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filterPrivacy="1" updateLinks="never" codeName="ThisWorkbook" defaultThemeVersion="166925"/>
  <xr:revisionPtr revIDLastSave="0" documentId="13_ncr:1_{4F7C8800-A9A0-4F14-9541-80154FFD30EC}" xr6:coauthVersionLast="36" xr6:coauthVersionMax="47" xr10:uidLastSave="{00000000-0000-0000-0000-000000000000}"/>
  <workbookProtection workbookAlgorithmName="SHA-512" workbookHashValue="4ueymPxZS9xFFDO3DShGF9B98n8tHJHGi4dBde+4pS42rTd7/h8JfKVgvxyUiBaFA38SnG3wpyEQUdPLQPQbqA==" workbookSaltValue="DhX5QEvicjiq5Et3gkfGKg==" workbookSpinCount="100000" lockStructure="1"/>
  <bookViews>
    <workbookView xWindow="0" yWindow="0" windowWidth="28800" windowHeight="11625" firstSheet="17" activeTab="27"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Д5-В" sheetId="14" r:id="rId16"/>
    <sheet name="i.04125" sheetId="15" r:id="rId17"/>
    <sheet name="i.04126" sheetId="16" r:id="rId18"/>
    <sheet name="i.04127" sheetId="17" r:id="rId19"/>
    <sheet name="i.04128" sheetId="18" r:id="rId20"/>
    <sheet name="i.04129" sheetId="19" r:id="rId21"/>
    <sheet name="i.04144" sheetId="21" r:id="rId22"/>
    <sheet name="i.04146" sheetId="20" r:id="rId23"/>
    <sheet name="i.04149" sheetId="26" r:id="rId24"/>
    <sheet name="i.04149a" sheetId="28" r:id="rId25"/>
    <sheet name="i.04149b" sheetId="29" r:id="rId26"/>
    <sheet name="i.04149c" sheetId="27" r:id="rId27"/>
    <sheet name="i.04149d" sheetId="31" r:id="rId28"/>
    <sheet name="i.04149e" sheetId="32" r:id="rId29"/>
    <sheet name="i.04152" sheetId="25" r:id="rId30"/>
    <sheet name="i.04153a" sheetId="33" r:id="rId31"/>
    <sheet name="i.04154" sheetId="34" r:id="rId32"/>
    <sheet name="i.04156a" sheetId="51" r:id="rId33"/>
    <sheet name="i.04156b" sheetId="52" r:id="rId34"/>
    <sheet name="i.04156c" sheetId="53" r:id="rId35"/>
    <sheet name="i.04156d" sheetId="54" r:id="rId36"/>
    <sheet name="i.04156e" sheetId="55" r:id="rId37"/>
    <sheet name="i.04156f" sheetId="56" r:id="rId38"/>
    <sheet name="i.04156g" sheetId="57" r:id="rId39"/>
    <sheet name="i.04156h" sheetId="58" r:id="rId40"/>
    <sheet name="i.04156" sheetId="59" r:id="rId41"/>
    <sheet name="i.04157" sheetId="60" r:id="rId42"/>
    <sheet name="i.04158" sheetId="61" r:id="rId43"/>
    <sheet name="i.04159" sheetId="62" r:id="rId44"/>
    <sheet name="i.04162" sheetId="71" r:id="rId45"/>
    <sheet name="i.04163" sheetId="72" r:id="rId46"/>
    <sheet name="i.04164" sheetId="64" r:id="rId47"/>
    <sheet name="i.04165" sheetId="65" r:id="rId48"/>
    <sheet name="i.04166a" sheetId="66" r:id="rId49"/>
    <sheet name="i.04166" sheetId="67" r:id="rId50"/>
    <sheet name="i.04167" sheetId="68" r:id="rId51"/>
    <sheet name="i.04168" sheetId="69" r:id="rId52"/>
    <sheet name="i.04169" sheetId="70" r:id="rId53"/>
  </sheets>
  <externalReferences>
    <externalReference r:id="rId54"/>
    <externalReference r:id="rId55"/>
    <externalReference r:id="rId56"/>
    <externalReference r:id="rId57"/>
  </externalReferences>
  <calcPr calcId="191029"/>
</workbook>
</file>

<file path=xl/calcChain.xml><?xml version="1.0" encoding="utf-8"?>
<calcChain xmlns="http://schemas.openxmlformats.org/spreadsheetml/2006/main">
  <c r="C21" i="21" l="1"/>
  <c r="F42" i="33" l="1"/>
  <c r="D42" i="33"/>
  <c r="C42" i="33"/>
  <c r="B42" i="33"/>
  <c r="F40" i="33"/>
  <c r="D40" i="33"/>
  <c r="C40" i="33"/>
  <c r="B40" i="33"/>
  <c r="F38" i="33"/>
  <c r="D38" i="33"/>
  <c r="C38" i="33"/>
  <c r="B38" i="33"/>
  <c r="C36" i="33"/>
  <c r="B36" i="33"/>
  <c r="C34" i="33"/>
  <c r="B34" i="33"/>
  <c r="W26" i="33"/>
  <c r="V26" i="33"/>
  <c r="U26" i="33"/>
  <c r="T26" i="33"/>
  <c r="S26" i="33"/>
  <c r="R26" i="33"/>
  <c r="Q26" i="33"/>
  <c r="P26" i="33"/>
  <c r="O26" i="33"/>
  <c r="N26" i="33"/>
  <c r="M26" i="33"/>
  <c r="L26" i="33"/>
  <c r="K26" i="33"/>
  <c r="J26" i="33"/>
  <c r="I26" i="33"/>
  <c r="H26" i="33"/>
  <c r="G26" i="33"/>
  <c r="F26" i="33"/>
  <c r="E26" i="33"/>
  <c r="S7" i="33"/>
  <c r="A7" i="33"/>
  <c r="C30" i="16" l="1"/>
  <c r="A30" i="16"/>
  <c r="A29" i="16"/>
  <c r="C28" i="16"/>
  <c r="A28" i="16"/>
  <c r="A27" i="16"/>
  <c r="C26" i="16"/>
  <c r="A26" i="16"/>
  <c r="A25" i="16"/>
  <c r="A23" i="16"/>
  <c r="A21" i="16"/>
  <c r="C16" i="16"/>
  <c r="C18" i="16" s="1"/>
  <c r="C20" i="16" s="1"/>
  <c r="C12" i="16"/>
  <c r="C8" i="16"/>
  <c r="A8" i="16"/>
  <c r="E98" i="25"/>
  <c r="C98" i="25"/>
  <c r="B98" i="25"/>
  <c r="E96" i="25"/>
  <c r="C96" i="25"/>
  <c r="B96" i="25"/>
  <c r="E94" i="25"/>
  <c r="C94" i="25"/>
  <c r="B94" i="25"/>
  <c r="B92" i="25"/>
  <c r="B90" i="25"/>
  <c r="F87" i="25"/>
  <c r="A87" i="25"/>
  <c r="F86" i="25"/>
  <c r="F85" i="25"/>
  <c r="F84" i="25"/>
  <c r="F83" i="25"/>
  <c r="F82" i="25"/>
  <c r="F81" i="25"/>
  <c r="F80" i="25"/>
  <c r="F79" i="25"/>
  <c r="F78" i="25"/>
  <c r="A78" i="25"/>
  <c r="A79" i="25" s="1"/>
  <c r="A80" i="25" s="1"/>
  <c r="A81" i="25" s="1"/>
  <c r="A82" i="25" s="1"/>
  <c r="A83" i="25" s="1"/>
  <c r="A84" i="25" s="1"/>
  <c r="A85" i="25" s="1"/>
  <c r="F77" i="25"/>
  <c r="E76" i="25"/>
  <c r="F76" i="25" s="1"/>
  <c r="F75" i="25"/>
  <c r="A75" i="25"/>
  <c r="F74" i="25"/>
  <c r="F73" i="25"/>
  <c r="F72" i="25"/>
  <c r="F71" i="25"/>
  <c r="F70" i="25"/>
  <c r="F69" i="25"/>
  <c r="F68" i="25"/>
  <c r="F67" i="25"/>
  <c r="F66" i="25"/>
  <c r="E65" i="25"/>
  <c r="F65" i="25" s="1"/>
  <c r="D65" i="25"/>
  <c r="A65" i="25"/>
  <c r="F64" i="25"/>
  <c r="B64" i="25"/>
  <c r="F63" i="25"/>
  <c r="B63" i="25"/>
  <c r="F62" i="25"/>
  <c r="B62" i="25"/>
  <c r="F61" i="25"/>
  <c r="B61" i="25"/>
  <c r="F60" i="25"/>
  <c r="B60" i="25"/>
  <c r="F59" i="25"/>
  <c r="B59" i="25"/>
  <c r="F58" i="25"/>
  <c r="B58" i="25"/>
  <c r="F57" i="25"/>
  <c r="B57" i="25"/>
  <c r="F56" i="25"/>
  <c r="B56" i="25"/>
  <c r="F55" i="25"/>
  <c r="B55" i="25"/>
  <c r="F54" i="25"/>
  <c r="B54" i="25"/>
  <c r="F53" i="25"/>
  <c r="B53" i="25"/>
  <c r="F52" i="25"/>
  <c r="B52" i="25"/>
  <c r="E51" i="25"/>
  <c r="F51" i="25" s="1"/>
  <c r="D51" i="25"/>
  <c r="F50" i="25"/>
  <c r="B50" i="25"/>
  <c r="F49" i="25"/>
  <c r="B49" i="25"/>
  <c r="F48" i="25"/>
  <c r="B48" i="25"/>
  <c r="F47" i="25"/>
  <c r="B47" i="25"/>
  <c r="F46" i="25"/>
  <c r="B46" i="25"/>
  <c r="F45" i="25"/>
  <c r="B45" i="25"/>
  <c r="F44" i="25"/>
  <c r="B44" i="25"/>
  <c r="F43" i="25"/>
  <c r="B43" i="25"/>
  <c r="F42" i="25"/>
  <c r="B42" i="25"/>
  <c r="F41" i="25"/>
  <c r="B41" i="25"/>
  <c r="F40" i="25"/>
  <c r="B40" i="25"/>
  <c r="F39" i="25"/>
  <c r="B39" i="25"/>
  <c r="F38" i="25"/>
  <c r="B38" i="25"/>
  <c r="E37" i="25"/>
  <c r="D37" i="25"/>
  <c r="F37" i="25" s="1"/>
  <c r="F36" i="25"/>
  <c r="B36" i="25"/>
  <c r="F35" i="25"/>
  <c r="B35" i="25"/>
  <c r="F34" i="25"/>
  <c r="B34" i="25"/>
  <c r="F33" i="25"/>
  <c r="B33" i="25"/>
  <c r="F32" i="25"/>
  <c r="B32" i="25"/>
  <c r="F31" i="25"/>
  <c r="B31" i="25"/>
  <c r="F30" i="25"/>
  <c r="B30" i="25"/>
  <c r="F29" i="25"/>
  <c r="B29" i="25"/>
  <c r="F28" i="25"/>
  <c r="B28" i="25"/>
  <c r="F27" i="25"/>
  <c r="B27" i="25"/>
  <c r="F26" i="25"/>
  <c r="B26" i="25"/>
  <c r="F25" i="25"/>
  <c r="B25" i="25"/>
  <c r="F24" i="25"/>
  <c r="B24" i="25"/>
  <c r="E23" i="25"/>
  <c r="D23" i="25"/>
  <c r="F23" i="25" s="1"/>
  <c r="A23" i="25"/>
  <c r="F22" i="25"/>
  <c r="B22" i="25"/>
  <c r="F21" i="25"/>
  <c r="B21" i="25"/>
  <c r="F20" i="25"/>
  <c r="B20" i="25"/>
  <c r="F19" i="25"/>
  <c r="B19" i="25"/>
  <c r="F18" i="25"/>
  <c r="B18" i="25"/>
  <c r="F17" i="25"/>
  <c r="B17" i="25"/>
  <c r="F16" i="25"/>
  <c r="B16" i="25"/>
  <c r="F15" i="25"/>
  <c r="B15" i="25"/>
  <c r="F14" i="25"/>
  <c r="B14" i="25"/>
  <c r="F13" i="25"/>
  <c r="B13" i="25"/>
  <c r="F12" i="25"/>
  <c r="B12" i="25"/>
  <c r="F11" i="25"/>
  <c r="B11" i="25"/>
  <c r="F10" i="25"/>
  <c r="B10" i="25"/>
  <c r="E9" i="25"/>
  <c r="F9" i="25" s="1"/>
  <c r="D9" i="25"/>
  <c r="C9" i="25"/>
  <c r="C10" i="25" s="1"/>
  <c r="C11" i="25" s="1"/>
  <c r="C12" i="25" s="1"/>
  <c r="C13" i="25" s="1"/>
  <c r="C14" i="25" s="1"/>
  <c r="C15" i="25" s="1"/>
  <c r="C16" i="25" s="1"/>
  <c r="C17" i="25" s="1"/>
  <c r="C18" i="25" s="1"/>
  <c r="C19" i="25" s="1"/>
  <c r="C20" i="25" s="1"/>
  <c r="C21" i="25" s="1"/>
  <c r="C22" i="25" s="1"/>
  <c r="C23" i="25" s="1"/>
  <c r="C24" i="25" s="1"/>
  <c r="C25" i="25" s="1"/>
  <c r="C26" i="25" s="1"/>
  <c r="C27" i="25" s="1"/>
  <c r="C28" i="25" s="1"/>
  <c r="C29" i="25" s="1"/>
  <c r="C30" i="25" s="1"/>
  <c r="C31" i="25" s="1"/>
  <c r="C32" i="25" s="1"/>
  <c r="C33" i="25" s="1"/>
  <c r="C34" i="25" s="1"/>
  <c r="C35" i="25" s="1"/>
  <c r="C36" i="25" s="1"/>
  <c r="C37" i="25" s="1"/>
  <c r="C38" i="25" s="1"/>
  <c r="C39" i="25" s="1"/>
  <c r="C40" i="25" s="1"/>
  <c r="C41" i="25" s="1"/>
  <c r="C42" i="25" s="1"/>
  <c r="C43" i="25" s="1"/>
  <c r="C44" i="25" s="1"/>
  <c r="C45" i="25" s="1"/>
  <c r="C46" i="25" s="1"/>
  <c r="C47" i="25" s="1"/>
  <c r="C48" i="25" s="1"/>
  <c r="C49" i="25" s="1"/>
  <c r="C50" i="25" s="1"/>
  <c r="C51" i="25" s="1"/>
  <c r="C52" i="25" s="1"/>
  <c r="C53" i="25" s="1"/>
  <c r="C54" i="25" s="1"/>
  <c r="C55" i="25" s="1"/>
  <c r="C56" i="25" s="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C85" i="25" s="1"/>
  <c r="C86" i="25" s="1"/>
  <c r="C87" i="25" s="1"/>
  <c r="C88" i="25" s="1"/>
  <c r="F8" i="25"/>
  <c r="E4" i="25"/>
  <c r="A4" i="25"/>
  <c r="F56" i="32"/>
  <c r="D56" i="32"/>
  <c r="F52" i="32"/>
  <c r="D52" i="32"/>
  <c r="B52" i="32"/>
  <c r="I48" i="32"/>
  <c r="H48" i="32"/>
  <c r="I47" i="32"/>
  <c r="H47" i="32"/>
  <c r="G47" i="32"/>
  <c r="F47" i="32"/>
  <c r="F48" i="32" s="1"/>
  <c r="E47" i="32"/>
  <c r="D47" i="32"/>
  <c r="D48" i="32" s="1"/>
  <c r="C47" i="32"/>
  <c r="C48" i="32" s="1"/>
  <c r="I41" i="32"/>
  <c r="H41" i="32"/>
  <c r="G41" i="32"/>
  <c r="G48" i="32" s="1"/>
  <c r="F41" i="32"/>
  <c r="E41" i="32"/>
  <c r="D41" i="32"/>
  <c r="C41" i="32"/>
  <c r="I35" i="32"/>
  <c r="H35" i="32"/>
  <c r="G35" i="32"/>
  <c r="F35" i="32"/>
  <c r="E35" i="32"/>
  <c r="D35" i="32"/>
  <c r="C35" i="32"/>
  <c r="I29" i="32"/>
  <c r="H29" i="32"/>
  <c r="G29" i="32"/>
  <c r="F29" i="32"/>
  <c r="E29" i="32"/>
  <c r="E48" i="32" s="1"/>
  <c r="D29" i="32"/>
  <c r="C29" i="32"/>
  <c r="I23" i="32"/>
  <c r="H23" i="32"/>
  <c r="G23" i="32"/>
  <c r="F23" i="32"/>
  <c r="E23" i="32"/>
  <c r="D23" i="32"/>
  <c r="C23" i="32"/>
  <c r="I17" i="32"/>
  <c r="H17" i="32"/>
  <c r="G17" i="32"/>
  <c r="F17" i="32"/>
  <c r="E17" i="32"/>
  <c r="D17" i="32"/>
  <c r="C17" i="32"/>
  <c r="A8" i="32"/>
  <c r="H7" i="32"/>
  <c r="F56" i="31"/>
  <c r="D56" i="31"/>
  <c r="F52" i="31"/>
  <c r="D52" i="31"/>
  <c r="B52" i="31"/>
  <c r="I47" i="31"/>
  <c r="H47" i="31"/>
  <c r="G47" i="31"/>
  <c r="F47" i="31"/>
  <c r="E47" i="31"/>
  <c r="D47" i="31"/>
  <c r="D48" i="31" s="1"/>
  <c r="C47" i="31"/>
  <c r="C48" i="31" s="1"/>
  <c r="I41" i="31"/>
  <c r="I48" i="31" s="1"/>
  <c r="H41" i="31"/>
  <c r="H48" i="31" s="1"/>
  <c r="G41" i="31"/>
  <c r="G48" i="31" s="1"/>
  <c r="F41" i="31"/>
  <c r="F48" i="31" s="1"/>
  <c r="E41" i="31"/>
  <c r="D41" i="31"/>
  <c r="C41" i="31"/>
  <c r="I35" i="31"/>
  <c r="H35" i="31"/>
  <c r="G35" i="31"/>
  <c r="F35" i="31"/>
  <c r="E35" i="31"/>
  <c r="D35" i="31"/>
  <c r="C35" i="31"/>
  <c r="I29" i="31"/>
  <c r="H29" i="31"/>
  <c r="G29" i="31"/>
  <c r="F29" i="31"/>
  <c r="E29" i="31"/>
  <c r="E48" i="31" s="1"/>
  <c r="D29" i="31"/>
  <c r="C29" i="31"/>
  <c r="I23" i="31"/>
  <c r="H23" i="31"/>
  <c r="G23" i="31"/>
  <c r="F23" i="31"/>
  <c r="E23" i="31"/>
  <c r="D23" i="31"/>
  <c r="C23" i="31"/>
  <c r="I17" i="31"/>
  <c r="H17" i="31"/>
  <c r="G17" i="31"/>
  <c r="F17" i="31"/>
  <c r="E17" i="31"/>
  <c r="D17" i="31"/>
  <c r="C17" i="31"/>
  <c r="A8" i="31"/>
  <c r="H7" i="31"/>
  <c r="F56" i="27"/>
  <c r="D56" i="27"/>
  <c r="F52" i="27"/>
  <c r="D52" i="27"/>
  <c r="B52" i="27"/>
  <c r="C48" i="27"/>
  <c r="I47" i="27"/>
  <c r="H47" i="27"/>
  <c r="H48" i="27" s="1"/>
  <c r="G47" i="27"/>
  <c r="G48" i="27" s="1"/>
  <c r="F47" i="27"/>
  <c r="F48" i="27" s="1"/>
  <c r="E47" i="27"/>
  <c r="E48" i="27" s="1"/>
  <c r="D47" i="27"/>
  <c r="D48" i="27" s="1"/>
  <c r="C47" i="27"/>
  <c r="I41" i="27"/>
  <c r="H41" i="27"/>
  <c r="G41" i="27"/>
  <c r="F41" i="27"/>
  <c r="E41" i="27"/>
  <c r="D41" i="27"/>
  <c r="C41" i="27"/>
  <c r="I35" i="27"/>
  <c r="H35" i="27"/>
  <c r="G35" i="27"/>
  <c r="F35" i="27"/>
  <c r="E35" i="27"/>
  <c r="D35" i="27"/>
  <c r="C35" i="27"/>
  <c r="I29" i="27"/>
  <c r="I48" i="27" s="1"/>
  <c r="H29" i="27"/>
  <c r="G29" i="27"/>
  <c r="F29" i="27"/>
  <c r="E29" i="27"/>
  <c r="D29" i="27"/>
  <c r="C29" i="27"/>
  <c r="I23" i="27"/>
  <c r="H23" i="27"/>
  <c r="G23" i="27"/>
  <c r="F23" i="27"/>
  <c r="E23" i="27"/>
  <c r="D23" i="27"/>
  <c r="C23" i="27"/>
  <c r="I17" i="27"/>
  <c r="H17" i="27"/>
  <c r="G17" i="27"/>
  <c r="F17" i="27"/>
  <c r="E17" i="27"/>
  <c r="D17" i="27"/>
  <c r="C17" i="27"/>
  <c r="A8" i="27"/>
  <c r="H7" i="27"/>
  <c r="F55" i="29"/>
  <c r="D55" i="29"/>
  <c r="F51" i="29"/>
  <c r="D51" i="29"/>
  <c r="B51" i="29"/>
  <c r="F47" i="29"/>
  <c r="E47" i="29"/>
  <c r="F46" i="29"/>
  <c r="E46" i="29"/>
  <c r="D46" i="29"/>
  <c r="D47" i="29" s="1"/>
  <c r="C46" i="29"/>
  <c r="F40" i="29"/>
  <c r="E40" i="29"/>
  <c r="D40" i="29"/>
  <c r="C40" i="29"/>
  <c r="C47" i="29" s="1"/>
  <c r="F34" i="29"/>
  <c r="E34" i="29"/>
  <c r="D34" i="29"/>
  <c r="C34" i="29"/>
  <c r="F28" i="29"/>
  <c r="E28" i="29"/>
  <c r="D28" i="29"/>
  <c r="C28" i="29"/>
  <c r="F22" i="29"/>
  <c r="E22" i="29"/>
  <c r="D22" i="29"/>
  <c r="C22" i="29"/>
  <c r="F16" i="29"/>
  <c r="E16" i="29"/>
  <c r="D16" i="29"/>
  <c r="C16" i="29"/>
  <c r="A8" i="29"/>
  <c r="E7" i="29"/>
  <c r="F55" i="28"/>
  <c r="D55" i="28"/>
  <c r="F51" i="28"/>
  <c r="D51" i="28"/>
  <c r="B51" i="28"/>
  <c r="F46" i="28"/>
  <c r="E46" i="28"/>
  <c r="D46" i="28"/>
  <c r="C46" i="28"/>
  <c r="F40" i="28"/>
  <c r="E40" i="28"/>
  <c r="D40" i="28"/>
  <c r="C40" i="28"/>
  <c r="F34" i="28"/>
  <c r="E34" i="28"/>
  <c r="D34" i="28"/>
  <c r="C34" i="28"/>
  <c r="F28" i="28"/>
  <c r="E28" i="28"/>
  <c r="D28" i="28"/>
  <c r="C28" i="28"/>
  <c r="F22" i="28"/>
  <c r="E22" i="28"/>
  <c r="D22" i="28"/>
  <c r="C22" i="28"/>
  <c r="F16" i="28"/>
  <c r="F47" i="28" s="1"/>
  <c r="E16" i="28"/>
  <c r="E47" i="28" s="1"/>
  <c r="D16" i="28"/>
  <c r="D47" i="28" s="1"/>
  <c r="C16" i="28"/>
  <c r="C47" i="28" s="1"/>
  <c r="A8" i="28"/>
  <c r="E7" i="28"/>
  <c r="F46" i="26"/>
  <c r="E46" i="26"/>
  <c r="E47" i="26" s="1"/>
  <c r="D46" i="26"/>
  <c r="C46" i="26"/>
  <c r="C47" i="26" s="1"/>
  <c r="F40" i="26"/>
  <c r="E40" i="26"/>
  <c r="D40" i="26"/>
  <c r="D47" i="26" s="1"/>
  <c r="C40" i="26"/>
  <c r="F34" i="26"/>
  <c r="F47" i="26" s="1"/>
  <c r="E34" i="26"/>
  <c r="D34" i="26"/>
  <c r="C34" i="26"/>
  <c r="F28" i="26"/>
  <c r="E28" i="26"/>
  <c r="D28" i="26"/>
  <c r="C28" i="26"/>
  <c r="F22" i="26"/>
  <c r="E22" i="26"/>
  <c r="D22" i="26"/>
  <c r="C22" i="26"/>
  <c r="F16" i="26"/>
  <c r="E16" i="26"/>
  <c r="D16" i="26"/>
  <c r="C16" i="26"/>
  <c r="E7" i="26"/>
  <c r="A7" i="26"/>
  <c r="E75" i="10"/>
  <c r="C75" i="10"/>
  <c r="B75" i="10"/>
  <c r="E73" i="10"/>
  <c r="C73" i="10"/>
  <c r="B73" i="10"/>
  <c r="E71" i="10"/>
  <c r="C71" i="10"/>
  <c r="B71" i="10"/>
  <c r="B69" i="10"/>
  <c r="B67" i="10"/>
  <c r="E59" i="10"/>
  <c r="D59" i="10"/>
  <c r="E56" i="10"/>
  <c r="E57" i="10" s="1"/>
  <c r="D56" i="10"/>
  <c r="E52" i="10"/>
  <c r="D52" i="10"/>
  <c r="E50" i="10"/>
  <c r="D50" i="10"/>
  <c r="E42" i="10"/>
  <c r="D42" i="10"/>
  <c r="E40" i="10"/>
  <c r="D40" i="10"/>
  <c r="E39" i="10"/>
  <c r="D39" i="10"/>
  <c r="E38" i="10"/>
  <c r="D38" i="10"/>
  <c r="E37" i="10"/>
  <c r="D37" i="10"/>
  <c r="E36" i="10"/>
  <c r="D36" i="10"/>
  <c r="E35" i="10"/>
  <c r="D35" i="10"/>
  <c r="E34" i="10"/>
  <c r="D34" i="10"/>
  <c r="E33" i="10"/>
  <c r="D33" i="10"/>
  <c r="E32" i="10"/>
  <c r="D32" i="10"/>
  <c r="E31" i="10"/>
  <c r="D31" i="10"/>
  <c r="E30" i="10"/>
  <c r="D30" i="10"/>
  <c r="E29" i="10"/>
  <c r="D29" i="10"/>
  <c r="C29" i="10"/>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E28" i="10"/>
  <c r="D28" i="10"/>
  <c r="C28" i="10"/>
  <c r="E24" i="10"/>
  <c r="D24" i="10"/>
  <c r="E23" i="10"/>
  <c r="D23" i="10"/>
  <c r="E22" i="10"/>
  <c r="D22" i="10"/>
  <c r="C22" i="10"/>
  <c r="C23" i="10" s="1"/>
  <c r="C24" i="10" s="1"/>
  <c r="C25" i="10" s="1"/>
  <c r="E19" i="10"/>
  <c r="D19" i="10"/>
  <c r="E18" i="10"/>
  <c r="D18" i="10"/>
  <c r="E17" i="10"/>
  <c r="D17" i="10"/>
  <c r="D20" i="10" s="1"/>
  <c r="E14" i="10"/>
  <c r="D14" i="10"/>
  <c r="E12" i="10"/>
  <c r="D12" i="10"/>
  <c r="E11" i="10"/>
  <c r="D11" i="10"/>
  <c r="C11" i="10"/>
  <c r="E10" i="10"/>
  <c r="D10" i="10"/>
  <c r="E8" i="10"/>
  <c r="D8" i="10"/>
  <c r="D6" i="10"/>
  <c r="A6" i="10"/>
  <c r="D107" i="24"/>
  <c r="B107" i="24"/>
  <c r="A107" i="24"/>
  <c r="D105" i="24"/>
  <c r="B105" i="24"/>
  <c r="A105" i="24"/>
  <c r="D103" i="24"/>
  <c r="B103" i="24"/>
  <c r="A103" i="24"/>
  <c r="A101" i="24"/>
  <c r="A99" i="24"/>
  <c r="D5" i="24"/>
  <c r="C5" i="24"/>
  <c r="C3" i="24"/>
  <c r="A3" i="24"/>
  <c r="E88" i="9"/>
  <c r="D88" i="9"/>
  <c r="E87" i="9"/>
  <c r="D87" i="9"/>
  <c r="E86" i="9"/>
  <c r="D86" i="9"/>
  <c r="E85" i="9"/>
  <c r="D85" i="9"/>
  <c r="E84" i="9"/>
  <c r="D84" i="9"/>
  <c r="E83" i="9"/>
  <c r="D83" i="9"/>
  <c r="E82" i="9"/>
  <c r="D82" i="9"/>
  <c r="E78" i="9"/>
  <c r="D78" i="9"/>
  <c r="E77" i="9"/>
  <c r="D77" i="9"/>
  <c r="E76" i="9"/>
  <c r="D76" i="9"/>
  <c r="D79" i="9" s="1"/>
  <c r="E74" i="9"/>
  <c r="D74" i="9"/>
  <c r="E73" i="9"/>
  <c r="D73" i="9"/>
  <c r="E71" i="9"/>
  <c r="D71" i="9"/>
  <c r="E70" i="9"/>
  <c r="D70" i="9"/>
  <c r="E69" i="9"/>
  <c r="D69" i="9"/>
  <c r="E68" i="9"/>
  <c r="D68" i="9"/>
  <c r="E67" i="9"/>
  <c r="D67" i="9"/>
  <c r="E66" i="9"/>
  <c r="D66" i="9"/>
  <c r="E65" i="9"/>
  <c r="D65" i="9"/>
  <c r="E64" i="9"/>
  <c r="D64" i="9"/>
  <c r="E63" i="9"/>
  <c r="D63" i="9"/>
  <c r="E62" i="9"/>
  <c r="D62" i="9"/>
  <c r="E61" i="9"/>
  <c r="D61" i="9"/>
  <c r="E58" i="9"/>
  <c r="D58" i="9"/>
  <c r="E57" i="9"/>
  <c r="D57" i="9"/>
  <c r="E56" i="9"/>
  <c r="D56" i="9"/>
  <c r="E55" i="9"/>
  <c r="D55" i="9"/>
  <c r="E54" i="9"/>
  <c r="D54" i="9"/>
  <c r="E53" i="9"/>
  <c r="E59" i="9" s="1"/>
  <c r="D53" i="9"/>
  <c r="F50" i="9"/>
  <c r="E50" i="9"/>
  <c r="D50" i="9"/>
  <c r="E49" i="9"/>
  <c r="D49" i="9"/>
  <c r="E48" i="9"/>
  <c r="D48" i="9"/>
  <c r="E43" i="9"/>
  <c r="D43" i="9"/>
  <c r="E42" i="9"/>
  <c r="C28" i="21" s="1"/>
  <c r="E28" i="21" s="1"/>
  <c r="D42" i="9"/>
  <c r="E41" i="9"/>
  <c r="D41" i="9"/>
  <c r="E39" i="9"/>
  <c r="E40" i="9" s="1"/>
  <c r="D39" i="9"/>
  <c r="D40" i="9" s="1"/>
  <c r="E36" i="9"/>
  <c r="D36" i="9"/>
  <c r="E35" i="9"/>
  <c r="D35" i="9"/>
  <c r="E34" i="9"/>
  <c r="D34" i="9"/>
  <c r="E33" i="9"/>
  <c r="C17" i="21" s="1"/>
  <c r="D33" i="9"/>
  <c r="E30" i="9"/>
  <c r="D30" i="9"/>
  <c r="E29" i="9"/>
  <c r="C30" i="21" s="1"/>
  <c r="D29" i="9"/>
  <c r="E28" i="9"/>
  <c r="C29" i="21" s="1"/>
  <c r="D28" i="9"/>
  <c r="E27" i="9"/>
  <c r="D27" i="9"/>
  <c r="E26" i="9"/>
  <c r="D26" i="9"/>
  <c r="E25" i="9"/>
  <c r="D25" i="9"/>
  <c r="E22" i="9"/>
  <c r="D22" i="9"/>
  <c r="D23" i="9" s="1"/>
  <c r="E19" i="9"/>
  <c r="C22" i="21" s="1"/>
  <c r="E22" i="21" s="1"/>
  <c r="D19" i="9"/>
  <c r="E18" i="9"/>
  <c r="D18" i="9"/>
  <c r="E15" i="9"/>
  <c r="D15" i="9"/>
  <c r="C15" i="9"/>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E14" i="9"/>
  <c r="D14" i="9"/>
  <c r="E13" i="9"/>
  <c r="D13" i="9"/>
  <c r="C13" i="9"/>
  <c r="E12" i="9"/>
  <c r="D12" i="9"/>
  <c r="C11" i="9"/>
  <c r="E44" i="21"/>
  <c r="C44" i="21"/>
  <c r="B44" i="21"/>
  <c r="E42" i="21"/>
  <c r="C42" i="21"/>
  <c r="B42" i="21"/>
  <c r="E40" i="21"/>
  <c r="C40" i="21"/>
  <c r="B40" i="21"/>
  <c r="B38" i="21"/>
  <c r="B36" i="21"/>
  <c r="E31" i="21"/>
  <c r="E30" i="21"/>
  <c r="E29" i="21"/>
  <c r="E26" i="21"/>
  <c r="E25" i="21"/>
  <c r="E24" i="21"/>
  <c r="E23" i="21"/>
  <c r="E21" i="21"/>
  <c r="E20" i="21"/>
  <c r="E19" i="21"/>
  <c r="E18" i="21"/>
  <c r="E17" i="21"/>
  <c r="E16" i="21"/>
  <c r="E15" i="21"/>
  <c r="E14" i="21"/>
  <c r="E13" i="21"/>
  <c r="E12" i="21"/>
  <c r="E11" i="21"/>
  <c r="E10" i="21"/>
  <c r="C6" i="21"/>
  <c r="A6" i="21"/>
  <c r="E73" i="8"/>
  <c r="C73" i="8"/>
  <c r="B73" i="8"/>
  <c r="E71" i="8"/>
  <c r="C71" i="8"/>
  <c r="B71" i="8"/>
  <c r="E69" i="8"/>
  <c r="C69" i="8"/>
  <c r="B69" i="8"/>
  <c r="B67" i="8"/>
  <c r="B65" i="8"/>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J12" i="8" s="1"/>
  <c r="K12" i="8"/>
  <c r="I12" i="8"/>
  <c r="H12" i="8"/>
  <c r="G12" i="8"/>
  <c r="F12" i="8"/>
  <c r="D12" i="8"/>
  <c r="C12" i="8"/>
  <c r="J6" i="8"/>
  <c r="A6" i="8"/>
  <c r="E83" i="7"/>
  <c r="C83" i="7"/>
  <c r="B83" i="7"/>
  <c r="E81" i="7"/>
  <c r="E12" i="7" s="1"/>
  <c r="C81" i="7"/>
  <c r="B81" i="7"/>
  <c r="E79" i="7"/>
  <c r="C79" i="7"/>
  <c r="B79" i="7"/>
  <c r="B77" i="7"/>
  <c r="B75"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J12" i="7"/>
  <c r="I12" i="7"/>
  <c r="H12" i="7"/>
  <c r="G12" i="7"/>
  <c r="F12" i="7"/>
  <c r="D12" i="7"/>
  <c r="C12" i="7"/>
  <c r="I6" i="7"/>
  <c r="A6" i="7"/>
  <c r="E106" i="3"/>
  <c r="C106" i="3"/>
  <c r="B106" i="3"/>
  <c r="E104" i="3"/>
  <c r="C104" i="3"/>
  <c r="B104" i="3"/>
  <c r="E102" i="3"/>
  <c r="C102" i="3"/>
  <c r="B102" i="3"/>
  <c r="B100" i="3"/>
  <c r="B98" i="3"/>
  <c r="F94" i="3"/>
  <c r="F93" i="3"/>
  <c r="F92" i="3"/>
  <c r="F91" i="3"/>
  <c r="F90" i="3"/>
  <c r="F89" i="3"/>
  <c r="E89" i="3"/>
  <c r="D89" i="3"/>
  <c r="D95" i="3" s="1"/>
  <c r="F95" i="3" s="1"/>
  <c r="F88" i="3"/>
  <c r="F87" i="3"/>
  <c r="E86" i="3"/>
  <c r="E95" i="3" s="1"/>
  <c r="D86" i="3"/>
  <c r="F86" i="3" s="1"/>
  <c r="F85" i="3"/>
  <c r="F84" i="3"/>
  <c r="F83" i="3"/>
  <c r="F82" i="3"/>
  <c r="F81" i="3"/>
  <c r="F80" i="3"/>
  <c r="F79" i="3"/>
  <c r="F78" i="3"/>
  <c r="F77" i="3"/>
  <c r="F76" i="3"/>
  <c r="F75" i="3"/>
  <c r="E75" i="3"/>
  <c r="D75" i="3"/>
  <c r="F74" i="3"/>
  <c r="F73" i="3"/>
  <c r="F72" i="3"/>
  <c r="F71" i="3"/>
  <c r="F70" i="3"/>
  <c r="F69" i="3"/>
  <c r="F68" i="3"/>
  <c r="F67" i="3"/>
  <c r="F66" i="3"/>
  <c r="F65" i="3"/>
  <c r="F64" i="3"/>
  <c r="F63" i="3"/>
  <c r="F62" i="3"/>
  <c r="E62" i="3"/>
  <c r="D62" i="3"/>
  <c r="F61" i="3"/>
  <c r="F60" i="3"/>
  <c r="F59" i="3"/>
  <c r="F58" i="3"/>
  <c r="F57" i="3"/>
  <c r="F56" i="3"/>
  <c r="F55" i="3"/>
  <c r="F54" i="3"/>
  <c r="F53" i="3"/>
  <c r="F52" i="3"/>
  <c r="F51" i="3"/>
  <c r="F50" i="3"/>
  <c r="E49" i="3"/>
  <c r="D49" i="3"/>
  <c r="F49" i="3" s="1"/>
  <c r="F48" i="3"/>
  <c r="F47" i="3"/>
  <c r="F46" i="3"/>
  <c r="F45" i="3"/>
  <c r="F44" i="3"/>
  <c r="F43" i="3"/>
  <c r="F42" i="3"/>
  <c r="F41" i="3"/>
  <c r="F40" i="3"/>
  <c r="F39" i="3"/>
  <c r="F38" i="3"/>
  <c r="F37" i="3"/>
  <c r="E36" i="3"/>
  <c r="D36" i="3"/>
  <c r="F36" i="3" s="1"/>
  <c r="F35" i="3"/>
  <c r="F34" i="3"/>
  <c r="F33" i="3"/>
  <c r="F32" i="3"/>
  <c r="F31" i="3"/>
  <c r="F30" i="3"/>
  <c r="F29" i="3"/>
  <c r="F28" i="3"/>
  <c r="F27" i="3"/>
  <c r="F26" i="3"/>
  <c r="F25" i="3"/>
  <c r="F24" i="3"/>
  <c r="F23" i="3"/>
  <c r="E23" i="3"/>
  <c r="D23" i="3"/>
  <c r="F22" i="3"/>
  <c r="F21" i="3"/>
  <c r="F20" i="3"/>
  <c r="F19" i="3"/>
  <c r="F18" i="3"/>
  <c r="F17" i="3"/>
  <c r="F16" i="3"/>
  <c r="F15" i="3"/>
  <c r="F14" i="3"/>
  <c r="F13" i="3"/>
  <c r="F12" i="3"/>
  <c r="F11" i="3"/>
  <c r="F10" i="3"/>
  <c r="E10" i="3"/>
  <c r="D10" i="3"/>
  <c r="F9" i="3"/>
  <c r="F5" i="3"/>
  <c r="A5" i="3"/>
  <c r="E78" i="2"/>
  <c r="C78" i="2"/>
  <c r="B78" i="2"/>
  <c r="E76" i="2"/>
  <c r="C76" i="2"/>
  <c r="B76" i="2"/>
  <c r="E74" i="2"/>
  <c r="C74" i="2"/>
  <c r="B74" i="2"/>
  <c r="B72" i="2"/>
  <c r="B70" i="2"/>
  <c r="E58" i="2"/>
  <c r="D58" i="2"/>
  <c r="D64" i="2" s="1"/>
  <c r="E53" i="2"/>
  <c r="E64" i="2" s="1"/>
  <c r="D53" i="2"/>
  <c r="E45" i="2"/>
  <c r="D45" i="2"/>
  <c r="D51" i="2" s="1"/>
  <c r="E37" i="2"/>
  <c r="E51" i="2" s="1"/>
  <c r="D37" i="2"/>
  <c r="E18" i="2"/>
  <c r="D18" i="2"/>
  <c r="E10" i="2"/>
  <c r="E35" i="2" s="1"/>
  <c r="D10" i="2"/>
  <c r="D35" i="2" s="1"/>
  <c r="E7" i="2"/>
  <c r="D7" i="2"/>
  <c r="D5" i="2"/>
  <c r="A5" i="2"/>
  <c r="E23" i="9" l="1"/>
  <c r="C27" i="21"/>
  <c r="E27" i="21" s="1"/>
  <c r="E16" i="9"/>
  <c r="D51" i="9"/>
  <c r="E20" i="10"/>
  <c r="E51" i="9"/>
  <c r="D13" i="10"/>
  <c r="D15" i="10" s="1"/>
  <c r="E13" i="10"/>
  <c r="D20" i="9"/>
  <c r="D57" i="10"/>
  <c r="E20" i="9"/>
  <c r="D46" i="10"/>
  <c r="E46" i="10"/>
  <c r="D16" i="9"/>
  <c r="D44" i="9" s="1"/>
  <c r="E37" i="9"/>
  <c r="E79" i="9"/>
  <c r="E80" i="9" s="1"/>
  <c r="E90" i="9" s="1"/>
  <c r="D31" i="9"/>
  <c r="D37" i="9"/>
  <c r="D72" i="9"/>
  <c r="E12" i="8"/>
  <c r="E72" i="9"/>
  <c r="D89" i="9"/>
  <c r="D25" i="10"/>
  <c r="E31" i="9"/>
  <c r="D59" i="9"/>
  <c r="E89" i="9"/>
  <c r="E25" i="10"/>
  <c r="F88" i="25"/>
  <c r="G44" i="25" s="1"/>
  <c r="D88" i="25"/>
  <c r="E88" i="25"/>
  <c r="D26" i="10"/>
  <c r="D47" i="10" s="1"/>
  <c r="D58" i="10" s="1"/>
  <c r="D60" i="10" s="1"/>
  <c r="D62" i="10" s="1"/>
  <c r="D64" i="10" s="1"/>
  <c r="E15" i="10"/>
  <c r="E26" i="10" s="1"/>
  <c r="E47" i="10" s="1"/>
  <c r="E58" i="10" s="1"/>
  <c r="E60" i="10" s="1"/>
  <c r="E62" i="10" s="1"/>
  <c r="E64" i="10" s="1"/>
  <c r="F13" i="10"/>
  <c r="G46" i="3"/>
  <c r="G18" i="3"/>
  <c r="G75" i="3"/>
  <c r="G34" i="3"/>
  <c r="G62" i="3"/>
  <c r="G76" i="3"/>
  <c r="G35" i="3"/>
  <c r="G63" i="3"/>
  <c r="G77" i="3"/>
  <c r="G90" i="3"/>
  <c r="G36" i="3"/>
  <c r="G50" i="3"/>
  <c r="G64" i="3"/>
  <c r="G78" i="3"/>
  <c r="G91" i="3"/>
  <c r="G70" i="3"/>
  <c r="G85" i="3"/>
  <c r="G95" i="3"/>
  <c r="G88" i="3"/>
  <c r="G81" i="3"/>
  <c r="G74" i="3"/>
  <c r="G66" i="3"/>
  <c r="G59" i="3"/>
  <c r="G51" i="3"/>
  <c r="G44" i="3"/>
  <c r="G29" i="3"/>
  <c r="G22" i="3"/>
  <c r="G14" i="3"/>
  <c r="G48" i="3"/>
  <c r="G20" i="3"/>
  <c r="G89" i="3"/>
  <c r="G21" i="3"/>
  <c r="G9" i="3"/>
  <c r="G65" i="3"/>
  <c r="G79" i="3"/>
  <c r="G37" i="3"/>
  <c r="G52" i="3"/>
  <c r="G80" i="3"/>
  <c r="G93" i="3"/>
  <c r="G31" i="3"/>
  <c r="G32" i="3"/>
  <c r="G19" i="3"/>
  <c r="G49" i="3"/>
  <c r="G92" i="3"/>
  <c r="G23" i="3"/>
  <c r="G38" i="3"/>
  <c r="G53" i="3"/>
  <c r="G67" i="3"/>
  <c r="G94" i="3"/>
  <c r="G17" i="3"/>
  <c r="G47" i="3"/>
  <c r="G33" i="3"/>
  <c r="G24" i="3"/>
  <c r="G54" i="3"/>
  <c r="G82" i="3"/>
  <c r="G11" i="3"/>
  <c r="G40" i="3"/>
  <c r="G55" i="3"/>
  <c r="G83" i="3"/>
  <c r="G12" i="3"/>
  <c r="G26" i="3"/>
  <c r="G41" i="3"/>
  <c r="G56" i="3"/>
  <c r="G84" i="3"/>
  <c r="G13" i="3"/>
  <c r="G27" i="3"/>
  <c r="G42" i="3"/>
  <c r="G57" i="3"/>
  <c r="G71" i="3"/>
  <c r="G61" i="3"/>
  <c r="G10" i="3"/>
  <c r="G39" i="3"/>
  <c r="G68" i="3"/>
  <c r="G25" i="3"/>
  <c r="G69" i="3"/>
  <c r="G28" i="3"/>
  <c r="G43" i="3"/>
  <c r="G58" i="3"/>
  <c r="G72" i="3"/>
  <c r="G86" i="3"/>
  <c r="G15" i="3"/>
  <c r="G73" i="3"/>
  <c r="G16" i="3"/>
  <c r="G30" i="3"/>
  <c r="G45" i="3"/>
  <c r="G60" i="3"/>
  <c r="G87" i="3"/>
  <c r="D65" i="2"/>
  <c r="D67" i="2" s="1"/>
  <c r="E65" i="2"/>
  <c r="D80" i="9" l="1"/>
  <c r="D90" i="9" s="1"/>
  <c r="E44" i="9"/>
  <c r="C32" i="21" s="1"/>
  <c r="E32" i="21" s="1"/>
  <c r="E33" i="21" s="1"/>
  <c r="G38" i="25"/>
  <c r="G77" i="25"/>
  <c r="G30" i="25"/>
  <c r="G64" i="25"/>
  <c r="G72" i="25"/>
  <c r="H72" i="25" s="1"/>
  <c r="G26" i="25"/>
  <c r="G56" i="25"/>
  <c r="G48" i="25"/>
  <c r="G22" i="25"/>
  <c r="G18" i="25"/>
  <c r="G42" i="25"/>
  <c r="G40" i="25"/>
  <c r="G14" i="25"/>
  <c r="G65" i="25"/>
  <c r="G76" i="25"/>
  <c r="H76" i="25" s="1"/>
  <c r="G49" i="25"/>
  <c r="G43" i="25"/>
  <c r="G85" i="25"/>
  <c r="G11" i="25"/>
  <c r="G41" i="25"/>
  <c r="G34" i="25"/>
  <c r="G37" i="25"/>
  <c r="G68" i="25"/>
  <c r="H68" i="25" s="1"/>
  <c r="G10" i="25"/>
  <c r="G39" i="25"/>
  <c r="G23" i="25"/>
  <c r="G21" i="25"/>
  <c r="G50" i="25"/>
  <c r="G51" i="25"/>
  <c r="H51" i="25" s="1"/>
  <c r="G15" i="25"/>
  <c r="G13" i="25"/>
  <c r="G17" i="25"/>
  <c r="G45" i="25"/>
  <c r="G60" i="25"/>
  <c r="G9" i="25"/>
  <c r="G81" i="25"/>
  <c r="G52" i="25"/>
  <c r="G47" i="25"/>
  <c r="G87" i="25"/>
  <c r="H87" i="25" s="1"/>
  <c r="G57" i="25"/>
  <c r="G83" i="25"/>
  <c r="G79" i="25"/>
  <c r="G36" i="25"/>
  <c r="G32" i="25"/>
  <c r="G28" i="25"/>
  <c r="G24" i="25"/>
  <c r="G75" i="25"/>
  <c r="H75" i="25" s="1"/>
  <c r="G71" i="25"/>
  <c r="H71" i="25" s="1"/>
  <c r="G67" i="25"/>
  <c r="H67" i="25" s="1"/>
  <c r="G63" i="25"/>
  <c r="G59" i="25"/>
  <c r="G55" i="25"/>
  <c r="G20" i="25"/>
  <c r="G16" i="25"/>
  <c r="G12" i="25"/>
  <c r="G69" i="25"/>
  <c r="H69" i="25" s="1"/>
  <c r="G82" i="25"/>
  <c r="G78" i="25"/>
  <c r="G66" i="25"/>
  <c r="G35" i="25"/>
  <c r="G31" i="25"/>
  <c r="G27" i="25"/>
  <c r="G8" i="25"/>
  <c r="H8" i="25" s="1"/>
  <c r="G73" i="25"/>
  <c r="H73" i="25" s="1"/>
  <c r="G86" i="25"/>
  <c r="G74" i="25"/>
  <c r="G70" i="25"/>
  <c r="H70" i="25" s="1"/>
  <c r="G62" i="25"/>
  <c r="G58" i="25"/>
  <c r="G54" i="25"/>
  <c r="F89" i="25"/>
  <c r="G88" i="25"/>
  <c r="G53" i="25"/>
  <c r="G84" i="25"/>
  <c r="G80" i="25"/>
  <c r="G33" i="25"/>
  <c r="G29" i="25"/>
  <c r="G25" i="25"/>
  <c r="G61" i="25"/>
  <c r="G46" i="25"/>
  <c r="G19" i="25"/>
  <c r="D69" i="2"/>
  <c r="E66" i="2"/>
  <c r="E67" i="2" s="1"/>
  <c r="E69" i="2" s="1"/>
  <c r="F419" i="66" l="1"/>
  <c r="F407" i="66"/>
  <c r="F395" i="66"/>
  <c r="F383" i="66"/>
  <c r="F371" i="66"/>
  <c r="F359" i="66"/>
  <c r="F347" i="66"/>
  <c r="F335" i="66"/>
  <c r="F323" i="66"/>
  <c r="F311" i="66"/>
  <c r="F279" i="66"/>
  <c r="D419" i="66"/>
  <c r="D407" i="66"/>
  <c r="D395" i="66" s="1"/>
  <c r="D383" i="66"/>
  <c r="D371" i="66"/>
  <c r="D359" i="66"/>
  <c r="D347" i="66"/>
  <c r="D335" i="66"/>
  <c r="D323" i="66"/>
  <c r="D311" i="66"/>
  <c r="E91" i="59"/>
  <c r="E90" i="59"/>
  <c r="E89" i="59"/>
  <c r="E82" i="59"/>
  <c r="E81" i="59"/>
  <c r="E80" i="59"/>
  <c r="E73" i="59"/>
  <c r="E72" i="59"/>
  <c r="E71" i="59"/>
  <c r="E64" i="59"/>
  <c r="E62" i="59"/>
  <c r="E63" i="59"/>
  <c r="E55" i="59"/>
  <c r="E54" i="59"/>
  <c r="E53" i="59"/>
  <c r="E46" i="59"/>
  <c r="E45" i="59"/>
  <c r="E44" i="59"/>
  <c r="E37" i="59"/>
  <c r="E36" i="59"/>
  <c r="E35" i="59"/>
  <c r="E28" i="59"/>
  <c r="E27" i="59"/>
  <c r="C345" i="56"/>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9" i="59"/>
  <c r="E18" i="59"/>
  <c r="E26" i="59"/>
  <c r="E17" i="59"/>
  <c r="G109" i="58"/>
  <c r="G99" i="58"/>
  <c r="G89" i="58"/>
  <c r="G79" i="58"/>
  <c r="G69" i="58"/>
  <c r="G59" i="58"/>
  <c r="G49" i="58"/>
  <c r="G39" i="58"/>
  <c r="G29" i="58"/>
  <c r="G19" i="58"/>
  <c r="G9" i="58"/>
  <c r="E157" i="58"/>
  <c r="F157" i="58" s="1"/>
  <c r="E156" i="58"/>
  <c r="F156" i="58" s="1"/>
  <c r="F155" i="58"/>
  <c r="E155" i="58"/>
  <c r="F154" i="58"/>
  <c r="E154" i="58"/>
  <c r="E153" i="58"/>
  <c r="F153" i="58" s="1"/>
  <c r="E152" i="58"/>
  <c r="F152" i="58" s="1"/>
  <c r="E151" i="58"/>
  <c r="F151" i="58" s="1"/>
  <c r="E150" i="58"/>
  <c r="F150" i="58" s="1"/>
  <c r="E147" i="58"/>
  <c r="F146" i="58"/>
  <c r="E146" i="58"/>
  <c r="F145" i="58"/>
  <c r="E145" i="58"/>
  <c r="F144" i="58"/>
  <c r="E144" i="58"/>
  <c r="E143" i="58"/>
  <c r="F143" i="58" s="1"/>
  <c r="F142" i="58"/>
  <c r="E142" i="58"/>
  <c r="E141" i="58"/>
  <c r="F141" i="58" s="1"/>
  <c r="E140" i="58"/>
  <c r="F140" i="58" s="1"/>
  <c r="G139" i="58"/>
  <c r="F137" i="58"/>
  <c r="E137" i="58"/>
  <c r="F136" i="58"/>
  <c r="E136" i="58"/>
  <c r="F135" i="58"/>
  <c r="E135" i="58"/>
  <c r="E134" i="58"/>
  <c r="F134" i="58" s="1"/>
  <c r="F133" i="58"/>
  <c r="E133" i="58"/>
  <c r="E132" i="58"/>
  <c r="F132" i="58" s="1"/>
  <c r="E131" i="58"/>
  <c r="F131" i="58" s="1"/>
  <c r="E130" i="58"/>
  <c r="F130" i="58" s="1"/>
  <c r="F129" i="58" s="1"/>
  <c r="E127" i="58"/>
  <c r="F127" i="58" s="1"/>
  <c r="E126" i="58"/>
  <c r="F126" i="58" s="1"/>
  <c r="E125" i="58"/>
  <c r="F125" i="58" s="1"/>
  <c r="E124" i="58"/>
  <c r="F124" i="58" s="1"/>
  <c r="F123" i="58"/>
  <c r="E123" i="58"/>
  <c r="E122" i="58"/>
  <c r="F122" i="58" s="1"/>
  <c r="F121" i="58"/>
  <c r="E121" i="58"/>
  <c r="F120" i="58"/>
  <c r="E120" i="58"/>
  <c r="E117" i="58"/>
  <c r="E116" i="58"/>
  <c r="F116" i="58" s="1"/>
  <c r="E115" i="58"/>
  <c r="F115" i="58" s="1"/>
  <c r="E114" i="58"/>
  <c r="F114" i="58" s="1"/>
  <c r="F113" i="58"/>
  <c r="E113" i="58"/>
  <c r="E112" i="58"/>
  <c r="F112" i="58" s="1"/>
  <c r="F111" i="58"/>
  <c r="E111" i="58"/>
  <c r="F110" i="58"/>
  <c r="E110" i="58"/>
  <c r="E107" i="58"/>
  <c r="F106" i="58"/>
  <c r="E106" i="58"/>
  <c r="F105" i="58"/>
  <c r="E105" i="58"/>
  <c r="F104" i="58"/>
  <c r="E104" i="58"/>
  <c r="E103" i="58"/>
  <c r="F103" i="58" s="1"/>
  <c r="E102" i="58"/>
  <c r="F102" i="58" s="1"/>
  <c r="E101" i="58"/>
  <c r="F101" i="58" s="1"/>
  <c r="E100" i="58"/>
  <c r="F100" i="58" s="1"/>
  <c r="E97" i="58"/>
  <c r="E96" i="58"/>
  <c r="F96" i="58" s="1"/>
  <c r="E95" i="58"/>
  <c r="F95" i="58" s="1"/>
  <c r="F94" i="58"/>
  <c r="E94" i="58"/>
  <c r="E93" i="58"/>
  <c r="F93" i="58" s="1"/>
  <c r="F92" i="58"/>
  <c r="E92" i="58"/>
  <c r="F91" i="58"/>
  <c r="E91" i="58"/>
  <c r="E90" i="58"/>
  <c r="F90" i="58" s="1"/>
  <c r="E87" i="58"/>
  <c r="E86" i="58"/>
  <c r="F86" i="58" s="1"/>
  <c r="F85" i="58"/>
  <c r="E85" i="58"/>
  <c r="E84" i="58"/>
  <c r="F84" i="58" s="1"/>
  <c r="E83" i="58"/>
  <c r="F83" i="58" s="1"/>
  <c r="E82" i="58"/>
  <c r="F82" i="58" s="1"/>
  <c r="E81" i="58"/>
  <c r="F81" i="58" s="1"/>
  <c r="F80" i="58"/>
  <c r="E80" i="58"/>
  <c r="E77" i="58"/>
  <c r="E76" i="58"/>
  <c r="F76" i="58" s="1"/>
  <c r="F75" i="58"/>
  <c r="E75" i="58"/>
  <c r="E74" i="58"/>
  <c r="F74" i="58" s="1"/>
  <c r="F73" i="58"/>
  <c r="E73" i="58"/>
  <c r="F72" i="58"/>
  <c r="E72" i="58"/>
  <c r="E71" i="58"/>
  <c r="F71" i="58" s="1"/>
  <c r="E70" i="58"/>
  <c r="F70" i="58" s="1"/>
  <c r="E67" i="58"/>
  <c r="F66" i="58"/>
  <c r="E66" i="58"/>
  <c r="E65" i="58"/>
  <c r="F65" i="58" s="1"/>
  <c r="E64" i="58"/>
  <c r="F64" i="58" s="1"/>
  <c r="E63" i="58"/>
  <c r="F63" i="58" s="1"/>
  <c r="E62" i="58"/>
  <c r="F62" i="58" s="1"/>
  <c r="F61" i="58"/>
  <c r="E61" i="58"/>
  <c r="F60" i="58"/>
  <c r="F59" i="58" s="1"/>
  <c r="E60" i="58"/>
  <c r="E57" i="58"/>
  <c r="F56" i="58"/>
  <c r="E56" i="58"/>
  <c r="E55" i="58"/>
  <c r="F55" i="58" s="1"/>
  <c r="F54" i="58"/>
  <c r="E54" i="58"/>
  <c r="F53" i="58"/>
  <c r="E53" i="58"/>
  <c r="E52" i="58"/>
  <c r="F52" i="58" s="1"/>
  <c r="E51" i="58"/>
  <c r="F51" i="58" s="1"/>
  <c r="E50" i="58"/>
  <c r="F50" i="58" s="1"/>
  <c r="F49" i="58" s="1"/>
  <c r="F47" i="58"/>
  <c r="E47" i="58"/>
  <c r="E46" i="58"/>
  <c r="F46" i="58" s="1"/>
  <c r="F45" i="58"/>
  <c r="E45" i="58"/>
  <c r="F44" i="58"/>
  <c r="E44" i="58"/>
  <c r="E43" i="58"/>
  <c r="F43" i="58" s="1"/>
  <c r="E42" i="58"/>
  <c r="F42" i="58" s="1"/>
  <c r="E41" i="58"/>
  <c r="F41" i="58" s="1"/>
  <c r="E40" i="58"/>
  <c r="F40" i="58" s="1"/>
  <c r="E37" i="58"/>
  <c r="F37" i="58" s="1"/>
  <c r="F36" i="58"/>
  <c r="E36" i="58"/>
  <c r="F35" i="58"/>
  <c r="E35" i="58"/>
  <c r="E34" i="58"/>
  <c r="F34" i="58" s="1"/>
  <c r="E33" i="58"/>
  <c r="F33" i="58" s="1"/>
  <c r="E32" i="58"/>
  <c r="F32" i="58" s="1"/>
  <c r="E31" i="58"/>
  <c r="F31" i="58" s="1"/>
  <c r="F30" i="58"/>
  <c r="E30" i="58"/>
  <c r="E27" i="58"/>
  <c r="E26" i="58"/>
  <c r="F26" i="58" s="1"/>
  <c r="E25" i="58"/>
  <c r="F25" i="58" s="1"/>
  <c r="F24" i="58"/>
  <c r="E24" i="58"/>
  <c r="F23" i="58"/>
  <c r="E23" i="58"/>
  <c r="F22" i="58"/>
  <c r="E22" i="58"/>
  <c r="E21" i="58"/>
  <c r="F21" i="58" s="1"/>
  <c r="E20" i="58"/>
  <c r="F20" i="58" s="1"/>
  <c r="F19" i="58" s="1"/>
  <c r="F17" i="58"/>
  <c r="F16" i="58"/>
  <c r="F15" i="58"/>
  <c r="F14" i="58"/>
  <c r="F13" i="58"/>
  <c r="F12" i="58"/>
  <c r="F11" i="58"/>
  <c r="F10" i="58"/>
  <c r="F9" i="58" s="1"/>
  <c r="I40" i="57"/>
  <c r="H40" i="57" a="1"/>
  <c r="H40" i="57" s="1"/>
  <c r="L15" i="57"/>
  <c r="L14" i="57"/>
  <c r="L13" i="57"/>
  <c r="L12" i="57"/>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I130" i="55"/>
  <c r="I129" i="55"/>
  <c r="I128" i="55"/>
  <c r="I127" i="55"/>
  <c r="I126" i="55"/>
  <c r="I125" i="55"/>
  <c r="I124" i="55"/>
  <c r="I123" i="55"/>
  <c r="I122" i="55"/>
  <c r="I121" i="55"/>
  <c r="I119" i="55"/>
  <c r="I118" i="55"/>
  <c r="I117" i="55"/>
  <c r="I116" i="55"/>
  <c r="I115" i="55"/>
  <c r="I114" i="55"/>
  <c r="I113" i="55"/>
  <c r="I112" i="55"/>
  <c r="I111" i="55"/>
  <c r="I110" i="55"/>
  <c r="I108" i="55"/>
  <c r="I107" i="55"/>
  <c r="I106" i="55"/>
  <c r="I105" i="55"/>
  <c r="I104" i="55"/>
  <c r="I103" i="55"/>
  <c r="I102" i="55"/>
  <c r="I101" i="55"/>
  <c r="I100" i="55"/>
  <c r="I99" i="55"/>
  <c r="I97" i="55"/>
  <c r="I96" i="55"/>
  <c r="I95" i="55"/>
  <c r="I94" i="55"/>
  <c r="I93" i="55"/>
  <c r="I92" i="55"/>
  <c r="I91" i="55"/>
  <c r="I90" i="55"/>
  <c r="I89" i="55"/>
  <c r="I88" i="55"/>
  <c r="I86" i="55"/>
  <c r="I85" i="55"/>
  <c r="I84" i="55"/>
  <c r="I83" i="55"/>
  <c r="I82" i="55"/>
  <c r="I81" i="55"/>
  <c r="I80" i="55"/>
  <c r="I79" i="55"/>
  <c r="I78" i="55"/>
  <c r="I77" i="55"/>
  <c r="I75" i="55"/>
  <c r="I74" i="55"/>
  <c r="I73" i="55"/>
  <c r="I72" i="55"/>
  <c r="I71" i="55"/>
  <c r="I70" i="55"/>
  <c r="I69" i="55"/>
  <c r="I68" i="55"/>
  <c r="I67" i="55"/>
  <c r="I66" i="55"/>
  <c r="I64" i="55"/>
  <c r="I63" i="55"/>
  <c r="I62" i="55"/>
  <c r="I61" i="55"/>
  <c r="I60" i="55"/>
  <c r="I59" i="55"/>
  <c r="I58" i="55"/>
  <c r="I57" i="55"/>
  <c r="I56" i="55"/>
  <c r="I55" i="55"/>
  <c r="I53" i="55"/>
  <c r="I52" i="55"/>
  <c r="I51" i="55"/>
  <c r="I50" i="55"/>
  <c r="I49" i="55"/>
  <c r="I48" i="55"/>
  <c r="I47" i="55"/>
  <c r="I46" i="55"/>
  <c r="I45" i="55"/>
  <c r="I44" i="55"/>
  <c r="I41" i="55"/>
  <c r="I40" i="55"/>
  <c r="I39" i="55"/>
  <c r="I38" i="55"/>
  <c r="I37" i="55"/>
  <c r="I36" i="55"/>
  <c r="I35" i="55"/>
  <c r="I34" i="55"/>
  <c r="I33" i="55"/>
  <c r="I30" i="55"/>
  <c r="I29" i="55"/>
  <c r="I28" i="55"/>
  <c r="I27" i="55"/>
  <c r="I26" i="55"/>
  <c r="I25" i="55"/>
  <c r="I24" i="55"/>
  <c r="I23" i="55"/>
  <c r="I22" i="55"/>
  <c r="I12" i="55"/>
  <c r="I13" i="55"/>
  <c r="I14" i="55"/>
  <c r="I15" i="55"/>
  <c r="I16" i="55"/>
  <c r="I17" i="55"/>
  <c r="I18" i="55"/>
  <c r="I19" i="55"/>
  <c r="I11" i="55"/>
  <c r="F433" i="54"/>
  <c r="F441" i="54"/>
  <c r="F440" i="54"/>
  <c r="F439" i="54"/>
  <c r="F438" i="54"/>
  <c r="K409" i="54" a="1"/>
  <c r="K409" i="54" s="1"/>
  <c r="K388" i="54" a="1"/>
  <c r="K388" i="54" s="1"/>
  <c r="K367" i="54" a="1"/>
  <c r="K367" i="54" s="1"/>
  <c r="K346" i="54" a="1"/>
  <c r="K346" i="54" s="1"/>
  <c r="K325" i="54" a="1"/>
  <c r="K325" i="54" s="1"/>
  <c r="K304" i="54" a="1"/>
  <c r="K304" i="54" s="1"/>
  <c r="K283" i="54" a="1"/>
  <c r="K283" i="54" s="1"/>
  <c r="K262" i="54" a="1"/>
  <c r="K262" i="54" s="1"/>
  <c r="K241" i="54" a="1"/>
  <c r="K241" i="54" s="1"/>
  <c r="K220" i="54" a="1"/>
  <c r="K220" i="54" s="1"/>
  <c r="K199" i="54" a="1"/>
  <c r="K199" i="54" s="1"/>
  <c r="K178" i="54" a="1"/>
  <c r="K178" i="54" s="1"/>
  <c r="K157" i="54" a="1"/>
  <c r="K157" i="54" s="1"/>
  <c r="K136" i="54" a="1"/>
  <c r="K136" i="54" s="1"/>
  <c r="K115" i="54" a="1"/>
  <c r="K115" i="54" s="1"/>
  <c r="K94" i="54" a="1"/>
  <c r="K94" i="54" s="1"/>
  <c r="K73" i="54" a="1"/>
  <c r="K73" i="54" s="1"/>
  <c r="K52" i="54" a="1"/>
  <c r="K52" i="54" s="1"/>
  <c r="K10" i="54" a="1"/>
  <c r="K10" i="54" s="1"/>
  <c r="F93" i="53"/>
  <c r="F92" i="53"/>
  <c r="K52" i="53" a="1"/>
  <c r="K52" i="53" s="1"/>
  <c r="K31" i="53" a="1"/>
  <c r="K31" i="53" s="1"/>
  <c r="K10" i="53" a="1"/>
  <c r="K10" i="53" s="1"/>
  <c r="P189" i="52"/>
  <c r="O366" i="52"/>
  <c r="N176" i="52"/>
  <c r="L12" i="52"/>
  <c r="F310" i="66" l="1"/>
  <c r="D310" i="66"/>
  <c r="F119" i="58"/>
  <c r="F69" i="58"/>
  <c r="F39" i="58"/>
  <c r="F149" i="58"/>
  <c r="F79" i="58"/>
  <c r="F29" i="58"/>
  <c r="F109" i="58"/>
  <c r="F139" i="58"/>
  <c r="F99" i="58"/>
  <c r="F89" i="58"/>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G32" i="56"/>
  <c r="K32" i="56" s="1"/>
  <c r="J32" i="56" a="1"/>
  <c r="J32" i="56" s="1"/>
  <c r="F954" i="51" l="1"/>
  <c r="F953" i="51"/>
  <c r="N96" i="51"/>
  <c r="N97" i="51"/>
  <c r="N98" i="51"/>
  <c r="N99" i="51"/>
  <c r="N100" i="51"/>
  <c r="N101" i="51"/>
  <c r="N102" i="51"/>
  <c r="N103" i="51"/>
  <c r="N104" i="51"/>
  <c r="N105" i="51"/>
  <c r="N106" i="51"/>
  <c r="N107" i="51"/>
  <c r="N108" i="51"/>
  <c r="N109" i="51"/>
  <c r="N110" i="51"/>
  <c r="N111" i="51"/>
  <c r="N112" i="51"/>
  <c r="N113" i="51"/>
  <c r="N114" i="51"/>
  <c r="N115" i="51"/>
  <c r="N116" i="51"/>
  <c r="N117" i="51"/>
  <c r="N118" i="51"/>
  <c r="N119" i="51"/>
  <c r="N120" i="51"/>
  <c r="N121" i="51"/>
  <c r="N122" i="51"/>
  <c r="N123" i="51"/>
  <c r="N124" i="51"/>
  <c r="N125" i="51"/>
  <c r="N126" i="51"/>
  <c r="N127" i="51"/>
  <c r="N128" i="51"/>
  <c r="N129" i="51"/>
  <c r="N130" i="51"/>
  <c r="N131" i="51"/>
  <c r="N132" i="51"/>
  <c r="N133" i="51"/>
  <c r="N134" i="51"/>
  <c r="N135" i="51"/>
  <c r="N136" i="51"/>
  <c r="N137" i="51"/>
  <c r="N138" i="51"/>
  <c r="N139" i="51"/>
  <c r="N140" i="51"/>
  <c r="N141" i="51"/>
  <c r="N142" i="51"/>
  <c r="N143" i="51"/>
  <c r="N144" i="51"/>
  <c r="N145" i="51"/>
  <c r="N146" i="51"/>
  <c r="N147" i="51"/>
  <c r="N148" i="51"/>
  <c r="N149" i="51"/>
  <c r="N150" i="51"/>
  <c r="N151"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1"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A30" i="6" l="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E11" i="61" l="1"/>
  <c r="L641" i="51" l="1"/>
  <c r="K641" i="51"/>
  <c r="L630" i="51"/>
  <c r="K630" i="51"/>
  <c r="L619" i="51"/>
  <c r="K619" i="51"/>
  <c r="L608" i="51"/>
  <c r="K608" i="51"/>
  <c r="L597" i="51"/>
  <c r="K597" i="51"/>
  <c r="L586" i="51"/>
  <c r="K586" i="51"/>
  <c r="L575" i="51"/>
  <c r="K575" i="51"/>
  <c r="L564" i="51"/>
  <c r="K564" i="51"/>
  <c r="L553" i="51"/>
  <c r="K553" i="51"/>
  <c r="L542" i="51"/>
  <c r="K542" i="51"/>
  <c r="L531" i="51"/>
  <c r="K531" i="51"/>
  <c r="L520" i="51"/>
  <c r="K520" i="51"/>
  <c r="L653" i="51"/>
  <c r="K653" i="51"/>
  <c r="L664" i="51"/>
  <c r="K664" i="51"/>
  <c r="L675" i="51"/>
  <c r="K675" i="51"/>
  <c r="L686" i="51"/>
  <c r="K686" i="51"/>
  <c r="L697" i="51"/>
  <c r="K697" i="51"/>
  <c r="L708" i="51"/>
  <c r="K708" i="51"/>
  <c r="L719" i="51"/>
  <c r="K719" i="51"/>
  <c r="L730" i="51"/>
  <c r="K730" i="51"/>
  <c r="L741" i="51"/>
  <c r="K741" i="51"/>
  <c r="L752" i="51"/>
  <c r="K752" i="51"/>
  <c r="L763" i="51"/>
  <c r="K763" i="51"/>
  <c r="L774" i="51"/>
  <c r="K774" i="51"/>
  <c r="L785" i="51"/>
  <c r="K785" i="51"/>
  <c r="Z8" i="34" l="1"/>
  <c r="A8" i="34"/>
  <c r="D41" i="34"/>
  <c r="F41" i="34"/>
  <c r="D43" i="34"/>
  <c r="F43" i="34"/>
  <c r="D45" i="34"/>
  <c r="F45" i="34"/>
  <c r="B39" i="34"/>
  <c r="B41" i="34"/>
  <c r="B43" i="34"/>
  <c r="B45" i="34"/>
  <c r="B37" i="34"/>
  <c r="C30" i="20"/>
  <c r="E30" i="20"/>
  <c r="C32" i="20"/>
  <c r="E32" i="20"/>
  <c r="C34" i="20"/>
  <c r="E34" i="20"/>
  <c r="B28" i="20"/>
  <c r="B30" i="20"/>
  <c r="B32" i="20"/>
  <c r="B34" i="20"/>
  <c r="B26" i="20"/>
  <c r="D6" i="20"/>
  <c r="A6" i="20"/>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B168" i="22"/>
  <c r="D168" i="22"/>
  <c r="B170" i="22"/>
  <c r="D170" i="22"/>
  <c r="B172" i="22"/>
  <c r="D172" i="22"/>
  <c r="A166" i="22"/>
  <c r="A168" i="22"/>
  <c r="A170" i="22"/>
  <c r="A172" i="22"/>
  <c r="A164" i="22"/>
  <c r="C5" i="22"/>
  <c r="A5" i="22"/>
  <c r="C67" i="6"/>
  <c r="E67" i="6"/>
  <c r="C69" i="6"/>
  <c r="E69" i="6"/>
  <c r="C71" i="6"/>
  <c r="E71" i="6"/>
  <c r="B65" i="6"/>
  <c r="B67" i="6"/>
  <c r="B69" i="6"/>
  <c r="B71" i="6"/>
  <c r="B63" i="6"/>
  <c r="F5" i="6"/>
  <c r="A5" i="6"/>
  <c r="C48" i="5"/>
  <c r="E48" i="5"/>
  <c r="C50" i="5"/>
  <c r="E50" i="5"/>
  <c r="C52" i="5"/>
  <c r="E52" i="5"/>
  <c r="B46" i="5"/>
  <c r="B48" i="5"/>
  <c r="B50" i="5"/>
  <c r="B52" i="5"/>
  <c r="B44" i="5"/>
  <c r="R5" i="5"/>
  <c r="A5" i="5"/>
  <c r="C75" i="4"/>
  <c r="E75" i="4"/>
  <c r="C77" i="4"/>
  <c r="E77" i="4"/>
  <c r="C79" i="4"/>
  <c r="E79" i="4"/>
  <c r="B73" i="4"/>
  <c r="B75" i="4"/>
  <c r="B77" i="4"/>
  <c r="B79" i="4"/>
  <c r="B71" i="4"/>
  <c r="H7" i="4"/>
  <c r="A7" i="4"/>
  <c r="C30" i="1"/>
  <c r="E30" i="1"/>
  <c r="C32" i="1"/>
  <c r="E32" i="1"/>
  <c r="C34" i="1"/>
  <c r="E34" i="1"/>
  <c r="B28" i="1"/>
  <c r="B30" i="1"/>
  <c r="B32" i="1"/>
  <c r="B34" i="1"/>
  <c r="B26" i="1"/>
  <c r="J3" i="1"/>
  <c r="A3" i="1"/>
  <c r="E40" i="57"/>
  <c r="D40" i="57"/>
  <c r="F19" i="71" l="1"/>
  <c r="F40" i="71" s="1"/>
  <c r="F18" i="71"/>
  <c r="F46" i="71" s="1"/>
  <c r="F17" i="71"/>
  <c r="F45" i="71" s="1"/>
  <c r="F16" i="71"/>
  <c r="F37" i="71" s="1"/>
  <c r="F15" i="71"/>
  <c r="F36" i="71" s="1"/>
  <c r="F14" i="71"/>
  <c r="F21" i="71" s="1"/>
  <c r="E19" i="71"/>
  <c r="E47" i="71" s="1"/>
  <c r="E18" i="71"/>
  <c r="E46" i="71" s="1"/>
  <c r="E17" i="71"/>
  <c r="E38" i="71" s="1"/>
  <c r="E16" i="71"/>
  <c r="E37" i="71" s="1"/>
  <c r="E15" i="71"/>
  <c r="E43" i="71" s="1"/>
  <c r="E14" i="71"/>
  <c r="E35" i="71" s="1"/>
  <c r="E31" i="71" l="1"/>
  <c r="F33" i="71"/>
  <c r="F38" i="71"/>
  <c r="F35" i="71"/>
  <c r="F39" i="71"/>
  <c r="F24" i="71"/>
  <c r="E42" i="71"/>
  <c r="E28" i="71"/>
  <c r="F44" i="71"/>
  <c r="F30" i="71"/>
  <c r="F47" i="71"/>
  <c r="F22" i="71"/>
  <c r="F29" i="71"/>
  <c r="F43" i="71"/>
  <c r="F23" i="71"/>
  <c r="E30" i="71"/>
  <c r="E39" i="71"/>
  <c r="E44" i="71"/>
  <c r="E22" i="71"/>
  <c r="E23" i="71"/>
  <c r="F25" i="71"/>
  <c r="E36" i="71"/>
  <c r="E40" i="71"/>
  <c r="E45" i="71"/>
  <c r="E24" i="71"/>
  <c r="F26" i="71"/>
  <c r="F31" i="71"/>
  <c r="E25" i="71"/>
  <c r="E32" i="71"/>
  <c r="E26" i="71"/>
  <c r="F28" i="71"/>
  <c r="F32" i="71"/>
  <c r="F42" i="71"/>
  <c r="E29" i="71"/>
  <c r="E33" i="71"/>
  <c r="C32" i="70"/>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E54" i="71"/>
  <c r="C56" i="71"/>
  <c r="E56" i="71"/>
  <c r="C58" i="71"/>
  <c r="E58" i="71"/>
  <c r="B58" i="71"/>
  <c r="B52" i="71"/>
  <c r="B54" i="71"/>
  <c r="B56" i="71"/>
  <c r="B50" i="71"/>
  <c r="I31" i="62"/>
  <c r="K31" i="62"/>
  <c r="I33" i="62"/>
  <c r="K33" i="62"/>
  <c r="I35" i="62"/>
  <c r="K35" i="62"/>
  <c r="H29" i="62"/>
  <c r="H31" i="62"/>
  <c r="H33" i="62"/>
  <c r="H35" i="62"/>
  <c r="H27" i="62"/>
  <c r="C125" i="61"/>
  <c r="E125" i="61"/>
  <c r="C127" i="61"/>
  <c r="E127" i="61"/>
  <c r="C129" i="61"/>
  <c r="E129" i="61"/>
  <c r="B123" i="61"/>
  <c r="B125" i="61"/>
  <c r="B127" i="61"/>
  <c r="B129" i="61"/>
  <c r="B121" i="61"/>
  <c r="E10" i="61"/>
  <c r="B22" i="60"/>
  <c r="D22" i="60"/>
  <c r="B24" i="60"/>
  <c r="D24" i="60"/>
  <c r="B26" i="60"/>
  <c r="D26" i="60"/>
  <c r="A20" i="60"/>
  <c r="A22" i="60"/>
  <c r="A24" i="60"/>
  <c r="A26" i="60"/>
  <c r="A18" i="60"/>
  <c r="C143" i="59"/>
  <c r="E143" i="59"/>
  <c r="C145" i="59"/>
  <c r="E145" i="59"/>
  <c r="C147" i="59"/>
  <c r="E147" i="59"/>
  <c r="B141" i="59"/>
  <c r="B143" i="59"/>
  <c r="B145" i="59"/>
  <c r="B147" i="59"/>
  <c r="B139" i="59"/>
  <c r="E98" i="59"/>
  <c r="E10" i="57"/>
  <c r="D10" i="57"/>
  <c r="E331" i="52"/>
  <c r="D331" i="52"/>
  <c r="E305" i="52"/>
  <c r="D305" i="52"/>
  <c r="E279" i="52"/>
  <c r="D279" i="52"/>
  <c r="E253" i="52"/>
  <c r="D253" i="52"/>
  <c r="E79" i="52"/>
  <c r="D79" i="52"/>
  <c r="E53" i="52"/>
  <c r="D53" i="52"/>
  <c r="J967" i="51" l="1"/>
  <c r="J968" i="51"/>
  <c r="J969" i="51"/>
  <c r="J970" i="51"/>
  <c r="J971" i="51"/>
  <c r="J972" i="51"/>
  <c r="J973" i="51"/>
  <c r="J966" i="51"/>
  <c r="D16" i="68" l="1"/>
  <c r="D276" i="66"/>
  <c r="D275" i="66"/>
  <c r="E6" i="59"/>
  <c r="A6" i="59"/>
  <c r="E117" i="59"/>
  <c r="E116" i="59"/>
  <c r="E115" i="59"/>
  <c r="E114" i="59"/>
  <c r="E113" i="59"/>
  <c r="E112" i="59"/>
  <c r="E111" i="59"/>
  <c r="E110" i="59"/>
  <c r="E109" i="59"/>
  <c r="E108" i="59"/>
  <c r="N5" i="51" l="1"/>
  <c r="A5" i="51"/>
  <c r="A5" i="53" s="1"/>
  <c r="A5" i="54" s="1"/>
  <c r="A5" i="55" s="1"/>
  <c r="A5" i="56" s="1"/>
  <c r="A9" i="71"/>
  <c r="A9" i="72" s="1"/>
  <c r="F19" i="68"/>
  <c r="F17" i="68"/>
  <c r="F16" i="68"/>
  <c r="F15" i="68"/>
  <c r="D278" i="66"/>
  <c r="D36" i="67" s="1"/>
  <c r="D34" i="67"/>
  <c r="D33" i="67"/>
  <c r="D263" i="66"/>
  <c r="D32" i="67" s="1"/>
  <c r="D240" i="66"/>
  <c r="D30" i="67" s="1"/>
  <c r="D228" i="66"/>
  <c r="D29" i="67" s="1"/>
  <c r="D221" i="66"/>
  <c r="D28" i="67" s="1"/>
  <c r="D214" i="66"/>
  <c r="D27" i="67" s="1"/>
  <c r="D207" i="66"/>
  <c r="D26" i="67" s="1"/>
  <c r="D200" i="66"/>
  <c r="D25" i="67" s="1"/>
  <c r="D181" i="66"/>
  <c r="D24" i="67" s="1"/>
  <c r="D158" i="66"/>
  <c r="D23" i="67" s="1"/>
  <c r="D136" i="66"/>
  <c r="D22" i="67" s="1"/>
  <c r="D119" i="66"/>
  <c r="D21" i="67" s="1"/>
  <c r="D102" i="66"/>
  <c r="D20" i="67" s="1"/>
  <c r="D67" i="66"/>
  <c r="D16" i="67" s="1"/>
  <c r="D54" i="66"/>
  <c r="D14" i="67" s="1"/>
  <c r="D32" i="66"/>
  <c r="D13" i="67" s="1"/>
  <c r="D20" i="66"/>
  <c r="D12" i="67" s="1"/>
  <c r="B18" i="66"/>
  <c r="B17" i="66"/>
  <c r="B16" i="66"/>
  <c r="B15" i="66"/>
  <c r="B14" i="66"/>
  <c r="B13" i="66"/>
  <c r="B12" i="66"/>
  <c r="B11" i="66"/>
  <c r="B10" i="66"/>
  <c r="B9" i="66"/>
  <c r="B8" i="66"/>
  <c r="B7" i="66"/>
  <c r="D6" i="66"/>
  <c r="D11" i="67" s="1"/>
  <c r="E116" i="61"/>
  <c r="F116" i="61" s="1"/>
  <c r="F11" i="61"/>
  <c r="F10" i="61"/>
  <c r="F5" i="60"/>
  <c r="F119" i="59"/>
  <c r="F118" i="59"/>
  <c r="F117" i="59"/>
  <c r="F116" i="59"/>
  <c r="F115" i="59"/>
  <c r="F114" i="59"/>
  <c r="F113" i="59"/>
  <c r="F112" i="59"/>
  <c r="F111" i="59"/>
  <c r="F110" i="59"/>
  <c r="F109" i="59"/>
  <c r="F108" i="59"/>
  <c r="F98" i="59"/>
  <c r="F4" i="60"/>
  <c r="A4" i="60"/>
  <c r="F91" i="59"/>
  <c r="F82" i="59"/>
  <c r="F73" i="59"/>
  <c r="F64" i="59"/>
  <c r="F55" i="59"/>
  <c r="F46" i="59"/>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H4" i="57"/>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F95" i="59" s="1"/>
  <c r="L337" i="56"/>
  <c r="P336" i="56"/>
  <c r="M336" i="56"/>
  <c r="E86" i="59" s="1"/>
  <c r="F86" i="59" s="1"/>
  <c r="L336" i="56"/>
  <c r="P335" i="56"/>
  <c r="M335" i="56"/>
  <c r="E77" i="59" s="1"/>
  <c r="F77" i="59" s="1"/>
  <c r="L335" i="56"/>
  <c r="P334" i="56"/>
  <c r="M334" i="56"/>
  <c r="E68" i="59" s="1"/>
  <c r="F68" i="59" s="1"/>
  <c r="L334" i="56"/>
  <c r="P333" i="56"/>
  <c r="M333" i="56"/>
  <c r="E59" i="59" s="1"/>
  <c r="F59" i="59" s="1"/>
  <c r="L333" i="56"/>
  <c r="P332" i="56"/>
  <c r="M332" i="56"/>
  <c r="E50" i="59" s="1"/>
  <c r="F50" i="59" s="1"/>
  <c r="L332" i="56"/>
  <c r="P331" i="56"/>
  <c r="M331" i="56"/>
  <c r="E41" i="59" s="1"/>
  <c r="F41" i="59" s="1"/>
  <c r="L331" i="56"/>
  <c r="P330" i="56"/>
  <c r="M330" i="56"/>
  <c r="E32" i="59" s="1"/>
  <c r="F32" i="59" s="1"/>
  <c r="L330" i="56"/>
  <c r="M329" i="56"/>
  <c r="E23" i="59" s="1"/>
  <c r="F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59" i="61" s="1"/>
  <c r="F59" i="61" s="1"/>
  <c r="M109" i="56"/>
  <c r="L109" i="56"/>
  <c r="P108" i="56"/>
  <c r="E58" i="61" s="1"/>
  <c r="F58" i="61" s="1"/>
  <c r="M108" i="56"/>
  <c r="L108" i="56"/>
  <c r="P107" i="56"/>
  <c r="E57" i="61" s="1"/>
  <c r="F57" i="61" s="1"/>
  <c r="M107" i="56"/>
  <c r="L107" i="56"/>
  <c r="P106" i="56"/>
  <c r="E56" i="61" s="1"/>
  <c r="F56" i="61" s="1"/>
  <c r="M106" i="56"/>
  <c r="L106" i="56"/>
  <c r="P105" i="56"/>
  <c r="E55" i="61" s="1"/>
  <c r="F55" i="61" s="1"/>
  <c r="M105" i="56"/>
  <c r="L105" i="56"/>
  <c r="P104" i="56"/>
  <c r="E54" i="61" s="1"/>
  <c r="F54" i="61" s="1"/>
  <c r="M104" i="56"/>
  <c r="L104" i="56"/>
  <c r="P103" i="56"/>
  <c r="E53" i="61" s="1"/>
  <c r="F53" i="61" s="1"/>
  <c r="M103" i="56"/>
  <c r="L103" i="56"/>
  <c r="P102" i="56"/>
  <c r="E52" i="61" s="1"/>
  <c r="M102" i="56"/>
  <c r="L102" i="56"/>
  <c r="M101" i="56"/>
  <c r="L101" i="56"/>
  <c r="P87" i="56"/>
  <c r="E50" i="61" s="1"/>
  <c r="F50" i="61" s="1"/>
  <c r="M87" i="56"/>
  <c r="E93" i="59" s="1"/>
  <c r="L87" i="56"/>
  <c r="P86" i="56"/>
  <c r="E49" i="61" s="1"/>
  <c r="F49" i="61" s="1"/>
  <c r="M86" i="56"/>
  <c r="E84" i="59" s="1"/>
  <c r="L86" i="56"/>
  <c r="P85" i="56"/>
  <c r="E48" i="61" s="1"/>
  <c r="F48" i="61" s="1"/>
  <c r="M85" i="56"/>
  <c r="E75" i="59" s="1"/>
  <c r="L85" i="56"/>
  <c r="P84" i="56"/>
  <c r="E47" i="61" s="1"/>
  <c r="F47" i="61" s="1"/>
  <c r="M84" i="56"/>
  <c r="E66" i="59" s="1"/>
  <c r="L84" i="56"/>
  <c r="P83" i="56"/>
  <c r="E46" i="61" s="1"/>
  <c r="F46" i="61" s="1"/>
  <c r="M83" i="56"/>
  <c r="E57" i="59" s="1"/>
  <c r="L83" i="56"/>
  <c r="P82" i="56"/>
  <c r="E45" i="61" s="1"/>
  <c r="F45" i="61" s="1"/>
  <c r="M82" i="56"/>
  <c r="E48" i="59" s="1"/>
  <c r="L82" i="56"/>
  <c r="P81" i="56"/>
  <c r="E44" i="61" s="1"/>
  <c r="F44" i="61" s="1"/>
  <c r="M81" i="56"/>
  <c r="E39" i="59" s="1"/>
  <c r="L81" i="56"/>
  <c r="P80" i="56"/>
  <c r="E43" i="61" s="1"/>
  <c r="M80" i="56"/>
  <c r="E30" i="59" s="1"/>
  <c r="L80" i="56"/>
  <c r="M79" i="56"/>
  <c r="E21" i="59"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F130" i="55"/>
  <c r="X129" i="55"/>
  <c r="W129" i="55"/>
  <c r="R129" i="55"/>
  <c r="S129" i="55" s="1"/>
  <c r="T129" i="55" s="1"/>
  <c r="F129" i="55"/>
  <c r="X128" i="55"/>
  <c r="W128" i="55"/>
  <c r="T128" i="55"/>
  <c r="S128" i="55"/>
  <c r="R128" i="55"/>
  <c r="F128" i="55"/>
  <c r="X127" i="55"/>
  <c r="W127" i="55"/>
  <c r="T127" i="55"/>
  <c r="S127" i="55"/>
  <c r="R127" i="55"/>
  <c r="F127" i="55"/>
  <c r="X126" i="55"/>
  <c r="W126" i="55"/>
  <c r="T126" i="55"/>
  <c r="S126" i="55"/>
  <c r="R126" i="55"/>
  <c r="F126" i="55"/>
  <c r="X125" i="55"/>
  <c r="W125" i="55"/>
  <c r="T125" i="55"/>
  <c r="S125" i="55"/>
  <c r="R125" i="55"/>
  <c r="F125" i="55"/>
  <c r="X124" i="55"/>
  <c r="W124" i="55"/>
  <c r="T124" i="55"/>
  <c r="S124" i="55"/>
  <c r="R124" i="55"/>
  <c r="F124" i="55"/>
  <c r="X123" i="55"/>
  <c r="W123" i="55"/>
  <c r="T123" i="55"/>
  <c r="S123" i="55"/>
  <c r="R123" i="55"/>
  <c r="F123" i="55"/>
  <c r="X122" i="55"/>
  <c r="W122" i="55"/>
  <c r="T122" i="55"/>
  <c r="S122" i="55"/>
  <c r="R122" i="55"/>
  <c r="F122" i="55"/>
  <c r="T121" i="55"/>
  <c r="S121" i="55"/>
  <c r="R121" i="55"/>
  <c r="F121" i="55"/>
  <c r="L120" i="55"/>
  <c r="K120" i="55"/>
  <c r="K109" i="55" s="1"/>
  <c r="K98" i="55" s="1"/>
  <c r="K87" i="55" s="1"/>
  <c r="K76" i="55" s="1"/>
  <c r="K65" i="55" s="1"/>
  <c r="K54" i="55" s="1"/>
  <c r="K43" i="55" s="1"/>
  <c r="K32" i="55" s="1"/>
  <c r="K21" i="55" s="1"/>
  <c r="K10" i="55" s="1"/>
  <c r="G120" i="55"/>
  <c r="F119" i="55"/>
  <c r="X118" i="55"/>
  <c r="W118" i="55"/>
  <c r="R118" i="55"/>
  <c r="S118" i="55" s="1"/>
  <c r="T118" i="55" s="1"/>
  <c r="F118" i="55"/>
  <c r="X117" i="55"/>
  <c r="W117" i="55"/>
  <c r="T117" i="55"/>
  <c r="S117" i="55"/>
  <c r="R117" i="55"/>
  <c r="F117" i="55"/>
  <c r="X116" i="55"/>
  <c r="W116" i="55"/>
  <c r="T116" i="55"/>
  <c r="S116" i="55"/>
  <c r="R116" i="55"/>
  <c r="F116" i="55"/>
  <c r="X115" i="55"/>
  <c r="W115" i="55"/>
  <c r="T115" i="55"/>
  <c r="S115" i="55"/>
  <c r="R115" i="55"/>
  <c r="F115" i="55"/>
  <c r="X114" i="55"/>
  <c r="W114" i="55"/>
  <c r="T114" i="55"/>
  <c r="S114" i="55"/>
  <c r="R114" i="55"/>
  <c r="F114" i="55"/>
  <c r="X113" i="55"/>
  <c r="W113" i="55"/>
  <c r="T113" i="55"/>
  <c r="S113" i="55"/>
  <c r="R113" i="55"/>
  <c r="F113" i="55"/>
  <c r="X112" i="55"/>
  <c r="W112" i="55"/>
  <c r="T112" i="55"/>
  <c r="S112" i="55"/>
  <c r="R112" i="55"/>
  <c r="F112" i="55"/>
  <c r="X111" i="55"/>
  <c r="W111" i="55"/>
  <c r="T111" i="55"/>
  <c r="S111" i="55"/>
  <c r="R111" i="55"/>
  <c r="F111" i="55"/>
  <c r="T110" i="55"/>
  <c r="S110" i="55"/>
  <c r="R110" i="55"/>
  <c r="F110" i="55"/>
  <c r="L109" i="55"/>
  <c r="L98" i="55" s="1"/>
  <c r="L87" i="55" s="1"/>
  <c r="L76" i="55" s="1"/>
  <c r="L65" i="55" s="1"/>
  <c r="L54" i="55" s="1"/>
  <c r="L43" i="55" s="1"/>
  <c r="L32" i="55" s="1"/>
  <c r="L21" i="55" s="1"/>
  <c r="L10" i="55" s="1"/>
  <c r="G109" i="55"/>
  <c r="F108" i="55"/>
  <c r="X107" i="55"/>
  <c r="W107" i="55"/>
  <c r="R107" i="55"/>
  <c r="S107" i="55" s="1"/>
  <c r="T107" i="55" s="1"/>
  <c r="F107" i="55"/>
  <c r="X106" i="55"/>
  <c r="W106" i="55"/>
  <c r="T106" i="55"/>
  <c r="S106" i="55"/>
  <c r="R106" i="55"/>
  <c r="F106" i="55"/>
  <c r="X105" i="55"/>
  <c r="W105" i="55"/>
  <c r="T105" i="55"/>
  <c r="S105" i="55"/>
  <c r="R105" i="55"/>
  <c r="F105" i="55"/>
  <c r="X104" i="55"/>
  <c r="W104" i="55"/>
  <c r="T104" i="55"/>
  <c r="S104" i="55"/>
  <c r="R104" i="55"/>
  <c r="F104" i="55"/>
  <c r="X103" i="55"/>
  <c r="W103" i="55"/>
  <c r="T103" i="55"/>
  <c r="S103" i="55"/>
  <c r="R103" i="55"/>
  <c r="F103" i="55"/>
  <c r="X102" i="55"/>
  <c r="W102" i="55"/>
  <c r="T102" i="55"/>
  <c r="S102" i="55"/>
  <c r="R102" i="55"/>
  <c r="F102" i="55"/>
  <c r="X101" i="55"/>
  <c r="W101" i="55"/>
  <c r="T101" i="55"/>
  <c r="S101" i="55"/>
  <c r="R101" i="55"/>
  <c r="F101" i="55"/>
  <c r="X100" i="55"/>
  <c r="W100" i="55"/>
  <c r="T100" i="55"/>
  <c r="S100" i="55"/>
  <c r="R100" i="55"/>
  <c r="F100" i="55"/>
  <c r="T99" i="55"/>
  <c r="S99" i="55"/>
  <c r="R99" i="55"/>
  <c r="F99" i="55"/>
  <c r="G98" i="55"/>
  <c r="F97" i="55"/>
  <c r="X96" i="55"/>
  <c r="W96" i="55"/>
  <c r="R96" i="55"/>
  <c r="S96" i="55" s="1"/>
  <c r="T96" i="55" s="1"/>
  <c r="F96" i="55"/>
  <c r="X95" i="55"/>
  <c r="W95" i="55"/>
  <c r="T95" i="55"/>
  <c r="S95" i="55"/>
  <c r="R95" i="55"/>
  <c r="F95" i="55"/>
  <c r="X94" i="55"/>
  <c r="W94" i="55"/>
  <c r="T94" i="55"/>
  <c r="S94" i="55"/>
  <c r="R94" i="55"/>
  <c r="F94" i="55"/>
  <c r="X93" i="55"/>
  <c r="W93" i="55"/>
  <c r="T93" i="55"/>
  <c r="S93" i="55"/>
  <c r="R93" i="55"/>
  <c r="F93" i="55"/>
  <c r="X92" i="55"/>
  <c r="W92" i="55"/>
  <c r="T92" i="55"/>
  <c r="S92" i="55"/>
  <c r="R92" i="55"/>
  <c r="F92" i="55"/>
  <c r="X91" i="55"/>
  <c r="W91" i="55"/>
  <c r="T91" i="55"/>
  <c r="S91" i="55"/>
  <c r="R91" i="55"/>
  <c r="F91" i="55"/>
  <c r="X90" i="55"/>
  <c r="W90" i="55"/>
  <c r="T90" i="55"/>
  <c r="S90" i="55"/>
  <c r="R90" i="55"/>
  <c r="F90" i="55"/>
  <c r="X89" i="55"/>
  <c r="W89" i="55"/>
  <c r="T89" i="55"/>
  <c r="S89" i="55"/>
  <c r="R89" i="55"/>
  <c r="F89" i="55"/>
  <c r="T88" i="55"/>
  <c r="S88" i="55"/>
  <c r="R88" i="55"/>
  <c r="F88" i="55"/>
  <c r="G87" i="55"/>
  <c r="F86" i="55"/>
  <c r="X85" i="55"/>
  <c r="W85" i="55"/>
  <c r="R85" i="55"/>
  <c r="S85" i="55" s="1"/>
  <c r="T85" i="55" s="1"/>
  <c r="F85" i="55"/>
  <c r="X84" i="55"/>
  <c r="W84" i="55"/>
  <c r="T84" i="55"/>
  <c r="S84" i="55"/>
  <c r="R84" i="55"/>
  <c r="F84" i="55"/>
  <c r="X83" i="55"/>
  <c r="W83" i="55"/>
  <c r="T83" i="55"/>
  <c r="S83" i="55"/>
  <c r="R83" i="55"/>
  <c r="F83" i="55"/>
  <c r="X82" i="55"/>
  <c r="W82" i="55"/>
  <c r="T82" i="55"/>
  <c r="S82" i="55"/>
  <c r="R82" i="55"/>
  <c r="F82" i="55"/>
  <c r="X81" i="55"/>
  <c r="W81" i="55"/>
  <c r="T81" i="55"/>
  <c r="S81" i="55"/>
  <c r="R81" i="55"/>
  <c r="F81" i="55"/>
  <c r="X80" i="55"/>
  <c r="W80" i="55"/>
  <c r="T80" i="55"/>
  <c r="S80" i="55"/>
  <c r="R80" i="55"/>
  <c r="F80" i="55"/>
  <c r="X79" i="55"/>
  <c r="W79" i="55"/>
  <c r="T79" i="55"/>
  <c r="S79" i="55"/>
  <c r="R79" i="55"/>
  <c r="F79" i="55"/>
  <c r="X78" i="55"/>
  <c r="W78" i="55"/>
  <c r="T78" i="55"/>
  <c r="S78" i="55"/>
  <c r="R78" i="55"/>
  <c r="F78" i="55"/>
  <c r="T77" i="55"/>
  <c r="S77" i="55"/>
  <c r="R77" i="55"/>
  <c r="F77" i="55"/>
  <c r="G76" i="55"/>
  <c r="F75" i="55"/>
  <c r="X74" i="55"/>
  <c r="W74" i="55"/>
  <c r="R74" i="55"/>
  <c r="S74" i="55" s="1"/>
  <c r="T74" i="55" s="1"/>
  <c r="F74" i="55"/>
  <c r="X73" i="55"/>
  <c r="W73" i="55"/>
  <c r="T73" i="55"/>
  <c r="S73" i="55"/>
  <c r="R73" i="55"/>
  <c r="F73" i="55"/>
  <c r="X72" i="55"/>
  <c r="W72" i="55"/>
  <c r="T72" i="55"/>
  <c r="S72" i="55"/>
  <c r="R72" i="55"/>
  <c r="F72" i="55"/>
  <c r="X71" i="55"/>
  <c r="W71" i="55"/>
  <c r="T71" i="55"/>
  <c r="S71" i="55"/>
  <c r="R71" i="55"/>
  <c r="F71" i="55"/>
  <c r="X70" i="55"/>
  <c r="W70" i="55"/>
  <c r="T70" i="55"/>
  <c r="S70" i="55"/>
  <c r="R70" i="55"/>
  <c r="F70" i="55"/>
  <c r="X69" i="55"/>
  <c r="W69" i="55"/>
  <c r="T69" i="55"/>
  <c r="S69" i="55"/>
  <c r="R69" i="55"/>
  <c r="F69" i="55"/>
  <c r="X68" i="55"/>
  <c r="W68" i="55"/>
  <c r="T68" i="55"/>
  <c r="S68" i="55"/>
  <c r="R68" i="55"/>
  <c r="F68" i="55"/>
  <c r="X67" i="55"/>
  <c r="W67" i="55"/>
  <c r="T67" i="55"/>
  <c r="S67" i="55"/>
  <c r="R67" i="55"/>
  <c r="F67" i="55"/>
  <c r="T66" i="55"/>
  <c r="S66" i="55"/>
  <c r="R66" i="55"/>
  <c r="F66" i="55"/>
  <c r="G65" i="55"/>
  <c r="F64" i="55"/>
  <c r="X63" i="55"/>
  <c r="W63" i="55"/>
  <c r="R63" i="55"/>
  <c r="S63" i="55" s="1"/>
  <c r="T63" i="55" s="1"/>
  <c r="F63" i="55"/>
  <c r="X62" i="55"/>
  <c r="W62" i="55"/>
  <c r="T62" i="55"/>
  <c r="S62" i="55"/>
  <c r="R62" i="55"/>
  <c r="F62" i="55"/>
  <c r="X61" i="55"/>
  <c r="W61" i="55"/>
  <c r="T61" i="55"/>
  <c r="S61" i="55"/>
  <c r="R61" i="55"/>
  <c r="F61" i="55"/>
  <c r="X60" i="55"/>
  <c r="W60" i="55"/>
  <c r="T60" i="55"/>
  <c r="S60" i="55"/>
  <c r="R60" i="55"/>
  <c r="F60" i="55"/>
  <c r="X59" i="55"/>
  <c r="W59" i="55"/>
  <c r="T59" i="55"/>
  <c r="S59" i="55"/>
  <c r="R59" i="55"/>
  <c r="F59" i="55"/>
  <c r="X58" i="55"/>
  <c r="W58" i="55"/>
  <c r="T58" i="55"/>
  <c r="S58" i="55"/>
  <c r="R58" i="55"/>
  <c r="F58" i="55"/>
  <c r="X57" i="55"/>
  <c r="W57" i="55"/>
  <c r="T57" i="55"/>
  <c r="S57" i="55"/>
  <c r="R57" i="55"/>
  <c r="F57" i="55"/>
  <c r="X56" i="55"/>
  <c r="W56" i="55"/>
  <c r="T56" i="55"/>
  <c r="S56" i="55"/>
  <c r="R56" i="55"/>
  <c r="F56" i="55"/>
  <c r="T55" i="55"/>
  <c r="S55" i="55"/>
  <c r="R55" i="55"/>
  <c r="F55" i="55"/>
  <c r="G54" i="55"/>
  <c r="F53" i="55"/>
  <c r="X52" i="55"/>
  <c r="W52" i="55"/>
  <c r="R52" i="55"/>
  <c r="S52" i="55" s="1"/>
  <c r="T52" i="55" s="1"/>
  <c r="F52" i="55"/>
  <c r="X51" i="55"/>
  <c r="W51" i="55"/>
  <c r="T51" i="55"/>
  <c r="S51" i="55"/>
  <c r="R51" i="55"/>
  <c r="F51" i="55"/>
  <c r="X50" i="55"/>
  <c r="W50" i="55"/>
  <c r="T50" i="55"/>
  <c r="S50" i="55"/>
  <c r="R50" i="55"/>
  <c r="F50" i="55"/>
  <c r="X49" i="55"/>
  <c r="W49" i="55"/>
  <c r="T49" i="55"/>
  <c r="S49" i="55"/>
  <c r="R49" i="55"/>
  <c r="F49" i="55"/>
  <c r="X48" i="55"/>
  <c r="W48" i="55"/>
  <c r="T48" i="55"/>
  <c r="S48" i="55"/>
  <c r="R48" i="55"/>
  <c r="F48" i="55"/>
  <c r="X47" i="55"/>
  <c r="W47" i="55"/>
  <c r="T47" i="55"/>
  <c r="S47" i="55"/>
  <c r="R47" i="55"/>
  <c r="F47" i="55"/>
  <c r="X46" i="55"/>
  <c r="W46" i="55"/>
  <c r="T46" i="55"/>
  <c r="S46" i="55"/>
  <c r="R46" i="55"/>
  <c r="F46" i="55"/>
  <c r="X45" i="55"/>
  <c r="W45" i="55"/>
  <c r="T45" i="55"/>
  <c r="S45" i="55"/>
  <c r="R45" i="55"/>
  <c r="F45" i="55"/>
  <c r="T44" i="55"/>
  <c r="S44" i="55"/>
  <c r="R44" i="55"/>
  <c r="F44" i="55"/>
  <c r="G43" i="55"/>
  <c r="M42" i="55"/>
  <c r="X41" i="55"/>
  <c r="W41" i="55"/>
  <c r="R41" i="55"/>
  <c r="S41" i="55" s="1"/>
  <c r="T41" i="55" s="1"/>
  <c r="F41" i="55"/>
  <c r="X40" i="55"/>
  <c r="W40" i="55"/>
  <c r="T40" i="55"/>
  <c r="S40" i="55"/>
  <c r="R40" i="55"/>
  <c r="F40" i="55"/>
  <c r="X39" i="55"/>
  <c r="W39" i="55"/>
  <c r="T39" i="55"/>
  <c r="S39" i="55"/>
  <c r="R39" i="55"/>
  <c r="F39" i="55"/>
  <c r="X38" i="55"/>
  <c r="W38" i="55"/>
  <c r="T38" i="55"/>
  <c r="S38" i="55"/>
  <c r="R38" i="55"/>
  <c r="F38" i="55"/>
  <c r="X37" i="55"/>
  <c r="W37" i="55"/>
  <c r="T37" i="55"/>
  <c r="S37" i="55"/>
  <c r="R37" i="55"/>
  <c r="F37" i="55"/>
  <c r="X36" i="55"/>
  <c r="W36" i="55"/>
  <c r="T36" i="55"/>
  <c r="S36" i="55"/>
  <c r="R36" i="55"/>
  <c r="F36" i="55"/>
  <c r="X35" i="55"/>
  <c r="W35" i="55"/>
  <c r="T35" i="55"/>
  <c r="S35" i="55"/>
  <c r="R35" i="55"/>
  <c r="F35" i="55"/>
  <c r="X34" i="55"/>
  <c r="W34" i="55"/>
  <c r="T34" i="55"/>
  <c r="S34" i="55"/>
  <c r="R34" i="55"/>
  <c r="F34" i="55"/>
  <c r="T33" i="55"/>
  <c r="S33" i="55"/>
  <c r="R33" i="55"/>
  <c r="F33" i="55"/>
  <c r="G32" i="55"/>
  <c r="M31" i="55"/>
  <c r="X30" i="55"/>
  <c r="W30" i="55"/>
  <c r="R30" i="55"/>
  <c r="S30" i="55" s="1"/>
  <c r="T30" i="55" s="1"/>
  <c r="F30" i="55"/>
  <c r="X29" i="55"/>
  <c r="W29" i="55"/>
  <c r="T29" i="55"/>
  <c r="S29" i="55"/>
  <c r="R29" i="55"/>
  <c r="F29" i="55"/>
  <c r="X28" i="55"/>
  <c r="W28" i="55"/>
  <c r="T28" i="55"/>
  <c r="S28" i="55"/>
  <c r="R28" i="55"/>
  <c r="F28" i="55"/>
  <c r="X27" i="55"/>
  <c r="W27" i="55"/>
  <c r="T27" i="55"/>
  <c r="S27" i="55"/>
  <c r="R27" i="55"/>
  <c r="F27" i="55"/>
  <c r="X26" i="55"/>
  <c r="W26" i="55"/>
  <c r="T26" i="55"/>
  <c r="S26" i="55"/>
  <c r="R26" i="55"/>
  <c r="F26" i="55"/>
  <c r="X25" i="55"/>
  <c r="W25" i="55"/>
  <c r="T25" i="55"/>
  <c r="S25" i="55"/>
  <c r="R25" i="55"/>
  <c r="F25" i="55"/>
  <c r="X24" i="55"/>
  <c r="W24" i="55"/>
  <c r="T24" i="55"/>
  <c r="S24" i="55"/>
  <c r="R24" i="55"/>
  <c r="F24" i="55"/>
  <c r="X23" i="55"/>
  <c r="W23" i="55"/>
  <c r="T23" i="55"/>
  <c r="S23" i="55"/>
  <c r="R23" i="55"/>
  <c r="F23" i="55"/>
  <c r="T22" i="55"/>
  <c r="S22" i="55"/>
  <c r="R22" i="55"/>
  <c r="F22" i="55"/>
  <c r="G21" i="55"/>
  <c r="M20" i="55"/>
  <c r="X19" i="55"/>
  <c r="W19" i="55"/>
  <c r="R19" i="55"/>
  <c r="S19" i="55" s="1"/>
  <c r="T19" i="55" s="1"/>
  <c r="X18" i="55"/>
  <c r="W18" i="55"/>
  <c r="T18" i="55"/>
  <c r="S18" i="55"/>
  <c r="R18" i="55"/>
  <c r="X17" i="55"/>
  <c r="W17" i="55"/>
  <c r="T17" i="55"/>
  <c r="S17" i="55"/>
  <c r="R17" i="55"/>
  <c r="X16" i="55"/>
  <c r="W16" i="55"/>
  <c r="T16" i="55"/>
  <c r="S16" i="55"/>
  <c r="R16" i="55"/>
  <c r="X15" i="55"/>
  <c r="W15" i="55"/>
  <c r="T15" i="55"/>
  <c r="S15" i="55"/>
  <c r="R15" i="55"/>
  <c r="X14" i="55"/>
  <c r="W14" i="55"/>
  <c r="T14" i="55"/>
  <c r="S14" i="55"/>
  <c r="R14" i="55"/>
  <c r="X13" i="55"/>
  <c r="W13" i="55"/>
  <c r="T13" i="55"/>
  <c r="S13" i="55"/>
  <c r="R13" i="55"/>
  <c r="X12" i="55"/>
  <c r="W12" i="55"/>
  <c r="T12" i="55"/>
  <c r="S12" i="55"/>
  <c r="R12" i="55"/>
  <c r="T11" i="55"/>
  <c r="S11" i="55"/>
  <c r="R11" i="55"/>
  <c r="G10" i="55"/>
  <c r="J429" i="54"/>
  <c r="J428" i="54"/>
  <c r="J427" i="54"/>
  <c r="J426" i="54"/>
  <c r="J425" i="54"/>
  <c r="J424" i="54"/>
  <c r="J423" i="54"/>
  <c r="J422" i="54"/>
  <c r="J421" i="54"/>
  <c r="J420" i="54"/>
  <c r="J419" i="54"/>
  <c r="J418" i="54"/>
  <c r="J417" i="54"/>
  <c r="J416" i="54"/>
  <c r="J415" i="54"/>
  <c r="J414" i="54"/>
  <c r="J413" i="54"/>
  <c r="J412" i="54"/>
  <c r="J411" i="54"/>
  <c r="J410" i="54"/>
  <c r="I409" i="54"/>
  <c r="H409" i="54"/>
  <c r="G409" i="54"/>
  <c r="J408" i="54"/>
  <c r="J407" i="54"/>
  <c r="J406" i="54"/>
  <c r="J405" i="54"/>
  <c r="J404" i="54"/>
  <c r="J403" i="54"/>
  <c r="J402" i="54"/>
  <c r="J401" i="54"/>
  <c r="J400" i="54"/>
  <c r="J399" i="54"/>
  <c r="J398" i="54"/>
  <c r="J397" i="54"/>
  <c r="J396" i="54"/>
  <c r="J395" i="54"/>
  <c r="J394" i="54"/>
  <c r="J393" i="54"/>
  <c r="J392" i="54"/>
  <c r="J391" i="54"/>
  <c r="J390" i="54"/>
  <c r="J389" i="54"/>
  <c r="I388" i="54"/>
  <c r="H388" i="54"/>
  <c r="G388" i="54"/>
  <c r="J387" i="54"/>
  <c r="J386" i="54"/>
  <c r="J385" i="54"/>
  <c r="J384" i="54"/>
  <c r="J383" i="54"/>
  <c r="J382" i="54"/>
  <c r="J381" i="54"/>
  <c r="J380" i="54"/>
  <c r="J379" i="54"/>
  <c r="J378" i="54"/>
  <c r="J377" i="54"/>
  <c r="J376" i="54"/>
  <c r="J375" i="54"/>
  <c r="J374" i="54"/>
  <c r="J373" i="54"/>
  <c r="J372" i="54"/>
  <c r="J371" i="54"/>
  <c r="J370" i="54"/>
  <c r="J369" i="54"/>
  <c r="J368" i="54"/>
  <c r="I367" i="54"/>
  <c r="H367" i="54"/>
  <c r="G367" i="54"/>
  <c r="J366" i="54"/>
  <c r="J365" i="54"/>
  <c r="J364" i="54"/>
  <c r="J363" i="54"/>
  <c r="J362" i="54"/>
  <c r="J361" i="54"/>
  <c r="J360" i="54"/>
  <c r="J359" i="54"/>
  <c r="J358" i="54"/>
  <c r="J357" i="54"/>
  <c r="J356" i="54"/>
  <c r="J355" i="54"/>
  <c r="J354" i="54"/>
  <c r="J353" i="54"/>
  <c r="J352" i="54"/>
  <c r="J351" i="54"/>
  <c r="J350" i="54"/>
  <c r="J349" i="54"/>
  <c r="J348" i="54"/>
  <c r="J347" i="54"/>
  <c r="I346" i="54"/>
  <c r="H346" i="54"/>
  <c r="G346" i="54"/>
  <c r="J345" i="54"/>
  <c r="J344" i="54"/>
  <c r="J343" i="54"/>
  <c r="J342" i="54"/>
  <c r="J341" i="54"/>
  <c r="J340" i="54"/>
  <c r="J339" i="54"/>
  <c r="J338" i="54"/>
  <c r="J337" i="54"/>
  <c r="J336" i="54"/>
  <c r="J335" i="54"/>
  <c r="J334" i="54"/>
  <c r="J333" i="54"/>
  <c r="J332" i="54"/>
  <c r="J331" i="54"/>
  <c r="J330" i="54"/>
  <c r="J329" i="54"/>
  <c r="J328" i="54"/>
  <c r="J327" i="54"/>
  <c r="J326" i="54"/>
  <c r="I325" i="54"/>
  <c r="H325" i="54"/>
  <c r="G325" i="54"/>
  <c r="J324" i="54"/>
  <c r="J323" i="54"/>
  <c r="J322" i="54"/>
  <c r="J321" i="54"/>
  <c r="J320" i="54"/>
  <c r="J319" i="54"/>
  <c r="J318" i="54"/>
  <c r="J317" i="54"/>
  <c r="J316" i="54"/>
  <c r="J315" i="54"/>
  <c r="J314" i="54"/>
  <c r="J313" i="54"/>
  <c r="J312" i="54"/>
  <c r="J311" i="54"/>
  <c r="J310" i="54"/>
  <c r="J309" i="54"/>
  <c r="J308" i="54"/>
  <c r="J307" i="54"/>
  <c r="J306" i="54"/>
  <c r="J305" i="54"/>
  <c r="I304" i="54"/>
  <c r="H304" i="54"/>
  <c r="G304" i="54"/>
  <c r="J303" i="54"/>
  <c r="J302" i="54"/>
  <c r="J301" i="54"/>
  <c r="J300" i="54"/>
  <c r="J299" i="54"/>
  <c r="J298" i="54"/>
  <c r="J297" i="54"/>
  <c r="J296" i="54"/>
  <c r="J295" i="54"/>
  <c r="J294" i="54"/>
  <c r="J293" i="54"/>
  <c r="J292" i="54"/>
  <c r="J291" i="54"/>
  <c r="J290" i="54"/>
  <c r="J289" i="54"/>
  <c r="J288" i="54"/>
  <c r="J287" i="54"/>
  <c r="J286" i="54"/>
  <c r="J285" i="54"/>
  <c r="J284" i="54"/>
  <c r="I283" i="54"/>
  <c r="H283" i="54"/>
  <c r="G283" i="54"/>
  <c r="J282" i="54"/>
  <c r="J281" i="54"/>
  <c r="J280" i="54"/>
  <c r="J279" i="54"/>
  <c r="J278" i="54"/>
  <c r="J277" i="54"/>
  <c r="J276" i="54"/>
  <c r="J275" i="54"/>
  <c r="J274" i="54"/>
  <c r="J273" i="54"/>
  <c r="J272" i="54"/>
  <c r="J271" i="54"/>
  <c r="J270" i="54"/>
  <c r="J269" i="54"/>
  <c r="J268" i="54"/>
  <c r="J267" i="54"/>
  <c r="J266" i="54"/>
  <c r="J265" i="54"/>
  <c r="J264" i="54"/>
  <c r="J263" i="54"/>
  <c r="I262" i="54"/>
  <c r="H262" i="54"/>
  <c r="G262" i="54"/>
  <c r="J261" i="54"/>
  <c r="J260" i="54"/>
  <c r="J259" i="54"/>
  <c r="J258" i="54"/>
  <c r="J257" i="54"/>
  <c r="J256" i="54"/>
  <c r="J255" i="54"/>
  <c r="J254" i="54"/>
  <c r="J253" i="54"/>
  <c r="J252" i="54"/>
  <c r="J251" i="54"/>
  <c r="J250" i="54"/>
  <c r="J249" i="54"/>
  <c r="J248" i="54"/>
  <c r="J247" i="54"/>
  <c r="J246" i="54"/>
  <c r="J245" i="54"/>
  <c r="J244" i="54"/>
  <c r="J243" i="54"/>
  <c r="J242" i="54"/>
  <c r="I241" i="54"/>
  <c r="H241" i="54"/>
  <c r="G241" i="54"/>
  <c r="J240" i="54"/>
  <c r="F240" i="54"/>
  <c r="J239" i="54"/>
  <c r="F239" i="54"/>
  <c r="J238" i="54"/>
  <c r="F238" i="54"/>
  <c r="J237" i="54"/>
  <c r="F237" i="54"/>
  <c r="J236" i="54"/>
  <c r="F236" i="54"/>
  <c r="J235" i="54"/>
  <c r="F235" i="54"/>
  <c r="J234" i="54"/>
  <c r="F234" i="54"/>
  <c r="J233" i="54"/>
  <c r="F233" i="54"/>
  <c r="J232" i="54"/>
  <c r="F232" i="54"/>
  <c r="J231" i="54"/>
  <c r="F231" i="54"/>
  <c r="J230" i="54"/>
  <c r="F230" i="54"/>
  <c r="J229" i="54"/>
  <c r="F229" i="54"/>
  <c r="J228" i="54"/>
  <c r="F228" i="54"/>
  <c r="J227" i="54"/>
  <c r="F227" i="54"/>
  <c r="J226" i="54"/>
  <c r="F226" i="54"/>
  <c r="J225" i="54"/>
  <c r="F225" i="54"/>
  <c r="J224" i="54"/>
  <c r="F224" i="54"/>
  <c r="J223" i="54"/>
  <c r="F223" i="54"/>
  <c r="J222" i="54"/>
  <c r="F222" i="54"/>
  <c r="J221" i="54"/>
  <c r="F221" i="54"/>
  <c r="I220" i="54"/>
  <c r="H220" i="54"/>
  <c r="G220" i="54"/>
  <c r="J219" i="54"/>
  <c r="F219" i="54"/>
  <c r="J218" i="54"/>
  <c r="F218" i="54"/>
  <c r="J217" i="54"/>
  <c r="F217" i="54"/>
  <c r="J216" i="54"/>
  <c r="F216" i="54"/>
  <c r="J215" i="54"/>
  <c r="F215" i="54"/>
  <c r="J214" i="54"/>
  <c r="F214" i="54"/>
  <c r="J213" i="54"/>
  <c r="F213" i="54"/>
  <c r="J212" i="54"/>
  <c r="F212" i="54"/>
  <c r="J211" i="54"/>
  <c r="F211" i="54"/>
  <c r="J210" i="54"/>
  <c r="F210" i="54"/>
  <c r="J209" i="54"/>
  <c r="F209" i="54"/>
  <c r="J208" i="54"/>
  <c r="F208" i="54"/>
  <c r="J207" i="54"/>
  <c r="F207" i="54"/>
  <c r="J206" i="54"/>
  <c r="F206" i="54"/>
  <c r="J205" i="54"/>
  <c r="F205" i="54"/>
  <c r="J204" i="54"/>
  <c r="F204" i="54"/>
  <c r="J203" i="54"/>
  <c r="F203" i="54"/>
  <c r="J202" i="54"/>
  <c r="F202" i="54"/>
  <c r="J201" i="54"/>
  <c r="F201" i="54"/>
  <c r="J200" i="54"/>
  <c r="F200" i="54"/>
  <c r="I199" i="54"/>
  <c r="H199" i="54"/>
  <c r="G199" i="54"/>
  <c r="J198" i="54"/>
  <c r="F198" i="54"/>
  <c r="J197" i="54"/>
  <c r="F197" i="54"/>
  <c r="J196" i="54"/>
  <c r="F196" i="54"/>
  <c r="J195" i="54"/>
  <c r="F195" i="54"/>
  <c r="J194" i="54"/>
  <c r="F194" i="54"/>
  <c r="J193" i="54"/>
  <c r="F193" i="54"/>
  <c r="J192" i="54"/>
  <c r="F192" i="54"/>
  <c r="J191" i="54"/>
  <c r="F191" i="54"/>
  <c r="J190" i="54"/>
  <c r="F190" i="54"/>
  <c r="J189" i="54"/>
  <c r="F189" i="54"/>
  <c r="J188" i="54"/>
  <c r="F188" i="54"/>
  <c r="J187" i="54"/>
  <c r="F187" i="54"/>
  <c r="J186" i="54"/>
  <c r="F186" i="54"/>
  <c r="J185" i="54"/>
  <c r="F185" i="54"/>
  <c r="J184" i="54"/>
  <c r="F184" i="54"/>
  <c r="J183" i="54"/>
  <c r="F183" i="54"/>
  <c r="J182" i="54"/>
  <c r="F182" i="54"/>
  <c r="J181" i="54"/>
  <c r="F181" i="54"/>
  <c r="J180" i="54"/>
  <c r="F180" i="54"/>
  <c r="J179" i="54"/>
  <c r="F179" i="54"/>
  <c r="I178" i="54"/>
  <c r="H178" i="54"/>
  <c r="G178" i="54"/>
  <c r="J177" i="54"/>
  <c r="F177" i="54"/>
  <c r="J176" i="54"/>
  <c r="F176" i="54"/>
  <c r="J175" i="54"/>
  <c r="F175" i="54"/>
  <c r="J174" i="54"/>
  <c r="F174" i="54"/>
  <c r="J173" i="54"/>
  <c r="F173" i="54"/>
  <c r="J172" i="54"/>
  <c r="F172" i="54"/>
  <c r="J171" i="54"/>
  <c r="F171" i="54"/>
  <c r="J170" i="54"/>
  <c r="F170" i="54"/>
  <c r="J169" i="54"/>
  <c r="F169" i="54"/>
  <c r="J168" i="54"/>
  <c r="F168" i="54"/>
  <c r="J167" i="54"/>
  <c r="F167" i="54"/>
  <c r="J166" i="54"/>
  <c r="F166" i="54"/>
  <c r="J165" i="54"/>
  <c r="F165" i="54"/>
  <c r="J164" i="54"/>
  <c r="F164" i="54"/>
  <c r="J163" i="54"/>
  <c r="F163" i="54"/>
  <c r="J162" i="54"/>
  <c r="F162" i="54"/>
  <c r="J161" i="54"/>
  <c r="F161" i="54"/>
  <c r="J160" i="54"/>
  <c r="F160" i="54"/>
  <c r="J159" i="54"/>
  <c r="F159" i="54"/>
  <c r="J158" i="54"/>
  <c r="F158" i="54"/>
  <c r="I157" i="54"/>
  <c r="H157" i="54"/>
  <c r="G157" i="54"/>
  <c r="J156" i="54"/>
  <c r="F156" i="54"/>
  <c r="J155" i="54"/>
  <c r="F155" i="54"/>
  <c r="J154" i="54"/>
  <c r="F154" i="54"/>
  <c r="J153" i="54"/>
  <c r="F153" i="54"/>
  <c r="J152" i="54"/>
  <c r="F152" i="54"/>
  <c r="J151" i="54"/>
  <c r="F151" i="54"/>
  <c r="J150" i="54"/>
  <c r="F150" i="54"/>
  <c r="J149" i="54"/>
  <c r="F149" i="54"/>
  <c r="J148" i="54"/>
  <c r="F148" i="54"/>
  <c r="J147" i="54"/>
  <c r="F147" i="54"/>
  <c r="J146" i="54"/>
  <c r="F146" i="54"/>
  <c r="J145" i="54"/>
  <c r="F145" i="54"/>
  <c r="J144" i="54"/>
  <c r="F144" i="54"/>
  <c r="J143" i="54"/>
  <c r="F143" i="54"/>
  <c r="J142" i="54"/>
  <c r="F142" i="54"/>
  <c r="J141" i="54"/>
  <c r="F141" i="54"/>
  <c r="J140" i="54"/>
  <c r="F140" i="54"/>
  <c r="J139" i="54"/>
  <c r="F139" i="54"/>
  <c r="J138" i="54"/>
  <c r="F138" i="54"/>
  <c r="J137" i="54"/>
  <c r="F137" i="54"/>
  <c r="I136" i="54"/>
  <c r="H136" i="54"/>
  <c r="G136" i="54"/>
  <c r="J135" i="54"/>
  <c r="F135" i="54"/>
  <c r="J134" i="54"/>
  <c r="F134" i="54"/>
  <c r="J133" i="54"/>
  <c r="F133" i="54"/>
  <c r="J132" i="54"/>
  <c r="F132" i="54"/>
  <c r="J131" i="54"/>
  <c r="F131" i="54"/>
  <c r="J130" i="54"/>
  <c r="F130" i="54"/>
  <c r="J129" i="54"/>
  <c r="F129" i="54"/>
  <c r="J128" i="54"/>
  <c r="F128" i="54"/>
  <c r="J127" i="54"/>
  <c r="F127" i="54"/>
  <c r="J126" i="54"/>
  <c r="F126" i="54"/>
  <c r="J125" i="54"/>
  <c r="F125" i="54"/>
  <c r="J124" i="54"/>
  <c r="F124" i="54"/>
  <c r="J123" i="54"/>
  <c r="F123" i="54"/>
  <c r="J122" i="54"/>
  <c r="F122" i="54"/>
  <c r="J121" i="54"/>
  <c r="F121" i="54"/>
  <c r="J120" i="54"/>
  <c r="F120" i="54"/>
  <c r="J119" i="54"/>
  <c r="F119" i="54"/>
  <c r="J118" i="54"/>
  <c r="F118" i="54"/>
  <c r="J117" i="54"/>
  <c r="F117" i="54"/>
  <c r="J116" i="54"/>
  <c r="F116" i="54"/>
  <c r="I115" i="54"/>
  <c r="H115" i="54"/>
  <c r="G115" i="54"/>
  <c r="J114" i="54"/>
  <c r="F114" i="54"/>
  <c r="J113" i="54"/>
  <c r="F113" i="54"/>
  <c r="J112" i="54"/>
  <c r="F112" i="54"/>
  <c r="J111" i="54"/>
  <c r="F111" i="54"/>
  <c r="J110" i="54"/>
  <c r="F110" i="54"/>
  <c r="J109" i="54"/>
  <c r="F109" i="54"/>
  <c r="J108" i="54"/>
  <c r="F108" i="54"/>
  <c r="J107" i="54"/>
  <c r="F107" i="54"/>
  <c r="J106" i="54"/>
  <c r="F106" i="54"/>
  <c r="J105" i="54"/>
  <c r="F105" i="54"/>
  <c r="J104" i="54"/>
  <c r="F104" i="54"/>
  <c r="J103" i="54"/>
  <c r="F103" i="54"/>
  <c r="J102" i="54"/>
  <c r="F102" i="54"/>
  <c r="J101" i="54"/>
  <c r="F101" i="54"/>
  <c r="J100" i="54"/>
  <c r="F100" i="54"/>
  <c r="J99" i="54"/>
  <c r="F99" i="54"/>
  <c r="J98" i="54"/>
  <c r="F98" i="54"/>
  <c r="J97" i="54"/>
  <c r="F97" i="54"/>
  <c r="J96" i="54"/>
  <c r="F96" i="54"/>
  <c r="J95" i="54"/>
  <c r="F95" i="54"/>
  <c r="I94" i="54"/>
  <c r="H94" i="54"/>
  <c r="G94" i="54"/>
  <c r="J93" i="54"/>
  <c r="F93" i="54"/>
  <c r="J92" i="54"/>
  <c r="F92" i="54"/>
  <c r="J91" i="54"/>
  <c r="F91" i="54"/>
  <c r="J90" i="54"/>
  <c r="F90" i="54"/>
  <c r="J89" i="54"/>
  <c r="F89" i="54"/>
  <c r="J88" i="54"/>
  <c r="F88" i="54"/>
  <c r="J87" i="54"/>
  <c r="F87" i="54"/>
  <c r="J86" i="54"/>
  <c r="F86" i="54"/>
  <c r="J85" i="54"/>
  <c r="F85" i="54"/>
  <c r="J84" i="54"/>
  <c r="F84" i="54"/>
  <c r="J83" i="54"/>
  <c r="F83" i="54"/>
  <c r="J82" i="54"/>
  <c r="F82" i="54"/>
  <c r="J81" i="54"/>
  <c r="F81" i="54"/>
  <c r="J80" i="54"/>
  <c r="F80" i="54"/>
  <c r="J79" i="54"/>
  <c r="F79" i="54"/>
  <c r="J78" i="54"/>
  <c r="F78" i="54"/>
  <c r="J77" i="54"/>
  <c r="F77" i="54"/>
  <c r="J76" i="54"/>
  <c r="F76" i="54"/>
  <c r="J75" i="54"/>
  <c r="F75" i="54"/>
  <c r="J74" i="54"/>
  <c r="F74" i="54"/>
  <c r="I73" i="54"/>
  <c r="H73" i="54"/>
  <c r="G73" i="54"/>
  <c r="J72" i="54"/>
  <c r="F72" i="54"/>
  <c r="J71" i="54"/>
  <c r="F71" i="54"/>
  <c r="J70" i="54"/>
  <c r="F70" i="54"/>
  <c r="J69" i="54"/>
  <c r="F69" i="54"/>
  <c r="J68" i="54"/>
  <c r="F68" i="54"/>
  <c r="J67" i="54"/>
  <c r="F67" i="54"/>
  <c r="J66" i="54"/>
  <c r="F66" i="54"/>
  <c r="J65" i="54"/>
  <c r="F65" i="54"/>
  <c r="J64" i="54"/>
  <c r="F64" i="54"/>
  <c r="J63" i="54"/>
  <c r="F63" i="54"/>
  <c r="J62" i="54"/>
  <c r="F62" i="54"/>
  <c r="J61" i="54"/>
  <c r="F61" i="54"/>
  <c r="J60" i="54"/>
  <c r="F60" i="54"/>
  <c r="J59" i="54"/>
  <c r="F59" i="54"/>
  <c r="J58" i="54"/>
  <c r="F58" i="54"/>
  <c r="J57" i="54"/>
  <c r="F57" i="54"/>
  <c r="J56" i="54"/>
  <c r="F56" i="54"/>
  <c r="J55" i="54"/>
  <c r="F55" i="54"/>
  <c r="J54" i="54"/>
  <c r="F54" i="54"/>
  <c r="J53" i="54"/>
  <c r="F53" i="54"/>
  <c r="I52" i="54"/>
  <c r="H52" i="54"/>
  <c r="G52" i="54"/>
  <c r="J51" i="54"/>
  <c r="F51" i="54"/>
  <c r="J50" i="54"/>
  <c r="F50" i="54"/>
  <c r="J49" i="54"/>
  <c r="F49" i="54"/>
  <c r="J48" i="54"/>
  <c r="F48" i="54"/>
  <c r="J47" i="54"/>
  <c r="F47" i="54"/>
  <c r="J46" i="54"/>
  <c r="F46" i="54"/>
  <c r="J45" i="54"/>
  <c r="F45" i="54"/>
  <c r="J44" i="54"/>
  <c r="F44" i="54"/>
  <c r="J43" i="54"/>
  <c r="F43" i="54"/>
  <c r="J42" i="54"/>
  <c r="F42" i="54"/>
  <c r="J41" i="54"/>
  <c r="F41" i="54"/>
  <c r="J40" i="54"/>
  <c r="F40" i="54"/>
  <c r="J39" i="54"/>
  <c r="F39" i="54"/>
  <c r="J38" i="54"/>
  <c r="F38" i="54"/>
  <c r="J37" i="54"/>
  <c r="F37" i="54"/>
  <c r="J36" i="54"/>
  <c r="F36" i="54"/>
  <c r="J35" i="54"/>
  <c r="F35" i="54"/>
  <c r="J34" i="54"/>
  <c r="F34" i="54"/>
  <c r="J33" i="54"/>
  <c r="F33" i="54"/>
  <c r="J32" i="54"/>
  <c r="F32" i="54"/>
  <c r="I31" i="54"/>
  <c r="H31" i="54"/>
  <c r="G31" i="54"/>
  <c r="J30" i="54"/>
  <c r="F30" i="54"/>
  <c r="J29" i="54"/>
  <c r="F29" i="54"/>
  <c r="J28" i="54"/>
  <c r="F28" i="54"/>
  <c r="J27" i="54"/>
  <c r="F27" i="54"/>
  <c r="J26" i="54"/>
  <c r="F26" i="54"/>
  <c r="J25" i="54"/>
  <c r="F25" i="54"/>
  <c r="J24" i="54"/>
  <c r="F24" i="54"/>
  <c r="J23" i="54"/>
  <c r="F23" i="54"/>
  <c r="J22" i="54"/>
  <c r="F22" i="54"/>
  <c r="J21" i="54"/>
  <c r="F21" i="54"/>
  <c r="J20" i="54"/>
  <c r="F20" i="54"/>
  <c r="J19" i="54"/>
  <c r="F19" i="54"/>
  <c r="J18" i="54"/>
  <c r="F18" i="54"/>
  <c r="J17" i="54"/>
  <c r="F17" i="54"/>
  <c r="J16" i="54"/>
  <c r="F16" i="54"/>
  <c r="J15" i="54"/>
  <c r="F15" i="54"/>
  <c r="J14" i="54"/>
  <c r="F14" i="54"/>
  <c r="J13" i="54"/>
  <c r="F13" i="54"/>
  <c r="J12" i="54"/>
  <c r="F12" i="54"/>
  <c r="J11" i="54"/>
  <c r="F11" i="54"/>
  <c r="I10" i="54"/>
  <c r="H10" i="54"/>
  <c r="G10" i="54"/>
  <c r="J72" i="53"/>
  <c r="F72" i="53"/>
  <c r="J71" i="53"/>
  <c r="F71" i="53"/>
  <c r="J70" i="53"/>
  <c r="F70" i="53"/>
  <c r="J69" i="53"/>
  <c r="F69" i="53"/>
  <c r="J68" i="53"/>
  <c r="F68" i="53"/>
  <c r="J67" i="53"/>
  <c r="F67" i="53"/>
  <c r="J66" i="53"/>
  <c r="F66" i="53"/>
  <c r="J65" i="53"/>
  <c r="F65" i="53"/>
  <c r="J64" i="53"/>
  <c r="F64" i="53"/>
  <c r="J63" i="53"/>
  <c r="F63" i="53"/>
  <c r="J62" i="53"/>
  <c r="F62" i="53"/>
  <c r="J61" i="53"/>
  <c r="F61" i="53"/>
  <c r="J60" i="53"/>
  <c r="F60" i="53"/>
  <c r="J59" i="53"/>
  <c r="F59" i="53"/>
  <c r="J58" i="53"/>
  <c r="F58" i="53"/>
  <c r="J57" i="53"/>
  <c r="F57" i="53"/>
  <c r="J56" i="53"/>
  <c r="F56" i="53"/>
  <c r="J55" i="53"/>
  <c r="F55" i="53"/>
  <c r="J54" i="53"/>
  <c r="F54" i="53"/>
  <c r="J53" i="53"/>
  <c r="F53" i="53"/>
  <c r="I52" i="53"/>
  <c r="H52" i="53"/>
  <c r="G52" i="53"/>
  <c r="J51" i="53"/>
  <c r="F51" i="53"/>
  <c r="J50" i="53"/>
  <c r="F50" i="53"/>
  <c r="J49" i="53"/>
  <c r="F49" i="53"/>
  <c r="J48" i="53"/>
  <c r="F48" i="53"/>
  <c r="J47" i="53"/>
  <c r="F47" i="53"/>
  <c r="J46" i="53"/>
  <c r="F46" i="53"/>
  <c r="J45" i="53"/>
  <c r="F45" i="53"/>
  <c r="J44" i="53"/>
  <c r="F44" i="53"/>
  <c r="J43" i="53"/>
  <c r="F43" i="53"/>
  <c r="J42" i="53"/>
  <c r="F42" i="53"/>
  <c r="J41" i="53"/>
  <c r="F41" i="53"/>
  <c r="J40" i="53"/>
  <c r="F40" i="53"/>
  <c r="J39" i="53"/>
  <c r="F39" i="53"/>
  <c r="J38" i="53"/>
  <c r="F38" i="53"/>
  <c r="J37" i="53"/>
  <c r="F37" i="53"/>
  <c r="J36" i="53"/>
  <c r="F36" i="53"/>
  <c r="J35" i="53"/>
  <c r="F35" i="53"/>
  <c r="J34" i="53"/>
  <c r="F34" i="53"/>
  <c r="J33" i="53"/>
  <c r="F33" i="53"/>
  <c r="J32" i="53"/>
  <c r="F32" i="53"/>
  <c r="I31" i="53"/>
  <c r="H31" i="53"/>
  <c r="G31" i="53"/>
  <c r="J30" i="53"/>
  <c r="F30" i="53"/>
  <c r="J29" i="53"/>
  <c r="F29" i="53"/>
  <c r="J28" i="53"/>
  <c r="F28" i="53"/>
  <c r="J27" i="53"/>
  <c r="F27" i="53"/>
  <c r="J26" i="53"/>
  <c r="F26" i="53"/>
  <c r="J25" i="53"/>
  <c r="F25" i="53"/>
  <c r="J24" i="53"/>
  <c r="F24" i="53"/>
  <c r="J23" i="53"/>
  <c r="F23" i="53"/>
  <c r="J22" i="53"/>
  <c r="F22" i="53"/>
  <c r="J21" i="53"/>
  <c r="F21" i="53"/>
  <c r="J20" i="53"/>
  <c r="F20" i="53"/>
  <c r="J19" i="53"/>
  <c r="F19" i="53"/>
  <c r="J18" i="53"/>
  <c r="F18" i="53"/>
  <c r="J17" i="53"/>
  <c r="F17" i="53"/>
  <c r="J16" i="53"/>
  <c r="F16" i="53"/>
  <c r="J15" i="53"/>
  <c r="F15" i="53"/>
  <c r="J14" i="53"/>
  <c r="F14" i="53"/>
  <c r="J13" i="53"/>
  <c r="F13" i="53"/>
  <c r="J12" i="53"/>
  <c r="F12" i="53"/>
  <c r="J11" i="53"/>
  <c r="F11" i="53"/>
  <c r="I10" i="53"/>
  <c r="H10" i="53"/>
  <c r="G10" i="53"/>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E11" i="52"/>
  <c r="D11" i="52"/>
  <c r="O4" i="52"/>
  <c r="M965" i="51"/>
  <c r="L965" i="51"/>
  <c r="K965" i="51"/>
  <c r="M964" i="51"/>
  <c r="L964" i="51"/>
  <c r="K964" i="51"/>
  <c r="M963" i="51"/>
  <c r="L963" i="51"/>
  <c r="K963" i="51"/>
  <c r="M962" i="51"/>
  <c r="L962" i="51"/>
  <c r="K962" i="51"/>
  <c r="M961" i="51"/>
  <c r="L961" i="51"/>
  <c r="K961" i="51"/>
  <c r="M960" i="51"/>
  <c r="L960" i="51"/>
  <c r="K960" i="51"/>
  <c r="M959" i="51"/>
  <c r="L959" i="51"/>
  <c r="K959" i="51"/>
  <c r="M958" i="51"/>
  <c r="L958" i="51"/>
  <c r="K958" i="51"/>
  <c r="M957" i="51"/>
  <c r="L957" i="51"/>
  <c r="K957" i="51"/>
  <c r="N954" i="51"/>
  <c r="I954" i="51"/>
  <c r="N953" i="51"/>
  <c r="I953" i="51"/>
  <c r="N952" i="51"/>
  <c r="I952" i="51"/>
  <c r="N951" i="51"/>
  <c r="I951" i="51"/>
  <c r="N950" i="51"/>
  <c r="I950" i="51"/>
  <c r="N949" i="51"/>
  <c r="I949" i="51"/>
  <c r="N948" i="51"/>
  <c r="I948" i="51"/>
  <c r="N947" i="51"/>
  <c r="I947" i="51"/>
  <c r="N946" i="51"/>
  <c r="I946" i="51"/>
  <c r="N945" i="51"/>
  <c r="I945" i="51"/>
  <c r="N944" i="51"/>
  <c r="I944" i="51"/>
  <c r="N943" i="51"/>
  <c r="I943" i="51"/>
  <c r="N942" i="51"/>
  <c r="I942" i="51"/>
  <c r="N939" i="51"/>
  <c r="M939" i="51"/>
  <c r="N938" i="51"/>
  <c r="F938" i="51"/>
  <c r="N937" i="51"/>
  <c r="F937" i="51"/>
  <c r="N936" i="51"/>
  <c r="F936" i="51"/>
  <c r="N935" i="51"/>
  <c r="F935" i="51"/>
  <c r="N934" i="51"/>
  <c r="F934" i="51"/>
  <c r="N933" i="51"/>
  <c r="F933" i="51"/>
  <c r="N932" i="51"/>
  <c r="F932" i="51"/>
  <c r="N931" i="51"/>
  <c r="F931" i="51"/>
  <c r="N930" i="51"/>
  <c r="F930" i="51"/>
  <c r="L929" i="51"/>
  <c r="K929" i="51"/>
  <c r="A929" i="51"/>
  <c r="N928" i="51"/>
  <c r="M928" i="51"/>
  <c r="N927" i="51"/>
  <c r="F927" i="51"/>
  <c r="N926" i="51"/>
  <c r="F926" i="51"/>
  <c r="N925" i="51"/>
  <c r="F925" i="51"/>
  <c r="N924" i="51"/>
  <c r="F924" i="51"/>
  <c r="N923" i="51"/>
  <c r="F923" i="51"/>
  <c r="N922" i="51"/>
  <c r="F922" i="51"/>
  <c r="N921" i="51"/>
  <c r="F921" i="51"/>
  <c r="N920" i="51"/>
  <c r="F920" i="51"/>
  <c r="N919" i="51"/>
  <c r="F919" i="51"/>
  <c r="L918" i="51"/>
  <c r="K918" i="51"/>
  <c r="N917" i="51"/>
  <c r="M917" i="51"/>
  <c r="N916" i="51"/>
  <c r="F916" i="51"/>
  <c r="N915" i="51"/>
  <c r="F915" i="51"/>
  <c r="N914" i="51"/>
  <c r="F914" i="51"/>
  <c r="N913" i="51"/>
  <c r="F913" i="51"/>
  <c r="N912" i="51"/>
  <c r="F912" i="51"/>
  <c r="N911" i="51"/>
  <c r="F911" i="51"/>
  <c r="N910" i="51"/>
  <c r="F910" i="51"/>
  <c r="N909" i="51"/>
  <c r="F909" i="51"/>
  <c r="N908" i="51"/>
  <c r="F908" i="51"/>
  <c r="L907" i="51"/>
  <c r="K907" i="51"/>
  <c r="N906" i="51"/>
  <c r="M906" i="51"/>
  <c r="N905" i="51"/>
  <c r="F905" i="51"/>
  <c r="N904" i="51"/>
  <c r="F904" i="51"/>
  <c r="N903" i="51"/>
  <c r="F903" i="51"/>
  <c r="N902" i="51"/>
  <c r="F902" i="51"/>
  <c r="N901" i="51"/>
  <c r="F901" i="51"/>
  <c r="N900" i="51"/>
  <c r="F900" i="51"/>
  <c r="N899" i="51"/>
  <c r="F899" i="51"/>
  <c r="N898" i="51"/>
  <c r="F898" i="51"/>
  <c r="N897" i="51"/>
  <c r="F897" i="51"/>
  <c r="L896" i="51"/>
  <c r="K896" i="51"/>
  <c r="N895" i="51"/>
  <c r="M895" i="51"/>
  <c r="N894" i="51"/>
  <c r="F894" i="51"/>
  <c r="N893" i="51"/>
  <c r="F893" i="51"/>
  <c r="N892" i="51"/>
  <c r="F892" i="51"/>
  <c r="N891" i="51"/>
  <c r="F891" i="51"/>
  <c r="N890" i="51"/>
  <c r="F890" i="51"/>
  <c r="N889" i="51"/>
  <c r="F889" i="51"/>
  <c r="N888" i="51"/>
  <c r="F888" i="51"/>
  <c r="N887" i="51"/>
  <c r="F887" i="51"/>
  <c r="N886" i="51"/>
  <c r="F886" i="51"/>
  <c r="L885" i="51"/>
  <c r="K885" i="51"/>
  <c r="N884" i="51"/>
  <c r="M884" i="51"/>
  <c r="N883" i="51"/>
  <c r="F883" i="51"/>
  <c r="N882" i="51"/>
  <c r="F882" i="51"/>
  <c r="N881" i="51"/>
  <c r="F881" i="51"/>
  <c r="N880" i="51"/>
  <c r="F880" i="51"/>
  <c r="N879" i="51"/>
  <c r="F879" i="51"/>
  <c r="N878" i="51"/>
  <c r="F878" i="51"/>
  <c r="N877" i="51"/>
  <c r="F877" i="51"/>
  <c r="N876" i="51"/>
  <c r="F876" i="51"/>
  <c r="N875" i="51"/>
  <c r="F875" i="51"/>
  <c r="L874" i="51"/>
  <c r="K874" i="51"/>
  <c r="N873" i="51"/>
  <c r="M873" i="51"/>
  <c r="N872" i="51"/>
  <c r="F872" i="51"/>
  <c r="N871" i="51"/>
  <c r="F871" i="51"/>
  <c r="N870" i="51"/>
  <c r="F870" i="51"/>
  <c r="N869" i="51"/>
  <c r="F869" i="51"/>
  <c r="N868" i="51"/>
  <c r="F868" i="51"/>
  <c r="N867" i="51"/>
  <c r="F867" i="51"/>
  <c r="N866" i="51"/>
  <c r="F866" i="51"/>
  <c r="N865" i="51"/>
  <c r="F865" i="51"/>
  <c r="N864" i="51"/>
  <c r="F864" i="51"/>
  <c r="L863" i="51"/>
  <c r="K863" i="51"/>
  <c r="N862" i="51"/>
  <c r="M862" i="51"/>
  <c r="N861" i="51"/>
  <c r="F861" i="51"/>
  <c r="N860" i="51"/>
  <c r="F860" i="51"/>
  <c r="N859" i="51"/>
  <c r="F859" i="51"/>
  <c r="N858" i="51"/>
  <c r="F858" i="51"/>
  <c r="N857" i="51"/>
  <c r="F857" i="51"/>
  <c r="N856" i="51"/>
  <c r="F856" i="51"/>
  <c r="N855" i="51"/>
  <c r="F855" i="51"/>
  <c r="N854" i="51"/>
  <c r="F854" i="51"/>
  <c r="N853" i="51"/>
  <c r="F853" i="51"/>
  <c r="L852" i="51"/>
  <c r="K852" i="51"/>
  <c r="N851" i="51"/>
  <c r="M851" i="51"/>
  <c r="N850" i="51"/>
  <c r="F850" i="51"/>
  <c r="N849" i="51"/>
  <c r="F849" i="51"/>
  <c r="N848" i="51"/>
  <c r="F848" i="51"/>
  <c r="N847" i="51"/>
  <c r="F847" i="51"/>
  <c r="N846" i="51"/>
  <c r="F846" i="51"/>
  <c r="N845" i="51"/>
  <c r="F845" i="51"/>
  <c r="N844" i="51"/>
  <c r="F844" i="51"/>
  <c r="N843" i="51"/>
  <c r="F843" i="51"/>
  <c r="N842" i="51"/>
  <c r="F842" i="51"/>
  <c r="L841" i="51"/>
  <c r="K841" i="51"/>
  <c r="N840" i="51"/>
  <c r="M840" i="51"/>
  <c r="N839" i="51"/>
  <c r="F839" i="51"/>
  <c r="N838" i="51"/>
  <c r="F838" i="51"/>
  <c r="N837" i="51"/>
  <c r="F837" i="51"/>
  <c r="N836" i="51"/>
  <c r="F836" i="51"/>
  <c r="N835" i="51"/>
  <c r="F835" i="51"/>
  <c r="N834" i="51"/>
  <c r="F834" i="51"/>
  <c r="N833" i="51"/>
  <c r="F833" i="51"/>
  <c r="N832" i="51"/>
  <c r="F832" i="51"/>
  <c r="N831" i="51"/>
  <c r="F831" i="51"/>
  <c r="L830" i="51"/>
  <c r="K830" i="51"/>
  <c r="N829" i="51"/>
  <c r="M829" i="51"/>
  <c r="N828" i="51"/>
  <c r="F828" i="51"/>
  <c r="N827" i="51"/>
  <c r="F827" i="51"/>
  <c r="N826" i="51"/>
  <c r="F826" i="51"/>
  <c r="N825" i="51"/>
  <c r="F825" i="51"/>
  <c r="N824" i="51"/>
  <c r="F824" i="51"/>
  <c r="N823" i="51"/>
  <c r="F823" i="51"/>
  <c r="N822" i="51"/>
  <c r="F822" i="51"/>
  <c r="N821" i="51"/>
  <c r="F821" i="51"/>
  <c r="N820" i="51"/>
  <c r="F820" i="51"/>
  <c r="L819" i="51"/>
  <c r="K819" i="51"/>
  <c r="N818" i="51"/>
  <c r="M818" i="51"/>
  <c r="N817" i="51"/>
  <c r="F817" i="51"/>
  <c r="N816" i="51"/>
  <c r="F816" i="51"/>
  <c r="N815" i="51"/>
  <c r="F815" i="51"/>
  <c r="N814" i="51"/>
  <c r="F814" i="51"/>
  <c r="N813" i="51"/>
  <c r="F813" i="51"/>
  <c r="N812" i="51"/>
  <c r="F812" i="51"/>
  <c r="N811" i="51"/>
  <c r="F811" i="51"/>
  <c r="N810" i="51"/>
  <c r="F810" i="51"/>
  <c r="N809" i="51"/>
  <c r="F809" i="51"/>
  <c r="L808" i="51"/>
  <c r="K808" i="51"/>
  <c r="N807" i="51"/>
  <c r="M807" i="51"/>
  <c r="N806" i="51"/>
  <c r="F806" i="51"/>
  <c r="N805" i="51"/>
  <c r="F805" i="51"/>
  <c r="N804" i="51"/>
  <c r="F804" i="51"/>
  <c r="N803" i="51"/>
  <c r="F803" i="51"/>
  <c r="N802" i="51"/>
  <c r="F802" i="51"/>
  <c r="N801" i="51"/>
  <c r="F801" i="51"/>
  <c r="N800" i="51"/>
  <c r="F800" i="51"/>
  <c r="N799" i="51"/>
  <c r="F799" i="51"/>
  <c r="N798" i="51"/>
  <c r="F798" i="51"/>
  <c r="L797" i="51"/>
  <c r="K797" i="51"/>
  <c r="N795" i="51"/>
  <c r="M795" i="51"/>
  <c r="N794" i="51"/>
  <c r="F794" i="51"/>
  <c r="N793" i="51"/>
  <c r="F793" i="51"/>
  <c r="N792" i="51"/>
  <c r="F792" i="51"/>
  <c r="N791" i="51"/>
  <c r="F791" i="51"/>
  <c r="N790" i="51"/>
  <c r="F790" i="51"/>
  <c r="N789" i="51"/>
  <c r="F789" i="51"/>
  <c r="N788" i="51"/>
  <c r="F788" i="51"/>
  <c r="N787" i="51"/>
  <c r="F787" i="51"/>
  <c r="N786" i="51"/>
  <c r="F786" i="51"/>
  <c r="A785" i="51"/>
  <c r="N784" i="51"/>
  <c r="M784" i="51"/>
  <c r="N783" i="51"/>
  <c r="F783" i="51"/>
  <c r="N782" i="51"/>
  <c r="F782" i="51"/>
  <c r="N781" i="51"/>
  <c r="F781" i="51"/>
  <c r="N780" i="51"/>
  <c r="F780" i="51"/>
  <c r="N779" i="51"/>
  <c r="F779" i="51"/>
  <c r="N778" i="51"/>
  <c r="F778" i="51"/>
  <c r="N777" i="51"/>
  <c r="F777" i="51"/>
  <c r="N776" i="51"/>
  <c r="F776" i="51"/>
  <c r="N775" i="51"/>
  <c r="F775" i="51"/>
  <c r="N773" i="51"/>
  <c r="M773" i="51"/>
  <c r="N772" i="51"/>
  <c r="F772" i="51"/>
  <c r="N771" i="51"/>
  <c r="F771" i="51"/>
  <c r="N770" i="51"/>
  <c r="F770" i="51"/>
  <c r="N769" i="51"/>
  <c r="F769" i="51"/>
  <c r="N768" i="51"/>
  <c r="F768" i="51"/>
  <c r="N767" i="51"/>
  <c r="F767" i="51"/>
  <c r="N766" i="51"/>
  <c r="F766" i="51"/>
  <c r="N765" i="51"/>
  <c r="F765" i="51"/>
  <c r="N764" i="51"/>
  <c r="F764" i="51"/>
  <c r="N762" i="51"/>
  <c r="M762" i="51"/>
  <c r="N761" i="51"/>
  <c r="F761" i="51"/>
  <c r="N760" i="51"/>
  <c r="F760" i="51"/>
  <c r="N759" i="51"/>
  <c r="F759" i="51"/>
  <c r="N758" i="51"/>
  <c r="F758" i="51"/>
  <c r="N757" i="51"/>
  <c r="F757" i="51"/>
  <c r="N756" i="51"/>
  <c r="F756" i="51"/>
  <c r="N755" i="51"/>
  <c r="F755" i="51"/>
  <c r="N754" i="51"/>
  <c r="F754" i="51"/>
  <c r="N753" i="51"/>
  <c r="F753" i="51"/>
  <c r="N751" i="51"/>
  <c r="M751" i="51"/>
  <c r="N750" i="51"/>
  <c r="F750" i="51"/>
  <c r="N749" i="51"/>
  <c r="F749" i="51"/>
  <c r="N748" i="51"/>
  <c r="F748" i="51"/>
  <c r="N747" i="51"/>
  <c r="F747" i="51"/>
  <c r="N746" i="51"/>
  <c r="F746" i="51"/>
  <c r="N745" i="51"/>
  <c r="F745" i="51"/>
  <c r="N744" i="51"/>
  <c r="F744" i="51"/>
  <c r="N743" i="51"/>
  <c r="F743" i="51"/>
  <c r="N742" i="51"/>
  <c r="F742" i="51"/>
  <c r="N740" i="51"/>
  <c r="M740" i="51"/>
  <c r="N739" i="51"/>
  <c r="F739" i="51"/>
  <c r="N738" i="51"/>
  <c r="F738" i="51"/>
  <c r="N737" i="51"/>
  <c r="F737" i="51"/>
  <c r="N736" i="51"/>
  <c r="F736" i="51"/>
  <c r="N735" i="51"/>
  <c r="F735" i="51"/>
  <c r="N734" i="51"/>
  <c r="F734" i="51"/>
  <c r="N733" i="51"/>
  <c r="F733" i="51"/>
  <c r="N732" i="51"/>
  <c r="F732" i="51"/>
  <c r="N731" i="51"/>
  <c r="F731" i="51"/>
  <c r="N729" i="51"/>
  <c r="M729" i="51"/>
  <c r="N728" i="51"/>
  <c r="F728" i="51"/>
  <c r="N727" i="51"/>
  <c r="F727" i="51"/>
  <c r="N726" i="51"/>
  <c r="F726" i="51"/>
  <c r="N725" i="51"/>
  <c r="F725" i="51"/>
  <c r="N724" i="51"/>
  <c r="F724" i="51"/>
  <c r="N723" i="51"/>
  <c r="F723" i="51"/>
  <c r="N722" i="51"/>
  <c r="F722" i="51"/>
  <c r="N721" i="51"/>
  <c r="F721" i="51"/>
  <c r="N720" i="51"/>
  <c r="F720" i="51"/>
  <c r="N718" i="51"/>
  <c r="M718" i="51"/>
  <c r="N717" i="51"/>
  <c r="F717" i="51"/>
  <c r="N716" i="51"/>
  <c r="F716" i="51"/>
  <c r="N715" i="51"/>
  <c r="F715" i="51"/>
  <c r="N714" i="51"/>
  <c r="F714" i="51"/>
  <c r="N713" i="51"/>
  <c r="F713" i="51"/>
  <c r="N712" i="51"/>
  <c r="F712" i="51"/>
  <c r="N711" i="51"/>
  <c r="F711" i="51"/>
  <c r="N710" i="51"/>
  <c r="F710" i="51"/>
  <c r="N709" i="51"/>
  <c r="F709" i="51"/>
  <c r="N707" i="51"/>
  <c r="M707" i="51"/>
  <c r="N706" i="51"/>
  <c r="F706" i="51"/>
  <c r="N705" i="51"/>
  <c r="F705" i="51"/>
  <c r="N704" i="51"/>
  <c r="F704" i="51"/>
  <c r="N703" i="51"/>
  <c r="F703" i="51"/>
  <c r="N702" i="51"/>
  <c r="F702" i="51"/>
  <c r="N701" i="51"/>
  <c r="F701" i="51"/>
  <c r="N700" i="51"/>
  <c r="F700" i="51"/>
  <c r="N699" i="51"/>
  <c r="F699" i="51"/>
  <c r="N698" i="51"/>
  <c r="F698" i="51"/>
  <c r="N696" i="51"/>
  <c r="M696" i="51"/>
  <c r="N695" i="51"/>
  <c r="F695" i="51"/>
  <c r="N694" i="51"/>
  <c r="F694" i="51"/>
  <c r="N693" i="51"/>
  <c r="F693" i="51"/>
  <c r="N692" i="51"/>
  <c r="F692" i="51"/>
  <c r="N691" i="51"/>
  <c r="F691" i="51"/>
  <c r="N690" i="51"/>
  <c r="F690" i="51"/>
  <c r="N689" i="51"/>
  <c r="F689" i="51"/>
  <c r="N688" i="51"/>
  <c r="F688" i="51"/>
  <c r="N687" i="51"/>
  <c r="F687" i="51"/>
  <c r="N685" i="51"/>
  <c r="M685" i="51"/>
  <c r="N684" i="51"/>
  <c r="F684" i="51"/>
  <c r="N683" i="51"/>
  <c r="F683" i="51"/>
  <c r="N682" i="51"/>
  <c r="F682" i="51"/>
  <c r="N681" i="51"/>
  <c r="F681" i="51"/>
  <c r="N680" i="51"/>
  <c r="F680" i="51"/>
  <c r="N679" i="51"/>
  <c r="F679" i="51"/>
  <c r="N678" i="51"/>
  <c r="F678" i="51"/>
  <c r="N677" i="51"/>
  <c r="F677" i="51"/>
  <c r="N676" i="51"/>
  <c r="F676" i="51"/>
  <c r="N674" i="51"/>
  <c r="M674" i="51"/>
  <c r="N673" i="51"/>
  <c r="F673" i="51"/>
  <c r="N672" i="51"/>
  <c r="F672" i="51"/>
  <c r="N671" i="51"/>
  <c r="F671" i="51"/>
  <c r="N670" i="51"/>
  <c r="F670" i="51"/>
  <c r="N669" i="51"/>
  <c r="F669" i="51"/>
  <c r="N668" i="51"/>
  <c r="F668" i="51"/>
  <c r="N667" i="51"/>
  <c r="F667" i="51"/>
  <c r="N666" i="51"/>
  <c r="F666" i="51"/>
  <c r="N665" i="51"/>
  <c r="F665" i="51"/>
  <c r="N663" i="51"/>
  <c r="M663" i="51"/>
  <c r="N662" i="51"/>
  <c r="F662" i="51"/>
  <c r="N661" i="51"/>
  <c r="F661" i="51"/>
  <c r="N660" i="51"/>
  <c r="F660" i="51"/>
  <c r="N659" i="51"/>
  <c r="F659" i="51"/>
  <c r="N658" i="51"/>
  <c r="F658" i="51"/>
  <c r="N657" i="51"/>
  <c r="F657" i="51"/>
  <c r="N656" i="51"/>
  <c r="F656" i="51"/>
  <c r="N655" i="51"/>
  <c r="F655" i="51"/>
  <c r="N654" i="51"/>
  <c r="F654" i="51"/>
  <c r="L652" i="51"/>
  <c r="K652" i="51"/>
  <c r="N651" i="51"/>
  <c r="M651" i="51"/>
  <c r="N650" i="51"/>
  <c r="N649" i="51"/>
  <c r="N648" i="51"/>
  <c r="N647" i="51"/>
  <c r="N646" i="51"/>
  <c r="N645" i="51"/>
  <c r="N644" i="51"/>
  <c r="N643" i="51"/>
  <c r="N642" i="51"/>
  <c r="A641" i="51"/>
  <c r="N640" i="51"/>
  <c r="M640" i="51"/>
  <c r="N639" i="51"/>
  <c r="N638" i="51"/>
  <c r="N637" i="51"/>
  <c r="N636" i="51"/>
  <c r="N635" i="51"/>
  <c r="N634" i="51"/>
  <c r="N633" i="51"/>
  <c r="N632" i="51"/>
  <c r="N631" i="51"/>
  <c r="N629" i="51"/>
  <c r="M629" i="51"/>
  <c r="N628" i="51"/>
  <c r="N627" i="51"/>
  <c r="N626" i="51"/>
  <c r="N625" i="51"/>
  <c r="N624" i="51"/>
  <c r="N623" i="51"/>
  <c r="N622" i="51"/>
  <c r="N621" i="51"/>
  <c r="N620" i="51"/>
  <c r="N618" i="51"/>
  <c r="M618" i="51"/>
  <c r="N617" i="51"/>
  <c r="N616" i="51"/>
  <c r="N615" i="51"/>
  <c r="N614" i="51"/>
  <c r="N613" i="51"/>
  <c r="N612" i="51"/>
  <c r="N611" i="51"/>
  <c r="N610" i="51"/>
  <c r="N609" i="51"/>
  <c r="N607" i="51"/>
  <c r="M607" i="51"/>
  <c r="N606" i="51"/>
  <c r="N605" i="51"/>
  <c r="N604" i="51"/>
  <c r="N603" i="51"/>
  <c r="N602" i="51"/>
  <c r="N601" i="51"/>
  <c r="N600" i="51"/>
  <c r="N599" i="51"/>
  <c r="N598" i="51"/>
  <c r="N596" i="51"/>
  <c r="M596" i="51"/>
  <c r="N595" i="51"/>
  <c r="N594" i="51"/>
  <c r="N593" i="51"/>
  <c r="N592" i="51"/>
  <c r="N591" i="51"/>
  <c r="N590" i="51"/>
  <c r="N589" i="51"/>
  <c r="N588" i="51"/>
  <c r="N587" i="51"/>
  <c r="N585" i="51"/>
  <c r="M585" i="51"/>
  <c r="N584" i="51"/>
  <c r="N583" i="51"/>
  <c r="N582" i="51"/>
  <c r="N581" i="51"/>
  <c r="N580" i="51"/>
  <c r="N579" i="51"/>
  <c r="N578" i="51"/>
  <c r="N577" i="51"/>
  <c r="N576" i="51"/>
  <c r="N574" i="51"/>
  <c r="M574" i="51"/>
  <c r="N573" i="51"/>
  <c r="N572" i="51"/>
  <c r="N571" i="51"/>
  <c r="N570" i="51"/>
  <c r="N569" i="51"/>
  <c r="N568" i="51"/>
  <c r="N567" i="51"/>
  <c r="N566" i="51"/>
  <c r="N565" i="51"/>
  <c r="N563" i="51"/>
  <c r="M563" i="51"/>
  <c r="N562" i="51"/>
  <c r="N561" i="51"/>
  <c r="N560" i="51"/>
  <c r="N559" i="51"/>
  <c r="N558" i="51"/>
  <c r="N557" i="51"/>
  <c r="N556" i="51"/>
  <c r="N555" i="51"/>
  <c r="N554" i="51"/>
  <c r="N552" i="51"/>
  <c r="M552" i="51"/>
  <c r="N551" i="51"/>
  <c r="N550" i="51"/>
  <c r="N549" i="51"/>
  <c r="N548" i="51"/>
  <c r="N547" i="51"/>
  <c r="N546" i="51"/>
  <c r="N545" i="51"/>
  <c r="N544" i="51"/>
  <c r="N543" i="51"/>
  <c r="N541" i="51"/>
  <c r="M541" i="51"/>
  <c r="N540" i="51"/>
  <c r="N539" i="51"/>
  <c r="N538" i="51"/>
  <c r="N537" i="51"/>
  <c r="N536" i="51"/>
  <c r="N535" i="51"/>
  <c r="N534" i="51"/>
  <c r="N533" i="51"/>
  <c r="N532" i="51"/>
  <c r="N530" i="51"/>
  <c r="M530" i="51"/>
  <c r="N529" i="51"/>
  <c r="N528" i="51"/>
  <c r="N527" i="51"/>
  <c r="N526" i="51"/>
  <c r="N525" i="51"/>
  <c r="N524" i="51"/>
  <c r="N523" i="51"/>
  <c r="N522" i="51"/>
  <c r="N521" i="51"/>
  <c r="N519" i="51"/>
  <c r="M519" i="51"/>
  <c r="N518" i="51"/>
  <c r="N517" i="51"/>
  <c r="N516" i="51"/>
  <c r="N515" i="51"/>
  <c r="N514" i="51"/>
  <c r="N513" i="51"/>
  <c r="N512" i="51"/>
  <c r="N511" i="51"/>
  <c r="N510" i="51"/>
  <c r="L509" i="51"/>
  <c r="L508" i="51" s="1"/>
  <c r="L498" i="51" s="1"/>
  <c r="L488" i="51" s="1"/>
  <c r="L478" i="51" s="1"/>
  <c r="L468" i="51" s="1"/>
  <c r="L458" i="51" s="1"/>
  <c r="L448" i="51" s="1"/>
  <c r="L438" i="51" s="1"/>
  <c r="L428" i="51" s="1"/>
  <c r="L418" i="51" s="1"/>
  <c r="L408" i="51" s="1"/>
  <c r="L398" i="51" s="1"/>
  <c r="L388" i="51" s="1"/>
  <c r="L378" i="51" s="1"/>
  <c r="L377" i="51" s="1"/>
  <c r="K509" i="51"/>
  <c r="K508" i="51" s="1"/>
  <c r="K498" i="51" s="1"/>
  <c r="K488" i="51" s="1"/>
  <c r="K478" i="51" s="1"/>
  <c r="K468" i="51" s="1"/>
  <c r="K458" i="51" s="1"/>
  <c r="K448" i="51" s="1"/>
  <c r="K438" i="51" s="1"/>
  <c r="K428" i="51" s="1"/>
  <c r="K418" i="51" s="1"/>
  <c r="K408" i="51" s="1"/>
  <c r="K398" i="51" s="1"/>
  <c r="K388" i="51" s="1"/>
  <c r="K378" i="51" s="1"/>
  <c r="K377" i="51" s="1"/>
  <c r="N507" i="51"/>
  <c r="M507" i="51"/>
  <c r="N506" i="51"/>
  <c r="I506" i="51"/>
  <c r="J506" i="51" s="1"/>
  <c r="M506" i="51" s="1"/>
  <c r="N505" i="51"/>
  <c r="I505" i="51"/>
  <c r="J505" i="51" s="1"/>
  <c r="M505" i="51" s="1"/>
  <c r="N504" i="51"/>
  <c r="I504" i="51"/>
  <c r="J504" i="51" s="1"/>
  <c r="M504" i="51" s="1"/>
  <c r="N503" i="51"/>
  <c r="I503" i="51"/>
  <c r="J503" i="51" s="1"/>
  <c r="M503" i="51" s="1"/>
  <c r="N502" i="51"/>
  <c r="I502" i="51"/>
  <c r="J502" i="51" s="1"/>
  <c r="M502" i="51" s="1"/>
  <c r="N501" i="51"/>
  <c r="I501" i="51"/>
  <c r="J501" i="51" s="1"/>
  <c r="M501" i="51" s="1"/>
  <c r="N500" i="51"/>
  <c r="I500" i="51"/>
  <c r="J500" i="51" s="1"/>
  <c r="M500" i="51" s="1"/>
  <c r="N499" i="51"/>
  <c r="I499" i="51"/>
  <c r="J499" i="51" s="1"/>
  <c r="M499" i="51" s="1"/>
  <c r="A498" i="51"/>
  <c r="N497" i="51"/>
  <c r="M497" i="51"/>
  <c r="N496" i="51"/>
  <c r="I496" i="51"/>
  <c r="J496" i="51" s="1"/>
  <c r="M496" i="51" s="1"/>
  <c r="N495" i="51"/>
  <c r="I495" i="51"/>
  <c r="J495" i="51" s="1"/>
  <c r="M495" i="51" s="1"/>
  <c r="N494" i="51"/>
  <c r="I494" i="51"/>
  <c r="J494" i="51" s="1"/>
  <c r="M494" i="51" s="1"/>
  <c r="N493" i="51"/>
  <c r="I493" i="51"/>
  <c r="J493" i="51" s="1"/>
  <c r="M493" i="51" s="1"/>
  <c r="N492" i="51"/>
  <c r="I492" i="51"/>
  <c r="J492" i="51" s="1"/>
  <c r="M492" i="51" s="1"/>
  <c r="N491" i="51"/>
  <c r="I491" i="51"/>
  <c r="J491" i="51" s="1"/>
  <c r="M491" i="51" s="1"/>
  <c r="N490" i="51"/>
  <c r="I490" i="51"/>
  <c r="J490" i="51" s="1"/>
  <c r="N489" i="51"/>
  <c r="I489" i="51"/>
  <c r="J489" i="51" s="1"/>
  <c r="M489" i="51" s="1"/>
  <c r="N487" i="51"/>
  <c r="M487" i="51"/>
  <c r="N486" i="51"/>
  <c r="I486" i="51"/>
  <c r="J486" i="51" s="1"/>
  <c r="M486" i="51" s="1"/>
  <c r="N485" i="51"/>
  <c r="I485" i="51"/>
  <c r="J485" i="51" s="1"/>
  <c r="M485" i="51" s="1"/>
  <c r="N484" i="51"/>
  <c r="I484" i="51"/>
  <c r="J484" i="51" s="1"/>
  <c r="M484" i="51" s="1"/>
  <c r="N483" i="51"/>
  <c r="I483" i="51"/>
  <c r="J483" i="51" s="1"/>
  <c r="M483" i="51" s="1"/>
  <c r="N482" i="51"/>
  <c r="I482" i="51"/>
  <c r="J482" i="51" s="1"/>
  <c r="M482" i="51" s="1"/>
  <c r="N481" i="51"/>
  <c r="I481" i="51"/>
  <c r="J481" i="51" s="1"/>
  <c r="M481" i="51" s="1"/>
  <c r="N480" i="51"/>
  <c r="I480" i="51"/>
  <c r="J480" i="51" s="1"/>
  <c r="M480" i="51" s="1"/>
  <c r="N479" i="51"/>
  <c r="I479" i="51"/>
  <c r="J479" i="51" s="1"/>
  <c r="N477" i="51"/>
  <c r="M477" i="51"/>
  <c r="N476" i="51"/>
  <c r="I476" i="51"/>
  <c r="J476" i="51" s="1"/>
  <c r="M476" i="51" s="1"/>
  <c r="N475" i="51"/>
  <c r="I475" i="51"/>
  <c r="J475" i="51" s="1"/>
  <c r="M475" i="51" s="1"/>
  <c r="N474" i="51"/>
  <c r="I474" i="51"/>
  <c r="J474" i="51" s="1"/>
  <c r="M474" i="51" s="1"/>
  <c r="N473" i="51"/>
  <c r="I473" i="51"/>
  <c r="J473" i="51" s="1"/>
  <c r="M473" i="51" s="1"/>
  <c r="N472" i="51"/>
  <c r="I472" i="51"/>
  <c r="J472" i="51" s="1"/>
  <c r="M472" i="51" s="1"/>
  <c r="N471" i="51"/>
  <c r="I471" i="51"/>
  <c r="J471" i="51" s="1"/>
  <c r="M471" i="51" s="1"/>
  <c r="N470" i="51"/>
  <c r="I470" i="51"/>
  <c r="J470" i="51" s="1"/>
  <c r="M470" i="51" s="1"/>
  <c r="N469" i="51"/>
  <c r="I469" i="51"/>
  <c r="J469" i="51" s="1"/>
  <c r="M469" i="51" s="1"/>
  <c r="N467" i="51"/>
  <c r="M467" i="51"/>
  <c r="N466" i="51"/>
  <c r="I466" i="51"/>
  <c r="J466" i="51" s="1"/>
  <c r="M466" i="51" s="1"/>
  <c r="N465" i="51"/>
  <c r="I465" i="51"/>
  <c r="J465" i="51" s="1"/>
  <c r="M465" i="51" s="1"/>
  <c r="N464" i="51"/>
  <c r="I464" i="51"/>
  <c r="J464" i="51" s="1"/>
  <c r="M464" i="51" s="1"/>
  <c r="N463" i="51"/>
  <c r="I463" i="51"/>
  <c r="J463" i="51" s="1"/>
  <c r="M463" i="51" s="1"/>
  <c r="N462" i="51"/>
  <c r="I462" i="51"/>
  <c r="J462" i="51" s="1"/>
  <c r="M462" i="51" s="1"/>
  <c r="N461" i="51"/>
  <c r="I461" i="51"/>
  <c r="J461" i="51" s="1"/>
  <c r="M461" i="51" s="1"/>
  <c r="N460" i="51"/>
  <c r="I460" i="51"/>
  <c r="J460" i="51" s="1"/>
  <c r="M460" i="51" s="1"/>
  <c r="N459" i="51"/>
  <c r="I459" i="51"/>
  <c r="J459" i="51" s="1"/>
  <c r="M459" i="51" s="1"/>
  <c r="N457" i="51"/>
  <c r="M457" i="51"/>
  <c r="N456" i="51"/>
  <c r="I456" i="51"/>
  <c r="J456" i="51" s="1"/>
  <c r="M456" i="51" s="1"/>
  <c r="N455" i="51"/>
  <c r="I455" i="51"/>
  <c r="J455" i="51" s="1"/>
  <c r="M455" i="51" s="1"/>
  <c r="N454" i="51"/>
  <c r="I454" i="51"/>
  <c r="J454" i="51" s="1"/>
  <c r="M454" i="51" s="1"/>
  <c r="N453" i="51"/>
  <c r="I453" i="51"/>
  <c r="J453" i="51" s="1"/>
  <c r="M453" i="51" s="1"/>
  <c r="N452" i="51"/>
  <c r="I452" i="51"/>
  <c r="J452" i="51" s="1"/>
  <c r="M452" i="51" s="1"/>
  <c r="N451" i="51"/>
  <c r="I451" i="51"/>
  <c r="J451" i="51" s="1"/>
  <c r="M451" i="51" s="1"/>
  <c r="N450" i="51"/>
  <c r="I450" i="51"/>
  <c r="J450" i="51" s="1"/>
  <c r="N449" i="51"/>
  <c r="I449" i="51"/>
  <c r="J449" i="51" s="1"/>
  <c r="M449" i="51" s="1"/>
  <c r="N447" i="51"/>
  <c r="M447" i="51"/>
  <c r="N446" i="51"/>
  <c r="I446" i="51"/>
  <c r="J446" i="51" s="1"/>
  <c r="M446" i="51" s="1"/>
  <c r="N445" i="51"/>
  <c r="I445" i="51"/>
  <c r="J445" i="51" s="1"/>
  <c r="M445" i="51" s="1"/>
  <c r="N444" i="51"/>
  <c r="I444" i="51"/>
  <c r="J444" i="51" s="1"/>
  <c r="M444" i="51" s="1"/>
  <c r="N443" i="51"/>
  <c r="I443" i="51"/>
  <c r="J443" i="51" s="1"/>
  <c r="M443" i="51" s="1"/>
  <c r="N442" i="51"/>
  <c r="I442" i="51"/>
  <c r="J442" i="51" s="1"/>
  <c r="M442" i="51" s="1"/>
  <c r="N441" i="51"/>
  <c r="I441" i="51"/>
  <c r="J441" i="51" s="1"/>
  <c r="M441" i="51" s="1"/>
  <c r="N440" i="51"/>
  <c r="I440" i="51"/>
  <c r="J440" i="51" s="1"/>
  <c r="M440" i="51" s="1"/>
  <c r="N439" i="51"/>
  <c r="I439" i="51"/>
  <c r="J439" i="51" s="1"/>
  <c r="M439" i="51" s="1"/>
  <c r="N437" i="51"/>
  <c r="M437" i="51"/>
  <c r="N436" i="51"/>
  <c r="I436" i="51"/>
  <c r="J436" i="51" s="1"/>
  <c r="M436" i="51" s="1"/>
  <c r="N435" i="51"/>
  <c r="I435" i="51"/>
  <c r="J435" i="51" s="1"/>
  <c r="M435" i="51" s="1"/>
  <c r="N434" i="51"/>
  <c r="I434" i="51"/>
  <c r="J434" i="51" s="1"/>
  <c r="M434" i="51" s="1"/>
  <c r="N433" i="51"/>
  <c r="I433" i="51"/>
  <c r="J433" i="51" s="1"/>
  <c r="M433" i="51" s="1"/>
  <c r="N432" i="51"/>
  <c r="I432" i="51"/>
  <c r="J432" i="51" s="1"/>
  <c r="M432" i="51" s="1"/>
  <c r="N431" i="51"/>
  <c r="I431" i="51"/>
  <c r="J431" i="51" s="1"/>
  <c r="M431" i="51" s="1"/>
  <c r="N430" i="51"/>
  <c r="I430" i="51"/>
  <c r="J430" i="51" s="1"/>
  <c r="M430" i="51" s="1"/>
  <c r="N429" i="51"/>
  <c r="I429" i="51"/>
  <c r="J429" i="51" s="1"/>
  <c r="N427" i="51"/>
  <c r="M427" i="51"/>
  <c r="N426" i="51"/>
  <c r="I426" i="51"/>
  <c r="J426" i="51" s="1"/>
  <c r="M426" i="51" s="1"/>
  <c r="N425" i="51"/>
  <c r="I425" i="51"/>
  <c r="J425" i="51" s="1"/>
  <c r="M425" i="51" s="1"/>
  <c r="N424" i="51"/>
  <c r="I424" i="51"/>
  <c r="J424" i="51" s="1"/>
  <c r="M424" i="51" s="1"/>
  <c r="N423" i="51"/>
  <c r="I423" i="51"/>
  <c r="J423" i="51" s="1"/>
  <c r="M423" i="51" s="1"/>
  <c r="N422" i="51"/>
  <c r="I422" i="51"/>
  <c r="J422" i="51" s="1"/>
  <c r="M422" i="51" s="1"/>
  <c r="N421" i="51"/>
  <c r="I421" i="51"/>
  <c r="J421" i="51" s="1"/>
  <c r="M421" i="51" s="1"/>
  <c r="N420" i="51"/>
  <c r="I420" i="51"/>
  <c r="J420" i="51" s="1"/>
  <c r="M420" i="51" s="1"/>
  <c r="N419" i="51"/>
  <c r="I419" i="51"/>
  <c r="J419" i="51" s="1"/>
  <c r="M419" i="51" s="1"/>
  <c r="N417" i="51"/>
  <c r="M417" i="51"/>
  <c r="N416" i="51"/>
  <c r="I416" i="51"/>
  <c r="J416" i="51" s="1"/>
  <c r="M416" i="51" s="1"/>
  <c r="N415" i="51"/>
  <c r="I415" i="51"/>
  <c r="J415" i="51" s="1"/>
  <c r="M415" i="51" s="1"/>
  <c r="N414" i="51"/>
  <c r="I414" i="51"/>
  <c r="J414" i="51" s="1"/>
  <c r="M414" i="51" s="1"/>
  <c r="N413" i="51"/>
  <c r="I413" i="51"/>
  <c r="J413" i="51" s="1"/>
  <c r="M413" i="51" s="1"/>
  <c r="N412" i="51"/>
  <c r="I412" i="51"/>
  <c r="J412" i="51" s="1"/>
  <c r="M412" i="51" s="1"/>
  <c r="N411" i="51"/>
  <c r="I411" i="51"/>
  <c r="J411" i="51" s="1"/>
  <c r="M411" i="51" s="1"/>
  <c r="N410" i="51"/>
  <c r="I410" i="51"/>
  <c r="J410" i="51" s="1"/>
  <c r="M410" i="51" s="1"/>
  <c r="N409" i="51"/>
  <c r="I409" i="51"/>
  <c r="J409" i="51" s="1"/>
  <c r="M409" i="51" s="1"/>
  <c r="N407" i="51"/>
  <c r="M407" i="51"/>
  <c r="N406" i="51"/>
  <c r="I406" i="51"/>
  <c r="J406" i="51" s="1"/>
  <c r="M406" i="51" s="1"/>
  <c r="N405" i="51"/>
  <c r="I405" i="51"/>
  <c r="J405" i="51" s="1"/>
  <c r="M405" i="51" s="1"/>
  <c r="N404" i="51"/>
  <c r="I404" i="51"/>
  <c r="J404" i="51" s="1"/>
  <c r="M404" i="51" s="1"/>
  <c r="N403" i="51"/>
  <c r="I403" i="51"/>
  <c r="J403" i="51" s="1"/>
  <c r="M403" i="51" s="1"/>
  <c r="N402" i="51"/>
  <c r="I402" i="51"/>
  <c r="J402" i="51" s="1"/>
  <c r="M402" i="51" s="1"/>
  <c r="N401" i="51"/>
  <c r="I401" i="51"/>
  <c r="J401" i="51" s="1"/>
  <c r="M401" i="51" s="1"/>
  <c r="N400" i="51"/>
  <c r="I400" i="51"/>
  <c r="J400" i="51" s="1"/>
  <c r="M400" i="51" s="1"/>
  <c r="N399" i="51"/>
  <c r="I399" i="51"/>
  <c r="J399" i="51" s="1"/>
  <c r="M399" i="51" s="1"/>
  <c r="N397" i="51"/>
  <c r="M397" i="51"/>
  <c r="N396" i="51"/>
  <c r="I396" i="51"/>
  <c r="J396" i="51" s="1"/>
  <c r="M396" i="51" s="1"/>
  <c r="N395" i="51"/>
  <c r="I395" i="51"/>
  <c r="J395" i="51" s="1"/>
  <c r="M395" i="51" s="1"/>
  <c r="N394" i="51"/>
  <c r="I394" i="51"/>
  <c r="J394" i="51" s="1"/>
  <c r="M394" i="51" s="1"/>
  <c r="N393" i="51"/>
  <c r="I393" i="51"/>
  <c r="J393" i="51" s="1"/>
  <c r="M393" i="51" s="1"/>
  <c r="N392" i="51"/>
  <c r="I392" i="51"/>
  <c r="J392" i="51" s="1"/>
  <c r="M392" i="51" s="1"/>
  <c r="N391" i="51"/>
  <c r="I391" i="51"/>
  <c r="J391" i="51" s="1"/>
  <c r="M391" i="51" s="1"/>
  <c r="O391" i="51" s="1"/>
  <c r="N390" i="51"/>
  <c r="I390" i="51"/>
  <c r="J390" i="51" s="1"/>
  <c r="M390" i="51" s="1"/>
  <c r="O390" i="51" s="1"/>
  <c r="N389" i="51"/>
  <c r="I389" i="51"/>
  <c r="J389" i="51" s="1"/>
  <c r="N387" i="51"/>
  <c r="M387" i="51"/>
  <c r="O387" i="51" s="1"/>
  <c r="N386" i="51"/>
  <c r="I386" i="51"/>
  <c r="J386" i="51" s="1"/>
  <c r="M386" i="51" s="1"/>
  <c r="O386" i="51" s="1"/>
  <c r="N385" i="51"/>
  <c r="I385" i="51"/>
  <c r="J385" i="51" s="1"/>
  <c r="N384" i="51"/>
  <c r="I384" i="51"/>
  <c r="J384" i="51" s="1"/>
  <c r="M384" i="51" s="1"/>
  <c r="O384" i="51" s="1"/>
  <c r="N383" i="51"/>
  <c r="I383" i="51"/>
  <c r="J383" i="51" s="1"/>
  <c r="N382" i="51"/>
  <c r="I382" i="51"/>
  <c r="J382" i="51" s="1"/>
  <c r="N381" i="51"/>
  <c r="I381" i="51"/>
  <c r="J381" i="51" s="1"/>
  <c r="N380" i="51"/>
  <c r="I380" i="51"/>
  <c r="J380" i="51" s="1"/>
  <c r="N379" i="51"/>
  <c r="I379" i="51"/>
  <c r="J379" i="51" s="1"/>
  <c r="N376" i="51"/>
  <c r="M376" i="51"/>
  <c r="N375" i="51"/>
  <c r="M375" i="51"/>
  <c r="F375" i="51"/>
  <c r="N374" i="51"/>
  <c r="M374" i="51"/>
  <c r="F374" i="51"/>
  <c r="N373" i="51"/>
  <c r="M373" i="51"/>
  <c r="F373" i="51"/>
  <c r="N372" i="51"/>
  <c r="M372" i="51"/>
  <c r="F372" i="51"/>
  <c r="N371" i="51"/>
  <c r="M371" i="51"/>
  <c r="F371" i="51"/>
  <c r="N370" i="51"/>
  <c r="M370" i="51"/>
  <c r="F370" i="51"/>
  <c r="N369" i="51"/>
  <c r="M369" i="51"/>
  <c r="F369" i="51"/>
  <c r="N368" i="51"/>
  <c r="M368" i="51"/>
  <c r="F368" i="51"/>
  <c r="N367" i="51"/>
  <c r="M367" i="51"/>
  <c r="F367" i="51"/>
  <c r="L366" i="51"/>
  <c r="K366" i="51"/>
  <c r="J366" i="51"/>
  <c r="A366" i="51"/>
  <c r="N365" i="51"/>
  <c r="M365" i="51"/>
  <c r="N364" i="51"/>
  <c r="M364" i="51"/>
  <c r="F364" i="51"/>
  <c r="N363" i="51"/>
  <c r="M363" i="51"/>
  <c r="F363" i="51"/>
  <c r="N362" i="51"/>
  <c r="M362" i="51"/>
  <c r="F362" i="51"/>
  <c r="N361" i="51"/>
  <c r="M361" i="51"/>
  <c r="F361" i="51"/>
  <c r="N360" i="51"/>
  <c r="M360" i="51"/>
  <c r="F360" i="51"/>
  <c r="N359" i="51"/>
  <c r="M359" i="51"/>
  <c r="F359" i="51"/>
  <c r="N358" i="51"/>
  <c r="M358" i="51"/>
  <c r="F358" i="51"/>
  <c r="N357" i="51"/>
  <c r="M357" i="51"/>
  <c r="F357" i="51"/>
  <c r="N356" i="51"/>
  <c r="M356" i="51"/>
  <c r="F356" i="51"/>
  <c r="L355" i="51"/>
  <c r="K355" i="51"/>
  <c r="J355" i="51"/>
  <c r="N354" i="51"/>
  <c r="M354" i="51"/>
  <c r="N353" i="51"/>
  <c r="M353" i="51"/>
  <c r="F353" i="51"/>
  <c r="N352" i="51"/>
  <c r="M352" i="51"/>
  <c r="F352" i="51"/>
  <c r="N351" i="51"/>
  <c r="M351" i="51"/>
  <c r="F351" i="51"/>
  <c r="N350" i="51"/>
  <c r="M350" i="51"/>
  <c r="F350" i="51"/>
  <c r="N349" i="51"/>
  <c r="M349" i="51"/>
  <c r="F349" i="51"/>
  <c r="N348" i="51"/>
  <c r="M348" i="51"/>
  <c r="F348" i="51"/>
  <c r="N347" i="51"/>
  <c r="M347" i="51"/>
  <c r="F347" i="51"/>
  <c r="N346" i="51"/>
  <c r="M346" i="51"/>
  <c r="F346" i="51"/>
  <c r="N345" i="51"/>
  <c r="M345" i="51"/>
  <c r="F345" i="51"/>
  <c r="L344" i="51"/>
  <c r="K344" i="51"/>
  <c r="J344" i="51"/>
  <c r="N343" i="51"/>
  <c r="M343" i="51"/>
  <c r="N342" i="51"/>
  <c r="M342" i="51"/>
  <c r="F342" i="51"/>
  <c r="N341" i="51"/>
  <c r="M341" i="51"/>
  <c r="F341" i="51"/>
  <c r="N340" i="51"/>
  <c r="M340" i="51"/>
  <c r="F340" i="51"/>
  <c r="N339" i="51"/>
  <c r="M339" i="51"/>
  <c r="F339" i="51"/>
  <c r="N338" i="51"/>
  <c r="M338" i="51"/>
  <c r="F338" i="51"/>
  <c r="N337" i="51"/>
  <c r="M337" i="51"/>
  <c r="F337" i="51"/>
  <c r="N336" i="51"/>
  <c r="M336" i="51"/>
  <c r="F336" i="51"/>
  <c r="N335" i="51"/>
  <c r="M335" i="51"/>
  <c r="F335" i="51"/>
  <c r="N334" i="51"/>
  <c r="M334" i="51"/>
  <c r="F334" i="51"/>
  <c r="L333" i="51"/>
  <c r="K333" i="51"/>
  <c r="J333" i="51"/>
  <c r="N332" i="51"/>
  <c r="M332" i="51"/>
  <c r="N331" i="51"/>
  <c r="M331" i="51"/>
  <c r="F331" i="51"/>
  <c r="N330" i="51"/>
  <c r="M330" i="51"/>
  <c r="F330" i="51"/>
  <c r="N329" i="51"/>
  <c r="M329" i="51"/>
  <c r="F329" i="51"/>
  <c r="N328" i="51"/>
  <c r="M328" i="51"/>
  <c r="F328" i="51"/>
  <c r="N327" i="51"/>
  <c r="M327" i="51"/>
  <c r="F327" i="51"/>
  <c r="N326" i="51"/>
  <c r="M326" i="51"/>
  <c r="F326" i="51"/>
  <c r="N325" i="51"/>
  <c r="M325" i="51"/>
  <c r="F325" i="51"/>
  <c r="N324" i="51"/>
  <c r="M324" i="51"/>
  <c r="F324" i="51"/>
  <c r="N323" i="51"/>
  <c r="M323" i="51"/>
  <c r="F323" i="51"/>
  <c r="L322" i="51"/>
  <c r="K322" i="51"/>
  <c r="J322" i="51"/>
  <c r="N321" i="51"/>
  <c r="M321" i="51"/>
  <c r="N320" i="51"/>
  <c r="M320" i="51"/>
  <c r="F320" i="51"/>
  <c r="N319" i="51"/>
  <c r="M319" i="51"/>
  <c r="F319" i="51"/>
  <c r="N318" i="51"/>
  <c r="M318" i="51"/>
  <c r="F318" i="51"/>
  <c r="N317" i="51"/>
  <c r="M317" i="51"/>
  <c r="F317" i="51"/>
  <c r="N316" i="51"/>
  <c r="M316" i="51"/>
  <c r="F316" i="51"/>
  <c r="N315" i="51"/>
  <c r="M315" i="51"/>
  <c r="F315" i="51"/>
  <c r="N314" i="51"/>
  <c r="M314" i="51"/>
  <c r="F314" i="51"/>
  <c r="N313" i="51"/>
  <c r="M313" i="51"/>
  <c r="F313" i="51"/>
  <c r="N312" i="51"/>
  <c r="M312" i="51"/>
  <c r="F312" i="51"/>
  <c r="L311" i="51"/>
  <c r="K311" i="51"/>
  <c r="J311" i="51"/>
  <c r="N310" i="51"/>
  <c r="M310" i="51"/>
  <c r="N309" i="51"/>
  <c r="M309" i="51"/>
  <c r="F309" i="51"/>
  <c r="N308" i="51"/>
  <c r="M308" i="51"/>
  <c r="F308" i="51"/>
  <c r="N307" i="51"/>
  <c r="M307" i="51"/>
  <c r="F307" i="51"/>
  <c r="N306" i="51"/>
  <c r="M306" i="51"/>
  <c r="F306" i="51"/>
  <c r="N305" i="51"/>
  <c r="M305" i="51"/>
  <c r="F305" i="51"/>
  <c r="N304" i="51"/>
  <c r="M304" i="51"/>
  <c r="F304" i="51"/>
  <c r="N303" i="51"/>
  <c r="M303" i="51"/>
  <c r="F303" i="51"/>
  <c r="N302" i="51"/>
  <c r="M302" i="51"/>
  <c r="F302" i="51"/>
  <c r="N301" i="51"/>
  <c r="M301" i="51"/>
  <c r="F301" i="51"/>
  <c r="L300" i="51"/>
  <c r="K300" i="51"/>
  <c r="J300" i="51"/>
  <c r="N299" i="51"/>
  <c r="M299" i="51"/>
  <c r="N298" i="51"/>
  <c r="M298" i="51"/>
  <c r="F298" i="51"/>
  <c r="N297" i="51"/>
  <c r="M297" i="51"/>
  <c r="F297" i="51"/>
  <c r="N296" i="51"/>
  <c r="M296" i="51"/>
  <c r="F296" i="51"/>
  <c r="N295" i="51"/>
  <c r="M295" i="51"/>
  <c r="F295" i="51"/>
  <c r="N294" i="51"/>
  <c r="M294" i="51"/>
  <c r="F294" i="51"/>
  <c r="N293" i="51"/>
  <c r="M293" i="51"/>
  <c r="F293" i="51"/>
  <c r="N292" i="51"/>
  <c r="M292" i="51"/>
  <c r="F292" i="51"/>
  <c r="N291" i="51"/>
  <c r="M291" i="51"/>
  <c r="F291" i="51"/>
  <c r="N290" i="51"/>
  <c r="M290" i="51"/>
  <c r="F290" i="51"/>
  <c r="L289" i="51"/>
  <c r="K289" i="51"/>
  <c r="J289" i="51"/>
  <c r="N288" i="51"/>
  <c r="M288" i="51"/>
  <c r="N287" i="51"/>
  <c r="M287" i="51"/>
  <c r="F287" i="51"/>
  <c r="N286" i="51"/>
  <c r="M286" i="51"/>
  <c r="F286" i="51"/>
  <c r="N285" i="51"/>
  <c r="M285" i="51"/>
  <c r="F285" i="51"/>
  <c r="N284" i="51"/>
  <c r="M284" i="51"/>
  <c r="F284" i="51"/>
  <c r="N283" i="51"/>
  <c r="M283" i="51"/>
  <c r="F283" i="51"/>
  <c r="N282" i="51"/>
  <c r="M282" i="51"/>
  <c r="F282" i="51"/>
  <c r="N281" i="51"/>
  <c r="M281" i="51"/>
  <c r="F281" i="51"/>
  <c r="N280" i="51"/>
  <c r="M280" i="51"/>
  <c r="F280" i="51"/>
  <c r="N279" i="51"/>
  <c r="M279" i="51"/>
  <c r="F279" i="51"/>
  <c r="L278" i="51"/>
  <c r="K278" i="51"/>
  <c r="J278" i="51"/>
  <c r="N277" i="51"/>
  <c r="M277" i="51"/>
  <c r="N276" i="51"/>
  <c r="M276" i="51"/>
  <c r="F276" i="51"/>
  <c r="N275" i="51"/>
  <c r="M275" i="51"/>
  <c r="F275" i="51"/>
  <c r="N274" i="51"/>
  <c r="M274" i="51"/>
  <c r="F274" i="51"/>
  <c r="N273" i="51"/>
  <c r="M273" i="51"/>
  <c r="F273" i="51"/>
  <c r="N272" i="51"/>
  <c r="M272" i="51"/>
  <c r="F272" i="51"/>
  <c r="N271" i="51"/>
  <c r="M271" i="51"/>
  <c r="F271" i="51"/>
  <c r="N270" i="51"/>
  <c r="M270" i="51"/>
  <c r="F270" i="51"/>
  <c r="N269" i="51"/>
  <c r="M269" i="51"/>
  <c r="F269" i="51"/>
  <c r="N268" i="51"/>
  <c r="M268" i="51"/>
  <c r="F268" i="51"/>
  <c r="L267" i="51"/>
  <c r="K267" i="51"/>
  <c r="J267" i="51"/>
  <c r="N266" i="51"/>
  <c r="M266" i="51"/>
  <c r="N265" i="51"/>
  <c r="M265" i="51"/>
  <c r="F265" i="51"/>
  <c r="N264" i="51"/>
  <c r="M264" i="51"/>
  <c r="F264" i="51"/>
  <c r="N263" i="51"/>
  <c r="M263" i="51"/>
  <c r="F263" i="51"/>
  <c r="N262" i="51"/>
  <c r="M262" i="51"/>
  <c r="F262" i="51"/>
  <c r="N261" i="51"/>
  <c r="M261" i="51"/>
  <c r="F261" i="51"/>
  <c r="N260" i="51"/>
  <c r="M260" i="51"/>
  <c r="F260" i="51"/>
  <c r="N259" i="51"/>
  <c r="M259" i="51"/>
  <c r="F259" i="51"/>
  <c r="N258" i="51"/>
  <c r="M258" i="51"/>
  <c r="F258" i="51"/>
  <c r="N257" i="51"/>
  <c r="M257" i="51"/>
  <c r="F257" i="51"/>
  <c r="L256" i="51"/>
  <c r="K256" i="51"/>
  <c r="J256" i="51"/>
  <c r="N255" i="51"/>
  <c r="M255" i="51"/>
  <c r="N254" i="51"/>
  <c r="M254" i="51"/>
  <c r="F254" i="51"/>
  <c r="N253" i="51"/>
  <c r="M253" i="51"/>
  <c r="F253" i="51"/>
  <c r="N252" i="51"/>
  <c r="M252" i="51"/>
  <c r="F252" i="51"/>
  <c r="N251" i="51"/>
  <c r="M251" i="51"/>
  <c r="F251" i="51"/>
  <c r="N250" i="51"/>
  <c r="M250" i="51"/>
  <c r="F250" i="51"/>
  <c r="N249" i="51"/>
  <c r="M249" i="51"/>
  <c r="F249" i="51"/>
  <c r="N248" i="51"/>
  <c r="M248" i="51"/>
  <c r="F248" i="51"/>
  <c r="N247" i="51"/>
  <c r="M247" i="51"/>
  <c r="F247" i="51"/>
  <c r="N246" i="51"/>
  <c r="M246" i="51"/>
  <c r="F246" i="51"/>
  <c r="L245" i="51"/>
  <c r="K245" i="51"/>
  <c r="J245" i="51"/>
  <c r="N244" i="51"/>
  <c r="M244" i="51"/>
  <c r="N243" i="51"/>
  <c r="M243" i="51"/>
  <c r="F243" i="51"/>
  <c r="N242" i="51"/>
  <c r="M242" i="51"/>
  <c r="F242" i="51"/>
  <c r="N241" i="51"/>
  <c r="M241" i="51"/>
  <c r="F241" i="51"/>
  <c r="N240" i="51"/>
  <c r="M240" i="51"/>
  <c r="F240" i="51"/>
  <c r="N239" i="51"/>
  <c r="M239" i="51"/>
  <c r="F239" i="51"/>
  <c r="N238" i="51"/>
  <c r="M238" i="51"/>
  <c r="F238" i="51"/>
  <c r="N237" i="51"/>
  <c r="M237" i="51"/>
  <c r="F237" i="51"/>
  <c r="N236" i="51"/>
  <c r="M236" i="51"/>
  <c r="F236" i="51"/>
  <c r="N235" i="51"/>
  <c r="M235" i="51"/>
  <c r="F235" i="51"/>
  <c r="L234" i="51"/>
  <c r="K234" i="51"/>
  <c r="J234" i="51"/>
  <c r="N232" i="51"/>
  <c r="M232" i="51"/>
  <c r="N231" i="51"/>
  <c r="M231" i="51"/>
  <c r="F231" i="51"/>
  <c r="N230" i="51"/>
  <c r="M230" i="51"/>
  <c r="F230" i="51"/>
  <c r="N229" i="51"/>
  <c r="M229" i="51"/>
  <c r="F229" i="51"/>
  <c r="N228" i="51"/>
  <c r="M228" i="51"/>
  <c r="F228" i="51"/>
  <c r="N227" i="51"/>
  <c r="M227" i="51"/>
  <c r="F227" i="51"/>
  <c r="N226" i="51"/>
  <c r="M226" i="51"/>
  <c r="F226" i="51"/>
  <c r="N225" i="51"/>
  <c r="M225" i="51"/>
  <c r="F225" i="51"/>
  <c r="N224" i="51"/>
  <c r="M224" i="51"/>
  <c r="F224" i="51"/>
  <c r="N223" i="51"/>
  <c r="M223" i="51"/>
  <c r="F223" i="51"/>
  <c r="L222" i="51"/>
  <c r="K222" i="51"/>
  <c r="J222" i="51"/>
  <c r="A222" i="51"/>
  <c r="N221" i="51"/>
  <c r="M221" i="51"/>
  <c r="N220" i="51"/>
  <c r="M220" i="51"/>
  <c r="F220" i="51"/>
  <c r="N219" i="51"/>
  <c r="M219" i="51"/>
  <c r="F219" i="51"/>
  <c r="N218" i="51"/>
  <c r="M218" i="51"/>
  <c r="F218" i="51"/>
  <c r="N217" i="51"/>
  <c r="M217" i="51"/>
  <c r="F217" i="51"/>
  <c r="N216" i="51"/>
  <c r="M216" i="51"/>
  <c r="F216" i="51"/>
  <c r="N215" i="51"/>
  <c r="M215" i="51"/>
  <c r="F215" i="51"/>
  <c r="N214" i="51"/>
  <c r="M214" i="51"/>
  <c r="F214" i="51"/>
  <c r="N213" i="51"/>
  <c r="M213" i="51"/>
  <c r="F213" i="51"/>
  <c r="N212" i="51"/>
  <c r="M212" i="51"/>
  <c r="F212" i="51"/>
  <c r="L211" i="51"/>
  <c r="K211" i="51"/>
  <c r="J211" i="51"/>
  <c r="N210" i="51"/>
  <c r="M210" i="51"/>
  <c r="N209" i="51"/>
  <c r="M209" i="51"/>
  <c r="F209" i="51"/>
  <c r="N208" i="51"/>
  <c r="M208" i="51"/>
  <c r="F208" i="51"/>
  <c r="N207" i="51"/>
  <c r="M207" i="51"/>
  <c r="F207" i="51"/>
  <c r="N206" i="51"/>
  <c r="M206" i="51"/>
  <c r="F206" i="51"/>
  <c r="N205" i="51"/>
  <c r="M205" i="51"/>
  <c r="F205" i="51"/>
  <c r="N204" i="51"/>
  <c r="M204" i="51"/>
  <c r="F204" i="51"/>
  <c r="N203" i="51"/>
  <c r="M203" i="51"/>
  <c r="F203" i="51"/>
  <c r="N202" i="51"/>
  <c r="M202" i="51"/>
  <c r="F202" i="51"/>
  <c r="N201" i="51"/>
  <c r="M201" i="51"/>
  <c r="F201" i="51"/>
  <c r="L200" i="51"/>
  <c r="K200" i="51"/>
  <c r="J200" i="51"/>
  <c r="N199" i="51"/>
  <c r="M199" i="51"/>
  <c r="N198" i="51"/>
  <c r="M198" i="51"/>
  <c r="F198" i="51"/>
  <c r="N197" i="51"/>
  <c r="M197" i="51"/>
  <c r="F197" i="51"/>
  <c r="N196" i="51"/>
  <c r="M196" i="51"/>
  <c r="F196" i="51"/>
  <c r="N195" i="51"/>
  <c r="M195" i="51"/>
  <c r="F195" i="51"/>
  <c r="N194" i="51"/>
  <c r="M194" i="51"/>
  <c r="F194" i="51"/>
  <c r="N193" i="51"/>
  <c r="M193" i="51"/>
  <c r="F193" i="51"/>
  <c r="N192" i="51"/>
  <c r="M192" i="51"/>
  <c r="F192" i="51"/>
  <c r="N191" i="51"/>
  <c r="M191" i="51"/>
  <c r="F191" i="51"/>
  <c r="N190" i="51"/>
  <c r="M190" i="51"/>
  <c r="F190" i="51"/>
  <c r="L189" i="51"/>
  <c r="K189" i="51"/>
  <c r="J189" i="51"/>
  <c r="N188" i="51"/>
  <c r="M188" i="51"/>
  <c r="N187" i="51"/>
  <c r="M187" i="51"/>
  <c r="F187" i="51"/>
  <c r="N186" i="51"/>
  <c r="M186" i="51"/>
  <c r="F186" i="51"/>
  <c r="N185" i="51"/>
  <c r="M185" i="51"/>
  <c r="F185" i="51"/>
  <c r="N184" i="51"/>
  <c r="M184" i="51"/>
  <c r="F184" i="51"/>
  <c r="N183" i="51"/>
  <c r="M183" i="51"/>
  <c r="F183" i="51"/>
  <c r="N182" i="51"/>
  <c r="M182" i="51"/>
  <c r="F182" i="51"/>
  <c r="N181" i="51"/>
  <c r="M181" i="51"/>
  <c r="F181" i="51"/>
  <c r="N180" i="51"/>
  <c r="M180" i="51"/>
  <c r="F180" i="51"/>
  <c r="N179" i="51"/>
  <c r="M179" i="51"/>
  <c r="F179" i="51"/>
  <c r="L178" i="51"/>
  <c r="K178" i="51"/>
  <c r="J178" i="51"/>
  <c r="N177" i="51"/>
  <c r="M177" i="51"/>
  <c r="N176" i="51"/>
  <c r="M176" i="51"/>
  <c r="F176" i="51"/>
  <c r="N175" i="51"/>
  <c r="M175" i="51"/>
  <c r="F175" i="51"/>
  <c r="N174" i="51"/>
  <c r="M174" i="51"/>
  <c r="F174" i="51"/>
  <c r="N173" i="51"/>
  <c r="M173" i="51"/>
  <c r="F173" i="51"/>
  <c r="N172" i="51"/>
  <c r="M172" i="51"/>
  <c r="F172" i="51"/>
  <c r="N171" i="51"/>
  <c r="M171" i="51"/>
  <c r="F171" i="51"/>
  <c r="N170" i="51"/>
  <c r="M170" i="51"/>
  <c r="F170" i="51"/>
  <c r="N169" i="51"/>
  <c r="M169" i="51"/>
  <c r="F169" i="51"/>
  <c r="N168" i="51"/>
  <c r="M168" i="51"/>
  <c r="F168" i="51"/>
  <c r="L167" i="51"/>
  <c r="K167" i="51"/>
  <c r="J167" i="51"/>
  <c r="N166" i="51"/>
  <c r="M166" i="51"/>
  <c r="N165" i="51"/>
  <c r="M165" i="51"/>
  <c r="F165" i="51"/>
  <c r="N164" i="51"/>
  <c r="M164" i="51"/>
  <c r="F164" i="51"/>
  <c r="N163" i="51"/>
  <c r="M163" i="51"/>
  <c r="F163" i="51"/>
  <c r="N162" i="51"/>
  <c r="M162" i="51"/>
  <c r="F162" i="51"/>
  <c r="N161" i="51"/>
  <c r="M161" i="51"/>
  <c r="F161" i="51"/>
  <c r="N160" i="51"/>
  <c r="M160" i="51"/>
  <c r="F160" i="51"/>
  <c r="N159" i="51"/>
  <c r="M159" i="51"/>
  <c r="F159" i="51"/>
  <c r="N158" i="51"/>
  <c r="M158" i="51"/>
  <c r="F158" i="51"/>
  <c r="N157" i="51"/>
  <c r="M157" i="51"/>
  <c r="F157" i="51"/>
  <c r="L156" i="51"/>
  <c r="K156" i="51"/>
  <c r="J156" i="51"/>
  <c r="N155" i="51"/>
  <c r="M155" i="51"/>
  <c r="N154" i="51"/>
  <c r="M154" i="51"/>
  <c r="F154" i="51"/>
  <c r="N153" i="51"/>
  <c r="M153" i="51"/>
  <c r="F153" i="51"/>
  <c r="N152" i="51"/>
  <c r="M152" i="51"/>
  <c r="F152" i="51"/>
  <c r="N95" i="51"/>
  <c r="M95" i="51"/>
  <c r="F95" i="51"/>
  <c r="L94" i="51"/>
  <c r="K94" i="51"/>
  <c r="J94" i="51"/>
  <c r="N93" i="51"/>
  <c r="M93" i="51"/>
  <c r="N92" i="51"/>
  <c r="M92" i="51"/>
  <c r="F92" i="51"/>
  <c r="N91" i="51"/>
  <c r="M91" i="51"/>
  <c r="F91" i="51"/>
  <c r="N90" i="51"/>
  <c r="M90" i="51"/>
  <c r="F90" i="51"/>
  <c r="N89" i="51"/>
  <c r="M89" i="51"/>
  <c r="F89" i="51"/>
  <c r="N88" i="51"/>
  <c r="M88" i="51"/>
  <c r="F88" i="51"/>
  <c r="N87" i="51"/>
  <c r="M87" i="51"/>
  <c r="F87" i="51"/>
  <c r="N86" i="51"/>
  <c r="M86" i="51"/>
  <c r="F86" i="51"/>
  <c r="N85" i="51"/>
  <c r="M85" i="51"/>
  <c r="F85" i="51"/>
  <c r="N84" i="51"/>
  <c r="M84" i="51"/>
  <c r="F84" i="51"/>
  <c r="L83" i="51"/>
  <c r="K83" i="51"/>
  <c r="J83" i="51"/>
  <c r="N82" i="51"/>
  <c r="M82" i="51"/>
  <c r="N81" i="51"/>
  <c r="M81" i="51"/>
  <c r="F81" i="51"/>
  <c r="N80" i="51"/>
  <c r="M80" i="51"/>
  <c r="F80" i="51"/>
  <c r="N79" i="51"/>
  <c r="M79" i="51"/>
  <c r="F79" i="51"/>
  <c r="N78" i="51"/>
  <c r="M78" i="51"/>
  <c r="F78" i="51"/>
  <c r="N77" i="51"/>
  <c r="M77" i="51"/>
  <c r="F77" i="51"/>
  <c r="N76" i="51"/>
  <c r="M76" i="51"/>
  <c r="F76" i="51"/>
  <c r="N75" i="51"/>
  <c r="M75" i="51"/>
  <c r="F75" i="51"/>
  <c r="N74" i="51"/>
  <c r="M74" i="51"/>
  <c r="F74" i="51"/>
  <c r="N73" i="51"/>
  <c r="M73" i="51"/>
  <c r="F73" i="51"/>
  <c r="L72" i="51"/>
  <c r="K72" i="51"/>
  <c r="J72" i="51"/>
  <c r="N71" i="51"/>
  <c r="M71" i="51"/>
  <c r="N70" i="51"/>
  <c r="M70" i="51"/>
  <c r="F70" i="51"/>
  <c r="N69" i="51"/>
  <c r="M69" i="51"/>
  <c r="F69" i="51"/>
  <c r="N68" i="51"/>
  <c r="M68" i="51"/>
  <c r="F68" i="51"/>
  <c r="N67" i="51"/>
  <c r="M67" i="51"/>
  <c r="F67" i="51"/>
  <c r="N66" i="51"/>
  <c r="M66" i="51"/>
  <c r="F66" i="51"/>
  <c r="N65" i="51"/>
  <c r="M65" i="51"/>
  <c r="F65" i="51"/>
  <c r="N64" i="51"/>
  <c r="M64" i="51"/>
  <c r="F64" i="51"/>
  <c r="N63" i="51"/>
  <c r="M63" i="51"/>
  <c r="F63" i="51"/>
  <c r="N62" i="51"/>
  <c r="M62" i="51"/>
  <c r="F62" i="51"/>
  <c r="L61" i="51"/>
  <c r="K61" i="51"/>
  <c r="J61" i="51"/>
  <c r="N60" i="51"/>
  <c r="M60" i="51"/>
  <c r="N59" i="51"/>
  <c r="M59" i="51"/>
  <c r="F59" i="51"/>
  <c r="N58" i="51"/>
  <c r="M58" i="51"/>
  <c r="F58" i="51"/>
  <c r="N57" i="51"/>
  <c r="M57" i="51"/>
  <c r="F57" i="51"/>
  <c r="N56" i="51"/>
  <c r="M56" i="51"/>
  <c r="F56" i="51"/>
  <c r="N55" i="51"/>
  <c r="M55" i="51"/>
  <c r="F55" i="51"/>
  <c r="N54" i="51"/>
  <c r="M54" i="51"/>
  <c r="F54" i="51"/>
  <c r="N53" i="51"/>
  <c r="M53" i="51"/>
  <c r="F53" i="51"/>
  <c r="N52" i="51"/>
  <c r="M52" i="51"/>
  <c r="F52" i="51"/>
  <c r="N51" i="51"/>
  <c r="M51" i="51"/>
  <c r="F51" i="51"/>
  <c r="L50" i="51"/>
  <c r="K50" i="51"/>
  <c r="J50" i="51"/>
  <c r="N49" i="51"/>
  <c r="M49" i="51"/>
  <c r="N48" i="51"/>
  <c r="M48" i="51"/>
  <c r="F48" i="51"/>
  <c r="N47" i="51"/>
  <c r="M47" i="51"/>
  <c r="F47" i="51"/>
  <c r="N46" i="51"/>
  <c r="M46" i="51"/>
  <c r="F46" i="51"/>
  <c r="N45" i="51"/>
  <c r="M45" i="51"/>
  <c r="F45" i="51"/>
  <c r="N44" i="51"/>
  <c r="M44" i="51"/>
  <c r="F44" i="51"/>
  <c r="N43" i="51"/>
  <c r="M43" i="51"/>
  <c r="F43" i="51"/>
  <c r="N42" i="51"/>
  <c r="M42" i="51"/>
  <c r="F42" i="51"/>
  <c r="N41" i="51"/>
  <c r="M41" i="51"/>
  <c r="F41" i="51"/>
  <c r="N40" i="51"/>
  <c r="M40" i="51"/>
  <c r="F40" i="51"/>
  <c r="L39" i="51"/>
  <c r="K39" i="51"/>
  <c r="J39" i="51"/>
  <c r="N37" i="51"/>
  <c r="M37" i="51"/>
  <c r="N36" i="51"/>
  <c r="M36" i="51"/>
  <c r="A36" i="51"/>
  <c r="N35" i="51"/>
  <c r="M35" i="51"/>
  <c r="A35" i="51"/>
  <c r="N34" i="51"/>
  <c r="M34" i="51"/>
  <c r="A34" i="51"/>
  <c r="N33" i="51"/>
  <c r="M33" i="51"/>
  <c r="A33" i="51"/>
  <c r="N32" i="51"/>
  <c r="M32" i="51"/>
  <c r="A32" i="51"/>
  <c r="N31" i="51"/>
  <c r="M31" i="51"/>
  <c r="A31" i="51"/>
  <c r="N30" i="51"/>
  <c r="M30" i="51"/>
  <c r="A30" i="51"/>
  <c r="N29" i="51"/>
  <c r="M29" i="51"/>
  <c r="A29" i="51"/>
  <c r="N28" i="51"/>
  <c r="M28" i="51"/>
  <c r="A28" i="51"/>
  <c r="N27" i="51"/>
  <c r="M27" i="51"/>
  <c r="A27" i="51"/>
  <c r="N26" i="51"/>
  <c r="M26" i="51"/>
  <c r="A26" i="51"/>
  <c r="N25" i="51"/>
  <c r="M25" i="51"/>
  <c r="A25" i="51"/>
  <c r="L24" i="51"/>
  <c r="K24" i="51"/>
  <c r="J24" i="51"/>
  <c r="M23" i="51"/>
  <c r="M22" i="51"/>
  <c r="A22" i="51"/>
  <c r="M21" i="51"/>
  <c r="A21" i="51"/>
  <c r="A478" i="51" s="1"/>
  <c r="M20" i="51"/>
  <c r="A20" i="51"/>
  <c r="A333" i="51" s="1"/>
  <c r="M19" i="51"/>
  <c r="A19" i="51"/>
  <c r="A178" i="51" s="1"/>
  <c r="M18" i="51"/>
  <c r="A18" i="51"/>
  <c r="A167" i="51" s="1"/>
  <c r="M17" i="51"/>
  <c r="A17" i="51"/>
  <c r="A438" i="51" s="1"/>
  <c r="M16" i="51"/>
  <c r="A16" i="51"/>
  <c r="A94" i="51" s="1"/>
  <c r="M15" i="51"/>
  <c r="A15" i="51"/>
  <c r="A83" i="51" s="1"/>
  <c r="M14" i="51"/>
  <c r="A14" i="51"/>
  <c r="M13" i="51"/>
  <c r="A13" i="51"/>
  <c r="A819" i="51" s="1"/>
  <c r="M12" i="51"/>
  <c r="A12" i="51"/>
  <c r="A50" i="51" s="1"/>
  <c r="M11" i="51"/>
  <c r="A11" i="51"/>
  <c r="A39" i="51" s="1"/>
  <c r="J10" i="51"/>
  <c r="I934" i="51"/>
  <c r="I912" i="51"/>
  <c r="I898" i="51"/>
  <c r="I892" i="51"/>
  <c r="I878" i="51"/>
  <c r="I867" i="51"/>
  <c r="I861" i="51"/>
  <c r="I853" i="51"/>
  <c r="I847" i="51"/>
  <c r="I833" i="51"/>
  <c r="I827" i="51"/>
  <c r="I813" i="51"/>
  <c r="I799" i="51"/>
  <c r="I792" i="51"/>
  <c r="I783" i="51"/>
  <c r="I775" i="51"/>
  <c r="I771" i="51"/>
  <c r="I759" i="51"/>
  <c r="I747" i="51"/>
  <c r="I735" i="51"/>
  <c r="I726" i="51"/>
  <c r="I714" i="51"/>
  <c r="I702" i="51"/>
  <c r="I681" i="51"/>
  <c r="I669" i="51"/>
  <c r="I657" i="51"/>
  <c r="I650" i="51"/>
  <c r="I646" i="51"/>
  <c r="I642" i="51"/>
  <c r="I603" i="51"/>
  <c r="I599" i="51"/>
  <c r="I594" i="51"/>
  <c r="I590" i="51"/>
  <c r="I581" i="51"/>
  <c r="I577" i="51"/>
  <c r="I572" i="51"/>
  <c r="I568" i="51"/>
  <c r="I559" i="51"/>
  <c r="I555" i="51"/>
  <c r="I550" i="51"/>
  <c r="I546" i="51"/>
  <c r="I537" i="51"/>
  <c r="I533" i="51"/>
  <c r="I528" i="51"/>
  <c r="I524" i="51"/>
  <c r="I515" i="51"/>
  <c r="I920" i="51"/>
  <c r="I880" i="51"/>
  <c r="I855" i="51"/>
  <c r="I821" i="51"/>
  <c r="I794" i="51"/>
  <c r="I786" i="51"/>
  <c r="I761" i="51"/>
  <c r="I737" i="51"/>
  <c r="I716" i="51"/>
  <c r="I687" i="51"/>
  <c r="I649" i="51"/>
  <c r="I606" i="51"/>
  <c r="I593" i="51"/>
  <c r="I576" i="51"/>
  <c r="I562" i="51"/>
  <c r="I931" i="51"/>
  <c r="I923" i="51"/>
  <c r="I909" i="51"/>
  <c r="I903" i="51"/>
  <c r="I889" i="51"/>
  <c r="I883" i="51"/>
  <c r="I872" i="51"/>
  <c r="I864" i="51"/>
  <c r="I858" i="51"/>
  <c r="I844" i="51"/>
  <c r="I838" i="51"/>
  <c r="I824" i="51"/>
  <c r="I810" i="51"/>
  <c r="I804" i="51"/>
  <c r="I789" i="51"/>
  <c r="I780" i="51"/>
  <c r="I768" i="51"/>
  <c r="I756" i="51"/>
  <c r="I744" i="51"/>
  <c r="I723" i="51"/>
  <c r="I711" i="51"/>
  <c r="I699" i="51"/>
  <c r="I695" i="51"/>
  <c r="I690" i="51"/>
  <c r="I678" i="51"/>
  <c r="I666" i="51"/>
  <c r="I662" i="51"/>
  <c r="I654" i="51"/>
  <c r="I637" i="51"/>
  <c r="I633" i="51"/>
  <c r="I628" i="51"/>
  <c r="I624" i="51"/>
  <c r="I620" i="51"/>
  <c r="I615" i="51"/>
  <c r="I936" i="51"/>
  <c r="I900" i="51"/>
  <c r="I886" i="51"/>
  <c r="I875" i="51"/>
  <c r="I835" i="51"/>
  <c r="I815" i="51"/>
  <c r="I765" i="51"/>
  <c r="I753" i="51"/>
  <c r="I732" i="51"/>
  <c r="I704" i="51"/>
  <c r="I683" i="51"/>
  <c r="I659" i="51"/>
  <c r="I611" i="51"/>
  <c r="I598" i="51"/>
  <c r="I584" i="51"/>
  <c r="I571" i="51"/>
  <c r="I558" i="51"/>
  <c r="I937" i="51"/>
  <c r="I926" i="51"/>
  <c r="I921" i="51"/>
  <c r="I915" i="51"/>
  <c r="I901" i="51"/>
  <c r="I887" i="51"/>
  <c r="I881" i="51"/>
  <c r="I876" i="51"/>
  <c r="I870" i="51"/>
  <c r="I856" i="51"/>
  <c r="I850" i="51"/>
  <c r="I842" i="51"/>
  <c r="I836" i="51"/>
  <c r="I822" i="51"/>
  <c r="I816" i="51"/>
  <c r="I802" i="51"/>
  <c r="I787" i="51"/>
  <c r="I778" i="51"/>
  <c r="I766" i="51"/>
  <c r="I754" i="51"/>
  <c r="I750" i="51"/>
  <c r="I742" i="51"/>
  <c r="I738" i="51"/>
  <c r="I721" i="51"/>
  <c r="I717" i="51"/>
  <c r="I709" i="51"/>
  <c r="I705" i="51"/>
  <c r="I693" i="51"/>
  <c r="I688" i="51"/>
  <c r="I684" i="51"/>
  <c r="I676" i="51"/>
  <c r="I672" i="51"/>
  <c r="I660" i="51"/>
  <c r="I638" i="51"/>
  <c r="I634" i="51"/>
  <c r="I625" i="51"/>
  <c r="I621" i="51"/>
  <c r="I616" i="51"/>
  <c r="I612" i="51"/>
  <c r="I511" i="51"/>
  <c r="I925" i="51"/>
  <c r="I914" i="51"/>
  <c r="I894" i="51"/>
  <c r="I869" i="51"/>
  <c r="I849" i="51"/>
  <c r="I801" i="51"/>
  <c r="I777" i="51"/>
  <c r="I749" i="51"/>
  <c r="I728" i="51"/>
  <c r="I720" i="51"/>
  <c r="I671" i="51"/>
  <c r="I645" i="51"/>
  <c r="I602" i="51"/>
  <c r="I589" i="51"/>
  <c r="I580" i="51"/>
  <c r="I567" i="51"/>
  <c r="I554" i="51"/>
  <c r="I935" i="51"/>
  <c r="I932" i="51"/>
  <c r="I916" i="51"/>
  <c r="I893" i="51"/>
  <c r="I890" i="51"/>
  <c r="I866" i="51"/>
  <c r="I839" i="51"/>
  <c r="I826" i="51"/>
  <c r="I823" i="51"/>
  <c r="I800" i="51"/>
  <c r="I760" i="51"/>
  <c r="I757" i="51"/>
  <c r="I713" i="51"/>
  <c r="I710" i="51"/>
  <c r="I673" i="51"/>
  <c r="I613" i="51"/>
  <c r="I579" i="51"/>
  <c r="I536" i="51"/>
  <c r="I526" i="51"/>
  <c r="I512" i="51"/>
  <c r="I922" i="51"/>
  <c r="I848" i="51"/>
  <c r="I812" i="51"/>
  <c r="I781" i="51"/>
  <c r="I748" i="51"/>
  <c r="I734" i="51"/>
  <c r="I691" i="51"/>
  <c r="I583" i="51"/>
  <c r="I566" i="51"/>
  <c r="I535" i="51"/>
  <c r="I902" i="51"/>
  <c r="I865" i="51"/>
  <c r="I828" i="51"/>
  <c r="I715" i="51"/>
  <c r="I701" i="51"/>
  <c r="I639" i="51"/>
  <c r="I605" i="51"/>
  <c r="I544" i="51"/>
  <c r="I529" i="51"/>
  <c r="I911" i="51"/>
  <c r="I831" i="51"/>
  <c r="I679" i="51"/>
  <c r="I622" i="51"/>
  <c r="I570" i="51"/>
  <c r="I534" i="51"/>
  <c r="I930" i="51"/>
  <c r="I924" i="51"/>
  <c r="I837" i="51"/>
  <c r="I798" i="51"/>
  <c r="I758" i="51"/>
  <c r="I736" i="51"/>
  <c r="I632" i="51"/>
  <c r="I587" i="51"/>
  <c r="I538" i="51"/>
  <c r="I857" i="51"/>
  <c r="I790" i="51"/>
  <c r="I722" i="51"/>
  <c r="I626" i="51"/>
  <c r="I938" i="51"/>
  <c r="I919" i="51"/>
  <c r="I879" i="51"/>
  <c r="I859" i="51"/>
  <c r="I832" i="51"/>
  <c r="I806" i="51"/>
  <c r="I803" i="51"/>
  <c r="I764" i="51"/>
  <c r="I727" i="51"/>
  <c r="I724" i="51"/>
  <c r="I680" i="51"/>
  <c r="I677" i="51"/>
  <c r="I635" i="51"/>
  <c r="I601" i="51"/>
  <c r="I595" i="51"/>
  <c r="I561" i="51"/>
  <c r="I556" i="51"/>
  <c r="I545" i="51"/>
  <c r="I540" i="51"/>
  <c r="I521" i="51"/>
  <c r="I516" i="51"/>
  <c r="I845" i="51"/>
  <c r="I767" i="51"/>
  <c r="I731" i="51"/>
  <c r="I655" i="51"/>
  <c r="I617" i="51"/>
  <c r="I549" i="51"/>
  <c r="I525" i="51"/>
  <c r="I905" i="51"/>
  <c r="I868" i="51"/>
  <c r="I825" i="51"/>
  <c r="I791" i="51"/>
  <c r="I712" i="51"/>
  <c r="I644" i="51"/>
  <c r="I600" i="51"/>
  <c r="I560" i="51"/>
  <c r="I510" i="51"/>
  <c r="I908" i="51"/>
  <c r="I834" i="51"/>
  <c r="I668" i="51"/>
  <c r="I627" i="51"/>
  <c r="I582" i="51"/>
  <c r="I548" i="51"/>
  <c r="I933" i="51"/>
  <c r="I891" i="51"/>
  <c r="I854" i="51"/>
  <c r="I811" i="51"/>
  <c r="I769" i="51"/>
  <c r="I648" i="51"/>
  <c r="I604" i="51"/>
  <c r="I543" i="51"/>
  <c r="I523" i="51"/>
  <c r="I860" i="51"/>
  <c r="I817" i="51"/>
  <c r="I739" i="51"/>
  <c r="I703" i="51"/>
  <c r="I776" i="51"/>
  <c r="I913" i="51"/>
  <c r="I910" i="51"/>
  <c r="I897" i="51"/>
  <c r="I877" i="51"/>
  <c r="I846" i="51"/>
  <c r="I843" i="51"/>
  <c r="I820" i="51"/>
  <c r="I782" i="51"/>
  <c r="I779" i="51"/>
  <c r="I746" i="51"/>
  <c r="I743" i="51"/>
  <c r="I706" i="51"/>
  <c r="I692" i="51"/>
  <c r="I689" i="51"/>
  <c r="I670" i="51"/>
  <c r="I667" i="51"/>
  <c r="I656" i="51"/>
  <c r="I647" i="51"/>
  <c r="I636" i="51"/>
  <c r="I631" i="51"/>
  <c r="I591" i="51"/>
  <c r="I557" i="51"/>
  <c r="I551" i="51"/>
  <c r="I532" i="51"/>
  <c r="I522" i="51"/>
  <c r="I517" i="51"/>
  <c r="I573" i="51"/>
  <c r="I899" i="51"/>
  <c r="I882" i="51"/>
  <c r="I809" i="51"/>
  <c r="I770" i="51"/>
  <c r="I745" i="51"/>
  <c r="I694" i="51"/>
  <c r="I658" i="51"/>
  <c r="I623" i="51"/>
  <c r="I578" i="51"/>
  <c r="I788" i="51"/>
  <c r="I698" i="51"/>
  <c r="I661" i="51"/>
  <c r="I588" i="51"/>
  <c r="I539" i="51"/>
  <c r="I871" i="51"/>
  <c r="I805" i="51"/>
  <c r="I682" i="51"/>
  <c r="I665" i="51"/>
  <c r="I610" i="51"/>
  <c r="I565" i="51"/>
  <c r="I514" i="51"/>
  <c r="I927" i="51"/>
  <c r="I888" i="51"/>
  <c r="I814" i="51"/>
  <c r="I772" i="51"/>
  <c r="I755" i="51"/>
  <c r="I733" i="51"/>
  <c r="I643" i="51"/>
  <c r="I592" i="51"/>
  <c r="I518" i="51"/>
  <c r="I904" i="51"/>
  <c r="I793" i="51"/>
  <c r="I725" i="51"/>
  <c r="I700" i="51"/>
  <c r="I609" i="51"/>
  <c r="I569" i="51"/>
  <c r="I527" i="51"/>
  <c r="I614" i="51"/>
  <c r="I547" i="51"/>
  <c r="I513" i="51"/>
  <c r="A5" i="57" l="1"/>
  <c r="A5" i="58"/>
  <c r="K31" i="54" a="1"/>
  <c r="K31" i="54" s="1"/>
  <c r="E77" i="61"/>
  <c r="F77" i="61" s="1"/>
  <c r="K943" i="51"/>
  <c r="K945" i="51"/>
  <c r="K946" i="51"/>
  <c r="K948" i="51"/>
  <c r="K949" i="51"/>
  <c r="K951" i="51"/>
  <c r="K953" i="51"/>
  <c r="L942" i="51"/>
  <c r="L943" i="51"/>
  <c r="L944" i="51"/>
  <c r="L945" i="51"/>
  <c r="L946" i="51"/>
  <c r="L947" i="51"/>
  <c r="L948" i="51"/>
  <c r="L949" i="51"/>
  <c r="L950" i="51"/>
  <c r="L951" i="51"/>
  <c r="L952" i="51"/>
  <c r="L953" i="51"/>
  <c r="K954" i="51"/>
  <c r="L954" i="51"/>
  <c r="A4" i="61"/>
  <c r="A7" i="62"/>
  <c r="F4" i="61"/>
  <c r="H7" i="62"/>
  <c r="E90" i="61"/>
  <c r="E83" i="61"/>
  <c r="F83" i="61" s="1"/>
  <c r="E60" i="59"/>
  <c r="F60" i="59" s="1"/>
  <c r="E42" i="59"/>
  <c r="F42" i="59" s="1"/>
  <c r="K18" i="52"/>
  <c r="K17" i="52"/>
  <c r="E85" i="61"/>
  <c r="F85" i="61" s="1"/>
  <c r="J409" i="54"/>
  <c r="E99" i="59" s="1"/>
  <c r="K942" i="51"/>
  <c r="K944" i="51"/>
  <c r="K947" i="51"/>
  <c r="K950" i="51"/>
  <c r="K952" i="51"/>
  <c r="E96" i="59"/>
  <c r="F96" i="59" s="1"/>
  <c r="A448" i="51"/>
  <c r="E108" i="61"/>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J513" i="51"/>
  <c r="M513" i="51" s="1"/>
  <c r="J547" i="51"/>
  <c r="M547" i="51" s="1"/>
  <c r="J614" i="51"/>
  <c r="M614" i="51" s="1"/>
  <c r="J527" i="51"/>
  <c r="M527" i="51" s="1"/>
  <c r="J569" i="51"/>
  <c r="M569" i="51" s="1"/>
  <c r="J609" i="51"/>
  <c r="J700" i="51"/>
  <c r="M700" i="51" s="1"/>
  <c r="J725" i="51"/>
  <c r="M725" i="51" s="1"/>
  <c r="J793" i="51"/>
  <c r="M793" i="51" s="1"/>
  <c r="J904" i="51"/>
  <c r="M904" i="51" s="1"/>
  <c r="J19" i="55"/>
  <c r="M19" i="55" s="1"/>
  <c r="J84" i="55"/>
  <c r="M84" i="55" s="1"/>
  <c r="J111" i="55"/>
  <c r="M111" i="55" s="1"/>
  <c r="G11" i="56"/>
  <c r="J518" i="51"/>
  <c r="M518" i="51" s="1"/>
  <c r="J592" i="51"/>
  <c r="M592" i="51" s="1"/>
  <c r="J643" i="51"/>
  <c r="M643" i="51" s="1"/>
  <c r="J733" i="51"/>
  <c r="M733" i="51" s="1"/>
  <c r="J755" i="51"/>
  <c r="M755" i="51" s="1"/>
  <c r="J772" i="51"/>
  <c r="M772" i="51" s="1"/>
  <c r="J814" i="51"/>
  <c r="M814" i="51" s="1"/>
  <c r="J888" i="51"/>
  <c r="M888" i="51" s="1"/>
  <c r="J927" i="51"/>
  <c r="M927" i="51" s="1"/>
  <c r="J37" i="55"/>
  <c r="M37" i="55" s="1"/>
  <c r="G12" i="56"/>
  <c r="J514" i="51"/>
  <c r="M514" i="51" s="1"/>
  <c r="J565" i="51"/>
  <c r="M565" i="51" s="1"/>
  <c r="J610" i="51"/>
  <c r="M610" i="51" s="1"/>
  <c r="J665" i="51"/>
  <c r="J682" i="51"/>
  <c r="M682" i="51" s="1"/>
  <c r="J805" i="51"/>
  <c r="M805" i="51" s="1"/>
  <c r="J871" i="51"/>
  <c r="M871" i="51" s="1"/>
  <c r="J12" i="55"/>
  <c r="M12" i="55" s="1"/>
  <c r="J36" i="55"/>
  <c r="M36" i="55" s="1"/>
  <c r="J124" i="55"/>
  <c r="M124" i="55" s="1"/>
  <c r="G18" i="56"/>
  <c r="J539" i="51"/>
  <c r="M539" i="51" s="1"/>
  <c r="J588" i="51"/>
  <c r="M588" i="51" s="1"/>
  <c r="J661" i="51"/>
  <c r="M661" i="51" s="1"/>
  <c r="J698" i="51"/>
  <c r="M698" i="51" s="1"/>
  <c r="J788" i="51"/>
  <c r="M788" i="51" s="1"/>
  <c r="J107" i="55"/>
  <c r="M107" i="55" s="1"/>
  <c r="J123" i="55"/>
  <c r="M123" i="55" s="1"/>
  <c r="J578" i="51"/>
  <c r="M578" i="51" s="1"/>
  <c r="J623" i="51"/>
  <c r="M623" i="51" s="1"/>
  <c r="J658" i="51"/>
  <c r="M658" i="51" s="1"/>
  <c r="J694" i="51"/>
  <c r="M694" i="51" s="1"/>
  <c r="J745" i="51"/>
  <c r="M745" i="51" s="1"/>
  <c r="J770" i="51"/>
  <c r="M770" i="51" s="1"/>
  <c r="J809" i="51"/>
  <c r="M809" i="51" s="1"/>
  <c r="J882" i="51"/>
  <c r="M882" i="51" s="1"/>
  <c r="J899" i="51"/>
  <c r="M899" i="51" s="1"/>
  <c r="J28" i="55"/>
  <c r="M28" i="55" s="1"/>
  <c r="J90" i="55"/>
  <c r="M90" i="55" s="1"/>
  <c r="G27" i="56"/>
  <c r="J573" i="51"/>
  <c r="M573" i="51" s="1"/>
  <c r="J517" i="51"/>
  <c r="M517" i="51" s="1"/>
  <c r="J522" i="51"/>
  <c r="M522" i="51" s="1"/>
  <c r="J532" i="51"/>
  <c r="M532" i="51" s="1"/>
  <c r="J551" i="51"/>
  <c r="M551" i="51" s="1"/>
  <c r="J557" i="51"/>
  <c r="M557" i="51" s="1"/>
  <c r="J591" i="51"/>
  <c r="M591" i="51" s="1"/>
  <c r="J631" i="51"/>
  <c r="M631" i="51" s="1"/>
  <c r="J636" i="51"/>
  <c r="M636" i="51" s="1"/>
  <c r="J647" i="51"/>
  <c r="M647" i="51" s="1"/>
  <c r="J656" i="51"/>
  <c r="M656" i="51" s="1"/>
  <c r="J667" i="51"/>
  <c r="M667" i="51" s="1"/>
  <c r="J670" i="51"/>
  <c r="M670" i="51" s="1"/>
  <c r="J689" i="51"/>
  <c r="M689" i="51" s="1"/>
  <c r="J692" i="51"/>
  <c r="M692" i="51" s="1"/>
  <c r="J706" i="51"/>
  <c r="M706" i="51" s="1"/>
  <c r="J743" i="51"/>
  <c r="M743" i="51" s="1"/>
  <c r="J746" i="51"/>
  <c r="M746" i="51" s="1"/>
  <c r="J779" i="51"/>
  <c r="M779" i="51" s="1"/>
  <c r="J782" i="51"/>
  <c r="M782" i="51" s="1"/>
  <c r="J820" i="51"/>
  <c r="M820" i="51" s="1"/>
  <c r="J843" i="51"/>
  <c r="M843" i="51" s="1"/>
  <c r="J846" i="51"/>
  <c r="M846" i="51" s="1"/>
  <c r="J877" i="51"/>
  <c r="M877" i="51" s="1"/>
  <c r="J897" i="51"/>
  <c r="M897" i="51" s="1"/>
  <c r="J910" i="51"/>
  <c r="M910" i="51" s="1"/>
  <c r="J913" i="51"/>
  <c r="M913" i="51" s="1"/>
  <c r="J22" i="55"/>
  <c r="M22" i="55" s="1"/>
  <c r="J64" i="55"/>
  <c r="M64" i="55" s="1"/>
  <c r="J67" i="55"/>
  <c r="M67" i="55" s="1"/>
  <c r="J68" i="55"/>
  <c r="M68" i="55" s="1"/>
  <c r="J85" i="55"/>
  <c r="M85" i="55" s="1"/>
  <c r="J112" i="55"/>
  <c r="M112" i="55" s="1"/>
  <c r="J113" i="55"/>
  <c r="M113" i="55" s="1"/>
  <c r="J776" i="51"/>
  <c r="M776" i="51" s="1"/>
  <c r="J703" i="51"/>
  <c r="M703" i="51" s="1"/>
  <c r="J739" i="51"/>
  <c r="M739" i="51" s="1"/>
  <c r="J817" i="51"/>
  <c r="M817" i="51" s="1"/>
  <c r="J860" i="51"/>
  <c r="M860" i="51" s="1"/>
  <c r="J16" i="55"/>
  <c r="M16" i="55" s="1"/>
  <c r="J523" i="51"/>
  <c r="M523" i="51" s="1"/>
  <c r="J543" i="51"/>
  <c r="M543" i="51" s="1"/>
  <c r="J604" i="51"/>
  <c r="M604" i="51" s="1"/>
  <c r="J648" i="51"/>
  <c r="M648" i="51" s="1"/>
  <c r="J769" i="51"/>
  <c r="M769" i="51" s="1"/>
  <c r="J811" i="51"/>
  <c r="M811" i="51" s="1"/>
  <c r="J854" i="51"/>
  <c r="M854" i="51" s="1"/>
  <c r="J891" i="51"/>
  <c r="M891" i="51" s="1"/>
  <c r="J933" i="51"/>
  <c r="M933" i="51" s="1"/>
  <c r="J52" i="55"/>
  <c r="M52" i="55" s="1"/>
  <c r="J79" i="55"/>
  <c r="M79" i="55" s="1"/>
  <c r="J129" i="55"/>
  <c r="M129" i="55" s="1"/>
  <c r="J548" i="51"/>
  <c r="M548" i="51" s="1"/>
  <c r="J582" i="51"/>
  <c r="M582" i="51" s="1"/>
  <c r="J627" i="51"/>
  <c r="M627" i="51" s="1"/>
  <c r="J668" i="51"/>
  <c r="M668" i="51" s="1"/>
  <c r="J834" i="51"/>
  <c r="M834" i="51" s="1"/>
  <c r="J908" i="51"/>
  <c r="M908" i="51" s="1"/>
  <c r="J66" i="55"/>
  <c r="J78" i="55"/>
  <c r="M78" i="55" s="1"/>
  <c r="G20" i="56"/>
  <c r="J510" i="51"/>
  <c r="J560" i="51"/>
  <c r="M560" i="51" s="1"/>
  <c r="J600" i="51"/>
  <c r="M600" i="51" s="1"/>
  <c r="J644" i="51"/>
  <c r="M644" i="51" s="1"/>
  <c r="J712" i="51"/>
  <c r="M712" i="51" s="1"/>
  <c r="J791" i="51"/>
  <c r="M791" i="51" s="1"/>
  <c r="J825" i="51"/>
  <c r="M825" i="51" s="1"/>
  <c r="J868" i="51"/>
  <c r="M868" i="51" s="1"/>
  <c r="J905" i="51"/>
  <c r="M905" i="51" s="1"/>
  <c r="J35" i="55"/>
  <c r="M35" i="55" s="1"/>
  <c r="J62" i="55"/>
  <c r="M62" i="55" s="1"/>
  <c r="J119" i="55"/>
  <c r="M119" i="55" s="1"/>
  <c r="G16" i="56"/>
  <c r="J525" i="51"/>
  <c r="M525" i="51" s="1"/>
  <c r="J549" i="51"/>
  <c r="M549" i="51" s="1"/>
  <c r="J617" i="51"/>
  <c r="M617" i="51" s="1"/>
  <c r="J655" i="51"/>
  <c r="M655" i="51" s="1"/>
  <c r="J731" i="51"/>
  <c r="M731" i="51" s="1"/>
  <c r="J767" i="51"/>
  <c r="M767" i="51" s="1"/>
  <c r="J845" i="51"/>
  <c r="M845" i="51" s="1"/>
  <c r="J34" i="55"/>
  <c r="M34" i="55" s="1"/>
  <c r="J46" i="55"/>
  <c r="M46" i="55" s="1"/>
  <c r="J106" i="55"/>
  <c r="M106" i="55" s="1"/>
  <c r="J516" i="51"/>
  <c r="M516" i="51" s="1"/>
  <c r="J521" i="51"/>
  <c r="J540" i="51"/>
  <c r="M540" i="51" s="1"/>
  <c r="J545" i="51"/>
  <c r="M545" i="51" s="1"/>
  <c r="J556" i="51"/>
  <c r="M556" i="51" s="1"/>
  <c r="J561" i="51"/>
  <c r="M561" i="51" s="1"/>
  <c r="J595" i="51"/>
  <c r="M595" i="51" s="1"/>
  <c r="J601" i="51"/>
  <c r="M601" i="51" s="1"/>
  <c r="J635" i="51"/>
  <c r="M635" i="51" s="1"/>
  <c r="J677" i="51"/>
  <c r="M677" i="51" s="1"/>
  <c r="J680" i="51"/>
  <c r="M680" i="51" s="1"/>
  <c r="J724" i="51"/>
  <c r="M724" i="51" s="1"/>
  <c r="J727" i="51"/>
  <c r="M727" i="51" s="1"/>
  <c r="J764" i="51"/>
  <c r="M764" i="51" s="1"/>
  <c r="J803" i="51"/>
  <c r="M803" i="51" s="1"/>
  <c r="J806" i="51"/>
  <c r="M806" i="51" s="1"/>
  <c r="J832" i="51"/>
  <c r="M832" i="51" s="1"/>
  <c r="J859" i="51"/>
  <c r="M859" i="51" s="1"/>
  <c r="J879" i="51"/>
  <c r="M879" i="51" s="1"/>
  <c r="J919" i="51"/>
  <c r="J938" i="51"/>
  <c r="M938" i="51" s="1"/>
  <c r="J27" i="55"/>
  <c r="M27" i="55" s="1"/>
  <c r="J45" i="55"/>
  <c r="M45" i="55" s="1"/>
  <c r="J74" i="55"/>
  <c r="M74" i="55" s="1"/>
  <c r="J77" i="55"/>
  <c r="J86" i="55"/>
  <c r="M86" i="55" s="1"/>
  <c r="J89" i="55"/>
  <c r="M89" i="55" s="1"/>
  <c r="J101" i="55"/>
  <c r="M101" i="55" s="1"/>
  <c r="G28" i="56"/>
  <c r="J626" i="51"/>
  <c r="M626" i="51" s="1"/>
  <c r="J722" i="51"/>
  <c r="M722" i="51" s="1"/>
  <c r="J790" i="51"/>
  <c r="M790" i="51" s="1"/>
  <c r="J857" i="51"/>
  <c r="M857" i="51" s="1"/>
  <c r="J538" i="51"/>
  <c r="M538" i="51" s="1"/>
  <c r="J587" i="51"/>
  <c r="M587" i="51" s="1"/>
  <c r="J632" i="51"/>
  <c r="M632" i="51" s="1"/>
  <c r="J736" i="51"/>
  <c r="M736" i="51" s="1"/>
  <c r="J758" i="51"/>
  <c r="M758" i="51" s="1"/>
  <c r="J798" i="51"/>
  <c r="M798" i="51" s="1"/>
  <c r="J837" i="51"/>
  <c r="M837" i="51" s="1"/>
  <c r="J924" i="51"/>
  <c r="M924" i="51" s="1"/>
  <c r="J930" i="51"/>
  <c r="M930" i="51" s="1"/>
  <c r="J55" i="55"/>
  <c r="M55" i="55" s="1"/>
  <c r="J96" i="55"/>
  <c r="M96" i="55" s="1"/>
  <c r="J534" i="51"/>
  <c r="M534" i="51" s="1"/>
  <c r="J570" i="51"/>
  <c r="M570" i="51" s="1"/>
  <c r="J622" i="51"/>
  <c r="M622" i="51" s="1"/>
  <c r="J679" i="51"/>
  <c r="M679" i="51" s="1"/>
  <c r="J831" i="51"/>
  <c r="M831" i="51" s="1"/>
  <c r="J911" i="51"/>
  <c r="M911" i="51" s="1"/>
  <c r="J15" i="55"/>
  <c r="M15" i="55" s="1"/>
  <c r="J63" i="55"/>
  <c r="M63" i="55" s="1"/>
  <c r="G22" i="56"/>
  <c r="J529" i="51"/>
  <c r="M529" i="51" s="1"/>
  <c r="J544" i="51"/>
  <c r="M544" i="51" s="1"/>
  <c r="J605" i="51"/>
  <c r="M605" i="51" s="1"/>
  <c r="J639" i="51"/>
  <c r="M639" i="51" s="1"/>
  <c r="J701" i="51"/>
  <c r="M701" i="51" s="1"/>
  <c r="J715" i="51"/>
  <c r="M715" i="51" s="1"/>
  <c r="J828" i="51"/>
  <c r="M828" i="51" s="1"/>
  <c r="J865" i="51"/>
  <c r="M865" i="51" s="1"/>
  <c r="J902" i="51"/>
  <c r="M902" i="51" s="1"/>
  <c r="J29" i="55"/>
  <c r="M29" i="55" s="1"/>
  <c r="J535" i="51"/>
  <c r="M535" i="51" s="1"/>
  <c r="J566" i="51"/>
  <c r="M566" i="51" s="1"/>
  <c r="J583" i="51"/>
  <c r="M583" i="51" s="1"/>
  <c r="J691" i="51"/>
  <c r="M691" i="51" s="1"/>
  <c r="J734" i="51"/>
  <c r="M734" i="51" s="1"/>
  <c r="J748" i="51"/>
  <c r="M748" i="51" s="1"/>
  <c r="J781" i="51"/>
  <c r="M781" i="51" s="1"/>
  <c r="J812" i="51"/>
  <c r="M812" i="51" s="1"/>
  <c r="J848" i="51"/>
  <c r="M848" i="51" s="1"/>
  <c r="J922" i="51"/>
  <c r="M922" i="51" s="1"/>
  <c r="J122" i="55"/>
  <c r="M122" i="55" s="1"/>
  <c r="G14" i="56"/>
  <c r="J512" i="51"/>
  <c r="M512" i="51" s="1"/>
  <c r="J526" i="51"/>
  <c r="M526" i="51" s="1"/>
  <c r="J536" i="51"/>
  <c r="M536" i="51" s="1"/>
  <c r="J579" i="51"/>
  <c r="M579" i="51" s="1"/>
  <c r="J613" i="51"/>
  <c r="M613" i="51" s="1"/>
  <c r="J673" i="51"/>
  <c r="M673" i="51" s="1"/>
  <c r="J710" i="51"/>
  <c r="M710" i="51" s="1"/>
  <c r="J713" i="51"/>
  <c r="M713" i="51" s="1"/>
  <c r="J757" i="51"/>
  <c r="M757" i="51" s="1"/>
  <c r="J760" i="51"/>
  <c r="M760" i="51" s="1"/>
  <c r="J800" i="51"/>
  <c r="M800" i="51" s="1"/>
  <c r="J823" i="51"/>
  <c r="M823" i="51" s="1"/>
  <c r="J826" i="51"/>
  <c r="M826" i="51" s="1"/>
  <c r="J839" i="51"/>
  <c r="M839" i="51" s="1"/>
  <c r="J866" i="51"/>
  <c r="M866" i="51" s="1"/>
  <c r="J890" i="51"/>
  <c r="M890" i="51" s="1"/>
  <c r="J893" i="51"/>
  <c r="M893" i="51" s="1"/>
  <c r="J916" i="51"/>
  <c r="M916" i="51" s="1"/>
  <c r="J932" i="51"/>
  <c r="M932" i="51" s="1"/>
  <c r="J935" i="51"/>
  <c r="M935" i="51" s="1"/>
  <c r="J26" i="55"/>
  <c r="M26" i="55" s="1"/>
  <c r="J53" i="55"/>
  <c r="M53" i="55" s="1"/>
  <c r="J56" i="55"/>
  <c r="M56" i="55" s="1"/>
  <c r="J73" i="55"/>
  <c r="M73" i="55" s="1"/>
  <c r="J97" i="55"/>
  <c r="M97" i="55" s="1"/>
  <c r="J100" i="55"/>
  <c r="M100" i="55" s="1"/>
  <c r="J118" i="55"/>
  <c r="M118" i="55" s="1"/>
  <c r="J130" i="55"/>
  <c r="M130" i="55" s="1"/>
  <c r="G30" i="56"/>
  <c r="J554" i="51"/>
  <c r="J567" i="51"/>
  <c r="M567" i="51" s="1"/>
  <c r="J580" i="51"/>
  <c r="M580" i="51" s="1"/>
  <c r="J589" i="51"/>
  <c r="M589" i="51" s="1"/>
  <c r="J602" i="51"/>
  <c r="M602" i="51" s="1"/>
  <c r="J645" i="51"/>
  <c r="M645" i="51" s="1"/>
  <c r="J671" i="51"/>
  <c r="M671" i="51" s="1"/>
  <c r="J720" i="51"/>
  <c r="M720" i="51" s="1"/>
  <c r="J728" i="51"/>
  <c r="M728" i="51" s="1"/>
  <c r="J749" i="51"/>
  <c r="M749" i="51" s="1"/>
  <c r="J777" i="51"/>
  <c r="M777" i="51" s="1"/>
  <c r="J801" i="51"/>
  <c r="M801" i="51" s="1"/>
  <c r="J849" i="51"/>
  <c r="M849" i="51" s="1"/>
  <c r="J869" i="51"/>
  <c r="M869" i="51" s="1"/>
  <c r="J894" i="51"/>
  <c r="M894" i="51" s="1"/>
  <c r="J914" i="51"/>
  <c r="M914" i="51" s="1"/>
  <c r="J925" i="51"/>
  <c r="M925" i="51" s="1"/>
  <c r="J11" i="55"/>
  <c r="J18" i="55"/>
  <c r="M18" i="55" s="1"/>
  <c r="J25" i="55"/>
  <c r="M25" i="55" s="1"/>
  <c r="J44" i="55"/>
  <c r="J61" i="55"/>
  <c r="M61" i="55" s="1"/>
  <c r="J83" i="55"/>
  <c r="M83" i="55" s="1"/>
  <c r="J110" i="55"/>
  <c r="G13" i="56"/>
  <c r="J511" i="51"/>
  <c r="M511" i="51" s="1"/>
  <c r="J612" i="51"/>
  <c r="M612" i="51" s="1"/>
  <c r="J616" i="51"/>
  <c r="M616" i="51" s="1"/>
  <c r="J621" i="51"/>
  <c r="M621" i="51" s="1"/>
  <c r="J625" i="51"/>
  <c r="M625" i="51" s="1"/>
  <c r="J634" i="51"/>
  <c r="M634" i="51" s="1"/>
  <c r="J638" i="51"/>
  <c r="M638" i="51" s="1"/>
  <c r="J660" i="51"/>
  <c r="M660" i="51" s="1"/>
  <c r="J672" i="51"/>
  <c r="M672" i="51" s="1"/>
  <c r="J676" i="51"/>
  <c r="M676" i="51" s="1"/>
  <c r="J684" i="51"/>
  <c r="M684" i="51" s="1"/>
  <c r="J688" i="51"/>
  <c r="M688" i="51" s="1"/>
  <c r="J693" i="51"/>
  <c r="M693" i="51" s="1"/>
  <c r="J705" i="51"/>
  <c r="M705" i="51" s="1"/>
  <c r="J709" i="51"/>
  <c r="M709" i="51" s="1"/>
  <c r="J717" i="51"/>
  <c r="M717" i="51" s="1"/>
  <c r="J721" i="51"/>
  <c r="M721" i="51" s="1"/>
  <c r="J738" i="51"/>
  <c r="M738" i="51" s="1"/>
  <c r="J742" i="51"/>
  <c r="J750" i="51"/>
  <c r="M750" i="51" s="1"/>
  <c r="J754" i="51"/>
  <c r="M754" i="51" s="1"/>
  <c r="J766" i="51"/>
  <c r="M766" i="51" s="1"/>
  <c r="J778" i="51"/>
  <c r="M778" i="51" s="1"/>
  <c r="J787" i="51"/>
  <c r="M787" i="51" s="1"/>
  <c r="J802" i="51"/>
  <c r="M802" i="51" s="1"/>
  <c r="J816" i="51"/>
  <c r="M816" i="51" s="1"/>
  <c r="J822" i="51"/>
  <c r="M822" i="51" s="1"/>
  <c r="J836" i="51"/>
  <c r="M836" i="51" s="1"/>
  <c r="J842" i="51"/>
  <c r="M842" i="51" s="1"/>
  <c r="J850" i="51"/>
  <c r="M850" i="51" s="1"/>
  <c r="J856" i="51"/>
  <c r="M856" i="51" s="1"/>
  <c r="J870" i="51"/>
  <c r="M870" i="51" s="1"/>
  <c r="J876" i="51"/>
  <c r="M876" i="51" s="1"/>
  <c r="J881" i="51"/>
  <c r="M881" i="51" s="1"/>
  <c r="J887" i="51"/>
  <c r="M887" i="51" s="1"/>
  <c r="J901" i="51"/>
  <c r="M901" i="51" s="1"/>
  <c r="J915" i="51"/>
  <c r="M915" i="51" s="1"/>
  <c r="J921" i="51"/>
  <c r="M921" i="51" s="1"/>
  <c r="J926" i="51"/>
  <c r="M926" i="51" s="1"/>
  <c r="J937" i="51"/>
  <c r="M937" i="51" s="1"/>
  <c r="J30" i="55"/>
  <c r="M30" i="55" s="1"/>
  <c r="J38" i="55"/>
  <c r="M38" i="55" s="1"/>
  <c r="J39" i="55"/>
  <c r="M39" i="55" s="1"/>
  <c r="J47" i="55"/>
  <c r="M47" i="55" s="1"/>
  <c r="J57" i="55"/>
  <c r="M57" i="55" s="1"/>
  <c r="J69" i="55"/>
  <c r="M69" i="55" s="1"/>
  <c r="J75" i="55"/>
  <c r="M75" i="55" s="1"/>
  <c r="J80" i="55"/>
  <c r="M80" i="55" s="1"/>
  <c r="J91" i="55"/>
  <c r="M91" i="55" s="1"/>
  <c r="J102" i="55"/>
  <c r="M102" i="55" s="1"/>
  <c r="J108" i="55"/>
  <c r="M108" i="55" s="1"/>
  <c r="J114" i="55"/>
  <c r="M114" i="55" s="1"/>
  <c r="J125" i="55"/>
  <c r="M125" i="55" s="1"/>
  <c r="G21" i="56"/>
  <c r="G26" i="56"/>
  <c r="J558" i="51"/>
  <c r="M558" i="51" s="1"/>
  <c r="J571" i="51"/>
  <c r="M571" i="51" s="1"/>
  <c r="J584" i="51"/>
  <c r="M584" i="51" s="1"/>
  <c r="J598" i="51"/>
  <c r="M598" i="51" s="1"/>
  <c r="J611" i="51"/>
  <c r="M611" i="51" s="1"/>
  <c r="J659" i="51"/>
  <c r="M659" i="51" s="1"/>
  <c r="J683" i="51"/>
  <c r="M683" i="51" s="1"/>
  <c r="J704" i="51"/>
  <c r="M704" i="51" s="1"/>
  <c r="J732" i="51"/>
  <c r="M732" i="51" s="1"/>
  <c r="J753" i="51"/>
  <c r="M753" i="51" s="1"/>
  <c r="J765" i="51"/>
  <c r="M765" i="51" s="1"/>
  <c r="J815" i="51"/>
  <c r="M815" i="51" s="1"/>
  <c r="J835" i="51"/>
  <c r="M835" i="51" s="1"/>
  <c r="J875" i="51"/>
  <c r="M875" i="51" s="1"/>
  <c r="J886" i="51"/>
  <c r="M886" i="51" s="1"/>
  <c r="J900" i="51"/>
  <c r="M900" i="51" s="1"/>
  <c r="J936" i="51"/>
  <c r="M936" i="51" s="1"/>
  <c r="J51" i="55"/>
  <c r="M51" i="55" s="1"/>
  <c r="J72" i="55"/>
  <c r="M72" i="55" s="1"/>
  <c r="J99" i="55"/>
  <c r="M99" i="55" s="1"/>
  <c r="J117" i="55"/>
  <c r="M117" i="55" s="1"/>
  <c r="J128" i="55"/>
  <c r="M128" i="55" s="1"/>
  <c r="J615" i="51"/>
  <c r="M615" i="51" s="1"/>
  <c r="J620" i="51"/>
  <c r="M620" i="51" s="1"/>
  <c r="J624" i="51"/>
  <c r="M624" i="51" s="1"/>
  <c r="J628" i="51"/>
  <c r="M628" i="51" s="1"/>
  <c r="J633" i="51"/>
  <c r="M633" i="51" s="1"/>
  <c r="J637" i="51"/>
  <c r="M637" i="51" s="1"/>
  <c r="J654" i="51"/>
  <c r="J662" i="51"/>
  <c r="M662" i="51" s="1"/>
  <c r="J666" i="51"/>
  <c r="M666" i="51" s="1"/>
  <c r="J678" i="51"/>
  <c r="M678" i="51" s="1"/>
  <c r="J690" i="51"/>
  <c r="M690" i="51" s="1"/>
  <c r="J695" i="51"/>
  <c r="M695" i="51" s="1"/>
  <c r="J699" i="51"/>
  <c r="M699" i="51" s="1"/>
  <c r="J711" i="51"/>
  <c r="M711" i="51" s="1"/>
  <c r="J723" i="51"/>
  <c r="M723" i="51" s="1"/>
  <c r="J744" i="51"/>
  <c r="M744" i="51" s="1"/>
  <c r="J756" i="51"/>
  <c r="M756" i="51" s="1"/>
  <c r="J768" i="51"/>
  <c r="M768" i="51" s="1"/>
  <c r="J780" i="51"/>
  <c r="M780" i="51" s="1"/>
  <c r="J789" i="51"/>
  <c r="M789" i="51" s="1"/>
  <c r="J804" i="51"/>
  <c r="M804" i="51" s="1"/>
  <c r="J810" i="51"/>
  <c r="M810" i="51" s="1"/>
  <c r="J824" i="51"/>
  <c r="M824" i="51" s="1"/>
  <c r="J838" i="51"/>
  <c r="M838" i="51" s="1"/>
  <c r="J844" i="51"/>
  <c r="M844" i="51" s="1"/>
  <c r="J858" i="51"/>
  <c r="M858" i="51" s="1"/>
  <c r="J864" i="51"/>
  <c r="M864" i="51" s="1"/>
  <c r="J872" i="51"/>
  <c r="M872" i="51" s="1"/>
  <c r="J883" i="51"/>
  <c r="M883" i="51" s="1"/>
  <c r="J889" i="51"/>
  <c r="M889" i="51" s="1"/>
  <c r="J903" i="51"/>
  <c r="M903" i="51" s="1"/>
  <c r="J909" i="51"/>
  <c r="M909" i="51" s="1"/>
  <c r="J923" i="51"/>
  <c r="M923" i="51" s="1"/>
  <c r="J931" i="51"/>
  <c r="M931" i="51" s="1"/>
  <c r="J24" i="55"/>
  <c r="M24" i="55" s="1"/>
  <c r="J41" i="55"/>
  <c r="M41" i="55" s="1"/>
  <c r="J49" i="55"/>
  <c r="M49" i="55" s="1"/>
  <c r="J50" i="55"/>
  <c r="M50" i="55" s="1"/>
  <c r="J59" i="55"/>
  <c r="M59" i="55" s="1"/>
  <c r="J60" i="55"/>
  <c r="M60" i="55" s="1"/>
  <c r="J71" i="55"/>
  <c r="M71" i="55" s="1"/>
  <c r="J82" i="55"/>
  <c r="M82" i="55" s="1"/>
  <c r="J94" i="55"/>
  <c r="M94" i="55" s="1"/>
  <c r="J104" i="55"/>
  <c r="M104" i="55" s="1"/>
  <c r="J116" i="55"/>
  <c r="M116" i="55" s="1"/>
  <c r="J121" i="55"/>
  <c r="M121" i="55" s="1"/>
  <c r="J127" i="55"/>
  <c r="M127" i="55" s="1"/>
  <c r="G17" i="56"/>
  <c r="G24" i="56"/>
  <c r="J562" i="51"/>
  <c r="M562" i="51" s="1"/>
  <c r="J576" i="51"/>
  <c r="M576" i="51" s="1"/>
  <c r="J593" i="51"/>
  <c r="M593" i="51" s="1"/>
  <c r="J606" i="51"/>
  <c r="M606" i="51" s="1"/>
  <c r="J649" i="51"/>
  <c r="M649" i="51" s="1"/>
  <c r="J687" i="51"/>
  <c r="M687" i="51" s="1"/>
  <c r="J716" i="51"/>
  <c r="M716" i="51" s="1"/>
  <c r="J737" i="51"/>
  <c r="M737" i="51" s="1"/>
  <c r="J761" i="51"/>
  <c r="M761" i="51" s="1"/>
  <c r="J786" i="51"/>
  <c r="M786" i="51" s="1"/>
  <c r="J794" i="51"/>
  <c r="M794" i="51" s="1"/>
  <c r="J821" i="51"/>
  <c r="M821" i="51" s="1"/>
  <c r="J855" i="51"/>
  <c r="M855" i="51" s="1"/>
  <c r="J880" i="51"/>
  <c r="M880" i="51" s="1"/>
  <c r="J920" i="51"/>
  <c r="M920" i="51" s="1"/>
  <c r="J14" i="55"/>
  <c r="M14" i="55" s="1"/>
  <c r="J88" i="55"/>
  <c r="J95" i="55"/>
  <c r="M95" i="55" s="1"/>
  <c r="J105" i="55"/>
  <c r="M105" i="55" s="1"/>
  <c r="G15" i="56"/>
  <c r="G23" i="56"/>
  <c r="J515" i="51"/>
  <c r="M515" i="51" s="1"/>
  <c r="J524" i="51"/>
  <c r="M524" i="51" s="1"/>
  <c r="J528" i="51"/>
  <c r="M528" i="51" s="1"/>
  <c r="J533" i="51"/>
  <c r="M533" i="51" s="1"/>
  <c r="J537" i="51"/>
  <c r="M537" i="51" s="1"/>
  <c r="J546" i="51"/>
  <c r="M546" i="51" s="1"/>
  <c r="J550" i="51"/>
  <c r="M550" i="51" s="1"/>
  <c r="J555" i="51"/>
  <c r="M555" i="51" s="1"/>
  <c r="J559" i="51"/>
  <c r="M559" i="51" s="1"/>
  <c r="J568" i="51"/>
  <c r="M568" i="51" s="1"/>
  <c r="J572" i="51"/>
  <c r="M572" i="51" s="1"/>
  <c r="J577" i="51"/>
  <c r="M577" i="51" s="1"/>
  <c r="J581" i="51"/>
  <c r="M581" i="51" s="1"/>
  <c r="J590" i="51"/>
  <c r="M590" i="51" s="1"/>
  <c r="J594" i="51"/>
  <c r="M594" i="51" s="1"/>
  <c r="J599" i="51"/>
  <c r="M599" i="51" s="1"/>
  <c r="J603" i="51"/>
  <c r="M603" i="51" s="1"/>
  <c r="J642" i="51"/>
  <c r="M642" i="51" s="1"/>
  <c r="J646" i="51"/>
  <c r="M646" i="51" s="1"/>
  <c r="J650" i="51"/>
  <c r="M650" i="51" s="1"/>
  <c r="J657" i="51"/>
  <c r="M657" i="51" s="1"/>
  <c r="J669" i="51"/>
  <c r="M669" i="51" s="1"/>
  <c r="J681" i="51"/>
  <c r="M681" i="51" s="1"/>
  <c r="J702" i="51"/>
  <c r="M702" i="51" s="1"/>
  <c r="J714" i="51"/>
  <c r="M714" i="51" s="1"/>
  <c r="J726" i="51"/>
  <c r="M726" i="51" s="1"/>
  <c r="J735" i="51"/>
  <c r="M735" i="51" s="1"/>
  <c r="J747" i="51"/>
  <c r="M747" i="51" s="1"/>
  <c r="J759" i="51"/>
  <c r="M759" i="51" s="1"/>
  <c r="J771" i="51"/>
  <c r="M771" i="51" s="1"/>
  <c r="J775" i="51"/>
  <c r="M775" i="51" s="1"/>
  <c r="J783" i="51"/>
  <c r="M783" i="51" s="1"/>
  <c r="J792" i="51"/>
  <c r="M792" i="51" s="1"/>
  <c r="J799" i="51"/>
  <c r="M799" i="51" s="1"/>
  <c r="J813" i="51"/>
  <c r="M813" i="51" s="1"/>
  <c r="J827" i="51"/>
  <c r="M827" i="51" s="1"/>
  <c r="J833" i="51"/>
  <c r="M833" i="51" s="1"/>
  <c r="J847" i="51"/>
  <c r="M847" i="51" s="1"/>
  <c r="J853" i="51"/>
  <c r="M853" i="51" s="1"/>
  <c r="J861" i="51"/>
  <c r="M861" i="51" s="1"/>
  <c r="J867" i="51"/>
  <c r="M867" i="51" s="1"/>
  <c r="J878" i="51"/>
  <c r="M878" i="51" s="1"/>
  <c r="J892" i="51"/>
  <c r="M892" i="51" s="1"/>
  <c r="J898" i="51"/>
  <c r="M898" i="51" s="1"/>
  <c r="J912" i="51"/>
  <c r="M912" i="51" s="1"/>
  <c r="J934" i="51"/>
  <c r="M934" i="51" s="1"/>
  <c r="J13" i="55"/>
  <c r="M13" i="55" s="1"/>
  <c r="J17" i="55"/>
  <c r="M17" i="55" s="1"/>
  <c r="J23" i="55"/>
  <c r="M23" i="55" s="1"/>
  <c r="J33" i="55"/>
  <c r="M33" i="55" s="1"/>
  <c r="J40" i="55"/>
  <c r="M40" i="55" s="1"/>
  <c r="J48" i="55"/>
  <c r="M48" i="55" s="1"/>
  <c r="J58" i="55"/>
  <c r="M58" i="55" s="1"/>
  <c r="J70" i="55"/>
  <c r="M70" i="55" s="1"/>
  <c r="J81" i="55"/>
  <c r="M81" i="55" s="1"/>
  <c r="J92" i="55"/>
  <c r="M92" i="55" s="1"/>
  <c r="J93" i="55"/>
  <c r="M93" i="55" s="1"/>
  <c r="J103" i="55"/>
  <c r="M103" i="55" s="1"/>
  <c r="J115" i="55"/>
  <c r="M115" i="55" s="1"/>
  <c r="J126" i="55"/>
  <c r="M126" i="55" s="1"/>
  <c r="G19" i="56"/>
  <c r="G25" i="56"/>
  <c r="E87" i="59"/>
  <c r="F87" i="59" s="1"/>
  <c r="E19" i="61"/>
  <c r="E39" i="61"/>
  <c r="F39" i="61" s="1"/>
  <c r="E40" i="59"/>
  <c r="F40" i="59" s="1"/>
  <c r="E97" i="61"/>
  <c r="F97" i="61" s="1"/>
  <c r="E65" i="61"/>
  <c r="F65" i="61" s="1"/>
  <c r="M190" i="52"/>
  <c r="N190" i="52" s="1"/>
  <c r="M16" i="52"/>
  <c r="N16" i="52" s="1"/>
  <c r="M14" i="52"/>
  <c r="N14" i="52" s="1"/>
  <c r="M19" i="52"/>
  <c r="N19" i="52" s="1"/>
  <c r="M12" i="52"/>
  <c r="M20" i="52"/>
  <c r="N20" i="52" s="1"/>
  <c r="M15" i="52"/>
  <c r="N15" i="52" s="1"/>
  <c r="M13" i="52"/>
  <c r="N13" i="52" s="1"/>
  <c r="M21" i="52"/>
  <c r="N21" i="52" s="1"/>
  <c r="E71" i="61"/>
  <c r="F71" i="61" s="1"/>
  <c r="E81" i="53"/>
  <c r="K14" i="57"/>
  <c r="E124" i="59" s="1"/>
  <c r="F124" i="59" s="1"/>
  <c r="E37" i="61"/>
  <c r="F37" i="61" s="1"/>
  <c r="M83" i="51"/>
  <c r="J233" i="51"/>
  <c r="J10" i="54"/>
  <c r="D99" i="66" s="1"/>
  <c r="E24" i="59"/>
  <c r="F24" i="59" s="1"/>
  <c r="A245" i="51"/>
  <c r="J31" i="53"/>
  <c r="E35" i="61"/>
  <c r="F35" i="61" s="1"/>
  <c r="E74" i="61"/>
  <c r="F74" i="61" s="1"/>
  <c r="J178" i="54"/>
  <c r="J199" i="54"/>
  <c r="M322" i="51"/>
  <c r="E64" i="61"/>
  <c r="F64" i="61" s="1"/>
  <c r="E94" i="59"/>
  <c r="F94" i="59" s="1"/>
  <c r="E33" i="59"/>
  <c r="F33" i="59" s="1"/>
  <c r="E158" i="55"/>
  <c r="N366" i="51"/>
  <c r="C79" i="53"/>
  <c r="E86" i="61"/>
  <c r="F86" i="61" s="1"/>
  <c r="F9" i="71"/>
  <c r="G9" i="72" s="1"/>
  <c r="E7" i="64"/>
  <c r="D7" i="65" s="1"/>
  <c r="E2" i="66" s="1"/>
  <c r="J94" i="54"/>
  <c r="E67" i="59"/>
  <c r="F67" i="59" s="1"/>
  <c r="A531" i="51"/>
  <c r="B81" i="53"/>
  <c r="E76" i="61"/>
  <c r="F76" i="61" s="1"/>
  <c r="C441" i="54"/>
  <c r="E144" i="55"/>
  <c r="A5" i="52"/>
  <c r="B91" i="53"/>
  <c r="J136" i="54"/>
  <c r="E66" i="61"/>
  <c r="F66" i="61" s="1"/>
  <c r="E51" i="59"/>
  <c r="F51" i="59" s="1"/>
  <c r="A189" i="51"/>
  <c r="F27" i="59"/>
  <c r="E58" i="59"/>
  <c r="F58" i="59" s="1"/>
  <c r="E76" i="59"/>
  <c r="F76" i="59" s="1"/>
  <c r="E69" i="59"/>
  <c r="F69" i="59" s="1"/>
  <c r="F54" i="59"/>
  <c r="F90" i="59"/>
  <c r="F36" i="59"/>
  <c r="F72" i="59"/>
  <c r="E112" i="61"/>
  <c r="F112" i="61" s="1"/>
  <c r="E61" i="61"/>
  <c r="F61" i="61" s="1"/>
  <c r="E63" i="61"/>
  <c r="F63" i="61" s="1"/>
  <c r="E78" i="59"/>
  <c r="F78" i="59" s="1"/>
  <c r="E92" i="61"/>
  <c r="F92" i="61" s="1"/>
  <c r="E110" i="61"/>
  <c r="F110" i="61" s="1"/>
  <c r="E92" i="59"/>
  <c r="F92" i="59" s="1"/>
  <c r="E31" i="59"/>
  <c r="F31" i="59" s="1"/>
  <c r="E49" i="59"/>
  <c r="F49" i="59" s="1"/>
  <c r="E67" i="61"/>
  <c r="F67" i="61" s="1"/>
  <c r="E22" i="59"/>
  <c r="F22" i="59" s="1"/>
  <c r="E47" i="59"/>
  <c r="F47" i="59" s="1"/>
  <c r="E65" i="59"/>
  <c r="F65" i="59" s="1"/>
  <c r="E23" i="61"/>
  <c r="F23" i="61" s="1"/>
  <c r="E38" i="59"/>
  <c r="F38" i="59" s="1"/>
  <c r="E83" i="59"/>
  <c r="F83" i="59" s="1"/>
  <c r="E56" i="59"/>
  <c r="F56" i="59" s="1"/>
  <c r="E29" i="59"/>
  <c r="F29" i="59" s="1"/>
  <c r="E74" i="59"/>
  <c r="F74" i="59" s="1"/>
  <c r="E101" i="61"/>
  <c r="F101" i="61" s="1"/>
  <c r="E99" i="61"/>
  <c r="F99" i="61" s="1"/>
  <c r="E36" i="61"/>
  <c r="F36" i="61" s="1"/>
  <c r="E40" i="61"/>
  <c r="F40" i="61" s="1"/>
  <c r="E34" i="61"/>
  <c r="F34" i="61" s="1"/>
  <c r="E38" i="61"/>
  <c r="F38" i="61" s="1"/>
  <c r="E41" i="61"/>
  <c r="F41" i="61" s="1"/>
  <c r="E89" i="53"/>
  <c r="C89" i="53"/>
  <c r="C91" i="53"/>
  <c r="E91" i="53"/>
  <c r="C83" i="53"/>
  <c r="E80" i="53"/>
  <c r="E79" i="53"/>
  <c r="C81" i="53"/>
  <c r="E966" i="51"/>
  <c r="K796" i="51"/>
  <c r="E962" i="51"/>
  <c r="N50" i="51"/>
  <c r="N24" i="51"/>
  <c r="N344" i="51"/>
  <c r="M24" i="51"/>
  <c r="N189" i="51"/>
  <c r="J38" i="51"/>
  <c r="N94" i="51"/>
  <c r="N167" i="51"/>
  <c r="M178" i="51"/>
  <c r="K233" i="51"/>
  <c r="N322" i="51"/>
  <c r="N355" i="51"/>
  <c r="N256" i="51"/>
  <c r="M278" i="51"/>
  <c r="N289" i="51"/>
  <c r="D949" i="51"/>
  <c r="N245" i="51"/>
  <c r="M234" i="51"/>
  <c r="M267" i="51"/>
  <c r="M300" i="51"/>
  <c r="J388" i="51"/>
  <c r="M458" i="51"/>
  <c r="J478" i="51"/>
  <c r="M408" i="51"/>
  <c r="J448" i="51"/>
  <c r="M222" i="51"/>
  <c r="N39" i="51"/>
  <c r="M50" i="51"/>
  <c r="M72" i="51"/>
  <c r="M200" i="51"/>
  <c r="M39" i="51"/>
  <c r="M167" i="51"/>
  <c r="N83" i="51"/>
  <c r="N156" i="51"/>
  <c r="M61" i="51"/>
  <c r="M94" i="51"/>
  <c r="N178" i="51"/>
  <c r="M156" i="51"/>
  <c r="M189" i="51"/>
  <c r="M211" i="51"/>
  <c r="N468" i="51"/>
  <c r="N498" i="51"/>
  <c r="A863" i="51"/>
  <c r="A300" i="51"/>
  <c r="A719" i="51"/>
  <c r="N61" i="51"/>
  <c r="N267" i="51"/>
  <c r="N418" i="51"/>
  <c r="M10" i="51"/>
  <c r="O10" i="51" s="1"/>
  <c r="M289" i="51"/>
  <c r="J962" i="51"/>
  <c r="F62" i="59" s="1"/>
  <c r="N10" i="51"/>
  <c r="E946" i="51"/>
  <c r="C943" i="51"/>
  <c r="C946" i="51"/>
  <c r="E945" i="51"/>
  <c r="B945" i="51"/>
  <c r="D944" i="51"/>
  <c r="D946" i="51"/>
  <c r="B943" i="51"/>
  <c r="B946" i="51"/>
  <c r="E944" i="51"/>
  <c r="D945" i="51"/>
  <c r="C944" i="51"/>
  <c r="E943" i="51"/>
  <c r="A61" i="51"/>
  <c r="L233" i="51"/>
  <c r="A256" i="51"/>
  <c r="M333" i="51"/>
  <c r="N398" i="51"/>
  <c r="J428" i="51"/>
  <c r="J488" i="51"/>
  <c r="J498" i="51"/>
  <c r="A675" i="51"/>
  <c r="B944" i="51"/>
  <c r="K5" i="53"/>
  <c r="K5" i="54"/>
  <c r="P5" i="55" s="1"/>
  <c r="I5" i="56" s="1"/>
  <c r="D5" i="58" s="1"/>
  <c r="A907" i="51"/>
  <c r="A200" i="51"/>
  <c r="J964" i="51"/>
  <c r="F80" i="59" s="1"/>
  <c r="C963" i="51"/>
  <c r="A830" i="51"/>
  <c r="A267" i="51"/>
  <c r="A686" i="51"/>
  <c r="A542" i="51"/>
  <c r="A918" i="51"/>
  <c r="A355" i="51"/>
  <c r="A774" i="51"/>
  <c r="A630" i="51"/>
  <c r="A211" i="51"/>
  <c r="L38" i="51"/>
  <c r="N234" i="51"/>
  <c r="N300" i="51"/>
  <c r="M344" i="51"/>
  <c r="M379" i="51"/>
  <c r="O379" i="51" s="1"/>
  <c r="N72" i="51"/>
  <c r="A797" i="51"/>
  <c r="A378" i="51"/>
  <c r="A234" i="51"/>
  <c r="A509" i="51"/>
  <c r="A697" i="51"/>
  <c r="A418" i="51"/>
  <c r="A553" i="51"/>
  <c r="A458" i="51"/>
  <c r="A322" i="51"/>
  <c r="A597" i="51"/>
  <c r="A885" i="51"/>
  <c r="N200" i="51"/>
  <c r="N278" i="51"/>
  <c r="A344" i="51"/>
  <c r="M366" i="51"/>
  <c r="M382" i="51"/>
  <c r="M385" i="51"/>
  <c r="M429" i="51"/>
  <c r="J458" i="51"/>
  <c r="M490" i="51"/>
  <c r="M488" i="51" s="1"/>
  <c r="M498" i="51"/>
  <c r="L796" i="51"/>
  <c r="C951" i="51"/>
  <c r="E950" i="51"/>
  <c r="C950" i="51"/>
  <c r="E949" i="51"/>
  <c r="B949" i="51"/>
  <c r="D948" i="51"/>
  <c r="E951" i="51"/>
  <c r="C949" i="51"/>
  <c r="B948" i="51"/>
  <c r="D951" i="51"/>
  <c r="D950" i="51"/>
  <c r="B951" i="51"/>
  <c r="B950" i="51"/>
  <c r="E948" i="51"/>
  <c r="A664" i="51"/>
  <c r="A520" i="51"/>
  <c r="A388" i="51"/>
  <c r="A808" i="51"/>
  <c r="A564" i="51"/>
  <c r="A428" i="51"/>
  <c r="A852" i="51"/>
  <c r="A289" i="51"/>
  <c r="A708" i="51"/>
  <c r="A752" i="51"/>
  <c r="A608" i="51"/>
  <c r="A896" i="51"/>
  <c r="A468" i="51"/>
  <c r="A72" i="51"/>
  <c r="N222" i="51"/>
  <c r="A278" i="51"/>
  <c r="M311" i="51"/>
  <c r="M355" i="51"/>
  <c r="M380" i="51"/>
  <c r="O380" i="51" s="1"/>
  <c r="M383" i="51"/>
  <c r="M389" i="51"/>
  <c r="O389" i="51" s="1"/>
  <c r="N408" i="51"/>
  <c r="J418" i="51"/>
  <c r="M450" i="51"/>
  <c r="N448" i="51" s="1"/>
  <c r="N458" i="51"/>
  <c r="M479" i="51"/>
  <c r="M478" i="51" s="1"/>
  <c r="A488" i="51"/>
  <c r="A575" i="51"/>
  <c r="A763" i="51"/>
  <c r="E967" i="51"/>
  <c r="D943" i="51"/>
  <c r="C948" i="51"/>
  <c r="A156" i="51"/>
  <c r="M245" i="51"/>
  <c r="N311" i="51"/>
  <c r="A398" i="51"/>
  <c r="J408" i="51"/>
  <c r="M418" i="51"/>
  <c r="J438" i="51"/>
  <c r="A619" i="51"/>
  <c r="A653" i="51"/>
  <c r="A841" i="51"/>
  <c r="C945" i="51"/>
  <c r="E968" i="51"/>
  <c r="C966" i="51"/>
  <c r="D967" i="51"/>
  <c r="J378" i="51"/>
  <c r="M381" i="51"/>
  <c r="M438" i="51"/>
  <c r="C962" i="51"/>
  <c r="E961" i="51"/>
  <c r="K38" i="51"/>
  <c r="N211" i="51"/>
  <c r="M256" i="51"/>
  <c r="N333" i="51"/>
  <c r="J398" i="51"/>
  <c r="N438" i="51"/>
  <c r="J468" i="51"/>
  <c r="A874" i="51"/>
  <c r="A586" i="51"/>
  <c r="A311" i="51"/>
  <c r="J965" i="51"/>
  <c r="F89" i="59" s="1"/>
  <c r="M398" i="51"/>
  <c r="A408" i="51"/>
  <c r="M468" i="51"/>
  <c r="A730" i="51"/>
  <c r="A741" i="51"/>
  <c r="C961" i="51"/>
  <c r="C965" i="51"/>
  <c r="E10" i="52"/>
  <c r="C960" i="51"/>
  <c r="C967" i="51"/>
  <c r="C968" i="51"/>
  <c r="D966" i="51"/>
  <c r="D965" i="51"/>
  <c r="B966" i="51"/>
  <c r="B967" i="51"/>
  <c r="B968" i="51"/>
  <c r="D963" i="51"/>
  <c r="D962" i="51"/>
  <c r="D961" i="51"/>
  <c r="D960" i="51"/>
  <c r="B963" i="51"/>
  <c r="B962" i="51"/>
  <c r="B961" i="51"/>
  <c r="E963" i="51"/>
  <c r="D968" i="51"/>
  <c r="D10" i="52"/>
  <c r="B85" i="53"/>
  <c r="B83" i="53"/>
  <c r="E86" i="53"/>
  <c r="E84" i="53"/>
  <c r="D86" i="53"/>
  <c r="D84" i="53"/>
  <c r="C86" i="53"/>
  <c r="C84" i="53"/>
  <c r="B86" i="53"/>
  <c r="B84" i="53"/>
  <c r="D85" i="53"/>
  <c r="D83" i="53"/>
  <c r="C85" i="53"/>
  <c r="E83" i="53"/>
  <c r="E85" i="53"/>
  <c r="C439" i="54"/>
  <c r="D435" i="54"/>
  <c r="J31" i="54"/>
  <c r="E75" i="61"/>
  <c r="F75" i="61" s="1"/>
  <c r="B438" i="54"/>
  <c r="J52" i="53"/>
  <c r="J262" i="54"/>
  <c r="E436" i="54"/>
  <c r="J73" i="54"/>
  <c r="J241" i="54"/>
  <c r="C433" i="54"/>
  <c r="D438" i="54"/>
  <c r="J157" i="54"/>
  <c r="E433" i="54"/>
  <c r="D439" i="54"/>
  <c r="J283" i="54"/>
  <c r="B435" i="54"/>
  <c r="J388" i="54"/>
  <c r="J10" i="53"/>
  <c r="J115" i="54"/>
  <c r="J346" i="54"/>
  <c r="J367" i="54"/>
  <c r="F99" i="59"/>
  <c r="D139" i="55"/>
  <c r="D137" i="55"/>
  <c r="C139" i="55"/>
  <c r="C137" i="55"/>
  <c r="B139" i="55"/>
  <c r="B137" i="55"/>
  <c r="D138" i="55"/>
  <c r="D136" i="55"/>
  <c r="B138" i="55"/>
  <c r="E139" i="55"/>
  <c r="E137" i="55"/>
  <c r="D79" i="53"/>
  <c r="D81" i="53"/>
  <c r="D89" i="53"/>
  <c r="D91" i="53"/>
  <c r="E72" i="61"/>
  <c r="F72" i="61" s="1"/>
  <c r="E80" i="61"/>
  <c r="F80" i="61" s="1"/>
  <c r="E84" i="61"/>
  <c r="F84" i="61" s="1"/>
  <c r="D433" i="54"/>
  <c r="C435" i="54"/>
  <c r="C438" i="54"/>
  <c r="D441" i="54"/>
  <c r="D155" i="55"/>
  <c r="D153" i="55"/>
  <c r="C155" i="55"/>
  <c r="C153" i="55"/>
  <c r="B155" i="55"/>
  <c r="B153" i="55"/>
  <c r="D154" i="55"/>
  <c r="D152" i="55"/>
  <c r="B154" i="55"/>
  <c r="E155" i="55"/>
  <c r="E153" i="55"/>
  <c r="E103" i="61"/>
  <c r="F103" i="61" s="1"/>
  <c r="C142" i="55"/>
  <c r="C158" i="55"/>
  <c r="F75" i="59"/>
  <c r="B440" i="54"/>
  <c r="E142" i="55"/>
  <c r="B78" i="53"/>
  <c r="B80" i="53"/>
  <c r="B88" i="53"/>
  <c r="B90" i="53"/>
  <c r="E435" i="54"/>
  <c r="C440" i="54"/>
  <c r="D143" i="55"/>
  <c r="D159" i="55"/>
  <c r="D157" i="55"/>
  <c r="C159" i="55"/>
  <c r="C157" i="55"/>
  <c r="B159" i="55"/>
  <c r="E160" i="55"/>
  <c r="D160" i="55"/>
  <c r="D158" i="55"/>
  <c r="B160" i="55"/>
  <c r="B158" i="55"/>
  <c r="E159" i="55"/>
  <c r="C136" i="55"/>
  <c r="C144" i="55"/>
  <c r="C152" i="55"/>
  <c r="C160" i="55"/>
  <c r="C78" i="53"/>
  <c r="C80" i="53"/>
  <c r="C88" i="53"/>
  <c r="C90" i="53"/>
  <c r="J52" i="54"/>
  <c r="D101" i="66" s="1"/>
  <c r="E79" i="61"/>
  <c r="F79" i="61" s="1"/>
  <c r="J220" i="54"/>
  <c r="J304" i="54"/>
  <c r="E87" i="61"/>
  <c r="F87" i="61" s="1"/>
  <c r="B434" i="54"/>
  <c r="B436" i="54"/>
  <c r="D440" i="54"/>
  <c r="D78" i="53"/>
  <c r="D80" i="53"/>
  <c r="D88" i="53"/>
  <c r="D90" i="53"/>
  <c r="J325" i="54"/>
  <c r="E100" i="59" s="1"/>
  <c r="C434" i="54"/>
  <c r="C436" i="54"/>
  <c r="B439" i="54"/>
  <c r="C138" i="55"/>
  <c r="C154" i="55"/>
  <c r="F39" i="59"/>
  <c r="E78" i="53"/>
  <c r="E88" i="53"/>
  <c r="E90" i="53"/>
  <c r="E73" i="61"/>
  <c r="F73" i="61" s="1"/>
  <c r="E81" i="61"/>
  <c r="F81" i="61" s="1"/>
  <c r="E88" i="61"/>
  <c r="F88" i="61" s="1"/>
  <c r="D434" i="54"/>
  <c r="D436" i="54"/>
  <c r="E138" i="55"/>
  <c r="E154" i="55"/>
  <c r="B79" i="53"/>
  <c r="B89" i="53"/>
  <c r="E70" i="61"/>
  <c r="E78" i="61"/>
  <c r="F78" i="61" s="1"/>
  <c r="E82" i="61"/>
  <c r="F82" i="61" s="1"/>
  <c r="B433" i="54"/>
  <c r="E434" i="54"/>
  <c r="B441" i="54"/>
  <c r="E94" i="61"/>
  <c r="F94" i="61" s="1"/>
  <c r="F90" i="61"/>
  <c r="F108" i="61"/>
  <c r="E143" i="55"/>
  <c r="F48" i="59"/>
  <c r="F84" i="59"/>
  <c r="E62" i="61"/>
  <c r="F62" i="61" s="1"/>
  <c r="E91" i="61"/>
  <c r="F91" i="61" s="1"/>
  <c r="E100" i="61"/>
  <c r="F100" i="61" s="1"/>
  <c r="E109" i="61"/>
  <c r="F109" i="61" s="1"/>
  <c r="B142" i="55"/>
  <c r="B144" i="55"/>
  <c r="F19" i="61"/>
  <c r="F45" i="59"/>
  <c r="E93" i="61"/>
  <c r="F93" i="61" s="1"/>
  <c r="E102" i="61"/>
  <c r="F102" i="61" s="1"/>
  <c r="E111" i="61"/>
  <c r="F111" i="61" s="1"/>
  <c r="D142" i="55"/>
  <c r="D144" i="55"/>
  <c r="E20" i="59"/>
  <c r="F20" i="59" s="1"/>
  <c r="E22" i="61"/>
  <c r="F22" i="61" s="1"/>
  <c r="E26" i="61"/>
  <c r="F26" i="61" s="1"/>
  <c r="F52" i="61"/>
  <c r="F51" i="61" s="1"/>
  <c r="I10" i="62" s="1"/>
  <c r="B18" i="62" s="1"/>
  <c r="E51" i="61"/>
  <c r="F63" i="59"/>
  <c r="F30" i="59"/>
  <c r="F66" i="59"/>
  <c r="E68" i="61"/>
  <c r="F68" i="61" s="1"/>
  <c r="F19" i="59"/>
  <c r="E95" i="61"/>
  <c r="F95" i="61" s="1"/>
  <c r="E104" i="61"/>
  <c r="F104" i="61" s="1"/>
  <c r="E113" i="61"/>
  <c r="F113" i="61" s="1"/>
  <c r="B143" i="55"/>
  <c r="E21" i="61"/>
  <c r="F21" i="61" s="1"/>
  <c r="E25" i="61"/>
  <c r="F25" i="61" s="1"/>
  <c r="E42" i="61"/>
  <c r="F43" i="61"/>
  <c r="F42" i="61" s="1"/>
  <c r="H10" i="62" s="1"/>
  <c r="B17" i="62" s="1"/>
  <c r="E85" i="59"/>
  <c r="F85" i="59" s="1"/>
  <c r="F28" i="59"/>
  <c r="F37" i="59"/>
  <c r="E96" i="61"/>
  <c r="F96" i="61" s="1"/>
  <c r="E105" i="61"/>
  <c r="F105" i="61" s="1"/>
  <c r="E114" i="61"/>
  <c r="F114" i="61" s="1"/>
  <c r="C141" i="55"/>
  <c r="C143" i="55"/>
  <c r="F57" i="59"/>
  <c r="F93" i="59"/>
  <c r="F81" i="59"/>
  <c r="E106" i="61"/>
  <c r="F106" i="61" s="1"/>
  <c r="E115" i="61"/>
  <c r="F115" i="61" s="1"/>
  <c r="D141" i="55"/>
  <c r="E20" i="61"/>
  <c r="F20" i="61" s="1"/>
  <c r="E24" i="61"/>
  <c r="F24" i="61" s="1"/>
  <c r="F21" i="59"/>
  <c r="K11" i="57"/>
  <c r="K13" i="57"/>
  <c r="K15" i="57"/>
  <c r="K12" i="57"/>
  <c r="A7" i="64" l="1"/>
  <c r="A7" i="65" s="1"/>
  <c r="P21" i="55" a="1"/>
  <c r="P21" i="55" s="1"/>
  <c r="J10" i="56" a="1"/>
  <c r="J10" i="56" s="1"/>
  <c r="J392" i="56" s="1"/>
  <c r="P120" i="55" a="1"/>
  <c r="P120" i="55" s="1"/>
  <c r="P98" i="55" a="1"/>
  <c r="P98" i="55" s="1"/>
  <c r="P54" i="55" a="1"/>
  <c r="P54" i="55" s="1"/>
  <c r="P32" i="55" a="1"/>
  <c r="P32" i="55" s="1"/>
  <c r="J87" i="55"/>
  <c r="L17" i="52"/>
  <c r="M17" i="52" s="1"/>
  <c r="L18" i="52"/>
  <c r="M18" i="52" s="1"/>
  <c r="N18" i="52" s="1"/>
  <c r="O105" i="52" a="1"/>
  <c r="O105" i="52" s="1"/>
  <c r="O237" i="52" a="1"/>
  <c r="O237" i="52" s="1"/>
  <c r="O205" i="52" a="1"/>
  <c r="O205" i="52" s="1"/>
  <c r="O189" i="52" a="1"/>
  <c r="O189" i="52" s="1"/>
  <c r="O173" i="52" a="1"/>
  <c r="O173" i="52" s="1"/>
  <c r="O157" i="52" a="1"/>
  <c r="O157" i="52" s="1"/>
  <c r="O37" i="52" a="1"/>
  <c r="O37" i="52" s="1"/>
  <c r="K73" i="53"/>
  <c r="K430" i="54"/>
  <c r="F7" i="67"/>
  <c r="C955" i="51"/>
  <c r="M797" i="51"/>
  <c r="M808" i="51"/>
  <c r="E972" i="51"/>
  <c r="M542" i="51"/>
  <c r="E141" i="55"/>
  <c r="E140" i="55" s="1"/>
  <c r="E150" i="55"/>
  <c r="E441" i="54"/>
  <c r="E103" i="59"/>
  <c r="F103" i="59" s="1"/>
  <c r="M785" i="51"/>
  <c r="J10" i="55"/>
  <c r="Q10" i="55" s="1"/>
  <c r="J918" i="51"/>
  <c r="M630" i="51"/>
  <c r="J553" i="51"/>
  <c r="N173" i="52"/>
  <c r="P173" i="52" s="1"/>
  <c r="J520" i="51"/>
  <c r="J509" i="51"/>
  <c r="N205" i="52"/>
  <c r="P205" i="52" s="1"/>
  <c r="M686" i="51"/>
  <c r="J653" i="51"/>
  <c r="M531" i="51"/>
  <c r="G10" i="56"/>
  <c r="K10" i="56" s="1"/>
  <c r="N763" i="51"/>
  <c r="N675" i="51"/>
  <c r="J741" i="51"/>
  <c r="M641" i="51"/>
  <c r="M575" i="51"/>
  <c r="M619" i="51"/>
  <c r="M597" i="51"/>
  <c r="M221" i="52"/>
  <c r="M874" i="51"/>
  <c r="J109" i="55"/>
  <c r="J65" i="55"/>
  <c r="J664" i="51"/>
  <c r="E102" i="59"/>
  <c r="F102" i="59" s="1"/>
  <c r="E101" i="59"/>
  <c r="D955" i="51"/>
  <c r="N774" i="51"/>
  <c r="J76" i="55"/>
  <c r="E136" i="55"/>
  <c r="J608" i="51"/>
  <c r="N237" i="52"/>
  <c r="P237" i="52" s="1"/>
  <c r="N105" i="52"/>
  <c r="P105" i="52" s="1"/>
  <c r="N37" i="52"/>
  <c r="P37" i="52" s="1"/>
  <c r="C972" i="51"/>
  <c r="M120" i="55"/>
  <c r="E106" i="59" s="1"/>
  <c r="F106" i="59" s="1"/>
  <c r="B152" i="55"/>
  <c r="B151" i="55" s="1"/>
  <c r="M157" i="52"/>
  <c r="N808" i="51"/>
  <c r="N157" i="52"/>
  <c r="P157" i="52" s="1"/>
  <c r="N785" i="51"/>
  <c r="M37" i="52"/>
  <c r="J785" i="51"/>
  <c r="J575" i="51"/>
  <c r="M173" i="52"/>
  <c r="N222" i="52"/>
  <c r="O221" i="52" s="1" a="1"/>
  <c r="O221" i="52" s="1"/>
  <c r="J830" i="51"/>
  <c r="J597" i="51"/>
  <c r="M554" i="51"/>
  <c r="M553" i="51" s="1"/>
  <c r="N619" i="51"/>
  <c r="M205" i="52"/>
  <c r="M237" i="52"/>
  <c r="M675" i="51"/>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J896" i="51"/>
  <c r="M11" i="55"/>
  <c r="P10" i="55" s="1" a="1"/>
  <c r="P10" i="55" s="1"/>
  <c r="N630" i="51"/>
  <c r="J630" i="51"/>
  <c r="J619" i="51"/>
  <c r="J98" i="55"/>
  <c r="M88" i="55"/>
  <c r="P87" i="55" s="1" a="1"/>
  <c r="P87" i="55" s="1"/>
  <c r="N797" i="51"/>
  <c r="M919" i="51"/>
  <c r="N918" i="51" s="1"/>
  <c r="J863" i="51"/>
  <c r="J641" i="51"/>
  <c r="J874" i="51"/>
  <c r="N874" i="51"/>
  <c r="J808" i="51"/>
  <c r="B965" i="51"/>
  <c r="B964" i="51" s="1"/>
  <c r="J675" i="51"/>
  <c r="J885" i="51"/>
  <c r="M763" i="51"/>
  <c r="J797" i="51"/>
  <c r="B141" i="55"/>
  <c r="B140" i="55" s="1"/>
  <c r="J32" i="55"/>
  <c r="N575" i="51"/>
  <c r="M654" i="51"/>
  <c r="M653" i="51" s="1"/>
  <c r="B960" i="51"/>
  <c r="B959" i="51" s="1"/>
  <c r="N885" i="51"/>
  <c r="N730" i="51"/>
  <c r="N830" i="51"/>
  <c r="M742" i="51"/>
  <c r="M741" i="51" s="1"/>
  <c r="M521" i="51"/>
  <c r="M520" i="51" s="1"/>
  <c r="J719" i="51"/>
  <c r="J542" i="51"/>
  <c r="M66" i="55"/>
  <c r="P65" i="55" s="1" a="1"/>
  <c r="P65" i="55" s="1"/>
  <c r="M708" i="51"/>
  <c r="J708" i="51"/>
  <c r="J586" i="51"/>
  <c r="M110" i="55"/>
  <c r="P109" i="55" s="1" a="1"/>
  <c r="P109" i="55" s="1"/>
  <c r="M774" i="51"/>
  <c r="M665" i="51"/>
  <c r="N664" i="51" s="1"/>
  <c r="J43" i="55"/>
  <c r="M77" i="55"/>
  <c r="P76" i="55" s="1" a="1"/>
  <c r="P76" i="55" s="1"/>
  <c r="N531" i="51"/>
  <c r="M841" i="51"/>
  <c r="N841" i="51"/>
  <c r="J774" i="51"/>
  <c r="J752" i="51"/>
  <c r="M510" i="51"/>
  <c r="M509" i="51" s="1"/>
  <c r="J54" i="55"/>
  <c r="N542" i="51"/>
  <c r="M44" i="55"/>
  <c r="P43" i="55" s="1" a="1"/>
  <c r="P43" i="55" s="1"/>
  <c r="J819" i="51"/>
  <c r="N929" i="51"/>
  <c r="J120" i="55"/>
  <c r="F33" i="61"/>
  <c r="G10" i="62" s="1"/>
  <c r="B16" i="62" s="1"/>
  <c r="J564" i="51"/>
  <c r="J763" i="51"/>
  <c r="J841" i="51"/>
  <c r="B157" i="55"/>
  <c r="B156" i="55" s="1"/>
  <c r="M697" i="51"/>
  <c r="J686" i="51"/>
  <c r="J907" i="51"/>
  <c r="J852" i="51"/>
  <c r="M609" i="51"/>
  <c r="N608" i="51" s="1"/>
  <c r="J697" i="51"/>
  <c r="B136" i="55"/>
  <c r="B135" i="55" s="1"/>
  <c r="J21" i="55"/>
  <c r="J531" i="51"/>
  <c r="J929" i="51"/>
  <c r="J730" i="51"/>
  <c r="M189" i="52"/>
  <c r="N189" i="52"/>
  <c r="N12" i="52"/>
  <c r="D17" i="67"/>
  <c r="E973" i="51"/>
  <c r="M885" i="51"/>
  <c r="D151" i="55"/>
  <c r="D37" i="67"/>
  <c r="D974" i="51"/>
  <c r="N641" i="51"/>
  <c r="E93" i="53"/>
  <c r="E956" i="51"/>
  <c r="E974" i="51"/>
  <c r="B972" i="51"/>
  <c r="E33" i="61"/>
  <c r="N697" i="51"/>
  <c r="N488" i="51"/>
  <c r="J961" i="51"/>
  <c r="F53" i="59" s="1"/>
  <c r="F52" i="59" s="1"/>
  <c r="O383" i="51"/>
  <c r="J959" i="51"/>
  <c r="F35" i="59" s="1"/>
  <c r="F34" i="59" s="1"/>
  <c r="O381" i="51"/>
  <c r="J963" i="51"/>
  <c r="F71" i="59" s="1"/>
  <c r="F70" i="59" s="1"/>
  <c r="O385" i="51"/>
  <c r="J960" i="51"/>
  <c r="F44" i="59" s="1"/>
  <c r="F43" i="59" s="1"/>
  <c r="O382" i="51"/>
  <c r="E438" i="54"/>
  <c r="D156" i="55"/>
  <c r="E149" i="55"/>
  <c r="F107" i="61"/>
  <c r="C82" i="53"/>
  <c r="D82" i="53"/>
  <c r="C93" i="53"/>
  <c r="B93" i="53"/>
  <c r="D973" i="51"/>
  <c r="D972" i="51"/>
  <c r="C973" i="51"/>
  <c r="N686" i="51"/>
  <c r="N708" i="51"/>
  <c r="M730" i="51"/>
  <c r="D947" i="51"/>
  <c r="C956" i="51"/>
  <c r="E88" i="59"/>
  <c r="J377" i="51"/>
  <c r="M929" i="51"/>
  <c r="F88" i="59"/>
  <c r="M38" i="51"/>
  <c r="N38" i="51"/>
  <c r="N597" i="51"/>
  <c r="M388" i="51"/>
  <c r="N388" i="51"/>
  <c r="B947" i="51"/>
  <c r="M830" i="51"/>
  <c r="M428" i="51"/>
  <c r="N428" i="51"/>
  <c r="J957" i="51"/>
  <c r="N378" i="51"/>
  <c r="M378" i="51"/>
  <c r="O378" i="51" s="1"/>
  <c r="B957" i="51"/>
  <c r="E957" i="51"/>
  <c r="B973" i="51"/>
  <c r="C135" i="55"/>
  <c r="C146" i="55"/>
  <c r="B150" i="55"/>
  <c r="E82" i="53"/>
  <c r="B974" i="51"/>
  <c r="C970" i="51"/>
  <c r="C959" i="51"/>
  <c r="N586" i="51"/>
  <c r="M586" i="51"/>
  <c r="B953" i="51"/>
  <c r="B942" i="51"/>
  <c r="M448" i="51"/>
  <c r="F61" i="59"/>
  <c r="E89" i="61"/>
  <c r="B148" i="55"/>
  <c r="E61" i="59"/>
  <c r="F89" i="61"/>
  <c r="E87" i="53"/>
  <c r="D87" i="53"/>
  <c r="C140" i="55"/>
  <c r="E92" i="53"/>
  <c r="E77" i="53"/>
  <c r="C87" i="53"/>
  <c r="E148" i="55"/>
  <c r="C148" i="55"/>
  <c r="D970" i="51"/>
  <c r="D959" i="51"/>
  <c r="N752" i="51"/>
  <c r="M752" i="51"/>
  <c r="D957" i="51"/>
  <c r="D19" i="67"/>
  <c r="B77" i="53"/>
  <c r="B92" i="53"/>
  <c r="E122" i="59"/>
  <c r="F122" i="59" s="1"/>
  <c r="E123" i="59"/>
  <c r="F123" i="59" s="1"/>
  <c r="F70" i="61"/>
  <c r="F69" i="61" s="1"/>
  <c r="K10" i="62" s="1"/>
  <c r="B20" i="62" s="1"/>
  <c r="E69" i="61"/>
  <c r="D92" i="53"/>
  <c r="D77" i="53"/>
  <c r="C156" i="55"/>
  <c r="C150" i="55"/>
  <c r="F101" i="59"/>
  <c r="N863" i="51"/>
  <c r="M863" i="51"/>
  <c r="D964" i="51"/>
  <c r="N819" i="51"/>
  <c r="M819" i="51"/>
  <c r="N896" i="51"/>
  <c r="M896" i="51"/>
  <c r="J958" i="51"/>
  <c r="E947" i="51"/>
  <c r="N233" i="51"/>
  <c r="B955" i="51"/>
  <c r="M233" i="51"/>
  <c r="D100" i="66"/>
  <c r="E439" i="54"/>
  <c r="E125" i="59"/>
  <c r="F125" i="59" s="1"/>
  <c r="E121" i="59"/>
  <c r="F18" i="59"/>
  <c r="E107" i="61"/>
  <c r="E60" i="61"/>
  <c r="C92" i="53"/>
  <c r="C77" i="53"/>
  <c r="D148" i="55"/>
  <c r="E942" i="51"/>
  <c r="E953" i="51"/>
  <c r="B956" i="51"/>
  <c r="B82" i="53"/>
  <c r="B149" i="55"/>
  <c r="D150" i="55"/>
  <c r="E7" i="70"/>
  <c r="C7" i="69"/>
  <c r="F7" i="68"/>
  <c r="E18" i="61"/>
  <c r="E79" i="59"/>
  <c r="F98" i="61"/>
  <c r="B87" i="53"/>
  <c r="D135" i="55"/>
  <c r="D146" i="55"/>
  <c r="E440" i="54"/>
  <c r="C964" i="51"/>
  <c r="C947" i="51"/>
  <c r="C974" i="51"/>
  <c r="D956" i="51"/>
  <c r="C957" i="51"/>
  <c r="F18" i="61"/>
  <c r="E10" i="62" s="1"/>
  <c r="B14" i="62" s="1"/>
  <c r="F60" i="61"/>
  <c r="J10" i="62" s="1"/>
  <c r="B19" i="62" s="1"/>
  <c r="D140" i="55"/>
  <c r="F79" i="59"/>
  <c r="E98" i="61"/>
  <c r="C149" i="55"/>
  <c r="C151" i="55"/>
  <c r="D93" i="53"/>
  <c r="D149" i="55"/>
  <c r="N907" i="51"/>
  <c r="M907" i="51"/>
  <c r="N564" i="51"/>
  <c r="M564" i="51"/>
  <c r="M719" i="51"/>
  <c r="N719" i="51"/>
  <c r="N478" i="51"/>
  <c r="D953" i="51"/>
  <c r="D942" i="51"/>
  <c r="M852" i="51"/>
  <c r="N852" i="51"/>
  <c r="E955" i="51"/>
  <c r="C942" i="51"/>
  <c r="C953" i="51"/>
  <c r="A2" i="66" l="1"/>
  <c r="A7" i="67"/>
  <c r="P131" i="55"/>
  <c r="N17" i="52"/>
  <c r="M11" i="52"/>
  <c r="O11" i="52" a="1"/>
  <c r="O11" i="52" s="1"/>
  <c r="O10" i="52" s="1"/>
  <c r="M945" i="51"/>
  <c r="M952" i="51"/>
  <c r="C971" i="51"/>
  <c r="M954" i="51"/>
  <c r="J942" i="51"/>
  <c r="J943" i="51"/>
  <c r="J944" i="51"/>
  <c r="E152" i="55"/>
  <c r="E151" i="55" s="1"/>
  <c r="E157" i="55"/>
  <c r="E156" i="55" s="1"/>
  <c r="K75" i="56"/>
  <c r="N221" i="52"/>
  <c r="P221" i="52" s="1"/>
  <c r="N131" i="52"/>
  <c r="P131" i="52" s="1"/>
  <c r="N79" i="52"/>
  <c r="P79" i="52" s="1"/>
  <c r="N305" i="52"/>
  <c r="N253" i="52"/>
  <c r="P253" i="52" s="1"/>
  <c r="N53" i="52"/>
  <c r="P53" i="52" s="1"/>
  <c r="N279" i="52"/>
  <c r="P279" i="52" s="1"/>
  <c r="N11" i="52"/>
  <c r="N331" i="52"/>
  <c r="P331" i="52" s="1"/>
  <c r="O357" i="52"/>
  <c r="J652" i="51"/>
  <c r="D971" i="51"/>
  <c r="D969" i="51" s="1"/>
  <c r="J946" i="51"/>
  <c r="J947" i="51"/>
  <c r="J950" i="51"/>
  <c r="J954" i="51"/>
  <c r="J951" i="51"/>
  <c r="J948" i="51"/>
  <c r="M109" i="55"/>
  <c r="E105" i="59" s="1"/>
  <c r="F105" i="59" s="1"/>
  <c r="E146" i="55"/>
  <c r="E135" i="55"/>
  <c r="E965" i="51"/>
  <c r="E964" i="51" s="1"/>
  <c r="M363" i="52"/>
  <c r="E17" i="61" s="1"/>
  <c r="F17" i="61" s="1"/>
  <c r="M948" i="51"/>
  <c r="E971" i="51"/>
  <c r="M947" i="51"/>
  <c r="J508" i="51"/>
  <c r="J952" i="51"/>
  <c r="J953" i="51"/>
  <c r="J949" i="51"/>
  <c r="J796" i="51"/>
  <c r="L359" i="52"/>
  <c r="J945" i="51"/>
  <c r="M944" i="51"/>
  <c r="M950" i="51"/>
  <c r="M946" i="51"/>
  <c r="L363" i="52"/>
  <c r="N553" i="51"/>
  <c r="L362" i="52"/>
  <c r="L360" i="52"/>
  <c r="L361" i="52"/>
  <c r="M918" i="51"/>
  <c r="M953" i="51" s="1"/>
  <c r="O362" i="52"/>
  <c r="E31" i="61" s="1"/>
  <c r="F31" i="61" s="1"/>
  <c r="M10" i="52"/>
  <c r="N520" i="51"/>
  <c r="B970" i="51"/>
  <c r="F970" i="51" s="1"/>
  <c r="O360" i="52"/>
  <c r="E29" i="61" s="1"/>
  <c r="F29" i="61" s="1"/>
  <c r="O361" i="52"/>
  <c r="E30" i="61" s="1"/>
  <c r="F30" i="61" s="1"/>
  <c r="E960" i="51"/>
  <c r="M942" i="51"/>
  <c r="B146" i="55"/>
  <c r="N653" i="51"/>
  <c r="N741" i="51"/>
  <c r="M608" i="51"/>
  <c r="M951" i="51" s="1"/>
  <c r="M664" i="51"/>
  <c r="M652" i="51" s="1"/>
  <c r="N509" i="51"/>
  <c r="O363" i="52"/>
  <c r="E32" i="61" s="1"/>
  <c r="F32" i="61" s="1"/>
  <c r="O359" i="52"/>
  <c r="E28" i="61" s="1"/>
  <c r="M360" i="52"/>
  <c r="E14" i="61" s="1"/>
  <c r="F14" i="61" s="1"/>
  <c r="M359" i="52"/>
  <c r="E13" i="61" s="1"/>
  <c r="M361" i="52"/>
  <c r="E15" i="61" s="1"/>
  <c r="F15" i="61" s="1"/>
  <c r="M362" i="52"/>
  <c r="E16" i="61" s="1"/>
  <c r="F16" i="61" s="1"/>
  <c r="E14" i="59"/>
  <c r="F14" i="59" s="1"/>
  <c r="M949" i="51"/>
  <c r="E43" i="59"/>
  <c r="E13" i="59"/>
  <c r="F13" i="59" s="1"/>
  <c r="B971" i="51"/>
  <c r="F971" i="51" s="1"/>
  <c r="E147" i="55"/>
  <c r="E70" i="59"/>
  <c r="O388" i="51"/>
  <c r="E52" i="59"/>
  <c r="E34" i="59"/>
  <c r="B147" i="55"/>
  <c r="N796" i="51"/>
  <c r="C954" i="51"/>
  <c r="C952" i="51" s="1"/>
  <c r="D954" i="51"/>
  <c r="B954" i="51"/>
  <c r="E12" i="59"/>
  <c r="E954" i="51"/>
  <c r="E952" i="51" s="1"/>
  <c r="D147" i="55"/>
  <c r="D145" i="55" s="1"/>
  <c r="D18" i="67"/>
  <c r="C147" i="55"/>
  <c r="C145" i="55" s="1"/>
  <c r="C969" i="51"/>
  <c r="M377" i="51"/>
  <c r="O377" i="51" s="1"/>
  <c r="F26" i="59"/>
  <c r="F25" i="59" s="1"/>
  <c r="E25" i="59"/>
  <c r="F100" i="59"/>
  <c r="N377" i="51"/>
  <c r="F17" i="59"/>
  <c r="F16" i="59" s="1"/>
  <c r="E16" i="59"/>
  <c r="F121" i="59"/>
  <c r="A7" i="68" l="1"/>
  <c r="A7" i="70"/>
  <c r="A7" i="69"/>
  <c r="N10" i="52"/>
  <c r="P11" i="52"/>
  <c r="L364" i="52"/>
  <c r="N363" i="52"/>
  <c r="M943" i="51"/>
  <c r="N955" i="51" s="1"/>
  <c r="H19" i="68" s="1"/>
  <c r="M508" i="51"/>
  <c r="O508" i="51" s="1"/>
  <c r="M796" i="51"/>
  <c r="E970" i="51"/>
  <c r="E969" i="51" s="1"/>
  <c r="N508" i="51"/>
  <c r="M98" i="55"/>
  <c r="E104" i="59" s="1"/>
  <c r="E97" i="59" s="1"/>
  <c r="E145" i="55"/>
  <c r="B145" i="55"/>
  <c r="N652" i="51"/>
  <c r="E959" i="51"/>
  <c r="O364" i="52"/>
  <c r="N359" i="52"/>
  <c r="D10" i="68" s="1"/>
  <c r="M364" i="52"/>
  <c r="N360" i="52"/>
  <c r="N361" i="52"/>
  <c r="N362" i="52"/>
  <c r="B969" i="51"/>
  <c r="L75" i="56"/>
  <c r="E15" i="59"/>
  <c r="F15" i="59"/>
  <c r="D7" i="60" s="1"/>
  <c r="B10" i="60" s="1"/>
  <c r="B952" i="51"/>
  <c r="D952" i="51"/>
  <c r="F13" i="61"/>
  <c r="F12" i="61" s="1"/>
  <c r="D10" i="62" s="1"/>
  <c r="B13" i="62" s="1"/>
  <c r="E12" i="61"/>
  <c r="M87" i="55"/>
  <c r="M76" i="55" s="1"/>
  <c r="M65" i="55" s="1"/>
  <c r="M54" i="55" s="1"/>
  <c r="M43" i="55" s="1"/>
  <c r="M32" i="55" s="1"/>
  <c r="M21" i="55" s="1"/>
  <c r="M10" i="55" s="1"/>
  <c r="F28" i="61"/>
  <c r="F27" i="61" s="1"/>
  <c r="F10" i="62" s="1"/>
  <c r="B15" i="62" s="1"/>
  <c r="E27" i="61"/>
  <c r="F12" i="59"/>
  <c r="O365" i="52" l="1"/>
  <c r="E9" i="61"/>
  <c r="E8" i="61" s="1"/>
  <c r="N364" i="52"/>
  <c r="F104" i="59"/>
  <c r="F10" i="68"/>
  <c r="D11" i="68" l="1"/>
  <c r="F11" i="68" s="1"/>
  <c r="F9" i="61"/>
  <c r="F8" i="61" s="1"/>
  <c r="C10" i="62" s="1"/>
  <c r="F97" i="59"/>
  <c r="E7" i="60" s="1"/>
  <c r="B11" i="60" s="1"/>
  <c r="B12" i="62" l="1"/>
  <c r="H24" i="62" l="1"/>
  <c r="K24" i="62"/>
  <c r="J24" i="62"/>
  <c r="E24" i="62"/>
  <c r="C24" i="62"/>
  <c r="D24" i="62"/>
  <c r="F24" i="62"/>
  <c r="G24" i="62"/>
  <c r="I24" i="62"/>
  <c r="C21" i="62" l="1"/>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D17" i="69" l="1"/>
  <c r="D10" i="65"/>
  <c r="B12" i="65" s="1"/>
  <c r="D160" i="22" l="1"/>
  <c r="D161" i="22"/>
  <c r="C160" i="22"/>
  <c r="C161" i="22"/>
  <c r="G9" i="6" l="1"/>
  <c r="E9" i="6"/>
  <c r="F9" i="6"/>
  <c r="D9" i="6"/>
  <c r="Z26" i="34" l="1"/>
  <c r="Y26" i="34"/>
  <c r="X26" i="34"/>
  <c r="W26" i="34"/>
  <c r="V26" i="34"/>
  <c r="U26" i="34"/>
  <c r="T26" i="34"/>
  <c r="S26" i="34"/>
  <c r="R26" i="34"/>
  <c r="Q26" i="34"/>
  <c r="P26" i="34"/>
  <c r="O26" i="34"/>
  <c r="N26" i="34"/>
  <c r="M26" i="34"/>
  <c r="L26" i="34"/>
  <c r="K26" i="34"/>
  <c r="J26" i="34"/>
  <c r="I26" i="34"/>
  <c r="G26" i="34"/>
  <c r="F26" i="34"/>
  <c r="E26" i="34"/>
  <c r="D26" i="34"/>
  <c r="C26" i="34"/>
  <c r="B22" i="20" l="1"/>
  <c r="B20" i="20"/>
  <c r="E16" i="20"/>
  <c r="C18" i="20"/>
  <c r="B19" i="20"/>
  <c r="B18" i="20"/>
  <c r="C10" i="20"/>
  <c r="E18" i="17"/>
  <c r="F18" i="17"/>
  <c r="G18" i="17"/>
  <c r="H18" i="17"/>
  <c r="I18" i="17"/>
  <c r="J18" i="17"/>
  <c r="K18" i="17"/>
  <c r="L18" i="17"/>
  <c r="M18" i="17"/>
  <c r="N18" i="17"/>
  <c r="D18" i="17"/>
  <c r="I50" i="4"/>
  <c r="D52" i="4"/>
  <c r="D53" i="4" s="1"/>
  <c r="F9" i="1"/>
  <c r="F15" i="1" s="1"/>
  <c r="F17" i="1" s="1"/>
  <c r="F23" i="1" s="1"/>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A11" i="6"/>
  <c r="A12" i="6" s="1"/>
  <c r="A13" i="6" s="1"/>
  <c r="A14" i="6" s="1"/>
  <c r="A15" i="6" s="1"/>
  <c r="A16" i="6" s="1"/>
  <c r="A17" i="6" s="1"/>
  <c r="A18" i="6" s="1"/>
  <c r="A19" i="6" s="1"/>
  <c r="A20" i="6" s="1"/>
  <c r="A21" i="6" s="1"/>
  <c r="A22" i="6" s="1"/>
  <c r="A23" i="6" s="1"/>
  <c r="A24" i="6" s="1"/>
  <c r="A25" i="6" s="1"/>
  <c r="A26" i="6" s="1"/>
  <c r="A27" i="6" s="1"/>
  <c r="A28" i="6" s="1"/>
  <c r="A29" i="6" s="1"/>
  <c r="E41" i="5"/>
  <c r="F41" i="5"/>
  <c r="G41" i="5"/>
  <c r="H41" i="5"/>
  <c r="I41" i="5"/>
  <c r="J41" i="5"/>
  <c r="K41" i="5"/>
  <c r="L41" i="5"/>
  <c r="M41" i="5"/>
  <c r="N41" i="5"/>
  <c r="O41" i="5"/>
  <c r="P41" i="5"/>
  <c r="Q41" i="5"/>
  <c r="R41" i="5"/>
  <c r="S41" i="5"/>
  <c r="D41" i="5"/>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N9" i="5" s="1"/>
  <c r="O9" i="5" s="1"/>
  <c r="P9" i="5" s="1"/>
  <c r="Q9" i="5" s="1"/>
  <c r="R9" i="5" s="1"/>
  <c r="S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18" i="19"/>
  <c r="F18" i="19"/>
  <c r="G18" i="19"/>
  <c r="H18" i="19"/>
  <c r="I18" i="19"/>
  <c r="J18" i="19"/>
  <c r="D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G53" i="4" l="1"/>
  <c r="G54" i="4"/>
  <c r="I52" i="4"/>
  <c r="R19" i="15"/>
  <c r="H20" i="4"/>
  <c r="H21" i="4" s="1"/>
  <c r="H40" i="4"/>
  <c r="H41" i="4" s="1"/>
  <c r="D41" i="4"/>
  <c r="L11" i="57" s="1"/>
  <c r="F53" i="4"/>
  <c r="F54" i="4" s="1"/>
  <c r="H67" i="4"/>
  <c r="H68" i="4" s="1"/>
  <c r="G20" i="4"/>
  <c r="G21" i="4" s="1"/>
  <c r="G40" i="4"/>
  <c r="G41" i="4" s="1"/>
  <c r="E53" i="4"/>
  <c r="E54" i="4" s="1"/>
  <c r="G67" i="4"/>
  <c r="G68" i="4" s="1"/>
  <c r="F20" i="4"/>
  <c r="F21" i="4" s="1"/>
  <c r="F40" i="4"/>
  <c r="F41" i="4" s="1"/>
  <c r="H53" i="4"/>
  <c r="H54" i="4" s="1"/>
  <c r="F67" i="4"/>
  <c r="F68" i="4" s="1"/>
  <c r="G18" i="14"/>
  <c r="I19" i="4"/>
  <c r="D20" i="4"/>
  <c r="E20" i="4"/>
  <c r="E21" i="4" s="1"/>
  <c r="I66" i="4"/>
  <c r="D67" i="4"/>
  <c r="E67" i="4"/>
  <c r="E68" i="4" s="1"/>
  <c r="E40" i="4"/>
  <c r="G18" i="13"/>
  <c r="K9" i="1"/>
  <c r="I39" i="4"/>
  <c r="D54" i="4"/>
  <c r="C15" i="1"/>
  <c r="J19" i="15"/>
  <c r="P19" i="15"/>
  <c r="Q19" i="15"/>
  <c r="G18" i="12"/>
  <c r="G13" i="11"/>
  <c r="H21" i="15"/>
  <c r="D10" i="64" l="1"/>
  <c r="I21" i="15"/>
  <c r="I67" i="4"/>
  <c r="I20" i="4"/>
  <c r="I54" i="4"/>
  <c r="D21" i="4"/>
  <c r="I21" i="4" s="1"/>
  <c r="D68" i="4"/>
  <c r="I68" i="4" s="1"/>
  <c r="I40" i="4"/>
  <c r="E41" i="4"/>
  <c r="I53" i="4"/>
  <c r="J43" i="5"/>
  <c r="K21" i="15"/>
  <c r="H43" i="5"/>
  <c r="E21" i="15"/>
  <c r="C17" i="1"/>
  <c r="K15" i="1"/>
  <c r="D25" i="1"/>
  <c r="E25" i="1"/>
  <c r="G25" i="1"/>
  <c r="H25" i="1"/>
  <c r="I25" i="1"/>
  <c r="C13" i="20"/>
  <c r="E13" i="20" s="1"/>
  <c r="C12" i="20"/>
  <c r="C14" i="20"/>
  <c r="E14" i="20" s="1"/>
  <c r="G43" i="5"/>
  <c r="D13" i="68"/>
  <c r="F13" i="68" s="1"/>
  <c r="D12" i="68"/>
  <c r="D66" i="66"/>
  <c r="D20" i="13"/>
  <c r="D20" i="14"/>
  <c r="D20" i="12"/>
  <c r="E10" i="64"/>
  <c r="L365" i="52" l="1"/>
  <c r="L366" i="52"/>
  <c r="M365" i="52"/>
  <c r="M366" i="52"/>
  <c r="D19" i="69"/>
  <c r="D262" i="66"/>
  <c r="D31" i="67" s="1"/>
  <c r="I10" i="57"/>
  <c r="F12" i="68"/>
  <c r="E120" i="59"/>
  <c r="D14" i="68"/>
  <c r="F14" i="68" s="1"/>
  <c r="I41" i="4"/>
  <c r="D15" i="67"/>
  <c r="G45" i="71"/>
  <c r="G31" i="71"/>
  <c r="G32" i="71"/>
  <c r="G37" i="71"/>
  <c r="G43" i="71"/>
  <c r="G38" i="71"/>
  <c r="G22" i="71"/>
  <c r="G40" i="71"/>
  <c r="G44" i="71"/>
  <c r="G33" i="71"/>
  <c r="G46" i="71"/>
  <c r="G15" i="71"/>
  <c r="G17" i="71"/>
  <c r="E21" i="71"/>
  <c r="G21" i="71" s="1"/>
  <c r="G39" i="71"/>
  <c r="G23" i="71"/>
  <c r="G28" i="71"/>
  <c r="G29" i="71"/>
  <c r="G35" i="71"/>
  <c r="G47" i="71"/>
  <c r="G14" i="71"/>
  <c r="G18" i="71"/>
  <c r="G19" i="71"/>
  <c r="G24" i="71"/>
  <c r="G42" i="71"/>
  <c r="G16" i="71"/>
  <c r="G30" i="71"/>
  <c r="G25" i="71"/>
  <c r="G26" i="71"/>
  <c r="G36" i="71"/>
  <c r="E126" i="59"/>
  <c r="F126" i="59" s="1"/>
  <c r="D277" i="66"/>
  <c r="Q21" i="15"/>
  <c r="G20" i="12"/>
  <c r="G20" i="14"/>
  <c r="J21" i="15"/>
  <c r="E12" i="20"/>
  <c r="E11" i="20" s="1"/>
  <c r="E10" i="20" s="1"/>
  <c r="C11" i="20"/>
  <c r="G20" i="13"/>
  <c r="K17" i="1"/>
  <c r="C23" i="1"/>
  <c r="D15" i="11"/>
  <c r="F43" i="5"/>
  <c r="E11" i="59"/>
  <c r="N366" i="52" l="1"/>
  <c r="N365" i="52"/>
  <c r="G34" i="71"/>
  <c r="F12" i="72" s="1"/>
  <c r="B17" i="72" s="1"/>
  <c r="G27" i="71"/>
  <c r="E12" i="72" s="1"/>
  <c r="B16" i="72" s="1"/>
  <c r="G20" i="71"/>
  <c r="D12" i="72" s="1"/>
  <c r="B15" i="72" s="1"/>
  <c r="G41" i="71"/>
  <c r="G12" i="72" s="1"/>
  <c r="B18" i="72" s="1"/>
  <c r="F120" i="59"/>
  <c r="F107" i="59" s="1"/>
  <c r="F7" i="60" s="1"/>
  <c r="B12" i="60" s="1"/>
  <c r="E107" i="59"/>
  <c r="F11" i="59"/>
  <c r="F10" i="59" s="1"/>
  <c r="C7" i="60" s="1"/>
  <c r="B9" i="60" s="1"/>
  <c r="E10" i="59"/>
  <c r="D35" i="67"/>
  <c r="D38" i="67" s="1"/>
  <c r="J54" i="4"/>
  <c r="G13" i="71"/>
  <c r="C12" i="72" s="1"/>
  <c r="B14" i="72" s="1"/>
  <c r="G15" i="11"/>
  <c r="E21" i="20"/>
  <c r="E43" i="5"/>
  <c r="C25" i="1"/>
  <c r="D163" i="22"/>
  <c r="D162" i="22"/>
  <c r="C163" i="22"/>
  <c r="C162" i="22"/>
  <c r="F283" i="66" l="1"/>
  <c r="F291" i="66"/>
  <c r="F299" i="66"/>
  <c r="F307" i="66"/>
  <c r="F267" i="66"/>
  <c r="F249" i="66"/>
  <c r="F257" i="66"/>
  <c r="F233" i="66"/>
  <c r="F224" i="66"/>
  <c r="F215" i="66"/>
  <c r="F204" i="66"/>
  <c r="F187" i="66"/>
  <c r="F195" i="66"/>
  <c r="F164" i="66"/>
  <c r="F172" i="66"/>
  <c r="F159" i="66"/>
  <c r="F145" i="66"/>
  <c r="F153" i="66"/>
  <c r="F124" i="66"/>
  <c r="F132" i="66"/>
  <c r="F108" i="66"/>
  <c r="F116" i="66"/>
  <c r="F74" i="66"/>
  <c r="F82" i="66"/>
  <c r="F90" i="66"/>
  <c r="F68" i="66"/>
  <c r="F63" i="66"/>
  <c r="F39" i="66"/>
  <c r="F47" i="66"/>
  <c r="F22" i="66"/>
  <c r="F30" i="66"/>
  <c r="F13" i="66"/>
  <c r="F271" i="66"/>
  <c r="F237" i="66"/>
  <c r="F191" i="66"/>
  <c r="F141" i="66"/>
  <c r="F128" i="66"/>
  <c r="F78" i="66"/>
  <c r="F59" i="66"/>
  <c r="F26" i="66"/>
  <c r="F229" i="66"/>
  <c r="F178" i="66"/>
  <c r="F130" i="66"/>
  <c r="F80" i="66"/>
  <c r="F37" i="66"/>
  <c r="F11" i="66"/>
  <c r="F266" i="66"/>
  <c r="F219" i="66"/>
  <c r="F179" i="66"/>
  <c r="F131" i="66"/>
  <c r="F89" i="66"/>
  <c r="F19" i="66"/>
  <c r="F284" i="66"/>
  <c r="F292" i="66"/>
  <c r="F300" i="66"/>
  <c r="F308" i="66"/>
  <c r="F268" i="66"/>
  <c r="F242" i="66"/>
  <c r="F250" i="66"/>
  <c r="F258" i="66"/>
  <c r="F234" i="66"/>
  <c r="F225" i="66"/>
  <c r="F209" i="66"/>
  <c r="F205" i="66"/>
  <c r="F188" i="66"/>
  <c r="F196" i="66"/>
  <c r="F165" i="66"/>
  <c r="F173" i="66"/>
  <c r="F138" i="66"/>
  <c r="F146" i="66"/>
  <c r="F154" i="66"/>
  <c r="F125" i="66"/>
  <c r="F133" i="66"/>
  <c r="F109" i="66"/>
  <c r="F117" i="66"/>
  <c r="F75" i="66"/>
  <c r="F83" i="66"/>
  <c r="F91" i="66"/>
  <c r="F56" i="66"/>
  <c r="F64" i="66"/>
  <c r="F40" i="66"/>
  <c r="F48" i="66"/>
  <c r="F23" i="66"/>
  <c r="F21" i="66"/>
  <c r="F14" i="66"/>
  <c r="F295" i="66"/>
  <c r="F253" i="66"/>
  <c r="F183" i="66"/>
  <c r="F176" i="66"/>
  <c r="F104" i="66"/>
  <c r="F94" i="66"/>
  <c r="F51" i="66"/>
  <c r="F231" i="66"/>
  <c r="F162" i="66"/>
  <c r="F122" i="66"/>
  <c r="F88" i="66"/>
  <c r="F28" i="66"/>
  <c r="F306" i="66"/>
  <c r="F223" i="66"/>
  <c r="F163" i="66"/>
  <c r="F123" i="66"/>
  <c r="F81" i="66"/>
  <c r="F46" i="66"/>
  <c r="F285" i="66"/>
  <c r="F293" i="66"/>
  <c r="F301" i="66"/>
  <c r="F269" i="66"/>
  <c r="F243" i="66"/>
  <c r="F251" i="66"/>
  <c r="F259" i="66"/>
  <c r="F235" i="66"/>
  <c r="F226" i="66"/>
  <c r="F210" i="66"/>
  <c r="F201" i="66"/>
  <c r="F189" i="66"/>
  <c r="F197" i="66"/>
  <c r="F166" i="66"/>
  <c r="F174" i="66"/>
  <c r="F139" i="66"/>
  <c r="F147" i="66"/>
  <c r="F155" i="66"/>
  <c r="F126" i="66"/>
  <c r="F134" i="66"/>
  <c r="F110" i="66"/>
  <c r="F103" i="66"/>
  <c r="F76" i="66"/>
  <c r="F84" i="66"/>
  <c r="F92" i="66"/>
  <c r="F57" i="66"/>
  <c r="F55" i="66"/>
  <c r="F41" i="66"/>
  <c r="F49" i="66"/>
  <c r="F24" i="66"/>
  <c r="F7" i="66"/>
  <c r="F15" i="66"/>
  <c r="F287" i="66"/>
  <c r="F241" i="66"/>
  <c r="F212" i="66"/>
  <c r="F168" i="66"/>
  <c r="F137" i="66"/>
  <c r="F70" i="66"/>
  <c r="F43" i="66"/>
  <c r="F17" i="66"/>
  <c r="F185" i="66"/>
  <c r="F143" i="66"/>
  <c r="F114" i="66"/>
  <c r="F61" i="66"/>
  <c r="F282" i="66"/>
  <c r="F248" i="66"/>
  <c r="F203" i="66"/>
  <c r="F171" i="66"/>
  <c r="F107" i="66"/>
  <c r="F97" i="66"/>
  <c r="F29" i="66"/>
  <c r="F286" i="66"/>
  <c r="F294" i="66"/>
  <c r="F302" i="66"/>
  <c r="F270" i="66"/>
  <c r="F244" i="66"/>
  <c r="F252" i="66"/>
  <c r="F260" i="66"/>
  <c r="F236" i="66"/>
  <c r="F222" i="66"/>
  <c r="F211" i="66"/>
  <c r="F182" i="66"/>
  <c r="F190" i="66"/>
  <c r="F198" i="66"/>
  <c r="F167" i="66"/>
  <c r="F175" i="66"/>
  <c r="F140" i="66"/>
  <c r="F148" i="66"/>
  <c r="F156" i="66"/>
  <c r="F127" i="66"/>
  <c r="F120" i="66"/>
  <c r="F111" i="66"/>
  <c r="F69" i="66"/>
  <c r="F77" i="66"/>
  <c r="F85" i="66"/>
  <c r="F93" i="66"/>
  <c r="F58" i="66"/>
  <c r="F34" i="66"/>
  <c r="F42" i="66"/>
  <c r="F50" i="66"/>
  <c r="F25" i="66"/>
  <c r="F8" i="66"/>
  <c r="F16" i="66"/>
  <c r="F303" i="66"/>
  <c r="F245" i="66"/>
  <c r="F216" i="66"/>
  <c r="F160" i="66"/>
  <c r="F149" i="66"/>
  <c r="F112" i="66"/>
  <c r="F86" i="66"/>
  <c r="F35" i="66"/>
  <c r="F9" i="66"/>
  <c r="F218" i="66"/>
  <c r="F170" i="66"/>
  <c r="F106" i="66"/>
  <c r="F96" i="66"/>
  <c r="F33" i="66"/>
  <c r="F298" i="66"/>
  <c r="F256" i="66"/>
  <c r="F186" i="66"/>
  <c r="F144" i="66"/>
  <c r="F115" i="66"/>
  <c r="F62" i="66"/>
  <c r="F12" i="66"/>
  <c r="F280" i="66"/>
  <c r="F288" i="66"/>
  <c r="F296" i="66"/>
  <c r="F304" i="66"/>
  <c r="F272" i="66"/>
  <c r="F246" i="66"/>
  <c r="F254" i="66"/>
  <c r="F230" i="66"/>
  <c r="F238" i="66"/>
  <c r="F217" i="66"/>
  <c r="F208" i="66"/>
  <c r="F184" i="66"/>
  <c r="F192" i="66"/>
  <c r="F161" i="66"/>
  <c r="F169" i="66"/>
  <c r="F177" i="66"/>
  <c r="F142" i="66"/>
  <c r="F150" i="66"/>
  <c r="F121" i="66"/>
  <c r="F129" i="66"/>
  <c r="F105" i="66"/>
  <c r="F113" i="66"/>
  <c r="F71" i="66"/>
  <c r="F79" i="66"/>
  <c r="F87" i="66"/>
  <c r="F95" i="66"/>
  <c r="F60" i="66"/>
  <c r="F36" i="66"/>
  <c r="F44" i="66"/>
  <c r="F52" i="66"/>
  <c r="F27" i="66"/>
  <c r="F10" i="66"/>
  <c r="F18" i="66"/>
  <c r="F281" i="66"/>
  <c r="F289" i="66"/>
  <c r="F297" i="66"/>
  <c r="F305" i="66"/>
  <c r="F265" i="66"/>
  <c r="F273" i="66"/>
  <c r="F247" i="66"/>
  <c r="F255" i="66"/>
  <c r="F202" i="66"/>
  <c r="F193" i="66"/>
  <c r="F151" i="66"/>
  <c r="F72" i="66"/>
  <c r="F45" i="66"/>
  <c r="F290" i="66"/>
  <c r="F264" i="66"/>
  <c r="F232" i="66"/>
  <c r="F194" i="66"/>
  <c r="F152" i="66"/>
  <c r="F73" i="66"/>
  <c r="F38" i="66"/>
  <c r="F275" i="66"/>
  <c r="F33" i="67" s="1"/>
  <c r="F276" i="66"/>
  <c r="F34" i="67" s="1"/>
  <c r="F101" i="66"/>
  <c r="F19" i="67" s="1"/>
  <c r="F99" i="66"/>
  <c r="F17" i="67" s="1"/>
  <c r="F100" i="66"/>
  <c r="F18" i="67" s="1"/>
  <c r="F66" i="66"/>
  <c r="F15" i="67" s="1"/>
  <c r="F262" i="66"/>
  <c r="F31" i="67" s="1"/>
  <c r="F277" i="66"/>
  <c r="F35" i="67" s="1"/>
  <c r="F15" i="60"/>
  <c r="C15" i="60"/>
  <c r="D15" i="60"/>
  <c r="E15" i="60"/>
  <c r="D21" i="72"/>
  <c r="E21" i="72"/>
  <c r="G21" i="72"/>
  <c r="C21" i="72"/>
  <c r="F21" i="72"/>
  <c r="D26" i="69"/>
  <c r="D13" i="69"/>
  <c r="D43" i="5"/>
  <c r="E18" i="20"/>
  <c r="J18" i="1" l="1"/>
  <c r="L43" i="5"/>
  <c r="F6" i="66"/>
  <c r="F11" i="67" s="1"/>
  <c r="F181" i="66"/>
  <c r="F24" i="67" s="1"/>
  <c r="F119" i="66"/>
  <c r="F21" i="67" s="1"/>
  <c r="F207" i="66"/>
  <c r="F26" i="67" s="1"/>
  <c r="F37" i="67"/>
  <c r="F221" i="66"/>
  <c r="F28" i="67" s="1"/>
  <c r="F102" i="66"/>
  <c r="F20" i="67" s="1"/>
  <c r="F228" i="66"/>
  <c r="F29" i="67" s="1"/>
  <c r="F67" i="66"/>
  <c r="F16" i="67" s="1"/>
  <c r="F214" i="66"/>
  <c r="F27" i="67" s="1"/>
  <c r="F240" i="66"/>
  <c r="F30" i="67" s="1"/>
  <c r="F263" i="66"/>
  <c r="F32" i="67" s="1"/>
  <c r="F136" i="66"/>
  <c r="F22" i="67" s="1"/>
  <c r="F32" i="66"/>
  <c r="F13" i="67" s="1"/>
  <c r="F158" i="66"/>
  <c r="F23" i="67" s="1"/>
  <c r="F54" i="66"/>
  <c r="F14" i="67" s="1"/>
  <c r="F200" i="66"/>
  <c r="F25" i="67" s="1"/>
  <c r="F278" i="66"/>
  <c r="F36" i="67" s="1"/>
  <c r="F20" i="66"/>
  <c r="F12" i="67" s="1"/>
  <c r="B19" i="72"/>
  <c r="D18" i="69" s="1"/>
  <c r="B13" i="60"/>
  <c r="J23" i="1" l="1"/>
  <c r="K18" i="1"/>
  <c r="F38" i="67"/>
  <c r="D18" i="68" s="1"/>
  <c r="F18" i="68" s="1"/>
  <c r="F20" i="68" s="1"/>
  <c r="D25" i="69" s="1"/>
  <c r="D24" i="69" s="1"/>
  <c r="E10" i="65"/>
  <c r="B13" i="65" s="1"/>
  <c r="D16" i="69"/>
  <c r="D21" i="69" s="1"/>
  <c r="C10" i="65"/>
  <c r="B11" i="65" s="1"/>
  <c r="J25" i="1" l="1"/>
  <c r="K23" i="1"/>
  <c r="K25" i="1" s="1"/>
  <c r="D20" i="68"/>
  <c r="E16" i="65"/>
  <c r="D16" i="65"/>
  <c r="C16" i="65"/>
  <c r="B14" i="65" l="1"/>
  <c r="D22" i="69" s="1"/>
  <c r="D15" i="69" s="1"/>
  <c r="D12" i="69" s="1"/>
  <c r="D14" i="69" l="1"/>
  <c r="D11" i="69" s="1"/>
  <c r="B17" i="70" s="1"/>
  <c r="E16" i="70" l="1"/>
  <c r="D17" i="70"/>
  <c r="B16" i="70"/>
  <c r="B15" i="70"/>
  <c r="D14" i="70"/>
  <c r="D15" i="70"/>
  <c r="C17" i="70"/>
  <c r="E17" i="70"/>
  <c r="B14" i="70"/>
  <c r="C15" i="70"/>
  <c r="D16" i="70"/>
  <c r="E15" i="70"/>
  <c r="E14" i="70"/>
  <c r="C16" i="70"/>
  <c r="C14" i="70"/>
  <c r="E19" i="20" l="1"/>
  <c r="E20" i="20" s="1"/>
  <c r="E22" i="20" l="1"/>
  <c r="E23" i="20"/>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<sst xmlns="http://schemas.openxmlformats.org/spreadsheetml/2006/main" count="5202" uniqueCount="1922">
  <si>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</si>
  <si>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</si>
  <si>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</si>
  <si>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</si>
  <si>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</si>
  <si>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</si>
  <si>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</si>
  <si>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</si>
  <si>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</si>
  <si>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</si>
  <si>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</si>
  <si>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</si>
  <si>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</si>
  <si>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</si>
  <si>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</si>
  <si>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</si>
  <si>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</si>
  <si>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</si>
  <si>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</si>
  <si>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</si>
  <si>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</si>
  <si>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</si>
  <si>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</si>
  <si>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</si>
  <si>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</si>
  <si>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</si>
  <si>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</si>
  <si>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</si>
  <si>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</si>
  <si>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</si>
  <si>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</si>
  <si>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</si>
  <si>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</si>
  <si>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</si>
  <si>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</si>
  <si>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</si>
  <si>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</si>
  <si>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</si>
  <si>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</si>
  <si>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</si>
  <si>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</si>
  <si>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</si>
  <si>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</si>
  <si>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</si>
  <si>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</si>
  <si>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</si>
  <si>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</si>
  <si>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</si>
  <si>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</si>
  <si>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</si>
  <si>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</si>
  <si>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</si>
  <si>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</si>
  <si>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</si>
  <si>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</si>
  <si>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</si>
  <si>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</si>
  <si>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</si>
  <si>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</si>
  <si>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</si>
  <si>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</si>
  <si>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</si>
  <si>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</si>
  <si>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</si>
  <si>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</si>
  <si>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</si>
  <si>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</si>
  <si>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</si>
  <si>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</si>
  <si>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</si>
  <si>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</si>
  <si>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</si>
  <si>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</si>
  <si>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</si>
  <si>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</si>
  <si>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</si>
  <si>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</si>
  <si>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</si>
  <si>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</si>
  <si>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</si>
  <si>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</si>
  <si>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</si>
  <si>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</si>
  <si>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</si>
  <si>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</si>
  <si>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</si>
  <si>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</si>
  <si>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</si>
  <si>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</si>
  <si>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</si>
  <si>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</si>
  <si>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</si>
  <si>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</si>
  <si>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</si>
  <si>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</si>
  <si>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</si>
  <si>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</si>
  <si>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</si>
  <si>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</si>
  <si>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</si>
  <si>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</si>
  <si>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</si>
  <si>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</si>
  <si>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</si>
  <si>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</si>
  <si>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</si>
  <si>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</si>
  <si>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</si>
  <si>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</si>
  <si>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</si>
  <si>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</si>
  <si>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</si>
  <si>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</si>
  <si>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</si>
  <si>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</si>
  <si>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</si>
  <si>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</si>
  <si>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</si>
  <si>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</si>
  <si>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</si>
  <si>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</si>
  <si>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</si>
  <si>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</si>
  <si>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</si>
  <si>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</si>
  <si>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</si>
  <si>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</si>
  <si>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</si>
  <si>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</si>
  <si>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</si>
  <si>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</si>
  <si>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</si>
  <si>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</si>
  <si>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</si>
  <si>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</si>
  <si>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</si>
  <si>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</si>
  <si>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</si>
  <si>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</si>
  <si>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</si>
  <si>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</si>
  <si>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</si>
  <si>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</si>
  <si>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</si>
  <si>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</si>
  <si>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</si>
  <si>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</si>
  <si>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</si>
  <si>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</si>
  <si>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</si>
  <si>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</si>
  <si>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</si>
  <si>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Кредит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</si>
  <si>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</si>
  <si>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</si>
  <si>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</si>
  <si>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</si>
  <si>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</si>
  <si>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</si>
  <si>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</si>
  <si>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</si>
  <si>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</si>
  <si>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</si>
  <si>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</si>
  <si>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</si>
  <si>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</si>
  <si>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</si>
  <si>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</si>
  <si>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</si>
  <si>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</si>
  <si>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</si>
  <si>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</si>
  <si>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</si>
  <si>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</si>
  <si>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</si>
  <si>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</si>
  <si>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</si>
  <si>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</si>
  <si>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</si>
  <si>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</si>
  <si>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</si>
  <si>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</si>
  <si>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</si>
  <si>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</si>
  <si>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</si>
  <si>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</si>
  <si>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</si>
  <si>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</si>
  <si>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</si>
  <si>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</si>
  <si>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</si>
  <si>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</si>
  <si>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</si>
  <si>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</si>
  <si>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</si>
  <si>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</si>
  <si>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</si>
  <si>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</si>
  <si>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</si>
  <si>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</si>
  <si>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</si>
  <si>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</si>
  <si>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</si>
  <si>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</si>
  <si>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</si>
  <si>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</si>
  <si>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</si>
  <si>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</si>
  <si>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</si>
  <si>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</si>
  <si>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</si>
  <si>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</si>
  <si>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</si>
  <si>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</si>
  <si>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</si>
  <si>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</si>
  <si>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</si>
  <si>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</si>
  <si>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</si>
  <si>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</si>
  <si>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</si>
  <si>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</si>
  <si>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</si>
  <si>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</si>
  <si>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</si>
  <si>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</si>
  <si>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</si>
  <si>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</si>
  <si>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</si>
  <si>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</si>
  <si>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</si>
  <si>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</si>
  <si>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</si>
  <si>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</si>
  <si>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</si>
  <si>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</si>
  <si>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</si>
  <si>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</si>
  <si>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</si>
  <si>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</si>
  <si>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</si>
  <si>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</si>
  <si>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</si>
  <si>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</si>
  <si>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</si>
  <si>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</si>
  <si>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</si>
  <si>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</si>
  <si>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</si>
  <si>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</si>
  <si>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</si>
  <si>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</si>
  <si>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</si>
  <si>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</si>
  <si>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</si>
  <si>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</si>
  <si>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</si>
  <si>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</si>
  <si>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</si>
  <si>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</si>
  <si>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</si>
  <si>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</si>
  <si>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</si>
  <si>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</si>
  <si>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</si>
  <si>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</si>
  <si>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</si>
  <si>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</si>
  <si>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</si>
  <si>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</si>
  <si>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</si>
  <si>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</si>
  <si>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</si>
  <si>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</si>
  <si>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</si>
  <si>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</si>
  <si>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</si>
  <si>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</si>
  <si>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</si>
  <si>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</si>
  <si>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</si>
  <si>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</si>
  <si>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</si>
  <si>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</si>
  <si>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</si>
  <si>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</si>
  <si>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</si>
  <si>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</si>
  <si>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</si>
  <si>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</si>
  <si>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</si>
  <si>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</si>
  <si>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</si>
  <si>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</si>
  <si>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</si>
  <si>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</si>
  <si>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</si>
  <si>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</si>
  <si>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</si>
  <si>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</si>
  <si>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</si>
  <si>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</si>
  <si>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</si>
  <si>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</si>
  <si>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</si>
  <si>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</si>
  <si>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</si>
  <si>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</si>
  <si>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</si>
  <si>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</si>
  <si>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</si>
  <si>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</si>
  <si>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</si>
  <si>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</si>
  <si>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</si>
  <si>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</si>
  <si>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</si>
  <si>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</si>
  <si>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</si>
  <si>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</si>
  <si>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</si>
  <si>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</si>
  <si>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</si>
  <si>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</si>
  <si>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</si>
  <si>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</si>
  <si>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</si>
  <si>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</si>
  <si>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</si>
  <si>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</si>
  <si>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</si>
  <si>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</si>
  <si>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</si>
  <si>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</si>
  <si>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</si>
  <si>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</si>
  <si>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</si>
  <si>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“Би эйч өү кредит” ХХК</t>
  </si>
  <si>
    <t>“Ваяснью Солюшн” ХХК</t>
  </si>
  <si>
    <t>“Дэвжих дэлгэрэх холдинг” ХХК</t>
  </si>
  <si>
    <t>"Дэвжих зууч"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</si>
  <si>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</si>
  <si>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</si>
  <si>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</si>
  <si>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</si>
  <si>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</si>
  <si>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</si>
  <si>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</si>
  <si>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</si>
  <si>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</si>
  <si>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</si>
  <si>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“Паблик паст брокер” ХХК</t>
  </si>
  <si>
    <t>"Профешнл иншурэнс партнер" ХХК</t>
  </si>
  <si>
    <t>“Ренессанс групп” ХХК</t>
  </si>
  <si>
    <t>“Смарт брокерс” ХХК</t>
  </si>
  <si>
    <t>“Сүрэг хараацай” ХХК</t>
  </si>
  <si>
    <t>“Ти Ди Би Лизинг” ХХК</t>
  </si>
  <si>
    <t>“Тод капитал” ХХК</t>
  </si>
  <si>
    <t>“Тус брокерс” ХХК</t>
  </si>
  <si>
    <t>"Ухаалаг ирээдүй шийдэл"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</si>
  <si>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</si>
  <si>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</si>
  <si>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</si>
  <si>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</si>
  <si>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</si>
  <si>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</si>
  <si>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</si>
  <si>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</si>
  <si>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</si>
  <si>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</si>
  <si>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</si>
  <si>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Тээвэр хөгжлийн банк</t>
  </si>
  <si>
    <t>ХасБанк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</si>
  <si>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</si>
  <si>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</si>
  <si>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</si>
  <si>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</si>
  <si>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</si>
  <si>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</si>
  <si>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</si>
  <si>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</si>
  <si>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</si>
  <si>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</si>
  <si>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</si>
  <si>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</si>
  <si>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</si>
  <si>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</si>
  <si>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</si>
  <si>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</si>
  <si>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</si>
  <si>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</si>
  <si>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</si>
  <si>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</si>
  <si>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</si>
  <si>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</si>
  <si>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</si>
  <si>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</si>
  <si>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</si>
  <si>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</si>
  <si>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</si>
  <si>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</si>
  <si>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</si>
  <si>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</si>
  <si>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</si>
  <si>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</si>
  <si>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</si>
  <si>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</si>
  <si>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</si>
  <si>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</si>
  <si>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</si>
  <si>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</si>
  <si>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</si>
  <si>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</si>
  <si>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</si>
  <si>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</si>
  <si>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</si>
  <si>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</si>
  <si>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</si>
  <si>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</si>
  <si>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</si>
  <si>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</si>
  <si>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</si>
  <si>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</si>
  <si>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</si>
  <si>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</si>
  <si>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</si>
  <si>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</si>
  <si>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</si>
  <si>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</si>
  <si>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</si>
  <si>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</si>
  <si>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</si>
  <si>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</si>
  <si>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</si>
  <si>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</si>
  <si>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</si>
  <si>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</si>
  <si>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</si>
  <si>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</si>
  <si>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</si>
  <si>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</si>
  <si>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</si>
  <si>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</si>
  <si>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</si>
  <si>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</si>
  <si>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</si>
  <si>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</si>
  <si>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</si>
  <si>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ДД-ын хойшлогдсон хураамж</t>
  </si>
  <si>
    <t>Нөхөн төлбөрийн нөөцийн давхар даатгагчид ногдох хэсэг ХО-той</t>
  </si>
  <si>
    <t>Нөхөн төлбөрийн нөөцийн давхар даатгагчид ногдох хэсэг ХО-гүй</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</si>
  <si>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</si>
  <si>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</si>
  <si>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</si>
  <si>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</si>
  <si>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</si>
  <si>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</si>
  <si>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</si>
  <si>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</si>
  <si>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</si>
  <si>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</si>
  <si>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</si>
  <si>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</si>
  <si>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</si>
  <si>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</si>
  <si>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</si>
  <si>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</si>
  <si>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</si>
  <si>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</si>
  <si>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</si>
  <si>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</si>
  <si>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</si>
  <si>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</si>
  <si>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</si>
  <si>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</si>
  <si>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</si>
  <si>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</si>
  <si>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</si>
  <si>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</si>
  <si>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</si>
  <si>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</si>
  <si>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</si>
  <si>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</si>
  <si>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</si>
  <si>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</si>
  <si>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</si>
  <si>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</si>
  <si>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</si>
  <si>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</si>
  <si>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</si>
  <si>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</si>
  <si>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</si>
  <si>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</si>
  <si>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</si>
  <si>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</si>
  <si>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</si>
  <si>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</si>
  <si>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</si>
  <si>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</si>
  <si>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</si>
  <si>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</si>
  <si>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</si>
  <si>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</si>
  <si>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</si>
  <si>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</si>
  <si>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</si>
  <si>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</si>
  <si>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</si>
  <si>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</si>
  <si>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</si>
  <si>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</si>
  <si>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</si>
  <si>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</si>
  <si>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</si>
  <si>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</si>
  <si>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</si>
  <si>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</si>
  <si>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</si>
  <si>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</si>
  <si>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</si>
  <si>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</si>
  <si>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</si>
  <si>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</si>
  <si>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</si>
  <si>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</si>
  <si>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</si>
  <si>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</si>
  <si>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</si>
  <si>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</si>
  <si>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</si>
  <si>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</si>
  <si>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</si>
  <si>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</si>
  <si>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</si>
  <si>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</si>
  <si>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</si>
  <si>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</si>
  <si>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</si>
  <si>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</si>
  <si>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</si>
  <si>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</si>
  <si>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</si>
  <si>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</si>
  <si>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</si>
  <si>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</si>
  <si>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</si>
  <si>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</si>
  <si>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</si>
  <si>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</si>
  <si>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</si>
  <si>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</si>
  <si>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</si>
  <si>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</si>
  <si>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</si>
  <si>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</si>
  <si>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</si>
  <si>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</si>
  <si>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</si>
  <si>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</si>
  <si>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</si>
  <si>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</si>
  <si>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</si>
  <si>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</si>
  <si>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</si>
  <si>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</si>
  <si>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</si>
  <si>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</si>
  <si>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</si>
  <si>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</si>
  <si>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</si>
  <si>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</si>
  <si>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</si>
  <si>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Нөхөн төлбөрийн нөөцийн ДД-ын ногдох хэсэг</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</si>
  <si>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</si>
  <si>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</si>
  <si>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</si>
  <si>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</si>
  <si>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</si>
  <si>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</si>
  <si>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</si>
  <si>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</si>
  <si>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</si>
  <si>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</si>
  <si>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</si>
  <si>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</si>
  <si>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</si>
  <si>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</si>
  <si>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</si>
  <si>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</si>
  <si>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</si>
  <si>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</si>
  <si>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</si>
  <si>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</si>
  <si>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</si>
  <si>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</si>
  <si>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</si>
  <si>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</si>
  <si>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</si>
  <si>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</si>
  <si>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</si>
  <si>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</si>
  <si>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</si>
  <si>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</si>
  <si>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</si>
  <si>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</si>
  <si>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</si>
  <si>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</si>
  <si>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</si>
  <si>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</si>
  <si>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</si>
  <si>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</si>
  <si>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</si>
  <si>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</si>
  <si>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</si>
  <si>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</si>
  <si>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</si>
  <si>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</si>
  <si>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</si>
  <si>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</si>
  <si>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</si>
  <si>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</si>
  <si>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</si>
  <si>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</si>
  <si>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</si>
  <si>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</si>
  <si>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</si>
  <si>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</si>
  <si>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</si>
  <si>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</si>
  <si>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</si>
  <si>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</si>
  <si>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</si>
  <si>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</si>
  <si>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</si>
  <si>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</si>
  <si>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</si>
  <si>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</si>
  <si>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</si>
  <si>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</si>
  <si>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</si>
  <si>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</si>
  <si>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</si>
  <si>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</si>
  <si>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</si>
  <si>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</si>
  <si>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</si>
  <si>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</si>
  <si>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</si>
  <si>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</si>
  <si>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</si>
  <si>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</si>
  <si>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</si>
  <si>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</si>
  <si>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</si>
  <si>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</si>
  <si>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</si>
  <si>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</si>
  <si>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</si>
  <si>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ДД-ын хойшлогдсон хураамжийн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</si>
  <si>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</si>
  <si>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</si>
  <si>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</si>
  <si>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</si>
  <si>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</si>
  <si>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</si>
  <si>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</si>
  <si>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</si>
  <si>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</si>
  <si>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</si>
  <si>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</si>
  <si>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</si>
  <si>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</si>
  <si>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</si>
  <si>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</si>
  <si>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</si>
  <si>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</si>
  <si>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</si>
  <si>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</si>
  <si>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</si>
  <si>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</si>
  <si>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</si>
  <si>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</si>
  <si>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</si>
  <si>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</si>
  <si>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</si>
  <si>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</si>
  <si>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</si>
  <si>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</si>
  <si>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</si>
  <si>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</si>
  <si>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</si>
  <si>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</si>
  <si>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</si>
  <si>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</si>
  <si>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</si>
  <si>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</si>
  <si>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</si>
  <si>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</si>
  <si>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</si>
  <si>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</si>
  <si>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</si>
  <si>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</si>
  <si>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</si>
  <si>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</si>
  <si>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</si>
  <si>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</si>
  <si>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</si>
  <si>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</si>
  <si>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</si>
  <si>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</si>
  <si>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</si>
  <si>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</si>
  <si>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</si>
  <si>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</si>
  <si>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</si>
  <si>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</si>
  <si>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</si>
  <si>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</si>
  <si>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</si>
  <si>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</si>
  <si>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</si>
  <si>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</si>
  <si>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</si>
  <si>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</si>
  <si>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</si>
  <si>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</si>
  <si>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</si>
  <si>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</si>
  <si>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</si>
  <si>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</si>
  <si>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</si>
  <si>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</si>
  <si>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</si>
  <si>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</si>
  <si>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</si>
  <si>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</si>
  <si>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</si>
  <si>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</si>
  <si>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</si>
  <si>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</si>
  <si>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</si>
  <si>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</si>
  <si>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</si>
  <si>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</si>
  <si>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</si>
  <si>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</si>
  <si>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</si>
  <si>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</si>
  <si>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</si>
  <si>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</si>
  <si>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</si>
  <si>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</si>
  <si>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</si>
  <si>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</si>
  <si>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</si>
  <si>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</si>
  <si>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</si>
  <si>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</si>
  <si>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</si>
  <si>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</si>
  <si>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</si>
  <si>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</si>
  <si>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</si>
  <si>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</si>
  <si>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</si>
  <si>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</si>
  <si>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</si>
  <si>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</si>
  <si>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</si>
  <si>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</si>
  <si>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</si>
  <si>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</si>
  <si>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</si>
  <si>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</si>
  <si>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</si>
  <si>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</si>
  <si>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</si>
  <si>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</si>
  <si>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</si>
  <si>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</si>
  <si>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</si>
  <si>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</si>
  <si>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</si>
  <si>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</si>
  <si>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</si>
  <si>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</si>
  <si>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</si>
  <si>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</si>
  <si>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</si>
  <si>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</si>
  <si>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</si>
  <si>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</si>
  <si>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</si>
  <si>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</si>
  <si>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</si>
  <si>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</si>
  <si>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</si>
  <si>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</si>
  <si>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</si>
  <si>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</si>
  <si>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</si>
  <si>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</si>
  <si>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</si>
  <si>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</si>
  <si>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</si>
  <si>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</si>
  <si>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</si>
  <si>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</si>
  <si>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</si>
  <si>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</si>
  <si>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МАЯГТ Д5-В.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</si>
  <si>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</si>
  <si>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</si>
  <si>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</si>
  <si>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</si>
  <si>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</si>
  <si>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</si>
  <si>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</si>
  <si>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</si>
  <si>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</si>
  <si>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</si>
  <si>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</si>
  <si>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</si>
  <si>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</si>
  <si>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</si>
  <si>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</si>
  <si>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</si>
  <si>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</si>
  <si>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</si>
  <si>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</si>
  <si>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</si>
  <si>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</si>
  <si>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</si>
  <si>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</si>
  <si>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</si>
  <si>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</si>
  <si>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</si>
  <si>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</si>
  <si>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</si>
  <si>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</si>
  <si>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</si>
  <si>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</si>
  <si>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</si>
  <si>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</si>
  <si>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</si>
  <si>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</si>
  <si>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</si>
  <si>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</si>
  <si>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</si>
  <si>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</si>
  <si>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</si>
  <si>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</si>
  <si>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</si>
  <si>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</si>
  <si>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</si>
  <si>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</si>
  <si>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</si>
  <si>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</si>
  <si>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</si>
  <si>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</si>
  <si>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</si>
  <si>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</si>
  <si>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</si>
  <si>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</si>
  <si>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</si>
  <si>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</si>
  <si>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</si>
  <si>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“Даатгагчийн төлбөрийн чадварын шалгуур үзүүлэлт, 
түүнд хяналт тавих журам”-ын 5 дугаар хавсралт</t>
  </si>
  <si>
    <t>МАЯГТ СЗХ04144. ЗӨВШӨӨРӨГДӨХГҮЙ ХӨРӨНГИЙН ДҮН</t>
  </si>
  <si>
    <t>Зөвшөөрөгдөхгүй хөрөнгө</t>
  </si>
  <si>
    <t>Бууруулах хувь</t>
  </si>
  <si>
    <t>Тохиргоо хийгдсэн дүн</t>
  </si>
  <si>
    <t>A</t>
  </si>
  <si>
    <t>Банкны харилцах, хадгаламж</t>
  </si>
  <si>
    <t>Касс</t>
  </si>
  <si>
    <t>Засгийн газрын бонд</t>
  </si>
  <si>
    <t>Орон нутгийн засаг захиргааны бонд</t>
  </si>
  <si>
    <t xml:space="preserve">Төв банкны үнэт цаас </t>
  </si>
  <si>
    <t xml:space="preserve">Хөрөнгөөр баталгаажсан үнэт цаас </t>
  </si>
  <si>
    <t>Банкны хадгаламжийн сертификат</t>
  </si>
  <si>
    <t xml:space="preserve">Санхүүгийн болон үйл ажиллагааны лизинг </t>
  </si>
  <si>
    <t>Хөрөнгө оруулалтын нээттэй сан</t>
  </si>
  <si>
    <t>Хөрөнгө оруулалтын хаалттай сан</t>
  </si>
  <si>
    <t>Давхар даатгалын авлага</t>
  </si>
  <si>
    <t>90 хоногоос доош хугацаанд төлөгдөөгүй байгаа авлага</t>
  </si>
  <si>
    <t xml:space="preserve">МХБ-ийн хувьцаат компанийн хувьцаа-I ангилал </t>
  </si>
  <si>
    <t xml:space="preserve">МХБ-ийн хувьцаат компанийн хувьцаа-II ангилал </t>
  </si>
  <si>
    <t>Тухайн даатгалын компанийн холбогдох этгээдэд үл хамаарах банк бус санхүүгийн байгууллагад итгэлцлээр байршуулах мөнгөн хөрөнг</t>
  </si>
  <si>
    <t>Бусад авлага</t>
  </si>
  <si>
    <t>Бараа материал, тоног төхөөрөмж</t>
  </si>
  <si>
    <t>Урьдчилж төлсөн зардал, тооцоо</t>
  </si>
  <si>
    <t xml:space="preserve">Хуримтлал барьцаалсан зээл </t>
  </si>
  <si>
    <t xml:space="preserve">  Бусад хөрөнгө</t>
  </si>
  <si>
    <t>МАЯГТ СЗХ04146. ТӨЛБӨРИЙН ЧАДВАРЫН ШАЛГУУР ҮЗҮҮЛЭЛТ</t>
  </si>
  <si>
    <t>Тооцох хувь</t>
  </si>
  <si>
    <t>Тооцсон дүн</t>
  </si>
  <si>
    <t>Төлбөрийн чадварын хамгийн бага үзүүлэлт / 1=max (a)+(b);(с)</t>
  </si>
  <si>
    <t>(a)</t>
  </si>
  <si>
    <t>Нөөц сангийн актуар тооцооллын хувь</t>
  </si>
  <si>
    <t>(a).1</t>
  </si>
  <si>
    <t>(a).2</t>
  </si>
  <si>
    <t>(a).3</t>
  </si>
  <si>
    <t>(b)</t>
  </si>
  <si>
    <t>Даатгалын гэрээний эрсдэлтэй хэсгийн үнэлгээний хувь</t>
  </si>
  <si>
    <t>Өмнөх санхүүгийн жилийн төгсгөл дэх нийт эрсдэлд байгаа даатгалын гэрээний үнэлгээний</t>
  </si>
  <si>
    <t>(с)</t>
  </si>
  <si>
    <t>Хорооноос тогтоосон дүрмийн сангийн доод хэмжээ</t>
  </si>
  <si>
    <t>Өр төлбөр</t>
  </si>
  <si>
    <t>Төлбөрийн чадварын хязгаар /7=(4)-(5) ≥ (1)/</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</si>
  <si>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</si>
  <si>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</si>
  <si>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</si>
  <si>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</si>
  <si>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</si>
  <si>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</si>
  <si>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</si>
  <si>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</si>
  <si>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</si>
  <si>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</si>
  <si>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</si>
  <si>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</si>
  <si>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</si>
  <si>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</si>
  <si>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</si>
  <si>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</si>
  <si>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</si>
  <si>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</si>
  <si>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</si>
  <si>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</si>
  <si>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</si>
  <si>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</si>
  <si>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</si>
  <si>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</si>
  <si>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</si>
  <si>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</si>
  <si>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</si>
  <si>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</si>
  <si>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</si>
  <si>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</si>
  <si>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</si>
  <si>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</si>
  <si>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</si>
  <si>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</si>
  <si>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</si>
  <si>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</si>
  <si>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</si>
  <si>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</si>
  <si>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</si>
  <si>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</si>
  <si>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</si>
  <si>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</si>
  <si>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</si>
  <si>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</si>
  <si>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</si>
  <si>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</si>
  <si>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</si>
  <si>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</si>
  <si>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2.13</t>
  </si>
  <si>
    <t>Банкны хугацаагүй хадгаламж (=мөр(7+8))</t>
  </si>
  <si>
    <t>3.1</t>
  </si>
  <si>
    <t>3.2</t>
  </si>
  <si>
    <t>3.3</t>
  </si>
  <si>
    <t>3.4</t>
  </si>
  <si>
    <t>3.5</t>
  </si>
  <si>
    <t>3.6</t>
  </si>
  <si>
    <t>3.7</t>
  </si>
  <si>
    <t>3.8</t>
  </si>
  <si>
    <t>3.9</t>
  </si>
  <si>
    <t>3.10</t>
  </si>
  <si>
    <t>3.11</t>
  </si>
  <si>
    <t>3.12</t>
  </si>
  <si>
    <t>3.13</t>
  </si>
  <si>
    <t>Банкны хугацаатай хадгаламж (=мөр(10+11))</t>
  </si>
  <si>
    <t>4.5</t>
  </si>
  <si>
    <t>4.6</t>
  </si>
  <si>
    <t>4.7</t>
  </si>
  <si>
    <t>4.8</t>
  </si>
  <si>
    <t>4.9</t>
  </si>
  <si>
    <t>4.10</t>
  </si>
  <si>
    <t>4.11</t>
  </si>
  <si>
    <t>4.12</t>
  </si>
  <si>
    <t>4.13</t>
  </si>
  <si>
    <t>Банкны хадгаламжийн сертификат (мөр12=мөр(13+14+15)</t>
  </si>
  <si>
    <t>5.5</t>
  </si>
  <si>
    <t>5.6</t>
  </si>
  <si>
    <t>5.7</t>
  </si>
  <si>
    <t>5.8</t>
  </si>
  <si>
    <t>5.9</t>
  </si>
  <si>
    <t>5.10</t>
  </si>
  <si>
    <t>5.11</t>
  </si>
  <si>
    <t>5.12</t>
  </si>
  <si>
    <t>5.13</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</si>
  <si>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</si>
  <si>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</si>
  <si>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</si>
  <si>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</si>
  <si>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</si>
  <si>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</si>
  <si>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</si>
  <si>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</si>
  <si>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</si>
  <si>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</si>
  <si>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</si>
  <si>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</si>
  <si>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</si>
  <si>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</si>
  <si>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</si>
  <si>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Огноо</t>
  </si>
  <si>
    <t>Даатгалын зуучлагчаар дамжсан эсэх*</t>
  </si>
  <si>
    <t>Давхар даатгалд ногдох нөөц сангийн хэмжээ</t>
  </si>
  <si>
    <t>Нийт нөхөн төлбөр</t>
  </si>
  <si>
    <t xml:space="preserve">Шууд </t>
  </si>
  <si>
    <t xml:space="preserve">Дотоодын зуучлагч </t>
  </si>
  <si>
    <t xml:space="preserve">Гадаадын зуучлагч </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</si>
  <si>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</si>
  <si>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</si>
  <si>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</si>
  <si>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</si>
  <si>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</si>
  <si>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</si>
  <si>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</si>
  <si>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</si>
  <si>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</si>
  <si>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</si>
  <si>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</si>
  <si>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</si>
  <si>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</si>
  <si>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</si>
  <si>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</si>
  <si>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</si>
  <si>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</si>
  <si>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</si>
  <si>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</si>
  <si>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</si>
  <si>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</si>
  <si>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</si>
  <si>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</si>
  <si>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</si>
  <si>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</si>
  <si>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</si>
  <si>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</si>
  <si>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</si>
  <si>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</si>
  <si>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</si>
  <si>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</si>
  <si>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</si>
  <si>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</si>
  <si>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</si>
  <si>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</si>
  <si>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</si>
  <si>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МАЯГТ СЗХ04156. ЗАХ ЗЭЭЛИЙН ЭРСДЭЛИЙН ТООЦООЛОЛ</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</si>
  <si>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</si>
  <si>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</si>
  <si>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</si>
  <si>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</si>
  <si>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</si>
  <si>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</si>
  <si>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</si>
  <si>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</si>
  <si>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</si>
  <si>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</si>
  <si>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</si>
  <si>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</si>
  <si>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</si>
  <si>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Давхар даатгалын хойшлогдсон хураамж</t>
  </si>
  <si>
    <t>Даатгалын орлогын шимтгэлийн хойшлогдсон зардал</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</si>
  <si>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</si>
  <si>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</si>
  <si>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</si>
  <si>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</si>
  <si>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</si>
  <si>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</si>
  <si>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</si>
  <si>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</si>
  <si>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</si>
  <si>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</si>
  <si>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</si>
  <si>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</si>
  <si>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</si>
  <si>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</si>
  <si>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</si>
  <si>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</si>
  <si>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</si>
  <si>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</si>
  <si>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</si>
  <si>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</si>
  <si>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</si>
  <si>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</si>
  <si>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</si>
  <si>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</si>
  <si>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</si>
  <si>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</si>
  <si>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</si>
  <si>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</si>
  <si>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</si>
  <si>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</si>
  <si>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</si>
  <si>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</si>
  <si>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</si>
  <si>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</si>
  <si>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</si>
  <si>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</si>
  <si>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</si>
  <si>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</si>
  <si>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</si>
  <si>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</si>
  <si>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</si>
  <si>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</si>
  <si>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</si>
  <si>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</si>
  <si>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</si>
  <si>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</si>
  <si>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</si>
  <si>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</si>
  <si>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</si>
  <si>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</si>
  <si>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</si>
  <si>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</si>
  <si>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</si>
  <si>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</si>
  <si>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</si>
  <si>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</si>
  <si>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</si>
  <si>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</si>
  <si>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</si>
  <si>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</si>
  <si>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</si>
  <si>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</si>
  <si>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</si>
  <si>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</si>
  <si>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</si>
  <si>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</si>
  <si>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</si>
  <si>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</si>
  <si>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</si>
  <si>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</si>
  <si>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</si>
  <si>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</si>
  <si>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</si>
  <si>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</si>
  <si>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</si>
  <si>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</si>
  <si>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</si>
  <si>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</si>
  <si>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</si>
  <si>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</si>
  <si>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</si>
  <si>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</si>
  <si>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</si>
  <si>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</si>
  <si>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</si>
  <si>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</si>
  <si>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</si>
  <si>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</si>
  <si>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</si>
  <si>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</si>
  <si>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</si>
  <si>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</si>
  <si>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</si>
  <si>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</si>
  <si>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</si>
  <si>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</si>
  <si>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</si>
  <si>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</si>
  <si>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</si>
  <si>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</si>
  <si>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</si>
  <si>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</si>
  <si>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</si>
  <si>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</si>
  <si>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</si>
  <si>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</si>
  <si>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t>AA ба түүнээс дээш</t>
  </si>
  <si>
    <t>BBB</t>
  </si>
  <si>
    <t>BB</t>
  </si>
  <si>
    <t>B ба түүнээс доош</t>
  </si>
  <si>
    <t>Зэрэглэлгүй, хамгаалалттай</t>
  </si>
  <si>
    <t>Зэрэглэлгүй, хамгаалалтгүй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</si>
  <si>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</si>
  <si>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</si>
  <si>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t>Батлан даалттай</t>
  </si>
  <si>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</si>
  <si>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</si>
  <si>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</si>
  <si>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</si>
  <si>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</si>
  <si>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</si>
  <si>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</si>
  <si>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</si>
  <si>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</si>
  <si>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</si>
  <si>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</si>
  <si>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</si>
  <si>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</si>
  <si>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</si>
  <si>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</si>
  <si>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</si>
  <si>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</si>
  <si>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</si>
  <si>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</si>
  <si>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</si>
  <si>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</si>
  <si>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</si>
  <si>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</si>
  <si>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</si>
  <si>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</si>
  <si>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</si>
  <si>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</si>
  <si>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</si>
  <si>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</si>
  <si>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</si>
  <si>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</si>
  <si>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</si>
  <si>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</si>
  <si>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</si>
  <si>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</si>
  <si>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</si>
  <si>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</si>
  <si>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</si>
  <si>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</si>
  <si>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</si>
  <si>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</si>
  <si>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</si>
  <si>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</si>
  <si>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</si>
  <si>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</si>
  <si>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</si>
  <si>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</si>
  <si>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</si>
  <si>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</si>
  <si>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</si>
  <si>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</si>
  <si>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</si>
  <si>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</si>
  <si>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</si>
  <si>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</si>
  <si>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</si>
  <si>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</si>
  <si>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</si>
  <si>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</si>
  <si>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</si>
  <si>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</si>
  <si>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</si>
  <si>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СЗХ04162.  АМЬДРАЛЫН ДААТГАЛЫН АНДЕРРАЙТИНГИЙН ЭРСДЭЛИЙН ТООЦООЛОЛ</t>
  </si>
  <si>
    <t>Давхар даатгалын хураамжийн зардал</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</si>
  <si>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</si>
  <si>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</si>
  <si>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</si>
  <si>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</si>
  <si>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</si>
  <si>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</si>
  <si>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</si>
  <si>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</si>
  <si>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</si>
  <si>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</si>
  <si>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</si>
  <si>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</si>
  <si>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</si>
  <si>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</si>
  <si>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</si>
  <si>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</si>
  <si>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</si>
  <si>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</si>
  <si>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</si>
  <si>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</si>
  <si>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</si>
  <si>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</si>
  <si>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</si>
  <si>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</si>
  <si>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</si>
  <si>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</si>
  <si>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</si>
  <si>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</si>
  <si>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</si>
  <si>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</si>
  <si>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</si>
  <si>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</si>
  <si>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</si>
  <si>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</si>
  <si>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</si>
  <si>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</si>
  <si>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</si>
  <si>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</si>
  <si>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</si>
  <si>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</si>
  <si>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</si>
  <si>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</si>
  <si>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</si>
  <si>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</si>
  <si>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</si>
  <si>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</si>
  <si>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</si>
  <si>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</si>
  <si>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</si>
  <si>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</si>
  <si>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</si>
  <si>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</si>
  <si>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</si>
  <si>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</si>
  <si>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</si>
  <si>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</si>
  <si>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</si>
  <si>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</si>
  <si>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</si>
  <si>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</si>
  <si>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</si>
  <si>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</si>
  <si>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</si>
  <si>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</si>
  <si>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</si>
  <si>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</si>
  <si>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</si>
  <si>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</si>
  <si>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</si>
  <si>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</si>
  <si>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</si>
  <si>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</si>
  <si>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</si>
  <si>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</si>
  <si>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</si>
  <si>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</si>
  <si>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</si>
  <si>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</si>
  <si>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</si>
  <si>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</si>
  <si>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</si>
  <si>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</si>
  <si>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</si>
  <si>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</si>
  <si>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X ≥ minХ</t>
  </si>
  <si>
    <t>0≤Y&lt;10</t>
  </si>
  <si>
    <t>→    →    →    →   →   Чанар   →    →    →    →    →</t>
  </si>
  <si>
    <t>10≤Y&lt;20</t>
  </si>
  <si>
    <t>20≤Y&lt;40</t>
  </si>
  <si>
    <t>Y≥40</t>
  </si>
  <si>
    <t>→    →    →    →   →   Тоо хэмжээ   →    →    →    →    →</t>
  </si>
  <si>
    <t>Хувилбар №4</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</si>
  <si>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</si>
  <si>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</si>
  <si>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</si>
  <si>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</si>
  <si>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</si>
  <si>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</si>
  <si>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</si>
  <si>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</si>
  <si>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</si>
  <si>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</si>
  <si>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</si>
  <si>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</si>
  <si>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</si>
  <si>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</si>
  <si>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</si>
  <si>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</si>
  <si>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</si>
  <si>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</si>
  <si>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</si>
  <si>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</si>
  <si>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</si>
  <si>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</si>
  <si>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</si>
  <si>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</si>
  <si>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</si>
  <si>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</si>
  <si>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</si>
  <si>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</si>
  <si>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</si>
  <si>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</si>
  <si>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</si>
  <si>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</si>
  <si>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</si>
  <si>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</si>
  <si>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</si>
  <si>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</si>
  <si>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</si>
  <si>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</si>
  <si>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</si>
  <si>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</si>
  <si>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</si>
  <si>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</si>
  <si>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</si>
  <si>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</si>
  <si>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</si>
  <si>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</si>
  <si>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</si>
  <si>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</si>
  <si>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</si>
  <si>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</si>
  <si>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</si>
  <si>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</si>
  <si>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</si>
  <si>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</si>
  <si>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</si>
  <si>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</si>
  <si>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</si>
  <si>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</si>
  <si>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</si>
  <si>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</si>
  <si>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</si>
  <si>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</si>
  <si>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</si>
  <si>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</si>
  <si>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</si>
  <si>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</si>
  <si>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</si>
  <si>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</si>
  <si>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</si>
  <si>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</si>
  <si>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</si>
  <si>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</si>
  <si>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</si>
  <si>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</si>
  <si>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</si>
  <si>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</si>
  <si>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</si>
  <si>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</si>
  <si>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</si>
  <si>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</si>
  <si>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</si>
  <si>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</si>
  <si>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</si>
  <si>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</si>
  <si>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</si>
  <si>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</si>
  <si>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</si>
  <si>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</si>
  <si>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</si>
  <si>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</si>
  <si>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</si>
  <si>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</si>
  <si>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</si>
  <si>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</si>
  <si>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</si>
  <si>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</si>
  <si>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</si>
  <si>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</si>
  <si>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</si>
  <si>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</si>
  <si>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</si>
  <si>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</si>
  <si>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</si>
  <si>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</si>
  <si>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</si>
  <si>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</si>
  <si>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</si>
  <si>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</si>
  <si>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</si>
  <si>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</si>
  <si>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</si>
  <si>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</si>
  <si>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</si>
  <si>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</si>
  <si>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</si>
  <si>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</si>
  <si>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</si>
  <si>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</si>
  <si>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Нөхөн төлбөрийн нөөцийн давхар даатгагчид ногдох хэсэг</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</si>
  <si>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</si>
  <si>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</si>
  <si>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</si>
  <si>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</si>
  <si>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</si>
  <si>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</si>
  <si>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</si>
  <si>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</si>
  <si>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</si>
  <si>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</si>
  <si>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</si>
  <si>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</si>
  <si>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</si>
  <si>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</si>
  <si>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НЭГЖИД НОГДОХ ХЭМЖЭЭНЭЭС ХЭТРҮҮЛЭН БАЙРШУУЛСАН ХӨРӨНГИЙН ТООЦООЛОЛ</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</si>
  <si>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</si>
  <si>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</si>
  <si>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</si>
  <si>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</si>
  <si>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</si>
  <si>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</si>
  <si>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</si>
  <si>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</si>
  <si>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</si>
  <si>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</si>
  <si>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</si>
  <si>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</si>
  <si>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</si>
  <si>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</si>
  <si>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</si>
  <si>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</si>
  <si>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</si>
  <si>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</si>
  <si>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</si>
  <si>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</si>
  <si>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</si>
  <si>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</si>
  <si>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</si>
  <si>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</si>
  <si>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</si>
  <si>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</si>
  <si>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</si>
  <si>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</si>
  <si>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</si>
  <si>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</si>
  <si>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</si>
  <si>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</si>
  <si>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</si>
  <si>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</si>
  <si>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</si>
  <si>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</si>
  <si>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</si>
  <si>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</si>
  <si>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</si>
  <si>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</si>
  <si>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</si>
  <si>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</si>
  <si>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</si>
  <si>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</si>
  <si>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</si>
  <si>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</si>
  <si>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</si>
  <si>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</si>
  <si>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</si>
  <si>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</si>
  <si>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</si>
  <si>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</si>
  <si>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</si>
  <si>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</si>
  <si>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</si>
  <si>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</si>
  <si>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</si>
  <si>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</si>
  <si>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</si>
  <si>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</si>
  <si>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</si>
  <si>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</si>
  <si>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</si>
  <si>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</si>
  <si>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</si>
  <si>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</si>
  <si>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</si>
  <si>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</si>
  <si>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</si>
  <si>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</si>
  <si>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</si>
  <si>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</si>
  <si>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</si>
  <si>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</si>
  <si>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</si>
  <si>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</si>
  <si>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</si>
  <si>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</si>
  <si>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</si>
  <si>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</si>
  <si>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</si>
  <si>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</si>
  <si>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</si>
  <si>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</si>
  <si>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</si>
  <si>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</si>
  <si>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</si>
  <si>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</si>
  <si>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</si>
  <si>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</si>
  <si>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</si>
  <si>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</si>
  <si>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</si>
  <si>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</si>
  <si>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</si>
  <si>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</si>
  <si>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</si>
  <si>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20.10</t>
  </si>
  <si>
    <t>20.20</t>
  </si>
  <si>
    <t>22.10</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</si>
  <si>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</si>
  <si>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</si>
  <si>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</si>
  <si>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</si>
  <si>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</si>
  <si>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</si>
  <si>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</si>
  <si>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</si>
  <si>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</si>
  <si>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</si>
  <si>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27.10</t>
  </si>
  <si>
    <t>Компанийн нэгдэл - 10</t>
  </si>
  <si>
    <t>МАЯГТ СЗХ04166. НЭГЖИД НОГДОХ ХЭМЖЭЭНЭЭС ХЭТРҮҮЛЭН БАЙРШУУЛСАН ХӨРӨНГИЙН ТООЦООЛОЛ</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</si>
  <si>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</si>
  <si>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</si>
  <si>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</si>
  <si>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</si>
  <si>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</si>
  <si>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</si>
  <si>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</si>
  <si>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</si>
  <si>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</si>
  <si>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</si>
  <si>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</si>
  <si>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</si>
  <si>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</si>
  <si>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</si>
  <si>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</si>
  <si>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</si>
  <si>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</si>
  <si>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</si>
  <si>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</si>
  <si>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мөн ББСБ-н гаргасан үнэт цаас тохиолдолд энэ цонхонд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</si>
  <si>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</si>
  <si>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</si>
  <si>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</si>
  <si>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</si>
  <si>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</si>
  <si>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</si>
  <si>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</si>
  <si>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</si>
  <si>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</si>
  <si>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</si>
  <si>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</si>
  <si>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</si>
  <si>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</si>
  <si>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</si>
  <si>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</si>
  <si>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</si>
  <si>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</si>
  <si>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</si>
  <si>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</si>
  <si>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</si>
  <si>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</si>
  <si>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</si>
  <si>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</si>
  <si>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</si>
  <si>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</si>
  <si>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</si>
  <si>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</si>
  <si>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</si>
  <si>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</si>
  <si>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</si>
  <si>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</si>
  <si>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</si>
  <si>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</si>
  <si>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</si>
  <si>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</si>
  <si>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</si>
  <si>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</si>
  <si>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</si>
  <si>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</si>
  <si>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</si>
  <si>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Холбоотой этгээдэд оруулсан хөрөнгө оруулалт</t>
  </si>
  <si>
    <t>Хувилбар №2</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</si>
  <si>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</si>
  <si>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</si>
  <si>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</si>
  <si>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</si>
  <si>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</si>
  <si>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</si>
  <si>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</si>
  <si>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</si>
  <si>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</si>
  <si>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</si>
  <si>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</si>
  <si>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</si>
  <si>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</si>
  <si>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</si>
  <si>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</si>
  <si>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</si>
  <si>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</si>
  <si>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</si>
  <si>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</si>
  <si>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</si>
  <si>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</si>
  <si>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</si>
  <si>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</si>
  <si>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</si>
  <si>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</si>
  <si>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</si>
  <si>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</si>
  <si>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</si>
  <si>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</si>
  <si>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</si>
  <si>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</si>
  <si>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</si>
  <si>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</si>
  <si>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</si>
  <si>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</si>
  <si>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</si>
  <si>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</si>
  <si>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</si>
  <si>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</si>
  <si>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</si>
  <si>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</si>
  <si>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</si>
  <si>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</si>
  <si>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</si>
  <si>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</si>
  <si>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</si>
  <si>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</si>
  <si>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</si>
  <si>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</si>
  <si>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</si>
  <si>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</si>
  <si>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</si>
  <si>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</si>
  <si>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</si>
  <si>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</si>
  <si>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</si>
  <si>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</si>
  <si>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</si>
  <si>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</si>
  <si>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</si>
  <si>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</si>
  <si>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</si>
  <si>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</si>
  <si>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</si>
  <si>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</si>
  <si>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</si>
  <si>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</si>
  <si>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</si>
  <si>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</si>
  <si>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</si>
  <si>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</si>
  <si>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</si>
  <si>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</si>
  <si>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</si>
  <si>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</si>
  <si>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</si>
  <si>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</si>
  <si>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</si>
  <si>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</si>
  <si>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</si>
  <si>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</si>
  <si>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</si>
  <si>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</si>
  <si>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</si>
  <si>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</si>
  <si>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</si>
  <si>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</si>
  <si>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</si>
  <si>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</si>
  <si>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</si>
  <si>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</si>
  <si>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</si>
  <si>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</si>
  <si>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</si>
  <si>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</si>
  <si>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</si>
  <si>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</si>
  <si>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</si>
  <si>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</si>
  <si>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</si>
  <si>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</si>
  <si>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</si>
  <si>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</si>
  <si>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</si>
  <si>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</si>
  <si>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</si>
  <si>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</si>
  <si>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</si>
  <si>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</si>
  <si>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</si>
  <si>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</si>
  <si>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</si>
  <si>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</si>
  <si>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</si>
  <si>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</si>
  <si>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</si>
  <si>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</si>
  <si>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</si>
  <si>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</si>
  <si>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</si>
  <si>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</si>
  <si>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</si>
  <si>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</si>
  <si>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</si>
  <si>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</si>
  <si>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</si>
  <si>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</si>
  <si>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</si>
  <si>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</si>
  <si>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27.1.1</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</si>
  <si>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</si>
  <si>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</si>
  <si>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</si>
  <si>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</si>
  <si>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</si>
  <si>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</si>
  <si>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</si>
  <si>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</si>
  <si>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</si>
  <si>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</si>
  <si>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</si>
  <si>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</si>
  <si>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</si>
  <si>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</si>
  <si>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</si>
  <si>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</si>
  <si>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</si>
  <si>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</si>
  <si>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</si>
  <si>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27.2.1</t>
  </si>
  <si>
    <t>27.2.2</t>
  </si>
  <si>
    <t>27.2.3</t>
  </si>
  <si>
    <t>27.2.4</t>
  </si>
  <si>
    <t>27.2.5</t>
  </si>
  <si>
    <t>27.2.6</t>
  </si>
  <si>
    <t>27.2.7</t>
  </si>
  <si>
    <t>27.2.8</t>
  </si>
  <si>
    <t>27.2.9</t>
  </si>
  <si>
    <t>27.2.10</t>
  </si>
  <si>
    <t>27.2.11</t>
  </si>
  <si>
    <t>27.3.1</t>
  </si>
  <si>
    <t>27.3.2</t>
  </si>
  <si>
    <t>27.3.3</t>
  </si>
  <si>
    <t>27.3.4</t>
  </si>
  <si>
    <t>27.3.5</t>
  </si>
  <si>
    <t>27.3.6</t>
  </si>
  <si>
    <t>27.3.7</t>
  </si>
  <si>
    <t>27.3.8</t>
  </si>
  <si>
    <t>27.3.9</t>
  </si>
  <si>
    <t>27.3.10</t>
  </si>
  <si>
    <t>27.3.11</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</si>
  <si>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</si>
  <si>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</si>
  <si>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</si>
  <si>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</si>
  <si>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</si>
  <si>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</si>
  <si>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</si>
  <si>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</si>
  <si>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</si>
  <si>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</si>
  <si>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</si>
  <si>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</si>
  <si>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</si>
  <si>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</si>
  <si>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</si>
  <si>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</si>
  <si>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</si>
  <si>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</si>
  <si>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</si>
  <si>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</si>
  <si>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</si>
  <si>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</si>
  <si>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</si>
  <si>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</si>
  <si>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</si>
  <si>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</si>
  <si>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</si>
  <si>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</si>
  <si>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</si>
  <si>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</si>
  <si>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</si>
  <si>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</si>
  <si>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</si>
  <si>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</si>
  <si>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</si>
  <si>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</si>
  <si>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</si>
  <si>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</si>
  <si>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</si>
  <si>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</si>
  <si>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</si>
  <si>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</si>
  <si>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</si>
  <si>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</si>
  <si>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</si>
  <si>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</si>
  <si>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</si>
  <si>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</si>
  <si>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</si>
  <si>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</si>
  <si>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</si>
  <si>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</si>
  <si>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</si>
  <si>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</si>
  <si>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</si>
  <si>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</si>
  <si>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</si>
  <si>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</si>
  <si>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</si>
  <si>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</si>
  <si>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</si>
  <si>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</si>
  <si>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</si>
  <si>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</si>
  <si>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</si>
  <si>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</si>
  <si>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27.10.1</t>
  </si>
  <si>
    <t>27.10.2</t>
  </si>
  <si>
    <t>27.10.3</t>
  </si>
  <si>
    <t>27.10.4</t>
  </si>
  <si>
    <t>27.10.5</t>
  </si>
  <si>
    <t>27.10.6</t>
  </si>
  <si>
    <t>27.10.7</t>
  </si>
  <si>
    <t>27.10.8</t>
  </si>
  <si>
    <t>27.10.9</t>
  </si>
  <si>
    <t>27.10.10</t>
  </si>
  <si>
    <t>27.10.11</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</si>
  <si>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</si>
  <si>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</si>
  <si>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</si>
  <si>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</si>
  <si>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</si>
  <si>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</si>
  <si>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</si>
  <si>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</si>
  <si>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</si>
  <si>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</si>
  <si>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</si>
  <si>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тавигдах шаардлага”-ын 1 дүгээр хавсралт</t>
  </si>
  <si>
    <t>МАЯГТ СЗХ04153.ФАКУЛЬТАТИВ ДАВХАР ДААТГАЛЫН ГЭРЭЭНИЙ МЭДЭЭЛЭЛ</t>
  </si>
  <si>
    <t>Даатгалын гэрээний дугаар</t>
  </si>
  <si>
    <t xml:space="preserve"> Давхар даатгагч </t>
  </si>
  <si>
    <t xml:space="preserve">Давхар даатгалын нөхцөл** </t>
  </si>
  <si>
    <t>Эрсдэлийн хувь***</t>
  </si>
  <si>
    <t>Хариуцлагын хязгаар****</t>
  </si>
  <si>
    <t>Шимтгэл /Commision/</t>
  </si>
  <si>
    <t>Үүнээс: Давхар даатгагчаас төлсөн нөхөн төлбөр</t>
  </si>
  <si>
    <t>Хувь тэнцүүлсэн /proportional/</t>
  </si>
  <si>
    <t>Хувь тэнцүүлээгүй</t>
  </si>
  <si>
    <t>Даатгагч хариуцах хувь</t>
  </si>
  <si>
    <t>Давхар даатгагч хариуцах хувь</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</si>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</sst>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_);_(* \(#,##0.0\);_(* &quot;-&quot;??_);_(@_)"/>
    <numFmt numFmtId="167" formatCode="0.0"/>
    <numFmt numFmtId="168" formatCode="_(* #,##0_);_(* \(#,##0\);_(* &quot;-&quot;??_);_(@_)"/>
    <numFmt numFmtId="169" formatCode="0.0%"/>
  </numFmts>
  <fonts count="45" x14ac:knownFonts="1">
    <font>
      <sz val="10"/>
      <name val="Arial"/>
      <family val="2"/>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s>
  <fills count="18">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s>
  <borders count="69">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rgb="FF000000"/>
      </left>
      <right/>
      <top style="thin">
        <color indexed="64"/>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s>
  <cellStyleXfs count="23">
    <xf numFmtId="0" fontId="0" fillId="0" borderId="0"/>
    <xf numFmtId="43" fontId="5" fillId="0" borderId="0" applyBorder="0" applyAlignment="0" applyProtection="0"/>
    <xf numFmtId="0" fontId="6" fillId="0" borderId="0" applyFont="0" applyBorder="0" applyAlignment="0" applyProtection="0"/>
    <xf numFmtId="0" fontId="7" fillId="0" borderId="0"/>
    <xf numFmtId="43" fontId="7"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28" fillId="0" borderId="0"/>
    <xf numFmtId="0" fontId="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4" fontId="2" fillId="0" borderId="0" applyFont="0" applyFill="0" applyBorder="0" applyAlignment="0" applyProtection="0"/>
    <xf numFmtId="9" fontId="5" fillId="0" borderId="0" applyFont="0" applyFill="0" applyBorder="0" applyAlignment="0" applyProtection="0"/>
    <xf numFmtId="0" fontId="5" fillId="0" borderId="0" applyFont="0" applyBorder="0" applyAlignment="0" applyProtection="0"/>
    <xf numFmtId="43" fontId="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cellStyleXfs>
  <cellXfs count="1343">
    <xf numFmtId="0" fontId="0" fillId="0" borderId="0" xfId="0"/>
    <xf numFmtId="0" fontId="8" fillId="0" borderId="0" xfId="0" applyFont="1"/>
    <xf numFmtId="0" fontId="11" fillId="0" borderId="0" xfId="0" applyFont="1" applyAlignment="1">
      <alignment horizontal="center"/>
    </xf>
    <xf numFmtId="43" fontId="8" fillId="0" borderId="5" xfId="0" applyNumberFormat="1" applyFont="1" applyBorder="1" applyProtection="1">
      <protection locked="0"/>
    </xf>
    <xf numFmtId="4" fontId="8" fillId="0" borderId="5" xfId="0" applyNumberFormat="1" applyFont="1" applyBorder="1" applyProtection="1">
      <protection locked="0"/>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Protection="1">
      <protection locked="0"/>
    </xf>
    <xf numFmtId="0" fontId="10" fillId="0" borderId="0" xfId="0" applyFont="1" applyAlignment="1" applyProtection="1">
      <alignment horizontal="left" wrapText="1"/>
      <protection locked="0"/>
    </xf>
    <xf numFmtId="4" fontId="8" fillId="0" borderId="5" xfId="0" applyNumberFormat="1" applyFont="1" applyBorder="1" applyAlignment="1" applyProtection="1">
      <alignment wrapText="1"/>
      <protection locked="0"/>
    </xf>
    <xf numFmtId="0" fontId="10" fillId="0" borderId="0" xfId="0" applyFont="1" applyAlignment="1">
      <alignment horizontal="center"/>
    </xf>
    <xf numFmtId="0" fontId="10" fillId="5" borderId="0" xfId="0" applyFont="1" applyFill="1" applyAlignment="1">
      <alignment vertical="center" wrapText="1"/>
    </xf>
    <xf numFmtId="0" fontId="13" fillId="5" borderId="0" xfId="0" applyFont="1" applyFill="1" applyAlignment="1">
      <alignment horizontal="center" vertical="center" wrapText="1"/>
    </xf>
    <xf numFmtId="0" fontId="11" fillId="0" borderId="12" xfId="0" applyFont="1" applyBorder="1"/>
    <xf numFmtId="0" fontId="8" fillId="2" borderId="5" xfId="0" applyFont="1" applyFill="1" applyBorder="1" applyAlignment="1">
      <alignment horizontal="center" wrapText="1"/>
    </xf>
    <xf numFmtId="0" fontId="10" fillId="0" borderId="5" xfId="0" applyFont="1" applyBorder="1" applyAlignment="1">
      <alignment horizontal="center"/>
    </xf>
    <xf numFmtId="0" fontId="10" fillId="0" borderId="5" xfId="0" applyFont="1" applyBorder="1"/>
    <xf numFmtId="0" fontId="10" fillId="2" borderId="5" xfId="0" applyFont="1" applyFill="1" applyBorder="1" applyAlignment="1">
      <alignment horizontal="center"/>
    </xf>
    <xf numFmtId="0" fontId="13" fillId="2" borderId="5" xfId="0" applyFont="1" applyFill="1" applyBorder="1" applyAlignment="1">
      <alignment horizontal="center"/>
    </xf>
    <xf numFmtId="0" fontId="10" fillId="0" borderId="0" xfId="0" applyFont="1" applyAlignment="1">
      <alignment vertical="center" wrapText="1"/>
    </xf>
    <xf numFmtId="0" fontId="13"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0" fillId="2" borderId="25" xfId="0" applyFont="1" applyFill="1" applyBorder="1" applyAlignment="1">
      <alignment horizontal="center" vertical="center" wrapText="1"/>
    </xf>
    <xf numFmtId="0" fontId="10" fillId="2" borderId="25" xfId="0" applyFont="1" applyFill="1" applyBorder="1" applyAlignment="1">
      <alignment horizontal="center" vertical="center"/>
    </xf>
    <xf numFmtId="0" fontId="10" fillId="2" borderId="25" xfId="0" applyFont="1" applyFill="1" applyBorder="1" applyAlignment="1">
      <alignment horizontal="center"/>
    </xf>
    <xf numFmtId="0" fontId="13" fillId="2" borderId="6" xfId="0" applyFont="1" applyFill="1" applyBorder="1" applyAlignment="1">
      <alignment horizontal="center" vertical="center"/>
    </xf>
    <xf numFmtId="43" fontId="10" fillId="2" borderId="25" xfId="1" applyFont="1" applyFill="1" applyBorder="1" applyProtection="1"/>
    <xf numFmtId="0" fontId="10" fillId="0" borderId="25" xfId="0" applyFont="1" applyBorder="1" applyProtection="1">
      <protection locked="0"/>
    </xf>
    <xf numFmtId="43" fontId="10" fillId="0" borderId="25" xfId="1" applyFont="1" applyBorder="1" applyProtection="1">
      <protection locked="0"/>
    </xf>
    <xf numFmtId="43" fontId="10" fillId="0" borderId="21"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43" fontId="10" fillId="0" borderId="5" xfId="0" applyNumberFormat="1" applyFont="1" applyBorder="1" applyProtection="1">
      <protection locked="0"/>
    </xf>
    <xf numFmtId="0" fontId="8" fillId="0" borderId="5" xfId="3" applyFont="1" applyBorder="1" applyProtection="1">
      <protection locked="0"/>
    </xf>
    <xf numFmtId="43" fontId="8" fillId="0" borderId="5" xfId="3" applyNumberFormat="1" applyFont="1" applyBorder="1" applyProtection="1">
      <protection locked="0"/>
    </xf>
    <xf numFmtId="0" fontId="8" fillId="0" borderId="5" xfId="0" applyFont="1" applyBorder="1" applyProtection="1">
      <protection locked="0"/>
    </xf>
    <xf numFmtId="43" fontId="10" fillId="0" borderId="5" xfId="0" applyNumberFormat="1" applyFont="1" applyBorder="1" applyAlignment="1" applyProtection="1">
      <alignment horizontal="center"/>
      <protection locked="0"/>
    </xf>
    <xf numFmtId="49" fontId="10" fillId="0" borderId="0" xfId="0" applyNumberFormat="1" applyFont="1" applyAlignment="1">
      <alignment horizontal="left"/>
    </xf>
    <xf numFmtId="49" fontId="8" fillId="2" borderId="24" xfId="0" applyNumberFormat="1" applyFont="1" applyFill="1" applyBorder="1" applyAlignment="1">
      <alignment horizontal="center"/>
    </xf>
    <xf numFmtId="0" fontId="8" fillId="2" borderId="24" xfId="0" applyFont="1" applyFill="1" applyBorder="1" applyAlignment="1">
      <alignment horizontal="center"/>
    </xf>
    <xf numFmtId="0" fontId="8" fillId="2" borderId="26" xfId="0" applyFont="1" applyFill="1" applyBorder="1" applyAlignment="1">
      <alignment horizontal="center"/>
    </xf>
    <xf numFmtId="0" fontId="10" fillId="2" borderId="6" xfId="0" applyFont="1" applyFill="1" applyBorder="1" applyAlignment="1">
      <alignment horizontal="center" vertical="center" wrapText="1"/>
    </xf>
    <xf numFmtId="0" fontId="10" fillId="2" borderId="0" xfId="0" applyFont="1" applyFill="1" applyAlignment="1">
      <alignment horizontal="center" wrapText="1"/>
    </xf>
    <xf numFmtId="0" fontId="10" fillId="2" borderId="23" xfId="0" applyFont="1" applyFill="1" applyBorder="1" applyAlignment="1">
      <alignment horizontal="center" vertical="center" wrapText="1"/>
    </xf>
    <xf numFmtId="49" fontId="13" fillId="2" borderId="25" xfId="0" applyNumberFormat="1" applyFont="1" applyFill="1" applyBorder="1" applyAlignment="1">
      <alignment horizontal="center" vertical="center"/>
    </xf>
    <xf numFmtId="0" fontId="13" fillId="2" borderId="25" xfId="0" applyFont="1" applyFill="1" applyBorder="1" applyAlignment="1">
      <alignment wrapText="1"/>
    </xf>
    <xf numFmtId="0" fontId="8" fillId="2" borderId="28" xfId="0" applyFont="1" applyFill="1" applyBorder="1" applyAlignment="1">
      <alignment horizontal="center"/>
    </xf>
    <xf numFmtId="0" fontId="8" fillId="2" borderId="30" xfId="0" applyFont="1" applyFill="1" applyBorder="1" applyAlignment="1">
      <alignment horizontal="center"/>
    </xf>
    <xf numFmtId="0" fontId="13" fillId="2" borderId="6" xfId="0" applyFont="1" applyFill="1" applyBorder="1" applyAlignment="1">
      <alignment wrapText="1"/>
    </xf>
    <xf numFmtId="43" fontId="10" fillId="2" borderId="5" xfId="1" applyFont="1" applyFill="1" applyBorder="1" applyProtection="1"/>
    <xf numFmtId="43" fontId="10" fillId="0" borderId="24" xfId="1" applyFont="1" applyBorder="1" applyProtection="1">
      <protection locked="0"/>
    </xf>
    <xf numFmtId="0" fontId="8" fillId="0" borderId="0" xfId="0" applyFont="1" applyAlignment="1">
      <alignment horizontal="left" vertical="center" wrapText="1"/>
    </xf>
    <xf numFmtId="0" fontId="8" fillId="0" borderId="0" xfId="0" applyFont="1" applyAlignment="1">
      <alignment horizontal="right" vertical="center" wrapText="1"/>
    </xf>
    <xf numFmtId="0" fontId="9" fillId="2" borderId="5" xfId="3" applyFont="1" applyFill="1" applyBorder="1" applyAlignment="1">
      <alignment horizontal="center" vertical="center"/>
    </xf>
    <xf numFmtId="0" fontId="9" fillId="2" borderId="5" xfId="3" applyFont="1" applyFill="1" applyBorder="1" applyAlignment="1">
      <alignment horizontal="center" vertical="center" wrapText="1"/>
    </xf>
    <xf numFmtId="0" fontId="8" fillId="2" borderId="5" xfId="3" applyFont="1" applyFill="1" applyBorder="1" applyAlignment="1">
      <alignment horizontal="center" vertical="center"/>
    </xf>
    <xf numFmtId="0" fontId="8" fillId="2" borderId="5" xfId="3" applyFont="1" applyFill="1" applyBorder="1" applyAlignment="1">
      <alignment horizontal="center" vertical="center" wrapText="1"/>
    </xf>
    <xf numFmtId="0" fontId="8" fillId="3" borderId="5" xfId="0" applyFont="1" applyFill="1" applyBorder="1" applyAlignment="1">
      <alignment horizontal="left" vertical="center" wrapText="1"/>
    </xf>
    <xf numFmtId="0" fontId="8" fillId="0" borderId="5" xfId="0" applyFont="1" applyBorder="1" applyAlignment="1">
      <alignment horizontal="center" vertical="center" wrapText="1"/>
    </xf>
    <xf numFmtId="0" fontId="8" fillId="3" borderId="5" xfId="3" applyFont="1" applyFill="1" applyBorder="1" applyAlignment="1">
      <alignment horizontal="left" vertical="center"/>
    </xf>
    <xf numFmtId="0" fontId="8" fillId="0" borderId="5" xfId="3" applyFont="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3" applyFont="1" applyFill="1" applyBorder="1" applyAlignment="1">
      <alignment horizontal="left" vertical="center" wrapText="1"/>
    </xf>
    <xf numFmtId="0" fontId="8" fillId="3" borderId="5" xfId="3" applyFont="1" applyFill="1" applyBorder="1" applyAlignment="1">
      <alignment horizontal="center" vertical="center" wrapText="1"/>
    </xf>
    <xf numFmtId="0" fontId="8" fillId="3" borderId="5" xfId="3" applyFont="1" applyFill="1" applyBorder="1" applyAlignment="1">
      <alignment horizontal="left"/>
    </xf>
    <xf numFmtId="0" fontId="8" fillId="0" borderId="5" xfId="3" applyFont="1" applyBorder="1" applyAlignment="1">
      <alignment horizontal="left" vertical="center" wrapText="1"/>
    </xf>
    <xf numFmtId="43" fontId="9" fillId="2" borderId="5" xfId="1" quotePrefix="1" applyFont="1" applyFill="1" applyBorder="1" applyProtection="1"/>
    <xf numFmtId="43" fontId="9" fillId="2" borderId="5" xfId="1" applyFont="1" applyFill="1" applyBorder="1" applyProtection="1"/>
    <xf numFmtId="0" fontId="8" fillId="0" borderId="0" xfId="3" applyFont="1"/>
    <xf numFmtId="0" fontId="9" fillId="0" borderId="0" xfId="3" applyFont="1" applyAlignment="1">
      <alignment horizontal="center" wrapText="1"/>
    </xf>
    <xf numFmtId="0" fontId="15" fillId="0" borderId="0" xfId="3" applyFont="1" applyAlignment="1">
      <alignment horizontal="center" wrapText="1"/>
    </xf>
    <xf numFmtId="43" fontId="15" fillId="0" borderId="0" xfId="3" applyNumberFormat="1" applyFont="1"/>
    <xf numFmtId="0" fontId="9" fillId="0" borderId="0" xfId="3" applyFont="1" applyAlignment="1">
      <alignment horizontal="center" vertical="center" wrapText="1"/>
    </xf>
    <xf numFmtId="0" fontId="9" fillId="0" borderId="0" xfId="3" applyFont="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left" vertical="center" wrapText="1"/>
    </xf>
    <xf numFmtId="0" fontId="11" fillId="0" borderId="0" xfId="0" applyFont="1" applyAlignment="1">
      <alignment horizontal="left" indent="21"/>
    </xf>
    <xf numFmtId="0" fontId="10" fillId="0" borderId="0" xfId="1" applyNumberFormat="1" applyFont="1" applyAlignment="1" applyProtection="1">
      <alignment horizontal="center" vertical="center" wrapText="1"/>
    </xf>
    <xf numFmtId="0" fontId="9" fillId="2" borderId="5" xfId="0" applyFont="1" applyFill="1" applyBorder="1" applyAlignment="1">
      <alignment horizontal="center" vertical="center" wrapText="1"/>
    </xf>
    <xf numFmtId="0" fontId="9" fillId="2" borderId="5" xfId="1" applyNumberFormat="1" applyFont="1" applyFill="1" applyBorder="1" applyAlignment="1" applyProtection="1">
      <alignment horizontal="center" wrapText="1"/>
    </xf>
    <xf numFmtId="0" fontId="14" fillId="0" borderId="5" xfId="0" applyFont="1" applyBorder="1"/>
    <xf numFmtId="0" fontId="14" fillId="0" borderId="5" xfId="1" applyNumberFormat="1" applyFont="1" applyBorder="1" applyAlignment="1" applyProtection="1">
      <alignment horizontal="center"/>
    </xf>
    <xf numFmtId="4" fontId="14" fillId="3" borderId="5" xfId="0" applyNumberFormat="1" applyFont="1" applyFill="1" applyBorder="1" applyProtection="1">
      <protection locked="0"/>
    </xf>
    <xf numFmtId="4" fontId="14" fillId="0" borderId="5" xfId="0" applyNumberFormat="1" applyFont="1" applyBorder="1" applyProtection="1">
      <protection locked="0"/>
    </xf>
    <xf numFmtId="0" fontId="10" fillId="0" borderId="0" xfId="0" applyFont="1" applyAlignment="1">
      <alignment vertical="center"/>
    </xf>
    <xf numFmtId="166" fontId="10" fillId="0" borderId="0" xfId="1" applyNumberFormat="1" applyFont="1" applyAlignment="1" applyProtection="1">
      <alignment vertical="center"/>
    </xf>
    <xf numFmtId="0" fontId="13" fillId="0" borderId="0" xfId="0" applyFont="1" applyAlignment="1">
      <alignment horizontal="center" vertical="center"/>
    </xf>
    <xf numFmtId="166" fontId="10" fillId="0" borderId="0" xfId="1" applyNumberFormat="1" applyFont="1" applyAlignment="1" applyProtection="1"/>
    <xf numFmtId="166" fontId="10" fillId="5" borderId="0" xfId="1" applyNumberFormat="1" applyFont="1" applyFill="1" applyBorder="1" applyAlignment="1" applyProtection="1">
      <alignment vertical="center" wrapText="1"/>
    </xf>
    <xf numFmtId="166" fontId="10" fillId="5" borderId="27" xfId="1" applyNumberFormat="1" applyFont="1" applyFill="1" applyBorder="1" applyAlignment="1" applyProtection="1">
      <alignment vertical="center" wrapText="1"/>
    </xf>
    <xf numFmtId="0" fontId="10" fillId="0" borderId="5" xfId="0" applyFont="1" applyBorder="1" applyAlignment="1">
      <alignment horizontal="center" vertical="center" wrapText="1"/>
    </xf>
    <xf numFmtId="43" fontId="14" fillId="0" borderId="5" xfId="1" applyFont="1" applyBorder="1" applyAlignment="1" applyProtection="1">
      <alignment vertical="center"/>
      <protection locked="0"/>
    </xf>
    <xf numFmtId="43" fontId="10" fillId="4" borderId="5" xfId="1" applyFont="1" applyFill="1" applyBorder="1" applyAlignment="1" applyProtection="1">
      <alignment horizontal="center" vertical="center" wrapText="1"/>
    </xf>
    <xf numFmtId="43" fontId="8" fillId="4" borderId="5" xfId="1" applyFont="1" applyFill="1" applyBorder="1" applyAlignment="1" applyProtection="1">
      <alignment horizontal="center" vertical="center"/>
    </xf>
    <xf numFmtId="0" fontId="10" fillId="4" borderId="5" xfId="0" applyFont="1" applyFill="1" applyBorder="1" applyAlignment="1">
      <alignment horizontal="center" vertical="center" wrapText="1"/>
    </xf>
    <xf numFmtId="43" fontId="10" fillId="4" borderId="5" xfId="1" applyFont="1" applyFill="1" applyBorder="1" applyAlignment="1" applyProtection="1">
      <alignment vertical="center"/>
    </xf>
    <xf numFmtId="0" fontId="14" fillId="3" borderId="0" xfId="0" applyFont="1" applyFill="1" applyAlignment="1">
      <alignment horizontal="center"/>
    </xf>
    <xf numFmtId="0" fontId="14" fillId="3" borderId="0" xfId="0" applyFont="1" applyFill="1"/>
    <xf numFmtId="0" fontId="14" fillId="2" borderId="5" xfId="0" applyFont="1" applyFill="1" applyBorder="1" applyAlignment="1">
      <alignment horizontal="center"/>
    </xf>
    <xf numFmtId="0" fontId="14" fillId="2" borderId="5" xfId="0" applyFont="1" applyFill="1" applyBorder="1" applyAlignment="1">
      <alignment vertical="top" wrapText="1"/>
    </xf>
    <xf numFmtId="0" fontId="14" fillId="2" borderId="5" xfId="0" applyFont="1" applyFill="1" applyBorder="1" applyAlignment="1">
      <alignment horizontal="center" vertical="top" wrapText="1"/>
    </xf>
    <xf numFmtId="0" fontId="18" fillId="2" borderId="5" xfId="0" applyFont="1" applyFill="1" applyBorder="1" applyAlignment="1">
      <alignment vertical="top" wrapText="1"/>
    </xf>
    <xf numFmtId="43" fontId="14" fillId="2" borderId="5" xfId="1" applyFont="1" applyFill="1" applyBorder="1" applyAlignment="1" applyProtection="1">
      <alignment vertical="top" wrapText="1"/>
    </xf>
    <xf numFmtId="0" fontId="14" fillId="3" borderId="5" xfId="0" applyFont="1" applyFill="1" applyBorder="1" applyAlignment="1">
      <alignment horizontal="center"/>
    </xf>
    <xf numFmtId="43" fontId="14" fillId="4" borderId="5" xfId="1" applyFont="1" applyFill="1" applyBorder="1" applyAlignment="1" applyProtection="1">
      <alignment vertical="top" wrapText="1"/>
    </xf>
    <xf numFmtId="0" fontId="14" fillId="4" borderId="5" xfId="0" applyFont="1" applyFill="1" applyBorder="1" applyAlignment="1">
      <alignment vertical="top" wrapText="1"/>
    </xf>
    <xf numFmtId="169" fontId="14" fillId="4" borderId="5" xfId="0" applyNumberFormat="1" applyFont="1" applyFill="1" applyBorder="1" applyAlignment="1">
      <alignment horizontal="right" vertical="top" wrapText="1"/>
    </xf>
    <xf numFmtId="2" fontId="14" fillId="3" borderId="5" xfId="0" applyNumberFormat="1" applyFont="1" applyFill="1" applyBorder="1" applyAlignment="1">
      <alignment horizontal="center"/>
    </xf>
    <xf numFmtId="43" fontId="12" fillId="2" borderId="5" xfId="1" applyFont="1" applyFill="1" applyBorder="1" applyAlignment="1" applyProtection="1">
      <alignment vertical="top" wrapText="1"/>
    </xf>
    <xf numFmtId="0" fontId="17" fillId="2" borderId="5" xfId="0" applyFont="1" applyFill="1" applyBorder="1" applyAlignment="1">
      <alignment vertical="top" wrapText="1"/>
    </xf>
    <xf numFmtId="0" fontId="14" fillId="0" borderId="0" xfId="5" applyFont="1" applyAlignment="1">
      <alignment vertical="top" wrapText="1"/>
    </xf>
    <xf numFmtId="0" fontId="14" fillId="0" borderId="0" xfId="5" applyFont="1" applyAlignment="1">
      <alignment wrapText="1"/>
    </xf>
    <xf numFmtId="2" fontId="9" fillId="0" borderId="0" xfId="5" applyNumberFormat="1" applyFont="1" applyAlignment="1">
      <alignment horizontal="center" wrapText="1"/>
    </xf>
    <xf numFmtId="43" fontId="9" fillId="0" borderId="0" xfId="6" applyFont="1" applyAlignment="1" applyProtection="1">
      <alignment horizontal="center" wrapText="1"/>
    </xf>
    <xf numFmtId="0" fontId="9" fillId="0" borderId="0" xfId="5" applyFont="1" applyAlignment="1">
      <alignment horizontal="center" wrapText="1"/>
    </xf>
    <xf numFmtId="0" fontId="10" fillId="0" borderId="0" xfId="5" applyFont="1" applyAlignment="1">
      <alignment vertical="center" wrapText="1"/>
    </xf>
    <xf numFmtId="2" fontId="10" fillId="5" borderId="0" xfId="5" applyNumberFormat="1" applyFont="1" applyFill="1" applyAlignment="1">
      <alignment horizontal="left" vertical="center" wrapText="1"/>
    </xf>
    <xf numFmtId="43" fontId="14" fillId="0" borderId="0" xfId="6" applyFont="1" applyAlignment="1" applyProtection="1">
      <alignment wrapText="1"/>
    </xf>
    <xf numFmtId="0" fontId="10" fillId="0" borderId="0" xfId="5" applyFont="1" applyAlignment="1">
      <alignment horizontal="right" vertical="center" wrapText="1"/>
    </xf>
    <xf numFmtId="49" fontId="13" fillId="2" borderId="25" xfId="5" applyNumberFormat="1" applyFont="1" applyFill="1" applyBorder="1" applyAlignment="1">
      <alignment horizontal="left" vertical="center" wrapText="1"/>
    </xf>
    <xf numFmtId="0" fontId="13" fillId="2" borderId="25" xfId="5" applyFont="1" applyFill="1" applyBorder="1" applyAlignment="1">
      <alignment vertical="center" wrapText="1"/>
    </xf>
    <xf numFmtId="0" fontId="13" fillId="2" borderId="25" xfId="5" applyFont="1" applyFill="1" applyBorder="1" applyAlignment="1">
      <alignment horizontal="center" vertical="center" wrapText="1"/>
    </xf>
    <xf numFmtId="0" fontId="10" fillId="2" borderId="25" xfId="5" applyFont="1" applyFill="1" applyBorder="1" applyAlignment="1">
      <alignment horizontal="center" vertical="center" wrapText="1"/>
    </xf>
    <xf numFmtId="0" fontId="14" fillId="0" borderId="0" xfId="5" applyFont="1"/>
    <xf numFmtId="49" fontId="10" fillId="2" borderId="25" xfId="5" applyNumberFormat="1" applyFont="1" applyFill="1" applyBorder="1" applyAlignment="1">
      <alignment horizontal="center" vertical="center" wrapText="1"/>
    </xf>
    <xf numFmtId="0" fontId="10" fillId="2" borderId="6" xfId="5" applyFont="1" applyFill="1" applyBorder="1" applyAlignment="1">
      <alignment horizontal="center" vertical="center" wrapText="1"/>
    </xf>
    <xf numFmtId="43" fontId="13" fillId="0" borderId="25" xfId="5" applyNumberFormat="1" applyFont="1" applyBorder="1" applyProtection="1">
      <protection locked="0"/>
    </xf>
    <xf numFmtId="43" fontId="13" fillId="2" borderId="25" xfId="5" applyNumberFormat="1" applyFont="1" applyFill="1" applyBorder="1"/>
    <xf numFmtId="43" fontId="10" fillId="2" borderId="6" xfId="6" applyFont="1" applyFill="1" applyBorder="1" applyProtection="1"/>
    <xf numFmtId="9" fontId="10" fillId="2" borderId="25" xfId="7" applyFont="1" applyFill="1" applyBorder="1" applyProtection="1"/>
    <xf numFmtId="0" fontId="12" fillId="0" borderId="0" xfId="5" applyFont="1"/>
    <xf numFmtId="0" fontId="9" fillId="2" borderId="25" xfId="5" applyFont="1" applyFill="1" applyBorder="1" applyAlignment="1">
      <alignment vertical="center" wrapText="1"/>
    </xf>
    <xf numFmtId="43" fontId="13" fillId="2" borderId="25" xfId="6" applyFont="1" applyFill="1" applyBorder="1" applyProtection="1"/>
    <xf numFmtId="49" fontId="10" fillId="0" borderId="25" xfId="5" applyNumberFormat="1" applyFont="1" applyBorder="1" applyAlignment="1">
      <alignment horizontal="left" vertical="center" wrapText="1"/>
    </xf>
    <xf numFmtId="0" fontId="8" fillId="7" borderId="5" xfId="5" applyFont="1" applyFill="1" applyBorder="1" applyAlignment="1">
      <alignment vertical="center" wrapText="1"/>
    </xf>
    <xf numFmtId="0" fontId="10" fillId="0" borderId="25" xfId="5" applyFont="1" applyBorder="1" applyAlignment="1">
      <alignment horizontal="center" vertical="center" wrapText="1"/>
    </xf>
    <xf numFmtId="43" fontId="10" fillId="0" borderId="25" xfId="6" applyFont="1" applyFill="1" applyBorder="1" applyProtection="1">
      <protection locked="0"/>
    </xf>
    <xf numFmtId="43" fontId="13" fillId="4" borderId="25" xfId="6" applyFont="1" applyFill="1" applyBorder="1" applyProtection="1"/>
    <xf numFmtId="43" fontId="10" fillId="4" borderId="6" xfId="6" applyFont="1" applyFill="1" applyBorder="1" applyProtection="1"/>
    <xf numFmtId="43" fontId="10" fillId="4" borderId="25" xfId="6" applyFont="1" applyFill="1" applyBorder="1" applyProtection="1"/>
    <xf numFmtId="0" fontId="10" fillId="0" borderId="6" xfId="5" applyFont="1" applyBorder="1" applyAlignment="1">
      <alignment horizontal="center" vertical="center" wrapText="1"/>
    </xf>
    <xf numFmtId="43" fontId="10" fillId="0" borderId="25" xfId="6" applyFont="1" applyBorder="1" applyProtection="1">
      <protection locked="0"/>
    </xf>
    <xf numFmtId="0" fontId="9" fillId="2" borderId="25" xfId="5" applyFont="1" applyFill="1" applyBorder="1" applyAlignment="1">
      <alignment wrapText="1"/>
    </xf>
    <xf numFmtId="0" fontId="8" fillId="0" borderId="25" xfId="5" applyFont="1" applyBorder="1" applyAlignment="1">
      <alignment horizontal="left" vertical="center" wrapText="1"/>
    </xf>
    <xf numFmtId="0" fontId="12" fillId="0" borderId="0" xfId="5" applyFont="1" applyAlignment="1">
      <alignment wrapText="1"/>
    </xf>
    <xf numFmtId="43" fontId="13" fillId="0" borderId="25" xfId="6" applyFont="1" applyFill="1" applyBorder="1" applyProtection="1">
      <protection locked="0"/>
    </xf>
    <xf numFmtId="43" fontId="13" fillId="2" borderId="6" xfId="6" applyFont="1" applyFill="1" applyBorder="1" applyProtection="1"/>
    <xf numFmtId="2" fontId="10" fillId="5" borderId="25" xfId="5" applyNumberFormat="1" applyFont="1" applyFill="1" applyBorder="1" applyAlignment="1">
      <alignment horizontal="left" vertical="center" wrapText="1"/>
    </xf>
    <xf numFmtId="167" fontId="10" fillId="5" borderId="25" xfId="5" applyNumberFormat="1" applyFont="1" applyFill="1" applyBorder="1" applyAlignment="1">
      <alignment horizontal="left" vertical="center" wrapText="1"/>
    </xf>
    <xf numFmtId="9" fontId="10" fillId="2" borderId="25" xfId="7" applyFont="1" applyFill="1" applyBorder="1" applyAlignment="1" applyProtection="1">
      <alignment vertical="center"/>
    </xf>
    <xf numFmtId="43" fontId="13" fillId="2" borderId="25" xfId="6" applyFont="1" applyFill="1" applyBorder="1" applyAlignment="1" applyProtection="1">
      <alignment vertical="center" wrapText="1"/>
    </xf>
    <xf numFmtId="43" fontId="13" fillId="2" borderId="6" xfId="6" applyFont="1" applyFill="1" applyBorder="1" applyAlignment="1" applyProtection="1">
      <alignment vertical="center"/>
    </xf>
    <xf numFmtId="49" fontId="13" fillId="0" borderId="0" xfId="5" applyNumberFormat="1" applyFont="1" applyAlignment="1">
      <alignment horizontal="left" vertical="center"/>
    </xf>
    <xf numFmtId="0" fontId="10" fillId="0" borderId="0" xfId="5" applyFont="1" applyAlignment="1">
      <alignment wrapText="1"/>
    </xf>
    <xf numFmtId="0" fontId="10" fillId="0" borderId="0" xfId="5" applyFont="1"/>
    <xf numFmtId="2" fontId="14" fillId="0" borderId="0" xfId="5" applyNumberFormat="1" applyFont="1" applyAlignment="1">
      <alignment horizontal="center" wrapText="1"/>
    </xf>
    <xf numFmtId="0" fontId="19" fillId="0" borderId="0" xfId="5" applyFont="1"/>
    <xf numFmtId="0" fontId="10" fillId="0" borderId="0" xfId="5" applyFont="1" applyAlignment="1">
      <alignment horizontal="right"/>
    </xf>
    <xf numFmtId="0" fontId="10" fillId="0" borderId="0" xfId="0" applyFont="1" applyAlignment="1">
      <alignment horizontal="left"/>
    </xf>
    <xf numFmtId="166" fontId="10" fillId="5" borderId="27" xfId="1" applyNumberFormat="1" applyFont="1" applyFill="1" applyBorder="1" applyAlignment="1" applyProtection="1">
      <alignment horizontal="center" vertical="center" wrapText="1"/>
    </xf>
    <xf numFmtId="0" fontId="9" fillId="2" borderId="5" xfId="0" applyFont="1" applyFill="1" applyBorder="1" applyAlignment="1">
      <alignment horizontal="center" wrapText="1"/>
    </xf>
    <xf numFmtId="0" fontId="10" fillId="2" borderId="5" xfId="0" applyFont="1" applyFill="1" applyBorder="1" applyAlignment="1">
      <alignment horizontal="center" vertical="center" wrapText="1"/>
    </xf>
    <xf numFmtId="0" fontId="9" fillId="2" borderId="5" xfId="0" applyFont="1" applyFill="1" applyBorder="1" applyAlignment="1">
      <alignment horizontal="center"/>
    </xf>
    <xf numFmtId="0" fontId="17" fillId="3" borderId="0" xfId="0" applyFont="1" applyFill="1" applyAlignment="1">
      <alignment horizontal="center"/>
    </xf>
    <xf numFmtId="0" fontId="10" fillId="3" borderId="0" xfId="0" applyFont="1" applyFill="1" applyAlignment="1">
      <alignment horizontal="right" vertical="center" wrapText="1"/>
    </xf>
    <xf numFmtId="0" fontId="10" fillId="5" borderId="0" xfId="0" applyFont="1" applyFill="1" applyAlignment="1">
      <alignment horizontal="left" vertical="center" wrapText="1"/>
    </xf>
    <xf numFmtId="0" fontId="10" fillId="2" borderId="5" xfId="0" applyFont="1" applyFill="1" applyBorder="1" applyAlignment="1">
      <alignment horizontal="center" textRotation="90" wrapText="1"/>
    </xf>
    <xf numFmtId="0" fontId="8" fillId="2" borderId="5" xfId="0" applyFont="1" applyFill="1" applyBorder="1" applyAlignment="1">
      <alignment horizontal="center" textRotation="90" wrapText="1"/>
    </xf>
    <xf numFmtId="0" fontId="9" fillId="2" borderId="5" xfId="2" applyFont="1" applyFill="1" applyBorder="1" applyProtection="1"/>
    <xf numFmtId="43" fontId="8" fillId="2" borderId="5" xfId="0" applyNumberFormat="1" applyFont="1" applyFill="1" applyBorder="1"/>
    <xf numFmtId="43" fontId="12" fillId="0" borderId="0" xfId="0" applyNumberFormat="1" applyFont="1"/>
    <xf numFmtId="43" fontId="8" fillId="4" borderId="5" xfId="0" applyNumberFormat="1" applyFont="1" applyFill="1" applyBorder="1"/>
    <xf numFmtId="0" fontId="8" fillId="0" borderId="5" xfId="2" applyFont="1" applyBorder="1" applyProtection="1"/>
    <xf numFmtId="4" fontId="8" fillId="0" borderId="5" xfId="0" applyNumberFormat="1" applyFont="1" applyBorder="1"/>
    <xf numFmtId="0" fontId="8" fillId="0" borderId="5" xfId="0" applyFont="1" applyBorder="1"/>
    <xf numFmtId="0" fontId="8" fillId="0" borderId="0" xfId="2" applyFont="1" applyProtection="1"/>
    <xf numFmtId="0" fontId="9" fillId="0" borderId="0" xfId="2" applyFont="1" applyProtection="1"/>
    <xf numFmtId="0" fontId="9" fillId="0" borderId="0" xfId="0" applyFont="1"/>
    <xf numFmtId="0" fontId="8" fillId="2" borderId="5" xfId="2" applyFont="1" applyFill="1" applyBorder="1" applyProtection="1"/>
    <xf numFmtId="0" fontId="8" fillId="2" borderId="5" xfId="0" applyFont="1" applyFill="1" applyBorder="1"/>
    <xf numFmtId="1" fontId="8" fillId="2" borderId="5" xfId="0" applyNumberFormat="1" applyFont="1" applyFill="1" applyBorder="1" applyAlignment="1">
      <alignment horizontal="center"/>
    </xf>
    <xf numFmtId="4" fontId="8" fillId="2" borderId="5" xfId="0" applyNumberFormat="1" applyFont="1" applyFill="1" applyBorder="1"/>
    <xf numFmtId="1" fontId="8" fillId="0" borderId="5" xfId="0" applyNumberFormat="1" applyFont="1" applyBorder="1" applyAlignment="1">
      <alignment horizontal="center"/>
    </xf>
    <xf numFmtId="43" fontId="8" fillId="3" borderId="5" xfId="0" applyNumberFormat="1" applyFont="1" applyFill="1" applyBorder="1" applyProtection="1">
      <protection locked="0"/>
    </xf>
    <xf numFmtId="9" fontId="8" fillId="2" borderId="5" xfId="0" applyNumberFormat="1" applyFont="1" applyFill="1" applyBorder="1"/>
    <xf numFmtId="3" fontId="8" fillId="2" borderId="5" xfId="0" applyNumberFormat="1" applyFont="1" applyFill="1" applyBorder="1" applyAlignment="1">
      <alignment horizontal="center"/>
    </xf>
    <xf numFmtId="3" fontId="8" fillId="0" borderId="5" xfId="0" applyNumberFormat="1" applyFont="1" applyBorder="1" applyAlignment="1">
      <alignment horizontal="center"/>
    </xf>
    <xf numFmtId="4" fontId="8" fillId="2" borderId="5" xfId="0" applyNumberFormat="1" applyFont="1" applyFill="1" applyBorder="1" applyAlignment="1">
      <alignment wrapText="1"/>
    </xf>
    <xf numFmtId="2" fontId="8" fillId="0" borderId="5" xfId="2" applyNumberFormat="1" applyFont="1" applyBorder="1" applyProtection="1"/>
    <xf numFmtId="1" fontId="8" fillId="2" borderId="5" xfId="0" applyNumberFormat="1" applyFont="1" applyFill="1" applyBorder="1"/>
    <xf numFmtId="1" fontId="8" fillId="0" borderId="5" xfId="0" applyNumberFormat="1" applyFont="1" applyBorder="1"/>
    <xf numFmtId="0" fontId="9" fillId="2" borderId="5" xfId="0" applyFont="1" applyFill="1" applyBorder="1"/>
    <xf numFmtId="0" fontId="9" fillId="2" borderId="5" xfId="0" applyFont="1" applyFill="1" applyBorder="1" applyAlignment="1">
      <alignment horizontal="center" vertical="center"/>
    </xf>
    <xf numFmtId="43" fontId="9" fillId="2" borderId="5" xfId="0" applyNumberFormat="1" applyFont="1" applyFill="1" applyBorder="1"/>
    <xf numFmtId="1" fontId="8" fillId="0" borderId="5" xfId="0" applyNumberFormat="1" applyFont="1" applyBorder="1" applyAlignment="1">
      <alignment horizontal="center" vertical="center"/>
    </xf>
    <xf numFmtId="1" fontId="9" fillId="2" borderId="5" xfId="0" applyNumberFormat="1" applyFont="1" applyFill="1" applyBorder="1" applyAlignment="1">
      <alignment horizontal="center" vertical="center"/>
    </xf>
    <xf numFmtId="0" fontId="9" fillId="2" borderId="5" xfId="2" applyFont="1" applyFill="1" applyBorder="1" applyAlignment="1" applyProtection="1">
      <alignment horizontal="center" vertical="center"/>
    </xf>
    <xf numFmtId="0" fontId="9" fillId="2" borderId="5" xfId="0" applyFont="1" applyFill="1" applyBorder="1" applyAlignment="1">
      <alignment wrapText="1"/>
    </xf>
    <xf numFmtId="1" fontId="8" fillId="2" borderId="5" xfId="0" applyNumberFormat="1" applyFont="1" applyFill="1" applyBorder="1" applyAlignment="1">
      <alignment horizontal="center" vertical="center"/>
    </xf>
    <xf numFmtId="0" fontId="8" fillId="0" borderId="5" xfId="2" applyFont="1" applyBorder="1" applyAlignment="1" applyProtection="1">
      <alignment horizontal="center" vertical="center"/>
    </xf>
    <xf numFmtId="43" fontId="8" fillId="0" borderId="5" xfId="2" applyNumberFormat="1" applyFont="1" applyBorder="1" applyProtection="1">
      <protection locked="0"/>
    </xf>
    <xf numFmtId="43" fontId="9" fillId="0" borderId="5" xfId="0" applyNumberFormat="1" applyFont="1" applyBorder="1" applyAlignment="1" applyProtection="1">
      <alignment horizontal="center" wrapText="1"/>
      <protection locked="0"/>
    </xf>
    <xf numFmtId="0" fontId="12" fillId="0" borderId="0" xfId="0" applyFont="1"/>
    <xf numFmtId="0" fontId="8" fillId="0" borderId="5" xfId="2" applyFont="1" applyBorder="1" applyAlignment="1" applyProtection="1">
      <alignment horizontal="center"/>
    </xf>
    <xf numFmtId="0" fontId="10" fillId="0" borderId="25" xfId="0" applyFont="1" applyBorder="1" applyAlignment="1">
      <alignment horizontal="center"/>
    </xf>
    <xf numFmtId="0" fontId="10" fillId="0" borderId="21" xfId="0" applyFont="1" applyBorder="1" applyAlignment="1">
      <alignment horizontal="center"/>
    </xf>
    <xf numFmtId="43" fontId="10" fillId="4" borderId="25" xfId="1" applyFont="1" applyFill="1" applyBorder="1" applyProtection="1"/>
    <xf numFmtId="49" fontId="10" fillId="0" borderId="25" xfId="0" applyNumberFormat="1" applyFont="1" applyBorder="1" applyAlignment="1">
      <alignment horizontal="center"/>
    </xf>
    <xf numFmtId="49" fontId="10" fillId="0" borderId="25" xfId="0" applyNumberFormat="1" applyFont="1" applyBorder="1" applyAlignment="1">
      <alignment horizontal="left"/>
    </xf>
    <xf numFmtId="0" fontId="8" fillId="0" borderId="5" xfId="3" applyFont="1" applyBorder="1" applyAlignment="1">
      <alignment horizontal="left" wrapText="1"/>
    </xf>
    <xf numFmtId="0" fontId="16" fillId="0" borderId="0" xfId="0" applyFont="1" applyAlignment="1">
      <alignment horizontal="center"/>
    </xf>
    <xf numFmtId="43" fontId="10" fillId="3" borderId="25" xfId="1" applyFont="1" applyFill="1" applyBorder="1" applyAlignment="1" applyProtection="1">
      <alignment vertical="center" wrapText="1"/>
      <protection locked="0"/>
    </xf>
    <xf numFmtId="43" fontId="13" fillId="2" borderId="25" xfId="1" applyFont="1" applyFill="1" applyBorder="1" applyAlignment="1" applyProtection="1">
      <alignment vertical="center" wrapText="1"/>
    </xf>
    <xf numFmtId="0" fontId="10" fillId="0" borderId="23" xfId="0" applyFont="1" applyBorder="1" applyAlignment="1">
      <alignment vertical="center" wrapText="1"/>
    </xf>
    <xf numFmtId="0" fontId="10" fillId="0" borderId="25" xfId="0" applyFont="1" applyBorder="1" applyAlignment="1">
      <alignment horizontal="center" vertical="center" wrapText="1"/>
    </xf>
    <xf numFmtId="0" fontId="8" fillId="0" borderId="5" xfId="0" applyFont="1" applyBorder="1" applyAlignment="1">
      <alignment horizontal="center"/>
    </xf>
    <xf numFmtId="0" fontId="10" fillId="2" borderId="26"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0" borderId="23" xfId="0" applyFont="1" applyBorder="1" applyAlignment="1" applyProtection="1">
      <alignment horizontal="center" vertical="center"/>
      <protection locked="0"/>
    </xf>
    <xf numFmtId="43" fontId="10" fillId="2" borderId="24" xfId="1" applyFont="1" applyFill="1" applyBorder="1" applyProtection="1"/>
    <xf numFmtId="2" fontId="10" fillId="0" borderId="5" xfId="0" applyNumberFormat="1" applyFont="1" applyBorder="1" applyAlignment="1">
      <alignment horizontal="left" vertical="center"/>
    </xf>
    <xf numFmtId="0" fontId="10" fillId="0" borderId="5" xfId="0" applyFont="1" applyBorder="1" applyAlignment="1">
      <alignment horizontal="center" wrapText="1"/>
    </xf>
    <xf numFmtId="167" fontId="10" fillId="0" borderId="5" xfId="0" applyNumberFormat="1" applyFont="1" applyBorder="1" applyAlignment="1">
      <alignment horizontal="left" vertical="center"/>
    </xf>
    <xf numFmtId="0" fontId="14" fillId="0" borderId="0" xfId="0" applyFont="1" applyAlignment="1">
      <alignment wrapText="1"/>
    </xf>
    <xf numFmtId="0" fontId="13" fillId="5" borderId="0" xfId="0" applyFont="1" applyFill="1" applyAlignment="1">
      <alignment horizontal="center" wrapText="1"/>
    </xf>
    <xf numFmtId="0" fontId="13" fillId="2" borderId="5" xfId="0" applyFont="1" applyFill="1" applyBorder="1" applyAlignment="1">
      <alignment vertical="center" wrapText="1"/>
    </xf>
    <xf numFmtId="0" fontId="13" fillId="2" borderId="23"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0" xfId="0" applyFont="1" applyFill="1" applyAlignment="1">
      <alignment horizontal="center"/>
    </xf>
    <xf numFmtId="0" fontId="8" fillId="0" borderId="12" xfId="0" applyFont="1" applyBorder="1"/>
    <xf numFmtId="43" fontId="10" fillId="0" borderId="23" xfId="0" applyNumberFormat="1" applyFont="1" applyBorder="1" applyAlignment="1" applyProtection="1">
      <alignment horizontal="center" vertical="center"/>
      <protection locked="0"/>
    </xf>
    <xf numFmtId="43" fontId="10" fillId="0" borderId="29" xfId="0" applyNumberFormat="1" applyFont="1" applyBorder="1" applyAlignment="1" applyProtection="1">
      <alignment horizontal="center" vertical="center"/>
      <protection locked="0"/>
    </xf>
    <xf numFmtId="0" fontId="13" fillId="2" borderId="5" xfId="0" applyFont="1" applyFill="1" applyBorder="1" applyAlignment="1">
      <alignment vertical="center"/>
    </xf>
    <xf numFmtId="0" fontId="10" fillId="2" borderId="5" xfId="0" applyFont="1" applyFill="1" applyBorder="1" applyAlignment="1">
      <alignment horizontal="center" vertical="center"/>
    </xf>
    <xf numFmtId="43" fontId="13" fillId="2" borderId="5" xfId="0" applyNumberFormat="1" applyFont="1" applyFill="1" applyBorder="1" applyAlignment="1">
      <alignment vertical="center"/>
    </xf>
    <xf numFmtId="0" fontId="8" fillId="0" borderId="1" xfId="0" applyFont="1" applyBorder="1"/>
    <xf numFmtId="4" fontId="8" fillId="0" borderId="1" xfId="0" applyNumberFormat="1" applyFont="1" applyBorder="1"/>
    <xf numFmtId="4" fontId="8" fillId="0" borderId="31" xfId="0" applyNumberFormat="1" applyFont="1" applyBorder="1"/>
    <xf numFmtId="0" fontId="10" fillId="0" borderId="8" xfId="0" applyFont="1" applyBorder="1" applyAlignment="1">
      <alignment horizontal="center" wrapText="1"/>
    </xf>
    <xf numFmtId="0" fontId="13" fillId="0" borderId="0" xfId="0" applyFont="1" applyAlignment="1">
      <alignment wrapText="1"/>
    </xf>
    <xf numFmtId="0" fontId="8" fillId="2" borderId="5" xfId="0" applyFont="1" applyFill="1" applyBorder="1" applyAlignment="1">
      <alignment horizontal="center"/>
    </xf>
    <xf numFmtId="168" fontId="8" fillId="2" borderId="5" xfId="0" applyNumberFormat="1" applyFont="1" applyFill="1" applyBorder="1"/>
    <xf numFmtId="168" fontId="8" fillId="0" borderId="5" xfId="0" applyNumberFormat="1" applyFont="1" applyBorder="1"/>
    <xf numFmtId="4" fontId="8" fillId="0" borderId="5" xfId="0" applyNumberFormat="1" applyFont="1" applyBorder="1" applyAlignment="1">
      <alignment horizontal="center"/>
    </xf>
    <xf numFmtId="0" fontId="9" fillId="2" borderId="5" xfId="2" applyFont="1" applyFill="1" applyBorder="1" applyAlignment="1" applyProtection="1">
      <alignment horizontal="center"/>
    </xf>
    <xf numFmtId="4" fontId="8" fillId="0" borderId="32" xfId="0" applyNumberFormat="1" applyFont="1" applyBorder="1"/>
    <xf numFmtId="3" fontId="9" fillId="3" borderId="5" xfId="0" applyNumberFormat="1" applyFont="1" applyFill="1" applyBorder="1" applyAlignment="1">
      <alignment horizontal="center"/>
    </xf>
    <xf numFmtId="3" fontId="9" fillId="2" borderId="5" xfId="0" applyNumberFormat="1" applyFont="1" applyFill="1" applyBorder="1" applyAlignment="1">
      <alignment horizontal="center"/>
    </xf>
    <xf numFmtId="0" fontId="8" fillId="6" borderId="5" xfId="0" applyFont="1" applyFill="1" applyBorder="1" applyAlignment="1">
      <alignment vertical="center" wrapText="1"/>
    </xf>
    <xf numFmtId="0" fontId="8" fillId="6" borderId="5" xfId="0" applyFont="1" applyFill="1" applyBorder="1" applyAlignment="1">
      <alignment horizontal="justify" vertical="center" wrapText="1"/>
    </xf>
    <xf numFmtId="0" fontId="8" fillId="2" borderId="5" xfId="0" applyFont="1" applyFill="1" applyBorder="1" applyAlignment="1">
      <alignment horizontal="center" vertical="center" wrapText="1"/>
    </xf>
    <xf numFmtId="0" fontId="8" fillId="2" borderId="5" xfId="0" applyFont="1" applyFill="1" applyBorder="1" applyAlignment="1">
      <alignment vertical="center" wrapText="1"/>
    </xf>
    <xf numFmtId="43" fontId="14" fillId="0" borderId="5" xfId="1" applyFont="1" applyBorder="1" applyAlignment="1" applyProtection="1">
      <alignment vertical="top" wrapText="1"/>
    </xf>
    <xf numFmtId="4" fontId="8" fillId="2" borderId="8" xfId="0" applyNumberFormat="1" applyFont="1" applyFill="1" applyBorder="1" applyAlignment="1">
      <alignment vertical="center"/>
    </xf>
    <xf numFmtId="4" fontId="8" fillId="2" borderId="38" xfId="0" applyNumberFormat="1" applyFont="1" applyFill="1" applyBorder="1" applyAlignment="1">
      <alignment vertical="center"/>
    </xf>
    <xf numFmtId="4" fontId="8" fillId="2" borderId="15" xfId="0" applyNumberFormat="1" applyFont="1" applyFill="1" applyBorder="1" applyAlignment="1">
      <alignment vertical="center"/>
    </xf>
    <xf numFmtId="0" fontId="9" fillId="2" borderId="8" xfId="0" applyFont="1" applyFill="1" applyBorder="1" applyAlignment="1">
      <alignment horizontal="center" vertical="center" wrapText="1"/>
    </xf>
    <xf numFmtId="0" fontId="8" fillId="0" borderId="0" xfId="8" applyFont="1"/>
    <xf numFmtId="0" fontId="8" fillId="0" borderId="0" xfId="8" applyFont="1" applyAlignment="1">
      <alignment horizontal="right" vertical="center"/>
    </xf>
    <xf numFmtId="0" fontId="9" fillId="0" borderId="0" xfId="8" applyFont="1" applyAlignment="1">
      <alignment horizontal="center" vertical="center"/>
    </xf>
    <xf numFmtId="0" fontId="8" fillId="0" borderId="0" xfId="8" applyFont="1" applyAlignment="1">
      <alignment vertical="center" wrapText="1"/>
    </xf>
    <xf numFmtId="0" fontId="8" fillId="0" borderId="0" xfId="8" applyFont="1" applyAlignment="1">
      <alignment horizontal="center" vertical="center" wrapText="1"/>
    </xf>
    <xf numFmtId="0" fontId="10" fillId="2" borderId="5" xfId="8" applyFont="1" applyFill="1" applyBorder="1" applyAlignment="1">
      <alignment horizontal="center" vertical="center" textRotation="90"/>
    </xf>
    <xf numFmtId="0" fontId="13" fillId="2" borderId="4" xfId="8" applyFont="1" applyFill="1" applyBorder="1" applyAlignment="1">
      <alignment horizontal="center" vertical="center"/>
    </xf>
    <xf numFmtId="0" fontId="11" fillId="0" borderId="0" xfId="8" applyFont="1" applyAlignment="1">
      <alignment horizontal="left" indent="5"/>
    </xf>
    <xf numFmtId="0" fontId="10" fillId="0" borderId="0" xfId="8" applyFont="1"/>
    <xf numFmtId="0" fontId="10" fillId="0" borderId="0" xfId="8" applyFont="1" applyAlignment="1">
      <alignment horizontal="left" vertical="center" indent="1"/>
    </xf>
    <xf numFmtId="0" fontId="10" fillId="0" borderId="0" xfId="8" applyFont="1" applyAlignment="1">
      <alignment horizontal="right" vertical="center"/>
    </xf>
    <xf numFmtId="0" fontId="8" fillId="0" borderId="0" xfId="8" applyFont="1" applyAlignment="1">
      <alignment horizontal="center"/>
    </xf>
    <xf numFmtId="0" fontId="10" fillId="2" borderId="5" xfId="8" applyFont="1" applyFill="1" applyBorder="1" applyAlignment="1">
      <alignment horizontal="center" vertical="center" textRotation="90" wrapText="1"/>
    </xf>
    <xf numFmtId="0" fontId="10" fillId="2" borderId="4" xfId="8" applyFont="1" applyFill="1" applyBorder="1" applyAlignment="1">
      <alignment horizontal="center" vertical="center"/>
    </xf>
    <xf numFmtId="0" fontId="10" fillId="2" borderId="5" xfId="8" applyFont="1" applyFill="1" applyBorder="1" applyAlignment="1">
      <alignment horizontal="center" vertical="center" wrapText="1"/>
    </xf>
    <xf numFmtId="0" fontId="10" fillId="2" borderId="4" xfId="8" applyFont="1" applyFill="1" applyBorder="1" applyAlignment="1">
      <alignment horizontal="center" vertical="center" wrapText="1"/>
    </xf>
    <xf numFmtId="0" fontId="10" fillId="0" borderId="4" xfId="8" applyFont="1" applyBorder="1" applyAlignment="1" applyProtection="1">
      <alignment horizontal="center" vertical="center" wrapText="1"/>
      <protection locked="0"/>
    </xf>
    <xf numFmtId="43" fontId="10" fillId="0" borderId="5" xfId="8" applyNumberFormat="1" applyFont="1" applyBorder="1" applyAlignment="1" applyProtection="1">
      <alignment horizontal="center" vertical="center" wrapText="1"/>
      <protection locked="0"/>
    </xf>
    <xf numFmtId="43" fontId="10" fillId="0" borderId="4" xfId="8" applyNumberFormat="1" applyFont="1" applyBorder="1" applyAlignment="1" applyProtection="1">
      <alignment horizontal="center" vertical="center" wrapText="1"/>
      <protection locked="0"/>
    </xf>
    <xf numFmtId="0" fontId="10" fillId="0" borderId="5" xfId="8" applyFont="1" applyBorder="1" applyAlignment="1" applyProtection="1">
      <alignment vertical="center" wrapText="1"/>
      <protection locked="0"/>
    </xf>
    <xf numFmtId="43" fontId="10" fillId="0" borderId="5" xfId="8" applyNumberFormat="1" applyFont="1" applyBorder="1" applyAlignment="1" applyProtection="1">
      <alignment vertical="center"/>
      <protection locked="0"/>
    </xf>
    <xf numFmtId="43" fontId="20" fillId="0" borderId="5" xfId="8" applyNumberFormat="1" applyFont="1" applyBorder="1" applyAlignment="1" applyProtection="1">
      <alignment vertical="center"/>
      <protection locked="0"/>
    </xf>
    <xf numFmtId="43" fontId="13" fillId="6" borderId="5" xfId="8" applyNumberFormat="1" applyFont="1" applyFill="1" applyBorder="1" applyAlignment="1" applyProtection="1">
      <alignment horizontal="center" vertical="center" wrapText="1"/>
      <protection locked="0"/>
    </xf>
    <xf numFmtId="43" fontId="10" fillId="0" borderId="4" xfId="8" applyNumberFormat="1" applyFont="1" applyBorder="1" applyAlignment="1" applyProtection="1">
      <alignment vertical="center"/>
      <protection locked="0"/>
    </xf>
    <xf numFmtId="43" fontId="10" fillId="2" borderId="5" xfId="8" applyNumberFormat="1" applyFont="1" applyFill="1" applyBorder="1" applyAlignment="1">
      <alignment vertical="center"/>
    </xf>
    <xf numFmtId="0" fontId="20" fillId="0" borderId="0" xfId="8" applyFont="1" applyAlignment="1">
      <alignment vertical="center"/>
    </xf>
    <xf numFmtId="0" fontId="10" fillId="0" borderId="0" xfId="8" applyFont="1" applyAlignment="1">
      <alignment vertical="center"/>
    </xf>
    <xf numFmtId="0" fontId="21" fillId="0" borderId="0" xfId="8" applyFont="1" applyAlignment="1">
      <alignment vertical="center"/>
    </xf>
    <xf numFmtId="0" fontId="8" fillId="0" borderId="41" xfId="8" applyFont="1" applyBorder="1"/>
    <xf numFmtId="43" fontId="8" fillId="0" borderId="5" xfId="0" applyNumberFormat="1" applyFont="1" applyBorder="1"/>
    <xf numFmtId="4" fontId="9" fillId="0" borderId="5" xfId="0" applyNumberFormat="1" applyFont="1" applyBorder="1" applyProtection="1">
      <protection locked="0"/>
    </xf>
    <xf numFmtId="0" fontId="9" fillId="0" borderId="5" xfId="0" applyFont="1" applyBorder="1" applyProtection="1">
      <protection locked="0"/>
    </xf>
    <xf numFmtId="49" fontId="13" fillId="0" borderId="0" xfId="0" applyNumberFormat="1" applyFont="1" applyAlignment="1">
      <alignment horizontal="left" wrapText="1"/>
    </xf>
    <xf numFmtId="0" fontId="22" fillId="0" borderId="0" xfId="0" applyFont="1"/>
    <xf numFmtId="0" fontId="14" fillId="0" borderId="0" xfId="0" applyFont="1" applyAlignment="1">
      <alignment horizontal="center"/>
    </xf>
    <xf numFmtId="0" fontId="24" fillId="0" borderId="5" xfId="0" applyFont="1" applyBorder="1" applyAlignment="1">
      <alignment vertical="center"/>
    </xf>
    <xf numFmtId="2" fontId="14" fillId="0" borderId="5" xfId="1" applyNumberFormat="1" applyFont="1" applyBorder="1" applyProtection="1">
      <protection locked="0"/>
    </xf>
    <xf numFmtId="43" fontId="10" fillId="0" borderId="23" xfId="1" applyFont="1" applyBorder="1" applyProtection="1">
      <protection locked="0"/>
    </xf>
    <xf numFmtId="4" fontId="24" fillId="0" borderId="5" xfId="0" applyNumberFormat="1" applyFont="1" applyBorder="1" applyAlignment="1">
      <alignment vertical="center"/>
    </xf>
    <xf numFmtId="0" fontId="10" fillId="0" borderId="25" xfId="0" applyFont="1" applyBorder="1"/>
    <xf numFmtId="0" fontId="25" fillId="0" borderId="0" xfId="0" applyFont="1"/>
    <xf numFmtId="0" fontId="11" fillId="0" borderId="0" xfId="0" applyFont="1"/>
    <xf numFmtId="0" fontId="26" fillId="0" borderId="0" xfId="0" applyFont="1"/>
    <xf numFmtId="49" fontId="0" fillId="0" borderId="0" xfId="0" applyNumberFormat="1" applyAlignment="1">
      <alignment horizontal="left"/>
    </xf>
    <xf numFmtId="0" fontId="19" fillId="0" borderId="0" xfId="0" applyFont="1"/>
    <xf numFmtId="43" fontId="27" fillId="0" borderId="25" xfId="0" applyNumberFormat="1" applyFont="1" applyBorder="1" applyAlignment="1" applyProtection="1">
      <alignment vertical="center"/>
      <protection locked="0"/>
    </xf>
    <xf numFmtId="43" fontId="27" fillId="0" borderId="25" xfId="0" applyNumberFormat="1" applyFont="1" applyBorder="1" applyAlignment="1" applyProtection="1">
      <alignment horizontal="center" vertical="center"/>
      <protection locked="0"/>
    </xf>
    <xf numFmtId="43" fontId="14" fillId="0" borderId="25" xfId="9" applyNumberFormat="1" applyFont="1" applyBorder="1" applyAlignment="1" applyProtection="1">
      <alignment vertical="center"/>
      <protection locked="0"/>
    </xf>
    <xf numFmtId="43" fontId="14" fillId="0" borderId="25" xfId="9" applyNumberFormat="1" applyFont="1" applyBorder="1" applyAlignment="1" applyProtection="1">
      <alignment horizontal="right" vertical="center"/>
      <protection locked="0"/>
    </xf>
    <xf numFmtId="43" fontId="14" fillId="0" borderId="23" xfId="9" applyNumberFormat="1" applyFont="1" applyBorder="1" applyAlignment="1" applyProtection="1">
      <alignment horizontal="right" vertical="center"/>
      <protection locked="0"/>
    </xf>
    <xf numFmtId="43" fontId="14" fillId="8" borderId="25" xfId="9" applyNumberFormat="1" applyFont="1" applyFill="1" applyBorder="1" applyAlignment="1" applyProtection="1">
      <alignment vertical="center"/>
      <protection locked="0"/>
    </xf>
    <xf numFmtId="43" fontId="14" fillId="8" borderId="25" xfId="9" applyNumberFormat="1" applyFont="1" applyFill="1" applyBorder="1" applyAlignment="1" applyProtection="1">
      <alignment horizontal="center" vertical="center"/>
      <protection locked="0"/>
    </xf>
    <xf numFmtId="43" fontId="14" fillId="0" borderId="25" xfId="9" applyNumberFormat="1" applyFont="1" applyBorder="1" applyAlignment="1" applyProtection="1">
      <alignment horizontal="center" vertical="center"/>
      <protection locked="0"/>
    </xf>
    <xf numFmtId="10" fontId="8" fillId="0" borderId="5" xfId="0" applyNumberFormat="1" applyFont="1" applyBorder="1" applyAlignment="1">
      <alignment horizontal="center" vertical="center"/>
    </xf>
    <xf numFmtId="43" fontId="9" fillId="2" borderId="5" xfId="0" applyNumberFormat="1" applyFont="1" applyFill="1" applyBorder="1" applyAlignment="1">
      <alignment vertical="center"/>
    </xf>
    <xf numFmtId="0" fontId="8" fillId="0" borderId="5" xfId="0" applyFont="1" applyBorder="1" applyAlignment="1">
      <alignment horizontal="justify" vertical="center"/>
    </xf>
    <xf numFmtId="0" fontId="8" fillId="0" borderId="15" xfId="0" applyFont="1" applyBorder="1" applyAlignment="1">
      <alignment horizontal="justify" vertical="center"/>
    </xf>
    <xf numFmtId="0" fontId="8" fillId="0" borderId="15" xfId="0" applyFont="1" applyBorder="1" applyAlignment="1">
      <alignment horizontal="center" vertical="center" wrapText="1"/>
    </xf>
    <xf numFmtId="10" fontId="8" fillId="0" borderId="15" xfId="0" applyNumberFormat="1" applyFont="1" applyBorder="1" applyAlignment="1">
      <alignment horizontal="center" vertical="center"/>
    </xf>
    <xf numFmtId="0" fontId="8" fillId="0" borderId="8" xfId="0" applyFont="1" applyBorder="1" applyAlignment="1">
      <alignment horizontal="justify" vertical="center"/>
    </xf>
    <xf numFmtId="0" fontId="8" fillId="0" borderId="8" xfId="0" applyFont="1" applyBorder="1" applyAlignment="1">
      <alignment horizontal="center" vertical="center" wrapText="1"/>
    </xf>
    <xf numFmtId="10" fontId="8" fillId="0" borderId="8" xfId="0" applyNumberFormat="1" applyFont="1" applyBorder="1" applyAlignment="1">
      <alignment horizontal="center" vertical="center"/>
    </xf>
    <xf numFmtId="0" fontId="8" fillId="0" borderId="0" xfId="0" applyFont="1" applyAlignment="1">
      <alignment wrapText="1"/>
    </xf>
    <xf numFmtId="0" fontId="8" fillId="2" borderId="5" xfId="0" applyFont="1" applyFill="1" applyBorder="1" applyAlignment="1">
      <alignment horizontal="justify" vertical="center" wrapText="1"/>
    </xf>
    <xf numFmtId="43" fontId="8" fillId="2" borderId="5" xfId="0" applyNumberFormat="1" applyFont="1" applyFill="1" applyBorder="1" applyAlignment="1">
      <alignment horizontal="justify" vertical="center"/>
    </xf>
    <xf numFmtId="43" fontId="8" fillId="2" borderId="5" xfId="0" applyNumberFormat="1" applyFont="1" applyFill="1" applyBorder="1" applyAlignment="1">
      <alignment horizontal="justify" vertical="center" wrapText="1"/>
    </xf>
    <xf numFmtId="2" fontId="8" fillId="3" borderId="5" xfId="0" applyNumberFormat="1" applyFont="1" applyFill="1" applyBorder="1" applyAlignment="1">
      <alignment horizontal="center" vertical="center"/>
    </xf>
    <xf numFmtId="2" fontId="8" fillId="10" borderId="5" xfId="0" applyNumberFormat="1" applyFont="1" applyFill="1" applyBorder="1" applyAlignment="1">
      <alignment horizontal="center" vertical="center"/>
    </xf>
    <xf numFmtId="2" fontId="8" fillId="10" borderId="5" xfId="0" applyNumberFormat="1" applyFont="1" applyFill="1" applyBorder="1" applyAlignment="1">
      <alignment horizontal="center" vertical="center" wrapText="1"/>
    </xf>
    <xf numFmtId="2" fontId="8" fillId="0" borderId="5" xfId="0" applyNumberFormat="1" applyFont="1" applyBorder="1" applyAlignment="1">
      <alignment horizontal="center" vertical="center"/>
    </xf>
    <xf numFmtId="2" fontId="8" fillId="3" borderId="5" xfId="0" applyNumberFormat="1" applyFont="1" applyFill="1" applyBorder="1" applyAlignment="1">
      <alignment horizontal="center" vertical="center" wrapText="1"/>
    </xf>
    <xf numFmtId="2" fontId="8" fillId="0" borderId="5" xfId="0" applyNumberFormat="1" applyFont="1" applyBorder="1" applyAlignment="1">
      <alignment horizontal="center" vertical="center" wrapText="1"/>
    </xf>
    <xf numFmtId="0" fontId="8" fillId="0" borderId="0" xfId="10" applyFont="1"/>
    <xf numFmtId="0" fontId="8" fillId="0" borderId="5" xfId="10" applyFont="1" applyBorder="1" applyAlignment="1">
      <alignment horizontal="left" vertical="center" wrapText="1"/>
    </xf>
    <xf numFmtId="0" fontId="8" fillId="0" borderId="5" xfId="10" applyFont="1" applyBorder="1" applyAlignment="1">
      <alignment horizontal="justify" vertical="center" wrapText="1"/>
    </xf>
    <xf numFmtId="0" fontId="2" fillId="0" borderId="0" xfId="11"/>
    <xf numFmtId="0" fontId="10" fillId="0" borderId="0" xfId="11" applyFont="1" applyAlignment="1">
      <alignment horizontal="center" vertical="center" wrapText="1"/>
    </xf>
    <xf numFmtId="49" fontId="30" fillId="0" borderId="0" xfId="11" applyNumberFormat="1" applyFont="1" applyAlignment="1">
      <alignment horizontal="left" vertical="center"/>
    </xf>
    <xf numFmtId="0" fontId="10" fillId="0" borderId="0" xfId="11" applyFont="1" applyAlignment="1">
      <alignment horizontal="left" vertical="center" wrapText="1"/>
    </xf>
    <xf numFmtId="0" fontId="11" fillId="0" borderId="0" xfId="11" applyFont="1" applyAlignment="1">
      <alignment horizontal="right"/>
    </xf>
    <xf numFmtId="0" fontId="13" fillId="2" borderId="21" xfId="11" applyFont="1" applyFill="1" applyBorder="1" applyAlignment="1">
      <alignment horizontal="center" vertical="center" wrapText="1"/>
    </xf>
    <xf numFmtId="0" fontId="2" fillId="0" borderId="0" xfId="11" applyAlignment="1">
      <alignment wrapText="1"/>
    </xf>
    <xf numFmtId="0" fontId="10" fillId="2" borderId="5" xfId="11" applyFont="1" applyFill="1" applyBorder="1" applyAlignment="1">
      <alignment horizontal="center" vertical="center" wrapText="1"/>
    </xf>
    <xf numFmtId="0" fontId="14" fillId="2" borderId="15" xfId="11" applyFont="1" applyFill="1" applyBorder="1" applyAlignment="1">
      <alignment horizontal="center" vertical="center"/>
    </xf>
    <xf numFmtId="0" fontId="13" fillId="2" borderId="16" xfId="11" applyFont="1" applyFill="1" applyBorder="1" applyAlignment="1">
      <alignment vertical="center" wrapText="1"/>
    </xf>
    <xf numFmtId="0" fontId="13" fillId="2" borderId="5" xfId="11" applyFont="1" applyFill="1" applyBorder="1" applyAlignment="1">
      <alignment horizontal="center" vertical="center" wrapText="1"/>
    </xf>
    <xf numFmtId="0" fontId="14" fillId="0" borderId="5" xfId="11" applyFont="1" applyBorder="1" applyAlignment="1">
      <alignment horizontal="center" vertical="center"/>
    </xf>
    <xf numFmtId="0" fontId="14" fillId="0" borderId="5" xfId="11" applyFont="1" applyBorder="1" applyAlignment="1">
      <alignment horizontal="left" wrapText="1"/>
    </xf>
    <xf numFmtId="0" fontId="31" fillId="0" borderId="5" xfId="11" applyFont="1" applyBorder="1" applyAlignment="1">
      <alignment horizontal="left" wrapText="1"/>
    </xf>
    <xf numFmtId="0" fontId="31" fillId="0" borderId="5" xfId="11" applyFont="1" applyBorder="1" applyAlignment="1">
      <alignment horizontal="center" vertical="center" wrapText="1"/>
    </xf>
    <xf numFmtId="10" fontId="14" fillId="4" borderId="5" xfId="11" applyNumberFormat="1" applyFont="1" applyFill="1" applyBorder="1" applyAlignment="1">
      <alignment horizontal="center" vertical="center"/>
    </xf>
    <xf numFmtId="0" fontId="10" fillId="0" borderId="5" xfId="11" applyFont="1" applyBorder="1" applyAlignment="1">
      <alignment horizontal="center" vertical="center" wrapText="1"/>
    </xf>
    <xf numFmtId="0" fontId="14" fillId="2" borderId="5" xfId="11" applyFont="1" applyFill="1" applyBorder="1" applyAlignment="1">
      <alignment horizontal="center" vertical="center"/>
    </xf>
    <xf numFmtId="0" fontId="17" fillId="2" borderId="5" xfId="11" applyFont="1" applyFill="1" applyBorder="1"/>
    <xf numFmtId="0" fontId="14" fillId="2" borderId="5" xfId="11" applyFont="1" applyFill="1" applyBorder="1" applyAlignment="1">
      <alignment horizontal="center" vertical="center" wrapText="1"/>
    </xf>
    <xf numFmtId="0" fontId="32" fillId="2" borderId="5" xfId="11" applyFont="1" applyFill="1" applyBorder="1" applyAlignment="1">
      <alignment horizontal="center" vertical="center"/>
    </xf>
    <xf numFmtId="168" fontId="14" fillId="2" borderId="5" xfId="11" applyNumberFormat="1" applyFont="1" applyFill="1" applyBorder="1"/>
    <xf numFmtId="168" fontId="14" fillId="10" borderId="5" xfId="11" applyNumberFormat="1" applyFont="1" applyFill="1" applyBorder="1"/>
    <xf numFmtId="0" fontId="14" fillId="0" borderId="5" xfId="11" applyFont="1" applyBorder="1" applyAlignment="1">
      <alignment horizontal="left"/>
    </xf>
    <xf numFmtId="0" fontId="8" fillId="0" borderId="5" xfId="11" applyFont="1" applyBorder="1" applyAlignment="1">
      <alignment horizontal="left" vertical="center"/>
    </xf>
    <xf numFmtId="0" fontId="8" fillId="0" borderId="5" xfId="11" applyFont="1" applyBorder="1" applyAlignment="1">
      <alignment horizontal="left"/>
    </xf>
    <xf numFmtId="0" fontId="14" fillId="0" borderId="4" xfId="11" applyFont="1" applyBorder="1" applyAlignment="1">
      <alignment horizontal="center" vertical="center"/>
    </xf>
    <xf numFmtId="0" fontId="10" fillId="0" borderId="11" xfId="11" applyFont="1" applyBorder="1" applyAlignment="1">
      <alignment horizontal="center" vertical="center" wrapText="1"/>
    </xf>
    <xf numFmtId="0" fontId="14" fillId="0" borderId="11" xfId="11" applyFont="1" applyBorder="1" applyAlignment="1">
      <alignment horizontal="center" vertical="center" wrapText="1"/>
    </xf>
    <xf numFmtId="0" fontId="14" fillId="0" borderId="5" xfId="11" applyFont="1" applyBorder="1"/>
    <xf numFmtId="168" fontId="14" fillId="4" borderId="5" xfId="11" applyNumberFormat="1" applyFont="1" applyFill="1" applyBorder="1"/>
    <xf numFmtId="2" fontId="14" fillId="0" borderId="5" xfId="11" applyNumberFormat="1" applyFont="1" applyBorder="1" applyAlignment="1">
      <alignment horizontal="center" vertical="center"/>
    </xf>
    <xf numFmtId="0" fontId="14" fillId="0" borderId="5" xfId="11" applyFont="1" applyBorder="1" applyAlignment="1">
      <alignment wrapText="1"/>
    </xf>
    <xf numFmtId="0" fontId="2" fillId="0" borderId="0" xfId="11" applyAlignment="1">
      <alignment vertical="center"/>
    </xf>
    <xf numFmtId="0" fontId="14" fillId="0" borderId="0" xfId="11" applyFont="1"/>
    <xf numFmtId="0" fontId="2" fillId="0" borderId="0" xfId="11" applyAlignment="1">
      <alignment horizontal="center" vertical="center"/>
    </xf>
    <xf numFmtId="0" fontId="14" fillId="0" borderId="0" xfId="11" applyFont="1" applyAlignment="1">
      <alignment horizontal="right"/>
    </xf>
    <xf numFmtId="0" fontId="14" fillId="0" borderId="0" xfId="11" applyFont="1" applyAlignment="1">
      <alignment horizontal="center" vertical="center"/>
    </xf>
    <xf numFmtId="43" fontId="14" fillId="4" borderId="5" xfId="12" applyFont="1" applyFill="1" applyBorder="1" applyAlignment="1">
      <alignment horizontal="justify" vertical="center"/>
    </xf>
    <xf numFmtId="0" fontId="14" fillId="2" borderId="5" xfId="11" applyFont="1" applyFill="1" applyBorder="1" applyAlignment="1">
      <alignment horizontal="left" vertical="center" wrapText="1"/>
    </xf>
    <xf numFmtId="43" fontId="14" fillId="4" borderId="5" xfId="12" applyFont="1" applyFill="1" applyBorder="1" applyAlignment="1">
      <alignment horizontal="justify" vertical="center" wrapText="1"/>
    </xf>
    <xf numFmtId="43" fontId="14" fillId="2" borderId="5" xfId="12" applyFont="1" applyFill="1" applyBorder="1" applyAlignment="1">
      <alignment horizontal="center" vertical="center"/>
    </xf>
    <xf numFmtId="43" fontId="14" fillId="9" borderId="5" xfId="12" applyFont="1" applyFill="1" applyBorder="1" applyAlignment="1">
      <alignment horizontal="center" vertical="center"/>
    </xf>
    <xf numFmtId="0" fontId="19" fillId="0" borderId="0" xfId="11" applyFont="1"/>
    <xf numFmtId="0" fontId="14" fillId="0" borderId="0" xfId="11" applyFont="1" applyAlignment="1">
      <alignment horizontal="right" vertical="center"/>
    </xf>
    <xf numFmtId="0" fontId="17" fillId="2" borderId="5" xfId="11" applyFont="1" applyFill="1" applyBorder="1" applyAlignment="1">
      <alignment horizontal="justify" vertical="center" wrapText="1"/>
    </xf>
    <xf numFmtId="0" fontId="14" fillId="0" borderId="5" xfId="11" applyFont="1" applyBorder="1" applyAlignment="1">
      <alignment horizontal="justify" vertical="center" wrapText="1"/>
    </xf>
    <xf numFmtId="0" fontId="14" fillId="0" borderId="5" xfId="11" applyFont="1" applyBorder="1" applyAlignment="1">
      <alignment horizontal="justify" vertical="center"/>
    </xf>
    <xf numFmtId="0" fontId="14" fillId="4" borderId="5" xfId="11" applyFont="1" applyFill="1" applyBorder="1" applyAlignment="1">
      <alignment horizontal="justify" vertical="center"/>
    </xf>
    <xf numFmtId="0" fontId="17" fillId="2" borderId="5" xfId="11" applyFont="1" applyFill="1" applyBorder="1" applyAlignment="1">
      <alignment horizontal="left" vertical="center" wrapText="1"/>
    </xf>
    <xf numFmtId="0" fontId="17" fillId="2" borderId="5" xfId="11" applyFont="1" applyFill="1" applyBorder="1" applyAlignment="1">
      <alignment horizontal="justify" vertical="center"/>
    </xf>
    <xf numFmtId="0" fontId="10" fillId="0" borderId="5" xfId="11" applyFont="1" applyBorder="1" applyAlignment="1">
      <alignment horizontal="justify" vertical="center"/>
    </xf>
    <xf numFmtId="10" fontId="10" fillId="4" borderId="5" xfId="11" applyNumberFormat="1" applyFont="1" applyFill="1" applyBorder="1" applyAlignment="1">
      <alignment horizontal="center" vertical="center"/>
    </xf>
    <xf numFmtId="2" fontId="14" fillId="0" borderId="5" xfId="11" applyNumberFormat="1" applyFont="1" applyBorder="1" applyAlignment="1">
      <alignment horizontal="justify" vertical="center" wrapText="1"/>
    </xf>
    <xf numFmtId="2" fontId="14" fillId="4" borderId="5" xfId="11" applyNumberFormat="1" applyFont="1" applyFill="1" applyBorder="1" applyAlignment="1">
      <alignment horizontal="justify" vertical="center" wrapText="1"/>
    </xf>
    <xf numFmtId="0" fontId="14" fillId="4" borderId="5" xfId="11" applyFont="1" applyFill="1" applyBorder="1" applyAlignment="1">
      <alignment horizontal="center" vertical="center" wrapText="1"/>
    </xf>
    <xf numFmtId="0" fontId="14" fillId="4" borderId="5" xfId="11" applyFont="1" applyFill="1" applyBorder="1" applyAlignment="1">
      <alignment horizontal="center" vertical="center"/>
    </xf>
    <xf numFmtId="0" fontId="14" fillId="4" borderId="5" xfId="11" applyFont="1" applyFill="1" applyBorder="1" applyAlignment="1">
      <alignment horizontal="justify" vertical="center" wrapText="1"/>
    </xf>
    <xf numFmtId="0" fontId="14" fillId="0" borderId="0" xfId="11" applyFont="1" applyAlignment="1">
      <alignment horizontal="center" vertical="top" wrapText="1"/>
    </xf>
    <xf numFmtId="2" fontId="14" fillId="0" borderId="5" xfId="11" applyNumberFormat="1" applyFont="1" applyBorder="1" applyAlignment="1">
      <alignment horizontal="center" vertical="center" wrapText="1"/>
    </xf>
    <xf numFmtId="2" fontId="10" fillId="9" borderId="5" xfId="11" applyNumberFormat="1" applyFont="1" applyFill="1" applyBorder="1" applyAlignment="1">
      <alignment horizontal="center" vertical="center"/>
    </xf>
    <xf numFmtId="2" fontId="14" fillId="9" borderId="5" xfId="11" applyNumberFormat="1" applyFont="1" applyFill="1" applyBorder="1" applyAlignment="1">
      <alignment horizontal="center" vertical="center" wrapText="1"/>
    </xf>
    <xf numFmtId="2" fontId="10" fillId="9" borderId="5" xfId="11" applyNumberFormat="1" applyFont="1" applyFill="1" applyBorder="1" applyAlignment="1">
      <alignment horizontal="center" vertical="center" wrapText="1"/>
    </xf>
    <xf numFmtId="0" fontId="9" fillId="2" borderId="5" xfId="10" applyFont="1" applyFill="1" applyBorder="1" applyAlignment="1">
      <alignment horizontal="left" vertical="center" wrapText="1"/>
    </xf>
    <xf numFmtId="0" fontId="8" fillId="0" borderId="0" xfId="11" applyFont="1" applyAlignment="1">
      <alignment horizontal="left" vertical="center" wrapText="1"/>
    </xf>
    <xf numFmtId="0" fontId="10" fillId="0" borderId="0" xfId="11" applyFont="1" applyAlignment="1">
      <alignment horizontal="right" vertical="center" wrapText="1"/>
    </xf>
    <xf numFmtId="0" fontId="14" fillId="0" borderId="0" xfId="11" applyFont="1" applyAlignment="1">
      <alignment horizontal="justify" vertical="center"/>
    </xf>
    <xf numFmtId="0" fontId="14" fillId="2" borderId="5" xfId="11" applyFont="1" applyFill="1" applyBorder="1" applyAlignment="1">
      <alignment horizontal="justify" vertical="center"/>
    </xf>
    <xf numFmtId="0" fontId="14" fillId="2" borderId="5" xfId="11" applyFont="1" applyFill="1" applyBorder="1" applyAlignment="1">
      <alignment horizontal="justify" vertical="center" wrapText="1"/>
    </xf>
    <xf numFmtId="0" fontId="14" fillId="0" borderId="5" xfId="11" applyFont="1" applyBorder="1" applyAlignment="1">
      <alignment horizontal="center" vertical="center" wrapText="1"/>
    </xf>
    <xf numFmtId="0" fontId="8" fillId="0" borderId="0" xfId="10" applyFont="1" applyAlignment="1">
      <alignment horizontal="right"/>
    </xf>
    <xf numFmtId="0" fontId="8" fillId="2" borderId="5" xfId="10" applyFont="1" applyFill="1" applyBorder="1" applyAlignment="1">
      <alignment horizontal="justify" vertical="center" wrapText="1"/>
    </xf>
    <xf numFmtId="0" fontId="8" fillId="2" borderId="5" xfId="10" applyFont="1" applyFill="1" applyBorder="1" applyAlignment="1">
      <alignment horizontal="center" vertical="center" wrapText="1"/>
    </xf>
    <xf numFmtId="0" fontId="9" fillId="2" borderId="8" xfId="10" applyFont="1" applyFill="1" applyBorder="1" applyAlignment="1">
      <alignment horizontal="left" vertical="center" wrapText="1"/>
    </xf>
    <xf numFmtId="0" fontId="8" fillId="2" borderId="5" xfId="0" applyFont="1" applyFill="1" applyBorder="1" applyAlignment="1">
      <alignment horizontal="center" vertical="center"/>
    </xf>
    <xf numFmtId="0" fontId="9" fillId="0" borderId="0" xfId="0" applyFont="1" applyAlignment="1">
      <alignment horizontal="center"/>
    </xf>
    <xf numFmtId="43" fontId="9" fillId="2" borderId="8" xfId="0" applyNumberFormat="1" applyFont="1" applyFill="1" applyBorder="1" applyAlignment="1">
      <alignment horizontal="center" vertical="center"/>
    </xf>
    <xf numFmtId="0" fontId="8" fillId="2" borderId="5" xfId="0" applyFont="1" applyFill="1" applyBorder="1" applyAlignment="1">
      <alignment horizontal="justify" vertical="center"/>
    </xf>
    <xf numFmtId="0" fontId="8" fillId="2" borderId="8" xfId="0" applyFont="1" applyFill="1" applyBorder="1" applyAlignment="1">
      <alignment horizontal="center" vertical="center" wrapText="1"/>
    </xf>
    <xf numFmtId="43" fontId="8" fillId="2" borderId="8" xfId="0" applyNumberFormat="1" applyFont="1" applyFill="1" applyBorder="1" applyAlignment="1">
      <alignment horizontal="center" vertical="center"/>
    </xf>
    <xf numFmtId="43" fontId="9" fillId="2" borderId="5" xfId="0" applyNumberFormat="1" applyFont="1" applyFill="1" applyBorder="1" applyAlignment="1">
      <alignment horizontal="justify" vertical="center"/>
    </xf>
    <xf numFmtId="0" fontId="12" fillId="0" borderId="0" xfId="14" applyFont="1" applyAlignment="1">
      <alignment horizontal="left" wrapText="1"/>
    </xf>
    <xf numFmtId="0" fontId="8" fillId="0" borderId="0" xfId="14" applyFont="1"/>
    <xf numFmtId="0" fontId="8" fillId="0" borderId="0" xfId="14" applyFont="1" applyProtection="1">
      <protection locked="0"/>
    </xf>
    <xf numFmtId="0" fontId="8" fillId="0" borderId="0" xfId="14" applyFont="1" applyAlignment="1">
      <alignment horizontal="left" wrapText="1"/>
    </xf>
    <xf numFmtId="0" fontId="9" fillId="0" borderId="0" xfId="14" applyFont="1" applyAlignment="1">
      <alignment horizontal="center" wrapText="1"/>
    </xf>
    <xf numFmtId="43" fontId="9" fillId="0" borderId="0" xfId="12" applyFont="1" applyFill="1" applyAlignment="1" applyProtection="1">
      <alignment horizontal="center" wrapText="1"/>
    </xf>
    <xf numFmtId="0" fontId="9" fillId="0" borderId="0" xfId="14" applyFont="1" applyAlignment="1">
      <alignment horizontal="left" vertical="center"/>
    </xf>
    <xf numFmtId="0" fontId="9" fillId="0" borderId="0" xfId="14" applyFont="1" applyAlignment="1">
      <alignment horizontal="center" vertical="center" wrapText="1"/>
    </xf>
    <xf numFmtId="43" fontId="9" fillId="0" borderId="0" xfId="12" applyFont="1" applyFill="1" applyAlignment="1" applyProtection="1">
      <alignment horizontal="center" vertical="center" wrapText="1"/>
    </xf>
    <xf numFmtId="0" fontId="9" fillId="0" borderId="0" xfId="14" applyFont="1" applyAlignment="1">
      <alignment horizontal="center" vertical="center"/>
    </xf>
    <xf numFmtId="0" fontId="8" fillId="0" borderId="0" xfId="11" applyFont="1" applyAlignment="1">
      <alignment vertical="center" wrapText="1"/>
    </xf>
    <xf numFmtId="43" fontId="8" fillId="0" borderId="0" xfId="12" applyFont="1" applyFill="1" applyBorder="1" applyAlignment="1" applyProtection="1">
      <alignment vertical="center" wrapText="1"/>
    </xf>
    <xf numFmtId="0" fontId="8" fillId="0" borderId="0" xfId="11" applyFont="1"/>
    <xf numFmtId="0" fontId="8" fillId="0" borderId="0" xfId="11" applyFont="1" applyProtection="1">
      <protection locked="0"/>
    </xf>
    <xf numFmtId="0" fontId="35" fillId="0" borderId="0" xfId="11" applyFont="1" applyProtection="1">
      <protection locked="0"/>
    </xf>
    <xf numFmtId="0" fontId="8" fillId="0" borderId="0" xfId="11" applyFont="1" applyAlignment="1">
      <alignment horizontal="right" vertical="center" wrapText="1"/>
    </xf>
    <xf numFmtId="43" fontId="8" fillId="0" borderId="0" xfId="12" applyFont="1" applyFill="1" applyBorder="1" applyAlignment="1" applyProtection="1">
      <alignment horizontal="right" vertical="center" wrapText="1"/>
    </xf>
    <xf numFmtId="0" fontId="16" fillId="0" borderId="0" xfId="11" applyFont="1"/>
    <xf numFmtId="0" fontId="9" fillId="2" borderId="5" xfId="14" applyFont="1" applyFill="1" applyBorder="1" applyAlignment="1">
      <alignment horizontal="center" vertical="center" wrapText="1"/>
    </xf>
    <xf numFmtId="43" fontId="9" fillId="2" borderId="5" xfId="12" applyFont="1" applyFill="1" applyBorder="1" applyAlignment="1" applyProtection="1">
      <alignment horizontal="center" vertical="center" wrapText="1"/>
    </xf>
    <xf numFmtId="0" fontId="8" fillId="2" borderId="50" xfId="14" applyFont="1" applyFill="1" applyBorder="1" applyAlignment="1">
      <alignment horizontal="center" vertical="center"/>
    </xf>
    <xf numFmtId="0" fontId="8" fillId="2" borderId="5" xfId="14" applyFont="1" applyFill="1" applyBorder="1" applyAlignment="1">
      <alignment horizontal="center" vertical="center" wrapText="1"/>
    </xf>
    <xf numFmtId="0" fontId="8" fillId="2" borderId="5" xfId="12" applyNumberFormat="1" applyFont="1" applyFill="1" applyBorder="1" applyAlignment="1" applyProtection="1">
      <alignment horizontal="center" vertical="center" wrapText="1"/>
    </xf>
    <xf numFmtId="0" fontId="8" fillId="2" borderId="51" xfId="14" applyFont="1" applyFill="1" applyBorder="1" applyAlignment="1">
      <alignment horizontal="center" vertical="center" wrapText="1"/>
    </xf>
    <xf numFmtId="0" fontId="8" fillId="4" borderId="50" xfId="14" applyFont="1" applyFill="1" applyBorder="1" applyAlignment="1">
      <alignment horizontal="left" vertical="center"/>
    </xf>
    <xf numFmtId="0" fontId="8" fillId="4" borderId="4" xfId="14" applyFont="1" applyFill="1" applyBorder="1" applyAlignment="1">
      <alignment horizontal="center" vertical="center" wrapText="1"/>
    </xf>
    <xf numFmtId="43" fontId="8" fillId="4" borderId="4" xfId="12" applyFont="1" applyFill="1" applyBorder="1" applyAlignment="1" applyProtection="1">
      <alignment horizontal="center" vertical="center" wrapText="1"/>
    </xf>
    <xf numFmtId="43" fontId="8" fillId="4" borderId="51" xfId="12" applyFont="1" applyFill="1" applyBorder="1" applyAlignment="1" applyProtection="1">
      <alignment horizontal="center" vertical="center" wrapText="1"/>
    </xf>
    <xf numFmtId="0" fontId="8" fillId="10" borderId="50" xfId="11" applyFont="1" applyFill="1" applyBorder="1" applyAlignment="1">
      <alignment vertical="center" wrapText="1"/>
    </xf>
    <xf numFmtId="0" fontId="8" fillId="10" borderId="4" xfId="14" applyFont="1" applyFill="1" applyBorder="1" applyAlignment="1">
      <alignment horizontal="center" vertical="center" wrapText="1"/>
    </xf>
    <xf numFmtId="0" fontId="8" fillId="16" borderId="4" xfId="14" applyFont="1" applyFill="1" applyBorder="1" applyAlignment="1">
      <alignment horizontal="center" vertical="center" wrapText="1"/>
    </xf>
    <xf numFmtId="43" fontId="8" fillId="0" borderId="4" xfId="12" applyFont="1" applyFill="1" applyBorder="1" applyAlignment="1" applyProtection="1">
      <alignment horizontal="center" vertical="center" wrapText="1"/>
      <protection locked="0"/>
    </xf>
    <xf numFmtId="0" fontId="8" fillId="0" borderId="4" xfId="14" applyFont="1" applyBorder="1" applyAlignment="1" applyProtection="1">
      <alignment horizontal="center" vertical="center" wrapText="1"/>
      <protection locked="0"/>
    </xf>
    <xf numFmtId="43" fontId="8" fillId="10" borderId="4" xfId="12" applyFont="1" applyFill="1" applyBorder="1" applyAlignment="1" applyProtection="1">
      <alignment horizontal="center" vertical="center" wrapText="1"/>
    </xf>
    <xf numFmtId="0" fontId="8" fillId="3" borderId="0" xfId="11" applyFont="1" applyFill="1" applyAlignment="1">
      <alignment horizontal="left" vertical="center" wrapText="1"/>
    </xf>
    <xf numFmtId="0" fontId="8" fillId="3" borderId="50" xfId="11" applyFont="1" applyFill="1" applyBorder="1" applyAlignment="1" applyProtection="1">
      <alignment horizontal="left" vertical="center" wrapText="1"/>
      <protection locked="0"/>
    </xf>
    <xf numFmtId="43" fontId="8" fillId="10" borderId="51" xfId="12" applyFont="1" applyFill="1" applyBorder="1" applyAlignment="1" applyProtection="1">
      <alignment horizontal="center" vertical="center" wrapText="1"/>
    </xf>
    <xf numFmtId="0" fontId="8" fillId="10" borderId="50" xfId="11" applyFont="1" applyFill="1" applyBorder="1" applyAlignment="1">
      <alignment horizontal="left" vertical="center" wrapText="1"/>
    </xf>
    <xf numFmtId="0" fontId="8" fillId="4" borderId="50" xfId="11" applyFont="1" applyFill="1" applyBorder="1" applyAlignment="1">
      <alignment horizontal="left" vertical="center" wrapText="1"/>
    </xf>
    <xf numFmtId="0" fontId="8" fillId="4" borderId="4" xfId="11" applyFont="1" applyFill="1" applyBorder="1" applyAlignment="1">
      <alignment horizontal="center" vertical="center" wrapText="1"/>
    </xf>
    <xf numFmtId="0" fontId="8" fillId="10" borderId="4" xfId="11" applyFont="1" applyFill="1" applyBorder="1" applyAlignment="1">
      <alignment horizontal="center" vertical="center" wrapText="1"/>
    </xf>
    <xf numFmtId="14" fontId="8" fillId="0" borderId="4" xfId="11" applyNumberFormat="1" applyFont="1" applyBorder="1" applyAlignment="1" applyProtection="1">
      <alignment horizontal="center" vertical="center" wrapText="1"/>
      <protection locked="0"/>
    </xf>
    <xf numFmtId="0" fontId="8" fillId="16" borderId="4" xfId="11" applyFont="1" applyFill="1" applyBorder="1" applyAlignment="1">
      <alignment horizontal="center" vertical="center" wrapText="1"/>
    </xf>
    <xf numFmtId="0" fontId="8" fillId="0" borderId="4" xfId="11" applyFont="1" applyBorder="1" applyAlignment="1" applyProtection="1">
      <alignment horizontal="center" vertical="center" wrapText="1"/>
      <protection locked="0"/>
    </xf>
    <xf numFmtId="2" fontId="8" fillId="10" borderId="4" xfId="11" applyNumberFormat="1" applyFont="1" applyFill="1" applyBorder="1" applyAlignment="1">
      <alignment horizontal="center" vertical="center" wrapText="1"/>
    </xf>
    <xf numFmtId="0" fontId="8" fillId="3" borderId="50" xfId="11" applyFont="1" applyFill="1" applyBorder="1" applyAlignment="1">
      <alignment horizontal="left" vertical="center" wrapText="1"/>
    </xf>
    <xf numFmtId="0" fontId="9" fillId="0" borderId="0" xfId="14" applyFont="1" applyAlignment="1" applyProtection="1">
      <alignment horizontal="center" wrapText="1"/>
      <protection locked="0"/>
    </xf>
    <xf numFmtId="0" fontId="8" fillId="10" borderId="52" xfId="11" applyFont="1" applyFill="1" applyBorder="1" applyAlignment="1">
      <alignment horizontal="left" vertical="center" wrapText="1"/>
    </xf>
    <xf numFmtId="0" fontId="8" fillId="10" borderId="4" xfId="11" applyFont="1" applyFill="1" applyBorder="1" applyAlignment="1" applyProtection="1">
      <alignment horizontal="center" vertical="center" wrapText="1"/>
      <protection locked="0"/>
    </xf>
    <xf numFmtId="0" fontId="8" fillId="0" borderId="5" xfId="14" applyFont="1" applyBorder="1"/>
    <xf numFmtId="0" fontId="8" fillId="10" borderId="10" xfId="11" applyFont="1" applyFill="1" applyBorder="1" applyAlignment="1">
      <alignment horizontal="center" vertical="center" wrapText="1"/>
    </xf>
    <xf numFmtId="43" fontId="8" fillId="10" borderId="4" xfId="11" applyNumberFormat="1" applyFont="1" applyFill="1" applyBorder="1" applyAlignment="1">
      <alignment horizontal="center" vertical="center" wrapText="1"/>
    </xf>
    <xf numFmtId="0" fontId="8" fillId="3" borderId="5" xfId="11" applyFont="1" applyFill="1" applyBorder="1" applyAlignment="1">
      <alignment horizontal="left" vertical="center" wrapText="1"/>
    </xf>
    <xf numFmtId="43" fontId="8" fillId="0" borderId="4" xfId="12" applyFont="1" applyFill="1" applyBorder="1" applyAlignment="1" applyProtection="1">
      <alignment horizontal="center" vertical="center" wrapText="1"/>
    </xf>
    <xf numFmtId="0" fontId="8" fillId="4" borderId="4" xfId="11" applyFont="1" applyFill="1" applyBorder="1" applyAlignment="1" applyProtection="1">
      <alignment horizontal="center" vertical="center" wrapText="1"/>
      <protection locked="0"/>
    </xf>
    <xf numFmtId="0" fontId="8" fillId="10" borderId="53" xfId="11" applyFont="1" applyFill="1" applyBorder="1" applyAlignment="1">
      <alignment horizontal="left" vertical="center" wrapText="1"/>
    </xf>
    <xf numFmtId="0" fontId="8" fillId="10" borderId="13" xfId="11" applyFont="1" applyFill="1" applyBorder="1" applyAlignment="1">
      <alignment horizontal="center" vertical="center" wrapText="1"/>
    </xf>
    <xf numFmtId="0" fontId="8" fillId="10" borderId="13" xfId="14" applyFont="1" applyFill="1" applyBorder="1" applyAlignment="1">
      <alignment horizontal="center" vertical="center" wrapText="1"/>
    </xf>
    <xf numFmtId="0" fontId="8" fillId="0" borderId="13" xfId="11" applyFont="1" applyBorder="1" applyAlignment="1" applyProtection="1">
      <alignment horizontal="center" vertical="center" wrapText="1"/>
      <protection locked="0"/>
    </xf>
    <xf numFmtId="2" fontId="8" fillId="10" borderId="13" xfId="11" applyNumberFormat="1" applyFont="1" applyFill="1" applyBorder="1" applyAlignment="1">
      <alignment horizontal="center" vertical="center" wrapText="1"/>
    </xf>
    <xf numFmtId="43" fontId="8" fillId="0" borderId="13" xfId="12" applyFont="1" applyFill="1" applyBorder="1" applyAlignment="1" applyProtection="1">
      <alignment horizontal="center" vertical="center" wrapText="1"/>
      <protection locked="0"/>
    </xf>
    <xf numFmtId="43" fontId="8" fillId="10" borderId="13" xfId="12" applyFont="1" applyFill="1" applyBorder="1" applyAlignment="1" applyProtection="1">
      <alignment horizontal="center" vertical="center" wrapText="1"/>
    </xf>
    <xf numFmtId="43" fontId="8" fillId="10" borderId="54" xfId="12" applyFont="1" applyFill="1" applyBorder="1" applyAlignment="1" applyProtection="1">
      <alignment horizontal="center" vertical="center" wrapText="1"/>
    </xf>
    <xf numFmtId="0" fontId="8" fillId="0" borderId="0" xfId="14" applyFont="1" applyAlignment="1" applyProtection="1">
      <alignment horizontal="left"/>
      <protection locked="0"/>
    </xf>
    <xf numFmtId="43" fontId="9" fillId="0" borderId="0" xfId="12" applyFont="1" applyFill="1" applyAlignment="1" applyProtection="1">
      <alignment horizontal="center" wrapText="1"/>
      <protection locked="0"/>
    </xf>
    <xf numFmtId="0" fontId="8" fillId="2" borderId="5" xfId="14" applyFont="1" applyFill="1" applyBorder="1" applyAlignment="1">
      <alignment horizontal="center" vertical="center"/>
    </xf>
    <xf numFmtId="0" fontId="36" fillId="2" borderId="5" xfId="14" applyFont="1" applyFill="1" applyBorder="1" applyAlignment="1">
      <alignment horizontal="center" vertical="center" wrapText="1"/>
    </xf>
    <xf numFmtId="0" fontId="36" fillId="2" borderId="5" xfId="11" applyFont="1" applyFill="1" applyBorder="1" applyAlignment="1">
      <alignment horizontal="center" vertical="center" wrapText="1"/>
    </xf>
    <xf numFmtId="0" fontId="9" fillId="2" borderId="0" xfId="14" applyFont="1" applyFill="1" applyAlignment="1">
      <alignment horizontal="center" vertical="center" wrapText="1"/>
    </xf>
    <xf numFmtId="43" fontId="36" fillId="2" borderId="5" xfId="12" applyFont="1" applyFill="1" applyBorder="1" applyAlignment="1" applyProtection="1">
      <alignment horizontal="center" vertical="center" wrapText="1"/>
    </xf>
    <xf numFmtId="0" fontId="9" fillId="2" borderId="3" xfId="14" applyFont="1" applyFill="1" applyBorder="1" applyAlignment="1">
      <alignment vertical="center" wrapText="1"/>
    </xf>
    <xf numFmtId="0" fontId="8" fillId="2" borderId="5" xfId="11" applyFont="1" applyFill="1" applyBorder="1" applyAlignment="1">
      <alignment horizontal="left" vertical="center" wrapText="1"/>
    </xf>
    <xf numFmtId="43" fontId="9" fillId="2" borderId="5" xfId="12" applyFont="1" applyFill="1" applyBorder="1" applyAlignment="1" applyProtection="1">
      <alignment horizontal="center" wrapText="1"/>
    </xf>
    <xf numFmtId="0" fontId="9" fillId="0" borderId="0" xfId="11" applyFont="1" applyAlignment="1">
      <alignment vertical="center" wrapText="1"/>
    </xf>
    <xf numFmtId="0" fontId="8" fillId="2" borderId="5" xfId="11" applyFont="1" applyFill="1" applyBorder="1" applyAlignment="1">
      <alignment vertical="center" wrapText="1"/>
    </xf>
    <xf numFmtId="43" fontId="9" fillId="10" borderId="5" xfId="12" applyFont="1" applyFill="1" applyBorder="1" applyAlignment="1" applyProtection="1">
      <alignment horizontal="center" wrapText="1"/>
    </xf>
    <xf numFmtId="0" fontId="8" fillId="0" borderId="5" xfId="14" applyFont="1" applyBorder="1" applyAlignment="1">
      <alignment horizontal="left"/>
    </xf>
    <xf numFmtId="0" fontId="15" fillId="0" borderId="0" xfId="14" applyFont="1" applyAlignment="1">
      <alignment horizontal="left"/>
    </xf>
    <xf numFmtId="0" fontId="8" fillId="10" borderId="5" xfId="14" applyFont="1" applyFill="1" applyBorder="1" applyAlignment="1">
      <alignment horizontal="left"/>
    </xf>
    <xf numFmtId="0" fontId="8" fillId="4" borderId="5" xfId="14" applyFont="1" applyFill="1" applyBorder="1" applyAlignment="1">
      <alignment horizontal="center" vertical="center" wrapText="1"/>
    </xf>
    <xf numFmtId="43" fontId="8" fillId="4" borderId="5" xfId="12" applyFont="1" applyFill="1" applyBorder="1" applyAlignment="1" applyProtection="1">
      <alignment horizontal="left" vertical="center" wrapText="1"/>
    </xf>
    <xf numFmtId="0" fontId="8" fillId="4" borderId="5" xfId="11" applyFont="1" applyFill="1" applyBorder="1" applyAlignment="1">
      <alignment horizontal="left" vertical="center" wrapText="1"/>
    </xf>
    <xf numFmtId="0" fontId="8" fillId="10" borderId="5" xfId="14" applyFont="1" applyFill="1" applyBorder="1"/>
    <xf numFmtId="43" fontId="9" fillId="0" borderId="5" xfId="12" applyFont="1" applyFill="1" applyBorder="1" applyAlignment="1" applyProtection="1">
      <alignment horizontal="center" wrapText="1"/>
    </xf>
    <xf numFmtId="0" fontId="8" fillId="10" borderId="5" xfId="11" applyFont="1" applyFill="1" applyBorder="1" applyAlignment="1">
      <alignment horizontal="left" vertical="center" wrapText="1"/>
    </xf>
    <xf numFmtId="0" fontId="8" fillId="0" borderId="0" xfId="14" applyFont="1" applyAlignment="1">
      <alignment horizontal="left"/>
    </xf>
    <xf numFmtId="0" fontId="8" fillId="0" borderId="0" xfId="14" applyFont="1" applyAlignment="1" applyProtection="1">
      <alignment horizontal="left" wrapText="1"/>
      <protection locked="0"/>
    </xf>
    <xf numFmtId="43" fontId="12" fillId="0" borderId="0" xfId="12" applyFont="1" applyFill="1" applyAlignment="1" applyProtection="1">
      <alignment horizontal="left" wrapText="1"/>
    </xf>
    <xf numFmtId="43" fontId="8" fillId="0" borderId="0" xfId="12" applyFont="1" applyFill="1" applyBorder="1" applyProtection="1"/>
    <xf numFmtId="43" fontId="8" fillId="0" borderId="0" xfId="12" applyFont="1" applyFill="1" applyProtection="1"/>
    <xf numFmtId="43" fontId="8" fillId="0" borderId="0" xfId="12" applyFont="1" applyFill="1" applyAlignment="1" applyProtection="1">
      <alignment horizontal="left" wrapText="1"/>
    </xf>
    <xf numFmtId="0" fontId="9" fillId="0" borderId="0" xfId="12" applyNumberFormat="1" applyFont="1" applyFill="1" applyAlignment="1" applyProtection="1">
      <alignment horizontal="center" wrapText="1"/>
    </xf>
    <xf numFmtId="43" fontId="9" fillId="0" borderId="0" xfId="12" applyFont="1" applyFill="1" applyAlignment="1" applyProtection="1">
      <alignment horizontal="left" vertical="center"/>
    </xf>
    <xf numFmtId="0" fontId="9" fillId="0" borderId="0" xfId="12" applyNumberFormat="1" applyFont="1" applyFill="1" applyAlignment="1" applyProtection="1">
      <alignment horizontal="center" vertical="center" wrapText="1"/>
    </xf>
    <xf numFmtId="43" fontId="15" fillId="0" borderId="0" xfId="12" applyFont="1" applyFill="1" applyAlignment="1" applyProtection="1">
      <alignment horizontal="center" vertical="center"/>
    </xf>
    <xf numFmtId="43" fontId="8" fillId="0" borderId="0" xfId="12" applyFont="1" applyFill="1" applyBorder="1" applyAlignment="1" applyProtection="1">
      <alignment horizontal="left" vertical="center" wrapText="1"/>
    </xf>
    <xf numFmtId="0" fontId="8" fillId="0" borderId="0" xfId="12" applyNumberFormat="1" applyFont="1" applyFill="1" applyBorder="1" applyAlignment="1" applyProtection="1">
      <alignment vertical="center" wrapText="1"/>
    </xf>
    <xf numFmtId="43" fontId="35" fillId="0" borderId="0" xfId="12" applyFont="1" applyFill="1" applyAlignment="1" applyProtection="1"/>
    <xf numFmtId="0" fontId="8" fillId="0" borderId="0" xfId="12" applyNumberFormat="1" applyFont="1" applyFill="1" applyBorder="1" applyAlignment="1" applyProtection="1">
      <alignment horizontal="right" vertical="center" wrapText="1"/>
    </xf>
    <xf numFmtId="43" fontId="16" fillId="0" borderId="0" xfId="12" applyFont="1" applyFill="1" applyBorder="1" applyAlignment="1" applyProtection="1"/>
    <xf numFmtId="43" fontId="10" fillId="0" borderId="0" xfId="12" applyFont="1" applyBorder="1" applyAlignment="1" applyProtection="1">
      <alignment horizontal="right" vertical="center" wrapText="1"/>
    </xf>
    <xf numFmtId="0" fontId="8" fillId="2" borderId="4" xfId="12" applyNumberFormat="1" applyFont="1" applyFill="1" applyBorder="1" applyAlignment="1" applyProtection="1">
      <alignment horizontal="center" vertical="center" wrapText="1"/>
    </xf>
    <xf numFmtId="43" fontId="8" fillId="2" borderId="4" xfId="12" applyFont="1" applyFill="1" applyBorder="1" applyAlignment="1" applyProtection="1">
      <alignment horizontal="center" vertical="center" wrapText="1"/>
    </xf>
    <xf numFmtId="0" fontId="8" fillId="4" borderId="5" xfId="12" applyNumberFormat="1" applyFont="1" applyFill="1" applyBorder="1" applyAlignment="1" applyProtection="1">
      <alignment horizontal="center" vertical="center" wrapText="1"/>
    </xf>
    <xf numFmtId="43" fontId="8" fillId="4" borderId="5" xfId="12" applyFont="1" applyFill="1" applyBorder="1" applyAlignment="1" applyProtection="1">
      <alignment horizontal="center" vertical="center" wrapText="1"/>
    </xf>
    <xf numFmtId="0" fontId="8" fillId="10" borderId="5" xfId="12" applyNumberFormat="1" applyFont="1" applyFill="1" applyBorder="1" applyAlignment="1" applyProtection="1">
      <alignment horizontal="center" vertical="center" wrapText="1"/>
    </xf>
    <xf numFmtId="43" fontId="8" fillId="0" borderId="5" xfId="12" applyFont="1" applyFill="1" applyBorder="1" applyAlignment="1" applyProtection="1">
      <alignment horizontal="center" vertical="center" wrapText="1"/>
      <protection locked="0"/>
    </xf>
    <xf numFmtId="43" fontId="8" fillId="10" borderId="5" xfId="12" applyFont="1" applyFill="1" applyBorder="1" applyAlignment="1" applyProtection="1">
      <alignment horizontal="center" vertical="center" wrapText="1"/>
    </xf>
    <xf numFmtId="43" fontId="8" fillId="3" borderId="0" xfId="12" applyFont="1" applyFill="1" applyBorder="1" applyAlignment="1" applyProtection="1">
      <alignment horizontal="left" vertical="center" wrapText="1"/>
    </xf>
    <xf numFmtId="43" fontId="8" fillId="16" borderId="5" xfId="12" applyFont="1" applyFill="1" applyBorder="1" applyAlignment="1" applyProtection="1">
      <alignment horizontal="center" vertical="center" wrapText="1"/>
    </xf>
    <xf numFmtId="43" fontId="8" fillId="10" borderId="5" xfId="12" applyFont="1" applyFill="1" applyBorder="1" applyAlignment="1" applyProtection="1">
      <alignment horizontal="center"/>
    </xf>
    <xf numFmtId="43" fontId="8" fillId="4" borderId="50" xfId="12" applyFont="1" applyFill="1" applyBorder="1" applyAlignment="1" applyProtection="1">
      <alignment horizontal="left" vertical="center"/>
    </xf>
    <xf numFmtId="0" fontId="8" fillId="4" borderId="4" xfId="12" applyNumberFormat="1" applyFont="1" applyFill="1" applyBorder="1" applyAlignment="1" applyProtection="1">
      <alignment horizontal="center" vertical="center" wrapText="1"/>
    </xf>
    <xf numFmtId="43" fontId="8" fillId="0" borderId="51" xfId="12" applyFont="1" applyFill="1" applyBorder="1" applyAlignment="1" applyProtection="1">
      <alignment horizontal="center" vertical="center" wrapText="1"/>
      <protection locked="0"/>
    </xf>
    <xf numFmtId="43" fontId="8" fillId="16" borderId="4" xfId="12" applyFont="1" applyFill="1" applyBorder="1" applyAlignment="1" applyProtection="1">
      <alignment horizontal="center" vertical="center" wrapText="1"/>
    </xf>
    <xf numFmtId="43" fontId="8" fillId="4" borderId="50" xfId="12" applyFont="1" applyFill="1" applyBorder="1" applyAlignment="1" applyProtection="1">
      <alignment horizontal="left" vertical="center" wrapText="1"/>
    </xf>
    <xf numFmtId="43" fontId="8" fillId="0" borderId="0" xfId="12" applyFont="1" applyFill="1" applyAlignment="1" applyProtection="1">
      <alignment horizontal="left"/>
    </xf>
    <xf numFmtId="43" fontId="9" fillId="4" borderId="5" xfId="12" applyFont="1" applyFill="1" applyBorder="1" applyAlignment="1" applyProtection="1">
      <alignment horizontal="center" vertical="center" wrapText="1"/>
    </xf>
    <xf numFmtId="43" fontId="9" fillId="4" borderId="5" xfId="12" applyFont="1" applyFill="1" applyBorder="1" applyAlignment="1" applyProtection="1">
      <alignment horizontal="center" vertical="center"/>
    </xf>
    <xf numFmtId="43" fontId="8" fillId="4" borderId="5" xfId="12" applyFont="1" applyFill="1" applyBorder="1" applyAlignment="1" applyProtection="1">
      <alignment horizontal="center"/>
    </xf>
    <xf numFmtId="43" fontId="9" fillId="4" borderId="5" xfId="12" applyFont="1" applyFill="1" applyBorder="1" applyAlignment="1" applyProtection="1">
      <alignment horizontal="center" wrapText="1"/>
    </xf>
    <xf numFmtId="43" fontId="9" fillId="0" borderId="0" xfId="12" applyFont="1" applyFill="1" applyAlignment="1" applyProtection="1">
      <alignment horizontal="center" vertical="center"/>
    </xf>
    <xf numFmtId="43" fontId="8" fillId="0" borderId="0" xfId="12" applyFont="1" applyFill="1" applyAlignment="1" applyProtection="1">
      <alignment horizontal="right"/>
    </xf>
    <xf numFmtId="43" fontId="8" fillId="2" borderId="50" xfId="12" applyFont="1" applyFill="1" applyBorder="1" applyAlignment="1" applyProtection="1">
      <alignment horizontal="center" vertical="center"/>
    </xf>
    <xf numFmtId="43" fontId="8" fillId="2" borderId="5" xfId="12" applyFont="1" applyFill="1" applyBorder="1" applyAlignment="1" applyProtection="1">
      <alignment horizontal="center" vertical="center" wrapText="1"/>
    </xf>
    <xf numFmtId="0" fontId="8" fillId="2" borderId="51" xfId="12" applyNumberFormat="1" applyFont="1" applyFill="1" applyBorder="1" applyAlignment="1" applyProtection="1">
      <alignment horizontal="center" vertical="center" wrapText="1"/>
    </xf>
    <xf numFmtId="43" fontId="8" fillId="0" borderId="50" xfId="12" applyFont="1" applyFill="1" applyBorder="1" applyAlignment="1" applyProtection="1">
      <alignment vertical="center" wrapText="1"/>
      <protection locked="0"/>
    </xf>
    <xf numFmtId="43" fontId="8" fillId="0" borderId="50" xfId="12" applyFont="1" applyFill="1" applyBorder="1" applyAlignment="1" applyProtection="1">
      <alignment horizontal="left" vertical="center" wrapText="1"/>
      <protection locked="0"/>
    </xf>
    <xf numFmtId="43" fontId="8" fillId="3" borderId="50" xfId="12" applyFont="1" applyFill="1" applyBorder="1" applyAlignment="1" applyProtection="1">
      <alignment horizontal="left" vertical="center" wrapText="1"/>
      <protection locked="0"/>
    </xf>
    <xf numFmtId="43" fontId="8" fillId="3" borderId="53" xfId="12" applyFont="1" applyFill="1" applyBorder="1" applyAlignment="1" applyProtection="1">
      <alignment horizontal="left" vertical="center" wrapText="1"/>
      <protection locked="0"/>
    </xf>
    <xf numFmtId="43" fontId="8" fillId="4" borderId="13" xfId="12" applyFont="1" applyFill="1" applyBorder="1" applyAlignment="1" applyProtection="1">
      <alignment horizontal="center" vertical="center" wrapText="1"/>
    </xf>
    <xf numFmtId="0" fontId="8" fillId="4" borderId="13" xfId="12" applyNumberFormat="1" applyFont="1" applyFill="1" applyBorder="1" applyAlignment="1" applyProtection="1">
      <alignment horizontal="center" vertical="center" wrapText="1"/>
    </xf>
    <xf numFmtId="0" fontId="8" fillId="0" borderId="13" xfId="14" applyFont="1" applyBorder="1" applyAlignment="1" applyProtection="1">
      <alignment horizontal="center" vertical="center" wrapText="1"/>
      <protection locked="0"/>
    </xf>
    <xf numFmtId="43" fontId="8" fillId="0" borderId="0" xfId="12" applyFont="1" applyFill="1" applyBorder="1" applyAlignment="1" applyProtection="1">
      <alignment horizontal="center" vertical="center" wrapText="1"/>
    </xf>
    <xf numFmtId="43" fontId="14" fillId="0" borderId="0" xfId="12" applyFont="1" applyFill="1" applyBorder="1" applyProtection="1"/>
    <xf numFmtId="43" fontId="9" fillId="0" borderId="0" xfId="12" applyFont="1" applyFill="1" applyBorder="1" applyAlignment="1" applyProtection="1">
      <alignment horizontal="center" wrapText="1"/>
    </xf>
    <xf numFmtId="43" fontId="12" fillId="0" borderId="0" xfId="12" applyFont="1" applyFill="1" applyBorder="1" applyAlignment="1" applyProtection="1">
      <alignment horizontal="center" vertical="center"/>
    </xf>
    <xf numFmtId="43" fontId="8" fillId="0" borderId="0" xfId="12" applyFont="1" applyFill="1" applyBorder="1" applyAlignment="1" applyProtection="1">
      <alignment horizontal="left"/>
    </xf>
    <xf numFmtId="0" fontId="35" fillId="0" borderId="0" xfId="11" applyFont="1"/>
    <xf numFmtId="0" fontId="8" fillId="10" borderId="50" xfId="14" applyFont="1" applyFill="1" applyBorder="1" applyAlignment="1">
      <alignment horizontal="left" vertical="center"/>
    </xf>
    <xf numFmtId="0" fontId="8" fillId="4" borderId="4" xfId="14" applyFont="1" applyFill="1" applyBorder="1" applyAlignment="1" applyProtection="1">
      <alignment horizontal="center" vertical="center" wrapText="1"/>
      <protection locked="0"/>
    </xf>
    <xf numFmtId="0" fontId="8" fillId="0" borderId="5" xfId="11" applyFont="1" applyBorder="1" applyAlignment="1" applyProtection="1">
      <alignment vertical="center" wrapText="1"/>
      <protection locked="0"/>
    </xf>
    <xf numFmtId="0" fontId="8" fillId="3" borderId="5" xfId="11" applyFont="1" applyFill="1" applyBorder="1" applyAlignment="1" applyProtection="1">
      <alignment horizontal="left" vertical="center" wrapText="1"/>
      <protection locked="0"/>
    </xf>
    <xf numFmtId="0" fontId="8" fillId="0" borderId="5" xfId="11" applyFont="1" applyBorder="1" applyAlignment="1" applyProtection="1">
      <alignment horizontal="left" vertical="center" wrapText="1"/>
      <protection locked="0"/>
    </xf>
    <xf numFmtId="0" fontId="8" fillId="10" borderId="5" xfId="11" applyFont="1" applyFill="1" applyBorder="1" applyAlignment="1" applyProtection="1">
      <alignment horizontal="left" vertical="center" wrapText="1"/>
      <protection locked="0"/>
    </xf>
    <xf numFmtId="0" fontId="8" fillId="0" borderId="50" xfId="11" applyFont="1" applyBorder="1" applyAlignment="1" applyProtection="1">
      <alignment horizontal="left" vertical="center" wrapText="1"/>
      <protection locked="0"/>
    </xf>
    <xf numFmtId="14" fontId="8" fillId="10" borderId="4" xfId="11" applyNumberFormat="1" applyFont="1" applyFill="1" applyBorder="1" applyAlignment="1">
      <alignment horizontal="center" vertical="center" wrapText="1"/>
    </xf>
    <xf numFmtId="0" fontId="8" fillId="0" borderId="0" xfId="11" applyFont="1" applyAlignment="1">
      <alignment horizontal="center" vertical="center" wrapText="1"/>
    </xf>
    <xf numFmtId="0" fontId="12" fillId="0" borderId="0" xfId="11" applyFont="1" applyAlignment="1">
      <alignment horizontal="center" vertical="center"/>
    </xf>
    <xf numFmtId="0" fontId="8" fillId="0" borderId="0" xfId="14" applyFont="1" applyAlignment="1">
      <alignment horizontal="center" vertical="center" wrapText="1"/>
    </xf>
    <xf numFmtId="43" fontId="37" fillId="0" borderId="0" xfId="12" applyFont="1" applyBorder="1" applyAlignment="1" applyProtection="1">
      <alignment horizontal="center" vertical="center" wrapText="1"/>
    </xf>
    <xf numFmtId="43" fontId="8" fillId="2" borderId="51" xfId="12" applyFont="1" applyFill="1" applyBorder="1" applyAlignment="1" applyProtection="1">
      <alignment horizontal="center" vertical="center" wrapText="1"/>
    </xf>
    <xf numFmtId="43" fontId="12" fillId="0" borderId="0" xfId="12" applyFont="1" applyFill="1" applyBorder="1" applyProtection="1"/>
    <xf numFmtId="0" fontId="8" fillId="10" borderId="4" xfId="12" applyNumberFormat="1" applyFont="1" applyFill="1" applyBorder="1" applyAlignment="1" applyProtection="1">
      <alignment horizontal="center" vertical="center" wrapText="1"/>
    </xf>
    <xf numFmtId="43" fontId="8" fillId="0" borderId="4" xfId="14" applyNumberFormat="1" applyFont="1" applyBorder="1" applyAlignment="1" applyProtection="1">
      <alignment horizontal="center" vertical="center" wrapText="1"/>
      <protection locked="0"/>
    </xf>
    <xf numFmtId="43" fontId="14" fillId="0" borderId="51" xfId="12" applyFont="1" applyFill="1" applyBorder="1" applyProtection="1">
      <protection locked="0"/>
    </xf>
    <xf numFmtId="0" fontId="8" fillId="10" borderId="11" xfId="14" applyFont="1" applyFill="1" applyBorder="1"/>
    <xf numFmtId="43" fontId="8" fillId="10" borderId="5" xfId="12" applyFont="1" applyFill="1" applyBorder="1" applyProtection="1"/>
    <xf numFmtId="0" fontId="8" fillId="10" borderId="11" xfId="11" applyFont="1" applyFill="1" applyBorder="1" applyAlignment="1">
      <alignment horizontal="left" vertical="center" wrapText="1"/>
    </xf>
    <xf numFmtId="43" fontId="8" fillId="10" borderId="50" xfId="12" applyFont="1" applyFill="1" applyBorder="1" applyAlignment="1" applyProtection="1">
      <alignment horizontal="left" vertical="center" wrapText="1"/>
    </xf>
    <xf numFmtId="43" fontId="8" fillId="0" borderId="50" xfId="12" applyFont="1" applyFill="1" applyBorder="1" applyAlignment="1" applyProtection="1">
      <alignment horizontal="left"/>
      <protection locked="0"/>
    </xf>
    <xf numFmtId="43" fontId="8" fillId="4" borderId="50" xfId="12" applyFont="1" applyFill="1" applyBorder="1" applyAlignment="1" applyProtection="1">
      <alignment horizontal="left"/>
    </xf>
    <xf numFmtId="43" fontId="8" fillId="4" borderId="50" xfId="12" applyFont="1" applyFill="1" applyBorder="1" applyAlignment="1" applyProtection="1">
      <alignment horizontal="left" wrapText="1"/>
    </xf>
    <xf numFmtId="43" fontId="8" fillId="0" borderId="53" xfId="12" applyFont="1" applyFill="1" applyBorder="1" applyAlignment="1" applyProtection="1">
      <alignment horizontal="left"/>
      <protection locked="0"/>
    </xf>
    <xf numFmtId="43" fontId="9" fillId="10" borderId="14" xfId="12" applyFont="1" applyFill="1" applyBorder="1" applyAlignment="1" applyProtection="1">
      <alignment horizontal="center" wrapText="1"/>
    </xf>
    <xf numFmtId="0" fontId="8" fillId="10" borderId="13" xfId="12" applyNumberFormat="1" applyFont="1" applyFill="1" applyBorder="1" applyAlignment="1" applyProtection="1">
      <alignment horizontal="center" vertical="center" wrapText="1"/>
    </xf>
    <xf numFmtId="43" fontId="14" fillId="0" borderId="54" xfId="12" applyFont="1" applyFill="1" applyBorder="1" applyProtection="1">
      <protection locked="0"/>
    </xf>
    <xf numFmtId="43" fontId="8" fillId="4" borderId="5" xfId="12" applyFont="1" applyFill="1" applyBorder="1" applyAlignment="1" applyProtection="1">
      <alignment horizontal="left"/>
    </xf>
    <xf numFmtId="3" fontId="8" fillId="4" borderId="5" xfId="11" applyNumberFormat="1" applyFont="1" applyFill="1" applyBorder="1" applyAlignment="1">
      <alignment horizontal="center" vertical="center" wrapText="1"/>
    </xf>
    <xf numFmtId="0" fontId="8" fillId="4" borderId="5" xfId="11" applyFont="1" applyFill="1" applyBorder="1" applyAlignment="1">
      <alignment horizontal="center" vertical="center" wrapText="1"/>
    </xf>
    <xf numFmtId="0" fontId="12" fillId="0" borderId="0" xfId="14" applyFont="1"/>
    <xf numFmtId="0" fontId="8" fillId="10" borderId="5" xfId="11" applyFont="1" applyFill="1" applyBorder="1" applyAlignment="1">
      <alignment horizontal="center" vertical="center" wrapText="1"/>
    </xf>
    <xf numFmtId="0" fontId="8" fillId="0" borderId="5" xfId="11" applyFont="1" applyBorder="1" applyAlignment="1" applyProtection="1">
      <alignment horizontal="center" vertical="center" wrapText="1"/>
      <protection locked="0"/>
    </xf>
    <xf numFmtId="0" fontId="8" fillId="10" borderId="4" xfId="14" applyFont="1" applyFill="1" applyBorder="1"/>
    <xf numFmtId="43" fontId="9" fillId="0" borderId="0" xfId="12" applyFont="1" applyFill="1" applyBorder="1" applyAlignment="1" applyProtection="1">
      <alignment horizontal="center" vertical="center" wrapText="1"/>
    </xf>
    <xf numFmtId="0" fontId="8" fillId="4" borderId="50" xfId="14" applyFont="1" applyFill="1" applyBorder="1" applyAlignment="1">
      <alignment horizontal="left" wrapText="1"/>
    </xf>
    <xf numFmtId="0" fontId="8" fillId="0" borderId="14" xfId="11" applyFont="1" applyBorder="1" applyAlignment="1" applyProtection="1">
      <alignment horizontal="center" vertical="center" wrapText="1"/>
      <protection locked="0"/>
    </xf>
    <xf numFmtId="0" fontId="15" fillId="0" borderId="0" xfId="14" applyFont="1" applyAlignment="1">
      <alignment horizontal="center" vertical="center" wrapText="1"/>
    </xf>
    <xf numFmtId="0" fontId="8" fillId="4" borderId="51" xfId="14" applyFont="1" applyFill="1" applyBorder="1" applyAlignment="1">
      <alignment horizontal="center" vertical="center" wrapText="1"/>
    </xf>
    <xf numFmtId="0" fontId="8" fillId="10" borderId="5" xfId="14" applyFont="1" applyFill="1" applyBorder="1" applyAlignment="1">
      <alignment horizontal="center" vertical="center"/>
    </xf>
    <xf numFmtId="0" fontId="8" fillId="0" borderId="50" xfId="14" applyFont="1" applyBorder="1" applyAlignment="1" applyProtection="1">
      <alignment horizontal="left" vertical="center"/>
      <protection locked="0"/>
    </xf>
    <xf numFmtId="0" fontId="8" fillId="10" borderId="51" xfId="14" applyFont="1" applyFill="1" applyBorder="1" applyAlignment="1">
      <alignment horizontal="center" vertical="center" wrapText="1"/>
    </xf>
    <xf numFmtId="0" fontId="8" fillId="10" borderId="5" xfId="14" applyFont="1" applyFill="1" applyBorder="1" applyAlignment="1">
      <alignment horizontal="center" vertical="center" wrapText="1"/>
    </xf>
    <xf numFmtId="0" fontId="8" fillId="10" borderId="5" xfId="14" applyFont="1" applyFill="1" applyBorder="1" applyAlignment="1">
      <alignment horizontal="center"/>
    </xf>
    <xf numFmtId="0" fontId="8" fillId="0" borderId="50" xfId="11" applyFont="1" applyBorder="1" applyAlignment="1" applyProtection="1">
      <alignment vertical="center" wrapText="1"/>
      <protection locked="0"/>
    </xf>
    <xf numFmtId="0" fontId="8" fillId="4" borderId="50" xfId="11" applyFont="1" applyFill="1" applyBorder="1" applyAlignment="1">
      <alignment vertical="center" wrapText="1"/>
    </xf>
    <xf numFmtId="0" fontId="8" fillId="10" borderId="55" xfId="14" applyFont="1" applyFill="1" applyBorder="1" applyAlignment="1">
      <alignment horizontal="center"/>
    </xf>
    <xf numFmtId="0" fontId="8" fillId="4" borderId="53" xfId="11" applyFont="1" applyFill="1" applyBorder="1" applyAlignment="1">
      <alignment horizontal="left" vertical="center" wrapText="1"/>
    </xf>
    <xf numFmtId="0" fontId="8" fillId="16" borderId="13" xfId="14" applyFont="1" applyFill="1" applyBorder="1" applyAlignment="1">
      <alignment horizontal="center" vertical="center" wrapText="1"/>
    </xf>
    <xf numFmtId="0" fontId="8" fillId="10" borderId="54" xfId="14" applyFont="1" applyFill="1" applyBorder="1" applyAlignment="1">
      <alignment horizontal="center" vertical="center" wrapText="1"/>
    </xf>
    <xf numFmtId="0" fontId="15" fillId="0" borderId="0" xfId="14" applyFont="1" applyAlignment="1">
      <alignment horizontal="center"/>
    </xf>
    <xf numFmtId="0" fontId="8" fillId="4" borderId="53" xfId="11" applyFont="1" applyFill="1" applyBorder="1" applyAlignment="1">
      <alignment vertical="center" wrapText="1"/>
    </xf>
    <xf numFmtId="0" fontId="12" fillId="0" borderId="0" xfId="14" applyFont="1" applyAlignment="1">
      <alignment wrapText="1"/>
    </xf>
    <xf numFmtId="0" fontId="9" fillId="2" borderId="48" xfId="14" applyFont="1" applyFill="1" applyBorder="1" applyAlignment="1">
      <alignment horizontal="center" vertical="center"/>
    </xf>
    <xf numFmtId="0" fontId="9" fillId="2" borderId="2" xfId="14" applyFont="1" applyFill="1" applyBorder="1" applyAlignment="1">
      <alignment horizontal="center" vertical="center" wrapText="1"/>
    </xf>
    <xf numFmtId="0" fontId="9" fillId="2" borderId="57" xfId="14" applyFont="1" applyFill="1" applyBorder="1" applyAlignment="1">
      <alignment horizontal="center" vertical="center" wrapText="1"/>
    </xf>
    <xf numFmtId="0" fontId="9" fillId="2" borderId="3" xfId="14" applyFont="1" applyFill="1" applyBorder="1" applyAlignment="1">
      <alignment horizontal="center" vertical="center" wrapText="1"/>
    </xf>
    <xf numFmtId="0" fontId="8" fillId="2" borderId="4" xfId="14" applyFont="1" applyFill="1" applyBorder="1" applyAlignment="1">
      <alignment horizontal="center" vertical="center" wrapText="1"/>
    </xf>
    <xf numFmtId="0" fontId="15" fillId="0" borderId="0" xfId="14" applyFont="1" applyAlignment="1">
      <alignment horizontal="center" wrapText="1"/>
    </xf>
    <xf numFmtId="43" fontId="15" fillId="0" borderId="0" xfId="14" applyNumberFormat="1" applyFont="1"/>
    <xf numFmtId="0" fontId="18" fillId="0" borderId="0" xfId="11" applyFont="1" applyAlignment="1">
      <alignment vertical="center"/>
    </xf>
    <xf numFmtId="0" fontId="8" fillId="0" borderId="0" xfId="14" applyFont="1" applyAlignment="1">
      <alignment wrapText="1"/>
    </xf>
    <xf numFmtId="49" fontId="8" fillId="0" borderId="0" xfId="14" applyNumberFormat="1" applyFont="1" applyAlignment="1">
      <alignment horizontal="left" vertical="center"/>
    </xf>
    <xf numFmtId="0" fontId="8" fillId="0" borderId="0" xfId="14" applyFont="1" applyAlignment="1">
      <alignment horizontal="center" vertical="center"/>
    </xf>
    <xf numFmtId="168" fontId="18" fillId="2" borderId="5" xfId="12" applyNumberFormat="1" applyFont="1" applyFill="1" applyBorder="1" applyProtection="1"/>
    <xf numFmtId="10" fontId="14" fillId="4" borderId="5" xfId="13" applyNumberFormat="1" applyFont="1" applyFill="1" applyBorder="1" applyAlignment="1" applyProtection="1">
      <alignment horizontal="center" vertical="center" wrapText="1"/>
    </xf>
    <xf numFmtId="168" fontId="14" fillId="10" borderId="5" xfId="12" applyNumberFormat="1" applyFont="1" applyFill="1" applyBorder="1" applyProtection="1"/>
    <xf numFmtId="0" fontId="33" fillId="4" borderId="5" xfId="11" applyFont="1" applyFill="1" applyBorder="1"/>
    <xf numFmtId="0" fontId="31" fillId="4" borderId="5" xfId="11" applyFont="1" applyFill="1" applyBorder="1" applyAlignment="1">
      <alignment horizontal="center" vertical="center" wrapText="1"/>
    </xf>
    <xf numFmtId="0" fontId="33" fillId="4" borderId="5" xfId="11" applyFont="1" applyFill="1" applyBorder="1" applyAlignment="1">
      <alignment horizontal="center" vertical="center"/>
    </xf>
    <xf numFmtId="10" fontId="14" fillId="4" borderId="11" xfId="13" applyNumberFormat="1" applyFont="1" applyFill="1" applyBorder="1" applyAlignment="1" applyProtection="1">
      <alignment horizontal="center" vertical="center"/>
    </xf>
    <xf numFmtId="10" fontId="14" fillId="4" borderId="5" xfId="13" applyNumberFormat="1" applyFont="1" applyFill="1" applyBorder="1" applyAlignment="1" applyProtection="1">
      <alignment horizontal="center" vertical="center"/>
    </xf>
    <xf numFmtId="0" fontId="8" fillId="0" borderId="5" xfId="14" applyFont="1" applyBorder="1" applyAlignment="1">
      <alignment horizontal="left" vertical="center" wrapText="1"/>
    </xf>
    <xf numFmtId="0" fontId="2" fillId="0" borderId="0" xfId="11" applyProtection="1">
      <protection locked="0"/>
    </xf>
    <xf numFmtId="43" fontId="14" fillId="2" borderId="5" xfId="11" applyNumberFormat="1" applyFont="1" applyFill="1" applyBorder="1" applyAlignment="1">
      <alignment horizontal="center" vertical="center" wrapText="1"/>
    </xf>
    <xf numFmtId="43" fontId="14" fillId="10" borderId="5" xfId="11" applyNumberFormat="1" applyFont="1" applyFill="1" applyBorder="1" applyAlignment="1">
      <alignment horizontal="justify" vertical="center"/>
    </xf>
    <xf numFmtId="43" fontId="14" fillId="10" borderId="5" xfId="12" applyFont="1" applyFill="1" applyBorder="1" applyAlignment="1">
      <alignment horizontal="justify" vertical="center"/>
    </xf>
    <xf numFmtId="43" fontId="14" fillId="2" borderId="5" xfId="12" applyFont="1" applyFill="1" applyBorder="1" applyAlignment="1">
      <alignment horizontal="justify" vertical="center"/>
    </xf>
    <xf numFmtId="43" fontId="14" fillId="2" borderId="5" xfId="11" applyNumberFormat="1" applyFont="1" applyFill="1" applyBorder="1" applyAlignment="1">
      <alignment horizontal="justify" vertical="center"/>
    </xf>
    <xf numFmtId="43" fontId="14" fillId="2" borderId="5" xfId="12" applyFont="1" applyFill="1" applyBorder="1" applyAlignment="1">
      <alignment horizontal="justify" vertical="center" wrapText="1"/>
    </xf>
    <xf numFmtId="43" fontId="14" fillId="0" borderId="0" xfId="12" applyFont="1"/>
    <xf numFmtId="0" fontId="8" fillId="2" borderId="5" xfId="11" applyFont="1" applyFill="1" applyBorder="1" applyAlignment="1">
      <alignment horizontal="center" vertical="center" wrapText="1"/>
    </xf>
    <xf numFmtId="0" fontId="8" fillId="0" borderId="5" xfId="11" applyFont="1" applyBorder="1" applyAlignment="1">
      <alignment horizontal="center" vertical="center" wrapText="1"/>
    </xf>
    <xf numFmtId="9" fontId="8" fillId="0" borderId="5" xfId="11" applyNumberFormat="1" applyFont="1" applyBorder="1" applyAlignment="1">
      <alignment horizontal="center" vertical="center" wrapText="1"/>
    </xf>
    <xf numFmtId="43" fontId="8" fillId="2" borderId="5" xfId="12" applyFont="1" applyFill="1" applyBorder="1" applyAlignment="1">
      <alignment horizontal="justify" vertical="center"/>
    </xf>
    <xf numFmtId="0" fontId="8" fillId="2" borderId="5" xfId="10" applyFont="1" applyFill="1" applyBorder="1" applyAlignment="1">
      <alignment horizontal="justify" vertical="center"/>
    </xf>
    <xf numFmtId="43" fontId="8" fillId="2" borderId="5" xfId="12" applyFont="1" applyFill="1" applyBorder="1" applyAlignment="1">
      <alignment horizontal="center" vertical="center" wrapText="1"/>
    </xf>
    <xf numFmtId="43" fontId="8" fillId="0" borderId="5" xfId="12" applyFont="1" applyBorder="1" applyAlignment="1">
      <alignment vertical="center"/>
    </xf>
    <xf numFmtId="43" fontId="8" fillId="0" borderId="5" xfId="12" applyFont="1" applyBorder="1" applyAlignment="1">
      <alignment horizontal="center" vertical="center"/>
    </xf>
    <xf numFmtId="43" fontId="10" fillId="9" borderId="5" xfId="12" applyFont="1" applyFill="1" applyBorder="1" applyAlignment="1">
      <alignment horizontal="center" vertical="center"/>
    </xf>
    <xf numFmtId="43" fontId="8" fillId="0" borderId="0" xfId="12" applyFont="1"/>
    <xf numFmtId="0" fontId="8" fillId="2" borderId="8" xfId="10" applyFont="1" applyFill="1" applyBorder="1" applyAlignment="1">
      <alignment horizontal="center" vertical="center" wrapText="1"/>
    </xf>
    <xf numFmtId="0" fontId="8" fillId="4" borderId="48" xfId="10" applyFont="1" applyFill="1" applyBorder="1" applyAlignment="1">
      <alignment horizontal="left" vertical="center" wrapText="1"/>
    </xf>
    <xf numFmtId="0" fontId="8" fillId="4" borderId="2" xfId="10" applyFont="1" applyFill="1" applyBorder="1" applyAlignment="1">
      <alignment horizontal="justify" vertical="center" wrapText="1"/>
    </xf>
    <xf numFmtId="0" fontId="8" fillId="4" borderId="2" xfId="10" applyFont="1" applyFill="1" applyBorder="1" applyAlignment="1">
      <alignment horizontal="center" vertical="center" wrapText="1"/>
    </xf>
    <xf numFmtId="10" fontId="8" fillId="4" borderId="49" xfId="10" applyNumberFormat="1" applyFont="1" applyFill="1" applyBorder="1" applyAlignment="1">
      <alignment vertical="center" wrapText="1"/>
    </xf>
    <xf numFmtId="43" fontId="8" fillId="4" borderId="3" xfId="12" applyFont="1" applyFill="1" applyBorder="1" applyAlignment="1" applyProtection="1">
      <alignment vertical="top" wrapText="1"/>
    </xf>
    <xf numFmtId="0" fontId="8" fillId="10" borderId="50" xfId="10" applyFont="1" applyFill="1" applyBorder="1" applyAlignment="1">
      <alignment vertical="center" wrapText="1"/>
    </xf>
    <xf numFmtId="0" fontId="8" fillId="10" borderId="5" xfId="11" applyFont="1" applyFill="1" applyBorder="1" applyAlignment="1">
      <alignment vertical="center" wrapText="1"/>
    </xf>
    <xf numFmtId="0" fontId="8" fillId="10" borderId="5" xfId="10" applyFont="1" applyFill="1" applyBorder="1" applyAlignment="1">
      <alignment horizontal="center" vertical="center" wrapText="1"/>
    </xf>
    <xf numFmtId="10" fontId="8" fillId="10" borderId="38" xfId="10" applyNumberFormat="1" applyFont="1" applyFill="1" applyBorder="1" applyAlignment="1">
      <alignment vertical="center" wrapText="1"/>
    </xf>
    <xf numFmtId="43" fontId="8" fillId="10" borderId="51" xfId="12" applyFont="1" applyFill="1" applyBorder="1" applyAlignment="1" applyProtection="1">
      <alignment horizontal="right" vertical="center" wrapText="1"/>
    </xf>
    <xf numFmtId="2" fontId="8" fillId="10" borderId="50" xfId="10" applyNumberFormat="1" applyFont="1" applyFill="1" applyBorder="1" applyAlignment="1">
      <alignment vertical="center" wrapText="1"/>
    </xf>
    <xf numFmtId="0" fontId="8" fillId="10" borderId="53" xfId="10" applyFont="1" applyFill="1" applyBorder="1" applyAlignment="1">
      <alignment vertical="center" wrapText="1"/>
    </xf>
    <xf numFmtId="0" fontId="8" fillId="3" borderId="14" xfId="11" applyFont="1" applyFill="1" applyBorder="1" applyAlignment="1" applyProtection="1">
      <alignment horizontal="left" vertical="center" wrapText="1"/>
      <protection locked="0"/>
    </xf>
    <xf numFmtId="10" fontId="8" fillId="10" borderId="56" xfId="10" applyNumberFormat="1" applyFont="1" applyFill="1" applyBorder="1" applyAlignment="1">
      <alignment vertical="center" wrapText="1"/>
    </xf>
    <xf numFmtId="0" fontId="8" fillId="4" borderId="5" xfId="10" applyFont="1" applyFill="1" applyBorder="1" applyAlignment="1">
      <alignment horizontal="center" vertical="center" wrapText="1"/>
    </xf>
    <xf numFmtId="43" fontId="8" fillId="4" borderId="3" xfId="12" applyFont="1" applyFill="1" applyBorder="1" applyAlignment="1" applyProtection="1">
      <alignment horizontal="right" vertical="center" wrapText="1"/>
    </xf>
    <xf numFmtId="49" fontId="8" fillId="10" borderId="50" xfId="10" applyNumberFormat="1" applyFont="1" applyFill="1" applyBorder="1" applyAlignment="1">
      <alignment horizontal="left" vertical="center" wrapText="1"/>
    </xf>
    <xf numFmtId="0" fontId="8" fillId="0" borderId="5" xfId="10" applyFont="1" applyBorder="1" applyAlignment="1" applyProtection="1">
      <alignment horizontal="justify" vertical="center" wrapText="1"/>
      <protection locked="0"/>
    </xf>
    <xf numFmtId="49" fontId="8" fillId="10" borderId="53" xfId="10" applyNumberFormat="1" applyFont="1" applyFill="1" applyBorder="1" applyAlignment="1">
      <alignment horizontal="left" vertical="center" wrapText="1"/>
    </xf>
    <xf numFmtId="0" fontId="8" fillId="10" borderId="14" xfId="10" applyFont="1" applyFill="1" applyBorder="1" applyAlignment="1">
      <alignment horizontal="justify" vertical="center" wrapText="1"/>
    </xf>
    <xf numFmtId="43" fontId="8" fillId="0" borderId="54" xfId="12" applyFont="1" applyFill="1" applyBorder="1" applyAlignment="1" applyProtection="1">
      <alignment horizontal="right" vertical="center" wrapText="1"/>
      <protection locked="0"/>
    </xf>
    <xf numFmtId="167" fontId="8" fillId="10" borderId="50" xfId="10" applyNumberFormat="1" applyFont="1" applyFill="1" applyBorder="1" applyAlignment="1">
      <alignment horizontal="left" vertical="center" wrapText="1"/>
    </xf>
    <xf numFmtId="49" fontId="14" fillId="10" borderId="42" xfId="11" applyNumberFormat="1" applyFont="1" applyFill="1" applyBorder="1"/>
    <xf numFmtId="0" fontId="8" fillId="10" borderId="50" xfId="10" applyFont="1" applyFill="1" applyBorder="1" applyAlignment="1">
      <alignment horizontal="left" vertical="center" wrapText="1"/>
    </xf>
    <xf numFmtId="49" fontId="8" fillId="10" borderId="52" xfId="10" applyNumberFormat="1" applyFont="1" applyFill="1" applyBorder="1" applyAlignment="1">
      <alignment horizontal="left" vertical="center" wrapText="1"/>
    </xf>
    <xf numFmtId="0" fontId="8" fillId="0" borderId="8" xfId="10" applyFont="1" applyBorder="1" applyAlignment="1" applyProtection="1">
      <alignment horizontal="justify" vertical="center" wrapText="1"/>
      <protection locked="0"/>
    </xf>
    <xf numFmtId="0" fontId="8" fillId="4" borderId="58" xfId="10" applyFont="1" applyFill="1" applyBorder="1" applyAlignment="1">
      <alignment horizontal="left" vertical="center" wrapText="1"/>
    </xf>
    <xf numFmtId="0" fontId="8" fillId="4" borderId="49" xfId="10" applyFont="1" applyFill="1" applyBorder="1" applyAlignment="1">
      <alignment horizontal="justify" vertical="center" wrapText="1"/>
    </xf>
    <xf numFmtId="10" fontId="8" fillId="4" borderId="49" xfId="10" applyNumberFormat="1" applyFont="1" applyFill="1" applyBorder="1" applyAlignment="1">
      <alignment horizontal="right" vertical="center" wrapText="1"/>
    </xf>
    <xf numFmtId="43" fontId="8" fillId="4" borderId="59" xfId="12" applyFont="1" applyFill="1" applyBorder="1" applyAlignment="1" applyProtection="1">
      <alignment horizontal="right" vertical="center" wrapText="1"/>
    </xf>
    <xf numFmtId="0" fontId="8" fillId="4" borderId="18" xfId="10" applyFont="1" applyFill="1" applyBorder="1" applyAlignment="1">
      <alignment horizontal="left" vertical="center" wrapText="1"/>
    </xf>
    <xf numFmtId="0" fontId="8" fillId="4" borderId="9" xfId="10" applyFont="1" applyFill="1" applyBorder="1" applyAlignment="1">
      <alignment horizontal="justify" vertical="center" wrapText="1"/>
    </xf>
    <xf numFmtId="10" fontId="8" fillId="4" borderId="9" xfId="10" applyNumberFormat="1" applyFont="1" applyFill="1" applyBorder="1" applyAlignment="1">
      <alignment horizontal="right" vertical="center" wrapText="1"/>
    </xf>
    <xf numFmtId="43" fontId="8" fillId="4" borderId="60" xfId="12" applyFont="1" applyFill="1" applyBorder="1" applyAlignment="1" applyProtection="1">
      <alignment horizontal="right" vertical="center" wrapText="1"/>
    </xf>
    <xf numFmtId="49" fontId="8" fillId="4" borderId="48" xfId="10" applyNumberFormat="1" applyFont="1" applyFill="1" applyBorder="1" applyAlignment="1">
      <alignment horizontal="left" vertical="center" wrapText="1"/>
    </xf>
    <xf numFmtId="43" fontId="8" fillId="0" borderId="54" xfId="12" applyFont="1" applyFill="1" applyBorder="1" applyAlignment="1" applyProtection="1">
      <alignment vertical="top" wrapText="1"/>
      <protection locked="0"/>
    </xf>
    <xf numFmtId="10" fontId="8" fillId="4" borderId="38" xfId="10" applyNumberFormat="1" applyFont="1" applyFill="1" applyBorder="1" applyAlignment="1">
      <alignment vertical="center" wrapText="1"/>
    </xf>
    <xf numFmtId="10" fontId="8" fillId="4" borderId="56" xfId="10" applyNumberFormat="1" applyFont="1" applyFill="1" applyBorder="1" applyAlignment="1">
      <alignment vertical="center" wrapText="1"/>
    </xf>
    <xf numFmtId="49" fontId="8" fillId="10" borderId="61" xfId="10" applyNumberFormat="1" applyFont="1" applyFill="1" applyBorder="1" applyAlignment="1">
      <alignment horizontal="left" vertical="center" wrapText="1"/>
    </xf>
    <xf numFmtId="0" fontId="8" fillId="0" borderId="15" xfId="10" applyFont="1" applyBorder="1" applyAlignment="1" applyProtection="1">
      <alignment horizontal="justify" vertical="center" wrapText="1"/>
      <protection locked="0"/>
    </xf>
    <xf numFmtId="49" fontId="8" fillId="10" borderId="62" xfId="10" applyNumberFormat="1" applyFont="1" applyFill="1" applyBorder="1" applyAlignment="1">
      <alignment horizontal="left" vertical="center" wrapText="1"/>
    </xf>
    <xf numFmtId="0" fontId="8" fillId="10" borderId="8" xfId="10" applyFont="1" applyFill="1" applyBorder="1" applyAlignment="1">
      <alignment horizontal="justify" vertical="center" wrapText="1"/>
    </xf>
    <xf numFmtId="43" fontId="8" fillId="0" borderId="63" xfId="12" applyFont="1" applyFill="1" applyBorder="1" applyAlignment="1" applyProtection="1">
      <alignment horizontal="right" vertical="center" wrapText="1"/>
      <protection locked="0"/>
    </xf>
    <xf numFmtId="10" fontId="8" fillId="4" borderId="2" xfId="10" applyNumberFormat="1" applyFont="1" applyFill="1" applyBorder="1" applyAlignment="1">
      <alignment vertical="center" wrapText="1"/>
    </xf>
    <xf numFmtId="10" fontId="8" fillId="10" borderId="5" xfId="10" applyNumberFormat="1" applyFont="1" applyFill="1" applyBorder="1" applyAlignment="1">
      <alignment vertical="center" wrapText="1"/>
    </xf>
    <xf numFmtId="43" fontId="8" fillId="10" borderId="64" xfId="12" applyFont="1" applyFill="1" applyBorder="1" applyAlignment="1" applyProtection="1">
      <alignment horizontal="right" vertical="center" wrapText="1"/>
    </xf>
    <xf numFmtId="0" fontId="8" fillId="10" borderId="53" xfId="10" applyFont="1" applyFill="1" applyBorder="1" applyAlignment="1">
      <alignment horizontal="left" vertical="center" wrapText="1"/>
    </xf>
    <xf numFmtId="0" fontId="8" fillId="4" borderId="50" xfId="10" applyFont="1" applyFill="1" applyBorder="1" applyAlignment="1">
      <alignment horizontal="left" vertical="center" wrapText="1"/>
    </xf>
    <xf numFmtId="0" fontId="8" fillId="4" borderId="53" xfId="10" applyFont="1" applyFill="1" applyBorder="1" applyAlignment="1">
      <alignment horizontal="left" vertical="center" wrapText="1"/>
    </xf>
    <xf numFmtId="2" fontId="8" fillId="10" borderId="50" xfId="10" applyNumberFormat="1" applyFont="1" applyFill="1" applyBorder="1" applyAlignment="1">
      <alignment horizontal="left" vertical="center" wrapText="1"/>
    </xf>
    <xf numFmtId="2" fontId="8" fillId="10" borderId="52" xfId="10" applyNumberFormat="1" applyFont="1" applyFill="1" applyBorder="1" applyAlignment="1">
      <alignment horizontal="left" vertical="center" wrapText="1"/>
    </xf>
    <xf numFmtId="0" fontId="8" fillId="10" borderId="8" xfId="10" applyFont="1" applyFill="1" applyBorder="1" applyAlignment="1">
      <alignment horizontal="center" vertical="center" wrapText="1"/>
    </xf>
    <xf numFmtId="43" fontId="8" fillId="4" borderId="3" xfId="10" applyNumberFormat="1" applyFont="1" applyFill="1" applyBorder="1" applyAlignment="1">
      <alignment horizontal="right" vertical="center" wrapText="1"/>
    </xf>
    <xf numFmtId="0" fontId="8" fillId="10" borderId="14" xfId="10" applyFont="1" applyFill="1" applyBorder="1" applyAlignment="1">
      <alignment horizontal="center" vertical="center" wrapText="1"/>
    </xf>
    <xf numFmtId="0" fontId="9" fillId="0" borderId="0" xfId="10" applyFont="1" applyAlignment="1">
      <alignment vertical="top"/>
    </xf>
    <xf numFmtId="43" fontId="8" fillId="2" borderId="5" xfId="12" applyFont="1" applyFill="1" applyBorder="1" applyAlignment="1">
      <alignment vertical="top" wrapText="1"/>
    </xf>
    <xf numFmtId="10" fontId="8" fillId="4" borderId="5" xfId="10" applyNumberFormat="1" applyFont="1" applyFill="1" applyBorder="1" applyAlignment="1">
      <alignment horizontal="center" vertical="center" wrapText="1"/>
    </xf>
    <xf numFmtId="43" fontId="8" fillId="2" borderId="5" xfId="12" applyFont="1" applyFill="1" applyBorder="1" applyAlignment="1">
      <alignment horizontal="right" vertical="center" wrapText="1"/>
    </xf>
    <xf numFmtId="0" fontId="8" fillId="4" borderId="5" xfId="10" applyFont="1" applyFill="1" applyBorder="1" applyAlignment="1">
      <alignment vertical="top" wrapText="1"/>
    </xf>
    <xf numFmtId="0" fontId="5" fillId="0" borderId="0" xfId="10"/>
    <xf numFmtId="0" fontId="9" fillId="0" borderId="0" xfId="10" applyFont="1"/>
    <xf numFmtId="10" fontId="8" fillId="10" borderId="5" xfId="10" applyNumberFormat="1" applyFont="1" applyFill="1" applyBorder="1" applyAlignment="1">
      <alignment horizontal="center" vertical="center" wrapText="1"/>
    </xf>
    <xf numFmtId="165" fontId="8" fillId="2" borderId="5" xfId="10" applyNumberFormat="1" applyFont="1" applyFill="1" applyBorder="1" applyAlignment="1">
      <alignment horizontal="center" vertical="center" wrapText="1"/>
    </xf>
    <xf numFmtId="43" fontId="8" fillId="2" borderId="5" xfId="12" applyFont="1" applyFill="1" applyBorder="1" applyAlignment="1">
      <alignment horizontal="justify" vertical="center" wrapText="1"/>
    </xf>
    <xf numFmtId="0" fontId="8" fillId="0" borderId="0" xfId="10" applyFont="1" applyAlignment="1">
      <alignment wrapText="1"/>
    </xf>
    <xf numFmtId="0" fontId="9" fillId="0" borderId="0" xfId="10" applyFont="1" applyAlignment="1">
      <alignment vertical="center" wrapText="1"/>
    </xf>
    <xf numFmtId="9" fontId="9" fillId="2" borderId="5" xfId="13" applyFont="1" applyFill="1" applyBorder="1" applyAlignment="1" applyProtection="1">
      <alignment horizontal="center" vertical="center" wrapText="1"/>
    </xf>
    <xf numFmtId="0" fontId="8" fillId="4" borderId="5" xfId="10" applyFont="1" applyFill="1" applyBorder="1" applyAlignment="1">
      <alignment horizontal="justify" vertical="center" wrapText="1"/>
    </xf>
    <xf numFmtId="0" fontId="16" fillId="4" borderId="5" xfId="10" applyFont="1" applyFill="1" applyBorder="1" applyAlignment="1">
      <alignment horizontal="left" vertical="center" wrapText="1"/>
    </xf>
    <xf numFmtId="9" fontId="16" fillId="4" borderId="5" xfId="13" applyFont="1" applyFill="1" applyBorder="1" applyAlignment="1" applyProtection="1">
      <alignment horizontal="center" vertical="center" wrapText="1"/>
    </xf>
    <xf numFmtId="0" fontId="8" fillId="4" borderId="5" xfId="10" applyFont="1" applyFill="1" applyBorder="1" applyAlignment="1">
      <alignment horizontal="left" vertical="center" wrapText="1"/>
    </xf>
    <xf numFmtId="43" fontId="8" fillId="4" borderId="5" xfId="12" applyFont="1" applyFill="1" applyBorder="1" applyAlignment="1" applyProtection="1">
      <alignment horizontal="justify" vertical="center" wrapText="1"/>
    </xf>
    <xf numFmtId="43" fontId="8" fillId="4" borderId="5" xfId="12" applyFont="1" applyFill="1" applyBorder="1" applyAlignment="1" applyProtection="1">
      <alignment horizontal="left" vertical="center" wrapText="1" indent="4"/>
    </xf>
    <xf numFmtId="43" fontId="8" fillId="10" borderId="5" xfId="12" applyFont="1" applyFill="1" applyBorder="1" applyAlignment="1" applyProtection="1">
      <alignment horizontal="justify" vertical="center" wrapText="1"/>
    </xf>
    <xf numFmtId="43" fontId="8" fillId="0" borderId="5" xfId="12" applyFont="1" applyFill="1" applyBorder="1" applyAlignment="1" applyProtection="1">
      <alignment horizontal="justify" vertical="center" wrapText="1"/>
      <protection locked="0"/>
    </xf>
    <xf numFmtId="43" fontId="8" fillId="4" borderId="5" xfId="12" applyFont="1" applyFill="1" applyBorder="1" applyAlignment="1" applyProtection="1">
      <alignment horizontal="right" vertical="center" wrapText="1" indent="1"/>
    </xf>
    <xf numFmtId="0" fontId="8" fillId="2" borderId="5" xfId="10" applyFont="1" applyFill="1" applyBorder="1" applyAlignment="1">
      <alignment horizontal="center" vertical="center"/>
    </xf>
    <xf numFmtId="0" fontId="29" fillId="12" borderId="5" xfId="10" applyFont="1" applyFill="1" applyBorder="1" applyAlignment="1">
      <alignment horizontal="center" vertical="center"/>
    </xf>
    <xf numFmtId="0" fontId="13" fillId="11" borderId="5" xfId="10" applyFont="1" applyFill="1" applyBorder="1" applyAlignment="1">
      <alignment horizontal="center" vertical="center"/>
    </xf>
    <xf numFmtId="0" fontId="13" fillId="13" borderId="5" xfId="10" applyFont="1" applyFill="1" applyBorder="1" applyAlignment="1">
      <alignment horizontal="center" vertical="center"/>
    </xf>
    <xf numFmtId="0" fontId="13" fillId="14" borderId="5" xfId="10" applyFont="1" applyFill="1" applyBorder="1" applyAlignment="1">
      <alignment horizontal="center" vertical="center"/>
    </xf>
    <xf numFmtId="0" fontId="29" fillId="15" borderId="5" xfId="10" applyFont="1" applyFill="1" applyBorder="1" applyAlignment="1">
      <alignment horizontal="center" vertical="center"/>
    </xf>
    <xf numFmtId="0" fontId="8" fillId="0" borderId="0" xfId="10" applyFont="1" applyAlignment="1">
      <alignment horizontal="center" vertical="center"/>
    </xf>
    <xf numFmtId="0" fontId="8" fillId="0" borderId="0" xfId="10" applyFont="1" applyAlignment="1">
      <alignment horizontal="justify" vertical="center" wrapText="1"/>
    </xf>
    <xf numFmtId="0" fontId="8" fillId="0" borderId="0" xfId="0" applyFont="1" applyAlignment="1">
      <alignment horizontal="right"/>
    </xf>
    <xf numFmtId="0" fontId="8" fillId="2" borderId="8" xfId="0" applyFont="1" applyFill="1" applyBorder="1" applyAlignment="1">
      <alignment horizontal="justify" vertical="center"/>
    </xf>
    <xf numFmtId="43" fontId="9" fillId="2" borderId="8" xfId="0" applyNumberFormat="1" applyFont="1" applyFill="1" applyBorder="1" applyAlignment="1">
      <alignment horizontal="justify" vertical="center"/>
    </xf>
    <xf numFmtId="0" fontId="8" fillId="0" borderId="0" xfId="0" applyFont="1" applyAlignment="1">
      <alignment vertical="center" wrapText="1"/>
    </xf>
    <xf numFmtId="43" fontId="5" fillId="0" borderId="0" xfId="1"/>
    <xf numFmtId="43" fontId="8" fillId="4" borderId="4" xfId="14" applyNumberFormat="1" applyFont="1" applyFill="1" applyBorder="1" applyAlignment="1">
      <alignment horizontal="center" vertical="center" wrapText="1"/>
    </xf>
    <xf numFmtId="43" fontId="8" fillId="16" borderId="4" xfId="14" applyNumberFormat="1" applyFont="1" applyFill="1" applyBorder="1" applyAlignment="1">
      <alignment horizontal="center" vertical="center" wrapText="1"/>
    </xf>
    <xf numFmtId="43" fontId="8" fillId="4" borderId="4" xfId="11" applyNumberFormat="1" applyFont="1" applyFill="1" applyBorder="1" applyAlignment="1">
      <alignment horizontal="center" vertical="center" wrapText="1"/>
    </xf>
    <xf numFmtId="43" fontId="8" fillId="16" borderId="4" xfId="11" applyNumberFormat="1" applyFont="1" applyFill="1" applyBorder="1" applyAlignment="1">
      <alignment horizontal="center" vertical="center" wrapText="1"/>
    </xf>
    <xf numFmtId="43" fontId="8" fillId="0" borderId="4" xfId="11" applyNumberFormat="1" applyFont="1" applyBorder="1" applyAlignment="1" applyProtection="1">
      <alignment horizontal="center" vertical="center" wrapText="1"/>
      <protection locked="0"/>
    </xf>
    <xf numFmtId="43" fontId="8" fillId="0" borderId="13" xfId="11" applyNumberFormat="1" applyFont="1" applyBorder="1" applyAlignment="1" applyProtection="1">
      <alignment horizontal="center" vertical="center" wrapText="1"/>
      <protection locked="0"/>
    </xf>
    <xf numFmtId="43" fontId="9" fillId="0" borderId="0" xfId="14" applyNumberFormat="1" applyFont="1" applyAlignment="1" applyProtection="1">
      <alignment horizontal="center" wrapText="1"/>
      <protection locked="0"/>
    </xf>
    <xf numFmtId="14" fontId="8" fillId="4" borderId="4" xfId="14" applyNumberFormat="1" applyFont="1" applyFill="1" applyBorder="1" applyAlignment="1">
      <alignment horizontal="center" vertical="center"/>
    </xf>
    <xf numFmtId="14" fontId="8" fillId="16" borderId="4" xfId="14" applyNumberFormat="1" applyFont="1" applyFill="1" applyBorder="1" applyAlignment="1">
      <alignment horizontal="center" vertical="center"/>
    </xf>
    <xf numFmtId="14" fontId="8" fillId="4" borderId="4" xfId="11" applyNumberFormat="1" applyFont="1" applyFill="1" applyBorder="1" applyAlignment="1">
      <alignment horizontal="center" vertical="center"/>
    </xf>
    <xf numFmtId="14" fontId="8" fillId="10" borderId="4" xfId="11" applyNumberFormat="1" applyFont="1" applyFill="1" applyBorder="1" applyAlignment="1">
      <alignment horizontal="center" vertical="center"/>
    </xf>
    <xf numFmtId="14" fontId="8" fillId="0" borderId="4" xfId="11" applyNumberFormat="1" applyFont="1" applyBorder="1" applyAlignment="1" applyProtection="1">
      <alignment horizontal="center" vertical="center"/>
      <protection locked="0"/>
    </xf>
    <xf numFmtId="14" fontId="8" fillId="16" borderId="4" xfId="11" applyNumberFormat="1" applyFont="1" applyFill="1" applyBorder="1" applyAlignment="1">
      <alignment horizontal="center" vertical="center"/>
    </xf>
    <xf numFmtId="44" fontId="8" fillId="0" borderId="4" xfId="12" applyNumberFormat="1" applyFont="1" applyFill="1" applyBorder="1" applyAlignment="1" applyProtection="1">
      <alignment horizontal="center" vertical="center" wrapText="1"/>
      <protection locked="0"/>
    </xf>
    <xf numFmtId="44" fontId="8" fillId="0" borderId="4" xfId="14" applyNumberFormat="1" applyFont="1" applyBorder="1" applyAlignment="1" applyProtection="1">
      <alignment horizontal="center" vertical="center" wrapText="1"/>
      <protection locked="0"/>
    </xf>
    <xf numFmtId="14" fontId="8" fillId="4" borderId="5" xfId="12" applyNumberFormat="1" applyFont="1" applyFill="1" applyBorder="1" applyAlignment="1" applyProtection="1">
      <alignment horizontal="center" vertical="center" wrapText="1"/>
    </xf>
    <xf numFmtId="14" fontId="8" fillId="0" borderId="5" xfId="12" applyNumberFormat="1" applyFont="1" applyFill="1" applyBorder="1" applyAlignment="1" applyProtection="1">
      <alignment horizontal="center" vertical="center" wrapText="1"/>
      <protection locked="0"/>
    </xf>
    <xf numFmtId="14" fontId="8" fillId="16" borderId="5" xfId="12" applyNumberFormat="1" applyFont="1" applyFill="1" applyBorder="1" applyAlignment="1" applyProtection="1">
      <alignment horizontal="center" vertical="center" wrapText="1"/>
    </xf>
    <xf numFmtId="14" fontId="8" fillId="4" borderId="4" xfId="12" applyNumberFormat="1" applyFont="1" applyFill="1" applyBorder="1" applyAlignment="1" applyProtection="1">
      <alignment horizontal="center" vertical="center" wrapText="1"/>
    </xf>
    <xf numFmtId="14" fontId="8" fillId="0" borderId="4" xfId="12" applyNumberFormat="1" applyFont="1" applyFill="1" applyBorder="1" applyAlignment="1" applyProtection="1">
      <alignment horizontal="center" vertical="center" wrapText="1"/>
      <protection locked="0"/>
    </xf>
    <xf numFmtId="14" fontId="8" fillId="16" borderId="4" xfId="12" applyNumberFormat="1" applyFont="1" applyFill="1" applyBorder="1" applyAlignment="1" applyProtection="1">
      <alignment horizontal="center" vertical="center" wrapText="1"/>
    </xf>
    <xf numFmtId="14" fontId="8" fillId="2" borderId="4" xfId="12" applyNumberFormat="1" applyFont="1" applyFill="1" applyBorder="1" applyAlignment="1" applyProtection="1">
      <alignment horizontal="center" vertical="center" wrapText="1"/>
    </xf>
    <xf numFmtId="14" fontId="8" fillId="10" borderId="5" xfId="12" applyNumberFormat="1" applyFont="1" applyFill="1" applyBorder="1" applyAlignment="1" applyProtection="1">
      <alignment horizontal="center" vertical="center" wrapText="1"/>
    </xf>
    <xf numFmtId="14" fontId="8" fillId="10" borderId="4" xfId="12" applyNumberFormat="1" applyFont="1" applyFill="1" applyBorder="1" applyAlignment="1" applyProtection="1">
      <alignment horizontal="center" vertical="center" wrapText="1"/>
    </xf>
    <xf numFmtId="43" fontId="15" fillId="0" borderId="0" xfId="12" applyFont="1" applyFill="1" applyAlignment="1" applyProtection="1">
      <alignment horizontal="center" wrapText="1"/>
    </xf>
    <xf numFmtId="44" fontId="8" fillId="0" borderId="13" xfId="12" applyNumberFormat="1" applyFont="1" applyFill="1" applyBorder="1" applyAlignment="1" applyProtection="1">
      <alignment horizontal="center" vertical="center" wrapText="1"/>
      <protection locked="0"/>
    </xf>
    <xf numFmtId="44" fontId="8" fillId="0" borderId="13" xfId="14" applyNumberFormat="1" applyFont="1" applyBorder="1" applyAlignment="1" applyProtection="1">
      <alignment horizontal="center" vertical="center" wrapText="1"/>
      <protection locked="0"/>
    </xf>
    <xf numFmtId="44" fontId="8" fillId="4" borderId="5" xfId="11" applyNumberFormat="1" applyFont="1" applyFill="1" applyBorder="1" applyAlignment="1">
      <alignment horizontal="center" vertical="center" wrapText="1"/>
    </xf>
    <xf numFmtId="44" fontId="8" fillId="0" borderId="5" xfId="11" applyNumberFormat="1" applyFont="1" applyBorder="1" applyAlignment="1" applyProtection="1">
      <alignment horizontal="center" vertical="center" wrapText="1"/>
      <protection locked="0"/>
    </xf>
    <xf numFmtId="43" fontId="8" fillId="4" borderId="5" xfId="11" applyNumberFormat="1" applyFont="1" applyFill="1" applyBorder="1" applyAlignment="1">
      <alignment horizontal="center" vertical="center" wrapText="1"/>
    </xf>
    <xf numFmtId="43" fontId="8" fillId="0" borderId="5" xfId="11" applyNumberFormat="1" applyFont="1" applyBorder="1" applyAlignment="1" applyProtection="1">
      <alignment horizontal="center" vertical="center" wrapText="1"/>
      <protection locked="0"/>
    </xf>
    <xf numFmtId="43" fontId="5" fillId="0" borderId="0" xfId="1" applyAlignment="1">
      <alignment horizontal="center" wrapText="1"/>
    </xf>
    <xf numFmtId="14" fontId="8" fillId="0" borderId="0" xfId="11" applyNumberFormat="1" applyFont="1" applyAlignment="1" applyProtection="1">
      <alignment vertical="center" wrapText="1"/>
      <protection locked="0"/>
    </xf>
    <xf numFmtId="14" fontId="8" fillId="0" borderId="4" xfId="14" applyNumberFormat="1" applyFont="1" applyBorder="1" applyAlignment="1" applyProtection="1">
      <alignment horizontal="center" vertical="center" wrapText="1"/>
      <protection locked="0"/>
    </xf>
    <xf numFmtId="43" fontId="8" fillId="4" borderId="4" xfId="1" applyFont="1" applyFill="1" applyBorder="1" applyAlignment="1">
      <alignment horizontal="center" vertical="center" wrapText="1"/>
    </xf>
    <xf numFmtId="43" fontId="8" fillId="0" borderId="4" xfId="1" applyFont="1" applyBorder="1" applyAlignment="1" applyProtection="1">
      <alignment horizontal="center" vertical="center" wrapText="1"/>
      <protection locked="0"/>
    </xf>
    <xf numFmtId="43" fontId="8" fillId="10" borderId="4" xfId="1" applyFont="1" applyFill="1" applyBorder="1" applyAlignment="1">
      <alignment horizontal="center" vertical="center" wrapText="1"/>
    </xf>
    <xf numFmtId="43" fontId="8" fillId="0" borderId="13" xfId="1" applyFont="1" applyBorder="1" applyAlignment="1" applyProtection="1">
      <alignment horizontal="center" vertical="center" wrapText="1"/>
      <protection locked="0"/>
    </xf>
    <xf numFmtId="0" fontId="0" fillId="0" borderId="0" xfId="0" applyAlignment="1">
      <alignment vertical="center"/>
    </xf>
    <xf numFmtId="0" fontId="0" fillId="0" borderId="0" xfId="0" applyAlignment="1">
      <alignment horizontal="center" vertical="center"/>
    </xf>
    <xf numFmtId="0" fontId="18" fillId="0" borderId="0" xfId="11" applyFont="1"/>
    <xf numFmtId="0" fontId="18" fillId="0" borderId="0" xfId="11" applyFont="1" applyAlignment="1">
      <alignment horizontal="right"/>
    </xf>
    <xf numFmtId="0" fontId="18" fillId="0" borderId="0" xfId="11" applyFont="1" applyAlignment="1">
      <alignment horizontal="justify" vertical="center"/>
    </xf>
    <xf numFmtId="0" fontId="18" fillId="0" borderId="0" xfId="11" applyFont="1" applyAlignment="1">
      <alignment horizontal="right" vertical="center"/>
    </xf>
    <xf numFmtId="0" fontId="16" fillId="0" borderId="0" xfId="0" applyFont="1"/>
    <xf numFmtId="0" fontId="16" fillId="0" borderId="0" xfId="0" applyFont="1" applyAlignment="1">
      <alignment horizontal="right"/>
    </xf>
    <xf numFmtId="0" fontId="16" fillId="0" borderId="0" xfId="10" applyFont="1"/>
    <xf numFmtId="0" fontId="16" fillId="0" borderId="0" xfId="10" applyFont="1" applyAlignment="1">
      <alignment horizontal="right"/>
    </xf>
    <xf numFmtId="0" fontId="16" fillId="0" borderId="0" xfId="10" applyFont="1" applyAlignment="1">
      <alignment horizontal="left"/>
    </xf>
    <xf numFmtId="43" fontId="8" fillId="4" borderId="2" xfId="12" applyFont="1" applyFill="1" applyBorder="1" applyAlignment="1" applyProtection="1">
      <alignment vertical="top" wrapText="1"/>
    </xf>
    <xf numFmtId="43" fontId="8" fillId="0" borderId="5" xfId="12" applyFont="1" applyFill="1" applyBorder="1" applyAlignment="1" applyProtection="1">
      <alignment vertical="top" wrapText="1"/>
      <protection locked="0"/>
    </xf>
    <xf numFmtId="43" fontId="8" fillId="0" borderId="5" xfId="10" applyNumberFormat="1" applyFont="1" applyBorder="1" applyAlignment="1" applyProtection="1">
      <alignment horizontal="right" vertical="center" wrapText="1"/>
      <protection locked="0"/>
    </xf>
    <xf numFmtId="43" fontId="8" fillId="0" borderId="14" xfId="10" applyNumberFormat="1" applyFont="1" applyBorder="1" applyAlignment="1" applyProtection="1">
      <alignment horizontal="right" vertical="center" wrapText="1"/>
      <protection locked="0"/>
    </xf>
    <xf numFmtId="43" fontId="8" fillId="0" borderId="8" xfId="10" applyNumberFormat="1" applyFont="1" applyBorder="1" applyAlignment="1" applyProtection="1">
      <alignment horizontal="right" vertical="center" wrapText="1"/>
      <protection locked="0"/>
    </xf>
    <xf numFmtId="43" fontId="8" fillId="4" borderId="49" xfId="12" applyFont="1" applyFill="1" applyBorder="1" applyAlignment="1" applyProtection="1">
      <alignment horizontal="right" vertical="center" wrapText="1"/>
    </xf>
    <xf numFmtId="43" fontId="8" fillId="4" borderId="9" xfId="12" applyFont="1" applyFill="1" applyBorder="1" applyAlignment="1" applyProtection="1">
      <alignment horizontal="right" vertical="center" wrapText="1"/>
    </xf>
    <xf numFmtId="43" fontId="8" fillId="0" borderId="15" xfId="12" applyFont="1" applyFill="1" applyBorder="1" applyAlignment="1" applyProtection="1">
      <alignment vertical="top" wrapText="1"/>
      <protection locked="0"/>
    </xf>
    <xf numFmtId="43" fontId="8" fillId="0" borderId="5" xfId="10" applyNumberFormat="1" applyFont="1" applyBorder="1" applyAlignment="1" applyProtection="1">
      <alignment vertical="top" wrapText="1"/>
      <protection locked="0"/>
    </xf>
    <xf numFmtId="43" fontId="8" fillId="0" borderId="8" xfId="10" applyNumberFormat="1" applyFont="1" applyBorder="1" applyAlignment="1" applyProtection="1">
      <alignment vertical="top" wrapText="1"/>
      <protection locked="0"/>
    </xf>
    <xf numFmtId="43" fontId="8" fillId="0" borderId="15" xfId="10" applyNumberFormat="1" applyFont="1" applyBorder="1" applyAlignment="1" applyProtection="1">
      <alignment horizontal="right" vertical="center" wrapText="1"/>
      <protection locked="0"/>
    </xf>
    <xf numFmtId="43" fontId="8" fillId="4" borderId="2" xfId="12" applyFont="1" applyFill="1" applyBorder="1" applyAlignment="1" applyProtection="1">
      <alignment horizontal="right" vertical="center" wrapText="1"/>
    </xf>
    <xf numFmtId="9" fontId="8" fillId="4" borderId="49" xfId="16" applyFont="1" applyFill="1" applyBorder="1" applyAlignment="1">
      <alignment vertical="center" wrapText="1"/>
    </xf>
    <xf numFmtId="0" fontId="10" fillId="0" borderId="25" xfId="0" applyFont="1" applyBorder="1" applyAlignment="1" applyProtection="1">
      <alignment horizontal="center"/>
      <protection locked="0"/>
    </xf>
    <xf numFmtId="0" fontId="10" fillId="0" borderId="21" xfId="0" applyFont="1" applyBorder="1" applyAlignment="1" applyProtection="1">
      <alignment horizontal="center"/>
      <protection locked="0"/>
    </xf>
    <xf numFmtId="4" fontId="10" fillId="0" borderId="23" xfId="0" applyNumberFormat="1" applyFont="1" applyBorder="1" applyAlignment="1" applyProtection="1">
      <alignment horizontal="center" vertical="center"/>
      <protection locked="0"/>
    </xf>
    <xf numFmtId="14" fontId="10" fillId="0" borderId="0" xfId="12" applyNumberFormat="1" applyFont="1" applyBorder="1" applyAlignment="1" applyProtection="1">
      <alignment horizontal="right" vertical="center" wrapText="1"/>
      <protection locked="0"/>
    </xf>
    <xf numFmtId="0" fontId="11" fillId="0" borderId="0" xfId="0" applyFont="1" applyAlignment="1">
      <alignment horizontal="right"/>
    </xf>
    <xf numFmtId="0" fontId="8" fillId="0" borderId="0" xfId="0" applyFont="1" applyAlignment="1">
      <alignment horizontal="center" vertical="center" wrapText="1"/>
    </xf>
    <xf numFmtId="0" fontId="11" fillId="0" borderId="0" xfId="0" applyFont="1" applyAlignment="1">
      <alignment horizontal="right" indent="5"/>
    </xf>
    <xf numFmtId="0" fontId="11" fillId="0" borderId="0" xfId="0" applyFont="1" applyAlignment="1">
      <alignment horizontal="left" indent="2"/>
    </xf>
    <xf numFmtId="0" fontId="11" fillId="0" borderId="0" xfId="0" applyFont="1" applyAlignment="1">
      <alignment horizontal="left" indent="1"/>
    </xf>
    <xf numFmtId="0" fontId="11" fillId="0" borderId="0" xfId="0" applyFont="1" applyAlignment="1">
      <alignment horizontal="left"/>
    </xf>
    <xf numFmtId="0" fontId="8" fillId="0" borderId="0" xfId="0" applyFont="1" applyAlignment="1">
      <alignment horizontal="left"/>
    </xf>
    <xf numFmtId="3" fontId="8" fillId="0" borderId="5" xfId="0" applyNumberFormat="1" applyFont="1" applyBorder="1" applyAlignment="1">
      <alignment horizontal="center" vertical="center"/>
    </xf>
    <xf numFmtId="3" fontId="9" fillId="2" borderId="5" xfId="0" applyNumberFormat="1" applyFont="1" applyFill="1" applyBorder="1" applyAlignment="1">
      <alignment horizontal="center" vertical="center"/>
    </xf>
    <xf numFmtId="9" fontId="8" fillId="4" borderId="5" xfId="0" applyNumberFormat="1" applyFont="1" applyFill="1" applyBorder="1" applyAlignment="1">
      <alignment horizontal="center" vertical="center" wrapText="1"/>
    </xf>
    <xf numFmtId="0" fontId="10" fillId="0" borderId="0" xfId="0" applyFont="1" applyAlignment="1" applyProtection="1">
      <alignment horizontal="center"/>
      <protection locked="0"/>
    </xf>
    <xf numFmtId="0" fontId="0" fillId="0" borderId="0" xfId="0" applyAlignment="1" applyProtection="1">
      <alignment horizontal="center"/>
      <protection locked="0"/>
    </xf>
    <xf numFmtId="0" fontId="10" fillId="0" borderId="0" xfId="0" applyFont="1" applyAlignment="1" applyProtection="1">
      <alignment vertical="center"/>
      <protection locked="0"/>
    </xf>
    <xf numFmtId="0" fontId="0" fillId="0" borderId="0" xfId="0" applyProtection="1">
      <protection locked="0"/>
    </xf>
    <xf numFmtId="0" fontId="10" fillId="0" borderId="0" xfId="0" applyFont="1" applyAlignment="1" applyProtection="1">
      <alignment wrapText="1"/>
      <protection locked="0"/>
    </xf>
    <xf numFmtId="0" fontId="11" fillId="0" borderId="0" xfId="0" applyFont="1" applyAlignment="1" applyProtection="1">
      <alignment horizontal="left" indent="5"/>
      <protection locked="0"/>
    </xf>
    <xf numFmtId="0" fontId="8" fillId="0" borderId="0" xfId="0" applyFont="1" applyProtection="1">
      <protection locked="0"/>
    </xf>
    <xf numFmtId="4" fontId="8" fillId="2" borderId="8" xfId="0" applyNumberFormat="1" applyFont="1" applyFill="1" applyBorder="1" applyAlignment="1">
      <alignment vertical="center" wrapText="1"/>
    </xf>
    <xf numFmtId="4" fontId="8" fillId="2" borderId="38" xfId="0" applyNumberFormat="1" applyFont="1" applyFill="1" applyBorder="1" applyAlignment="1">
      <alignment vertical="center" wrapText="1"/>
    </xf>
    <xf numFmtId="4" fontId="8" fillId="2" borderId="15" xfId="0" applyNumberFormat="1" applyFont="1" applyFill="1" applyBorder="1" applyAlignment="1">
      <alignment vertical="center" wrapText="1"/>
    </xf>
    <xf numFmtId="4" fontId="8" fillId="0" borderId="5" xfId="0" applyNumberFormat="1" applyFont="1" applyBorder="1" applyAlignment="1">
      <alignment wrapText="1"/>
    </xf>
    <xf numFmtId="0" fontId="8" fillId="0" borderId="5" xfId="0" applyFont="1" applyBorder="1" applyAlignment="1" applyProtection="1">
      <alignment wrapText="1"/>
      <protection locked="0"/>
    </xf>
    <xf numFmtId="4" fontId="8" fillId="0" borderId="11" xfId="0" applyNumberFormat="1" applyFont="1" applyBorder="1" applyAlignment="1" applyProtection="1">
      <alignment wrapText="1"/>
      <protection locked="0"/>
    </xf>
    <xf numFmtId="4" fontId="8" fillId="0" borderId="11" xfId="0" applyNumberFormat="1" applyFont="1" applyBorder="1" applyAlignment="1">
      <alignment wrapText="1"/>
    </xf>
    <xf numFmtId="0" fontId="8" fillId="2" borderId="11" xfId="0" applyFont="1" applyFill="1" applyBorder="1" applyAlignment="1">
      <alignment wrapText="1"/>
    </xf>
    <xf numFmtId="0" fontId="8" fillId="17" borderId="51" xfId="14" applyFont="1" applyFill="1" applyBorder="1" applyAlignment="1" applyProtection="1">
      <alignment horizontal="center" vertical="center" wrapText="1"/>
      <protection locked="0"/>
    </xf>
    <xf numFmtId="0" fontId="8" fillId="17" borderId="4" xfId="11" applyFont="1" applyFill="1" applyBorder="1" applyAlignment="1" applyProtection="1">
      <alignment horizontal="center" vertical="center" wrapText="1"/>
      <protection locked="0"/>
    </xf>
    <xf numFmtId="0" fontId="13" fillId="6" borderId="40" xfId="0" applyFont="1" applyFill="1" applyBorder="1" applyAlignment="1">
      <alignment vertical="center"/>
    </xf>
    <xf numFmtId="0" fontId="15" fillId="6" borderId="0" xfId="0" applyFont="1" applyFill="1" applyAlignment="1">
      <alignment vertical="center"/>
    </xf>
    <xf numFmtId="0" fontId="10" fillId="6" borderId="0" xfId="0" applyFont="1" applyFill="1" applyAlignment="1">
      <alignment vertical="center"/>
    </xf>
    <xf numFmtId="0" fontId="8" fillId="0" borderId="0" xfId="3" applyFont="1" applyAlignment="1">
      <alignment horizontal="left"/>
    </xf>
    <xf numFmtId="0" fontId="9" fillId="0" borderId="5" xfId="3" applyFont="1" applyBorder="1" applyAlignment="1">
      <alignment horizontal="center" wrapText="1"/>
    </xf>
    <xf numFmtId="0" fontId="8" fillId="0" borderId="5" xfId="3" applyFont="1" applyBorder="1" applyAlignment="1">
      <alignment horizontal="left"/>
    </xf>
    <xf numFmtId="0" fontId="9" fillId="17" borderId="5" xfId="3" applyFont="1" applyFill="1" applyBorder="1" applyAlignment="1">
      <alignment horizontal="center" wrapText="1"/>
    </xf>
    <xf numFmtId="0" fontId="9" fillId="10" borderId="5" xfId="3" applyFont="1" applyFill="1" applyBorder="1" applyAlignment="1">
      <alignment horizontal="center" wrapText="1"/>
    </xf>
    <xf numFmtId="0" fontId="9" fillId="16" borderId="5" xfId="3" applyFont="1" applyFill="1" applyBorder="1" applyAlignment="1">
      <alignment horizontal="center" wrapText="1"/>
    </xf>
    <xf numFmtId="43" fontId="8" fillId="17" borderId="5" xfId="12" applyFont="1" applyFill="1" applyBorder="1" applyAlignment="1" applyProtection="1">
      <alignment horizontal="center" vertical="center" wrapText="1"/>
      <protection locked="0"/>
    </xf>
    <xf numFmtId="0" fontId="12" fillId="0" borderId="0" xfId="0" applyFont="1" applyAlignment="1">
      <alignment vertical="center"/>
    </xf>
    <xf numFmtId="43" fontId="15" fillId="0" borderId="0" xfId="12" applyFont="1" applyFill="1" applyProtection="1"/>
    <xf numFmtId="43" fontId="8" fillId="2" borderId="0" xfId="12" applyFont="1" applyFill="1" applyProtection="1"/>
    <xf numFmtId="0" fontId="8" fillId="17" borderId="54" xfId="14" applyFont="1" applyFill="1" applyBorder="1" applyAlignment="1" applyProtection="1">
      <alignment horizontal="center" vertical="center" wrapText="1"/>
      <protection locked="0"/>
    </xf>
    <xf numFmtId="43" fontId="14" fillId="2" borderId="0" xfId="12" applyFont="1" applyFill="1" applyBorder="1" applyProtection="1"/>
    <xf numFmtId="0" fontId="8" fillId="17" borderId="4" xfId="14" applyFont="1" applyFill="1" applyBorder="1" applyAlignment="1" applyProtection="1">
      <alignment horizontal="center" vertical="center" wrapText="1"/>
      <protection locked="0"/>
    </xf>
    <xf numFmtId="165" fontId="8" fillId="2" borderId="0" xfId="0" applyNumberFormat="1" applyFont="1" applyFill="1" applyAlignment="1">
      <alignment horizontal="center" vertical="center" wrapText="1"/>
    </xf>
    <xf numFmtId="43" fontId="8" fillId="17" borderId="4" xfId="12" applyFont="1" applyFill="1" applyBorder="1" applyAlignment="1" applyProtection="1">
      <alignment horizontal="center" vertical="center" wrapText="1"/>
      <protection locked="0"/>
    </xf>
    <xf numFmtId="43" fontId="14" fillId="17" borderId="51" xfId="12" applyFont="1" applyFill="1" applyBorder="1" applyProtection="1">
      <protection locked="0"/>
    </xf>
    <xf numFmtId="14" fontId="8" fillId="16" borderId="4" xfId="11" applyNumberFormat="1" applyFont="1" applyFill="1" applyBorder="1" applyAlignment="1">
      <alignment horizontal="center" vertical="center" wrapText="1"/>
    </xf>
    <xf numFmtId="165" fontId="8" fillId="2" borderId="0" xfId="12" applyNumberFormat="1" applyFont="1" applyFill="1" applyProtection="1"/>
    <xf numFmtId="0" fontId="8" fillId="17" borderId="5" xfId="11" applyFont="1" applyFill="1" applyBorder="1" applyAlignment="1" applyProtection="1">
      <alignment horizontal="center" vertical="center" wrapText="1"/>
      <protection locked="0"/>
    </xf>
    <xf numFmtId="165" fontId="8" fillId="2" borderId="0" xfId="3" applyNumberFormat="1" applyFont="1" applyFill="1"/>
    <xf numFmtId="0" fontId="8" fillId="2" borderId="51" xfId="3" applyFont="1" applyFill="1" applyBorder="1" applyAlignment="1">
      <alignment horizontal="center" vertical="center" wrapText="1"/>
    </xf>
    <xf numFmtId="43" fontId="8" fillId="4" borderId="51" xfId="12" applyFont="1" applyFill="1" applyBorder="1" applyAlignment="1">
      <alignment horizontal="center" vertical="center" wrapText="1"/>
    </xf>
    <xf numFmtId="0" fontId="9" fillId="17" borderId="51" xfId="3" applyFont="1" applyFill="1" applyBorder="1" applyAlignment="1" applyProtection="1">
      <alignment horizontal="center" wrapText="1"/>
      <protection locked="0"/>
    </xf>
    <xf numFmtId="44" fontId="9" fillId="0" borderId="54" xfId="3" applyNumberFormat="1" applyFont="1" applyBorder="1" applyAlignment="1" applyProtection="1">
      <alignment horizontal="center" wrapText="1"/>
      <protection locked="0"/>
    </xf>
    <xf numFmtId="0" fontId="14" fillId="0" borderId="15" xfId="0" applyFont="1" applyBorder="1" applyAlignment="1">
      <alignment wrapText="1"/>
    </xf>
    <xf numFmtId="164" fontId="0" fillId="0" borderId="15" xfId="0" applyNumberFormat="1" applyBorder="1" applyProtection="1">
      <protection locked="0"/>
    </xf>
    <xf numFmtId="0" fontId="14" fillId="0" borderId="5" xfId="0" applyFont="1" applyBorder="1" applyAlignment="1">
      <alignment wrapText="1"/>
    </xf>
    <xf numFmtId="164" fontId="0" fillId="0" borderId="5" xfId="0" applyNumberFormat="1" applyBorder="1" applyProtection="1">
      <protection locked="0"/>
    </xf>
    <xf numFmtId="0" fontId="14" fillId="0" borderId="5" xfId="0" applyFont="1" applyBorder="1" applyAlignment="1">
      <alignment horizontal="left" wrapText="1"/>
    </xf>
    <xf numFmtId="0" fontId="14" fillId="0" borderId="5" xfId="0" applyFont="1" applyBorder="1" applyAlignment="1">
      <alignment horizontal="justify" vertical="center"/>
    </xf>
    <xf numFmtId="164" fontId="0" fillId="0" borderId="5" xfId="12" applyNumberFormat="1" applyFont="1" applyBorder="1" applyProtection="1">
      <protection locked="0"/>
    </xf>
    <xf numFmtId="43" fontId="8" fillId="10" borderId="5" xfId="0" applyNumberFormat="1" applyFont="1" applyFill="1" applyBorder="1" applyAlignment="1">
      <alignment horizontal="justify" vertical="center"/>
    </xf>
    <xf numFmtId="43" fontId="8" fillId="10" borderId="15" xfId="0" applyNumberFormat="1" applyFont="1" applyFill="1" applyBorder="1" applyAlignment="1">
      <alignment horizontal="justify" vertical="center"/>
    </xf>
    <xf numFmtId="2" fontId="10" fillId="4" borderId="5" xfId="0" applyNumberFormat="1" applyFont="1" applyFill="1" applyBorder="1" applyAlignment="1">
      <alignment horizontal="center" vertical="center"/>
    </xf>
    <xf numFmtId="2" fontId="10" fillId="4" borderId="5" xfId="0" applyNumberFormat="1" applyFont="1" applyFill="1" applyBorder="1" applyAlignment="1">
      <alignment horizontal="center" vertical="center" wrapText="1"/>
    </xf>
    <xf numFmtId="43" fontId="8" fillId="0" borderId="0" xfId="1" applyFont="1"/>
    <xf numFmtId="0" fontId="15" fillId="6" borderId="0" xfId="0" applyFont="1" applyFill="1" applyAlignment="1">
      <alignment horizontal="left" vertical="top"/>
    </xf>
    <xf numFmtId="165" fontId="5" fillId="10" borderId="5" xfId="10" applyNumberFormat="1" applyFill="1" applyBorder="1"/>
    <xf numFmtId="43" fontId="8" fillId="10" borderId="5" xfId="1" applyFont="1" applyFill="1" applyBorder="1" applyAlignment="1" applyProtection="1">
      <alignment horizontal="justify" vertical="center"/>
    </xf>
    <xf numFmtId="0" fontId="40" fillId="0" borderId="0" xfId="2" applyFont="1" applyProtection="1"/>
    <xf numFmtId="43" fontId="8" fillId="0" borderId="5" xfId="1" applyFont="1" applyBorder="1" applyAlignment="1" applyProtection="1">
      <alignment horizontal="center" vertical="center" wrapText="1"/>
      <protection locked="0"/>
    </xf>
    <xf numFmtId="0" fontId="10" fillId="2" borderId="5" xfId="0" applyFont="1" applyFill="1" applyBorder="1" applyAlignment="1">
      <alignment horizontal="center" wrapText="1"/>
    </xf>
    <xf numFmtId="0" fontId="10" fillId="0" borderId="21" xfId="0" applyFont="1" applyBorder="1" applyProtection="1">
      <protection locked="0"/>
    </xf>
    <xf numFmtId="0" fontId="8" fillId="0" borderId="0" xfId="0" applyFont="1" applyAlignment="1">
      <alignment horizontal="center"/>
    </xf>
    <xf numFmtId="0" fontId="8" fillId="0" borderId="0" xfId="0" applyFont="1" applyAlignment="1">
      <alignment vertical="center"/>
    </xf>
    <xf numFmtId="0" fontId="11" fillId="0" borderId="0" xfId="0" applyFont="1" applyAlignment="1">
      <alignment horizontal="center"/>
    </xf>
    <xf numFmtId="0" fontId="11" fillId="0" borderId="0" xfId="0" applyFont="1" applyAlignment="1">
      <alignment horizontal="left"/>
    </xf>
    <xf numFmtId="0" fontId="8" fillId="0" borderId="0" xfId="0" applyFont="1"/>
    <xf numFmtId="0" fontId="10" fillId="2" borderId="5" xfId="0" applyFont="1" applyFill="1" applyBorder="1" applyAlignment="1">
      <alignment horizontal="center" vertical="center" wrapText="1"/>
    </xf>
    <xf numFmtId="0" fontId="8" fillId="2" borderId="5" xfId="0" applyFont="1" applyFill="1" applyBorder="1" applyAlignment="1">
      <alignment horizontal="center"/>
    </xf>
    <xf numFmtId="0" fontId="0" fillId="0" borderId="0" xfId="0"/>
    <xf numFmtId="0" fontId="22" fillId="0" borderId="0" xfId="0" applyFont="1"/>
    <xf numFmtId="0" fontId="13" fillId="2" borderId="21" xfId="0" applyFont="1" applyFill="1" applyBorder="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left"/>
    </xf>
    <xf numFmtId="166" fontId="10" fillId="5" borderId="0" xfId="1" applyNumberFormat="1" applyFont="1" applyFill="1" applyBorder="1" applyAlignment="1" applyProtection="1">
      <alignment horizontal="right" vertical="center" wrapText="1"/>
    </xf>
    <xf numFmtId="166" fontId="10" fillId="5" borderId="27" xfId="1" applyNumberFormat="1" applyFont="1" applyFill="1" applyBorder="1" applyAlignment="1" applyProtection="1">
      <alignment horizontal="right" vertical="center" wrapText="1"/>
    </xf>
    <xf numFmtId="0" fontId="13" fillId="0" borderId="0" xfId="0" applyFont="1" applyAlignment="1">
      <alignment horizontal="center" wrapText="1"/>
    </xf>
    <xf numFmtId="166" fontId="10" fillId="5" borderId="0" xfId="1" applyNumberFormat="1" applyFont="1" applyFill="1" applyBorder="1" applyAlignment="1" applyProtection="1">
      <alignment horizontal="center" vertical="center" wrapText="1"/>
    </xf>
    <xf numFmtId="0" fontId="9" fillId="2" borderId="5" xfId="0" applyFont="1" applyFill="1" applyBorder="1" applyAlignment="1">
      <alignment horizontal="center" wrapText="1"/>
    </xf>
    <xf numFmtId="0" fontId="8" fillId="2" borderId="5" xfId="0" applyFont="1" applyFill="1" applyBorder="1" applyAlignment="1">
      <alignment wrapText="1"/>
    </xf>
    <xf numFmtId="0" fontId="10" fillId="0" borderId="0" xfId="0" applyFont="1" applyAlignment="1">
      <alignment horizontal="center" wrapText="1"/>
    </xf>
    <xf numFmtId="0" fontId="10" fillId="0" borderId="0" xfId="0" applyFont="1" applyAlignment="1">
      <alignment horizontal="left" wrapText="1"/>
    </xf>
    <xf numFmtId="0" fontId="9" fillId="2" borderId="5" xfId="0" applyFont="1" applyFill="1" applyBorder="1" applyAlignment="1">
      <alignment horizontal="center" vertical="center" wrapText="1"/>
    </xf>
    <xf numFmtId="0" fontId="10" fillId="5" borderId="0" xfId="5" applyFont="1" applyFill="1" applyAlignment="1">
      <alignment horizontal="left" vertical="center" wrapText="1"/>
    </xf>
    <xf numFmtId="0" fontId="9" fillId="0" borderId="0" xfId="14" applyFont="1" applyAlignment="1">
      <alignment horizontal="center" vertical="center"/>
    </xf>
    <xf numFmtId="0" fontId="9" fillId="2" borderId="2" xfId="14" applyFont="1" applyFill="1" applyBorder="1" applyAlignment="1">
      <alignment horizontal="center" vertical="center" wrapText="1"/>
    </xf>
    <xf numFmtId="0" fontId="9" fillId="2" borderId="5" xfId="14" applyFont="1" applyFill="1" applyBorder="1" applyAlignment="1">
      <alignment horizontal="center" vertical="center" wrapText="1"/>
    </xf>
    <xf numFmtId="0" fontId="9" fillId="2" borderId="3" xfId="14" applyFont="1" applyFill="1" applyBorder="1" applyAlignment="1">
      <alignment horizontal="center" vertical="center" wrapText="1"/>
    </xf>
    <xf numFmtId="0" fontId="8" fillId="0" borderId="0" xfId="0" applyFont="1" applyAlignment="1">
      <alignment horizontal="right"/>
    </xf>
    <xf numFmtId="0" fontId="8" fillId="0" borderId="5" xfId="2" applyFont="1" applyBorder="1" applyAlignment="1" applyProtection="1"/>
    <xf numFmtId="0" fontId="8" fillId="0" borderId="5" xfId="2" applyFont="1" applyBorder="1" applyAlignment="1" applyProtection="1">
      <alignment vertical="top" wrapText="1"/>
    </xf>
    <xf numFmtId="43" fontId="14" fillId="0" borderId="5" xfId="1" applyFont="1" applyFill="1" applyBorder="1" applyAlignment="1" applyProtection="1">
      <alignment vertical="top" wrapText="1"/>
      <protection locked="0"/>
    </xf>
    <xf numFmtId="0" fontId="8" fillId="0" borderId="5" xfId="0" applyFont="1" applyBorder="1" applyAlignment="1" applyProtection="1">
      <alignment horizontal="left" wrapText="1"/>
      <protection locked="0"/>
    </xf>
    <xf numFmtId="0" fontId="8" fillId="0" borderId="25" xfId="5" applyFont="1" applyBorder="1" applyAlignment="1" applyProtection="1">
      <alignment horizontal="left" vertical="center" wrapText="1"/>
      <protection locked="0"/>
    </xf>
    <xf numFmtId="0" fontId="41" fillId="0" borderId="0" xfId="8" applyFont="1"/>
    <xf numFmtId="0" fontId="41" fillId="0" borderId="0" xfId="8" applyFont="1" applyAlignment="1">
      <alignment horizontal="right" vertical="center"/>
    </xf>
    <xf numFmtId="14" fontId="8" fillId="0" borderId="10" xfId="12" applyNumberFormat="1" applyFont="1" applyFill="1" applyBorder="1" applyAlignment="1" applyProtection="1">
      <alignment horizontal="center" vertical="center" wrapText="1"/>
      <protection locked="0"/>
    </xf>
    <xf numFmtId="43" fontId="8" fillId="4" borderId="17" xfId="12" applyFont="1" applyFill="1" applyBorder="1" applyAlignment="1" applyProtection="1">
      <alignment horizontal="center" vertical="center" wrapText="1"/>
    </xf>
    <xf numFmtId="43" fontId="8" fillId="0" borderId="16" xfId="12" applyFont="1" applyFill="1" applyBorder="1" applyAlignment="1" applyProtection="1">
      <alignment horizontal="center" vertical="center" wrapText="1"/>
      <protection locked="0"/>
    </xf>
    <xf numFmtId="4" fontId="8" fillId="0" borderId="5" xfId="0" applyNumberFormat="1" applyFont="1" applyBorder="1" applyAlignment="1" applyProtection="1">
      <alignment horizontal="center" vertical="center" wrapText="1"/>
      <protection locked="0"/>
    </xf>
    <xf numFmtId="43" fontId="9" fillId="2" borderId="50" xfId="12" applyFont="1" applyFill="1" applyBorder="1" applyAlignment="1" applyProtection="1">
      <alignment horizontal="left" vertical="center"/>
    </xf>
    <xf numFmtId="43" fontId="8" fillId="0" borderId="50" xfId="12" applyFont="1" applyFill="1" applyBorder="1" applyAlignment="1" applyProtection="1">
      <alignment horizontal="left" vertical="center"/>
      <protection locked="0"/>
    </xf>
    <xf numFmtId="43" fontId="8" fillId="17" borderId="51" xfId="12" applyFont="1" applyFill="1" applyBorder="1" applyAlignment="1" applyProtection="1">
      <alignment horizontal="center" vertical="center" wrapText="1"/>
      <protection locked="0"/>
    </xf>
    <xf numFmtId="43" fontId="8" fillId="4" borderId="50" xfId="12" applyFont="1" applyFill="1" applyBorder="1" applyAlignment="1" applyProtection="1">
      <alignment vertical="center" wrapText="1"/>
    </xf>
    <xf numFmtId="43" fontId="8" fillId="10" borderId="0" xfId="12" applyFont="1" applyFill="1" applyBorder="1" applyAlignment="1" applyProtection="1">
      <alignment horizontal="center"/>
    </xf>
    <xf numFmtId="43" fontId="8" fillId="0" borderId="43" xfId="12" applyFont="1" applyFill="1" applyBorder="1" applyProtection="1">
      <protection locked="0"/>
    </xf>
    <xf numFmtId="43" fontId="8" fillId="4" borderId="53" xfId="12" applyFont="1" applyFill="1" applyBorder="1" applyAlignment="1" applyProtection="1">
      <alignment horizontal="left" vertical="center" wrapText="1"/>
    </xf>
    <xf numFmtId="0" fontId="8" fillId="10" borderId="14" xfId="12" applyNumberFormat="1" applyFont="1" applyFill="1" applyBorder="1" applyAlignment="1" applyProtection="1">
      <alignment horizontal="center" vertical="center" wrapText="1"/>
    </xf>
    <xf numFmtId="43" fontId="8" fillId="10" borderId="14" xfId="12" applyFont="1" applyFill="1" applyBorder="1" applyAlignment="1" applyProtection="1">
      <alignment horizontal="center" vertical="center" wrapText="1"/>
    </xf>
    <xf numFmtId="43" fontId="8" fillId="0" borderId="14" xfId="12" applyFont="1" applyFill="1" applyBorder="1" applyAlignment="1" applyProtection="1">
      <alignment horizontal="center" vertical="center" wrapText="1"/>
      <protection locked="0"/>
    </xf>
    <xf numFmtId="14" fontId="8" fillId="16" borderId="14" xfId="12" applyNumberFormat="1" applyFont="1" applyFill="1" applyBorder="1" applyAlignment="1" applyProtection="1">
      <alignment horizontal="center" vertical="center" wrapText="1"/>
    </xf>
    <xf numFmtId="43" fontId="8" fillId="16" borderId="14" xfId="12" applyFont="1" applyFill="1" applyBorder="1" applyAlignment="1" applyProtection="1">
      <alignment horizontal="center" vertical="center" wrapText="1"/>
    </xf>
    <xf numFmtId="43" fontId="8" fillId="0" borderId="54" xfId="12" applyFont="1" applyFill="1" applyBorder="1" applyAlignment="1" applyProtection="1">
      <alignment horizontal="center" vertical="center" wrapText="1"/>
      <protection locked="0"/>
    </xf>
    <xf numFmtId="0" fontId="8" fillId="3" borderId="0" xfId="0" applyFont="1" applyFill="1" applyAlignment="1">
      <alignment horizontal="left" vertical="center" wrapText="1"/>
    </xf>
    <xf numFmtId="43" fontId="8" fillId="0" borderId="0" xfId="20" applyFont="1" applyFill="1" applyBorder="1" applyProtection="1"/>
    <xf numFmtId="43" fontId="8" fillId="0" borderId="0" xfId="20" applyFont="1" applyFill="1" applyProtection="1"/>
    <xf numFmtId="43" fontId="8" fillId="3" borderId="0" xfId="20" applyFont="1" applyFill="1" applyBorder="1" applyAlignment="1" applyProtection="1">
      <alignment horizontal="left" vertical="center" wrapText="1"/>
    </xf>
    <xf numFmtId="43" fontId="9" fillId="0" borderId="0" xfId="20" applyFont="1" applyFill="1" applyAlignment="1" applyProtection="1">
      <alignment horizontal="center" wrapText="1"/>
    </xf>
    <xf numFmtId="43" fontId="8" fillId="10" borderId="4" xfId="14" applyNumberFormat="1" applyFont="1" applyFill="1" applyBorder="1" applyAlignment="1" applyProtection="1">
      <alignment horizontal="center" vertical="center" wrapText="1"/>
    </xf>
    <xf numFmtId="43" fontId="8" fillId="10" borderId="13" xfId="14" applyNumberFormat="1" applyFont="1" applyFill="1" applyBorder="1" applyAlignment="1" applyProtection="1">
      <alignment horizontal="center" vertical="center" wrapText="1"/>
    </xf>
    <xf numFmtId="43" fontId="44" fillId="10" borderId="5" xfId="11" applyNumberFormat="1" applyFont="1" applyFill="1" applyBorder="1"/>
    <xf numFmtId="43" fontId="8" fillId="0" borderId="5" xfId="1" applyFont="1" applyBorder="1" applyProtection="1">
      <protection locked="0"/>
    </xf>
    <xf numFmtId="0" fontId="40" fillId="0" borderId="0" xfId="11" applyFont="1"/>
    <xf numFmtId="43" fontId="8" fillId="4" borderId="5" xfId="1" applyFont="1" applyFill="1" applyBorder="1" applyAlignment="1">
      <alignment horizontal="center" vertical="center" wrapText="1"/>
    </xf>
    <xf numFmtId="14" fontId="8" fillId="0" borderId="5" xfId="14" applyNumberFormat="1" applyFont="1" applyBorder="1" applyAlignment="1" applyProtection="1">
      <alignment horizontal="center" vertical="center" wrapText="1"/>
      <protection locked="0"/>
    </xf>
    <xf numFmtId="0" fontId="8" fillId="10" borderId="14" xfId="14" applyFont="1" applyFill="1" applyBorder="1" applyAlignment="1">
      <alignment horizontal="center" vertical="center" wrapText="1"/>
    </xf>
    <xf numFmtId="43" fontId="8" fillId="0" borderId="14" xfId="1" applyFont="1" applyBorder="1" applyAlignment="1" applyProtection="1">
      <alignment horizontal="center" vertical="center" wrapText="1"/>
      <protection locked="0"/>
    </xf>
    <xf numFmtId="14" fontId="8" fillId="10" borderId="14" xfId="14" applyNumberFormat="1" applyFont="1" applyFill="1" applyBorder="1" applyAlignment="1">
      <alignment horizontal="center" vertical="center" wrapText="1"/>
    </xf>
    <xf numFmtId="0" fontId="35" fillId="0" borderId="0" xfId="0" applyFont="1"/>
    <xf numFmtId="0" fontId="8" fillId="4" borderId="50" xfId="0" applyFont="1" applyFill="1" applyBorder="1" applyAlignment="1">
      <alignment horizontal="left" vertical="center" wrapText="1"/>
    </xf>
    <xf numFmtId="0" fontId="8" fillId="4" borderId="4" xfId="0" applyFont="1" applyFill="1" applyBorder="1" applyAlignment="1">
      <alignment horizontal="center" vertical="center" wrapText="1"/>
    </xf>
    <xf numFmtId="43" fontId="14" fillId="4" borderId="5" xfId="20" applyFont="1" applyFill="1" applyBorder="1" applyProtection="1"/>
    <xf numFmtId="43" fontId="14" fillId="4" borderId="4" xfId="20" applyFont="1" applyFill="1" applyBorder="1" applyProtection="1"/>
    <xf numFmtId="43" fontId="14" fillId="4" borderId="51" xfId="20" applyFont="1" applyFill="1" applyBorder="1" applyProtection="1"/>
    <xf numFmtId="0" fontId="8" fillId="3" borderId="50" xfId="0" applyFont="1" applyFill="1" applyBorder="1" applyAlignment="1">
      <alignment horizontal="left" vertical="center" wrapText="1"/>
    </xf>
    <xf numFmtId="43" fontId="14" fillId="0" borderId="5" xfId="20" applyFont="1" applyBorder="1" applyProtection="1">
      <protection locked="0"/>
    </xf>
    <xf numFmtId="43" fontId="14" fillId="0" borderId="4" xfId="20" applyFont="1" applyBorder="1" applyProtection="1">
      <protection locked="0"/>
    </xf>
    <xf numFmtId="43" fontId="14" fillId="10" borderId="51" xfId="20" applyFont="1" applyFill="1" applyBorder="1" applyProtection="1"/>
    <xf numFmtId="43" fontId="14" fillId="16" borderId="5" xfId="20" applyFont="1" applyFill="1" applyBorder="1" applyProtection="1"/>
    <xf numFmtId="43" fontId="14" fillId="16" borderId="4" xfId="20" applyFont="1" applyFill="1" applyBorder="1" applyProtection="1"/>
    <xf numFmtId="43" fontId="14" fillId="0" borderId="51" xfId="20" applyFont="1" applyFill="1" applyBorder="1" applyProtection="1">
      <protection locked="0"/>
    </xf>
    <xf numFmtId="43" fontId="14" fillId="10" borderId="4" xfId="20" applyFont="1" applyFill="1" applyBorder="1" applyProtection="1"/>
    <xf numFmtId="43" fontId="14" fillId="0" borderId="5" xfId="20" applyFont="1" applyFill="1" applyBorder="1" applyProtection="1">
      <protection locked="0"/>
    </xf>
    <xf numFmtId="0" fontId="8" fillId="0" borderId="5" xfId="14" applyFont="1" applyBorder="1" applyProtection="1">
      <protection locked="0"/>
    </xf>
    <xf numFmtId="43" fontId="18" fillId="0" borderId="0" xfId="20" applyFont="1" applyAlignment="1" applyProtection="1">
      <alignment vertical="center"/>
    </xf>
    <xf numFmtId="0" fontId="9" fillId="0" borderId="5" xfId="14" applyFont="1" applyBorder="1" applyAlignment="1">
      <alignment horizontal="center" wrapText="1"/>
    </xf>
    <xf numFmtId="0" fontId="9" fillId="17" borderId="5" xfId="14" applyFont="1" applyFill="1" applyBorder="1" applyAlignment="1">
      <alignment horizontal="center" wrapText="1"/>
    </xf>
    <xf numFmtId="0" fontId="9" fillId="10" borderId="5" xfId="14" applyFont="1" applyFill="1" applyBorder="1" applyAlignment="1">
      <alignment horizontal="center" wrapText="1"/>
    </xf>
    <xf numFmtId="0" fontId="9" fillId="16" borderId="5" xfId="14" applyFont="1" applyFill="1" applyBorder="1" applyAlignment="1">
      <alignment horizontal="center" wrapText="1"/>
    </xf>
    <xf numFmtId="0" fontId="8" fillId="2" borderId="43" xfId="0" applyFont="1" applyFill="1" applyBorder="1" applyAlignment="1">
      <alignment horizontal="justify" vertical="center"/>
    </xf>
    <xf numFmtId="43" fontId="8" fillId="4" borderId="2" xfId="20" applyFont="1" applyFill="1" applyBorder="1" applyAlignment="1" applyProtection="1">
      <alignment horizontal="right" vertical="center" wrapText="1"/>
    </xf>
    <xf numFmtId="49" fontId="8" fillId="0" borderId="5" xfId="10" applyNumberFormat="1" applyFont="1" applyBorder="1" applyAlignment="1" applyProtection="1">
      <alignment horizontal="justify" vertical="center" wrapText="1"/>
      <protection locked="0"/>
    </xf>
    <xf numFmtId="43" fontId="8" fillId="10" borderId="5" xfId="20" applyFont="1" applyFill="1" applyBorder="1" applyAlignment="1" applyProtection="1">
      <alignment horizontal="right" vertical="center" wrapText="1"/>
    </xf>
    <xf numFmtId="43" fontId="8" fillId="10" borderId="64" xfId="20" applyFont="1" applyFill="1" applyBorder="1" applyAlignment="1" applyProtection="1">
      <alignment horizontal="right" vertical="center" wrapText="1"/>
    </xf>
    <xf numFmtId="43" fontId="8" fillId="0" borderId="5" xfId="20" applyFont="1" applyFill="1" applyBorder="1" applyAlignment="1" applyProtection="1">
      <alignment horizontal="right" vertical="center" wrapText="1"/>
      <protection locked="0"/>
    </xf>
    <xf numFmtId="0" fontId="8" fillId="10" borderId="5" xfId="10" applyFont="1" applyFill="1" applyBorder="1" applyAlignment="1">
      <alignment horizontal="justify" vertical="center" wrapText="1"/>
    </xf>
    <xf numFmtId="43" fontId="0" fillId="0" borderId="0" xfId="20" applyFont="1" applyBorder="1" applyProtection="1"/>
    <xf numFmtId="0" fontId="14" fillId="10" borderId="53" xfId="0" applyFont="1" applyFill="1" applyBorder="1" applyAlignment="1">
      <alignment horizontal="left"/>
    </xf>
    <xf numFmtId="0" fontId="14" fillId="10" borderId="14" xfId="0" applyFont="1" applyFill="1" applyBorder="1"/>
    <xf numFmtId="43" fontId="8" fillId="0" borderId="14" xfId="20" applyFont="1" applyFill="1" applyBorder="1" applyAlignment="1" applyProtection="1">
      <alignment horizontal="right" vertical="center" wrapText="1"/>
      <protection locked="0"/>
    </xf>
    <xf numFmtId="43" fontId="8" fillId="0" borderId="54" xfId="20" applyFont="1" applyFill="1" applyBorder="1" applyAlignment="1" applyProtection="1">
      <alignment horizontal="right" vertical="center" wrapText="1"/>
      <protection locked="0"/>
    </xf>
    <xf numFmtId="0" fontId="9" fillId="0" borderId="0" xfId="20" applyNumberFormat="1" applyFont="1" applyFill="1" applyAlignment="1" applyProtection="1">
      <alignment horizontal="center" wrapText="1"/>
    </xf>
    <xf numFmtId="0" fontId="8" fillId="0" borderId="5" xfId="14" applyFont="1" applyBorder="1" applyAlignment="1">
      <alignment horizontal="left" wrapText="1"/>
    </xf>
    <xf numFmtId="0" fontId="8" fillId="0" borderId="0" xfId="17" applyFont="1" applyProtection="1"/>
    <xf numFmtId="0" fontId="40" fillId="0" borderId="0" xfId="17" applyFont="1" applyProtection="1"/>
    <xf numFmtId="0" fontId="8" fillId="2" borderId="5" xfId="17" applyFont="1" applyFill="1" applyBorder="1" applyProtection="1"/>
    <xf numFmtId="0" fontId="8" fillId="0" borderId="5" xfId="17" applyFont="1" applyBorder="1" applyProtection="1"/>
    <xf numFmtId="2" fontId="8" fillId="0" borderId="5" xfId="17" applyNumberFormat="1" applyFont="1" applyBorder="1" applyProtection="1"/>
    <xf numFmtId="0" fontId="8" fillId="0" borderId="5" xfId="17" applyFont="1" applyBorder="1" applyAlignment="1" applyProtection="1">
      <alignment horizontal="center"/>
    </xf>
    <xf numFmtId="43" fontId="8" fillId="0" borderId="5" xfId="17" applyNumberFormat="1" applyFont="1" applyBorder="1" applyProtection="1">
      <protection locked="0"/>
    </xf>
    <xf numFmtId="43" fontId="8" fillId="4" borderId="5" xfId="17" applyNumberFormat="1" applyFont="1" applyFill="1" applyBorder="1" applyProtection="1"/>
    <xf numFmtId="49" fontId="9" fillId="2" borderId="5" xfId="14" applyNumberFormat="1" applyFont="1" applyFill="1" applyBorder="1" applyAlignment="1">
      <alignment horizontal="center" vertical="center"/>
    </xf>
    <xf numFmtId="0" fontId="9" fillId="2" borderId="5" xfId="14" applyFont="1" applyFill="1" applyBorder="1" applyAlignment="1">
      <alignment vertical="center" wrapText="1"/>
    </xf>
    <xf numFmtId="0" fontId="9" fillId="2" borderId="2" xfId="14" applyFont="1" applyFill="1" applyBorder="1" applyAlignment="1" applyProtection="1">
      <alignment horizontal="center" vertical="center" wrapText="1"/>
      <protection locked="0"/>
    </xf>
    <xf numFmtId="0" fontId="9" fillId="2" borderId="3" xfId="14" applyFont="1" applyFill="1" applyBorder="1" applyAlignment="1" applyProtection="1">
      <alignment horizontal="center" vertical="center" wrapText="1"/>
      <protection locked="0"/>
    </xf>
    <xf numFmtId="49" fontId="8" fillId="2" borderId="5" xfId="14" applyNumberFormat="1" applyFont="1" applyFill="1" applyBorder="1" applyAlignment="1">
      <alignment horizontal="left" vertical="center"/>
    </xf>
    <xf numFmtId="49" fontId="9" fillId="2" borderId="0" xfId="14" applyNumberFormat="1" applyFont="1" applyFill="1" applyAlignment="1">
      <alignment horizontal="left" vertical="center"/>
    </xf>
    <xf numFmtId="0" fontId="9" fillId="2" borderId="4" xfId="14" applyFont="1" applyFill="1" applyBorder="1" applyAlignment="1">
      <alignment horizontal="center" wrapText="1"/>
    </xf>
    <xf numFmtId="43" fontId="9" fillId="2" borderId="5" xfId="18" applyFont="1" applyFill="1" applyBorder="1"/>
    <xf numFmtId="49" fontId="9" fillId="2" borderId="5" xfId="14" applyNumberFormat="1" applyFont="1" applyFill="1" applyBorder="1" applyAlignment="1">
      <alignment horizontal="left" vertical="center"/>
    </xf>
    <xf numFmtId="0" fontId="9" fillId="2" borderId="5" xfId="14" applyFont="1" applyFill="1" applyBorder="1" applyAlignment="1">
      <alignment horizontal="left" vertical="center" wrapText="1"/>
    </xf>
    <xf numFmtId="49" fontId="8" fillId="0" borderId="5" xfId="14" applyNumberFormat="1" applyFont="1" applyBorder="1" applyAlignment="1">
      <alignment horizontal="left" vertical="center"/>
    </xf>
    <xf numFmtId="0" fontId="8" fillId="0" borderId="5" xfId="14" applyFont="1" applyBorder="1" applyAlignment="1">
      <alignment horizontal="center" vertical="center"/>
    </xf>
    <xf numFmtId="43" fontId="8" fillId="4" borderId="5" xfId="18" applyFont="1" applyFill="1" applyBorder="1"/>
    <xf numFmtId="0" fontId="9" fillId="2" borderId="4" xfId="14" applyFont="1" applyFill="1" applyBorder="1" applyAlignment="1">
      <alignment horizontal="left" vertical="center" wrapText="1"/>
    </xf>
    <xf numFmtId="43" fontId="8" fillId="2" borderId="5" xfId="18" applyFont="1" applyFill="1" applyBorder="1"/>
    <xf numFmtId="0" fontId="8" fillId="0" borderId="10" xfId="14" applyFont="1" applyBorder="1" applyAlignment="1">
      <alignment horizontal="left" vertical="center" wrapText="1"/>
    </xf>
    <xf numFmtId="0" fontId="9" fillId="2" borderId="10" xfId="14" applyFont="1" applyFill="1" applyBorder="1" applyAlignment="1">
      <alignment horizontal="left" vertical="center" wrapText="1"/>
    </xf>
    <xf numFmtId="0" fontId="8" fillId="0" borderId="11" xfId="14" applyFont="1" applyBorder="1" applyAlignment="1">
      <alignment horizontal="left" vertical="center" wrapText="1"/>
    </xf>
    <xf numFmtId="0" fontId="9" fillId="2" borderId="13" xfId="14" applyFont="1" applyFill="1" applyBorder="1" applyAlignment="1">
      <alignment horizontal="center" vertical="center" wrapText="1"/>
    </xf>
    <xf numFmtId="0" fontId="8" fillId="2" borderId="14" xfId="14" applyFont="1" applyFill="1" applyBorder="1" applyAlignment="1">
      <alignment horizontal="center" vertical="center"/>
    </xf>
    <xf numFmtId="43" fontId="9" fillId="2" borderId="14" xfId="18" applyFont="1" applyFill="1" applyBorder="1"/>
    <xf numFmtId="0" fontId="9" fillId="2" borderId="12" xfId="14" applyFont="1" applyFill="1" applyBorder="1" applyAlignment="1">
      <alignment horizontal="center" vertical="center" wrapText="1"/>
    </xf>
    <xf numFmtId="0" fontId="8" fillId="2" borderId="15" xfId="14" applyFont="1" applyFill="1" applyBorder="1" applyAlignment="1">
      <alignment horizontal="center" vertical="center"/>
    </xf>
    <xf numFmtId="43" fontId="8" fillId="2" borderId="15" xfId="18" applyFont="1" applyFill="1" applyBorder="1"/>
    <xf numFmtId="0" fontId="9" fillId="2" borderId="10" xfId="14" applyFont="1" applyFill="1" applyBorder="1" applyAlignment="1">
      <alignment horizontal="left" wrapText="1"/>
    </xf>
    <xf numFmtId="0" fontId="8" fillId="0" borderId="11" xfId="14" applyFont="1" applyBorder="1" applyAlignment="1">
      <alignment horizontal="left" wrapText="1"/>
    </xf>
    <xf numFmtId="43" fontId="8" fillId="2" borderId="8" xfId="18" applyFont="1" applyFill="1" applyBorder="1"/>
    <xf numFmtId="49" fontId="8" fillId="2" borderId="14" xfId="14" applyNumberFormat="1" applyFont="1" applyFill="1" applyBorder="1" applyAlignment="1">
      <alignment horizontal="left" vertical="center"/>
    </xf>
    <xf numFmtId="49" fontId="8" fillId="2" borderId="15" xfId="14" applyNumberFormat="1" applyFont="1" applyFill="1" applyBorder="1" applyAlignment="1">
      <alignment horizontal="left" vertical="center"/>
    </xf>
    <xf numFmtId="0" fontId="9" fillId="2" borderId="16" xfId="14" applyFont="1" applyFill="1" applyBorder="1" applyAlignment="1">
      <alignment horizontal="center" wrapText="1"/>
    </xf>
    <xf numFmtId="0" fontId="9" fillId="2" borderId="17" xfId="14" applyFont="1" applyFill="1" applyBorder="1" applyAlignment="1">
      <alignment horizontal="center" vertical="center" wrapText="1"/>
    </xf>
    <xf numFmtId="0" fontId="8" fillId="2" borderId="8" xfId="14" applyFont="1" applyFill="1" applyBorder="1" applyAlignment="1">
      <alignment horizontal="center" vertical="center"/>
    </xf>
    <xf numFmtId="43" fontId="9" fillId="2" borderId="8" xfId="18" applyFont="1" applyFill="1" applyBorder="1"/>
    <xf numFmtId="49" fontId="9" fillId="2" borderId="18" xfId="14" applyNumberFormat="1" applyFont="1" applyFill="1" applyBorder="1" applyAlignment="1">
      <alignment horizontal="left" vertical="center"/>
    </xf>
    <xf numFmtId="0" fontId="9" fillId="2" borderId="19" xfId="14" applyFont="1" applyFill="1" applyBorder="1" applyAlignment="1">
      <alignment horizontal="center" vertical="center" wrapText="1"/>
    </xf>
    <xf numFmtId="0" fontId="8" fillId="2" borderId="9" xfId="14" applyFont="1" applyFill="1" applyBorder="1" applyAlignment="1">
      <alignment horizontal="center" vertical="center"/>
    </xf>
    <xf numFmtId="43" fontId="9" fillId="2" borderId="9" xfId="18" applyFont="1" applyFill="1" applyBorder="1"/>
    <xf numFmtId="49" fontId="8" fillId="0" borderId="0" xfId="14" applyNumberFormat="1" applyFont="1" applyAlignment="1">
      <alignment horizontal="left"/>
    </xf>
    <xf numFmtId="0" fontId="8" fillId="0" borderId="0" xfId="14" applyFont="1" applyAlignment="1">
      <alignment horizontal="center"/>
    </xf>
    <xf numFmtId="43" fontId="8" fillId="0" borderId="0" xfId="14" applyNumberFormat="1" applyFont="1"/>
    <xf numFmtId="43" fontId="12" fillId="0" borderId="0" xfId="14" applyNumberFormat="1" applyFont="1"/>
    <xf numFmtId="49" fontId="8" fillId="0" borderId="0" xfId="14" applyNumberFormat="1" applyFont="1" applyAlignment="1">
      <alignment horizontal="center"/>
    </xf>
    <xf numFmtId="49" fontId="9" fillId="2" borderId="5" xfId="14" applyNumberFormat="1" applyFont="1" applyFill="1" applyBorder="1" applyAlignment="1">
      <alignment horizontal="center" vertical="center" wrapText="1"/>
    </xf>
    <xf numFmtId="49" fontId="8" fillId="2" borderId="5" xfId="14" applyNumberFormat="1" applyFont="1" applyFill="1" applyBorder="1" applyAlignment="1">
      <alignment horizontal="center" vertical="center" wrapText="1"/>
    </xf>
    <xf numFmtId="49" fontId="9" fillId="2" borderId="5" xfId="14" applyNumberFormat="1" applyFont="1" applyFill="1" applyBorder="1"/>
    <xf numFmtId="0" fontId="8" fillId="2" borderId="5" xfId="14" applyFont="1" applyFill="1" applyBorder="1" applyAlignment="1">
      <alignment horizontal="center"/>
    </xf>
    <xf numFmtId="43" fontId="8" fillId="2" borderId="5" xfId="14" applyNumberFormat="1" applyFont="1" applyFill="1" applyBorder="1" applyAlignment="1">
      <alignment horizontal="center"/>
    </xf>
    <xf numFmtId="49" fontId="8" fillId="0" borderId="5" xfId="14" applyNumberFormat="1" applyFont="1" applyBorder="1"/>
    <xf numFmtId="0" fontId="8" fillId="0" borderId="5" xfId="14" applyFont="1" applyBorder="1" applyAlignment="1">
      <alignment horizontal="left" vertical="center" wrapText="1" indent="3"/>
    </xf>
    <xf numFmtId="0" fontId="8" fillId="0" borderId="5" xfId="14" applyFont="1" applyBorder="1" applyAlignment="1">
      <alignment horizontal="center"/>
    </xf>
    <xf numFmtId="43" fontId="8" fillId="4" borderId="5" xfId="14" applyNumberFormat="1" applyFont="1" applyFill="1" applyBorder="1" applyAlignment="1">
      <alignment horizontal="center"/>
    </xf>
    <xf numFmtId="43" fontId="9" fillId="2" borderId="5" xfId="18" applyFont="1" applyFill="1" applyBorder="1" applyAlignment="1" applyProtection="1">
      <alignment horizontal="center"/>
    </xf>
    <xf numFmtId="0" fontId="9" fillId="2" borderId="5" xfId="14" applyFont="1" applyFill="1" applyBorder="1" applyAlignment="1">
      <alignment horizontal="left" vertical="center"/>
    </xf>
    <xf numFmtId="43" fontId="9" fillId="2" borderId="5" xfId="14" applyNumberFormat="1" applyFont="1" applyFill="1" applyBorder="1" applyAlignment="1">
      <alignment vertical="center" wrapText="1"/>
    </xf>
    <xf numFmtId="43" fontId="8" fillId="3" borderId="5" xfId="14" applyNumberFormat="1" applyFont="1" applyFill="1" applyBorder="1" applyAlignment="1" applyProtection="1">
      <alignment horizontal="center"/>
      <protection locked="0"/>
    </xf>
    <xf numFmtId="43" fontId="9" fillId="2" borderId="5" xfId="14" applyNumberFormat="1" applyFont="1" applyFill="1" applyBorder="1" applyAlignment="1">
      <alignment horizontal="center"/>
    </xf>
    <xf numFmtId="0" fontId="8" fillId="0" borderId="11" xfId="0" applyFont="1" applyBorder="1" applyAlignment="1" applyProtection="1">
      <alignment horizontal="left" wrapText="1"/>
      <protection locked="0"/>
    </xf>
    <xf numFmtId="43" fontId="15" fillId="0" borderId="0" xfId="14" applyNumberFormat="1" applyFont="1" applyAlignment="1">
      <alignment wrapText="1"/>
    </xf>
    <xf numFmtId="43" fontId="10" fillId="10" borderId="30" xfId="0" applyNumberFormat="1" applyFont="1" applyFill="1" applyBorder="1" applyAlignment="1">
      <alignment horizontal="center" vertical="center"/>
    </xf>
    <xf numFmtId="43" fontId="10" fillId="10" borderId="23" xfId="0" applyNumberFormat="1" applyFont="1" applyFill="1" applyBorder="1" applyAlignment="1">
      <alignment horizontal="center" vertical="center"/>
    </xf>
    <xf numFmtId="0" fontId="10" fillId="6" borderId="0" xfId="8" applyFont="1" applyFill="1" applyAlignment="1">
      <alignment vertical="center"/>
    </xf>
    <xf numFmtId="0" fontId="9" fillId="0" borderId="0" xfId="8" applyFont="1" applyAlignment="1">
      <alignment vertical="center"/>
    </xf>
    <xf numFmtId="0" fontId="8" fillId="0" borderId="0" xfId="8" applyFont="1"/>
    <xf numFmtId="0" fontId="10" fillId="2" borderId="5" xfId="8" applyFont="1" applyFill="1" applyBorder="1" applyAlignment="1">
      <alignment horizontal="center" vertical="center" textRotation="90"/>
    </xf>
    <xf numFmtId="0" fontId="10" fillId="0" borderId="0" xfId="8" applyFont="1" applyAlignment="1">
      <alignment horizontal="right" vertical="center" wrapText="1"/>
    </xf>
    <xf numFmtId="0" fontId="13" fillId="2" borderId="68"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3" fillId="2" borderId="4" xfId="8" applyFont="1" applyFill="1" applyBorder="1" applyAlignment="1">
      <alignment horizontal="center" vertical="center" wrapText="1"/>
    </xf>
    <xf numFmtId="0" fontId="8" fillId="2" borderId="5" xfId="8" applyFont="1" applyFill="1" applyBorder="1" applyAlignment="1">
      <alignment horizontal="center" vertical="center"/>
    </xf>
    <xf numFmtId="0" fontId="8" fillId="0" borderId="5" xfId="8" applyFont="1" applyBorder="1" applyAlignment="1" applyProtection="1">
      <alignment vertical="center" wrapText="1"/>
      <protection locked="0"/>
    </xf>
    <xf numFmtId="43" fontId="8" fillId="0" borderId="5" xfId="8" applyNumberFormat="1" applyFont="1" applyBorder="1" applyAlignment="1" applyProtection="1">
      <alignment vertical="center" wrapText="1"/>
      <protection locked="0"/>
    </xf>
    <xf numFmtId="43" fontId="8" fillId="0" borderId="5" xfId="8" applyNumberFormat="1" applyFont="1" applyBorder="1" applyAlignment="1" applyProtection="1">
      <alignment vertical="center"/>
      <protection locked="0"/>
    </xf>
    <xf numFmtId="0" fontId="8" fillId="2" borderId="4" xfId="8" applyFont="1" applyFill="1" applyBorder="1" applyAlignment="1">
      <alignment horizontal="center" vertical="center"/>
    </xf>
    <xf numFmtId="0" fontId="8" fillId="0" borderId="4" xfId="8" applyFont="1" applyBorder="1" applyAlignment="1" applyProtection="1">
      <alignment horizontal="center" vertical="center" wrapText="1"/>
      <protection locked="0"/>
    </xf>
    <xf numFmtId="43" fontId="8" fillId="0" borderId="4" xfId="8" applyNumberFormat="1" applyFont="1" applyBorder="1" applyAlignment="1" applyProtection="1">
      <alignment horizontal="center" vertical="center" wrapText="1"/>
      <protection locked="0"/>
    </xf>
    <xf numFmtId="43" fontId="8" fillId="2" borderId="5" xfId="8" applyNumberFormat="1" applyFont="1" applyFill="1" applyBorder="1" applyAlignment="1">
      <alignment vertical="center" wrapText="1"/>
    </xf>
    <xf numFmtId="0" fontId="8" fillId="0" borderId="0" xfId="8" applyFont="1" applyAlignment="1">
      <alignment vertical="center"/>
    </xf>
    <xf numFmtId="0" fontId="10" fillId="6" borderId="0" xfId="8" applyFont="1" applyFill="1" applyAlignment="1">
      <alignment vertical="center" wrapText="1"/>
    </xf>
    <xf numFmtId="0" fontId="13" fillId="6" borderId="40" xfId="8" applyFont="1" applyFill="1" applyBorder="1" applyAlignment="1">
      <alignment vertical="center" wrapText="1"/>
    </xf>
    <xf numFmtId="0" fontId="11" fillId="0" borderId="0" xfId="8" applyFont="1"/>
    <xf numFmtId="0" fontId="11" fillId="0" borderId="0" xfId="8" applyFont="1" applyAlignment="1">
      <alignment horizontal="right"/>
    </xf>
    <xf numFmtId="0" fontId="8" fillId="0" borderId="0" xfId="8" applyFont="1" applyAlignment="1">
      <alignment horizontal="right"/>
    </xf>
    <xf numFmtId="0" fontId="10" fillId="0" borderId="0" xfId="0" applyFont="1" applyAlignment="1">
      <alignment horizontal="right" vertical="center" wrapText="1"/>
    </xf>
    <xf numFmtId="0" fontId="11" fillId="0" borderId="0" xfId="0" applyFont="1" applyAlignment="1">
      <alignment horizontal="center"/>
    </xf>
    <xf numFmtId="0" fontId="9" fillId="0" borderId="0" xfId="17" applyFont="1" applyAlignment="1" applyProtection="1">
      <alignment horizontal="center"/>
    </xf>
    <xf numFmtId="0" fontId="11" fillId="0" borderId="0" xfId="0" applyFont="1" applyAlignment="1">
      <alignment horizontal="left"/>
    </xf>
    <xf numFmtId="0" fontId="41" fillId="0" borderId="0" xfId="17" applyFont="1" applyAlignment="1" applyProtection="1">
      <alignment horizontal="right" wrapText="1"/>
    </xf>
    <xf numFmtId="0" fontId="8" fillId="0" borderId="0" xfId="17" applyFont="1" applyAlignment="1" applyProtection="1">
      <alignment horizontal="left"/>
    </xf>
    <xf numFmtId="0" fontId="41" fillId="0" borderId="0" xfId="2" applyFont="1" applyAlignment="1" applyProtection="1">
      <alignment horizontal="right" wrapText="1"/>
    </xf>
    <xf numFmtId="0" fontId="9" fillId="0" borderId="0" xfId="0" applyFont="1" applyAlignment="1">
      <alignment horizontal="center"/>
    </xf>
    <xf numFmtId="0" fontId="10" fillId="2" borderId="5" xfId="0" applyFont="1" applyFill="1" applyBorder="1" applyAlignment="1">
      <alignment horizontal="center" vertical="center" wrapText="1"/>
    </xf>
    <xf numFmtId="0" fontId="8" fillId="2" borderId="5" xfId="0" applyFont="1" applyFill="1" applyBorder="1" applyAlignment="1">
      <alignment horizontal="center"/>
    </xf>
    <xf numFmtId="0" fontId="42" fillId="0" borderId="0" xfId="0" applyFont="1" applyAlignment="1">
      <alignment horizontal="right" vertical="center" wrapText="1"/>
    </xf>
    <xf numFmtId="0" fontId="13" fillId="0" borderId="0" xfId="0" applyFont="1" applyAlignment="1">
      <alignment horizontal="center"/>
    </xf>
    <xf numFmtId="0" fontId="14" fillId="0" borderId="0" xfId="0" applyFont="1"/>
    <xf numFmtId="0" fontId="10" fillId="5" borderId="0" xfId="0" applyFont="1" applyFill="1" applyAlignment="1">
      <alignment horizontal="left" vertical="center" wrapText="1"/>
    </xf>
    <xf numFmtId="0" fontId="8" fillId="0" borderId="0" xfId="0" applyFont="1"/>
    <xf numFmtId="0" fontId="10" fillId="5" borderId="0" xfId="0" applyFont="1" applyFill="1" applyAlignment="1">
      <alignment horizontal="center" vertical="center" wrapText="1"/>
    </xf>
    <xf numFmtId="0" fontId="13" fillId="0" borderId="0" xfId="0" applyFont="1" applyAlignment="1">
      <alignment horizontal="center" vertical="top" wrapText="1"/>
    </xf>
    <xf numFmtId="0" fontId="10" fillId="0" borderId="0" xfId="0" applyFont="1" applyAlignment="1">
      <alignment horizontal="right"/>
    </xf>
    <xf numFmtId="0" fontId="0" fillId="0" borderId="0" xfId="0"/>
    <xf numFmtId="0" fontId="11" fillId="0" borderId="0" xfId="0" applyFont="1" applyAlignment="1">
      <alignment horizontal="right"/>
    </xf>
    <xf numFmtId="0" fontId="10" fillId="2" borderId="6" xfId="0" applyFont="1" applyFill="1" applyBorder="1" applyAlignment="1">
      <alignment horizontal="center" wrapText="1"/>
    </xf>
    <xf numFmtId="0" fontId="22" fillId="2" borderId="33" xfId="0" applyFont="1" applyFill="1" applyBorder="1"/>
    <xf numFmtId="0" fontId="22" fillId="2" borderId="22" xfId="0" applyFont="1" applyFill="1" applyBorder="1"/>
    <xf numFmtId="0" fontId="22" fillId="2" borderId="23" xfId="0" applyFont="1" applyFill="1" applyBorder="1"/>
    <xf numFmtId="0" fontId="10" fillId="2" borderId="21" xfId="0" applyFont="1" applyFill="1" applyBorder="1" applyAlignment="1">
      <alignment horizontal="center" vertical="center" wrapText="1"/>
    </xf>
    <xf numFmtId="0" fontId="22" fillId="2" borderId="24" xfId="0" applyFont="1" applyFill="1" applyBorder="1"/>
    <xf numFmtId="0" fontId="42" fillId="0" borderId="0" xfId="0" applyFont="1" applyAlignment="1">
      <alignment horizontal="right" wrapText="1"/>
    </xf>
    <xf numFmtId="0" fontId="39" fillId="0" borderId="0" xfId="0" applyFont="1"/>
    <xf numFmtId="0" fontId="22" fillId="0" borderId="0" xfId="0" applyFont="1"/>
    <xf numFmtId="49" fontId="13" fillId="2" borderId="21" xfId="0" applyNumberFormat="1" applyFont="1" applyFill="1" applyBorder="1" applyAlignment="1">
      <alignment horizontal="left" vertical="center" wrapText="1"/>
    </xf>
    <xf numFmtId="49" fontId="22" fillId="2" borderId="26" xfId="0" applyNumberFormat="1" applyFont="1" applyFill="1" applyBorder="1" applyAlignment="1">
      <alignment horizontal="left"/>
    </xf>
    <xf numFmtId="49" fontId="22" fillId="2" borderId="24" xfId="0" applyNumberFormat="1" applyFont="1" applyFill="1" applyBorder="1" applyAlignment="1">
      <alignment horizontal="left"/>
    </xf>
    <xf numFmtId="0" fontId="13" fillId="2" borderId="21" xfId="0" applyFont="1" applyFill="1" applyBorder="1" applyAlignment="1">
      <alignment horizontal="center" vertical="center" wrapText="1"/>
    </xf>
    <xf numFmtId="0" fontId="23" fillId="2" borderId="26" xfId="0" applyFont="1" applyFill="1" applyBorder="1"/>
    <xf numFmtId="0" fontId="23" fillId="2" borderId="24" xfId="0" applyFont="1" applyFill="1" applyBorder="1"/>
    <xf numFmtId="0" fontId="22" fillId="2" borderId="26" xfId="0" applyFont="1" applyFill="1" applyBorder="1"/>
    <xf numFmtId="0" fontId="13" fillId="2" borderId="6" xfId="0" applyFont="1" applyFill="1" applyBorder="1" applyAlignment="1">
      <alignment horizontal="center" vertical="center" wrapText="1"/>
    </xf>
    <xf numFmtId="0" fontId="10" fillId="5" borderId="0" xfId="0" applyFont="1" applyFill="1" applyAlignment="1">
      <alignment horizontal="right" vertical="center" wrapText="1"/>
    </xf>
    <xf numFmtId="0" fontId="41" fillId="0" borderId="0" xfId="0" applyFont="1"/>
    <xf numFmtId="49" fontId="8" fillId="2" borderId="26" xfId="0" applyNumberFormat="1" applyFont="1" applyFill="1" applyBorder="1" applyAlignment="1">
      <alignment horizontal="left"/>
    </xf>
    <xf numFmtId="49" fontId="8" fillId="2" borderId="24" xfId="0" applyNumberFormat="1" applyFont="1" applyFill="1" applyBorder="1" applyAlignment="1">
      <alignment horizontal="left"/>
    </xf>
    <xf numFmtId="0" fontId="8" fillId="2" borderId="26" xfId="0" applyFont="1" applyFill="1" applyBorder="1"/>
    <xf numFmtId="0" fontId="8" fillId="2" borderId="24" xfId="0" applyFont="1" applyFill="1" applyBorder="1"/>
    <xf numFmtId="0" fontId="8" fillId="2" borderId="22" xfId="0" applyFont="1" applyFill="1" applyBorder="1"/>
    <xf numFmtId="0" fontId="8" fillId="2" borderId="23" xfId="0" applyFont="1" applyFill="1" applyBorder="1"/>
    <xf numFmtId="0" fontId="8" fillId="2" borderId="33" xfId="0" applyFont="1" applyFill="1" applyBorder="1"/>
    <xf numFmtId="0" fontId="10" fillId="0" borderId="0" xfId="0" applyFont="1" applyAlignment="1">
      <alignment horizontal="center" vertical="center"/>
    </xf>
    <xf numFmtId="0" fontId="9" fillId="0" borderId="0" xfId="3" applyFont="1" applyAlignment="1">
      <alignment horizontal="center" vertical="center"/>
    </xf>
    <xf numFmtId="0" fontId="8" fillId="0" borderId="0" xfId="0" applyFont="1" applyAlignment="1">
      <alignment horizontal="left" vertical="center" wrapText="1"/>
    </xf>
    <xf numFmtId="0" fontId="41" fillId="0" borderId="0" xfId="0" applyFont="1" applyAlignment="1">
      <alignment horizontal="right" wrapText="1"/>
    </xf>
    <xf numFmtId="0" fontId="41" fillId="0" borderId="0" xfId="0" applyFont="1" applyAlignment="1">
      <alignment horizontal="right"/>
    </xf>
    <xf numFmtId="0" fontId="10" fillId="0" borderId="0" xfId="0" applyFont="1" applyAlignment="1" applyProtection="1">
      <alignment horizontal="center" vertical="center"/>
      <protection locked="0"/>
    </xf>
    <xf numFmtId="0" fontId="9" fillId="0" borderId="0" xfId="14" applyFont="1" applyAlignment="1">
      <alignment horizontal="center" vertical="center"/>
    </xf>
    <xf numFmtId="0" fontId="8"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9" fillId="0" borderId="0" xfId="14" applyFont="1" applyAlignment="1">
      <alignment horizontal="center" vertical="center" wrapText="1"/>
    </xf>
    <xf numFmtId="0" fontId="13" fillId="2" borderId="28" xfId="0" applyFont="1" applyFill="1" applyBorder="1" applyAlignment="1">
      <alignment horizontal="center" vertical="center"/>
    </xf>
    <xf numFmtId="0" fontId="13" fillId="5" borderId="20" xfId="0" applyFont="1" applyFill="1" applyBorder="1" applyAlignment="1">
      <alignment horizontal="center" vertical="center" wrapText="1"/>
    </xf>
    <xf numFmtId="0" fontId="13" fillId="0" borderId="0" xfId="0" applyFont="1" applyAlignment="1">
      <alignment horizontal="left" vertical="center"/>
    </xf>
    <xf numFmtId="0" fontId="10" fillId="0" borderId="0" xfId="0" applyFont="1" applyAlignment="1">
      <alignment horizontal="left"/>
    </xf>
    <xf numFmtId="0" fontId="13" fillId="2" borderId="24" xfId="0" applyFont="1" applyFill="1" applyBorder="1" applyAlignment="1">
      <alignment horizontal="center" vertical="center" wrapText="1"/>
    </xf>
    <xf numFmtId="166" fontId="10" fillId="5" borderId="0" xfId="1" applyNumberFormat="1" applyFont="1" applyFill="1" applyBorder="1" applyAlignment="1" applyProtection="1">
      <alignment horizontal="right" vertical="center" wrapText="1"/>
    </xf>
    <xf numFmtId="166" fontId="10" fillId="5" borderId="27" xfId="1" applyNumberFormat="1" applyFont="1" applyFill="1" applyBorder="1" applyAlignment="1" applyProtection="1">
      <alignment horizontal="right" vertical="center" wrapText="1"/>
    </xf>
    <xf numFmtId="0" fontId="13" fillId="2" borderId="27" xfId="0" applyFont="1" applyFill="1" applyBorder="1" applyAlignment="1">
      <alignment horizontal="center" vertical="center"/>
    </xf>
    <xf numFmtId="0" fontId="13" fillId="2" borderId="30" xfId="0" applyFont="1" applyFill="1" applyBorder="1" applyAlignment="1">
      <alignment horizontal="center" vertical="center"/>
    </xf>
    <xf numFmtId="0" fontId="13" fillId="0" borderId="0" xfId="0" applyFont="1" applyAlignment="1">
      <alignment horizontal="center" wrapText="1"/>
    </xf>
    <xf numFmtId="166" fontId="10" fillId="5" borderId="0" xfId="1" applyNumberFormat="1" applyFont="1" applyFill="1" applyBorder="1" applyAlignment="1" applyProtection="1">
      <alignment horizontal="center" vertical="center" wrapText="1"/>
    </xf>
    <xf numFmtId="166" fontId="10" fillId="5" borderId="0" xfId="1" applyNumberFormat="1" applyFont="1" applyFill="1" applyBorder="1" applyAlignment="1" applyProtection="1">
      <alignment horizontal="right" vertical="center"/>
    </xf>
    <xf numFmtId="0" fontId="13" fillId="4" borderId="5" xfId="0" applyFont="1" applyFill="1" applyBorder="1" applyAlignment="1">
      <alignment horizontal="center" vertical="center" wrapText="1"/>
    </xf>
    <xf numFmtId="0" fontId="10" fillId="2" borderId="5" xfId="0" applyFont="1" applyFill="1" applyBorder="1" applyAlignment="1">
      <alignment horizontal="center" textRotation="90" wrapText="1"/>
    </xf>
    <xf numFmtId="0" fontId="8" fillId="2" borderId="5" xfId="0" applyFont="1" applyFill="1" applyBorder="1" applyAlignment="1">
      <alignment textRotation="90"/>
    </xf>
    <xf numFmtId="0" fontId="8" fillId="2" borderId="5" xfId="0" applyFont="1" applyFill="1" applyBorder="1" applyAlignment="1">
      <alignment wrapText="1"/>
    </xf>
    <xf numFmtId="0" fontId="9" fillId="2" borderId="5" xfId="0" applyFont="1" applyFill="1" applyBorder="1" applyAlignment="1">
      <alignment horizontal="center"/>
    </xf>
    <xf numFmtId="0" fontId="10" fillId="2" borderId="5" xfId="0" applyFont="1" applyFill="1" applyBorder="1"/>
    <xf numFmtId="0" fontId="9" fillId="2" borderId="4" xfId="0" applyFont="1" applyFill="1" applyBorder="1" applyAlignment="1">
      <alignment horizontal="center" wrapText="1"/>
    </xf>
    <xf numFmtId="0" fontId="9" fillId="2" borderId="10" xfId="0" applyFont="1" applyFill="1" applyBorder="1" applyAlignment="1">
      <alignment horizontal="center" wrapText="1"/>
    </xf>
    <xf numFmtId="0" fontId="9" fillId="2" borderId="11" xfId="0" applyFont="1" applyFill="1" applyBorder="1" applyAlignment="1">
      <alignment horizontal="center" wrapText="1"/>
    </xf>
    <xf numFmtId="0" fontId="8" fillId="2" borderId="5" xfId="0" applyFont="1" applyFill="1" applyBorder="1" applyAlignment="1">
      <alignment horizontal="center" textRotation="90"/>
    </xf>
    <xf numFmtId="0" fontId="8" fillId="2" borderId="5" xfId="0" applyFont="1" applyFill="1" applyBorder="1" applyAlignment="1">
      <alignment horizontal="center" textRotation="90" wrapText="1"/>
    </xf>
    <xf numFmtId="0" fontId="13" fillId="2" borderId="5" xfId="0" applyFont="1" applyFill="1" applyBorder="1" applyAlignment="1">
      <alignment horizontal="center" textRotation="90" wrapText="1"/>
    </xf>
    <xf numFmtId="0" fontId="10" fillId="2" borderId="8" xfId="0" applyFont="1" applyFill="1" applyBorder="1" applyAlignment="1">
      <alignment horizontal="center" textRotation="90" wrapText="1"/>
    </xf>
    <xf numFmtId="0" fontId="10" fillId="2" borderId="15" xfId="0" applyFont="1" applyFill="1" applyBorder="1" applyAlignment="1">
      <alignment horizontal="center" textRotation="90" wrapText="1"/>
    </xf>
    <xf numFmtId="0" fontId="13" fillId="2" borderId="8" xfId="0" applyFont="1" applyFill="1" applyBorder="1" applyAlignment="1">
      <alignment horizontal="center" textRotation="90" wrapText="1"/>
    </xf>
    <xf numFmtId="0" fontId="13" fillId="2" borderId="15" xfId="0" applyFont="1" applyFill="1" applyBorder="1" applyAlignment="1">
      <alignment horizontal="center" textRotation="90" wrapText="1"/>
    </xf>
    <xf numFmtId="0" fontId="9" fillId="2" borderId="5" xfId="0" applyFont="1" applyFill="1" applyBorder="1" applyAlignment="1">
      <alignment horizontal="center" wrapText="1"/>
    </xf>
    <xf numFmtId="0" fontId="10" fillId="0" borderId="0" xfId="0" applyFont="1" applyAlignment="1">
      <alignment horizontal="center" wrapText="1"/>
    </xf>
    <xf numFmtId="0" fontId="8" fillId="2" borderId="5" xfId="2" applyFont="1" applyFill="1" applyBorder="1" applyAlignment="1" applyProtection="1">
      <alignment horizontal="center"/>
    </xf>
    <xf numFmtId="0" fontId="9" fillId="2" borderId="5" xfId="2" applyFont="1" applyFill="1" applyBorder="1" applyAlignment="1" applyProtection="1">
      <alignment horizontal="center"/>
    </xf>
    <xf numFmtId="0" fontId="8" fillId="2" borderId="5" xfId="2" applyFont="1" applyFill="1" applyBorder="1" applyAlignment="1" applyProtection="1">
      <alignment horizontal="center" wrapText="1"/>
    </xf>
    <xf numFmtId="0" fontId="9" fillId="3" borderId="5" xfId="0" applyFont="1" applyFill="1" applyBorder="1" applyAlignment="1">
      <alignment horizontal="center"/>
    </xf>
    <xf numFmtId="166" fontId="10" fillId="5" borderId="12" xfId="1" applyNumberFormat="1" applyFont="1" applyFill="1" applyBorder="1" applyAlignment="1" applyProtection="1">
      <alignment horizontal="right" vertical="center" wrapText="1"/>
    </xf>
    <xf numFmtId="0" fontId="9" fillId="0" borderId="0" xfId="2" applyFont="1" applyAlignment="1" applyProtection="1">
      <alignment horizontal="center"/>
    </xf>
    <xf numFmtId="0" fontId="41" fillId="0" borderId="0" xfId="17" applyFont="1" applyAlignment="1" applyProtection="1">
      <alignment horizontal="right" vertical="top" wrapText="1"/>
    </xf>
    <xf numFmtId="43" fontId="14" fillId="2" borderId="36" xfId="1" applyFont="1" applyFill="1" applyBorder="1" applyAlignment="1" applyProtection="1">
      <alignment horizontal="center" vertical="top"/>
    </xf>
    <xf numFmtId="43" fontId="14" fillId="2" borderId="37" xfId="1" applyFont="1" applyFill="1" applyBorder="1" applyAlignment="1" applyProtection="1">
      <alignment horizontal="center" vertical="top"/>
    </xf>
    <xf numFmtId="43" fontId="14" fillId="2" borderId="0" xfId="1" applyFont="1" applyFill="1" applyBorder="1" applyAlignment="1" applyProtection="1">
      <alignment horizontal="center" vertical="top"/>
    </xf>
    <xf numFmtId="43" fontId="14" fillId="2" borderId="34" xfId="1" applyFont="1" applyFill="1" applyBorder="1" applyAlignment="1" applyProtection="1">
      <alignment horizontal="center" vertical="top"/>
    </xf>
    <xf numFmtId="43" fontId="14" fillId="2" borderId="12" xfId="1" applyFont="1" applyFill="1" applyBorder="1" applyAlignment="1" applyProtection="1">
      <alignment horizontal="center" vertical="top"/>
    </xf>
    <xf numFmtId="43" fontId="14" fillId="2" borderId="35" xfId="1" applyFont="1" applyFill="1" applyBorder="1" applyAlignment="1" applyProtection="1">
      <alignment horizontal="center" vertical="top"/>
    </xf>
    <xf numFmtId="0" fontId="43" fillId="3" borderId="0" xfId="0" applyFont="1" applyFill="1" applyAlignment="1">
      <alignment horizontal="right" wrapText="1"/>
    </xf>
    <xf numFmtId="0" fontId="17" fillId="3" borderId="0" xfId="0" applyFont="1" applyFill="1" applyAlignment="1">
      <alignment horizontal="center"/>
    </xf>
    <xf numFmtId="0" fontId="10" fillId="3" borderId="0" xfId="0" applyFont="1" applyFill="1" applyAlignment="1">
      <alignment horizontal="right" vertical="center" wrapText="1"/>
    </xf>
    <xf numFmtId="0" fontId="8" fillId="0" borderId="4" xfId="2" applyFont="1" applyBorder="1" applyAlignment="1" applyProtection="1">
      <alignment horizontal="center"/>
    </xf>
    <xf numFmtId="0" fontId="8" fillId="0" borderId="10" xfId="2" applyFont="1" applyBorder="1" applyAlignment="1" applyProtection="1">
      <alignment horizontal="center"/>
    </xf>
    <xf numFmtId="0" fontId="8" fillId="0" borderId="11" xfId="2" applyFont="1" applyBorder="1" applyAlignment="1" applyProtection="1">
      <alignment horizontal="center"/>
    </xf>
    <xf numFmtId="0" fontId="41" fillId="0" borderId="0" xfId="0" applyFont="1" applyAlignment="1">
      <alignment horizontal="right" vertical="center" wrapText="1"/>
    </xf>
    <xf numFmtId="0" fontId="9" fillId="2" borderId="15" xfId="0" applyFont="1" applyFill="1" applyBorder="1" applyAlignment="1">
      <alignment horizontal="center"/>
    </xf>
    <xf numFmtId="0" fontId="10" fillId="0" borderId="0" xfId="0" applyFont="1" applyAlignment="1" applyProtection="1">
      <alignment horizontal="center" wrapText="1"/>
      <protection locked="0"/>
    </xf>
    <xf numFmtId="4" fontId="8" fillId="2" borderId="8" xfId="0" applyNumberFormat="1" applyFont="1" applyFill="1" applyBorder="1" applyAlignment="1">
      <alignment horizontal="left" vertical="top" wrapText="1"/>
    </xf>
    <xf numFmtId="4" fontId="8" fillId="2" borderId="38" xfId="0" applyNumberFormat="1" applyFont="1" applyFill="1" applyBorder="1" applyAlignment="1">
      <alignment horizontal="left" vertical="top" wrapText="1"/>
    </xf>
    <xf numFmtId="4" fontId="8" fillId="2" borderId="15" xfId="0" applyNumberFormat="1" applyFont="1" applyFill="1" applyBorder="1" applyAlignment="1">
      <alignment horizontal="left" vertical="top" wrapText="1"/>
    </xf>
    <xf numFmtId="0" fontId="10" fillId="5" borderId="12" xfId="0" applyFont="1" applyFill="1" applyBorder="1" applyAlignment="1">
      <alignment horizontal="left" vertical="center" wrapText="1"/>
    </xf>
    <xf numFmtId="0" fontId="10" fillId="0" borderId="0" xfId="0" applyFont="1" applyAlignment="1">
      <alignment horizontal="left" wrapText="1"/>
    </xf>
    <xf numFmtId="0" fontId="10" fillId="5" borderId="0" xfId="0" applyFont="1" applyFill="1" applyAlignment="1">
      <alignment horizontal="left" vertical="center"/>
    </xf>
    <xf numFmtId="0" fontId="9" fillId="2" borderId="5" xfId="0" applyFont="1" applyFill="1" applyBorder="1" applyAlignment="1">
      <alignment horizontal="center" vertical="center" wrapText="1"/>
    </xf>
    <xf numFmtId="0" fontId="9" fillId="0" borderId="0" xfId="5" applyFont="1" applyAlignment="1">
      <alignment horizontal="center" vertical="center" wrapText="1"/>
    </xf>
    <xf numFmtId="0" fontId="10" fillId="5" borderId="0" xfId="5" applyFont="1" applyFill="1" applyAlignment="1">
      <alignment horizontal="left" vertical="center" wrapText="1"/>
    </xf>
    <xf numFmtId="0" fontId="43" fillId="0" borderId="0" xfId="5" applyFont="1" applyAlignment="1">
      <alignment horizontal="right" vertical="top" wrapText="1"/>
    </xf>
    <xf numFmtId="0" fontId="8" fillId="2" borderId="4" xfId="8" applyFont="1" applyFill="1" applyBorder="1" applyAlignment="1">
      <alignment horizontal="center" vertical="center" wrapText="1"/>
    </xf>
    <xf numFmtId="0" fontId="8" fillId="2" borderId="11" xfId="8" applyFont="1" applyFill="1" applyBorder="1" applyAlignment="1">
      <alignment horizontal="center" vertical="center" wrapText="1"/>
    </xf>
    <xf numFmtId="0" fontId="10" fillId="2" borderId="8" xfId="8" applyFont="1" applyFill="1" applyBorder="1" applyAlignment="1">
      <alignment horizontal="center" vertical="center" textRotation="90" wrapText="1"/>
    </xf>
    <xf numFmtId="0" fontId="10" fillId="2" borderId="38" xfId="8" applyFont="1" applyFill="1" applyBorder="1" applyAlignment="1">
      <alignment horizontal="center" vertical="center" textRotation="90" wrapText="1"/>
    </xf>
    <xf numFmtId="0" fontId="10" fillId="2" borderId="15" xfId="8" applyFont="1" applyFill="1" applyBorder="1" applyAlignment="1">
      <alignment horizontal="center" vertical="center" textRotation="90" wrapText="1"/>
    </xf>
    <xf numFmtId="0" fontId="10" fillId="2" borderId="17" xfId="8" applyFont="1" applyFill="1" applyBorder="1" applyAlignment="1">
      <alignment horizontal="center" vertical="center" wrapText="1"/>
    </xf>
    <xf numFmtId="0" fontId="10" fillId="2" borderId="37" xfId="8" applyFont="1" applyFill="1" applyBorder="1" applyAlignment="1">
      <alignment horizontal="center" vertical="center" wrapText="1"/>
    </xf>
    <xf numFmtId="0" fontId="10" fillId="2" borderId="16" xfId="8" applyFont="1" applyFill="1" applyBorder="1" applyAlignment="1">
      <alignment horizontal="center" vertical="center" wrapText="1"/>
    </xf>
    <xf numFmtId="0" fontId="10" fillId="2" borderId="35" xfId="8" applyFont="1" applyFill="1" applyBorder="1" applyAlignment="1">
      <alignment horizontal="center" vertical="center" wrapText="1"/>
    </xf>
    <xf numFmtId="0" fontId="10" fillId="2" borderId="4" xfId="8" applyFont="1" applyFill="1" applyBorder="1" applyAlignment="1">
      <alignment horizontal="center" vertical="center" wrapText="1"/>
    </xf>
    <xf numFmtId="0" fontId="10" fillId="2" borderId="11" xfId="8" applyFont="1" applyFill="1" applyBorder="1" applyAlignment="1">
      <alignment horizontal="center" vertical="center" wrapText="1"/>
    </xf>
    <xf numFmtId="0" fontId="10" fillId="2" borderId="10" xfId="8" applyFont="1" applyFill="1" applyBorder="1" applyAlignment="1">
      <alignment horizontal="center" vertical="center" wrapText="1"/>
    </xf>
    <xf numFmtId="0" fontId="10" fillId="2" borderId="17" xfId="8" applyFont="1" applyFill="1" applyBorder="1" applyAlignment="1">
      <alignment horizontal="center" vertical="center" textRotation="90" wrapText="1"/>
    </xf>
    <xf numFmtId="0" fontId="10" fillId="2" borderId="39" xfId="8" applyFont="1" applyFill="1" applyBorder="1" applyAlignment="1">
      <alignment horizontal="center" vertical="center" textRotation="90" wrapText="1"/>
    </xf>
    <xf numFmtId="0" fontId="10" fillId="2" borderId="16" xfId="8" applyFont="1" applyFill="1" applyBorder="1" applyAlignment="1">
      <alignment horizontal="center" vertical="center" textRotation="90" wrapText="1"/>
    </xf>
    <xf numFmtId="0" fontId="8" fillId="0" borderId="0" xfId="8" applyFont="1" applyAlignment="1">
      <alignment horizontal="left" vertical="center" wrapText="1"/>
    </xf>
    <xf numFmtId="0" fontId="10" fillId="0" borderId="0" xfId="8" applyFont="1" applyAlignment="1">
      <alignment horizontal="right" vertical="center" wrapText="1"/>
    </xf>
    <xf numFmtId="0" fontId="10" fillId="2" borderId="17" xfId="8" applyFont="1" applyFill="1" applyBorder="1" applyAlignment="1">
      <alignment horizontal="center" vertical="center" textRotation="90"/>
    </xf>
    <xf numFmtId="0" fontId="10" fillId="2" borderId="39" xfId="8" applyFont="1" applyFill="1" applyBorder="1" applyAlignment="1">
      <alignment horizontal="center" vertical="center" textRotation="90"/>
    </xf>
    <xf numFmtId="0" fontId="10" fillId="2" borderId="16" xfId="8" applyFont="1" applyFill="1" applyBorder="1" applyAlignment="1">
      <alignment horizontal="center" vertical="center" textRotation="90"/>
    </xf>
    <xf numFmtId="0" fontId="10" fillId="2" borderId="66" xfId="8" applyFont="1" applyFill="1" applyBorder="1" applyAlignment="1">
      <alignment horizontal="center" vertical="center" textRotation="90" wrapText="1"/>
    </xf>
    <xf numFmtId="0" fontId="10" fillId="2" borderId="20" xfId="8" applyFont="1" applyFill="1" applyBorder="1" applyAlignment="1">
      <alignment horizontal="center" vertical="center" textRotation="90" wrapText="1"/>
    </xf>
    <xf numFmtId="0" fontId="10" fillId="2" borderId="67" xfId="8" applyFont="1" applyFill="1" applyBorder="1" applyAlignment="1">
      <alignment horizontal="center" vertical="center" textRotation="90" wrapText="1"/>
    </xf>
    <xf numFmtId="0" fontId="8" fillId="0" borderId="41" xfId="8" applyFont="1" applyBorder="1"/>
    <xf numFmtId="0" fontId="10" fillId="6" borderId="0" xfId="8" applyFont="1" applyFill="1" applyAlignment="1">
      <alignment vertical="center"/>
    </xf>
    <xf numFmtId="0" fontId="10" fillId="6" borderId="40" xfId="8" applyFont="1" applyFill="1" applyBorder="1" applyAlignment="1">
      <alignment vertical="center" wrapText="1"/>
    </xf>
    <xf numFmtId="0" fontId="10" fillId="2" borderId="5" xfId="8" applyFont="1" applyFill="1" applyBorder="1" applyAlignment="1">
      <alignment horizontal="center" vertical="center" textRotation="90"/>
    </xf>
    <xf numFmtId="0" fontId="10" fillId="2" borderId="5" xfId="8" applyFont="1" applyFill="1" applyBorder="1" applyAlignment="1">
      <alignment horizontal="center" vertical="center" textRotation="90" wrapText="1"/>
    </xf>
    <xf numFmtId="0" fontId="20" fillId="2" borderId="4" xfId="8" applyFont="1" applyFill="1" applyBorder="1" applyAlignment="1">
      <alignment horizontal="center" vertical="center"/>
    </xf>
    <xf numFmtId="0" fontId="20" fillId="2" borderId="11" xfId="8" applyFont="1" applyFill="1" applyBorder="1" applyAlignment="1">
      <alignment horizontal="center" vertical="center"/>
    </xf>
    <xf numFmtId="0" fontId="9" fillId="0" borderId="0" xfId="8" applyFont="1" applyAlignment="1">
      <alignment vertical="center"/>
    </xf>
    <xf numFmtId="0" fontId="8" fillId="0" borderId="0" xfId="8" applyFont="1"/>
    <xf numFmtId="0" fontId="10" fillId="2" borderId="5" xfId="8" applyFont="1" applyFill="1" applyBorder="1" applyAlignment="1">
      <alignment horizontal="center" vertical="center" wrapText="1"/>
    </xf>
    <xf numFmtId="0" fontId="8" fillId="10" borderId="8" xfId="14" applyFont="1" applyFill="1" applyBorder="1" applyAlignment="1">
      <alignment horizontal="center" vertical="center" wrapText="1"/>
    </xf>
    <xf numFmtId="0" fontId="8" fillId="10" borderId="38" xfId="14" applyFont="1" applyFill="1" applyBorder="1" applyAlignment="1">
      <alignment horizontal="center" vertical="center" wrapText="1"/>
    </xf>
    <xf numFmtId="0" fontId="8" fillId="10" borderId="15" xfId="14" applyFont="1" applyFill="1" applyBorder="1" applyAlignment="1">
      <alignment horizontal="center" vertical="center" wrapText="1"/>
    </xf>
    <xf numFmtId="0" fontId="8" fillId="0" borderId="0" xfId="14" applyFont="1" applyAlignment="1">
      <alignment horizontal="center" wrapText="1"/>
    </xf>
    <xf numFmtId="0" fontId="9" fillId="2" borderId="48" xfId="14" applyFont="1" applyFill="1" applyBorder="1" applyAlignment="1">
      <alignment horizontal="center" vertical="center"/>
    </xf>
    <xf numFmtId="0" fontId="9" fillId="2" borderId="50" xfId="14" applyFont="1" applyFill="1" applyBorder="1" applyAlignment="1">
      <alignment horizontal="center" vertical="center"/>
    </xf>
    <xf numFmtId="0" fontId="9" fillId="2" borderId="2" xfId="14" applyFont="1" applyFill="1" applyBorder="1" applyAlignment="1">
      <alignment horizontal="center" vertical="center" wrapText="1"/>
    </xf>
    <xf numFmtId="0" fontId="9" fillId="2" borderId="5" xfId="14" applyFont="1" applyFill="1" applyBorder="1" applyAlignment="1">
      <alignment horizontal="center" vertical="center" wrapText="1"/>
    </xf>
    <xf numFmtId="0" fontId="9" fillId="2" borderId="2" xfId="11" applyFont="1" applyFill="1" applyBorder="1" applyAlignment="1">
      <alignment horizontal="center" vertical="center" wrapText="1"/>
    </xf>
    <xf numFmtId="0" fontId="9" fillId="2" borderId="49" xfId="14" applyFont="1" applyFill="1" applyBorder="1" applyAlignment="1">
      <alignment horizontal="center" vertical="center" wrapText="1"/>
    </xf>
    <xf numFmtId="0" fontId="9" fillId="2" borderId="15" xfId="14" applyFont="1" applyFill="1" applyBorder="1" applyAlignment="1">
      <alignment horizontal="center" vertical="center" wrapText="1"/>
    </xf>
    <xf numFmtId="0" fontId="9" fillId="2" borderId="49" xfId="11" applyFont="1" applyFill="1" applyBorder="1" applyAlignment="1">
      <alignment horizontal="center" vertical="center" wrapText="1"/>
    </xf>
    <xf numFmtId="0" fontId="9" fillId="2" borderId="15" xfId="11" applyFont="1" applyFill="1" applyBorder="1" applyAlignment="1">
      <alignment horizontal="center" vertical="center" wrapText="1"/>
    </xf>
    <xf numFmtId="0" fontId="9" fillId="2" borderId="3" xfId="14" applyFont="1" applyFill="1" applyBorder="1" applyAlignment="1">
      <alignment horizontal="center" vertical="center" wrapText="1"/>
    </xf>
    <xf numFmtId="0" fontId="9" fillId="2" borderId="51" xfId="14" applyFont="1" applyFill="1" applyBorder="1" applyAlignment="1">
      <alignment horizontal="center" vertical="center" wrapText="1"/>
    </xf>
    <xf numFmtId="0" fontId="10" fillId="6" borderId="0" xfId="0" applyFont="1" applyFill="1" applyAlignment="1">
      <alignment horizontal="left" vertical="center" wrapText="1"/>
    </xf>
    <xf numFmtId="0" fontId="8" fillId="10" borderId="5" xfId="12" applyNumberFormat="1" applyFont="1" applyFill="1" applyBorder="1" applyAlignment="1" applyProtection="1">
      <alignment horizontal="center" vertical="center" wrapText="1"/>
    </xf>
    <xf numFmtId="0" fontId="8" fillId="10" borderId="14" xfId="12" applyNumberFormat="1" applyFont="1" applyFill="1" applyBorder="1" applyAlignment="1" applyProtection="1">
      <alignment horizontal="center" vertical="center" wrapText="1"/>
    </xf>
    <xf numFmtId="0" fontId="8" fillId="10" borderId="8" xfId="12" applyNumberFormat="1" applyFont="1" applyFill="1" applyBorder="1" applyAlignment="1" applyProtection="1">
      <alignment horizontal="center" vertical="center" wrapText="1"/>
    </xf>
    <xf numFmtId="0" fontId="8" fillId="10" borderId="38" xfId="12" applyNumberFormat="1" applyFont="1" applyFill="1" applyBorder="1" applyAlignment="1" applyProtection="1">
      <alignment horizontal="center" vertical="center" wrapText="1"/>
    </xf>
    <xf numFmtId="0" fontId="8" fillId="10" borderId="15" xfId="12" applyNumberFormat="1" applyFont="1" applyFill="1" applyBorder="1" applyAlignment="1" applyProtection="1">
      <alignment horizontal="center" vertical="center" wrapText="1"/>
    </xf>
    <xf numFmtId="43" fontId="9" fillId="2" borderId="2" xfId="12" applyFont="1" applyFill="1" applyBorder="1" applyAlignment="1" applyProtection="1">
      <alignment horizontal="center" vertical="center" wrapText="1"/>
    </xf>
    <xf numFmtId="43" fontId="9" fillId="2" borderId="5" xfId="12" applyFont="1" applyFill="1" applyBorder="1" applyAlignment="1" applyProtection="1">
      <alignment horizontal="center" vertical="center" wrapText="1"/>
    </xf>
    <xf numFmtId="43" fontId="8" fillId="0" borderId="0" xfId="12" applyFont="1" applyFill="1" applyAlignment="1" applyProtection="1">
      <alignment horizontal="center" wrapText="1"/>
    </xf>
    <xf numFmtId="43" fontId="9" fillId="0" borderId="0" xfId="12" applyFont="1" applyFill="1" applyAlignment="1" applyProtection="1">
      <alignment horizontal="center" vertical="center"/>
    </xf>
    <xf numFmtId="43" fontId="9" fillId="2" borderId="48" xfId="12" applyFont="1" applyFill="1" applyBorder="1" applyAlignment="1" applyProtection="1">
      <alignment horizontal="center" vertical="center"/>
    </xf>
    <xf numFmtId="43" fontId="9" fillId="2" borderId="50" xfId="12" applyFont="1" applyFill="1" applyBorder="1" applyAlignment="1" applyProtection="1">
      <alignment horizontal="center" vertical="center"/>
    </xf>
    <xf numFmtId="0" fontId="9" fillId="2" borderId="2" xfId="12" applyNumberFormat="1" applyFont="1" applyFill="1" applyBorder="1" applyAlignment="1" applyProtection="1">
      <alignment horizontal="center" vertical="center" wrapText="1"/>
    </xf>
    <xf numFmtId="0" fontId="9" fillId="2" borderId="5" xfId="12" applyNumberFormat="1" applyFont="1" applyFill="1" applyBorder="1" applyAlignment="1" applyProtection="1">
      <alignment horizontal="center" vertical="center" wrapText="1"/>
    </xf>
    <xf numFmtId="43" fontId="9" fillId="2" borderId="49" xfId="12" applyFont="1" applyFill="1" applyBorder="1" applyAlignment="1" applyProtection="1">
      <alignment horizontal="center" vertical="center" wrapText="1"/>
    </xf>
    <xf numFmtId="43" fontId="9" fillId="2" borderId="15" xfId="12" applyFont="1" applyFill="1" applyBorder="1" applyAlignment="1" applyProtection="1">
      <alignment horizontal="center" vertical="center" wrapText="1"/>
    </xf>
    <xf numFmtId="43" fontId="9" fillId="2" borderId="3" xfId="12" applyFont="1" applyFill="1" applyBorder="1" applyAlignment="1" applyProtection="1">
      <alignment horizontal="center" vertical="center" wrapText="1"/>
    </xf>
    <xf numFmtId="43" fontId="9" fillId="2" borderId="51" xfId="12" applyFont="1" applyFill="1" applyBorder="1" applyAlignment="1" applyProtection="1">
      <alignment horizontal="center" vertical="center" wrapText="1"/>
    </xf>
    <xf numFmtId="0" fontId="15" fillId="6" borderId="0" xfId="0" applyFont="1" applyFill="1" applyAlignment="1">
      <alignment horizontal="left" vertical="center" wrapText="1"/>
    </xf>
    <xf numFmtId="0" fontId="9" fillId="2" borderId="8" xfId="14" applyFont="1" applyFill="1" applyBorder="1" applyAlignment="1">
      <alignment horizontal="center" vertical="center" wrapText="1"/>
    </xf>
    <xf numFmtId="0" fontId="9" fillId="2" borderId="5" xfId="14" applyFont="1" applyFill="1" applyBorder="1" applyAlignment="1">
      <alignment horizontal="center" vertical="center"/>
    </xf>
    <xf numFmtId="43" fontId="9" fillId="2" borderId="37" xfId="12" applyFont="1" applyFill="1" applyBorder="1" applyAlignment="1" applyProtection="1">
      <alignment horizontal="center" vertical="center" wrapText="1"/>
    </xf>
    <xf numFmtId="43" fontId="9" fillId="2" borderId="35" xfId="12" applyFont="1" applyFill="1" applyBorder="1" applyAlignment="1" applyProtection="1">
      <alignment horizontal="center" vertical="center" wrapText="1"/>
    </xf>
    <xf numFmtId="43" fontId="8" fillId="10" borderId="8" xfId="12" applyFont="1" applyFill="1" applyBorder="1" applyAlignment="1" applyProtection="1">
      <alignment horizontal="center" vertical="center" wrapText="1"/>
    </xf>
    <xf numFmtId="43" fontId="8" fillId="10" borderId="38" xfId="12" applyFont="1" applyFill="1" applyBorder="1" applyAlignment="1" applyProtection="1">
      <alignment horizontal="center" vertical="center" wrapText="1"/>
    </xf>
    <xf numFmtId="43" fontId="8" fillId="10" borderId="15" xfId="12" applyFont="1" applyFill="1" applyBorder="1" applyAlignment="1" applyProtection="1">
      <alignment horizontal="center" vertical="center" wrapText="1"/>
    </xf>
    <xf numFmtId="0" fontId="8" fillId="10" borderId="5" xfId="11" applyFont="1" applyFill="1" applyBorder="1" applyAlignment="1">
      <alignment horizontal="center" vertical="center" wrapText="1"/>
    </xf>
    <xf numFmtId="0" fontId="8" fillId="10" borderId="14" xfId="11" applyFont="1" applyFill="1" applyBorder="1" applyAlignment="1">
      <alignment horizontal="center" vertical="center" wrapText="1"/>
    </xf>
    <xf numFmtId="43" fontId="10" fillId="0" borderId="0" xfId="11" applyNumberFormat="1" applyFont="1" applyAlignment="1">
      <alignment horizontal="right" vertical="center" wrapText="1"/>
    </xf>
    <xf numFmtId="0" fontId="15" fillId="6" borderId="0" xfId="0" applyFont="1" applyFill="1" applyAlignment="1">
      <alignment horizontal="left" vertical="top"/>
    </xf>
    <xf numFmtId="0" fontId="8" fillId="6" borderId="0" xfId="0" applyFont="1" applyFill="1" applyAlignment="1">
      <alignment horizontal="left" vertical="top" wrapText="1"/>
    </xf>
    <xf numFmtId="0" fontId="9" fillId="2" borderId="3" xfId="3" applyFont="1" applyFill="1" applyBorder="1" applyAlignment="1">
      <alignment horizontal="center" vertical="center" wrapText="1"/>
    </xf>
    <xf numFmtId="0" fontId="9" fillId="2" borderId="51" xfId="3" applyFont="1" applyFill="1" applyBorder="1" applyAlignment="1">
      <alignment horizontal="center" vertical="center" wrapText="1"/>
    </xf>
    <xf numFmtId="0" fontId="8" fillId="10" borderId="5" xfId="14" applyFont="1" applyFill="1" applyBorder="1" applyAlignment="1">
      <alignment horizontal="center" vertical="center" wrapText="1"/>
    </xf>
    <xf numFmtId="0" fontId="8" fillId="10" borderId="14" xfId="14" applyFont="1" applyFill="1" applyBorder="1" applyAlignment="1">
      <alignment horizontal="center" vertical="center" wrapText="1"/>
    </xf>
    <xf numFmtId="0" fontId="8" fillId="10" borderId="56" xfId="14"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8" fillId="4" borderId="15" xfId="0" applyFont="1" applyFill="1" applyBorder="1" applyAlignment="1">
      <alignment horizontal="center" vertical="center" wrapText="1"/>
    </xf>
    <xf numFmtId="43" fontId="10" fillId="0" borderId="0" xfId="0" applyNumberFormat="1" applyFont="1" applyAlignment="1">
      <alignment horizontal="right" vertical="center" wrapText="1"/>
    </xf>
    <xf numFmtId="0" fontId="14" fillId="0" borderId="37" xfId="11" applyFont="1" applyBorder="1" applyAlignment="1">
      <alignment horizontal="center" vertical="center"/>
    </xf>
    <xf numFmtId="0" fontId="14" fillId="0" borderId="34" xfId="11" applyFont="1" applyBorder="1" applyAlignment="1">
      <alignment horizontal="center" vertical="center"/>
    </xf>
    <xf numFmtId="0" fontId="14" fillId="0" borderId="35" xfId="11" applyFont="1" applyBorder="1" applyAlignment="1">
      <alignment horizontal="center" vertical="center"/>
    </xf>
    <xf numFmtId="0" fontId="43" fillId="0" borderId="0" xfId="11" applyFont="1" applyAlignment="1">
      <alignment horizontal="right" vertical="center" wrapText="1"/>
    </xf>
    <xf numFmtId="0" fontId="43" fillId="0" borderId="0" xfId="11" applyFont="1" applyAlignment="1">
      <alignment horizontal="right" vertical="center"/>
    </xf>
    <xf numFmtId="0" fontId="8" fillId="0" borderId="0" xfId="11" applyFont="1" applyAlignment="1">
      <alignment horizontal="left" vertical="center" wrapText="1"/>
    </xf>
    <xf numFmtId="0" fontId="10" fillId="0" borderId="0" xfId="11" applyFont="1" applyAlignment="1">
      <alignment horizontal="right" vertical="center" wrapText="1"/>
    </xf>
    <xf numFmtId="0" fontId="14" fillId="0" borderId="8" xfId="11" applyFont="1" applyBorder="1" applyAlignment="1">
      <alignment horizontal="center" vertical="center"/>
    </xf>
    <xf numFmtId="0" fontId="14" fillId="0" borderId="38" xfId="11" applyFont="1" applyBorder="1" applyAlignment="1">
      <alignment horizontal="center" vertical="center"/>
    </xf>
    <xf numFmtId="0" fontId="14" fillId="0" borderId="15" xfId="11" applyFont="1" applyBorder="1" applyAlignment="1">
      <alignment horizontal="center" vertical="center"/>
    </xf>
    <xf numFmtId="0" fontId="14" fillId="0" borderId="0" xfId="11" applyFont="1" applyAlignment="1">
      <alignment horizontal="justify" vertical="center"/>
    </xf>
    <xf numFmtId="0" fontId="19" fillId="0" borderId="0" xfId="11" applyFont="1" applyAlignment="1">
      <alignment vertical="center"/>
    </xf>
    <xf numFmtId="0" fontId="43" fillId="0" borderId="0" xfId="11" applyFont="1" applyAlignment="1">
      <alignment horizontal="right" wrapText="1"/>
    </xf>
    <xf numFmtId="0" fontId="43" fillId="0" borderId="0" xfId="11" applyFont="1" applyAlignment="1">
      <alignment horizontal="right"/>
    </xf>
    <xf numFmtId="0" fontId="17" fillId="0" borderId="0" xfId="11" applyFont="1" applyAlignment="1">
      <alignment horizontal="center" vertical="center"/>
    </xf>
    <xf numFmtId="0" fontId="2" fillId="10" borderId="17" xfId="11" applyFill="1" applyBorder="1" applyAlignment="1">
      <alignment horizontal="center" vertical="center" wrapText="1"/>
    </xf>
    <xf numFmtId="0" fontId="2" fillId="10" borderId="37" xfId="11" applyFill="1" applyBorder="1" applyAlignment="1">
      <alignment horizontal="center" vertical="center" wrapText="1"/>
    </xf>
    <xf numFmtId="0" fontId="2" fillId="10" borderId="39" xfId="11" applyFill="1" applyBorder="1" applyAlignment="1">
      <alignment horizontal="center" vertical="center" wrapText="1"/>
    </xf>
    <xf numFmtId="0" fontId="2" fillId="10" borderId="34" xfId="11" applyFill="1" applyBorder="1" applyAlignment="1">
      <alignment horizontal="center" vertical="center" wrapText="1"/>
    </xf>
    <xf numFmtId="0" fontId="2" fillId="10" borderId="16" xfId="11" applyFill="1" applyBorder="1" applyAlignment="1">
      <alignment horizontal="center" vertical="center" wrapText="1"/>
    </xf>
    <xf numFmtId="0" fontId="2" fillId="10" borderId="35" xfId="11" applyFill="1" applyBorder="1" applyAlignment="1">
      <alignment horizontal="center" vertical="center" wrapText="1"/>
    </xf>
    <xf numFmtId="0" fontId="14" fillId="10" borderId="5" xfId="11" applyFont="1" applyFill="1" applyBorder="1" applyAlignment="1">
      <alignment horizontal="center" vertical="center" wrapText="1"/>
    </xf>
    <xf numFmtId="43" fontId="14" fillId="4" borderId="5" xfId="12" applyFont="1" applyFill="1" applyBorder="1" applyAlignment="1">
      <alignment horizontal="left" vertical="center" wrapText="1"/>
    </xf>
    <xf numFmtId="0" fontId="14" fillId="0" borderId="0" xfId="11" applyFont="1" applyAlignment="1">
      <alignment horizontal="right" vertical="center" wrapText="1"/>
    </xf>
    <xf numFmtId="0" fontId="18" fillId="0" borderId="0" xfId="11" applyFont="1" applyAlignment="1">
      <alignment horizontal="center" vertical="center"/>
    </xf>
    <xf numFmtId="0" fontId="14" fillId="0" borderId="0" xfId="11" applyFont="1" applyAlignment="1">
      <alignment horizontal="left" vertical="center"/>
    </xf>
    <xf numFmtId="0" fontId="14" fillId="2" borderId="5" xfId="11" applyFont="1" applyFill="1" applyBorder="1" applyAlignment="1">
      <alignment horizontal="justify" vertical="center"/>
    </xf>
    <xf numFmtId="43" fontId="14" fillId="2" borderId="5" xfId="12" applyFont="1" applyFill="1" applyBorder="1" applyAlignment="1">
      <alignment horizontal="justify" vertical="center" wrapText="1"/>
    </xf>
    <xf numFmtId="0" fontId="14" fillId="0" borderId="0" xfId="11" applyFont="1" applyAlignment="1">
      <alignment horizontal="left" vertical="top" wrapText="1"/>
    </xf>
    <xf numFmtId="0" fontId="14" fillId="0" borderId="0" xfId="11" applyFont="1" applyAlignment="1">
      <alignment horizontal="right" vertical="top" wrapText="1"/>
    </xf>
    <xf numFmtId="0" fontId="14" fillId="4" borderId="44" xfId="11" applyFont="1" applyFill="1" applyBorder="1" applyAlignment="1">
      <alignment horizontal="center" vertical="center"/>
    </xf>
    <xf numFmtId="0" fontId="14" fillId="0" borderId="5" xfId="11" applyFont="1" applyBorder="1" applyAlignment="1">
      <alignment horizontal="center" vertical="center" wrapText="1"/>
    </xf>
    <xf numFmtId="0" fontId="17" fillId="0" borderId="0" xfId="11" applyFont="1" applyAlignment="1">
      <alignment horizontal="center" vertical="top" wrapText="1"/>
    </xf>
    <xf numFmtId="0" fontId="8" fillId="0" borderId="0" xfId="0" applyFont="1" applyAlignment="1">
      <alignment horizontal="left" wrapText="1"/>
    </xf>
    <xf numFmtId="0" fontId="8" fillId="0" borderId="0" xfId="0" applyFont="1" applyAlignment="1">
      <alignment horizontal="right"/>
    </xf>
    <xf numFmtId="43" fontId="8" fillId="0" borderId="5" xfId="1" applyFont="1" applyBorder="1" applyAlignment="1">
      <alignment horizontal="center" vertical="center" wrapText="1"/>
    </xf>
    <xf numFmtId="0" fontId="8" fillId="4" borderId="44" xfId="0" applyFont="1" applyFill="1" applyBorder="1" applyAlignment="1">
      <alignment horizontal="center" vertical="center"/>
    </xf>
    <xf numFmtId="0" fontId="8" fillId="0" borderId="5" xfId="0" applyFont="1" applyBorder="1" applyAlignment="1">
      <alignment horizontal="center" vertical="center"/>
    </xf>
    <xf numFmtId="0" fontId="9" fillId="0" borderId="0" xfId="0" applyFont="1" applyAlignment="1">
      <alignment horizontal="center" vertical="center"/>
    </xf>
    <xf numFmtId="0" fontId="41" fillId="0" borderId="0" xfId="11" applyFont="1" applyAlignment="1">
      <alignment horizontal="right" vertical="center" wrapText="1"/>
    </xf>
    <xf numFmtId="0" fontId="9" fillId="0" borderId="0" xfId="11" applyFont="1" applyAlignment="1">
      <alignment horizontal="center"/>
    </xf>
    <xf numFmtId="9" fontId="8" fillId="0" borderId="5" xfId="1" applyNumberFormat="1" applyFont="1" applyBorder="1" applyAlignment="1" applyProtection="1">
      <alignment horizontal="center" vertical="center" wrapText="1"/>
      <protection locked="0"/>
    </xf>
    <xf numFmtId="43" fontId="8" fillId="0" borderId="5" xfId="1" applyFont="1" applyBorder="1" applyAlignment="1" applyProtection="1">
      <alignment horizontal="center" vertical="center" wrapText="1"/>
      <protection locked="0"/>
    </xf>
    <xf numFmtId="43" fontId="8" fillId="4" borderId="5" xfId="11" applyNumberFormat="1" applyFont="1" applyFill="1" applyBorder="1" applyAlignment="1">
      <alignment horizontal="right" vertical="center" wrapText="1"/>
    </xf>
    <xf numFmtId="0" fontId="8" fillId="4" borderId="5" xfId="11" applyFont="1" applyFill="1" applyBorder="1" applyAlignment="1">
      <alignment horizontal="right" vertical="center" wrapText="1"/>
    </xf>
    <xf numFmtId="0" fontId="41" fillId="0" borderId="0" xfId="10" applyFont="1" applyAlignment="1">
      <alignment horizontal="right" wrapText="1"/>
    </xf>
    <xf numFmtId="0" fontId="9" fillId="0" borderId="0" xfId="10" applyFont="1" applyAlignment="1">
      <alignment horizontal="center"/>
    </xf>
    <xf numFmtId="0" fontId="8" fillId="0" borderId="0" xfId="10" applyFont="1" applyAlignment="1">
      <alignment horizontal="right"/>
    </xf>
    <xf numFmtId="0" fontId="8" fillId="4" borderId="5" xfId="10" applyFont="1" applyFill="1" applyBorder="1" applyAlignment="1">
      <alignment horizontal="center" vertical="center"/>
    </xf>
    <xf numFmtId="43" fontId="8" fillId="2" borderId="5" xfId="12" applyFont="1" applyFill="1" applyBorder="1" applyAlignment="1">
      <alignment horizontal="center" vertical="center" wrapText="1"/>
    </xf>
    <xf numFmtId="43" fontId="8" fillId="10" borderId="63" xfId="20" applyFont="1" applyFill="1" applyBorder="1" applyAlignment="1" applyProtection="1">
      <alignment horizontal="center" vertical="center" wrapText="1"/>
    </xf>
    <xf numFmtId="43" fontId="8" fillId="10" borderId="65" xfId="20" applyFont="1" applyFill="1" applyBorder="1" applyAlignment="1" applyProtection="1">
      <alignment horizontal="center" vertical="center" wrapText="1"/>
    </xf>
    <xf numFmtId="43" fontId="8" fillId="10" borderId="64" xfId="20" applyFont="1" applyFill="1" applyBorder="1" applyAlignment="1" applyProtection="1">
      <alignment horizontal="center" vertical="center" wrapText="1"/>
    </xf>
    <xf numFmtId="43" fontId="8" fillId="10" borderId="51" xfId="20" applyFont="1" applyFill="1" applyBorder="1" applyAlignment="1" applyProtection="1">
      <alignment horizontal="center" vertical="center" wrapText="1"/>
    </xf>
    <xf numFmtId="0" fontId="15" fillId="6" borderId="0" xfId="0" applyFont="1" applyFill="1" applyAlignment="1">
      <alignment horizontal="left" vertical="top" wrapText="1"/>
    </xf>
    <xf numFmtId="0" fontId="38" fillId="0" borderId="0" xfId="11" applyFont="1" applyAlignment="1">
      <alignment horizontal="center"/>
    </xf>
    <xf numFmtId="0" fontId="34" fillId="0" borderId="0" xfId="11" applyFont="1" applyAlignment="1">
      <alignment horizontal="center"/>
    </xf>
    <xf numFmtId="0" fontId="14" fillId="0" borderId="0" xfId="11" applyFont="1" applyAlignment="1">
      <alignment horizontal="right"/>
    </xf>
    <xf numFmtId="0" fontId="9" fillId="0" borderId="0" xfId="10" applyFont="1" applyAlignment="1">
      <alignment horizontal="center" vertical="center" wrapText="1"/>
    </xf>
    <xf numFmtId="0" fontId="9" fillId="0" borderId="0" xfId="10" applyFont="1" applyAlignment="1">
      <alignment horizontal="center" vertical="center"/>
    </xf>
    <xf numFmtId="0" fontId="8" fillId="0" borderId="5" xfId="10" applyFont="1" applyBorder="1" applyAlignment="1">
      <alignment horizontal="center" vertical="center" textRotation="90"/>
    </xf>
    <xf numFmtId="0" fontId="8" fillId="0" borderId="5" xfId="10" applyFont="1" applyBorder="1" applyAlignment="1">
      <alignment horizontal="center" vertical="center"/>
    </xf>
    <xf numFmtId="0" fontId="8" fillId="0" borderId="0" xfId="10" applyFont="1" applyAlignment="1">
      <alignment horizontal="left" wrapText="1"/>
    </xf>
    <xf numFmtId="0" fontId="8" fillId="0" borderId="0" xfId="10" applyFont="1" applyAlignment="1">
      <alignment horizontal="left"/>
    </xf>
    <xf numFmtId="0" fontId="9" fillId="0" borderId="0" xfId="10" applyFont="1" applyAlignment="1">
      <alignment horizontal="center" wrapText="1"/>
    </xf>
    <xf numFmtId="0" fontId="8" fillId="0" borderId="0" xfId="10" applyFont="1" applyAlignment="1">
      <alignment horizontal="center"/>
    </xf>
    <xf numFmtId="0" fontId="8" fillId="2" borderId="45" xfId="10" applyFont="1" applyFill="1" applyBorder="1" applyAlignment="1">
      <alignment horizontal="center" vertical="center" wrapText="1"/>
    </xf>
    <xf numFmtId="0" fontId="8" fillId="2" borderId="46" xfId="10" applyFont="1" applyFill="1" applyBorder="1" applyAlignment="1">
      <alignment horizontal="center" vertical="center" wrapText="1"/>
    </xf>
    <xf numFmtId="0" fontId="8" fillId="2" borderId="47" xfId="10" applyFont="1" applyFill="1" applyBorder="1" applyAlignment="1">
      <alignment horizontal="center" vertical="center" wrapText="1"/>
    </xf>
    <xf numFmtId="0" fontId="8" fillId="2" borderId="5" xfId="10" applyFont="1" applyFill="1" applyBorder="1" applyAlignment="1">
      <alignment horizontal="center" vertical="center"/>
    </xf>
    <xf numFmtId="0" fontId="8" fillId="0" borderId="0" xfId="10" applyFont="1" applyAlignment="1">
      <alignment horizontal="justify" vertical="center"/>
    </xf>
  </cellXfs>
  <cellStyles count="23">
    <cellStyle name="Comma" xfId="1" builtinId="3"/>
    <cellStyle name="Comma 2" xfId="4" xr:uid="{00000000-0005-0000-0000-000001000000}"/>
    <cellStyle name="Comma 2 2" xfId="18" xr:uid="{2525A004-5C1D-4C6A-8B54-EB5F34751F08}"/>
    <cellStyle name="Comma 3" xfId="6" xr:uid="{00000000-0005-0000-0000-000002000000}"/>
    <cellStyle name="Comma 3 2" xfId="20" xr:uid="{1C5278CC-37C4-4307-94D0-7788CF389909}"/>
    <cellStyle name="Comma 4" xfId="12" xr:uid="{00000000-0005-0000-0000-000003000000}"/>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5" xfId="9" xr:uid="{00000000-0005-0000-0000-00000C000000}"/>
    <cellStyle name="Normal 6" xfId="11" xr:uid="{00000000-0005-0000-0000-00000D000000}"/>
    <cellStyle name="Percent" xfId="16" builtinId="5"/>
    <cellStyle name="Percent 2" xfId="7" xr:uid="{00000000-0005-0000-0000-00000F000000}"/>
    <cellStyle name="Percent 2 2" xfId="21" xr:uid="{87B0B4BF-F658-4932-8A3B-529C8655D956}"/>
    <cellStyle name="Percent 3" xfId="13"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sheetMetadata" Target="metadata.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303466"/>
    <xdr:sp macro="" textlink="">
      <xdr:nvSpPr>
        <xdr:cNvPr id="279" name="TextBox 278">
          <a:extLst>
            <a:ext uri="{FF2B5EF4-FFF2-40B4-BE49-F238E27FC236}">
              <a16:creationId xmlns:a16="http://schemas.microsoft.com/office/drawing/2014/main" id="{9568AAEC-DA58-4470-BBFE-93A6F5CBAC9F}"/>
            </a:ext>
          </a:extLst>
        </xdr:cNvPr>
        <xdr:cNvSpPr txBox="1"/>
      </xdr:nvSpPr>
      <xdr:spPr>
        <a:xfrm>
          <a:off x="4787265" y="8096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280" name="TextBox 279">
          <a:extLst>
            <a:ext uri="{FF2B5EF4-FFF2-40B4-BE49-F238E27FC236}">
              <a16:creationId xmlns:a16="http://schemas.microsoft.com/office/drawing/2014/main" id="{D44AEEEB-DD90-46FB-9583-24F86DF07A75}"/>
            </a:ext>
          </a:extLst>
        </xdr:cNvPr>
        <xdr:cNvSpPr txBox="1"/>
      </xdr:nvSpPr>
      <xdr:spPr>
        <a:xfrm>
          <a:off x="47872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281" name="TextBox 280">
          <a:extLst>
            <a:ext uri="{FF2B5EF4-FFF2-40B4-BE49-F238E27FC236}">
              <a16:creationId xmlns:a16="http://schemas.microsoft.com/office/drawing/2014/main" id="{52ACBFED-0DFD-4793-835B-E91495D383BE}"/>
            </a:ext>
          </a:extLst>
        </xdr:cNvPr>
        <xdr:cNvSpPr txBox="1"/>
      </xdr:nvSpPr>
      <xdr:spPr>
        <a:xfrm>
          <a:off x="47872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282" name="TextBox 281">
          <a:extLst>
            <a:ext uri="{FF2B5EF4-FFF2-40B4-BE49-F238E27FC236}">
              <a16:creationId xmlns:a16="http://schemas.microsoft.com/office/drawing/2014/main" id="{B944864A-8670-44D5-AB05-A0CCA088AC80}"/>
            </a:ext>
          </a:extLst>
        </xdr:cNvPr>
        <xdr:cNvSpPr txBox="1"/>
      </xdr:nvSpPr>
      <xdr:spPr>
        <a:xfrm>
          <a:off x="47872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283" name="TextBox 282">
          <a:extLst>
            <a:ext uri="{FF2B5EF4-FFF2-40B4-BE49-F238E27FC236}">
              <a16:creationId xmlns:a16="http://schemas.microsoft.com/office/drawing/2014/main" id="{A96DF5F6-1EC0-4838-8D71-6CCFEFDE1B9A}"/>
            </a:ext>
          </a:extLst>
        </xdr:cNvPr>
        <xdr:cNvSpPr txBox="1"/>
      </xdr:nvSpPr>
      <xdr:spPr>
        <a:xfrm>
          <a:off x="47872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284" name="TextBox 283">
          <a:extLst>
            <a:ext uri="{FF2B5EF4-FFF2-40B4-BE49-F238E27FC236}">
              <a16:creationId xmlns:a16="http://schemas.microsoft.com/office/drawing/2014/main" id="{E8AD59E1-98C1-4AEE-8F90-D9E64ED6C2E3}"/>
            </a:ext>
          </a:extLst>
        </xdr:cNvPr>
        <xdr:cNvSpPr txBox="1"/>
      </xdr:nvSpPr>
      <xdr:spPr>
        <a:xfrm>
          <a:off x="478726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285" name="TextBox 284">
          <a:extLst>
            <a:ext uri="{FF2B5EF4-FFF2-40B4-BE49-F238E27FC236}">
              <a16:creationId xmlns:a16="http://schemas.microsoft.com/office/drawing/2014/main" id="{F0AFB959-CF19-44C6-8D0B-54ECF72215E3}"/>
            </a:ext>
          </a:extLst>
        </xdr:cNvPr>
        <xdr:cNvSpPr txBox="1"/>
      </xdr:nvSpPr>
      <xdr:spPr>
        <a:xfrm>
          <a:off x="478726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902CAF34-5276-4FC4-AA0F-CB3377D07766}"/>
            </a:ext>
          </a:extLst>
        </xdr:cNvPr>
        <xdr:cNvSpPr txBox="1"/>
      </xdr:nvSpPr>
      <xdr:spPr>
        <a:xfrm>
          <a:off x="47872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87" name="TextBox 286">
          <a:extLst>
            <a:ext uri="{FF2B5EF4-FFF2-40B4-BE49-F238E27FC236}">
              <a16:creationId xmlns:a16="http://schemas.microsoft.com/office/drawing/2014/main" id="{5F872734-E0CD-4518-AD0E-0B57D1F59888}"/>
            </a:ext>
          </a:extLst>
        </xdr:cNvPr>
        <xdr:cNvSpPr txBox="1"/>
      </xdr:nvSpPr>
      <xdr:spPr>
        <a:xfrm>
          <a:off x="47872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288" name="TextBox 287">
          <a:extLst>
            <a:ext uri="{FF2B5EF4-FFF2-40B4-BE49-F238E27FC236}">
              <a16:creationId xmlns:a16="http://schemas.microsoft.com/office/drawing/2014/main" id="{F1562FFD-F908-42B2-861E-DB05F287522E}"/>
            </a:ext>
          </a:extLst>
        </xdr:cNvPr>
        <xdr:cNvSpPr txBox="1"/>
      </xdr:nvSpPr>
      <xdr:spPr>
        <a:xfrm>
          <a:off x="6515100" y="8096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9" name="TextBox 288">
          <a:extLst>
            <a:ext uri="{FF2B5EF4-FFF2-40B4-BE49-F238E27FC236}">
              <a16:creationId xmlns:a16="http://schemas.microsoft.com/office/drawing/2014/main" id="{A2B2AB2F-B6BC-408A-A105-7F8F4047C25F}"/>
            </a:ext>
          </a:extLst>
        </xdr:cNvPr>
        <xdr:cNvSpPr txBox="1"/>
      </xdr:nvSpPr>
      <xdr:spPr>
        <a:xfrm>
          <a:off x="65151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90" name="TextBox 289">
          <a:extLst>
            <a:ext uri="{FF2B5EF4-FFF2-40B4-BE49-F238E27FC236}">
              <a16:creationId xmlns:a16="http://schemas.microsoft.com/office/drawing/2014/main" id="{9E3084DC-D6B8-42F1-8965-B8C7C23E0CD6}"/>
            </a:ext>
          </a:extLst>
        </xdr:cNvPr>
        <xdr:cNvSpPr txBox="1"/>
      </xdr:nvSpPr>
      <xdr:spPr>
        <a:xfrm>
          <a:off x="65151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291" name="TextBox 290">
          <a:extLst>
            <a:ext uri="{FF2B5EF4-FFF2-40B4-BE49-F238E27FC236}">
              <a16:creationId xmlns:a16="http://schemas.microsoft.com/office/drawing/2014/main" id="{9021FB59-60C8-460B-90DB-F241E94A6E65}"/>
            </a:ext>
          </a:extLst>
        </xdr:cNvPr>
        <xdr:cNvSpPr txBox="1"/>
      </xdr:nvSpPr>
      <xdr:spPr>
        <a:xfrm>
          <a:off x="65151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292" name="TextBox 291">
          <a:extLst>
            <a:ext uri="{FF2B5EF4-FFF2-40B4-BE49-F238E27FC236}">
              <a16:creationId xmlns:a16="http://schemas.microsoft.com/office/drawing/2014/main" id="{BA06CDAC-1EFA-48C2-8E7F-146D02B9AAE0}"/>
            </a:ext>
          </a:extLst>
        </xdr:cNvPr>
        <xdr:cNvSpPr txBox="1"/>
      </xdr:nvSpPr>
      <xdr:spPr>
        <a:xfrm>
          <a:off x="65151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93" name="TextBox 292">
          <a:extLst>
            <a:ext uri="{FF2B5EF4-FFF2-40B4-BE49-F238E27FC236}">
              <a16:creationId xmlns:a16="http://schemas.microsoft.com/office/drawing/2014/main" id="{FAA2F286-9609-4F23-ADFA-104337D3D1CD}"/>
            </a:ext>
          </a:extLst>
        </xdr:cNvPr>
        <xdr:cNvSpPr txBox="1"/>
      </xdr:nvSpPr>
      <xdr:spPr>
        <a:xfrm>
          <a:off x="6515100"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94" name="TextBox 293">
          <a:extLst>
            <a:ext uri="{FF2B5EF4-FFF2-40B4-BE49-F238E27FC236}">
              <a16:creationId xmlns:a16="http://schemas.microsoft.com/office/drawing/2014/main" id="{7157AAA7-4BD1-4B14-919D-6635A63AD93B}"/>
            </a:ext>
          </a:extLst>
        </xdr:cNvPr>
        <xdr:cNvSpPr txBox="1"/>
      </xdr:nvSpPr>
      <xdr:spPr>
        <a:xfrm>
          <a:off x="6515100"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95" name="TextBox 294">
          <a:extLst>
            <a:ext uri="{FF2B5EF4-FFF2-40B4-BE49-F238E27FC236}">
              <a16:creationId xmlns:a16="http://schemas.microsoft.com/office/drawing/2014/main" id="{39D528AD-DE52-416A-9F92-7EFE37972C6D}"/>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96" name="TextBox 295">
          <a:extLst>
            <a:ext uri="{FF2B5EF4-FFF2-40B4-BE49-F238E27FC236}">
              <a16:creationId xmlns:a16="http://schemas.microsoft.com/office/drawing/2014/main" id="{719F6615-788B-454A-A65B-079C553C6505}"/>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97" name="TextBox 296">
          <a:extLst>
            <a:ext uri="{FF2B5EF4-FFF2-40B4-BE49-F238E27FC236}">
              <a16:creationId xmlns:a16="http://schemas.microsoft.com/office/drawing/2014/main" id="{A2703868-8260-4B96-99B5-79DD0A65BDB6}"/>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98" name="TextBox 297">
          <a:extLst>
            <a:ext uri="{FF2B5EF4-FFF2-40B4-BE49-F238E27FC236}">
              <a16:creationId xmlns:a16="http://schemas.microsoft.com/office/drawing/2014/main" id="{DEEFB41D-84DE-46DF-B4CB-149EA8B10956}"/>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99" name="TextBox 298">
          <a:extLst>
            <a:ext uri="{FF2B5EF4-FFF2-40B4-BE49-F238E27FC236}">
              <a16:creationId xmlns:a16="http://schemas.microsoft.com/office/drawing/2014/main" id="{858BBBC5-B6CD-48CB-99A5-C8CD7C0701A8}"/>
            </a:ext>
          </a:extLst>
        </xdr:cNvPr>
        <xdr:cNvSpPr txBox="1"/>
      </xdr:nvSpPr>
      <xdr:spPr>
        <a:xfrm>
          <a:off x="65151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300" name="TextBox 299">
          <a:extLst>
            <a:ext uri="{FF2B5EF4-FFF2-40B4-BE49-F238E27FC236}">
              <a16:creationId xmlns:a16="http://schemas.microsoft.com/office/drawing/2014/main" id="{5C655F01-54DE-4133-98B4-0336D3A7FD01}"/>
            </a:ext>
          </a:extLst>
        </xdr:cNvPr>
        <xdr:cNvSpPr txBox="1"/>
      </xdr:nvSpPr>
      <xdr:spPr>
        <a:xfrm>
          <a:off x="65151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01" name="TextBox 300">
          <a:extLst>
            <a:ext uri="{FF2B5EF4-FFF2-40B4-BE49-F238E27FC236}">
              <a16:creationId xmlns:a16="http://schemas.microsoft.com/office/drawing/2014/main" id="{E4B84F6E-83D4-4B0C-9069-DAD580A0C7C0}"/>
            </a:ext>
          </a:extLst>
        </xdr:cNvPr>
        <xdr:cNvSpPr txBox="1"/>
      </xdr:nvSpPr>
      <xdr:spPr>
        <a:xfrm>
          <a:off x="6515100"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02" name="TextBox 301">
          <a:extLst>
            <a:ext uri="{FF2B5EF4-FFF2-40B4-BE49-F238E27FC236}">
              <a16:creationId xmlns:a16="http://schemas.microsoft.com/office/drawing/2014/main" id="{CE55A23B-0FCB-404F-85F8-C2D821637667}"/>
            </a:ext>
          </a:extLst>
        </xdr:cNvPr>
        <xdr:cNvSpPr txBox="1"/>
      </xdr:nvSpPr>
      <xdr:spPr>
        <a:xfrm>
          <a:off x="6515100"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3" name="TextBox 302">
          <a:extLst>
            <a:ext uri="{FF2B5EF4-FFF2-40B4-BE49-F238E27FC236}">
              <a16:creationId xmlns:a16="http://schemas.microsoft.com/office/drawing/2014/main" id="{695AA422-14E9-41FA-83D6-2E5B4350C642}"/>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4" name="TextBox 303">
          <a:extLst>
            <a:ext uri="{FF2B5EF4-FFF2-40B4-BE49-F238E27FC236}">
              <a16:creationId xmlns:a16="http://schemas.microsoft.com/office/drawing/2014/main" id="{79899D2A-ACB5-4512-BAD2-40116666BECA}"/>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5" name="TextBox 304">
          <a:extLst>
            <a:ext uri="{FF2B5EF4-FFF2-40B4-BE49-F238E27FC236}">
              <a16:creationId xmlns:a16="http://schemas.microsoft.com/office/drawing/2014/main" id="{6C131E7B-BA1F-415E-98BB-3EC2988DE18E}"/>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6" name="TextBox 305">
          <a:extLst>
            <a:ext uri="{FF2B5EF4-FFF2-40B4-BE49-F238E27FC236}">
              <a16:creationId xmlns:a16="http://schemas.microsoft.com/office/drawing/2014/main" id="{A916FBBB-4721-4D9F-95E3-EB94C5B48945}"/>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07" name="TextBox 306">
          <a:extLst>
            <a:ext uri="{FF2B5EF4-FFF2-40B4-BE49-F238E27FC236}">
              <a16:creationId xmlns:a16="http://schemas.microsoft.com/office/drawing/2014/main" id="{33E3F678-0BD7-4EDF-B242-A89F0F05FC7D}"/>
            </a:ext>
          </a:extLst>
        </xdr:cNvPr>
        <xdr:cNvSpPr txBox="1"/>
      </xdr:nvSpPr>
      <xdr:spPr>
        <a:xfrm>
          <a:off x="30632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08" name="TextBox 307">
          <a:extLst>
            <a:ext uri="{FF2B5EF4-FFF2-40B4-BE49-F238E27FC236}">
              <a16:creationId xmlns:a16="http://schemas.microsoft.com/office/drawing/2014/main" id="{BDDF7A86-DA9A-40F3-BCA2-9D402466382C}"/>
            </a:ext>
          </a:extLst>
        </xdr:cNvPr>
        <xdr:cNvSpPr txBox="1"/>
      </xdr:nvSpPr>
      <xdr:spPr>
        <a:xfrm>
          <a:off x="3063240" y="8096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09" name="TextBox 308">
          <a:extLst>
            <a:ext uri="{FF2B5EF4-FFF2-40B4-BE49-F238E27FC236}">
              <a16:creationId xmlns:a16="http://schemas.microsoft.com/office/drawing/2014/main" id="{9A9D48F0-9C40-4A52-9328-577EF3FB1E91}"/>
            </a:ext>
          </a:extLst>
        </xdr:cNvPr>
        <xdr:cNvSpPr txBox="1"/>
      </xdr:nvSpPr>
      <xdr:spPr>
        <a:xfrm>
          <a:off x="30632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10" name="TextBox 309">
          <a:extLst>
            <a:ext uri="{FF2B5EF4-FFF2-40B4-BE49-F238E27FC236}">
              <a16:creationId xmlns:a16="http://schemas.microsoft.com/office/drawing/2014/main" id="{B77895CC-3EC5-4E11-BD40-4877F82CA16D}"/>
            </a:ext>
          </a:extLst>
        </xdr:cNvPr>
        <xdr:cNvSpPr txBox="1"/>
      </xdr:nvSpPr>
      <xdr:spPr>
        <a:xfrm>
          <a:off x="30632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11" name="TextBox 310">
          <a:extLst>
            <a:ext uri="{FF2B5EF4-FFF2-40B4-BE49-F238E27FC236}">
              <a16:creationId xmlns:a16="http://schemas.microsoft.com/office/drawing/2014/main" id="{1081C761-F39A-4A1F-969B-5677BAB20D91}"/>
            </a:ext>
          </a:extLst>
        </xdr:cNvPr>
        <xdr:cNvSpPr txBox="1"/>
      </xdr:nvSpPr>
      <xdr:spPr>
        <a:xfrm>
          <a:off x="3063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12" name="TextBox 311">
          <a:extLst>
            <a:ext uri="{FF2B5EF4-FFF2-40B4-BE49-F238E27FC236}">
              <a16:creationId xmlns:a16="http://schemas.microsoft.com/office/drawing/2014/main" id="{DFB82A76-F53F-4542-9C55-F9069A7CC632}"/>
            </a:ext>
          </a:extLst>
        </xdr:cNvPr>
        <xdr:cNvSpPr txBox="1"/>
      </xdr:nvSpPr>
      <xdr:spPr>
        <a:xfrm>
          <a:off x="3063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13" name="TextBox 312">
          <a:extLst>
            <a:ext uri="{FF2B5EF4-FFF2-40B4-BE49-F238E27FC236}">
              <a16:creationId xmlns:a16="http://schemas.microsoft.com/office/drawing/2014/main" id="{8A9D06D2-0F71-4A27-9AD8-23EE428D7F25}"/>
            </a:ext>
          </a:extLst>
        </xdr:cNvPr>
        <xdr:cNvSpPr txBox="1"/>
      </xdr:nvSpPr>
      <xdr:spPr>
        <a:xfrm>
          <a:off x="3063240"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14" name="TextBox 313">
          <a:extLst>
            <a:ext uri="{FF2B5EF4-FFF2-40B4-BE49-F238E27FC236}">
              <a16:creationId xmlns:a16="http://schemas.microsoft.com/office/drawing/2014/main" id="{7E9E98BE-D073-443E-BEF0-132BC02B44EB}"/>
            </a:ext>
          </a:extLst>
        </xdr:cNvPr>
        <xdr:cNvSpPr txBox="1"/>
      </xdr:nvSpPr>
      <xdr:spPr>
        <a:xfrm>
          <a:off x="3063240"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315" name="TextBox 314">
          <a:extLst>
            <a:ext uri="{FF2B5EF4-FFF2-40B4-BE49-F238E27FC236}">
              <a16:creationId xmlns:a16="http://schemas.microsoft.com/office/drawing/2014/main" id="{9EA005BB-B0B5-497E-A82C-40B8F98EDA8C}"/>
            </a:ext>
          </a:extLst>
        </xdr:cNvPr>
        <xdr:cNvSpPr txBox="1"/>
      </xdr:nvSpPr>
      <xdr:spPr>
        <a:xfrm>
          <a:off x="30632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316" name="TextBox 315">
          <a:extLst>
            <a:ext uri="{FF2B5EF4-FFF2-40B4-BE49-F238E27FC236}">
              <a16:creationId xmlns:a16="http://schemas.microsoft.com/office/drawing/2014/main" id="{FE45029F-F884-4022-9257-B3C49EE2CA14}"/>
            </a:ext>
          </a:extLst>
        </xdr:cNvPr>
        <xdr:cNvSpPr txBox="1"/>
      </xdr:nvSpPr>
      <xdr:spPr>
        <a:xfrm>
          <a:off x="30632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EA691E88-0F8F-41CF-B239-2182F7EA2D95}"/>
            </a:ext>
          </a:extLst>
        </xdr:cNvPr>
        <xdr:cNvSpPr txBox="1"/>
      </xdr:nvSpPr>
      <xdr:spPr>
        <a:xfrm>
          <a:off x="30632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993D24AE-B373-46E9-9E26-DE092C1BA2CA}"/>
            </a:ext>
          </a:extLst>
        </xdr:cNvPr>
        <xdr:cNvSpPr txBox="1"/>
      </xdr:nvSpPr>
      <xdr:spPr>
        <a:xfrm>
          <a:off x="30632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319" name="TextBox 318">
          <a:extLst>
            <a:ext uri="{FF2B5EF4-FFF2-40B4-BE49-F238E27FC236}">
              <a16:creationId xmlns:a16="http://schemas.microsoft.com/office/drawing/2014/main" id="{F696CB21-01CD-41EE-8EB8-8B063B463257}"/>
            </a:ext>
          </a:extLst>
        </xdr:cNvPr>
        <xdr:cNvSpPr txBox="1"/>
      </xdr:nvSpPr>
      <xdr:spPr>
        <a:xfrm>
          <a:off x="4791075" y="8096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320" name="TextBox 319">
          <a:extLst>
            <a:ext uri="{FF2B5EF4-FFF2-40B4-BE49-F238E27FC236}">
              <a16:creationId xmlns:a16="http://schemas.microsoft.com/office/drawing/2014/main" id="{1521DDC4-0FB8-4ECE-8B30-2B1B68FA263A}"/>
            </a:ext>
          </a:extLst>
        </xdr:cNvPr>
        <xdr:cNvSpPr txBox="1"/>
      </xdr:nvSpPr>
      <xdr:spPr>
        <a:xfrm>
          <a:off x="47910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321" name="TextBox 320">
          <a:extLst>
            <a:ext uri="{FF2B5EF4-FFF2-40B4-BE49-F238E27FC236}">
              <a16:creationId xmlns:a16="http://schemas.microsoft.com/office/drawing/2014/main" id="{2710C547-90EE-40D6-99E7-0045CBEF1EA5}"/>
            </a:ext>
          </a:extLst>
        </xdr:cNvPr>
        <xdr:cNvSpPr txBox="1"/>
      </xdr:nvSpPr>
      <xdr:spPr>
        <a:xfrm>
          <a:off x="47910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22" name="TextBox 321">
          <a:extLst>
            <a:ext uri="{FF2B5EF4-FFF2-40B4-BE49-F238E27FC236}">
              <a16:creationId xmlns:a16="http://schemas.microsoft.com/office/drawing/2014/main" id="{1912E0BB-DCD0-4224-A125-51CE1C8018CB}"/>
            </a:ext>
          </a:extLst>
        </xdr:cNvPr>
        <xdr:cNvSpPr txBox="1"/>
      </xdr:nvSpPr>
      <xdr:spPr>
        <a:xfrm>
          <a:off x="4791075"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23" name="TextBox 322">
          <a:extLst>
            <a:ext uri="{FF2B5EF4-FFF2-40B4-BE49-F238E27FC236}">
              <a16:creationId xmlns:a16="http://schemas.microsoft.com/office/drawing/2014/main" id="{E4414996-C434-46CC-BC3D-8AB777F8F047}"/>
            </a:ext>
          </a:extLst>
        </xdr:cNvPr>
        <xdr:cNvSpPr txBox="1"/>
      </xdr:nvSpPr>
      <xdr:spPr>
        <a:xfrm>
          <a:off x="4791075"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24" name="TextBox 323">
          <a:extLst>
            <a:ext uri="{FF2B5EF4-FFF2-40B4-BE49-F238E27FC236}">
              <a16:creationId xmlns:a16="http://schemas.microsoft.com/office/drawing/2014/main" id="{6C6475FF-8AF7-4343-A362-F4EB09C8459D}"/>
            </a:ext>
          </a:extLst>
        </xdr:cNvPr>
        <xdr:cNvSpPr txBox="1"/>
      </xdr:nvSpPr>
      <xdr:spPr>
        <a:xfrm>
          <a:off x="47910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25" name="TextBox 324">
          <a:extLst>
            <a:ext uri="{FF2B5EF4-FFF2-40B4-BE49-F238E27FC236}">
              <a16:creationId xmlns:a16="http://schemas.microsoft.com/office/drawing/2014/main" id="{BB1452C6-2283-47D6-A576-18753AE02E00}"/>
            </a:ext>
          </a:extLst>
        </xdr:cNvPr>
        <xdr:cNvSpPr txBox="1"/>
      </xdr:nvSpPr>
      <xdr:spPr>
        <a:xfrm>
          <a:off x="47910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326" name="TextBox 325">
          <a:extLst>
            <a:ext uri="{FF2B5EF4-FFF2-40B4-BE49-F238E27FC236}">
              <a16:creationId xmlns:a16="http://schemas.microsoft.com/office/drawing/2014/main" id="{7CE9BC00-A96D-48E1-948F-2D3C5E56E304}"/>
            </a:ext>
          </a:extLst>
        </xdr:cNvPr>
        <xdr:cNvSpPr txBox="1"/>
      </xdr:nvSpPr>
      <xdr:spPr>
        <a:xfrm>
          <a:off x="6515100" y="8096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327" name="TextBox 326">
          <a:extLst>
            <a:ext uri="{FF2B5EF4-FFF2-40B4-BE49-F238E27FC236}">
              <a16:creationId xmlns:a16="http://schemas.microsoft.com/office/drawing/2014/main" id="{8C79B3C3-A5A1-4BC2-8BDA-B48CC092CF02}"/>
            </a:ext>
          </a:extLst>
        </xdr:cNvPr>
        <xdr:cNvSpPr txBox="1"/>
      </xdr:nvSpPr>
      <xdr:spPr>
        <a:xfrm>
          <a:off x="65151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328" name="TextBox 327">
          <a:extLst>
            <a:ext uri="{FF2B5EF4-FFF2-40B4-BE49-F238E27FC236}">
              <a16:creationId xmlns:a16="http://schemas.microsoft.com/office/drawing/2014/main" id="{DEE70B3E-72FB-409A-8B69-2D2349CD6F65}"/>
            </a:ext>
          </a:extLst>
        </xdr:cNvPr>
        <xdr:cNvSpPr txBox="1"/>
      </xdr:nvSpPr>
      <xdr:spPr>
        <a:xfrm>
          <a:off x="65151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329" name="TextBox 328">
          <a:extLst>
            <a:ext uri="{FF2B5EF4-FFF2-40B4-BE49-F238E27FC236}">
              <a16:creationId xmlns:a16="http://schemas.microsoft.com/office/drawing/2014/main" id="{5B9061A2-4EAE-4ACA-A351-23146C09B206}"/>
            </a:ext>
          </a:extLst>
        </xdr:cNvPr>
        <xdr:cNvSpPr txBox="1"/>
      </xdr:nvSpPr>
      <xdr:spPr>
        <a:xfrm>
          <a:off x="65151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330" name="TextBox 329">
          <a:extLst>
            <a:ext uri="{FF2B5EF4-FFF2-40B4-BE49-F238E27FC236}">
              <a16:creationId xmlns:a16="http://schemas.microsoft.com/office/drawing/2014/main" id="{B5B9E5D0-A30E-48BB-BC3F-D9EE772116FF}"/>
            </a:ext>
          </a:extLst>
        </xdr:cNvPr>
        <xdr:cNvSpPr txBox="1"/>
      </xdr:nvSpPr>
      <xdr:spPr>
        <a:xfrm>
          <a:off x="65151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331" name="TextBox 330">
          <a:extLst>
            <a:ext uri="{FF2B5EF4-FFF2-40B4-BE49-F238E27FC236}">
              <a16:creationId xmlns:a16="http://schemas.microsoft.com/office/drawing/2014/main" id="{3809ABCC-DB4C-4471-B23F-26F8DE8C4594}"/>
            </a:ext>
          </a:extLst>
        </xdr:cNvPr>
        <xdr:cNvSpPr txBox="1"/>
      </xdr:nvSpPr>
      <xdr:spPr>
        <a:xfrm>
          <a:off x="6515100"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332" name="TextBox 331">
          <a:extLst>
            <a:ext uri="{FF2B5EF4-FFF2-40B4-BE49-F238E27FC236}">
              <a16:creationId xmlns:a16="http://schemas.microsoft.com/office/drawing/2014/main" id="{CA1D0A72-27FA-4E9D-8CF1-70C215847EAB}"/>
            </a:ext>
          </a:extLst>
        </xdr:cNvPr>
        <xdr:cNvSpPr txBox="1"/>
      </xdr:nvSpPr>
      <xdr:spPr>
        <a:xfrm>
          <a:off x="6515100"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333" name="TextBox 332">
          <a:extLst>
            <a:ext uri="{FF2B5EF4-FFF2-40B4-BE49-F238E27FC236}">
              <a16:creationId xmlns:a16="http://schemas.microsoft.com/office/drawing/2014/main" id="{922F7D6E-399E-446C-8C34-C0B1F0B0FA13}"/>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334" name="TextBox 333">
          <a:extLst>
            <a:ext uri="{FF2B5EF4-FFF2-40B4-BE49-F238E27FC236}">
              <a16:creationId xmlns:a16="http://schemas.microsoft.com/office/drawing/2014/main" id="{839E242B-A7C2-4858-B922-8EF1AE198FCD}"/>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335" name="TextBox 334">
          <a:extLst>
            <a:ext uri="{FF2B5EF4-FFF2-40B4-BE49-F238E27FC236}">
              <a16:creationId xmlns:a16="http://schemas.microsoft.com/office/drawing/2014/main" id="{D0F533A5-6992-4CDB-AA1F-31B7A5FAB025}"/>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336" name="TextBox 335">
          <a:extLst>
            <a:ext uri="{FF2B5EF4-FFF2-40B4-BE49-F238E27FC236}">
              <a16:creationId xmlns:a16="http://schemas.microsoft.com/office/drawing/2014/main" id="{0652F14F-CD84-4B4A-8F91-C3DCDBD93172}"/>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337" name="TextBox 336">
          <a:extLst>
            <a:ext uri="{FF2B5EF4-FFF2-40B4-BE49-F238E27FC236}">
              <a16:creationId xmlns:a16="http://schemas.microsoft.com/office/drawing/2014/main" id="{69503999-780D-4DCB-9FCC-23AF351A524F}"/>
            </a:ext>
          </a:extLst>
        </xdr:cNvPr>
        <xdr:cNvSpPr txBox="1"/>
      </xdr:nvSpPr>
      <xdr:spPr>
        <a:xfrm>
          <a:off x="47872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338" name="TextBox 337">
          <a:extLst>
            <a:ext uri="{FF2B5EF4-FFF2-40B4-BE49-F238E27FC236}">
              <a16:creationId xmlns:a16="http://schemas.microsoft.com/office/drawing/2014/main" id="{79D54131-E22B-4829-9CA4-332AE9FFD151}"/>
            </a:ext>
          </a:extLst>
        </xdr:cNvPr>
        <xdr:cNvSpPr txBox="1"/>
      </xdr:nvSpPr>
      <xdr:spPr>
        <a:xfrm>
          <a:off x="47872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339" name="TextBox 338">
          <a:extLst>
            <a:ext uri="{FF2B5EF4-FFF2-40B4-BE49-F238E27FC236}">
              <a16:creationId xmlns:a16="http://schemas.microsoft.com/office/drawing/2014/main" id="{B310F2C1-A055-4513-A88F-40F0674724B3}"/>
            </a:ext>
          </a:extLst>
        </xdr:cNvPr>
        <xdr:cNvSpPr txBox="1"/>
      </xdr:nvSpPr>
      <xdr:spPr>
        <a:xfrm>
          <a:off x="47872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340" name="TextBox 339">
          <a:extLst>
            <a:ext uri="{FF2B5EF4-FFF2-40B4-BE49-F238E27FC236}">
              <a16:creationId xmlns:a16="http://schemas.microsoft.com/office/drawing/2014/main" id="{75583894-5B99-4FAA-A80E-FFCA8791EDEC}"/>
            </a:ext>
          </a:extLst>
        </xdr:cNvPr>
        <xdr:cNvSpPr txBox="1"/>
      </xdr:nvSpPr>
      <xdr:spPr>
        <a:xfrm>
          <a:off x="47872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41" name="TextBox 340">
          <a:extLst>
            <a:ext uri="{FF2B5EF4-FFF2-40B4-BE49-F238E27FC236}">
              <a16:creationId xmlns:a16="http://schemas.microsoft.com/office/drawing/2014/main" id="{867290EC-0332-4743-B982-11399E46E930}"/>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42" name="TextBox 341">
          <a:extLst>
            <a:ext uri="{FF2B5EF4-FFF2-40B4-BE49-F238E27FC236}">
              <a16:creationId xmlns:a16="http://schemas.microsoft.com/office/drawing/2014/main" id="{1228D08E-9578-462F-81E7-0C3988265416}"/>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343" name="TextBox 342">
          <a:extLst>
            <a:ext uri="{FF2B5EF4-FFF2-40B4-BE49-F238E27FC236}">
              <a16:creationId xmlns:a16="http://schemas.microsoft.com/office/drawing/2014/main" id="{6F52E995-58CE-4056-A966-99ADA663B289}"/>
            </a:ext>
          </a:extLst>
        </xdr:cNvPr>
        <xdr:cNvSpPr txBox="1"/>
      </xdr:nvSpPr>
      <xdr:spPr>
        <a:xfrm>
          <a:off x="65151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344" name="TextBox 343">
          <a:extLst>
            <a:ext uri="{FF2B5EF4-FFF2-40B4-BE49-F238E27FC236}">
              <a16:creationId xmlns:a16="http://schemas.microsoft.com/office/drawing/2014/main" id="{23DDC894-7BC7-418B-A534-37A452DF9237}"/>
            </a:ext>
          </a:extLst>
        </xdr:cNvPr>
        <xdr:cNvSpPr txBox="1"/>
      </xdr:nvSpPr>
      <xdr:spPr>
        <a:xfrm>
          <a:off x="65151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345" name="TextBox 344">
          <a:extLst>
            <a:ext uri="{FF2B5EF4-FFF2-40B4-BE49-F238E27FC236}">
              <a16:creationId xmlns:a16="http://schemas.microsoft.com/office/drawing/2014/main" id="{FE20BA21-4D01-4D99-AFF3-7E9B9005BB13}"/>
            </a:ext>
          </a:extLst>
        </xdr:cNvPr>
        <xdr:cNvSpPr txBox="1"/>
      </xdr:nvSpPr>
      <xdr:spPr>
        <a:xfrm>
          <a:off x="65151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346" name="TextBox 345">
          <a:extLst>
            <a:ext uri="{FF2B5EF4-FFF2-40B4-BE49-F238E27FC236}">
              <a16:creationId xmlns:a16="http://schemas.microsoft.com/office/drawing/2014/main" id="{4B8971F3-A054-49E4-929A-0A79BD959185}"/>
            </a:ext>
          </a:extLst>
        </xdr:cNvPr>
        <xdr:cNvSpPr txBox="1"/>
      </xdr:nvSpPr>
      <xdr:spPr>
        <a:xfrm>
          <a:off x="65151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347" name="TextBox 346">
          <a:extLst>
            <a:ext uri="{FF2B5EF4-FFF2-40B4-BE49-F238E27FC236}">
              <a16:creationId xmlns:a16="http://schemas.microsoft.com/office/drawing/2014/main" id="{A8B9E4D6-9B80-4BEC-B130-7767E7AF4550}"/>
            </a:ext>
          </a:extLst>
        </xdr:cNvPr>
        <xdr:cNvSpPr txBox="1"/>
      </xdr:nvSpPr>
      <xdr:spPr>
        <a:xfrm>
          <a:off x="47910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348" name="TextBox 347">
          <a:extLst>
            <a:ext uri="{FF2B5EF4-FFF2-40B4-BE49-F238E27FC236}">
              <a16:creationId xmlns:a16="http://schemas.microsoft.com/office/drawing/2014/main" id="{53EA57F7-3D35-4614-BBE4-455FA84802F2}"/>
            </a:ext>
          </a:extLst>
        </xdr:cNvPr>
        <xdr:cNvSpPr txBox="1"/>
      </xdr:nvSpPr>
      <xdr:spPr>
        <a:xfrm>
          <a:off x="47910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349" name="TextBox 348">
          <a:extLst>
            <a:ext uri="{FF2B5EF4-FFF2-40B4-BE49-F238E27FC236}">
              <a16:creationId xmlns:a16="http://schemas.microsoft.com/office/drawing/2014/main" id="{5AF82C59-C8C9-415C-9389-C49E8773CFA5}"/>
            </a:ext>
          </a:extLst>
        </xdr:cNvPr>
        <xdr:cNvSpPr txBox="1"/>
      </xdr:nvSpPr>
      <xdr:spPr>
        <a:xfrm>
          <a:off x="47910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350" name="TextBox 349">
          <a:extLst>
            <a:ext uri="{FF2B5EF4-FFF2-40B4-BE49-F238E27FC236}">
              <a16:creationId xmlns:a16="http://schemas.microsoft.com/office/drawing/2014/main" id="{F852FE06-47AA-4E2D-84EB-39BD7891C346}"/>
            </a:ext>
          </a:extLst>
        </xdr:cNvPr>
        <xdr:cNvSpPr txBox="1"/>
      </xdr:nvSpPr>
      <xdr:spPr>
        <a:xfrm>
          <a:off x="47910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51" name="TextBox 350">
          <a:extLst>
            <a:ext uri="{FF2B5EF4-FFF2-40B4-BE49-F238E27FC236}">
              <a16:creationId xmlns:a16="http://schemas.microsoft.com/office/drawing/2014/main" id="{5F0F89AA-9404-483C-95D9-C940A4CE81D7}"/>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52" name="TextBox 351">
          <a:extLst>
            <a:ext uri="{FF2B5EF4-FFF2-40B4-BE49-F238E27FC236}">
              <a16:creationId xmlns:a16="http://schemas.microsoft.com/office/drawing/2014/main" id="{C067AB48-0498-452E-834A-7DB224C3F3C7}"/>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353" name="TextBox 352">
          <a:extLst>
            <a:ext uri="{FF2B5EF4-FFF2-40B4-BE49-F238E27FC236}">
              <a16:creationId xmlns:a16="http://schemas.microsoft.com/office/drawing/2014/main" id="{756B3BBD-FE9B-40F4-AF43-74DD672A410E}"/>
            </a:ext>
          </a:extLst>
        </xdr:cNvPr>
        <xdr:cNvSpPr txBox="1"/>
      </xdr:nvSpPr>
      <xdr:spPr>
        <a:xfrm>
          <a:off x="65151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354" name="TextBox 353">
          <a:extLst>
            <a:ext uri="{FF2B5EF4-FFF2-40B4-BE49-F238E27FC236}">
              <a16:creationId xmlns:a16="http://schemas.microsoft.com/office/drawing/2014/main" id="{65E5A066-1BB7-465F-8B86-00BF51BAF05F}"/>
            </a:ext>
          </a:extLst>
        </xdr:cNvPr>
        <xdr:cNvSpPr txBox="1"/>
      </xdr:nvSpPr>
      <xdr:spPr>
        <a:xfrm>
          <a:off x="65151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355" name="TextBox 354">
          <a:extLst>
            <a:ext uri="{FF2B5EF4-FFF2-40B4-BE49-F238E27FC236}">
              <a16:creationId xmlns:a16="http://schemas.microsoft.com/office/drawing/2014/main" id="{E0B2E604-0FBB-4E77-88FD-7710C84B8BE6}"/>
            </a:ext>
          </a:extLst>
        </xdr:cNvPr>
        <xdr:cNvSpPr txBox="1"/>
      </xdr:nvSpPr>
      <xdr:spPr>
        <a:xfrm>
          <a:off x="478726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356" name="TextBox 355">
          <a:extLst>
            <a:ext uri="{FF2B5EF4-FFF2-40B4-BE49-F238E27FC236}">
              <a16:creationId xmlns:a16="http://schemas.microsoft.com/office/drawing/2014/main" id="{5A84B01A-2A80-402F-9C97-2B027CBC5CFF}"/>
            </a:ext>
          </a:extLst>
        </xdr:cNvPr>
        <xdr:cNvSpPr txBox="1"/>
      </xdr:nvSpPr>
      <xdr:spPr>
        <a:xfrm>
          <a:off x="4787265" y="890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357" name="TextBox 356">
          <a:extLst>
            <a:ext uri="{FF2B5EF4-FFF2-40B4-BE49-F238E27FC236}">
              <a16:creationId xmlns:a16="http://schemas.microsoft.com/office/drawing/2014/main" id="{7D3559F6-6B2B-4BAE-A979-E3174220AB23}"/>
            </a:ext>
          </a:extLst>
        </xdr:cNvPr>
        <xdr:cNvSpPr txBox="1"/>
      </xdr:nvSpPr>
      <xdr:spPr>
        <a:xfrm>
          <a:off x="3398520" y="890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358" name="TextBox 357">
          <a:extLst>
            <a:ext uri="{FF2B5EF4-FFF2-40B4-BE49-F238E27FC236}">
              <a16:creationId xmlns:a16="http://schemas.microsoft.com/office/drawing/2014/main" id="{D10692D7-24A7-4FC8-993D-ECBFB6FFD8E4}"/>
            </a:ext>
          </a:extLst>
        </xdr:cNvPr>
        <xdr:cNvSpPr txBox="1"/>
      </xdr:nvSpPr>
      <xdr:spPr>
        <a:xfrm>
          <a:off x="82353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359" name="TextBox 358">
          <a:extLst>
            <a:ext uri="{FF2B5EF4-FFF2-40B4-BE49-F238E27FC236}">
              <a16:creationId xmlns:a16="http://schemas.microsoft.com/office/drawing/2014/main" id="{D8DFE7E2-2F08-4E3A-80AC-9290C86419C4}"/>
            </a:ext>
          </a:extLst>
        </xdr:cNvPr>
        <xdr:cNvSpPr txBox="1"/>
      </xdr:nvSpPr>
      <xdr:spPr>
        <a:xfrm>
          <a:off x="82353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360" name="TextBox 359">
          <a:extLst>
            <a:ext uri="{FF2B5EF4-FFF2-40B4-BE49-F238E27FC236}">
              <a16:creationId xmlns:a16="http://schemas.microsoft.com/office/drawing/2014/main" id="{4F20286F-B663-48E9-BC36-28AF3B355BC1}"/>
            </a:ext>
          </a:extLst>
        </xdr:cNvPr>
        <xdr:cNvSpPr txBox="1"/>
      </xdr:nvSpPr>
      <xdr:spPr>
        <a:xfrm>
          <a:off x="82353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361" name="TextBox 360">
          <a:extLst>
            <a:ext uri="{FF2B5EF4-FFF2-40B4-BE49-F238E27FC236}">
              <a16:creationId xmlns:a16="http://schemas.microsoft.com/office/drawing/2014/main" id="{6A2FAA26-5255-4627-9A48-74BD8934194C}"/>
            </a:ext>
          </a:extLst>
        </xdr:cNvPr>
        <xdr:cNvSpPr txBox="1"/>
      </xdr:nvSpPr>
      <xdr:spPr>
        <a:xfrm>
          <a:off x="82353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362" name="TextBox 361">
          <a:extLst>
            <a:ext uri="{FF2B5EF4-FFF2-40B4-BE49-F238E27FC236}">
              <a16:creationId xmlns:a16="http://schemas.microsoft.com/office/drawing/2014/main" id="{8919138F-8796-411A-82CF-6FB569024F6B}"/>
            </a:ext>
          </a:extLst>
        </xdr:cNvPr>
        <xdr:cNvSpPr txBox="1"/>
      </xdr:nvSpPr>
      <xdr:spPr>
        <a:xfrm>
          <a:off x="65112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363" name="TextBox 362">
          <a:extLst>
            <a:ext uri="{FF2B5EF4-FFF2-40B4-BE49-F238E27FC236}">
              <a16:creationId xmlns:a16="http://schemas.microsoft.com/office/drawing/2014/main" id="{1C94A017-FB2F-4846-A625-833B8C808A5F}"/>
            </a:ext>
          </a:extLst>
        </xdr:cNvPr>
        <xdr:cNvSpPr txBox="1"/>
      </xdr:nvSpPr>
      <xdr:spPr>
        <a:xfrm>
          <a:off x="65112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364" name="TextBox 363">
          <a:extLst>
            <a:ext uri="{FF2B5EF4-FFF2-40B4-BE49-F238E27FC236}">
              <a16:creationId xmlns:a16="http://schemas.microsoft.com/office/drawing/2014/main" id="{848742D9-C520-45E2-A280-528AA98720CB}"/>
            </a:ext>
          </a:extLst>
        </xdr:cNvPr>
        <xdr:cNvSpPr txBox="1"/>
      </xdr:nvSpPr>
      <xdr:spPr>
        <a:xfrm>
          <a:off x="6511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365" name="TextBox 364">
          <a:extLst>
            <a:ext uri="{FF2B5EF4-FFF2-40B4-BE49-F238E27FC236}">
              <a16:creationId xmlns:a16="http://schemas.microsoft.com/office/drawing/2014/main" id="{78A60C83-0CE0-4DD2-A8B6-08D96AAE7D90}"/>
            </a:ext>
          </a:extLst>
        </xdr:cNvPr>
        <xdr:cNvSpPr txBox="1"/>
      </xdr:nvSpPr>
      <xdr:spPr>
        <a:xfrm>
          <a:off x="6511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366" name="TextBox 365">
          <a:extLst>
            <a:ext uri="{FF2B5EF4-FFF2-40B4-BE49-F238E27FC236}">
              <a16:creationId xmlns:a16="http://schemas.microsoft.com/office/drawing/2014/main" id="{E9B0D9BA-6840-49BA-81BF-8D8D418DB043}"/>
            </a:ext>
          </a:extLst>
        </xdr:cNvPr>
        <xdr:cNvSpPr txBox="1"/>
      </xdr:nvSpPr>
      <xdr:spPr>
        <a:xfrm>
          <a:off x="116833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367" name="TextBox 366">
          <a:extLst>
            <a:ext uri="{FF2B5EF4-FFF2-40B4-BE49-F238E27FC236}">
              <a16:creationId xmlns:a16="http://schemas.microsoft.com/office/drawing/2014/main" id="{32A5E30C-38DF-4D27-875B-7816575F16EE}"/>
            </a:ext>
          </a:extLst>
        </xdr:cNvPr>
        <xdr:cNvSpPr txBox="1"/>
      </xdr:nvSpPr>
      <xdr:spPr>
        <a:xfrm>
          <a:off x="116833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368" name="TextBox 367">
          <a:extLst>
            <a:ext uri="{FF2B5EF4-FFF2-40B4-BE49-F238E27FC236}">
              <a16:creationId xmlns:a16="http://schemas.microsoft.com/office/drawing/2014/main" id="{408C7C2F-F36C-4F2A-A4D3-34316CDBF44C}"/>
            </a:ext>
          </a:extLst>
        </xdr:cNvPr>
        <xdr:cNvSpPr txBox="1"/>
      </xdr:nvSpPr>
      <xdr:spPr>
        <a:xfrm>
          <a:off x="116833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369" name="TextBox 368">
          <a:extLst>
            <a:ext uri="{FF2B5EF4-FFF2-40B4-BE49-F238E27FC236}">
              <a16:creationId xmlns:a16="http://schemas.microsoft.com/office/drawing/2014/main" id="{DD9A4B09-7992-47D4-88DF-6397EDD64D46}"/>
            </a:ext>
          </a:extLst>
        </xdr:cNvPr>
        <xdr:cNvSpPr txBox="1"/>
      </xdr:nvSpPr>
      <xdr:spPr>
        <a:xfrm>
          <a:off x="116833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370" name="TextBox 369">
          <a:extLst>
            <a:ext uri="{FF2B5EF4-FFF2-40B4-BE49-F238E27FC236}">
              <a16:creationId xmlns:a16="http://schemas.microsoft.com/office/drawing/2014/main" id="{2ADE74EA-6A68-48E0-BFCC-3218B30538B5}"/>
            </a:ext>
          </a:extLst>
        </xdr:cNvPr>
        <xdr:cNvSpPr txBox="1"/>
      </xdr:nvSpPr>
      <xdr:spPr>
        <a:xfrm>
          <a:off x="99593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371" name="TextBox 370">
          <a:extLst>
            <a:ext uri="{FF2B5EF4-FFF2-40B4-BE49-F238E27FC236}">
              <a16:creationId xmlns:a16="http://schemas.microsoft.com/office/drawing/2014/main" id="{C3CF2D4E-E4BA-40F2-A13A-6225B4C0DE78}"/>
            </a:ext>
          </a:extLst>
        </xdr:cNvPr>
        <xdr:cNvSpPr txBox="1"/>
      </xdr:nvSpPr>
      <xdr:spPr>
        <a:xfrm>
          <a:off x="99593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372" name="TextBox 371">
          <a:extLst>
            <a:ext uri="{FF2B5EF4-FFF2-40B4-BE49-F238E27FC236}">
              <a16:creationId xmlns:a16="http://schemas.microsoft.com/office/drawing/2014/main" id="{8E052E67-56B9-4E49-92C0-BB993FA5795C}"/>
            </a:ext>
          </a:extLst>
        </xdr:cNvPr>
        <xdr:cNvSpPr txBox="1"/>
      </xdr:nvSpPr>
      <xdr:spPr>
        <a:xfrm>
          <a:off x="99593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373" name="TextBox 372">
          <a:extLst>
            <a:ext uri="{FF2B5EF4-FFF2-40B4-BE49-F238E27FC236}">
              <a16:creationId xmlns:a16="http://schemas.microsoft.com/office/drawing/2014/main" id="{0A40E625-0522-4D4B-B3E0-CAB6CFB4DF44}"/>
            </a:ext>
          </a:extLst>
        </xdr:cNvPr>
        <xdr:cNvSpPr txBox="1"/>
      </xdr:nvSpPr>
      <xdr:spPr>
        <a:xfrm>
          <a:off x="99593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374" name="TextBox 373">
          <a:extLst>
            <a:ext uri="{FF2B5EF4-FFF2-40B4-BE49-F238E27FC236}">
              <a16:creationId xmlns:a16="http://schemas.microsoft.com/office/drawing/2014/main" id="{DF9F10C7-F30B-4C10-B04C-BAC11B117519}"/>
            </a:ext>
          </a:extLst>
        </xdr:cNvPr>
        <xdr:cNvSpPr txBox="1"/>
      </xdr:nvSpPr>
      <xdr:spPr>
        <a:xfrm>
          <a:off x="47872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375" name="TextBox 374">
          <a:extLst>
            <a:ext uri="{FF2B5EF4-FFF2-40B4-BE49-F238E27FC236}">
              <a16:creationId xmlns:a16="http://schemas.microsoft.com/office/drawing/2014/main" id="{5B2CDCBC-4120-4E98-86AF-588C1027E38E}"/>
            </a:ext>
          </a:extLst>
        </xdr:cNvPr>
        <xdr:cNvSpPr txBox="1"/>
      </xdr:nvSpPr>
      <xdr:spPr>
        <a:xfrm>
          <a:off x="47872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376" name="TextBox 375">
          <a:extLst>
            <a:ext uri="{FF2B5EF4-FFF2-40B4-BE49-F238E27FC236}">
              <a16:creationId xmlns:a16="http://schemas.microsoft.com/office/drawing/2014/main" id="{F601B90D-8B98-487D-BF12-B4EA0461035C}"/>
            </a:ext>
          </a:extLst>
        </xdr:cNvPr>
        <xdr:cNvSpPr txBox="1"/>
      </xdr:nvSpPr>
      <xdr:spPr>
        <a:xfrm>
          <a:off x="47872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377" name="TextBox 376">
          <a:extLst>
            <a:ext uri="{FF2B5EF4-FFF2-40B4-BE49-F238E27FC236}">
              <a16:creationId xmlns:a16="http://schemas.microsoft.com/office/drawing/2014/main" id="{7B5F18F6-7F61-4C57-8D67-5CE74900A958}"/>
            </a:ext>
          </a:extLst>
        </xdr:cNvPr>
        <xdr:cNvSpPr txBox="1"/>
      </xdr:nvSpPr>
      <xdr:spPr>
        <a:xfrm>
          <a:off x="47872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378" name="TextBox 377">
          <a:extLst>
            <a:ext uri="{FF2B5EF4-FFF2-40B4-BE49-F238E27FC236}">
              <a16:creationId xmlns:a16="http://schemas.microsoft.com/office/drawing/2014/main" id="{2D1D653C-8FA2-49A9-9C5F-3B353F5E4AEF}"/>
            </a:ext>
          </a:extLst>
        </xdr:cNvPr>
        <xdr:cNvSpPr txBox="1"/>
      </xdr:nvSpPr>
      <xdr:spPr>
        <a:xfrm>
          <a:off x="65151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379" name="TextBox 378">
          <a:extLst>
            <a:ext uri="{FF2B5EF4-FFF2-40B4-BE49-F238E27FC236}">
              <a16:creationId xmlns:a16="http://schemas.microsoft.com/office/drawing/2014/main" id="{ED4A692B-2E59-4621-A273-DB718F2325BB}"/>
            </a:ext>
          </a:extLst>
        </xdr:cNvPr>
        <xdr:cNvSpPr txBox="1"/>
      </xdr:nvSpPr>
      <xdr:spPr>
        <a:xfrm>
          <a:off x="65151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380" name="TextBox 379">
          <a:extLst>
            <a:ext uri="{FF2B5EF4-FFF2-40B4-BE49-F238E27FC236}">
              <a16:creationId xmlns:a16="http://schemas.microsoft.com/office/drawing/2014/main" id="{B163B45E-33B7-4058-BB89-8C9093ABF6B2}"/>
            </a:ext>
          </a:extLst>
        </xdr:cNvPr>
        <xdr:cNvSpPr txBox="1"/>
      </xdr:nvSpPr>
      <xdr:spPr>
        <a:xfrm>
          <a:off x="6515100"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381" name="TextBox 380">
          <a:extLst>
            <a:ext uri="{FF2B5EF4-FFF2-40B4-BE49-F238E27FC236}">
              <a16:creationId xmlns:a16="http://schemas.microsoft.com/office/drawing/2014/main" id="{69B5A8CD-F4C7-410B-98E2-68B5731DB4CC}"/>
            </a:ext>
          </a:extLst>
        </xdr:cNvPr>
        <xdr:cNvSpPr txBox="1"/>
      </xdr:nvSpPr>
      <xdr:spPr>
        <a:xfrm>
          <a:off x="6515100"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82" name="TextBox 381">
          <a:extLst>
            <a:ext uri="{FF2B5EF4-FFF2-40B4-BE49-F238E27FC236}">
              <a16:creationId xmlns:a16="http://schemas.microsoft.com/office/drawing/2014/main" id="{C9E117A5-8254-44A7-9B78-1A92A56ACF8A}"/>
            </a:ext>
          </a:extLst>
        </xdr:cNvPr>
        <xdr:cNvSpPr txBox="1"/>
      </xdr:nvSpPr>
      <xdr:spPr>
        <a:xfrm>
          <a:off x="6515100"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83" name="TextBox 382">
          <a:extLst>
            <a:ext uri="{FF2B5EF4-FFF2-40B4-BE49-F238E27FC236}">
              <a16:creationId xmlns:a16="http://schemas.microsoft.com/office/drawing/2014/main" id="{B6E6FFA7-3516-453D-AFB0-F485251D5B1B}"/>
            </a:ext>
          </a:extLst>
        </xdr:cNvPr>
        <xdr:cNvSpPr txBox="1"/>
      </xdr:nvSpPr>
      <xdr:spPr>
        <a:xfrm>
          <a:off x="6515100"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384" name="TextBox 383">
          <a:extLst>
            <a:ext uri="{FF2B5EF4-FFF2-40B4-BE49-F238E27FC236}">
              <a16:creationId xmlns:a16="http://schemas.microsoft.com/office/drawing/2014/main" id="{B7CC3950-5EBF-47AF-B398-EE2A6E5F886A}"/>
            </a:ext>
          </a:extLst>
        </xdr:cNvPr>
        <xdr:cNvSpPr txBox="1"/>
      </xdr:nvSpPr>
      <xdr:spPr>
        <a:xfrm>
          <a:off x="4791075"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385" name="TextBox 384">
          <a:extLst>
            <a:ext uri="{FF2B5EF4-FFF2-40B4-BE49-F238E27FC236}">
              <a16:creationId xmlns:a16="http://schemas.microsoft.com/office/drawing/2014/main" id="{713F66FF-B527-4B12-BC94-6135FD8E1967}"/>
            </a:ext>
          </a:extLst>
        </xdr:cNvPr>
        <xdr:cNvSpPr txBox="1"/>
      </xdr:nvSpPr>
      <xdr:spPr>
        <a:xfrm>
          <a:off x="4791075"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386" name="TextBox 385">
          <a:extLst>
            <a:ext uri="{FF2B5EF4-FFF2-40B4-BE49-F238E27FC236}">
              <a16:creationId xmlns:a16="http://schemas.microsoft.com/office/drawing/2014/main" id="{DA2384C2-A1A8-4C6A-BF91-A00BEB2CECF8}"/>
            </a:ext>
          </a:extLst>
        </xdr:cNvPr>
        <xdr:cNvSpPr txBox="1"/>
      </xdr:nvSpPr>
      <xdr:spPr>
        <a:xfrm>
          <a:off x="65151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387" name="TextBox 386">
          <a:extLst>
            <a:ext uri="{FF2B5EF4-FFF2-40B4-BE49-F238E27FC236}">
              <a16:creationId xmlns:a16="http://schemas.microsoft.com/office/drawing/2014/main" id="{3DA13E22-63E5-4666-8FA2-E8A96A856997}"/>
            </a:ext>
          </a:extLst>
        </xdr:cNvPr>
        <xdr:cNvSpPr txBox="1"/>
      </xdr:nvSpPr>
      <xdr:spPr>
        <a:xfrm>
          <a:off x="65151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388" name="TextBox 387">
          <a:extLst>
            <a:ext uri="{FF2B5EF4-FFF2-40B4-BE49-F238E27FC236}">
              <a16:creationId xmlns:a16="http://schemas.microsoft.com/office/drawing/2014/main" id="{70C990C4-04A9-4163-AC21-3F20A84F8DD1}"/>
            </a:ext>
          </a:extLst>
        </xdr:cNvPr>
        <xdr:cNvSpPr txBox="1"/>
      </xdr:nvSpPr>
      <xdr:spPr>
        <a:xfrm>
          <a:off x="6515100"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389" name="TextBox 388">
          <a:extLst>
            <a:ext uri="{FF2B5EF4-FFF2-40B4-BE49-F238E27FC236}">
              <a16:creationId xmlns:a16="http://schemas.microsoft.com/office/drawing/2014/main" id="{DC90479F-DED8-45A2-A3AB-87F81733C1BE}"/>
            </a:ext>
          </a:extLst>
        </xdr:cNvPr>
        <xdr:cNvSpPr txBox="1"/>
      </xdr:nvSpPr>
      <xdr:spPr>
        <a:xfrm>
          <a:off x="6515100"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390" name="TextBox 389">
          <a:extLst>
            <a:ext uri="{FF2B5EF4-FFF2-40B4-BE49-F238E27FC236}">
              <a16:creationId xmlns:a16="http://schemas.microsoft.com/office/drawing/2014/main" id="{20186110-21CA-4EE8-B60F-2C157636107D}"/>
            </a:ext>
          </a:extLst>
        </xdr:cNvPr>
        <xdr:cNvSpPr txBox="1"/>
      </xdr:nvSpPr>
      <xdr:spPr>
        <a:xfrm>
          <a:off x="82353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391" name="TextBox 390">
          <a:extLst>
            <a:ext uri="{FF2B5EF4-FFF2-40B4-BE49-F238E27FC236}">
              <a16:creationId xmlns:a16="http://schemas.microsoft.com/office/drawing/2014/main" id="{5E1061DA-BBC6-4C06-B1C7-A746B542E921}"/>
            </a:ext>
          </a:extLst>
        </xdr:cNvPr>
        <xdr:cNvSpPr txBox="1"/>
      </xdr:nvSpPr>
      <xdr:spPr>
        <a:xfrm>
          <a:off x="82353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392" name="TextBox 391">
          <a:extLst>
            <a:ext uri="{FF2B5EF4-FFF2-40B4-BE49-F238E27FC236}">
              <a16:creationId xmlns:a16="http://schemas.microsoft.com/office/drawing/2014/main" id="{042F33DA-8AC1-459D-8DEB-484B52850C07}"/>
            </a:ext>
          </a:extLst>
        </xdr:cNvPr>
        <xdr:cNvSpPr txBox="1"/>
      </xdr:nvSpPr>
      <xdr:spPr>
        <a:xfrm>
          <a:off x="823531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393" name="TextBox 392">
          <a:extLst>
            <a:ext uri="{FF2B5EF4-FFF2-40B4-BE49-F238E27FC236}">
              <a16:creationId xmlns:a16="http://schemas.microsoft.com/office/drawing/2014/main" id="{BDB9D7DE-28EB-47B9-8EE2-F2FD00DB54AB}"/>
            </a:ext>
          </a:extLst>
        </xdr:cNvPr>
        <xdr:cNvSpPr txBox="1"/>
      </xdr:nvSpPr>
      <xdr:spPr>
        <a:xfrm>
          <a:off x="823531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394" name="TextBox 393">
          <a:extLst>
            <a:ext uri="{FF2B5EF4-FFF2-40B4-BE49-F238E27FC236}">
              <a16:creationId xmlns:a16="http://schemas.microsoft.com/office/drawing/2014/main" id="{01F16447-432C-49EA-9D5F-4C3AA1E22F2F}"/>
            </a:ext>
          </a:extLst>
        </xdr:cNvPr>
        <xdr:cNvSpPr txBox="1"/>
      </xdr:nvSpPr>
      <xdr:spPr>
        <a:xfrm>
          <a:off x="6511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395" name="TextBox 394">
          <a:extLst>
            <a:ext uri="{FF2B5EF4-FFF2-40B4-BE49-F238E27FC236}">
              <a16:creationId xmlns:a16="http://schemas.microsoft.com/office/drawing/2014/main" id="{CCE9711F-7862-4E7C-BAD4-DC9A345CC5F1}"/>
            </a:ext>
          </a:extLst>
        </xdr:cNvPr>
        <xdr:cNvSpPr txBox="1"/>
      </xdr:nvSpPr>
      <xdr:spPr>
        <a:xfrm>
          <a:off x="6511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396" name="TextBox 395">
          <a:extLst>
            <a:ext uri="{FF2B5EF4-FFF2-40B4-BE49-F238E27FC236}">
              <a16:creationId xmlns:a16="http://schemas.microsoft.com/office/drawing/2014/main" id="{CA84A089-5141-4047-B6C3-36625E5E7866}"/>
            </a:ext>
          </a:extLst>
        </xdr:cNvPr>
        <xdr:cNvSpPr txBox="1"/>
      </xdr:nvSpPr>
      <xdr:spPr>
        <a:xfrm>
          <a:off x="6511290"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397" name="TextBox 396">
          <a:extLst>
            <a:ext uri="{FF2B5EF4-FFF2-40B4-BE49-F238E27FC236}">
              <a16:creationId xmlns:a16="http://schemas.microsoft.com/office/drawing/2014/main" id="{5BD2994E-7A3C-4889-92BF-D5BEEDA32428}"/>
            </a:ext>
          </a:extLst>
        </xdr:cNvPr>
        <xdr:cNvSpPr txBox="1"/>
      </xdr:nvSpPr>
      <xdr:spPr>
        <a:xfrm>
          <a:off x="6511290"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398" name="TextBox 397">
          <a:extLst>
            <a:ext uri="{FF2B5EF4-FFF2-40B4-BE49-F238E27FC236}">
              <a16:creationId xmlns:a16="http://schemas.microsoft.com/office/drawing/2014/main" id="{4A1A3DAC-BA31-490B-A501-86768F8A6E1B}"/>
            </a:ext>
          </a:extLst>
        </xdr:cNvPr>
        <xdr:cNvSpPr txBox="1"/>
      </xdr:nvSpPr>
      <xdr:spPr>
        <a:xfrm>
          <a:off x="116833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399" name="TextBox 398">
          <a:extLst>
            <a:ext uri="{FF2B5EF4-FFF2-40B4-BE49-F238E27FC236}">
              <a16:creationId xmlns:a16="http://schemas.microsoft.com/office/drawing/2014/main" id="{B43AACEF-08E3-470B-8606-84F85146D701}"/>
            </a:ext>
          </a:extLst>
        </xdr:cNvPr>
        <xdr:cNvSpPr txBox="1"/>
      </xdr:nvSpPr>
      <xdr:spPr>
        <a:xfrm>
          <a:off x="116833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400" name="TextBox 399">
          <a:extLst>
            <a:ext uri="{FF2B5EF4-FFF2-40B4-BE49-F238E27FC236}">
              <a16:creationId xmlns:a16="http://schemas.microsoft.com/office/drawing/2014/main" id="{17685718-4CE9-46F2-B213-F3F4F79242E4}"/>
            </a:ext>
          </a:extLst>
        </xdr:cNvPr>
        <xdr:cNvSpPr txBox="1"/>
      </xdr:nvSpPr>
      <xdr:spPr>
        <a:xfrm>
          <a:off x="116833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401" name="TextBox 400">
          <a:extLst>
            <a:ext uri="{FF2B5EF4-FFF2-40B4-BE49-F238E27FC236}">
              <a16:creationId xmlns:a16="http://schemas.microsoft.com/office/drawing/2014/main" id="{A69E2B8F-3B26-4ADE-85CE-91F503C6DAD9}"/>
            </a:ext>
          </a:extLst>
        </xdr:cNvPr>
        <xdr:cNvSpPr txBox="1"/>
      </xdr:nvSpPr>
      <xdr:spPr>
        <a:xfrm>
          <a:off x="116833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402" name="TextBox 401">
          <a:extLst>
            <a:ext uri="{FF2B5EF4-FFF2-40B4-BE49-F238E27FC236}">
              <a16:creationId xmlns:a16="http://schemas.microsoft.com/office/drawing/2014/main" id="{A826A5B6-D401-4657-8666-4E296FDFFC7C}"/>
            </a:ext>
          </a:extLst>
        </xdr:cNvPr>
        <xdr:cNvSpPr txBox="1"/>
      </xdr:nvSpPr>
      <xdr:spPr>
        <a:xfrm>
          <a:off x="99593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403" name="TextBox 402">
          <a:extLst>
            <a:ext uri="{FF2B5EF4-FFF2-40B4-BE49-F238E27FC236}">
              <a16:creationId xmlns:a16="http://schemas.microsoft.com/office/drawing/2014/main" id="{5AFB83BB-7B21-4663-8AC8-896C8877A520}"/>
            </a:ext>
          </a:extLst>
        </xdr:cNvPr>
        <xdr:cNvSpPr txBox="1"/>
      </xdr:nvSpPr>
      <xdr:spPr>
        <a:xfrm>
          <a:off x="99593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404" name="TextBox 403">
          <a:extLst>
            <a:ext uri="{FF2B5EF4-FFF2-40B4-BE49-F238E27FC236}">
              <a16:creationId xmlns:a16="http://schemas.microsoft.com/office/drawing/2014/main" id="{87DFB2AC-5FD6-42C4-9447-BB18A35E6624}"/>
            </a:ext>
          </a:extLst>
        </xdr:cNvPr>
        <xdr:cNvSpPr txBox="1"/>
      </xdr:nvSpPr>
      <xdr:spPr>
        <a:xfrm>
          <a:off x="9959340"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405" name="TextBox 404">
          <a:extLst>
            <a:ext uri="{FF2B5EF4-FFF2-40B4-BE49-F238E27FC236}">
              <a16:creationId xmlns:a16="http://schemas.microsoft.com/office/drawing/2014/main" id="{52E913DF-CDAB-4A81-8680-F3C0AFD82261}"/>
            </a:ext>
          </a:extLst>
        </xdr:cNvPr>
        <xdr:cNvSpPr txBox="1"/>
      </xdr:nvSpPr>
      <xdr:spPr>
        <a:xfrm>
          <a:off x="9959340"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406" name="TextBox 405">
          <a:extLst>
            <a:ext uri="{FF2B5EF4-FFF2-40B4-BE49-F238E27FC236}">
              <a16:creationId xmlns:a16="http://schemas.microsoft.com/office/drawing/2014/main" id="{7DD940E8-F948-4B4B-9DEE-F1ADD2961D9E}"/>
            </a:ext>
          </a:extLst>
        </xdr:cNvPr>
        <xdr:cNvSpPr txBox="1"/>
      </xdr:nvSpPr>
      <xdr:spPr>
        <a:xfrm>
          <a:off x="47872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407" name="TextBox 406">
          <a:extLst>
            <a:ext uri="{FF2B5EF4-FFF2-40B4-BE49-F238E27FC236}">
              <a16:creationId xmlns:a16="http://schemas.microsoft.com/office/drawing/2014/main" id="{B4567B43-2B9F-49BB-BD8E-6C29EA741FA0}"/>
            </a:ext>
          </a:extLst>
        </xdr:cNvPr>
        <xdr:cNvSpPr txBox="1"/>
      </xdr:nvSpPr>
      <xdr:spPr>
        <a:xfrm>
          <a:off x="47872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08" name="TextBox 407">
          <a:extLst>
            <a:ext uri="{FF2B5EF4-FFF2-40B4-BE49-F238E27FC236}">
              <a16:creationId xmlns:a16="http://schemas.microsoft.com/office/drawing/2014/main" id="{6928823E-29B7-4E5F-B07D-D140B57ADB3D}"/>
            </a:ext>
          </a:extLst>
        </xdr:cNvPr>
        <xdr:cNvSpPr txBox="1"/>
      </xdr:nvSpPr>
      <xdr:spPr>
        <a:xfrm>
          <a:off x="478726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09" name="TextBox 408">
          <a:extLst>
            <a:ext uri="{FF2B5EF4-FFF2-40B4-BE49-F238E27FC236}">
              <a16:creationId xmlns:a16="http://schemas.microsoft.com/office/drawing/2014/main" id="{3FEEB061-3E8D-4C21-BDA0-AE6D0FA1A7E0}"/>
            </a:ext>
          </a:extLst>
        </xdr:cNvPr>
        <xdr:cNvSpPr txBox="1"/>
      </xdr:nvSpPr>
      <xdr:spPr>
        <a:xfrm>
          <a:off x="478726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410" name="TextBox 409">
          <a:extLst>
            <a:ext uri="{FF2B5EF4-FFF2-40B4-BE49-F238E27FC236}">
              <a16:creationId xmlns:a16="http://schemas.microsoft.com/office/drawing/2014/main" id="{E27B4C1C-9E2A-4386-99B4-B885C52FC7D2}"/>
            </a:ext>
          </a:extLst>
        </xdr:cNvPr>
        <xdr:cNvSpPr txBox="1"/>
      </xdr:nvSpPr>
      <xdr:spPr>
        <a:xfrm>
          <a:off x="6515100"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411" name="TextBox 410">
          <a:extLst>
            <a:ext uri="{FF2B5EF4-FFF2-40B4-BE49-F238E27FC236}">
              <a16:creationId xmlns:a16="http://schemas.microsoft.com/office/drawing/2014/main" id="{8F3EDE9D-05DE-4252-B6B3-69736922E886}"/>
            </a:ext>
          </a:extLst>
        </xdr:cNvPr>
        <xdr:cNvSpPr txBox="1"/>
      </xdr:nvSpPr>
      <xdr:spPr>
        <a:xfrm>
          <a:off x="6515100"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412" name="TextBox 411">
          <a:extLst>
            <a:ext uri="{FF2B5EF4-FFF2-40B4-BE49-F238E27FC236}">
              <a16:creationId xmlns:a16="http://schemas.microsoft.com/office/drawing/2014/main" id="{D2A7DF04-D9D7-4DDC-BA5E-2194F8A4F19C}"/>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413" name="TextBox 412">
          <a:extLst>
            <a:ext uri="{FF2B5EF4-FFF2-40B4-BE49-F238E27FC236}">
              <a16:creationId xmlns:a16="http://schemas.microsoft.com/office/drawing/2014/main" id="{F9330254-DFF4-4BCE-8C82-7A1B66D047F8}"/>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14" name="TextBox 413">
          <a:extLst>
            <a:ext uri="{FF2B5EF4-FFF2-40B4-BE49-F238E27FC236}">
              <a16:creationId xmlns:a16="http://schemas.microsoft.com/office/drawing/2014/main" id="{0D50AF4B-8A2B-449D-9A81-06E82876E339}"/>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15" name="TextBox 414">
          <a:extLst>
            <a:ext uri="{FF2B5EF4-FFF2-40B4-BE49-F238E27FC236}">
              <a16:creationId xmlns:a16="http://schemas.microsoft.com/office/drawing/2014/main" id="{F7532E01-02D9-4665-A0FB-2E189A523B78}"/>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416" name="TextBox 415">
          <a:extLst>
            <a:ext uri="{FF2B5EF4-FFF2-40B4-BE49-F238E27FC236}">
              <a16:creationId xmlns:a16="http://schemas.microsoft.com/office/drawing/2014/main" id="{78176996-DD0B-4FC2-8772-FC9DE395C01C}"/>
            </a:ext>
          </a:extLst>
        </xdr:cNvPr>
        <xdr:cNvSpPr txBox="1"/>
      </xdr:nvSpPr>
      <xdr:spPr>
        <a:xfrm>
          <a:off x="6515100"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417" name="TextBox 416">
          <a:extLst>
            <a:ext uri="{FF2B5EF4-FFF2-40B4-BE49-F238E27FC236}">
              <a16:creationId xmlns:a16="http://schemas.microsoft.com/office/drawing/2014/main" id="{61A65853-AA37-4132-8C68-912F5914AB5D}"/>
            </a:ext>
          </a:extLst>
        </xdr:cNvPr>
        <xdr:cNvSpPr txBox="1"/>
      </xdr:nvSpPr>
      <xdr:spPr>
        <a:xfrm>
          <a:off x="6515100"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418" name="TextBox 417">
          <a:extLst>
            <a:ext uri="{FF2B5EF4-FFF2-40B4-BE49-F238E27FC236}">
              <a16:creationId xmlns:a16="http://schemas.microsoft.com/office/drawing/2014/main" id="{84694AA6-AF90-454A-A2D1-9BDFA81E9C12}"/>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419" name="TextBox 418">
          <a:extLst>
            <a:ext uri="{FF2B5EF4-FFF2-40B4-BE49-F238E27FC236}">
              <a16:creationId xmlns:a16="http://schemas.microsoft.com/office/drawing/2014/main" id="{D9958CC8-AE34-44E5-B7C1-DA8A68389D14}"/>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420" name="TextBox 419">
          <a:extLst>
            <a:ext uri="{FF2B5EF4-FFF2-40B4-BE49-F238E27FC236}">
              <a16:creationId xmlns:a16="http://schemas.microsoft.com/office/drawing/2014/main" id="{FC9D92DC-23A1-49CF-9DC6-E07767CA6187}"/>
            </a:ext>
          </a:extLst>
        </xdr:cNvPr>
        <xdr:cNvSpPr txBox="1"/>
      </xdr:nvSpPr>
      <xdr:spPr>
        <a:xfrm>
          <a:off x="823531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421" name="TextBox 420">
          <a:extLst>
            <a:ext uri="{FF2B5EF4-FFF2-40B4-BE49-F238E27FC236}">
              <a16:creationId xmlns:a16="http://schemas.microsoft.com/office/drawing/2014/main" id="{71EF5801-D4E4-4F2B-8733-DD06998EDC2F}"/>
            </a:ext>
          </a:extLst>
        </xdr:cNvPr>
        <xdr:cNvSpPr txBox="1"/>
      </xdr:nvSpPr>
      <xdr:spPr>
        <a:xfrm>
          <a:off x="823531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422" name="TextBox 421">
          <a:extLst>
            <a:ext uri="{FF2B5EF4-FFF2-40B4-BE49-F238E27FC236}">
              <a16:creationId xmlns:a16="http://schemas.microsoft.com/office/drawing/2014/main" id="{837CCD7A-45AB-40E5-80B5-903888476183}"/>
            </a:ext>
          </a:extLst>
        </xdr:cNvPr>
        <xdr:cNvSpPr txBox="1"/>
      </xdr:nvSpPr>
      <xdr:spPr>
        <a:xfrm>
          <a:off x="823531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423" name="TextBox 422">
          <a:extLst>
            <a:ext uri="{FF2B5EF4-FFF2-40B4-BE49-F238E27FC236}">
              <a16:creationId xmlns:a16="http://schemas.microsoft.com/office/drawing/2014/main" id="{2156D5CE-82F4-4F32-A524-FEAECD317B2B}"/>
            </a:ext>
          </a:extLst>
        </xdr:cNvPr>
        <xdr:cNvSpPr txBox="1"/>
      </xdr:nvSpPr>
      <xdr:spPr>
        <a:xfrm>
          <a:off x="823531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424" name="TextBox 423">
          <a:extLst>
            <a:ext uri="{FF2B5EF4-FFF2-40B4-BE49-F238E27FC236}">
              <a16:creationId xmlns:a16="http://schemas.microsoft.com/office/drawing/2014/main" id="{B4D72189-8E3F-4926-B1A5-933609B78C16}"/>
            </a:ext>
          </a:extLst>
        </xdr:cNvPr>
        <xdr:cNvSpPr txBox="1"/>
      </xdr:nvSpPr>
      <xdr:spPr>
        <a:xfrm>
          <a:off x="6511290"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425" name="TextBox 424">
          <a:extLst>
            <a:ext uri="{FF2B5EF4-FFF2-40B4-BE49-F238E27FC236}">
              <a16:creationId xmlns:a16="http://schemas.microsoft.com/office/drawing/2014/main" id="{A0610261-C541-4439-A637-F8728F49EED2}"/>
            </a:ext>
          </a:extLst>
        </xdr:cNvPr>
        <xdr:cNvSpPr txBox="1"/>
      </xdr:nvSpPr>
      <xdr:spPr>
        <a:xfrm>
          <a:off x="6511290"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426" name="TextBox 425">
          <a:extLst>
            <a:ext uri="{FF2B5EF4-FFF2-40B4-BE49-F238E27FC236}">
              <a16:creationId xmlns:a16="http://schemas.microsoft.com/office/drawing/2014/main" id="{AEB6450F-B203-4C0B-9BBA-D070F70B4067}"/>
            </a:ext>
          </a:extLst>
        </xdr:cNvPr>
        <xdr:cNvSpPr txBox="1"/>
      </xdr:nvSpPr>
      <xdr:spPr>
        <a:xfrm>
          <a:off x="651129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427" name="TextBox 426">
          <a:extLst>
            <a:ext uri="{FF2B5EF4-FFF2-40B4-BE49-F238E27FC236}">
              <a16:creationId xmlns:a16="http://schemas.microsoft.com/office/drawing/2014/main" id="{7CC05929-A5E0-48BF-8428-39D715D4CFD9}"/>
            </a:ext>
          </a:extLst>
        </xdr:cNvPr>
        <xdr:cNvSpPr txBox="1"/>
      </xdr:nvSpPr>
      <xdr:spPr>
        <a:xfrm>
          <a:off x="651129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428" name="TextBox 427">
          <a:extLst>
            <a:ext uri="{FF2B5EF4-FFF2-40B4-BE49-F238E27FC236}">
              <a16:creationId xmlns:a16="http://schemas.microsoft.com/office/drawing/2014/main" id="{B082182B-96B8-4D12-A4CA-127CA8E33B96}"/>
            </a:ext>
          </a:extLst>
        </xdr:cNvPr>
        <xdr:cNvSpPr txBox="1"/>
      </xdr:nvSpPr>
      <xdr:spPr>
        <a:xfrm>
          <a:off x="116833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429" name="TextBox 428">
          <a:extLst>
            <a:ext uri="{FF2B5EF4-FFF2-40B4-BE49-F238E27FC236}">
              <a16:creationId xmlns:a16="http://schemas.microsoft.com/office/drawing/2014/main" id="{164EBF60-3FD5-47ED-A74F-4407944861F0}"/>
            </a:ext>
          </a:extLst>
        </xdr:cNvPr>
        <xdr:cNvSpPr txBox="1"/>
      </xdr:nvSpPr>
      <xdr:spPr>
        <a:xfrm>
          <a:off x="116833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430" name="TextBox 429">
          <a:extLst>
            <a:ext uri="{FF2B5EF4-FFF2-40B4-BE49-F238E27FC236}">
              <a16:creationId xmlns:a16="http://schemas.microsoft.com/office/drawing/2014/main" id="{335DE1B4-FD6A-4C18-9CBF-3998A82E7A2D}"/>
            </a:ext>
          </a:extLst>
        </xdr:cNvPr>
        <xdr:cNvSpPr txBox="1"/>
      </xdr:nvSpPr>
      <xdr:spPr>
        <a:xfrm>
          <a:off x="1168336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431" name="TextBox 430">
          <a:extLst>
            <a:ext uri="{FF2B5EF4-FFF2-40B4-BE49-F238E27FC236}">
              <a16:creationId xmlns:a16="http://schemas.microsoft.com/office/drawing/2014/main" id="{2CC42596-3BF0-4407-BEA0-0363A4253BFE}"/>
            </a:ext>
          </a:extLst>
        </xdr:cNvPr>
        <xdr:cNvSpPr txBox="1"/>
      </xdr:nvSpPr>
      <xdr:spPr>
        <a:xfrm>
          <a:off x="1168336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432" name="TextBox 431">
          <a:extLst>
            <a:ext uri="{FF2B5EF4-FFF2-40B4-BE49-F238E27FC236}">
              <a16:creationId xmlns:a16="http://schemas.microsoft.com/office/drawing/2014/main" id="{1C76249E-DB1A-411C-854D-1D314DF5C567}"/>
            </a:ext>
          </a:extLst>
        </xdr:cNvPr>
        <xdr:cNvSpPr txBox="1"/>
      </xdr:nvSpPr>
      <xdr:spPr>
        <a:xfrm>
          <a:off x="9959340"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433" name="TextBox 432">
          <a:extLst>
            <a:ext uri="{FF2B5EF4-FFF2-40B4-BE49-F238E27FC236}">
              <a16:creationId xmlns:a16="http://schemas.microsoft.com/office/drawing/2014/main" id="{799E2539-049D-45DD-B75A-A1B3369D5A58}"/>
            </a:ext>
          </a:extLst>
        </xdr:cNvPr>
        <xdr:cNvSpPr txBox="1"/>
      </xdr:nvSpPr>
      <xdr:spPr>
        <a:xfrm>
          <a:off x="9959340"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434" name="TextBox 433">
          <a:extLst>
            <a:ext uri="{FF2B5EF4-FFF2-40B4-BE49-F238E27FC236}">
              <a16:creationId xmlns:a16="http://schemas.microsoft.com/office/drawing/2014/main" id="{D751D209-058F-4AF7-9348-A87A818D5937}"/>
            </a:ext>
          </a:extLst>
        </xdr:cNvPr>
        <xdr:cNvSpPr txBox="1"/>
      </xdr:nvSpPr>
      <xdr:spPr>
        <a:xfrm>
          <a:off x="99593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435" name="TextBox 434">
          <a:extLst>
            <a:ext uri="{FF2B5EF4-FFF2-40B4-BE49-F238E27FC236}">
              <a16:creationId xmlns:a16="http://schemas.microsoft.com/office/drawing/2014/main" id="{5AE04BCF-34FB-4AEF-ADF7-1FB96A6A1BF8}"/>
            </a:ext>
          </a:extLst>
        </xdr:cNvPr>
        <xdr:cNvSpPr txBox="1"/>
      </xdr:nvSpPr>
      <xdr:spPr>
        <a:xfrm>
          <a:off x="99593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36" name="TextBox 435">
          <a:extLst>
            <a:ext uri="{FF2B5EF4-FFF2-40B4-BE49-F238E27FC236}">
              <a16:creationId xmlns:a16="http://schemas.microsoft.com/office/drawing/2014/main" id="{CD3A0FE8-67F3-4D7A-AB78-B958FDA28FE4}"/>
            </a:ext>
          </a:extLst>
        </xdr:cNvPr>
        <xdr:cNvSpPr txBox="1"/>
      </xdr:nvSpPr>
      <xdr:spPr>
        <a:xfrm>
          <a:off x="478726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37" name="TextBox 436">
          <a:extLst>
            <a:ext uri="{FF2B5EF4-FFF2-40B4-BE49-F238E27FC236}">
              <a16:creationId xmlns:a16="http://schemas.microsoft.com/office/drawing/2014/main" id="{76E92BC7-46DE-4CA6-9560-BF8458FFB0C4}"/>
            </a:ext>
          </a:extLst>
        </xdr:cNvPr>
        <xdr:cNvSpPr txBox="1"/>
      </xdr:nvSpPr>
      <xdr:spPr>
        <a:xfrm>
          <a:off x="478726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38" name="TextBox 437">
          <a:extLst>
            <a:ext uri="{FF2B5EF4-FFF2-40B4-BE49-F238E27FC236}">
              <a16:creationId xmlns:a16="http://schemas.microsoft.com/office/drawing/2014/main" id="{EDE51198-4729-4F0D-A798-0D437D313240}"/>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39" name="TextBox 438">
          <a:extLst>
            <a:ext uri="{FF2B5EF4-FFF2-40B4-BE49-F238E27FC236}">
              <a16:creationId xmlns:a16="http://schemas.microsoft.com/office/drawing/2014/main" id="{975AE10B-F3B9-4EAA-8D4A-2F45B73F6903}"/>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440" name="TextBox 439">
          <a:extLst>
            <a:ext uri="{FF2B5EF4-FFF2-40B4-BE49-F238E27FC236}">
              <a16:creationId xmlns:a16="http://schemas.microsoft.com/office/drawing/2014/main" id="{D3BA93A4-4668-48C1-8E93-6247B7F1F9D2}"/>
            </a:ext>
          </a:extLst>
        </xdr:cNvPr>
        <xdr:cNvSpPr txBox="1"/>
      </xdr:nvSpPr>
      <xdr:spPr>
        <a:xfrm>
          <a:off x="4791075"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441" name="TextBox 440">
          <a:extLst>
            <a:ext uri="{FF2B5EF4-FFF2-40B4-BE49-F238E27FC236}">
              <a16:creationId xmlns:a16="http://schemas.microsoft.com/office/drawing/2014/main" id="{0A776F88-A00B-43A0-A7B3-4D0AE8D44456}"/>
            </a:ext>
          </a:extLst>
        </xdr:cNvPr>
        <xdr:cNvSpPr txBox="1"/>
      </xdr:nvSpPr>
      <xdr:spPr>
        <a:xfrm>
          <a:off x="4791075"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42" name="TextBox 441">
          <a:extLst>
            <a:ext uri="{FF2B5EF4-FFF2-40B4-BE49-F238E27FC236}">
              <a16:creationId xmlns:a16="http://schemas.microsoft.com/office/drawing/2014/main" id="{D59F81DB-54CF-4C40-AEB6-88B5A03433DE}"/>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43" name="TextBox 442">
          <a:extLst>
            <a:ext uri="{FF2B5EF4-FFF2-40B4-BE49-F238E27FC236}">
              <a16:creationId xmlns:a16="http://schemas.microsoft.com/office/drawing/2014/main" id="{E94C2C84-BF54-46A1-BA6B-7AE902C94BC2}"/>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444" name="TextBox 443">
          <a:extLst>
            <a:ext uri="{FF2B5EF4-FFF2-40B4-BE49-F238E27FC236}">
              <a16:creationId xmlns:a16="http://schemas.microsoft.com/office/drawing/2014/main" id="{32E393C1-FE8E-42CE-8539-FCC68C5F6B7A}"/>
            </a:ext>
          </a:extLst>
        </xdr:cNvPr>
        <xdr:cNvSpPr txBox="1"/>
      </xdr:nvSpPr>
      <xdr:spPr>
        <a:xfrm>
          <a:off x="823531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445" name="TextBox 444">
          <a:extLst>
            <a:ext uri="{FF2B5EF4-FFF2-40B4-BE49-F238E27FC236}">
              <a16:creationId xmlns:a16="http://schemas.microsoft.com/office/drawing/2014/main" id="{197EE984-FE97-40E5-A55E-C0BFC3BC8B3C}"/>
            </a:ext>
          </a:extLst>
        </xdr:cNvPr>
        <xdr:cNvSpPr txBox="1"/>
      </xdr:nvSpPr>
      <xdr:spPr>
        <a:xfrm>
          <a:off x="823531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446" name="TextBox 445">
          <a:extLst>
            <a:ext uri="{FF2B5EF4-FFF2-40B4-BE49-F238E27FC236}">
              <a16:creationId xmlns:a16="http://schemas.microsoft.com/office/drawing/2014/main" id="{B2C8BC31-34DE-4638-B7F5-1D518C1BE3C4}"/>
            </a:ext>
          </a:extLst>
        </xdr:cNvPr>
        <xdr:cNvSpPr txBox="1"/>
      </xdr:nvSpPr>
      <xdr:spPr>
        <a:xfrm>
          <a:off x="651129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447" name="TextBox 446">
          <a:extLst>
            <a:ext uri="{FF2B5EF4-FFF2-40B4-BE49-F238E27FC236}">
              <a16:creationId xmlns:a16="http://schemas.microsoft.com/office/drawing/2014/main" id="{B9FD2A30-14F0-4E07-9B12-CC1495DA1B06}"/>
            </a:ext>
          </a:extLst>
        </xdr:cNvPr>
        <xdr:cNvSpPr txBox="1"/>
      </xdr:nvSpPr>
      <xdr:spPr>
        <a:xfrm>
          <a:off x="651129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448" name="TextBox 447">
          <a:extLst>
            <a:ext uri="{FF2B5EF4-FFF2-40B4-BE49-F238E27FC236}">
              <a16:creationId xmlns:a16="http://schemas.microsoft.com/office/drawing/2014/main" id="{DE882ABF-91D3-493F-BE1A-FF9ED5113FD8}"/>
            </a:ext>
          </a:extLst>
        </xdr:cNvPr>
        <xdr:cNvSpPr txBox="1"/>
      </xdr:nvSpPr>
      <xdr:spPr>
        <a:xfrm>
          <a:off x="1168336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449" name="TextBox 448">
          <a:extLst>
            <a:ext uri="{FF2B5EF4-FFF2-40B4-BE49-F238E27FC236}">
              <a16:creationId xmlns:a16="http://schemas.microsoft.com/office/drawing/2014/main" id="{D30F5609-F48C-4CD3-93AF-7A51436D4E60}"/>
            </a:ext>
          </a:extLst>
        </xdr:cNvPr>
        <xdr:cNvSpPr txBox="1"/>
      </xdr:nvSpPr>
      <xdr:spPr>
        <a:xfrm>
          <a:off x="1168336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450" name="TextBox 449">
          <a:extLst>
            <a:ext uri="{FF2B5EF4-FFF2-40B4-BE49-F238E27FC236}">
              <a16:creationId xmlns:a16="http://schemas.microsoft.com/office/drawing/2014/main" id="{BBA49ED6-EB29-4CD0-A5D7-BBEE6776438C}"/>
            </a:ext>
          </a:extLst>
        </xdr:cNvPr>
        <xdr:cNvSpPr txBox="1"/>
      </xdr:nvSpPr>
      <xdr:spPr>
        <a:xfrm>
          <a:off x="99593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451" name="TextBox 450">
          <a:extLst>
            <a:ext uri="{FF2B5EF4-FFF2-40B4-BE49-F238E27FC236}">
              <a16:creationId xmlns:a16="http://schemas.microsoft.com/office/drawing/2014/main" id="{B23C878E-1413-4013-92D5-90132A6665B4}"/>
            </a:ext>
          </a:extLst>
        </xdr:cNvPr>
        <xdr:cNvSpPr txBox="1"/>
      </xdr:nvSpPr>
      <xdr:spPr>
        <a:xfrm>
          <a:off x="99593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52" name="TextBox 451">
          <a:extLst>
            <a:ext uri="{FF2B5EF4-FFF2-40B4-BE49-F238E27FC236}">
              <a16:creationId xmlns:a16="http://schemas.microsoft.com/office/drawing/2014/main" id="{0B807461-0687-4205-8B3E-3947F8F708C2}"/>
            </a:ext>
          </a:extLst>
        </xdr:cNvPr>
        <xdr:cNvSpPr txBox="1"/>
      </xdr:nvSpPr>
      <xdr:spPr>
        <a:xfrm>
          <a:off x="478726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53" name="TextBox 452">
          <a:extLst>
            <a:ext uri="{FF2B5EF4-FFF2-40B4-BE49-F238E27FC236}">
              <a16:creationId xmlns:a16="http://schemas.microsoft.com/office/drawing/2014/main" id="{37897358-8EF8-4D40-AA20-2605B44CCD11}"/>
            </a:ext>
          </a:extLst>
        </xdr:cNvPr>
        <xdr:cNvSpPr txBox="1"/>
      </xdr:nvSpPr>
      <xdr:spPr>
        <a:xfrm>
          <a:off x="478726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454" name="TextBox 453">
          <a:extLst>
            <a:ext uri="{FF2B5EF4-FFF2-40B4-BE49-F238E27FC236}">
              <a16:creationId xmlns:a16="http://schemas.microsoft.com/office/drawing/2014/main" id="{A2C48DAB-49AE-42D8-8EAF-930EB91C253E}"/>
            </a:ext>
          </a:extLst>
        </xdr:cNvPr>
        <xdr:cNvSpPr txBox="1"/>
      </xdr:nvSpPr>
      <xdr:spPr>
        <a:xfrm>
          <a:off x="47872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455" name="TextBox 454">
          <a:extLst>
            <a:ext uri="{FF2B5EF4-FFF2-40B4-BE49-F238E27FC236}">
              <a16:creationId xmlns:a16="http://schemas.microsoft.com/office/drawing/2014/main" id="{DB5D5F0A-5623-4E8B-8252-02BACAAB7F4E}"/>
            </a:ext>
          </a:extLst>
        </xdr:cNvPr>
        <xdr:cNvSpPr txBox="1"/>
      </xdr:nvSpPr>
      <xdr:spPr>
        <a:xfrm>
          <a:off x="47872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56" name="TextBox 455">
          <a:extLst>
            <a:ext uri="{FF2B5EF4-FFF2-40B4-BE49-F238E27FC236}">
              <a16:creationId xmlns:a16="http://schemas.microsoft.com/office/drawing/2014/main" id="{A1272AF4-8563-45E5-9327-F60B9836F146}"/>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57" name="TextBox 456">
          <a:extLst>
            <a:ext uri="{FF2B5EF4-FFF2-40B4-BE49-F238E27FC236}">
              <a16:creationId xmlns:a16="http://schemas.microsoft.com/office/drawing/2014/main" id="{C7FEB29A-FFF9-4869-B067-B3CA07847782}"/>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458" name="TextBox 457">
          <a:extLst>
            <a:ext uri="{FF2B5EF4-FFF2-40B4-BE49-F238E27FC236}">
              <a16:creationId xmlns:a16="http://schemas.microsoft.com/office/drawing/2014/main" id="{35CDC0A4-4B83-46BC-973A-3CA3FBA09847}"/>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459" name="TextBox 458">
          <a:extLst>
            <a:ext uri="{FF2B5EF4-FFF2-40B4-BE49-F238E27FC236}">
              <a16:creationId xmlns:a16="http://schemas.microsoft.com/office/drawing/2014/main" id="{49B49C5D-3807-4005-B3B4-C9A654200775}"/>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460" name="TextBox 459">
          <a:extLst>
            <a:ext uri="{FF2B5EF4-FFF2-40B4-BE49-F238E27FC236}">
              <a16:creationId xmlns:a16="http://schemas.microsoft.com/office/drawing/2014/main" id="{1A74DD99-CEA0-4AAB-8575-1E645F004DF2}"/>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461" name="TextBox 460">
          <a:extLst>
            <a:ext uri="{FF2B5EF4-FFF2-40B4-BE49-F238E27FC236}">
              <a16:creationId xmlns:a16="http://schemas.microsoft.com/office/drawing/2014/main" id="{592E4DA4-79DA-4BD6-B5CF-07E2D4C718C8}"/>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462" name="TextBox 461">
          <a:extLst>
            <a:ext uri="{FF2B5EF4-FFF2-40B4-BE49-F238E27FC236}">
              <a16:creationId xmlns:a16="http://schemas.microsoft.com/office/drawing/2014/main" id="{56807DDC-E3EF-4475-9837-9EE80AD66E20}"/>
            </a:ext>
          </a:extLst>
        </xdr:cNvPr>
        <xdr:cNvSpPr txBox="1"/>
      </xdr:nvSpPr>
      <xdr:spPr>
        <a:xfrm>
          <a:off x="4791075"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463" name="TextBox 462">
          <a:extLst>
            <a:ext uri="{FF2B5EF4-FFF2-40B4-BE49-F238E27FC236}">
              <a16:creationId xmlns:a16="http://schemas.microsoft.com/office/drawing/2014/main" id="{A62ED4B2-72AF-4833-9A21-F6FD72049F5E}"/>
            </a:ext>
          </a:extLst>
        </xdr:cNvPr>
        <xdr:cNvSpPr txBox="1"/>
      </xdr:nvSpPr>
      <xdr:spPr>
        <a:xfrm>
          <a:off x="4791075"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64" name="TextBox 463">
          <a:extLst>
            <a:ext uri="{FF2B5EF4-FFF2-40B4-BE49-F238E27FC236}">
              <a16:creationId xmlns:a16="http://schemas.microsoft.com/office/drawing/2014/main" id="{DF0E16BD-6824-4B27-818B-A1C1CB2699F4}"/>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65" name="TextBox 464">
          <a:extLst>
            <a:ext uri="{FF2B5EF4-FFF2-40B4-BE49-F238E27FC236}">
              <a16:creationId xmlns:a16="http://schemas.microsoft.com/office/drawing/2014/main" id="{B643383D-A2CB-4378-9058-AE64E98CF314}"/>
            </a:ext>
          </a:extLst>
        </xdr:cNvPr>
        <xdr:cNvSpPr txBox="1"/>
      </xdr:nvSpPr>
      <xdr:spPr>
        <a:xfrm>
          <a:off x="65151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466" name="TextBox 465">
          <a:extLst>
            <a:ext uri="{FF2B5EF4-FFF2-40B4-BE49-F238E27FC236}">
              <a16:creationId xmlns:a16="http://schemas.microsoft.com/office/drawing/2014/main" id="{5EC80635-721E-46D8-B37C-A1ACAE717C70}"/>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467" name="TextBox 466">
          <a:extLst>
            <a:ext uri="{FF2B5EF4-FFF2-40B4-BE49-F238E27FC236}">
              <a16:creationId xmlns:a16="http://schemas.microsoft.com/office/drawing/2014/main" id="{CD4E5CC0-F14D-4A8C-9CE5-361D08543DBB}"/>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468" name="TextBox 467">
          <a:extLst>
            <a:ext uri="{FF2B5EF4-FFF2-40B4-BE49-F238E27FC236}">
              <a16:creationId xmlns:a16="http://schemas.microsoft.com/office/drawing/2014/main" id="{2892F6CC-465F-4866-9561-798DE913F288}"/>
            </a:ext>
          </a:extLst>
        </xdr:cNvPr>
        <xdr:cNvSpPr txBox="1"/>
      </xdr:nvSpPr>
      <xdr:spPr>
        <a:xfrm>
          <a:off x="823531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469" name="TextBox 468">
          <a:extLst>
            <a:ext uri="{FF2B5EF4-FFF2-40B4-BE49-F238E27FC236}">
              <a16:creationId xmlns:a16="http://schemas.microsoft.com/office/drawing/2014/main" id="{22BF09A5-00ED-456E-97E6-CCA2673C910A}"/>
            </a:ext>
          </a:extLst>
        </xdr:cNvPr>
        <xdr:cNvSpPr txBox="1"/>
      </xdr:nvSpPr>
      <xdr:spPr>
        <a:xfrm>
          <a:off x="823531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470" name="TextBox 469">
          <a:extLst>
            <a:ext uri="{FF2B5EF4-FFF2-40B4-BE49-F238E27FC236}">
              <a16:creationId xmlns:a16="http://schemas.microsoft.com/office/drawing/2014/main" id="{A3F96F8B-B832-44A1-9EEA-8F00DA2BAF50}"/>
            </a:ext>
          </a:extLst>
        </xdr:cNvPr>
        <xdr:cNvSpPr txBox="1"/>
      </xdr:nvSpPr>
      <xdr:spPr>
        <a:xfrm>
          <a:off x="823531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471" name="TextBox 470">
          <a:extLst>
            <a:ext uri="{FF2B5EF4-FFF2-40B4-BE49-F238E27FC236}">
              <a16:creationId xmlns:a16="http://schemas.microsoft.com/office/drawing/2014/main" id="{E0EAFF08-0B83-4041-BD8B-9C6BED427CC0}"/>
            </a:ext>
          </a:extLst>
        </xdr:cNvPr>
        <xdr:cNvSpPr txBox="1"/>
      </xdr:nvSpPr>
      <xdr:spPr>
        <a:xfrm>
          <a:off x="823531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472" name="TextBox 471">
          <a:extLst>
            <a:ext uri="{FF2B5EF4-FFF2-40B4-BE49-F238E27FC236}">
              <a16:creationId xmlns:a16="http://schemas.microsoft.com/office/drawing/2014/main" id="{233D83BF-1150-4749-A166-784CE4BE71AD}"/>
            </a:ext>
          </a:extLst>
        </xdr:cNvPr>
        <xdr:cNvSpPr txBox="1"/>
      </xdr:nvSpPr>
      <xdr:spPr>
        <a:xfrm>
          <a:off x="651129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473" name="TextBox 472">
          <a:extLst>
            <a:ext uri="{FF2B5EF4-FFF2-40B4-BE49-F238E27FC236}">
              <a16:creationId xmlns:a16="http://schemas.microsoft.com/office/drawing/2014/main" id="{CE879E9A-96C8-40E8-AD7D-401FF84CC1F9}"/>
            </a:ext>
          </a:extLst>
        </xdr:cNvPr>
        <xdr:cNvSpPr txBox="1"/>
      </xdr:nvSpPr>
      <xdr:spPr>
        <a:xfrm>
          <a:off x="651129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474" name="TextBox 473">
          <a:extLst>
            <a:ext uri="{FF2B5EF4-FFF2-40B4-BE49-F238E27FC236}">
              <a16:creationId xmlns:a16="http://schemas.microsoft.com/office/drawing/2014/main" id="{31C0DD5C-8DAB-4A74-B16E-9C623D048BF8}"/>
            </a:ext>
          </a:extLst>
        </xdr:cNvPr>
        <xdr:cNvSpPr txBox="1"/>
      </xdr:nvSpPr>
      <xdr:spPr>
        <a:xfrm>
          <a:off x="65112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475" name="TextBox 474">
          <a:extLst>
            <a:ext uri="{FF2B5EF4-FFF2-40B4-BE49-F238E27FC236}">
              <a16:creationId xmlns:a16="http://schemas.microsoft.com/office/drawing/2014/main" id="{0C318C87-8EEE-48AB-B4FF-2FF7687604A5}"/>
            </a:ext>
          </a:extLst>
        </xdr:cNvPr>
        <xdr:cNvSpPr txBox="1"/>
      </xdr:nvSpPr>
      <xdr:spPr>
        <a:xfrm>
          <a:off x="65112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476" name="TextBox 475">
          <a:extLst>
            <a:ext uri="{FF2B5EF4-FFF2-40B4-BE49-F238E27FC236}">
              <a16:creationId xmlns:a16="http://schemas.microsoft.com/office/drawing/2014/main" id="{0711852A-9F9E-42F4-B54D-BCEE32646F66}"/>
            </a:ext>
          </a:extLst>
        </xdr:cNvPr>
        <xdr:cNvSpPr txBox="1"/>
      </xdr:nvSpPr>
      <xdr:spPr>
        <a:xfrm>
          <a:off x="1168336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477" name="TextBox 476">
          <a:extLst>
            <a:ext uri="{FF2B5EF4-FFF2-40B4-BE49-F238E27FC236}">
              <a16:creationId xmlns:a16="http://schemas.microsoft.com/office/drawing/2014/main" id="{D10883F4-0DBF-42E9-ADB8-3C414A3A020C}"/>
            </a:ext>
          </a:extLst>
        </xdr:cNvPr>
        <xdr:cNvSpPr txBox="1"/>
      </xdr:nvSpPr>
      <xdr:spPr>
        <a:xfrm>
          <a:off x="11683365"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478" name="TextBox 477">
          <a:extLst>
            <a:ext uri="{FF2B5EF4-FFF2-40B4-BE49-F238E27FC236}">
              <a16:creationId xmlns:a16="http://schemas.microsoft.com/office/drawing/2014/main" id="{92523A67-71D5-439D-B736-6E7E0B90E6FF}"/>
            </a:ext>
          </a:extLst>
        </xdr:cNvPr>
        <xdr:cNvSpPr txBox="1"/>
      </xdr:nvSpPr>
      <xdr:spPr>
        <a:xfrm>
          <a:off x="116833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479" name="TextBox 478">
          <a:extLst>
            <a:ext uri="{FF2B5EF4-FFF2-40B4-BE49-F238E27FC236}">
              <a16:creationId xmlns:a16="http://schemas.microsoft.com/office/drawing/2014/main" id="{2DE61A77-F01F-4475-BB6E-0A1D8BB69839}"/>
            </a:ext>
          </a:extLst>
        </xdr:cNvPr>
        <xdr:cNvSpPr txBox="1"/>
      </xdr:nvSpPr>
      <xdr:spPr>
        <a:xfrm>
          <a:off x="116833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480" name="TextBox 479">
          <a:extLst>
            <a:ext uri="{FF2B5EF4-FFF2-40B4-BE49-F238E27FC236}">
              <a16:creationId xmlns:a16="http://schemas.microsoft.com/office/drawing/2014/main" id="{16157B70-C6E8-4D2E-81ED-6BF7DD502E75}"/>
            </a:ext>
          </a:extLst>
        </xdr:cNvPr>
        <xdr:cNvSpPr txBox="1"/>
      </xdr:nvSpPr>
      <xdr:spPr>
        <a:xfrm>
          <a:off x="99593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481" name="TextBox 480">
          <a:extLst>
            <a:ext uri="{FF2B5EF4-FFF2-40B4-BE49-F238E27FC236}">
              <a16:creationId xmlns:a16="http://schemas.microsoft.com/office/drawing/2014/main" id="{8061DA90-3A37-4EF9-8E88-7CBBDDC0A498}"/>
            </a:ext>
          </a:extLst>
        </xdr:cNvPr>
        <xdr:cNvSpPr txBox="1"/>
      </xdr:nvSpPr>
      <xdr:spPr>
        <a:xfrm>
          <a:off x="99593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482" name="TextBox 481">
          <a:extLst>
            <a:ext uri="{FF2B5EF4-FFF2-40B4-BE49-F238E27FC236}">
              <a16:creationId xmlns:a16="http://schemas.microsoft.com/office/drawing/2014/main" id="{2C7F2F8D-0441-4200-AB5A-921169010843}"/>
            </a:ext>
          </a:extLst>
        </xdr:cNvPr>
        <xdr:cNvSpPr txBox="1"/>
      </xdr:nvSpPr>
      <xdr:spPr>
        <a:xfrm>
          <a:off x="99593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483" name="TextBox 482">
          <a:extLst>
            <a:ext uri="{FF2B5EF4-FFF2-40B4-BE49-F238E27FC236}">
              <a16:creationId xmlns:a16="http://schemas.microsoft.com/office/drawing/2014/main" id="{E33447B7-A2C9-4E8F-AD62-B279BF7713AB}"/>
            </a:ext>
          </a:extLst>
        </xdr:cNvPr>
        <xdr:cNvSpPr txBox="1"/>
      </xdr:nvSpPr>
      <xdr:spPr>
        <a:xfrm>
          <a:off x="99593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484" name="TextBox 483">
          <a:extLst>
            <a:ext uri="{FF2B5EF4-FFF2-40B4-BE49-F238E27FC236}">
              <a16:creationId xmlns:a16="http://schemas.microsoft.com/office/drawing/2014/main" id="{5A6EA1F2-E373-4554-BCF2-C804AE1D9CEB}"/>
            </a:ext>
          </a:extLst>
        </xdr:cNvPr>
        <xdr:cNvSpPr txBox="1"/>
      </xdr:nvSpPr>
      <xdr:spPr>
        <a:xfrm>
          <a:off x="47872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485" name="TextBox 484">
          <a:extLst>
            <a:ext uri="{FF2B5EF4-FFF2-40B4-BE49-F238E27FC236}">
              <a16:creationId xmlns:a16="http://schemas.microsoft.com/office/drawing/2014/main" id="{429473C1-7951-4F60-BC9D-6EE88BEE482E}"/>
            </a:ext>
          </a:extLst>
        </xdr:cNvPr>
        <xdr:cNvSpPr txBox="1"/>
      </xdr:nvSpPr>
      <xdr:spPr>
        <a:xfrm>
          <a:off x="47872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486" name="TextBox 485">
          <a:extLst>
            <a:ext uri="{FF2B5EF4-FFF2-40B4-BE49-F238E27FC236}">
              <a16:creationId xmlns:a16="http://schemas.microsoft.com/office/drawing/2014/main" id="{CC030C0E-2537-4C19-9188-FA9698824588}"/>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487" name="TextBox 486">
          <a:extLst>
            <a:ext uri="{FF2B5EF4-FFF2-40B4-BE49-F238E27FC236}">
              <a16:creationId xmlns:a16="http://schemas.microsoft.com/office/drawing/2014/main" id="{B38B0E84-4DDF-4003-8C6A-F77846E90E73}"/>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488" name="TextBox 487">
          <a:extLst>
            <a:ext uri="{FF2B5EF4-FFF2-40B4-BE49-F238E27FC236}">
              <a16:creationId xmlns:a16="http://schemas.microsoft.com/office/drawing/2014/main" id="{F3BC2ABD-D52F-4EDE-987E-E0A6A6FE9A48}"/>
            </a:ext>
          </a:extLst>
        </xdr:cNvPr>
        <xdr:cNvSpPr txBox="1"/>
      </xdr:nvSpPr>
      <xdr:spPr>
        <a:xfrm>
          <a:off x="47910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489" name="TextBox 488">
          <a:extLst>
            <a:ext uri="{FF2B5EF4-FFF2-40B4-BE49-F238E27FC236}">
              <a16:creationId xmlns:a16="http://schemas.microsoft.com/office/drawing/2014/main" id="{9FE2E50C-24E9-46FC-BCD1-E4E463DA49C8}"/>
            </a:ext>
          </a:extLst>
        </xdr:cNvPr>
        <xdr:cNvSpPr txBox="1"/>
      </xdr:nvSpPr>
      <xdr:spPr>
        <a:xfrm>
          <a:off x="47910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490" name="TextBox 489">
          <a:extLst>
            <a:ext uri="{FF2B5EF4-FFF2-40B4-BE49-F238E27FC236}">
              <a16:creationId xmlns:a16="http://schemas.microsoft.com/office/drawing/2014/main" id="{54B2C5FA-94BF-4A5C-8FAD-19CE20FFA78C}"/>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491" name="TextBox 490">
          <a:extLst>
            <a:ext uri="{FF2B5EF4-FFF2-40B4-BE49-F238E27FC236}">
              <a16:creationId xmlns:a16="http://schemas.microsoft.com/office/drawing/2014/main" id="{049E990E-2309-43DF-BF22-C863D3284AF4}"/>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492" name="TextBox 491">
          <a:extLst>
            <a:ext uri="{FF2B5EF4-FFF2-40B4-BE49-F238E27FC236}">
              <a16:creationId xmlns:a16="http://schemas.microsoft.com/office/drawing/2014/main" id="{6F2E4693-DB43-4CA1-81B7-9330D5D44CE2}"/>
            </a:ext>
          </a:extLst>
        </xdr:cNvPr>
        <xdr:cNvSpPr txBox="1"/>
      </xdr:nvSpPr>
      <xdr:spPr>
        <a:xfrm>
          <a:off x="823531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493" name="TextBox 492">
          <a:extLst>
            <a:ext uri="{FF2B5EF4-FFF2-40B4-BE49-F238E27FC236}">
              <a16:creationId xmlns:a16="http://schemas.microsoft.com/office/drawing/2014/main" id="{DFA6D82F-8E33-4321-9031-BE178054F451}"/>
            </a:ext>
          </a:extLst>
        </xdr:cNvPr>
        <xdr:cNvSpPr txBox="1"/>
      </xdr:nvSpPr>
      <xdr:spPr>
        <a:xfrm>
          <a:off x="823531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494" name="TextBox 493">
          <a:extLst>
            <a:ext uri="{FF2B5EF4-FFF2-40B4-BE49-F238E27FC236}">
              <a16:creationId xmlns:a16="http://schemas.microsoft.com/office/drawing/2014/main" id="{DBF6567A-05B2-41CB-AF31-FAEEFC8509A3}"/>
            </a:ext>
          </a:extLst>
        </xdr:cNvPr>
        <xdr:cNvSpPr txBox="1"/>
      </xdr:nvSpPr>
      <xdr:spPr>
        <a:xfrm>
          <a:off x="65112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495" name="TextBox 494">
          <a:extLst>
            <a:ext uri="{FF2B5EF4-FFF2-40B4-BE49-F238E27FC236}">
              <a16:creationId xmlns:a16="http://schemas.microsoft.com/office/drawing/2014/main" id="{59914AD2-6889-43D7-BD54-A992F8669520}"/>
            </a:ext>
          </a:extLst>
        </xdr:cNvPr>
        <xdr:cNvSpPr txBox="1"/>
      </xdr:nvSpPr>
      <xdr:spPr>
        <a:xfrm>
          <a:off x="65112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496" name="TextBox 495">
          <a:extLst>
            <a:ext uri="{FF2B5EF4-FFF2-40B4-BE49-F238E27FC236}">
              <a16:creationId xmlns:a16="http://schemas.microsoft.com/office/drawing/2014/main" id="{DFB7CE3A-E169-45DF-90CE-F1895476D2A9}"/>
            </a:ext>
          </a:extLst>
        </xdr:cNvPr>
        <xdr:cNvSpPr txBox="1"/>
      </xdr:nvSpPr>
      <xdr:spPr>
        <a:xfrm>
          <a:off x="116833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497" name="TextBox 496">
          <a:extLst>
            <a:ext uri="{FF2B5EF4-FFF2-40B4-BE49-F238E27FC236}">
              <a16:creationId xmlns:a16="http://schemas.microsoft.com/office/drawing/2014/main" id="{6749EA38-76CF-4BA1-9A4D-87AB49A2BDBD}"/>
            </a:ext>
          </a:extLst>
        </xdr:cNvPr>
        <xdr:cNvSpPr txBox="1"/>
      </xdr:nvSpPr>
      <xdr:spPr>
        <a:xfrm>
          <a:off x="116833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498" name="TextBox 497">
          <a:extLst>
            <a:ext uri="{FF2B5EF4-FFF2-40B4-BE49-F238E27FC236}">
              <a16:creationId xmlns:a16="http://schemas.microsoft.com/office/drawing/2014/main" id="{7002D48D-1031-4688-A411-C41C781E1A12}"/>
            </a:ext>
          </a:extLst>
        </xdr:cNvPr>
        <xdr:cNvSpPr txBox="1"/>
      </xdr:nvSpPr>
      <xdr:spPr>
        <a:xfrm>
          <a:off x="99593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499" name="TextBox 498">
          <a:extLst>
            <a:ext uri="{FF2B5EF4-FFF2-40B4-BE49-F238E27FC236}">
              <a16:creationId xmlns:a16="http://schemas.microsoft.com/office/drawing/2014/main" id="{EE722437-6439-4D78-A44A-1A8058CF05C8}"/>
            </a:ext>
          </a:extLst>
        </xdr:cNvPr>
        <xdr:cNvSpPr txBox="1"/>
      </xdr:nvSpPr>
      <xdr:spPr>
        <a:xfrm>
          <a:off x="99593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500" name="TextBox 499">
          <a:extLst>
            <a:ext uri="{FF2B5EF4-FFF2-40B4-BE49-F238E27FC236}">
              <a16:creationId xmlns:a16="http://schemas.microsoft.com/office/drawing/2014/main" id="{A62A5C69-539D-4F28-9505-7B363017AEB7}"/>
            </a:ext>
          </a:extLst>
        </xdr:cNvPr>
        <xdr:cNvSpPr txBox="1"/>
      </xdr:nvSpPr>
      <xdr:spPr>
        <a:xfrm>
          <a:off x="47872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501" name="TextBox 500">
          <a:extLst>
            <a:ext uri="{FF2B5EF4-FFF2-40B4-BE49-F238E27FC236}">
              <a16:creationId xmlns:a16="http://schemas.microsoft.com/office/drawing/2014/main" id="{F4236B33-AF75-4FE2-822F-228D2BB8FCA5}"/>
            </a:ext>
          </a:extLst>
        </xdr:cNvPr>
        <xdr:cNvSpPr txBox="1"/>
      </xdr:nvSpPr>
      <xdr:spPr>
        <a:xfrm>
          <a:off x="47872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502" name="TextBox 501">
          <a:extLst>
            <a:ext uri="{FF2B5EF4-FFF2-40B4-BE49-F238E27FC236}">
              <a16:creationId xmlns:a16="http://schemas.microsoft.com/office/drawing/2014/main" id="{7358FDC5-9E59-4EDB-A612-FDDEF5E698EF}"/>
            </a:ext>
          </a:extLst>
        </xdr:cNvPr>
        <xdr:cNvSpPr txBox="1"/>
      </xdr:nvSpPr>
      <xdr:spPr>
        <a:xfrm>
          <a:off x="47872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503" name="TextBox 502">
          <a:extLst>
            <a:ext uri="{FF2B5EF4-FFF2-40B4-BE49-F238E27FC236}">
              <a16:creationId xmlns:a16="http://schemas.microsoft.com/office/drawing/2014/main" id="{81433B92-A362-4874-A704-2E9FF4703C14}"/>
            </a:ext>
          </a:extLst>
        </xdr:cNvPr>
        <xdr:cNvSpPr txBox="1"/>
      </xdr:nvSpPr>
      <xdr:spPr>
        <a:xfrm>
          <a:off x="47872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504" name="TextBox 503">
          <a:extLst>
            <a:ext uri="{FF2B5EF4-FFF2-40B4-BE49-F238E27FC236}">
              <a16:creationId xmlns:a16="http://schemas.microsoft.com/office/drawing/2014/main" id="{1E2F6FD7-A6F4-4B32-8C9C-F5B9F350A693}"/>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505" name="TextBox 504">
          <a:extLst>
            <a:ext uri="{FF2B5EF4-FFF2-40B4-BE49-F238E27FC236}">
              <a16:creationId xmlns:a16="http://schemas.microsoft.com/office/drawing/2014/main" id="{BFC532AE-B255-499E-A48F-61C388232F36}"/>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06" name="TextBox 505">
          <a:extLst>
            <a:ext uri="{FF2B5EF4-FFF2-40B4-BE49-F238E27FC236}">
              <a16:creationId xmlns:a16="http://schemas.microsoft.com/office/drawing/2014/main" id="{C15513A0-8744-4443-A4E0-AB5ABD46FAB9}"/>
            </a:ext>
          </a:extLst>
        </xdr:cNvPr>
        <xdr:cNvSpPr txBox="1"/>
      </xdr:nvSpPr>
      <xdr:spPr>
        <a:xfrm>
          <a:off x="65151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07" name="TextBox 506">
          <a:extLst>
            <a:ext uri="{FF2B5EF4-FFF2-40B4-BE49-F238E27FC236}">
              <a16:creationId xmlns:a16="http://schemas.microsoft.com/office/drawing/2014/main" id="{54F1D99B-A85C-4E1D-9F4E-D64A29F2AFFE}"/>
            </a:ext>
          </a:extLst>
        </xdr:cNvPr>
        <xdr:cNvSpPr txBox="1"/>
      </xdr:nvSpPr>
      <xdr:spPr>
        <a:xfrm>
          <a:off x="65151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08" name="TextBox 507">
          <a:extLst>
            <a:ext uri="{FF2B5EF4-FFF2-40B4-BE49-F238E27FC236}">
              <a16:creationId xmlns:a16="http://schemas.microsoft.com/office/drawing/2014/main" id="{A66FBAC4-DA82-4630-B0DF-A61530F07D4A}"/>
            </a:ext>
          </a:extLst>
        </xdr:cNvPr>
        <xdr:cNvSpPr txBox="1"/>
      </xdr:nvSpPr>
      <xdr:spPr>
        <a:xfrm>
          <a:off x="65151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09" name="TextBox 508">
          <a:extLst>
            <a:ext uri="{FF2B5EF4-FFF2-40B4-BE49-F238E27FC236}">
              <a16:creationId xmlns:a16="http://schemas.microsoft.com/office/drawing/2014/main" id="{BADDFA52-0786-4353-B46D-AA0E91934388}"/>
            </a:ext>
          </a:extLst>
        </xdr:cNvPr>
        <xdr:cNvSpPr txBox="1"/>
      </xdr:nvSpPr>
      <xdr:spPr>
        <a:xfrm>
          <a:off x="65151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510" name="TextBox 509">
          <a:extLst>
            <a:ext uri="{FF2B5EF4-FFF2-40B4-BE49-F238E27FC236}">
              <a16:creationId xmlns:a16="http://schemas.microsoft.com/office/drawing/2014/main" id="{C79B5630-A7B0-4D6B-9DD6-89FD8C0899BB}"/>
            </a:ext>
          </a:extLst>
        </xdr:cNvPr>
        <xdr:cNvSpPr txBox="1"/>
      </xdr:nvSpPr>
      <xdr:spPr>
        <a:xfrm>
          <a:off x="47910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511" name="TextBox 510">
          <a:extLst>
            <a:ext uri="{FF2B5EF4-FFF2-40B4-BE49-F238E27FC236}">
              <a16:creationId xmlns:a16="http://schemas.microsoft.com/office/drawing/2014/main" id="{FB74BAB2-1B6A-41E5-930B-03A17AE24AFA}"/>
            </a:ext>
          </a:extLst>
        </xdr:cNvPr>
        <xdr:cNvSpPr txBox="1"/>
      </xdr:nvSpPr>
      <xdr:spPr>
        <a:xfrm>
          <a:off x="47910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512" name="TextBox 511">
          <a:extLst>
            <a:ext uri="{FF2B5EF4-FFF2-40B4-BE49-F238E27FC236}">
              <a16:creationId xmlns:a16="http://schemas.microsoft.com/office/drawing/2014/main" id="{15DD398A-302D-4990-9D75-F06761A3ED55}"/>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513" name="TextBox 512">
          <a:extLst>
            <a:ext uri="{FF2B5EF4-FFF2-40B4-BE49-F238E27FC236}">
              <a16:creationId xmlns:a16="http://schemas.microsoft.com/office/drawing/2014/main" id="{7A8DA310-FA2B-4220-90BF-C423B34D33AD}"/>
            </a:ext>
          </a:extLst>
        </xdr:cNvPr>
        <xdr:cNvSpPr txBox="1"/>
      </xdr:nvSpPr>
      <xdr:spPr>
        <a:xfrm>
          <a:off x="65151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14" name="TextBox 513">
          <a:extLst>
            <a:ext uri="{FF2B5EF4-FFF2-40B4-BE49-F238E27FC236}">
              <a16:creationId xmlns:a16="http://schemas.microsoft.com/office/drawing/2014/main" id="{6C0A8F87-E992-45CE-A159-CD21F7A8838E}"/>
            </a:ext>
          </a:extLst>
        </xdr:cNvPr>
        <xdr:cNvSpPr txBox="1"/>
      </xdr:nvSpPr>
      <xdr:spPr>
        <a:xfrm>
          <a:off x="65151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15" name="TextBox 514">
          <a:extLst>
            <a:ext uri="{FF2B5EF4-FFF2-40B4-BE49-F238E27FC236}">
              <a16:creationId xmlns:a16="http://schemas.microsoft.com/office/drawing/2014/main" id="{44AF25CB-E045-488C-BDC7-919360851EE3}"/>
            </a:ext>
          </a:extLst>
        </xdr:cNvPr>
        <xdr:cNvSpPr txBox="1"/>
      </xdr:nvSpPr>
      <xdr:spPr>
        <a:xfrm>
          <a:off x="65151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516" name="TextBox 515">
          <a:extLst>
            <a:ext uri="{FF2B5EF4-FFF2-40B4-BE49-F238E27FC236}">
              <a16:creationId xmlns:a16="http://schemas.microsoft.com/office/drawing/2014/main" id="{DCADEA44-97FC-488E-BE1F-0AF74A2ECF84}"/>
            </a:ext>
          </a:extLst>
        </xdr:cNvPr>
        <xdr:cNvSpPr txBox="1"/>
      </xdr:nvSpPr>
      <xdr:spPr>
        <a:xfrm>
          <a:off x="823531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517" name="TextBox 516">
          <a:extLst>
            <a:ext uri="{FF2B5EF4-FFF2-40B4-BE49-F238E27FC236}">
              <a16:creationId xmlns:a16="http://schemas.microsoft.com/office/drawing/2014/main" id="{0B08996D-D827-4D7A-BEA9-9119B3AC19EF}"/>
            </a:ext>
          </a:extLst>
        </xdr:cNvPr>
        <xdr:cNvSpPr txBox="1"/>
      </xdr:nvSpPr>
      <xdr:spPr>
        <a:xfrm>
          <a:off x="823531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518" name="TextBox 517">
          <a:extLst>
            <a:ext uri="{FF2B5EF4-FFF2-40B4-BE49-F238E27FC236}">
              <a16:creationId xmlns:a16="http://schemas.microsoft.com/office/drawing/2014/main" id="{24EAE83D-1618-45D8-A4F8-51A0DB87CA34}"/>
            </a:ext>
          </a:extLst>
        </xdr:cNvPr>
        <xdr:cNvSpPr txBox="1"/>
      </xdr:nvSpPr>
      <xdr:spPr>
        <a:xfrm>
          <a:off x="823531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519" name="TextBox 518">
          <a:extLst>
            <a:ext uri="{FF2B5EF4-FFF2-40B4-BE49-F238E27FC236}">
              <a16:creationId xmlns:a16="http://schemas.microsoft.com/office/drawing/2014/main" id="{808895FE-9022-4F0E-92DF-497A20D1AAAF}"/>
            </a:ext>
          </a:extLst>
        </xdr:cNvPr>
        <xdr:cNvSpPr txBox="1"/>
      </xdr:nvSpPr>
      <xdr:spPr>
        <a:xfrm>
          <a:off x="823531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520" name="TextBox 519">
          <a:extLst>
            <a:ext uri="{FF2B5EF4-FFF2-40B4-BE49-F238E27FC236}">
              <a16:creationId xmlns:a16="http://schemas.microsoft.com/office/drawing/2014/main" id="{801C6A5D-436F-4006-901D-3DAFAB1C8AA1}"/>
            </a:ext>
          </a:extLst>
        </xdr:cNvPr>
        <xdr:cNvSpPr txBox="1"/>
      </xdr:nvSpPr>
      <xdr:spPr>
        <a:xfrm>
          <a:off x="65112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521" name="TextBox 520">
          <a:extLst>
            <a:ext uri="{FF2B5EF4-FFF2-40B4-BE49-F238E27FC236}">
              <a16:creationId xmlns:a16="http://schemas.microsoft.com/office/drawing/2014/main" id="{F7CEF39D-5C55-49D0-9243-8C77527E74E0}"/>
            </a:ext>
          </a:extLst>
        </xdr:cNvPr>
        <xdr:cNvSpPr txBox="1"/>
      </xdr:nvSpPr>
      <xdr:spPr>
        <a:xfrm>
          <a:off x="65112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522" name="TextBox 521">
          <a:extLst>
            <a:ext uri="{FF2B5EF4-FFF2-40B4-BE49-F238E27FC236}">
              <a16:creationId xmlns:a16="http://schemas.microsoft.com/office/drawing/2014/main" id="{325DE896-0194-4CA4-A36F-9C650F4B95F3}"/>
            </a:ext>
          </a:extLst>
        </xdr:cNvPr>
        <xdr:cNvSpPr txBox="1"/>
      </xdr:nvSpPr>
      <xdr:spPr>
        <a:xfrm>
          <a:off x="65112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523" name="TextBox 522">
          <a:extLst>
            <a:ext uri="{FF2B5EF4-FFF2-40B4-BE49-F238E27FC236}">
              <a16:creationId xmlns:a16="http://schemas.microsoft.com/office/drawing/2014/main" id="{88AC7EC0-3B0B-4D99-81FF-47952ACBCEEE}"/>
            </a:ext>
          </a:extLst>
        </xdr:cNvPr>
        <xdr:cNvSpPr txBox="1"/>
      </xdr:nvSpPr>
      <xdr:spPr>
        <a:xfrm>
          <a:off x="65112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524" name="TextBox 523">
          <a:extLst>
            <a:ext uri="{FF2B5EF4-FFF2-40B4-BE49-F238E27FC236}">
              <a16:creationId xmlns:a16="http://schemas.microsoft.com/office/drawing/2014/main" id="{FA9CF6C7-31A9-4DCA-A39E-4E14AF5A550F}"/>
            </a:ext>
          </a:extLst>
        </xdr:cNvPr>
        <xdr:cNvSpPr txBox="1"/>
      </xdr:nvSpPr>
      <xdr:spPr>
        <a:xfrm>
          <a:off x="116833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525" name="TextBox 524">
          <a:extLst>
            <a:ext uri="{FF2B5EF4-FFF2-40B4-BE49-F238E27FC236}">
              <a16:creationId xmlns:a16="http://schemas.microsoft.com/office/drawing/2014/main" id="{75F4EC9E-2550-4920-998D-0D8081AD11AF}"/>
            </a:ext>
          </a:extLst>
        </xdr:cNvPr>
        <xdr:cNvSpPr txBox="1"/>
      </xdr:nvSpPr>
      <xdr:spPr>
        <a:xfrm>
          <a:off x="116833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526" name="TextBox 525">
          <a:extLst>
            <a:ext uri="{FF2B5EF4-FFF2-40B4-BE49-F238E27FC236}">
              <a16:creationId xmlns:a16="http://schemas.microsoft.com/office/drawing/2014/main" id="{5876EA27-E687-4AFF-9FF5-D6F04F48EBA0}"/>
            </a:ext>
          </a:extLst>
        </xdr:cNvPr>
        <xdr:cNvSpPr txBox="1"/>
      </xdr:nvSpPr>
      <xdr:spPr>
        <a:xfrm>
          <a:off x="116833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527" name="TextBox 526">
          <a:extLst>
            <a:ext uri="{FF2B5EF4-FFF2-40B4-BE49-F238E27FC236}">
              <a16:creationId xmlns:a16="http://schemas.microsoft.com/office/drawing/2014/main" id="{C6EB461B-ACDF-44B5-BE4E-9B330FAD94AD}"/>
            </a:ext>
          </a:extLst>
        </xdr:cNvPr>
        <xdr:cNvSpPr txBox="1"/>
      </xdr:nvSpPr>
      <xdr:spPr>
        <a:xfrm>
          <a:off x="116833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528" name="TextBox 527">
          <a:extLst>
            <a:ext uri="{FF2B5EF4-FFF2-40B4-BE49-F238E27FC236}">
              <a16:creationId xmlns:a16="http://schemas.microsoft.com/office/drawing/2014/main" id="{ED07A933-9109-4E5D-8527-22FB63DD0DAF}"/>
            </a:ext>
          </a:extLst>
        </xdr:cNvPr>
        <xdr:cNvSpPr txBox="1"/>
      </xdr:nvSpPr>
      <xdr:spPr>
        <a:xfrm>
          <a:off x="99593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529" name="TextBox 528">
          <a:extLst>
            <a:ext uri="{FF2B5EF4-FFF2-40B4-BE49-F238E27FC236}">
              <a16:creationId xmlns:a16="http://schemas.microsoft.com/office/drawing/2014/main" id="{953EDBC5-F1A0-4493-803D-36F29B69627D}"/>
            </a:ext>
          </a:extLst>
        </xdr:cNvPr>
        <xdr:cNvSpPr txBox="1"/>
      </xdr:nvSpPr>
      <xdr:spPr>
        <a:xfrm>
          <a:off x="99593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530" name="TextBox 529">
          <a:extLst>
            <a:ext uri="{FF2B5EF4-FFF2-40B4-BE49-F238E27FC236}">
              <a16:creationId xmlns:a16="http://schemas.microsoft.com/office/drawing/2014/main" id="{9FCEBA0E-54A6-4FC6-AB8D-A43A6A7AE2CF}"/>
            </a:ext>
          </a:extLst>
        </xdr:cNvPr>
        <xdr:cNvSpPr txBox="1"/>
      </xdr:nvSpPr>
      <xdr:spPr>
        <a:xfrm>
          <a:off x="99593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531" name="TextBox 530">
          <a:extLst>
            <a:ext uri="{FF2B5EF4-FFF2-40B4-BE49-F238E27FC236}">
              <a16:creationId xmlns:a16="http://schemas.microsoft.com/office/drawing/2014/main" id="{D3FF669D-39A8-4018-945F-26B7C9E92FCC}"/>
            </a:ext>
          </a:extLst>
        </xdr:cNvPr>
        <xdr:cNvSpPr txBox="1"/>
      </xdr:nvSpPr>
      <xdr:spPr>
        <a:xfrm>
          <a:off x="99593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532" name="TextBox 531">
          <a:extLst>
            <a:ext uri="{FF2B5EF4-FFF2-40B4-BE49-F238E27FC236}">
              <a16:creationId xmlns:a16="http://schemas.microsoft.com/office/drawing/2014/main" id="{513B6D57-E508-458E-A3E6-6194DED84E35}"/>
            </a:ext>
          </a:extLst>
        </xdr:cNvPr>
        <xdr:cNvSpPr txBox="1"/>
      </xdr:nvSpPr>
      <xdr:spPr>
        <a:xfrm>
          <a:off x="47872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533" name="TextBox 532">
          <a:extLst>
            <a:ext uri="{FF2B5EF4-FFF2-40B4-BE49-F238E27FC236}">
              <a16:creationId xmlns:a16="http://schemas.microsoft.com/office/drawing/2014/main" id="{1BB809B5-7940-4BFD-A4BA-194CAFD9CD94}"/>
            </a:ext>
          </a:extLst>
        </xdr:cNvPr>
        <xdr:cNvSpPr txBox="1"/>
      </xdr:nvSpPr>
      <xdr:spPr>
        <a:xfrm>
          <a:off x="47872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34" name="TextBox 533">
          <a:extLst>
            <a:ext uri="{FF2B5EF4-FFF2-40B4-BE49-F238E27FC236}">
              <a16:creationId xmlns:a16="http://schemas.microsoft.com/office/drawing/2014/main" id="{B3AF9B1E-52EB-4587-8D16-038202DB301C}"/>
            </a:ext>
          </a:extLst>
        </xdr:cNvPr>
        <xdr:cNvSpPr txBox="1"/>
      </xdr:nvSpPr>
      <xdr:spPr>
        <a:xfrm>
          <a:off x="65151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35" name="TextBox 534">
          <a:extLst>
            <a:ext uri="{FF2B5EF4-FFF2-40B4-BE49-F238E27FC236}">
              <a16:creationId xmlns:a16="http://schemas.microsoft.com/office/drawing/2014/main" id="{C759C737-766C-4B19-B3C6-03156E77FB81}"/>
            </a:ext>
          </a:extLst>
        </xdr:cNvPr>
        <xdr:cNvSpPr txBox="1"/>
      </xdr:nvSpPr>
      <xdr:spPr>
        <a:xfrm>
          <a:off x="65151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536" name="TextBox 535">
          <a:extLst>
            <a:ext uri="{FF2B5EF4-FFF2-40B4-BE49-F238E27FC236}">
              <a16:creationId xmlns:a16="http://schemas.microsoft.com/office/drawing/2014/main" id="{7DC58BD8-7550-4F48-A315-D3AB68E8097D}"/>
            </a:ext>
          </a:extLst>
        </xdr:cNvPr>
        <xdr:cNvSpPr txBox="1"/>
      </xdr:nvSpPr>
      <xdr:spPr>
        <a:xfrm>
          <a:off x="47910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537" name="TextBox 536">
          <a:extLst>
            <a:ext uri="{FF2B5EF4-FFF2-40B4-BE49-F238E27FC236}">
              <a16:creationId xmlns:a16="http://schemas.microsoft.com/office/drawing/2014/main" id="{331EFEA4-8409-41F8-A496-6AD9A627960C}"/>
            </a:ext>
          </a:extLst>
        </xdr:cNvPr>
        <xdr:cNvSpPr txBox="1"/>
      </xdr:nvSpPr>
      <xdr:spPr>
        <a:xfrm>
          <a:off x="47910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38" name="TextBox 537">
          <a:extLst>
            <a:ext uri="{FF2B5EF4-FFF2-40B4-BE49-F238E27FC236}">
              <a16:creationId xmlns:a16="http://schemas.microsoft.com/office/drawing/2014/main" id="{77311C5A-165F-4B15-9D39-4EF8E0CAE7CF}"/>
            </a:ext>
          </a:extLst>
        </xdr:cNvPr>
        <xdr:cNvSpPr txBox="1"/>
      </xdr:nvSpPr>
      <xdr:spPr>
        <a:xfrm>
          <a:off x="65151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39" name="TextBox 538">
          <a:extLst>
            <a:ext uri="{FF2B5EF4-FFF2-40B4-BE49-F238E27FC236}">
              <a16:creationId xmlns:a16="http://schemas.microsoft.com/office/drawing/2014/main" id="{B74D941A-B85E-45F1-B6A3-6FFE000C16A5}"/>
            </a:ext>
          </a:extLst>
        </xdr:cNvPr>
        <xdr:cNvSpPr txBox="1"/>
      </xdr:nvSpPr>
      <xdr:spPr>
        <a:xfrm>
          <a:off x="65151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540" name="TextBox 539">
          <a:extLst>
            <a:ext uri="{FF2B5EF4-FFF2-40B4-BE49-F238E27FC236}">
              <a16:creationId xmlns:a16="http://schemas.microsoft.com/office/drawing/2014/main" id="{7C792275-B4A9-44D6-AC6B-217C8F3D8A67}"/>
            </a:ext>
          </a:extLst>
        </xdr:cNvPr>
        <xdr:cNvSpPr txBox="1"/>
      </xdr:nvSpPr>
      <xdr:spPr>
        <a:xfrm>
          <a:off x="823531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541" name="TextBox 540">
          <a:extLst>
            <a:ext uri="{FF2B5EF4-FFF2-40B4-BE49-F238E27FC236}">
              <a16:creationId xmlns:a16="http://schemas.microsoft.com/office/drawing/2014/main" id="{C36E7A77-BA90-4D10-8D69-8F7D96C2251A}"/>
            </a:ext>
          </a:extLst>
        </xdr:cNvPr>
        <xdr:cNvSpPr txBox="1"/>
      </xdr:nvSpPr>
      <xdr:spPr>
        <a:xfrm>
          <a:off x="823531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542" name="TextBox 541">
          <a:extLst>
            <a:ext uri="{FF2B5EF4-FFF2-40B4-BE49-F238E27FC236}">
              <a16:creationId xmlns:a16="http://schemas.microsoft.com/office/drawing/2014/main" id="{7CB3748C-D7D2-4FC4-8CFA-8C7AF17B1174}"/>
            </a:ext>
          </a:extLst>
        </xdr:cNvPr>
        <xdr:cNvSpPr txBox="1"/>
      </xdr:nvSpPr>
      <xdr:spPr>
        <a:xfrm>
          <a:off x="65112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543" name="TextBox 542">
          <a:extLst>
            <a:ext uri="{FF2B5EF4-FFF2-40B4-BE49-F238E27FC236}">
              <a16:creationId xmlns:a16="http://schemas.microsoft.com/office/drawing/2014/main" id="{64EBD400-1F28-4E44-84E1-6AE6FFD6E252}"/>
            </a:ext>
          </a:extLst>
        </xdr:cNvPr>
        <xdr:cNvSpPr txBox="1"/>
      </xdr:nvSpPr>
      <xdr:spPr>
        <a:xfrm>
          <a:off x="65112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544" name="TextBox 543">
          <a:extLst>
            <a:ext uri="{FF2B5EF4-FFF2-40B4-BE49-F238E27FC236}">
              <a16:creationId xmlns:a16="http://schemas.microsoft.com/office/drawing/2014/main" id="{52482D30-7091-4DA7-8D00-AE923396E7D2}"/>
            </a:ext>
          </a:extLst>
        </xdr:cNvPr>
        <xdr:cNvSpPr txBox="1"/>
      </xdr:nvSpPr>
      <xdr:spPr>
        <a:xfrm>
          <a:off x="116833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545" name="TextBox 544">
          <a:extLst>
            <a:ext uri="{FF2B5EF4-FFF2-40B4-BE49-F238E27FC236}">
              <a16:creationId xmlns:a16="http://schemas.microsoft.com/office/drawing/2014/main" id="{58B04215-5A1E-462A-BC1C-7534160E56B7}"/>
            </a:ext>
          </a:extLst>
        </xdr:cNvPr>
        <xdr:cNvSpPr txBox="1"/>
      </xdr:nvSpPr>
      <xdr:spPr>
        <a:xfrm>
          <a:off x="116833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546" name="TextBox 545">
          <a:extLst>
            <a:ext uri="{FF2B5EF4-FFF2-40B4-BE49-F238E27FC236}">
              <a16:creationId xmlns:a16="http://schemas.microsoft.com/office/drawing/2014/main" id="{E71D64F2-AC9A-479E-AE30-405BCC867FC5}"/>
            </a:ext>
          </a:extLst>
        </xdr:cNvPr>
        <xdr:cNvSpPr txBox="1"/>
      </xdr:nvSpPr>
      <xdr:spPr>
        <a:xfrm>
          <a:off x="99593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547" name="TextBox 546">
          <a:extLst>
            <a:ext uri="{FF2B5EF4-FFF2-40B4-BE49-F238E27FC236}">
              <a16:creationId xmlns:a16="http://schemas.microsoft.com/office/drawing/2014/main" id="{18CEDF46-D345-4524-96BC-16B3709DDAFE}"/>
            </a:ext>
          </a:extLst>
        </xdr:cNvPr>
        <xdr:cNvSpPr txBox="1"/>
      </xdr:nvSpPr>
      <xdr:spPr>
        <a:xfrm>
          <a:off x="99593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303466"/>
    <xdr:sp macro="" textlink="">
      <xdr:nvSpPr>
        <xdr:cNvPr id="283" name="TextBox 282">
          <a:extLst>
            <a:ext uri="{FF2B5EF4-FFF2-40B4-BE49-F238E27FC236}">
              <a16:creationId xmlns:a16="http://schemas.microsoft.com/office/drawing/2014/main" id="{53851937-36A4-4602-8EF7-919EC16D5EB5}"/>
            </a:ext>
          </a:extLst>
        </xdr:cNvPr>
        <xdr:cNvSpPr txBox="1"/>
      </xdr:nvSpPr>
      <xdr:spPr>
        <a:xfrm>
          <a:off x="4968240" y="8258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284" name="TextBox 283">
          <a:extLst>
            <a:ext uri="{FF2B5EF4-FFF2-40B4-BE49-F238E27FC236}">
              <a16:creationId xmlns:a16="http://schemas.microsoft.com/office/drawing/2014/main" id="{ECA856E4-FC50-40C9-A44E-965B7F577BD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285" name="TextBox 284">
          <a:extLst>
            <a:ext uri="{FF2B5EF4-FFF2-40B4-BE49-F238E27FC236}">
              <a16:creationId xmlns:a16="http://schemas.microsoft.com/office/drawing/2014/main" id="{B8E4D6BF-ECE0-411B-8230-B5D17C0993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286" name="TextBox 285">
          <a:extLst>
            <a:ext uri="{FF2B5EF4-FFF2-40B4-BE49-F238E27FC236}">
              <a16:creationId xmlns:a16="http://schemas.microsoft.com/office/drawing/2014/main" id="{44EB682F-D825-4E9F-A63D-4F17A4F188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287" name="TextBox 286">
          <a:extLst>
            <a:ext uri="{FF2B5EF4-FFF2-40B4-BE49-F238E27FC236}">
              <a16:creationId xmlns:a16="http://schemas.microsoft.com/office/drawing/2014/main" id="{8A015F06-2629-4C01-AF32-35D0F932FDF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288" name="TextBox 287">
          <a:extLst>
            <a:ext uri="{FF2B5EF4-FFF2-40B4-BE49-F238E27FC236}">
              <a16:creationId xmlns:a16="http://schemas.microsoft.com/office/drawing/2014/main" id="{456ED4C9-99E7-4643-AFF2-ABB7DDAC47DA}"/>
            </a:ext>
          </a:extLst>
        </xdr:cNvPr>
        <xdr:cNvSpPr txBox="1"/>
      </xdr:nvSpPr>
      <xdr:spPr>
        <a:xfrm>
          <a:off x="49682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289" name="TextBox 288">
          <a:extLst>
            <a:ext uri="{FF2B5EF4-FFF2-40B4-BE49-F238E27FC236}">
              <a16:creationId xmlns:a16="http://schemas.microsoft.com/office/drawing/2014/main" id="{FAD6A2E8-881C-4C62-BAA4-8543DA0DA6AC}"/>
            </a:ext>
          </a:extLst>
        </xdr:cNvPr>
        <xdr:cNvSpPr txBox="1"/>
      </xdr:nvSpPr>
      <xdr:spPr>
        <a:xfrm>
          <a:off x="49682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90" name="TextBox 289">
          <a:extLst>
            <a:ext uri="{FF2B5EF4-FFF2-40B4-BE49-F238E27FC236}">
              <a16:creationId xmlns:a16="http://schemas.microsoft.com/office/drawing/2014/main" id="{658A0B36-19E8-4F63-9E34-F5558978D5AA}"/>
            </a:ext>
          </a:extLst>
        </xdr:cNvPr>
        <xdr:cNvSpPr txBox="1"/>
      </xdr:nvSpPr>
      <xdr:spPr>
        <a:xfrm>
          <a:off x="49682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91" name="TextBox 290">
          <a:extLst>
            <a:ext uri="{FF2B5EF4-FFF2-40B4-BE49-F238E27FC236}">
              <a16:creationId xmlns:a16="http://schemas.microsoft.com/office/drawing/2014/main" id="{58B460D8-4A3B-4795-A51B-978127F7C51E}"/>
            </a:ext>
          </a:extLst>
        </xdr:cNvPr>
        <xdr:cNvSpPr txBox="1"/>
      </xdr:nvSpPr>
      <xdr:spPr>
        <a:xfrm>
          <a:off x="49682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292" name="TextBox 291">
          <a:extLst>
            <a:ext uri="{FF2B5EF4-FFF2-40B4-BE49-F238E27FC236}">
              <a16:creationId xmlns:a16="http://schemas.microsoft.com/office/drawing/2014/main" id="{11B8D728-B125-4A14-9467-446E946F10D7}"/>
            </a:ext>
          </a:extLst>
        </xdr:cNvPr>
        <xdr:cNvSpPr txBox="1"/>
      </xdr:nvSpPr>
      <xdr:spPr>
        <a:xfrm>
          <a:off x="6629400" y="82581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93" name="TextBox 292">
          <a:extLst>
            <a:ext uri="{FF2B5EF4-FFF2-40B4-BE49-F238E27FC236}">
              <a16:creationId xmlns:a16="http://schemas.microsoft.com/office/drawing/2014/main" id="{7CEE0D1D-228B-4991-896A-863C61048A1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94" name="TextBox 293">
          <a:extLst>
            <a:ext uri="{FF2B5EF4-FFF2-40B4-BE49-F238E27FC236}">
              <a16:creationId xmlns:a16="http://schemas.microsoft.com/office/drawing/2014/main" id="{359644A2-03C5-42DB-81DD-EC28C8F45698}"/>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295" name="TextBox 294">
          <a:extLst>
            <a:ext uri="{FF2B5EF4-FFF2-40B4-BE49-F238E27FC236}">
              <a16:creationId xmlns:a16="http://schemas.microsoft.com/office/drawing/2014/main" id="{0ADC6809-158A-46CC-AC2D-3EE856AFB19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296" name="TextBox 295">
          <a:extLst>
            <a:ext uri="{FF2B5EF4-FFF2-40B4-BE49-F238E27FC236}">
              <a16:creationId xmlns:a16="http://schemas.microsoft.com/office/drawing/2014/main" id="{9CE03B93-405B-49E7-9C09-08C94B9A0C7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97" name="TextBox 296">
          <a:extLst>
            <a:ext uri="{FF2B5EF4-FFF2-40B4-BE49-F238E27FC236}">
              <a16:creationId xmlns:a16="http://schemas.microsoft.com/office/drawing/2014/main" id="{89E30879-32D5-4DB1-9A07-0FA3DA0EA04D}"/>
            </a:ext>
          </a:extLst>
        </xdr:cNvPr>
        <xdr:cNvSpPr txBox="1"/>
      </xdr:nvSpPr>
      <xdr:spPr>
        <a:xfrm>
          <a:off x="66294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98" name="TextBox 297">
          <a:extLst>
            <a:ext uri="{FF2B5EF4-FFF2-40B4-BE49-F238E27FC236}">
              <a16:creationId xmlns:a16="http://schemas.microsoft.com/office/drawing/2014/main" id="{A0A86B32-E16B-424F-8A21-E6441053B468}"/>
            </a:ext>
          </a:extLst>
        </xdr:cNvPr>
        <xdr:cNvSpPr txBox="1"/>
      </xdr:nvSpPr>
      <xdr:spPr>
        <a:xfrm>
          <a:off x="66294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99" name="TextBox 298">
          <a:extLst>
            <a:ext uri="{FF2B5EF4-FFF2-40B4-BE49-F238E27FC236}">
              <a16:creationId xmlns:a16="http://schemas.microsoft.com/office/drawing/2014/main" id="{245D8622-4CD0-4A5A-A799-B5751A80347F}"/>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300" name="TextBox 299">
          <a:extLst>
            <a:ext uri="{FF2B5EF4-FFF2-40B4-BE49-F238E27FC236}">
              <a16:creationId xmlns:a16="http://schemas.microsoft.com/office/drawing/2014/main" id="{2F8700FA-F071-47CE-813C-B100FE6A0065}"/>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301" name="TextBox 300">
          <a:extLst>
            <a:ext uri="{FF2B5EF4-FFF2-40B4-BE49-F238E27FC236}">
              <a16:creationId xmlns:a16="http://schemas.microsoft.com/office/drawing/2014/main" id="{8FC16574-8FF6-48BF-BA49-25A2325AF1A2}"/>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302" name="TextBox 301">
          <a:extLst>
            <a:ext uri="{FF2B5EF4-FFF2-40B4-BE49-F238E27FC236}">
              <a16:creationId xmlns:a16="http://schemas.microsoft.com/office/drawing/2014/main" id="{FABE2E3B-EECE-4F16-8CC3-2317019596BF}"/>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303" name="TextBox 302">
          <a:extLst>
            <a:ext uri="{FF2B5EF4-FFF2-40B4-BE49-F238E27FC236}">
              <a16:creationId xmlns:a16="http://schemas.microsoft.com/office/drawing/2014/main" id="{C200197C-9140-4258-BD65-248C84099BA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304" name="TextBox 303">
          <a:extLst>
            <a:ext uri="{FF2B5EF4-FFF2-40B4-BE49-F238E27FC236}">
              <a16:creationId xmlns:a16="http://schemas.microsoft.com/office/drawing/2014/main" id="{DB0BA483-5CCF-4155-8488-AD84C184AC4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05" name="TextBox 304">
          <a:extLst>
            <a:ext uri="{FF2B5EF4-FFF2-40B4-BE49-F238E27FC236}">
              <a16:creationId xmlns:a16="http://schemas.microsoft.com/office/drawing/2014/main" id="{575F09FF-20E5-4FE6-AAC2-00B3FF00F5D7}"/>
            </a:ext>
          </a:extLst>
        </xdr:cNvPr>
        <xdr:cNvSpPr txBox="1"/>
      </xdr:nvSpPr>
      <xdr:spPr>
        <a:xfrm>
          <a:off x="66294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06" name="TextBox 305">
          <a:extLst>
            <a:ext uri="{FF2B5EF4-FFF2-40B4-BE49-F238E27FC236}">
              <a16:creationId xmlns:a16="http://schemas.microsoft.com/office/drawing/2014/main" id="{EACAC798-370F-41B7-9104-509E203ED2F0}"/>
            </a:ext>
          </a:extLst>
        </xdr:cNvPr>
        <xdr:cNvSpPr txBox="1"/>
      </xdr:nvSpPr>
      <xdr:spPr>
        <a:xfrm>
          <a:off x="66294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7" name="TextBox 306">
          <a:extLst>
            <a:ext uri="{FF2B5EF4-FFF2-40B4-BE49-F238E27FC236}">
              <a16:creationId xmlns:a16="http://schemas.microsoft.com/office/drawing/2014/main" id="{9D320E80-B6FE-470F-A9DF-F0F96155B0B1}"/>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8" name="TextBox 307">
          <a:extLst>
            <a:ext uri="{FF2B5EF4-FFF2-40B4-BE49-F238E27FC236}">
              <a16:creationId xmlns:a16="http://schemas.microsoft.com/office/drawing/2014/main" id="{2A507B36-CBDB-4F08-B4F3-A02D21FBE75C}"/>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9" name="TextBox 308">
          <a:extLst>
            <a:ext uri="{FF2B5EF4-FFF2-40B4-BE49-F238E27FC236}">
              <a16:creationId xmlns:a16="http://schemas.microsoft.com/office/drawing/2014/main" id="{9C9874B5-3C6D-4838-9905-C367DB64A5EF}"/>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0" name="TextBox 309">
          <a:extLst>
            <a:ext uri="{FF2B5EF4-FFF2-40B4-BE49-F238E27FC236}">
              <a16:creationId xmlns:a16="http://schemas.microsoft.com/office/drawing/2014/main" id="{1C099DBE-B609-43A1-A8D4-B79C4A05EE73}"/>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11" name="TextBox 310">
          <a:extLst>
            <a:ext uri="{FF2B5EF4-FFF2-40B4-BE49-F238E27FC236}">
              <a16:creationId xmlns:a16="http://schemas.microsoft.com/office/drawing/2014/main" id="{4EA7F905-F7AD-4CAD-B255-ED1BD63D3DFB}"/>
            </a:ext>
          </a:extLst>
        </xdr:cNvPr>
        <xdr:cNvSpPr txBox="1"/>
      </xdr:nvSpPr>
      <xdr:spPr>
        <a:xfrm>
          <a:off x="33108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12" name="TextBox 311">
          <a:extLst>
            <a:ext uri="{FF2B5EF4-FFF2-40B4-BE49-F238E27FC236}">
              <a16:creationId xmlns:a16="http://schemas.microsoft.com/office/drawing/2014/main" id="{30F7060B-5829-4AEF-901B-8E68930B407E}"/>
            </a:ext>
          </a:extLst>
        </xdr:cNvPr>
        <xdr:cNvSpPr txBox="1"/>
      </xdr:nvSpPr>
      <xdr:spPr>
        <a:xfrm>
          <a:off x="3310890" y="8258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13" name="TextBox 312">
          <a:extLst>
            <a:ext uri="{FF2B5EF4-FFF2-40B4-BE49-F238E27FC236}">
              <a16:creationId xmlns:a16="http://schemas.microsoft.com/office/drawing/2014/main" id="{58E81070-DBA9-4F95-B835-D2FD8843AD95}"/>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14" name="TextBox 313">
          <a:extLst>
            <a:ext uri="{FF2B5EF4-FFF2-40B4-BE49-F238E27FC236}">
              <a16:creationId xmlns:a16="http://schemas.microsoft.com/office/drawing/2014/main" id="{842E3C98-8844-495B-99E4-E16253428C2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15" name="TextBox 314">
          <a:extLst>
            <a:ext uri="{FF2B5EF4-FFF2-40B4-BE49-F238E27FC236}">
              <a16:creationId xmlns:a16="http://schemas.microsoft.com/office/drawing/2014/main" id="{D302C927-1AD7-447C-84EE-3A07B4018071}"/>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16" name="TextBox 315">
          <a:extLst>
            <a:ext uri="{FF2B5EF4-FFF2-40B4-BE49-F238E27FC236}">
              <a16:creationId xmlns:a16="http://schemas.microsoft.com/office/drawing/2014/main" id="{BFB901A2-072C-41C1-B497-01D4C55CBD9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17" name="TextBox 316">
          <a:extLst>
            <a:ext uri="{FF2B5EF4-FFF2-40B4-BE49-F238E27FC236}">
              <a16:creationId xmlns:a16="http://schemas.microsoft.com/office/drawing/2014/main" id="{411015B2-3232-4C38-BE1B-449FF0597F17}"/>
            </a:ext>
          </a:extLst>
        </xdr:cNvPr>
        <xdr:cNvSpPr txBox="1"/>
      </xdr:nvSpPr>
      <xdr:spPr>
        <a:xfrm>
          <a:off x="331089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18" name="TextBox 317">
          <a:extLst>
            <a:ext uri="{FF2B5EF4-FFF2-40B4-BE49-F238E27FC236}">
              <a16:creationId xmlns:a16="http://schemas.microsoft.com/office/drawing/2014/main" id="{7BA9B5B1-D027-4C1E-A75A-7686C86DA1A6}"/>
            </a:ext>
          </a:extLst>
        </xdr:cNvPr>
        <xdr:cNvSpPr txBox="1"/>
      </xdr:nvSpPr>
      <xdr:spPr>
        <a:xfrm>
          <a:off x="331089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319" name="TextBox 318">
          <a:extLst>
            <a:ext uri="{FF2B5EF4-FFF2-40B4-BE49-F238E27FC236}">
              <a16:creationId xmlns:a16="http://schemas.microsoft.com/office/drawing/2014/main" id="{0FD1CD9E-725C-4369-81DC-99EED00799B4}"/>
            </a:ext>
          </a:extLst>
        </xdr:cNvPr>
        <xdr:cNvSpPr txBox="1"/>
      </xdr:nvSpPr>
      <xdr:spPr>
        <a:xfrm>
          <a:off x="33108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320" name="TextBox 319">
          <a:extLst>
            <a:ext uri="{FF2B5EF4-FFF2-40B4-BE49-F238E27FC236}">
              <a16:creationId xmlns:a16="http://schemas.microsoft.com/office/drawing/2014/main" id="{6C3438DB-45E2-4A49-BD5E-24ACCF61934E}"/>
            </a:ext>
          </a:extLst>
        </xdr:cNvPr>
        <xdr:cNvSpPr txBox="1"/>
      </xdr:nvSpPr>
      <xdr:spPr>
        <a:xfrm>
          <a:off x="33108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321" name="TextBox 320">
          <a:extLst>
            <a:ext uri="{FF2B5EF4-FFF2-40B4-BE49-F238E27FC236}">
              <a16:creationId xmlns:a16="http://schemas.microsoft.com/office/drawing/2014/main" id="{700047A2-253C-460F-BDF5-0612DF60B889}"/>
            </a:ext>
          </a:extLst>
        </xdr:cNvPr>
        <xdr:cNvSpPr txBox="1"/>
      </xdr:nvSpPr>
      <xdr:spPr>
        <a:xfrm>
          <a:off x="3310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322" name="TextBox 321">
          <a:extLst>
            <a:ext uri="{FF2B5EF4-FFF2-40B4-BE49-F238E27FC236}">
              <a16:creationId xmlns:a16="http://schemas.microsoft.com/office/drawing/2014/main" id="{D27B0DF7-072C-4B84-B492-BB4F69393751}"/>
            </a:ext>
          </a:extLst>
        </xdr:cNvPr>
        <xdr:cNvSpPr txBox="1"/>
      </xdr:nvSpPr>
      <xdr:spPr>
        <a:xfrm>
          <a:off x="3310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323" name="TextBox 322">
          <a:extLst>
            <a:ext uri="{FF2B5EF4-FFF2-40B4-BE49-F238E27FC236}">
              <a16:creationId xmlns:a16="http://schemas.microsoft.com/office/drawing/2014/main" id="{C2663522-E251-4E9F-805F-7920377A8EF8}"/>
            </a:ext>
          </a:extLst>
        </xdr:cNvPr>
        <xdr:cNvSpPr txBox="1"/>
      </xdr:nvSpPr>
      <xdr:spPr>
        <a:xfrm>
          <a:off x="4972050" y="82581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324" name="TextBox 323">
          <a:extLst>
            <a:ext uri="{FF2B5EF4-FFF2-40B4-BE49-F238E27FC236}">
              <a16:creationId xmlns:a16="http://schemas.microsoft.com/office/drawing/2014/main" id="{621E26E4-E4E3-48AF-BD46-91083474DDCC}"/>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325" name="TextBox 324">
          <a:extLst>
            <a:ext uri="{FF2B5EF4-FFF2-40B4-BE49-F238E27FC236}">
              <a16:creationId xmlns:a16="http://schemas.microsoft.com/office/drawing/2014/main" id="{E7EECF85-A785-4B44-9E57-FC9C53A4A04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26" name="TextBox 325">
          <a:extLst>
            <a:ext uri="{FF2B5EF4-FFF2-40B4-BE49-F238E27FC236}">
              <a16:creationId xmlns:a16="http://schemas.microsoft.com/office/drawing/2014/main" id="{25003CEB-4E55-476E-88F9-98748DD4916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27" name="TextBox 326">
          <a:extLst>
            <a:ext uri="{FF2B5EF4-FFF2-40B4-BE49-F238E27FC236}">
              <a16:creationId xmlns:a16="http://schemas.microsoft.com/office/drawing/2014/main" id="{60F92304-2FD9-4429-9942-7D5B07196985}"/>
            </a:ext>
          </a:extLst>
        </xdr:cNvPr>
        <xdr:cNvSpPr txBox="1"/>
      </xdr:nvSpPr>
      <xdr:spPr>
        <a:xfrm>
          <a:off x="497205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28" name="TextBox 327">
          <a:extLst>
            <a:ext uri="{FF2B5EF4-FFF2-40B4-BE49-F238E27FC236}">
              <a16:creationId xmlns:a16="http://schemas.microsoft.com/office/drawing/2014/main" id="{ECABFC93-D2AA-4AF4-8A7D-0618BFBAC256}"/>
            </a:ext>
          </a:extLst>
        </xdr:cNvPr>
        <xdr:cNvSpPr txBox="1"/>
      </xdr:nvSpPr>
      <xdr:spPr>
        <a:xfrm>
          <a:off x="497205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29" name="TextBox 328">
          <a:extLst>
            <a:ext uri="{FF2B5EF4-FFF2-40B4-BE49-F238E27FC236}">
              <a16:creationId xmlns:a16="http://schemas.microsoft.com/office/drawing/2014/main" id="{FDA7C3D9-EA04-42D9-A46D-EA7AB0D7A577}"/>
            </a:ext>
          </a:extLst>
        </xdr:cNvPr>
        <xdr:cNvSpPr txBox="1"/>
      </xdr:nvSpPr>
      <xdr:spPr>
        <a:xfrm>
          <a:off x="497205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30" name="TextBox 329">
          <a:extLst>
            <a:ext uri="{FF2B5EF4-FFF2-40B4-BE49-F238E27FC236}">
              <a16:creationId xmlns:a16="http://schemas.microsoft.com/office/drawing/2014/main" id="{B29A5474-A166-4553-9D82-052EF0F5F172}"/>
            </a:ext>
          </a:extLst>
        </xdr:cNvPr>
        <xdr:cNvSpPr txBox="1"/>
      </xdr:nvSpPr>
      <xdr:spPr>
        <a:xfrm>
          <a:off x="497205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331" name="TextBox 330">
          <a:extLst>
            <a:ext uri="{FF2B5EF4-FFF2-40B4-BE49-F238E27FC236}">
              <a16:creationId xmlns:a16="http://schemas.microsoft.com/office/drawing/2014/main" id="{7955DA37-6B5D-4FDC-98E4-601F54E285F2}"/>
            </a:ext>
          </a:extLst>
        </xdr:cNvPr>
        <xdr:cNvSpPr txBox="1"/>
      </xdr:nvSpPr>
      <xdr:spPr>
        <a:xfrm>
          <a:off x="6629400" y="82581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332" name="TextBox 331">
          <a:extLst>
            <a:ext uri="{FF2B5EF4-FFF2-40B4-BE49-F238E27FC236}">
              <a16:creationId xmlns:a16="http://schemas.microsoft.com/office/drawing/2014/main" id="{AB8AFB3E-653A-4E71-A260-CB89099904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333" name="TextBox 332">
          <a:extLst>
            <a:ext uri="{FF2B5EF4-FFF2-40B4-BE49-F238E27FC236}">
              <a16:creationId xmlns:a16="http://schemas.microsoft.com/office/drawing/2014/main" id="{54A8A98E-89F9-4E1D-AE46-9D5F097F948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334" name="TextBox 333">
          <a:extLst>
            <a:ext uri="{FF2B5EF4-FFF2-40B4-BE49-F238E27FC236}">
              <a16:creationId xmlns:a16="http://schemas.microsoft.com/office/drawing/2014/main" id="{18EC888B-A1AD-43BC-B6F0-30308A4123BB}"/>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335" name="TextBox 334">
          <a:extLst>
            <a:ext uri="{FF2B5EF4-FFF2-40B4-BE49-F238E27FC236}">
              <a16:creationId xmlns:a16="http://schemas.microsoft.com/office/drawing/2014/main" id="{BACA9F27-ACA2-4459-BD91-2B3F6E09C5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336" name="TextBox 335">
          <a:extLst>
            <a:ext uri="{FF2B5EF4-FFF2-40B4-BE49-F238E27FC236}">
              <a16:creationId xmlns:a16="http://schemas.microsoft.com/office/drawing/2014/main" id="{FA9F0542-B90B-4D78-BEB3-B4E77FDDB418}"/>
            </a:ext>
          </a:extLst>
        </xdr:cNvPr>
        <xdr:cNvSpPr txBox="1"/>
      </xdr:nvSpPr>
      <xdr:spPr>
        <a:xfrm>
          <a:off x="66294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337" name="TextBox 336">
          <a:extLst>
            <a:ext uri="{FF2B5EF4-FFF2-40B4-BE49-F238E27FC236}">
              <a16:creationId xmlns:a16="http://schemas.microsoft.com/office/drawing/2014/main" id="{7AD2486F-68AA-4CB6-A17D-3ECF14F87C56}"/>
            </a:ext>
          </a:extLst>
        </xdr:cNvPr>
        <xdr:cNvSpPr txBox="1"/>
      </xdr:nvSpPr>
      <xdr:spPr>
        <a:xfrm>
          <a:off x="66294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338" name="TextBox 337">
          <a:extLst>
            <a:ext uri="{FF2B5EF4-FFF2-40B4-BE49-F238E27FC236}">
              <a16:creationId xmlns:a16="http://schemas.microsoft.com/office/drawing/2014/main" id="{1EA64514-8E59-45D1-99B0-81E5CAA9FFC0}"/>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339" name="TextBox 338">
          <a:extLst>
            <a:ext uri="{FF2B5EF4-FFF2-40B4-BE49-F238E27FC236}">
              <a16:creationId xmlns:a16="http://schemas.microsoft.com/office/drawing/2014/main" id="{EE12C737-8D0B-426E-8123-84E5A51457BB}"/>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340" name="TextBox 339">
          <a:extLst>
            <a:ext uri="{FF2B5EF4-FFF2-40B4-BE49-F238E27FC236}">
              <a16:creationId xmlns:a16="http://schemas.microsoft.com/office/drawing/2014/main" id="{F50BAB33-26BC-4673-8174-055D13617711}"/>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341" name="TextBox 340">
          <a:extLst>
            <a:ext uri="{FF2B5EF4-FFF2-40B4-BE49-F238E27FC236}">
              <a16:creationId xmlns:a16="http://schemas.microsoft.com/office/drawing/2014/main" id="{6181F0A8-BB98-4C86-A3C6-E502AD32865D}"/>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342" name="TextBox 341">
          <a:extLst>
            <a:ext uri="{FF2B5EF4-FFF2-40B4-BE49-F238E27FC236}">
              <a16:creationId xmlns:a16="http://schemas.microsoft.com/office/drawing/2014/main" id="{CE966496-FC13-49F3-B330-363A3544C6AE}"/>
            </a:ext>
          </a:extLst>
        </xdr:cNvPr>
        <xdr:cNvSpPr txBox="1"/>
      </xdr:nvSpPr>
      <xdr:spPr>
        <a:xfrm>
          <a:off x="49682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343" name="TextBox 342">
          <a:extLst>
            <a:ext uri="{FF2B5EF4-FFF2-40B4-BE49-F238E27FC236}">
              <a16:creationId xmlns:a16="http://schemas.microsoft.com/office/drawing/2014/main" id="{01E68E02-3368-42AE-981E-4DD5BC050067}"/>
            </a:ext>
          </a:extLst>
        </xdr:cNvPr>
        <xdr:cNvSpPr txBox="1"/>
      </xdr:nvSpPr>
      <xdr:spPr>
        <a:xfrm>
          <a:off x="49682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344" name="TextBox 343">
          <a:extLst>
            <a:ext uri="{FF2B5EF4-FFF2-40B4-BE49-F238E27FC236}">
              <a16:creationId xmlns:a16="http://schemas.microsoft.com/office/drawing/2014/main" id="{AF5213E8-A032-4C09-AA30-0213149EDE10}"/>
            </a:ext>
          </a:extLst>
        </xdr:cNvPr>
        <xdr:cNvSpPr txBox="1"/>
      </xdr:nvSpPr>
      <xdr:spPr>
        <a:xfrm>
          <a:off x="4968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345" name="TextBox 344">
          <a:extLst>
            <a:ext uri="{FF2B5EF4-FFF2-40B4-BE49-F238E27FC236}">
              <a16:creationId xmlns:a16="http://schemas.microsoft.com/office/drawing/2014/main" id="{3776F507-FF5D-4C35-B464-865EFD4281CB}"/>
            </a:ext>
          </a:extLst>
        </xdr:cNvPr>
        <xdr:cNvSpPr txBox="1"/>
      </xdr:nvSpPr>
      <xdr:spPr>
        <a:xfrm>
          <a:off x="4968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46" name="TextBox 345">
          <a:extLst>
            <a:ext uri="{FF2B5EF4-FFF2-40B4-BE49-F238E27FC236}">
              <a16:creationId xmlns:a16="http://schemas.microsoft.com/office/drawing/2014/main" id="{45964192-531C-47EA-8E51-FA4C495169A4}"/>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47" name="TextBox 346">
          <a:extLst>
            <a:ext uri="{FF2B5EF4-FFF2-40B4-BE49-F238E27FC236}">
              <a16:creationId xmlns:a16="http://schemas.microsoft.com/office/drawing/2014/main" id="{74965C5C-57D6-4F1F-9F05-F19DC4126C8F}"/>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348" name="TextBox 347">
          <a:extLst>
            <a:ext uri="{FF2B5EF4-FFF2-40B4-BE49-F238E27FC236}">
              <a16:creationId xmlns:a16="http://schemas.microsoft.com/office/drawing/2014/main" id="{75E2D3C6-B8B4-4B2E-A097-D99A203189D1}"/>
            </a:ext>
          </a:extLst>
        </xdr:cNvPr>
        <xdr:cNvSpPr txBox="1"/>
      </xdr:nvSpPr>
      <xdr:spPr>
        <a:xfrm>
          <a:off x="66294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349" name="TextBox 348">
          <a:extLst>
            <a:ext uri="{FF2B5EF4-FFF2-40B4-BE49-F238E27FC236}">
              <a16:creationId xmlns:a16="http://schemas.microsoft.com/office/drawing/2014/main" id="{D7822697-68FF-4538-B3AE-C0FCA29B3CB3}"/>
            </a:ext>
          </a:extLst>
        </xdr:cNvPr>
        <xdr:cNvSpPr txBox="1"/>
      </xdr:nvSpPr>
      <xdr:spPr>
        <a:xfrm>
          <a:off x="66294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350" name="TextBox 349">
          <a:extLst>
            <a:ext uri="{FF2B5EF4-FFF2-40B4-BE49-F238E27FC236}">
              <a16:creationId xmlns:a16="http://schemas.microsoft.com/office/drawing/2014/main" id="{715B323E-AB3E-4E09-99BE-468F876C59FC}"/>
            </a:ext>
          </a:extLst>
        </xdr:cNvPr>
        <xdr:cNvSpPr txBox="1"/>
      </xdr:nvSpPr>
      <xdr:spPr>
        <a:xfrm>
          <a:off x="66294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351" name="TextBox 350">
          <a:extLst>
            <a:ext uri="{FF2B5EF4-FFF2-40B4-BE49-F238E27FC236}">
              <a16:creationId xmlns:a16="http://schemas.microsoft.com/office/drawing/2014/main" id="{0B4B50F3-0AE2-48FF-9714-FB9870B11E39}"/>
            </a:ext>
          </a:extLst>
        </xdr:cNvPr>
        <xdr:cNvSpPr txBox="1"/>
      </xdr:nvSpPr>
      <xdr:spPr>
        <a:xfrm>
          <a:off x="66294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352" name="TextBox 351">
          <a:extLst>
            <a:ext uri="{FF2B5EF4-FFF2-40B4-BE49-F238E27FC236}">
              <a16:creationId xmlns:a16="http://schemas.microsoft.com/office/drawing/2014/main" id="{00D830B6-DDD7-4FA5-B167-AC06F1D6D9B0}"/>
            </a:ext>
          </a:extLst>
        </xdr:cNvPr>
        <xdr:cNvSpPr txBox="1"/>
      </xdr:nvSpPr>
      <xdr:spPr>
        <a:xfrm>
          <a:off x="497205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353" name="TextBox 352">
          <a:extLst>
            <a:ext uri="{FF2B5EF4-FFF2-40B4-BE49-F238E27FC236}">
              <a16:creationId xmlns:a16="http://schemas.microsoft.com/office/drawing/2014/main" id="{AF293D50-FBBE-4684-9ACE-9568756C1663}"/>
            </a:ext>
          </a:extLst>
        </xdr:cNvPr>
        <xdr:cNvSpPr txBox="1"/>
      </xdr:nvSpPr>
      <xdr:spPr>
        <a:xfrm>
          <a:off x="497205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354" name="TextBox 353">
          <a:extLst>
            <a:ext uri="{FF2B5EF4-FFF2-40B4-BE49-F238E27FC236}">
              <a16:creationId xmlns:a16="http://schemas.microsoft.com/office/drawing/2014/main" id="{FDA25AD2-BE64-43A0-8589-0C39071D75F3}"/>
            </a:ext>
          </a:extLst>
        </xdr:cNvPr>
        <xdr:cNvSpPr txBox="1"/>
      </xdr:nvSpPr>
      <xdr:spPr>
        <a:xfrm>
          <a:off x="497205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355" name="TextBox 354">
          <a:extLst>
            <a:ext uri="{FF2B5EF4-FFF2-40B4-BE49-F238E27FC236}">
              <a16:creationId xmlns:a16="http://schemas.microsoft.com/office/drawing/2014/main" id="{60D133E9-B08D-4342-9E0B-CE5ED1A49CFB}"/>
            </a:ext>
          </a:extLst>
        </xdr:cNvPr>
        <xdr:cNvSpPr txBox="1"/>
      </xdr:nvSpPr>
      <xdr:spPr>
        <a:xfrm>
          <a:off x="497205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56" name="TextBox 355">
          <a:extLst>
            <a:ext uri="{FF2B5EF4-FFF2-40B4-BE49-F238E27FC236}">
              <a16:creationId xmlns:a16="http://schemas.microsoft.com/office/drawing/2014/main" id="{2BB8D70D-0589-4A18-B0BF-2436B0DA615A}"/>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57" name="TextBox 356">
          <a:extLst>
            <a:ext uri="{FF2B5EF4-FFF2-40B4-BE49-F238E27FC236}">
              <a16:creationId xmlns:a16="http://schemas.microsoft.com/office/drawing/2014/main" id="{3D94AA57-3513-42D8-9B5D-D65BBFD20707}"/>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358" name="TextBox 357">
          <a:extLst>
            <a:ext uri="{FF2B5EF4-FFF2-40B4-BE49-F238E27FC236}">
              <a16:creationId xmlns:a16="http://schemas.microsoft.com/office/drawing/2014/main" id="{5978621A-BF33-4086-BDE8-D5C5645030E9}"/>
            </a:ext>
          </a:extLst>
        </xdr:cNvPr>
        <xdr:cNvSpPr txBox="1"/>
      </xdr:nvSpPr>
      <xdr:spPr>
        <a:xfrm>
          <a:off x="66294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359" name="TextBox 358">
          <a:extLst>
            <a:ext uri="{FF2B5EF4-FFF2-40B4-BE49-F238E27FC236}">
              <a16:creationId xmlns:a16="http://schemas.microsoft.com/office/drawing/2014/main" id="{A9AC69D1-11AD-4C3B-ABAB-78330C389B1A}"/>
            </a:ext>
          </a:extLst>
        </xdr:cNvPr>
        <xdr:cNvSpPr txBox="1"/>
      </xdr:nvSpPr>
      <xdr:spPr>
        <a:xfrm>
          <a:off x="66294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360" name="TextBox 359">
          <a:extLst>
            <a:ext uri="{FF2B5EF4-FFF2-40B4-BE49-F238E27FC236}">
              <a16:creationId xmlns:a16="http://schemas.microsoft.com/office/drawing/2014/main" id="{E6AA0523-81F4-400D-ACB1-7632A3C1EA07}"/>
            </a:ext>
          </a:extLst>
        </xdr:cNvPr>
        <xdr:cNvSpPr txBox="1"/>
      </xdr:nvSpPr>
      <xdr:spPr>
        <a:xfrm>
          <a:off x="49682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361" name="TextBox 360">
          <a:extLst>
            <a:ext uri="{FF2B5EF4-FFF2-40B4-BE49-F238E27FC236}">
              <a16:creationId xmlns:a16="http://schemas.microsoft.com/office/drawing/2014/main" id="{52D1A59B-7AFA-4963-B928-3838C00B478D}"/>
            </a:ext>
          </a:extLst>
        </xdr:cNvPr>
        <xdr:cNvSpPr txBox="1"/>
      </xdr:nvSpPr>
      <xdr:spPr>
        <a:xfrm>
          <a:off x="4968240" y="9067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362" name="TextBox 361">
          <a:extLst>
            <a:ext uri="{FF2B5EF4-FFF2-40B4-BE49-F238E27FC236}">
              <a16:creationId xmlns:a16="http://schemas.microsoft.com/office/drawing/2014/main" id="{64BEA7A8-490F-48C6-9284-5317E93E4E69}"/>
            </a:ext>
          </a:extLst>
        </xdr:cNvPr>
        <xdr:cNvSpPr txBox="1"/>
      </xdr:nvSpPr>
      <xdr:spPr>
        <a:xfrm>
          <a:off x="3646170" y="9067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363" name="TextBox 362">
          <a:extLst>
            <a:ext uri="{FF2B5EF4-FFF2-40B4-BE49-F238E27FC236}">
              <a16:creationId xmlns:a16="http://schemas.microsoft.com/office/drawing/2014/main" id="{79F5138F-719A-4407-BE1D-B5F6928002B4}"/>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364" name="TextBox 363">
          <a:extLst>
            <a:ext uri="{FF2B5EF4-FFF2-40B4-BE49-F238E27FC236}">
              <a16:creationId xmlns:a16="http://schemas.microsoft.com/office/drawing/2014/main" id="{C7F5B300-09F0-42BA-AC3D-4E398E43812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365" name="TextBox 364">
          <a:extLst>
            <a:ext uri="{FF2B5EF4-FFF2-40B4-BE49-F238E27FC236}">
              <a16:creationId xmlns:a16="http://schemas.microsoft.com/office/drawing/2014/main" id="{AD9D8F91-8E60-44E7-B88E-EEE4287AE656}"/>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366" name="TextBox 365">
          <a:extLst>
            <a:ext uri="{FF2B5EF4-FFF2-40B4-BE49-F238E27FC236}">
              <a16:creationId xmlns:a16="http://schemas.microsoft.com/office/drawing/2014/main" id="{E446E218-482B-48A4-AB62-6A17665C22E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367" name="TextBox 366">
          <a:extLst>
            <a:ext uri="{FF2B5EF4-FFF2-40B4-BE49-F238E27FC236}">
              <a16:creationId xmlns:a16="http://schemas.microsoft.com/office/drawing/2014/main" id="{209049FE-395C-4B95-944E-4E397D74C1B3}"/>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368" name="TextBox 367">
          <a:extLst>
            <a:ext uri="{FF2B5EF4-FFF2-40B4-BE49-F238E27FC236}">
              <a16:creationId xmlns:a16="http://schemas.microsoft.com/office/drawing/2014/main" id="{C096C4DE-3E33-4A85-91C5-47148BDF0824}"/>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369" name="TextBox 368">
          <a:extLst>
            <a:ext uri="{FF2B5EF4-FFF2-40B4-BE49-F238E27FC236}">
              <a16:creationId xmlns:a16="http://schemas.microsoft.com/office/drawing/2014/main" id="{FF60D14A-0E06-44F1-88C3-69A99D0E2FA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370" name="TextBox 369">
          <a:extLst>
            <a:ext uri="{FF2B5EF4-FFF2-40B4-BE49-F238E27FC236}">
              <a16:creationId xmlns:a16="http://schemas.microsoft.com/office/drawing/2014/main" id="{998F2563-5561-4742-A61E-EB32BBE2627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371" name="TextBox 370">
          <a:extLst>
            <a:ext uri="{FF2B5EF4-FFF2-40B4-BE49-F238E27FC236}">
              <a16:creationId xmlns:a16="http://schemas.microsoft.com/office/drawing/2014/main" id="{1F003F52-E6EA-4D8A-B593-251B37AE3AEE}"/>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372" name="TextBox 371">
          <a:extLst>
            <a:ext uri="{FF2B5EF4-FFF2-40B4-BE49-F238E27FC236}">
              <a16:creationId xmlns:a16="http://schemas.microsoft.com/office/drawing/2014/main" id="{684B516A-EFE6-427D-9D1A-D53841C95D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373" name="TextBox 372">
          <a:extLst>
            <a:ext uri="{FF2B5EF4-FFF2-40B4-BE49-F238E27FC236}">
              <a16:creationId xmlns:a16="http://schemas.microsoft.com/office/drawing/2014/main" id="{53030290-B5B8-4417-955F-AE0E8A575D64}"/>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374" name="TextBox 373">
          <a:extLst>
            <a:ext uri="{FF2B5EF4-FFF2-40B4-BE49-F238E27FC236}">
              <a16:creationId xmlns:a16="http://schemas.microsoft.com/office/drawing/2014/main" id="{31D73CA2-78CD-400D-8FC7-C3A13E6178C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375" name="TextBox 374">
          <a:extLst>
            <a:ext uri="{FF2B5EF4-FFF2-40B4-BE49-F238E27FC236}">
              <a16:creationId xmlns:a16="http://schemas.microsoft.com/office/drawing/2014/main" id="{E3A67B80-8B6B-46D8-AD17-7FA9AD152CC8}"/>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376" name="TextBox 375">
          <a:extLst>
            <a:ext uri="{FF2B5EF4-FFF2-40B4-BE49-F238E27FC236}">
              <a16:creationId xmlns:a16="http://schemas.microsoft.com/office/drawing/2014/main" id="{C226726C-672A-4976-B6C5-085953C08212}"/>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377" name="TextBox 376">
          <a:extLst>
            <a:ext uri="{FF2B5EF4-FFF2-40B4-BE49-F238E27FC236}">
              <a16:creationId xmlns:a16="http://schemas.microsoft.com/office/drawing/2014/main" id="{33CBB61F-BB7F-467D-B591-386D4BCE887E}"/>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378" name="TextBox 377">
          <a:extLst>
            <a:ext uri="{FF2B5EF4-FFF2-40B4-BE49-F238E27FC236}">
              <a16:creationId xmlns:a16="http://schemas.microsoft.com/office/drawing/2014/main" id="{9C274C7C-3BBD-4A77-9B74-D4997DDBA17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379" name="TextBox 378">
          <a:extLst>
            <a:ext uri="{FF2B5EF4-FFF2-40B4-BE49-F238E27FC236}">
              <a16:creationId xmlns:a16="http://schemas.microsoft.com/office/drawing/2014/main" id="{4AB98771-749E-4673-9734-421415CF42C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380" name="TextBox 379">
          <a:extLst>
            <a:ext uri="{FF2B5EF4-FFF2-40B4-BE49-F238E27FC236}">
              <a16:creationId xmlns:a16="http://schemas.microsoft.com/office/drawing/2014/main" id="{C804C06F-3829-49D9-B026-39E0261F123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381" name="TextBox 380">
          <a:extLst>
            <a:ext uri="{FF2B5EF4-FFF2-40B4-BE49-F238E27FC236}">
              <a16:creationId xmlns:a16="http://schemas.microsoft.com/office/drawing/2014/main" id="{4255D9A9-48C0-4C2C-B9B1-CE51605D997E}"/>
            </a:ext>
          </a:extLst>
        </xdr:cNvPr>
        <xdr:cNvSpPr txBox="1"/>
      </xdr:nvSpPr>
      <xdr:spPr>
        <a:xfrm>
          <a:off x="49682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382" name="TextBox 381">
          <a:extLst>
            <a:ext uri="{FF2B5EF4-FFF2-40B4-BE49-F238E27FC236}">
              <a16:creationId xmlns:a16="http://schemas.microsoft.com/office/drawing/2014/main" id="{1034C4FC-80FC-4ACD-A8FF-FFDE22CA6A55}"/>
            </a:ext>
          </a:extLst>
        </xdr:cNvPr>
        <xdr:cNvSpPr txBox="1"/>
      </xdr:nvSpPr>
      <xdr:spPr>
        <a:xfrm>
          <a:off x="49682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383" name="TextBox 382">
          <a:extLst>
            <a:ext uri="{FF2B5EF4-FFF2-40B4-BE49-F238E27FC236}">
              <a16:creationId xmlns:a16="http://schemas.microsoft.com/office/drawing/2014/main" id="{9A6A8B6E-46C7-456B-A373-CDF2874AEB2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384" name="TextBox 383">
          <a:extLst>
            <a:ext uri="{FF2B5EF4-FFF2-40B4-BE49-F238E27FC236}">
              <a16:creationId xmlns:a16="http://schemas.microsoft.com/office/drawing/2014/main" id="{233FE3BD-C1AB-4209-B583-7E9D37641BA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385" name="TextBox 384">
          <a:extLst>
            <a:ext uri="{FF2B5EF4-FFF2-40B4-BE49-F238E27FC236}">
              <a16:creationId xmlns:a16="http://schemas.microsoft.com/office/drawing/2014/main" id="{0671A82C-8C0C-4174-9098-7E9FA70914FD}"/>
            </a:ext>
          </a:extLst>
        </xdr:cNvPr>
        <xdr:cNvSpPr txBox="1"/>
      </xdr:nvSpPr>
      <xdr:spPr>
        <a:xfrm>
          <a:off x="66294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386" name="TextBox 385">
          <a:extLst>
            <a:ext uri="{FF2B5EF4-FFF2-40B4-BE49-F238E27FC236}">
              <a16:creationId xmlns:a16="http://schemas.microsoft.com/office/drawing/2014/main" id="{B16EC3D7-1C81-436A-A10D-27077DD17FF6}"/>
            </a:ext>
          </a:extLst>
        </xdr:cNvPr>
        <xdr:cNvSpPr txBox="1"/>
      </xdr:nvSpPr>
      <xdr:spPr>
        <a:xfrm>
          <a:off x="66294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87" name="TextBox 386">
          <a:extLst>
            <a:ext uri="{FF2B5EF4-FFF2-40B4-BE49-F238E27FC236}">
              <a16:creationId xmlns:a16="http://schemas.microsoft.com/office/drawing/2014/main" id="{17A7070E-06C9-4FCD-91E0-7CE40F10FF1A}"/>
            </a:ext>
          </a:extLst>
        </xdr:cNvPr>
        <xdr:cNvSpPr txBox="1"/>
      </xdr:nvSpPr>
      <xdr:spPr>
        <a:xfrm>
          <a:off x="66294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88" name="TextBox 387">
          <a:extLst>
            <a:ext uri="{FF2B5EF4-FFF2-40B4-BE49-F238E27FC236}">
              <a16:creationId xmlns:a16="http://schemas.microsoft.com/office/drawing/2014/main" id="{6CFFBC28-6920-47A5-9D9C-B4197B99A486}"/>
            </a:ext>
          </a:extLst>
        </xdr:cNvPr>
        <xdr:cNvSpPr txBox="1"/>
      </xdr:nvSpPr>
      <xdr:spPr>
        <a:xfrm>
          <a:off x="66294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389" name="TextBox 388">
          <a:extLst>
            <a:ext uri="{FF2B5EF4-FFF2-40B4-BE49-F238E27FC236}">
              <a16:creationId xmlns:a16="http://schemas.microsoft.com/office/drawing/2014/main" id="{E5E223EF-94E8-4F7E-A7F5-4ECF936EB0AE}"/>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390" name="TextBox 389">
          <a:extLst>
            <a:ext uri="{FF2B5EF4-FFF2-40B4-BE49-F238E27FC236}">
              <a16:creationId xmlns:a16="http://schemas.microsoft.com/office/drawing/2014/main" id="{085B0A1A-B66C-48D4-B07C-C9335D0382E0}"/>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91" name="TextBox 390">
          <a:extLst>
            <a:ext uri="{FF2B5EF4-FFF2-40B4-BE49-F238E27FC236}">
              <a16:creationId xmlns:a16="http://schemas.microsoft.com/office/drawing/2014/main" id="{88B01856-18E7-4822-890F-A435BDDBEF11}"/>
            </a:ext>
          </a:extLst>
        </xdr:cNvPr>
        <xdr:cNvSpPr txBox="1"/>
      </xdr:nvSpPr>
      <xdr:spPr>
        <a:xfrm>
          <a:off x="497205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392" name="TextBox 391">
          <a:extLst>
            <a:ext uri="{FF2B5EF4-FFF2-40B4-BE49-F238E27FC236}">
              <a16:creationId xmlns:a16="http://schemas.microsoft.com/office/drawing/2014/main" id="{DF4273DA-2177-4456-8461-17B90EB7F5E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393" name="TextBox 392">
          <a:extLst>
            <a:ext uri="{FF2B5EF4-FFF2-40B4-BE49-F238E27FC236}">
              <a16:creationId xmlns:a16="http://schemas.microsoft.com/office/drawing/2014/main" id="{8B493B23-AAC1-4AB1-9E39-7075C10BDE4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394" name="TextBox 393">
          <a:extLst>
            <a:ext uri="{FF2B5EF4-FFF2-40B4-BE49-F238E27FC236}">
              <a16:creationId xmlns:a16="http://schemas.microsoft.com/office/drawing/2014/main" id="{351A48FE-00E2-45FE-A18A-2AAF471E1D18}"/>
            </a:ext>
          </a:extLst>
        </xdr:cNvPr>
        <xdr:cNvSpPr txBox="1"/>
      </xdr:nvSpPr>
      <xdr:spPr>
        <a:xfrm>
          <a:off x="66294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395" name="TextBox 394">
          <a:extLst>
            <a:ext uri="{FF2B5EF4-FFF2-40B4-BE49-F238E27FC236}">
              <a16:creationId xmlns:a16="http://schemas.microsoft.com/office/drawing/2014/main" id="{27AC857B-4A92-4505-BB1B-025D0B9F651F}"/>
            </a:ext>
          </a:extLst>
        </xdr:cNvPr>
        <xdr:cNvSpPr txBox="1"/>
      </xdr:nvSpPr>
      <xdr:spPr>
        <a:xfrm>
          <a:off x="66294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396" name="TextBox 395">
          <a:extLst>
            <a:ext uri="{FF2B5EF4-FFF2-40B4-BE49-F238E27FC236}">
              <a16:creationId xmlns:a16="http://schemas.microsoft.com/office/drawing/2014/main" id="{9A24C460-F0D4-4476-8D6D-632929F0416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397" name="TextBox 396">
          <a:extLst>
            <a:ext uri="{FF2B5EF4-FFF2-40B4-BE49-F238E27FC236}">
              <a16:creationId xmlns:a16="http://schemas.microsoft.com/office/drawing/2014/main" id="{08E50583-8206-495D-AA53-633D1663736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398" name="TextBox 397">
          <a:extLst>
            <a:ext uri="{FF2B5EF4-FFF2-40B4-BE49-F238E27FC236}">
              <a16:creationId xmlns:a16="http://schemas.microsoft.com/office/drawing/2014/main" id="{20F679CE-DB33-4711-BC6B-0B996EEE3BE9}"/>
            </a:ext>
          </a:extLst>
        </xdr:cNvPr>
        <xdr:cNvSpPr txBox="1"/>
      </xdr:nvSpPr>
      <xdr:spPr>
        <a:xfrm>
          <a:off x="82829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399" name="TextBox 398">
          <a:extLst>
            <a:ext uri="{FF2B5EF4-FFF2-40B4-BE49-F238E27FC236}">
              <a16:creationId xmlns:a16="http://schemas.microsoft.com/office/drawing/2014/main" id="{47712848-12C3-452F-A928-CA9F20E23A57}"/>
            </a:ext>
          </a:extLst>
        </xdr:cNvPr>
        <xdr:cNvSpPr txBox="1"/>
      </xdr:nvSpPr>
      <xdr:spPr>
        <a:xfrm>
          <a:off x="82829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400" name="TextBox 399">
          <a:extLst>
            <a:ext uri="{FF2B5EF4-FFF2-40B4-BE49-F238E27FC236}">
              <a16:creationId xmlns:a16="http://schemas.microsoft.com/office/drawing/2014/main" id="{0438C91D-A46C-4C4B-94FC-17F156335111}"/>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401" name="TextBox 400">
          <a:extLst>
            <a:ext uri="{FF2B5EF4-FFF2-40B4-BE49-F238E27FC236}">
              <a16:creationId xmlns:a16="http://schemas.microsoft.com/office/drawing/2014/main" id="{54065816-B456-409D-B6B4-64BE9FDE8FA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402" name="TextBox 401">
          <a:extLst>
            <a:ext uri="{FF2B5EF4-FFF2-40B4-BE49-F238E27FC236}">
              <a16:creationId xmlns:a16="http://schemas.microsoft.com/office/drawing/2014/main" id="{70B3B336-F193-4449-815F-E0611F052E40}"/>
            </a:ext>
          </a:extLst>
        </xdr:cNvPr>
        <xdr:cNvSpPr txBox="1"/>
      </xdr:nvSpPr>
      <xdr:spPr>
        <a:xfrm>
          <a:off x="662559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403" name="TextBox 402">
          <a:extLst>
            <a:ext uri="{FF2B5EF4-FFF2-40B4-BE49-F238E27FC236}">
              <a16:creationId xmlns:a16="http://schemas.microsoft.com/office/drawing/2014/main" id="{162CB84F-EF36-4C25-A78C-C74BA49A2CA6}"/>
            </a:ext>
          </a:extLst>
        </xdr:cNvPr>
        <xdr:cNvSpPr txBox="1"/>
      </xdr:nvSpPr>
      <xdr:spPr>
        <a:xfrm>
          <a:off x="662559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404" name="TextBox 403">
          <a:extLst>
            <a:ext uri="{FF2B5EF4-FFF2-40B4-BE49-F238E27FC236}">
              <a16:creationId xmlns:a16="http://schemas.microsoft.com/office/drawing/2014/main" id="{3CB49595-DA5B-4B39-AD92-FDAA15C6490A}"/>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405" name="TextBox 404">
          <a:extLst>
            <a:ext uri="{FF2B5EF4-FFF2-40B4-BE49-F238E27FC236}">
              <a16:creationId xmlns:a16="http://schemas.microsoft.com/office/drawing/2014/main" id="{13ED5745-8110-4D6C-94C4-253AEE4587C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406" name="TextBox 405">
          <a:extLst>
            <a:ext uri="{FF2B5EF4-FFF2-40B4-BE49-F238E27FC236}">
              <a16:creationId xmlns:a16="http://schemas.microsoft.com/office/drawing/2014/main" id="{32554C68-AB70-4D4C-8AE9-7C75E2E1BC31}"/>
            </a:ext>
          </a:extLst>
        </xdr:cNvPr>
        <xdr:cNvSpPr txBox="1"/>
      </xdr:nvSpPr>
      <xdr:spPr>
        <a:xfrm>
          <a:off x="115976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407" name="TextBox 406">
          <a:extLst>
            <a:ext uri="{FF2B5EF4-FFF2-40B4-BE49-F238E27FC236}">
              <a16:creationId xmlns:a16="http://schemas.microsoft.com/office/drawing/2014/main" id="{CCCC6783-AB09-4892-8831-B3663D8B9EAC}"/>
            </a:ext>
          </a:extLst>
        </xdr:cNvPr>
        <xdr:cNvSpPr txBox="1"/>
      </xdr:nvSpPr>
      <xdr:spPr>
        <a:xfrm>
          <a:off x="115976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408" name="TextBox 407">
          <a:extLst>
            <a:ext uri="{FF2B5EF4-FFF2-40B4-BE49-F238E27FC236}">
              <a16:creationId xmlns:a16="http://schemas.microsoft.com/office/drawing/2014/main" id="{B335865D-33BE-41FC-845D-E90C44935DCD}"/>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409" name="TextBox 408">
          <a:extLst>
            <a:ext uri="{FF2B5EF4-FFF2-40B4-BE49-F238E27FC236}">
              <a16:creationId xmlns:a16="http://schemas.microsoft.com/office/drawing/2014/main" id="{D9A106C7-13EE-45BE-8F96-427B21D012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410" name="TextBox 409">
          <a:extLst>
            <a:ext uri="{FF2B5EF4-FFF2-40B4-BE49-F238E27FC236}">
              <a16:creationId xmlns:a16="http://schemas.microsoft.com/office/drawing/2014/main" id="{BF06BABD-4DFB-4502-89A0-FD5749E21159}"/>
            </a:ext>
          </a:extLst>
        </xdr:cNvPr>
        <xdr:cNvSpPr txBox="1"/>
      </xdr:nvSpPr>
      <xdr:spPr>
        <a:xfrm>
          <a:off x="994029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411" name="TextBox 410">
          <a:extLst>
            <a:ext uri="{FF2B5EF4-FFF2-40B4-BE49-F238E27FC236}">
              <a16:creationId xmlns:a16="http://schemas.microsoft.com/office/drawing/2014/main" id="{CDDC10F4-33BC-47C1-9BC7-F6E9DF4F8200}"/>
            </a:ext>
          </a:extLst>
        </xdr:cNvPr>
        <xdr:cNvSpPr txBox="1"/>
      </xdr:nvSpPr>
      <xdr:spPr>
        <a:xfrm>
          <a:off x="994029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412" name="TextBox 411">
          <a:extLst>
            <a:ext uri="{FF2B5EF4-FFF2-40B4-BE49-F238E27FC236}">
              <a16:creationId xmlns:a16="http://schemas.microsoft.com/office/drawing/2014/main" id="{80F46CBC-B596-43B5-A43C-1940E99D820E}"/>
            </a:ext>
          </a:extLst>
        </xdr:cNvPr>
        <xdr:cNvSpPr txBox="1"/>
      </xdr:nvSpPr>
      <xdr:spPr>
        <a:xfrm>
          <a:off x="49682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413" name="TextBox 412">
          <a:extLst>
            <a:ext uri="{FF2B5EF4-FFF2-40B4-BE49-F238E27FC236}">
              <a16:creationId xmlns:a16="http://schemas.microsoft.com/office/drawing/2014/main" id="{D21E0A9B-1F60-49D2-874B-5903FB788D77}"/>
            </a:ext>
          </a:extLst>
        </xdr:cNvPr>
        <xdr:cNvSpPr txBox="1"/>
      </xdr:nvSpPr>
      <xdr:spPr>
        <a:xfrm>
          <a:off x="49682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14" name="TextBox 413">
          <a:extLst>
            <a:ext uri="{FF2B5EF4-FFF2-40B4-BE49-F238E27FC236}">
              <a16:creationId xmlns:a16="http://schemas.microsoft.com/office/drawing/2014/main" id="{F38CD603-EADB-4A5C-AB07-AE09F8A8FCAA}"/>
            </a:ext>
          </a:extLst>
        </xdr:cNvPr>
        <xdr:cNvSpPr txBox="1"/>
      </xdr:nvSpPr>
      <xdr:spPr>
        <a:xfrm>
          <a:off x="49682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15" name="TextBox 414">
          <a:extLst>
            <a:ext uri="{FF2B5EF4-FFF2-40B4-BE49-F238E27FC236}">
              <a16:creationId xmlns:a16="http://schemas.microsoft.com/office/drawing/2014/main" id="{672493AE-7671-4CC3-88E6-01CD84F611F3}"/>
            </a:ext>
          </a:extLst>
        </xdr:cNvPr>
        <xdr:cNvSpPr txBox="1"/>
      </xdr:nvSpPr>
      <xdr:spPr>
        <a:xfrm>
          <a:off x="49682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416" name="TextBox 415">
          <a:extLst>
            <a:ext uri="{FF2B5EF4-FFF2-40B4-BE49-F238E27FC236}">
              <a16:creationId xmlns:a16="http://schemas.microsoft.com/office/drawing/2014/main" id="{1B4EFFCF-CADD-4FED-BCCA-5D2A8C45B0B1}"/>
            </a:ext>
          </a:extLst>
        </xdr:cNvPr>
        <xdr:cNvSpPr txBox="1"/>
      </xdr:nvSpPr>
      <xdr:spPr>
        <a:xfrm>
          <a:off x="66294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417" name="TextBox 416">
          <a:extLst>
            <a:ext uri="{FF2B5EF4-FFF2-40B4-BE49-F238E27FC236}">
              <a16:creationId xmlns:a16="http://schemas.microsoft.com/office/drawing/2014/main" id="{2A11F6E7-A4E5-4FE8-94DB-06B6353B81EF}"/>
            </a:ext>
          </a:extLst>
        </xdr:cNvPr>
        <xdr:cNvSpPr txBox="1"/>
      </xdr:nvSpPr>
      <xdr:spPr>
        <a:xfrm>
          <a:off x="66294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418" name="TextBox 417">
          <a:extLst>
            <a:ext uri="{FF2B5EF4-FFF2-40B4-BE49-F238E27FC236}">
              <a16:creationId xmlns:a16="http://schemas.microsoft.com/office/drawing/2014/main" id="{BB7780F5-D392-4649-BC0C-3B2813A8B218}"/>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419" name="TextBox 418">
          <a:extLst>
            <a:ext uri="{FF2B5EF4-FFF2-40B4-BE49-F238E27FC236}">
              <a16:creationId xmlns:a16="http://schemas.microsoft.com/office/drawing/2014/main" id="{625D5C59-75D7-4229-9BF9-12E3BFDC9A62}"/>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20" name="TextBox 419">
          <a:extLst>
            <a:ext uri="{FF2B5EF4-FFF2-40B4-BE49-F238E27FC236}">
              <a16:creationId xmlns:a16="http://schemas.microsoft.com/office/drawing/2014/main" id="{46C737C4-13A4-40F4-95B6-A0588E47ED32}"/>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21" name="TextBox 420">
          <a:extLst>
            <a:ext uri="{FF2B5EF4-FFF2-40B4-BE49-F238E27FC236}">
              <a16:creationId xmlns:a16="http://schemas.microsoft.com/office/drawing/2014/main" id="{A14D0636-E63D-4A7C-B8D0-32A983CA97D6}"/>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422" name="TextBox 421">
          <a:extLst>
            <a:ext uri="{FF2B5EF4-FFF2-40B4-BE49-F238E27FC236}">
              <a16:creationId xmlns:a16="http://schemas.microsoft.com/office/drawing/2014/main" id="{FC8ECAF8-0BB9-4FBC-9E70-58E2214BFE22}"/>
            </a:ext>
          </a:extLst>
        </xdr:cNvPr>
        <xdr:cNvSpPr txBox="1"/>
      </xdr:nvSpPr>
      <xdr:spPr>
        <a:xfrm>
          <a:off x="497205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423" name="TextBox 422">
          <a:extLst>
            <a:ext uri="{FF2B5EF4-FFF2-40B4-BE49-F238E27FC236}">
              <a16:creationId xmlns:a16="http://schemas.microsoft.com/office/drawing/2014/main" id="{AF7AA382-9FC1-421A-A542-E88C59E83BD6}"/>
            </a:ext>
          </a:extLst>
        </xdr:cNvPr>
        <xdr:cNvSpPr txBox="1"/>
      </xdr:nvSpPr>
      <xdr:spPr>
        <a:xfrm>
          <a:off x="497205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424" name="TextBox 423">
          <a:extLst>
            <a:ext uri="{FF2B5EF4-FFF2-40B4-BE49-F238E27FC236}">
              <a16:creationId xmlns:a16="http://schemas.microsoft.com/office/drawing/2014/main" id="{770E0DBE-3852-43B6-8457-24E3F78CF7AC}"/>
            </a:ext>
          </a:extLst>
        </xdr:cNvPr>
        <xdr:cNvSpPr txBox="1"/>
      </xdr:nvSpPr>
      <xdr:spPr>
        <a:xfrm>
          <a:off x="497205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425" name="TextBox 424">
          <a:extLst>
            <a:ext uri="{FF2B5EF4-FFF2-40B4-BE49-F238E27FC236}">
              <a16:creationId xmlns:a16="http://schemas.microsoft.com/office/drawing/2014/main" id="{4BC3CAEF-A6BC-4D61-B4D1-E344A6262838}"/>
            </a:ext>
          </a:extLst>
        </xdr:cNvPr>
        <xdr:cNvSpPr txBox="1"/>
      </xdr:nvSpPr>
      <xdr:spPr>
        <a:xfrm>
          <a:off x="66294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426" name="TextBox 425">
          <a:extLst>
            <a:ext uri="{FF2B5EF4-FFF2-40B4-BE49-F238E27FC236}">
              <a16:creationId xmlns:a16="http://schemas.microsoft.com/office/drawing/2014/main" id="{86DF3C66-5D78-4963-BF4C-0AE6E5A0AE5B}"/>
            </a:ext>
          </a:extLst>
        </xdr:cNvPr>
        <xdr:cNvSpPr txBox="1"/>
      </xdr:nvSpPr>
      <xdr:spPr>
        <a:xfrm>
          <a:off x="662940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427" name="TextBox 426">
          <a:extLst>
            <a:ext uri="{FF2B5EF4-FFF2-40B4-BE49-F238E27FC236}">
              <a16:creationId xmlns:a16="http://schemas.microsoft.com/office/drawing/2014/main" id="{5357994F-0B76-469D-8AF9-D4B9CA519ADF}"/>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428" name="TextBox 427">
          <a:extLst>
            <a:ext uri="{FF2B5EF4-FFF2-40B4-BE49-F238E27FC236}">
              <a16:creationId xmlns:a16="http://schemas.microsoft.com/office/drawing/2014/main" id="{73E2D29E-CCD0-4974-99D7-BAC6F723B29C}"/>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429" name="TextBox 428">
          <a:extLst>
            <a:ext uri="{FF2B5EF4-FFF2-40B4-BE49-F238E27FC236}">
              <a16:creationId xmlns:a16="http://schemas.microsoft.com/office/drawing/2014/main" id="{28971B05-13D6-4B2D-92E6-88FCFD47EE9F}"/>
            </a:ext>
          </a:extLst>
        </xdr:cNvPr>
        <xdr:cNvSpPr txBox="1"/>
      </xdr:nvSpPr>
      <xdr:spPr>
        <a:xfrm>
          <a:off x="82829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430" name="TextBox 429">
          <a:extLst>
            <a:ext uri="{FF2B5EF4-FFF2-40B4-BE49-F238E27FC236}">
              <a16:creationId xmlns:a16="http://schemas.microsoft.com/office/drawing/2014/main" id="{FA00458E-DF38-4DAC-9A4B-9F34211EF3E7}"/>
            </a:ext>
          </a:extLst>
        </xdr:cNvPr>
        <xdr:cNvSpPr txBox="1"/>
      </xdr:nvSpPr>
      <xdr:spPr>
        <a:xfrm>
          <a:off x="82829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431" name="TextBox 430">
          <a:extLst>
            <a:ext uri="{FF2B5EF4-FFF2-40B4-BE49-F238E27FC236}">
              <a16:creationId xmlns:a16="http://schemas.microsoft.com/office/drawing/2014/main" id="{E7B43C61-2DC9-4A96-98A3-23CC068F3FB0}"/>
            </a:ext>
          </a:extLst>
        </xdr:cNvPr>
        <xdr:cNvSpPr txBox="1"/>
      </xdr:nvSpPr>
      <xdr:spPr>
        <a:xfrm>
          <a:off x="82829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432" name="TextBox 431">
          <a:extLst>
            <a:ext uri="{FF2B5EF4-FFF2-40B4-BE49-F238E27FC236}">
              <a16:creationId xmlns:a16="http://schemas.microsoft.com/office/drawing/2014/main" id="{C0E0F2EB-3680-47DA-A5B8-218287243FB3}"/>
            </a:ext>
          </a:extLst>
        </xdr:cNvPr>
        <xdr:cNvSpPr txBox="1"/>
      </xdr:nvSpPr>
      <xdr:spPr>
        <a:xfrm>
          <a:off x="82829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433" name="TextBox 432">
          <a:extLst>
            <a:ext uri="{FF2B5EF4-FFF2-40B4-BE49-F238E27FC236}">
              <a16:creationId xmlns:a16="http://schemas.microsoft.com/office/drawing/2014/main" id="{2637CD1A-F242-44B0-BAB8-68D4FEF6F657}"/>
            </a:ext>
          </a:extLst>
        </xdr:cNvPr>
        <xdr:cNvSpPr txBox="1"/>
      </xdr:nvSpPr>
      <xdr:spPr>
        <a:xfrm>
          <a:off x="66255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434" name="TextBox 433">
          <a:extLst>
            <a:ext uri="{FF2B5EF4-FFF2-40B4-BE49-F238E27FC236}">
              <a16:creationId xmlns:a16="http://schemas.microsoft.com/office/drawing/2014/main" id="{713D3A2D-12DB-4843-900C-5EBFC5943CF1}"/>
            </a:ext>
          </a:extLst>
        </xdr:cNvPr>
        <xdr:cNvSpPr txBox="1"/>
      </xdr:nvSpPr>
      <xdr:spPr>
        <a:xfrm>
          <a:off x="66255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435" name="TextBox 434">
          <a:extLst>
            <a:ext uri="{FF2B5EF4-FFF2-40B4-BE49-F238E27FC236}">
              <a16:creationId xmlns:a16="http://schemas.microsoft.com/office/drawing/2014/main" id="{971E3B0D-31EE-4900-8964-D244081524A9}"/>
            </a:ext>
          </a:extLst>
        </xdr:cNvPr>
        <xdr:cNvSpPr txBox="1"/>
      </xdr:nvSpPr>
      <xdr:spPr>
        <a:xfrm>
          <a:off x="115976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436" name="TextBox 435">
          <a:extLst>
            <a:ext uri="{FF2B5EF4-FFF2-40B4-BE49-F238E27FC236}">
              <a16:creationId xmlns:a16="http://schemas.microsoft.com/office/drawing/2014/main" id="{09618884-E67E-49C6-8335-8C9C91787AA5}"/>
            </a:ext>
          </a:extLst>
        </xdr:cNvPr>
        <xdr:cNvSpPr txBox="1"/>
      </xdr:nvSpPr>
      <xdr:spPr>
        <a:xfrm>
          <a:off x="1159764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437" name="TextBox 436">
          <a:extLst>
            <a:ext uri="{FF2B5EF4-FFF2-40B4-BE49-F238E27FC236}">
              <a16:creationId xmlns:a16="http://schemas.microsoft.com/office/drawing/2014/main" id="{C1AE4C6A-0D9E-407D-8EA7-581633FFCF10}"/>
            </a:ext>
          </a:extLst>
        </xdr:cNvPr>
        <xdr:cNvSpPr txBox="1"/>
      </xdr:nvSpPr>
      <xdr:spPr>
        <a:xfrm>
          <a:off x="115976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438" name="TextBox 437">
          <a:extLst>
            <a:ext uri="{FF2B5EF4-FFF2-40B4-BE49-F238E27FC236}">
              <a16:creationId xmlns:a16="http://schemas.microsoft.com/office/drawing/2014/main" id="{B3984AA4-E5B4-49B9-8E30-FD070DCABDAF}"/>
            </a:ext>
          </a:extLst>
        </xdr:cNvPr>
        <xdr:cNvSpPr txBox="1"/>
      </xdr:nvSpPr>
      <xdr:spPr>
        <a:xfrm>
          <a:off x="115976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439" name="TextBox 438">
          <a:extLst>
            <a:ext uri="{FF2B5EF4-FFF2-40B4-BE49-F238E27FC236}">
              <a16:creationId xmlns:a16="http://schemas.microsoft.com/office/drawing/2014/main" id="{E4956E8F-E409-42DE-B484-71CC655AE03A}"/>
            </a:ext>
          </a:extLst>
        </xdr:cNvPr>
        <xdr:cNvSpPr txBox="1"/>
      </xdr:nvSpPr>
      <xdr:spPr>
        <a:xfrm>
          <a:off x="994029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440" name="TextBox 439">
          <a:extLst>
            <a:ext uri="{FF2B5EF4-FFF2-40B4-BE49-F238E27FC236}">
              <a16:creationId xmlns:a16="http://schemas.microsoft.com/office/drawing/2014/main" id="{62813520-469D-46C7-B227-52E65DC21EC2}"/>
            </a:ext>
          </a:extLst>
        </xdr:cNvPr>
        <xdr:cNvSpPr txBox="1"/>
      </xdr:nvSpPr>
      <xdr:spPr>
        <a:xfrm>
          <a:off x="9940290" y="890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441" name="TextBox 440">
          <a:extLst>
            <a:ext uri="{FF2B5EF4-FFF2-40B4-BE49-F238E27FC236}">
              <a16:creationId xmlns:a16="http://schemas.microsoft.com/office/drawing/2014/main" id="{D9732E23-D7C6-46D0-9AD2-44E2D82CECD1}"/>
            </a:ext>
          </a:extLst>
        </xdr:cNvPr>
        <xdr:cNvSpPr txBox="1"/>
      </xdr:nvSpPr>
      <xdr:spPr>
        <a:xfrm>
          <a:off x="99402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442" name="TextBox 441">
          <a:extLst>
            <a:ext uri="{FF2B5EF4-FFF2-40B4-BE49-F238E27FC236}">
              <a16:creationId xmlns:a16="http://schemas.microsoft.com/office/drawing/2014/main" id="{B34BBECC-FFFD-4E6A-9520-FB913D115238}"/>
            </a:ext>
          </a:extLst>
        </xdr:cNvPr>
        <xdr:cNvSpPr txBox="1"/>
      </xdr:nvSpPr>
      <xdr:spPr>
        <a:xfrm>
          <a:off x="99402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43" name="TextBox 442">
          <a:extLst>
            <a:ext uri="{FF2B5EF4-FFF2-40B4-BE49-F238E27FC236}">
              <a16:creationId xmlns:a16="http://schemas.microsoft.com/office/drawing/2014/main" id="{F2F3D47A-E487-4CEC-A5E1-7C35709988E3}"/>
            </a:ext>
          </a:extLst>
        </xdr:cNvPr>
        <xdr:cNvSpPr txBox="1"/>
      </xdr:nvSpPr>
      <xdr:spPr>
        <a:xfrm>
          <a:off x="49682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44" name="TextBox 443">
          <a:extLst>
            <a:ext uri="{FF2B5EF4-FFF2-40B4-BE49-F238E27FC236}">
              <a16:creationId xmlns:a16="http://schemas.microsoft.com/office/drawing/2014/main" id="{A1CC5EFC-CEA1-4191-AC87-763A9CDF3EF9}"/>
            </a:ext>
          </a:extLst>
        </xdr:cNvPr>
        <xdr:cNvSpPr txBox="1"/>
      </xdr:nvSpPr>
      <xdr:spPr>
        <a:xfrm>
          <a:off x="49682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45" name="TextBox 444">
          <a:extLst>
            <a:ext uri="{FF2B5EF4-FFF2-40B4-BE49-F238E27FC236}">
              <a16:creationId xmlns:a16="http://schemas.microsoft.com/office/drawing/2014/main" id="{D96AB59F-106C-47FB-BC89-067B8CB9DB53}"/>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46" name="TextBox 445">
          <a:extLst>
            <a:ext uri="{FF2B5EF4-FFF2-40B4-BE49-F238E27FC236}">
              <a16:creationId xmlns:a16="http://schemas.microsoft.com/office/drawing/2014/main" id="{B87196A9-3E6B-4448-AC3B-FFA946C609BF}"/>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447" name="TextBox 446">
          <a:extLst>
            <a:ext uri="{FF2B5EF4-FFF2-40B4-BE49-F238E27FC236}">
              <a16:creationId xmlns:a16="http://schemas.microsoft.com/office/drawing/2014/main" id="{25428BC6-0D62-4D4B-BEE6-B763CB090EC6}"/>
            </a:ext>
          </a:extLst>
        </xdr:cNvPr>
        <xdr:cNvSpPr txBox="1"/>
      </xdr:nvSpPr>
      <xdr:spPr>
        <a:xfrm>
          <a:off x="497205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448" name="TextBox 447">
          <a:extLst>
            <a:ext uri="{FF2B5EF4-FFF2-40B4-BE49-F238E27FC236}">
              <a16:creationId xmlns:a16="http://schemas.microsoft.com/office/drawing/2014/main" id="{AD31DEA2-0E6F-406D-A9BA-2D28BE84790A}"/>
            </a:ext>
          </a:extLst>
        </xdr:cNvPr>
        <xdr:cNvSpPr txBox="1"/>
      </xdr:nvSpPr>
      <xdr:spPr>
        <a:xfrm>
          <a:off x="497205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49" name="TextBox 448">
          <a:extLst>
            <a:ext uri="{FF2B5EF4-FFF2-40B4-BE49-F238E27FC236}">
              <a16:creationId xmlns:a16="http://schemas.microsoft.com/office/drawing/2014/main" id="{5BA4B76C-EEE1-4519-A5F2-62B46B7B3D19}"/>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50" name="TextBox 449">
          <a:extLst>
            <a:ext uri="{FF2B5EF4-FFF2-40B4-BE49-F238E27FC236}">
              <a16:creationId xmlns:a16="http://schemas.microsoft.com/office/drawing/2014/main" id="{D86DBE94-865F-4C03-9D49-A9DBE1791A00}"/>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451" name="TextBox 450">
          <a:extLst>
            <a:ext uri="{FF2B5EF4-FFF2-40B4-BE49-F238E27FC236}">
              <a16:creationId xmlns:a16="http://schemas.microsoft.com/office/drawing/2014/main" id="{AC22FA07-9E80-41C9-8F4C-700F2200F8E6}"/>
            </a:ext>
          </a:extLst>
        </xdr:cNvPr>
        <xdr:cNvSpPr txBox="1"/>
      </xdr:nvSpPr>
      <xdr:spPr>
        <a:xfrm>
          <a:off x="82829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452" name="TextBox 451">
          <a:extLst>
            <a:ext uri="{FF2B5EF4-FFF2-40B4-BE49-F238E27FC236}">
              <a16:creationId xmlns:a16="http://schemas.microsoft.com/office/drawing/2014/main" id="{B2078D2D-483C-49BD-B0DD-D2C946D943F4}"/>
            </a:ext>
          </a:extLst>
        </xdr:cNvPr>
        <xdr:cNvSpPr txBox="1"/>
      </xdr:nvSpPr>
      <xdr:spPr>
        <a:xfrm>
          <a:off x="82829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453" name="TextBox 452">
          <a:extLst>
            <a:ext uri="{FF2B5EF4-FFF2-40B4-BE49-F238E27FC236}">
              <a16:creationId xmlns:a16="http://schemas.microsoft.com/office/drawing/2014/main" id="{490D996A-700F-4000-9857-E1B1CB773CEB}"/>
            </a:ext>
          </a:extLst>
        </xdr:cNvPr>
        <xdr:cNvSpPr txBox="1"/>
      </xdr:nvSpPr>
      <xdr:spPr>
        <a:xfrm>
          <a:off x="66255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454" name="TextBox 453">
          <a:extLst>
            <a:ext uri="{FF2B5EF4-FFF2-40B4-BE49-F238E27FC236}">
              <a16:creationId xmlns:a16="http://schemas.microsoft.com/office/drawing/2014/main" id="{958D16DF-F8B7-4E7D-A4EF-3D95E768BEF9}"/>
            </a:ext>
          </a:extLst>
        </xdr:cNvPr>
        <xdr:cNvSpPr txBox="1"/>
      </xdr:nvSpPr>
      <xdr:spPr>
        <a:xfrm>
          <a:off x="66255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455" name="TextBox 454">
          <a:extLst>
            <a:ext uri="{FF2B5EF4-FFF2-40B4-BE49-F238E27FC236}">
              <a16:creationId xmlns:a16="http://schemas.microsoft.com/office/drawing/2014/main" id="{5AFFAC26-1BD0-45EF-9F85-BF981ECA335B}"/>
            </a:ext>
          </a:extLst>
        </xdr:cNvPr>
        <xdr:cNvSpPr txBox="1"/>
      </xdr:nvSpPr>
      <xdr:spPr>
        <a:xfrm>
          <a:off x="115976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456" name="TextBox 455">
          <a:extLst>
            <a:ext uri="{FF2B5EF4-FFF2-40B4-BE49-F238E27FC236}">
              <a16:creationId xmlns:a16="http://schemas.microsoft.com/office/drawing/2014/main" id="{69840146-3400-41AB-A85E-E126886D31DD}"/>
            </a:ext>
          </a:extLst>
        </xdr:cNvPr>
        <xdr:cNvSpPr txBox="1"/>
      </xdr:nvSpPr>
      <xdr:spPr>
        <a:xfrm>
          <a:off x="115976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457" name="TextBox 456">
          <a:extLst>
            <a:ext uri="{FF2B5EF4-FFF2-40B4-BE49-F238E27FC236}">
              <a16:creationId xmlns:a16="http://schemas.microsoft.com/office/drawing/2014/main" id="{0B522A32-9EE1-4E0B-962B-2E8E990C1A71}"/>
            </a:ext>
          </a:extLst>
        </xdr:cNvPr>
        <xdr:cNvSpPr txBox="1"/>
      </xdr:nvSpPr>
      <xdr:spPr>
        <a:xfrm>
          <a:off x="99402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458" name="TextBox 457">
          <a:extLst>
            <a:ext uri="{FF2B5EF4-FFF2-40B4-BE49-F238E27FC236}">
              <a16:creationId xmlns:a16="http://schemas.microsoft.com/office/drawing/2014/main" id="{FFAE1D73-F60B-4313-9D2D-465D9B264848}"/>
            </a:ext>
          </a:extLst>
        </xdr:cNvPr>
        <xdr:cNvSpPr txBox="1"/>
      </xdr:nvSpPr>
      <xdr:spPr>
        <a:xfrm>
          <a:off x="99402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59" name="TextBox 458">
          <a:extLst>
            <a:ext uri="{FF2B5EF4-FFF2-40B4-BE49-F238E27FC236}">
              <a16:creationId xmlns:a16="http://schemas.microsoft.com/office/drawing/2014/main" id="{32405B12-D4F8-4FBB-97BF-75479F020DBA}"/>
            </a:ext>
          </a:extLst>
        </xdr:cNvPr>
        <xdr:cNvSpPr txBox="1"/>
      </xdr:nvSpPr>
      <xdr:spPr>
        <a:xfrm>
          <a:off x="49682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60" name="TextBox 459">
          <a:extLst>
            <a:ext uri="{FF2B5EF4-FFF2-40B4-BE49-F238E27FC236}">
              <a16:creationId xmlns:a16="http://schemas.microsoft.com/office/drawing/2014/main" id="{30C67CB3-09A8-46A7-BFAC-B7FE33546FD1}"/>
            </a:ext>
          </a:extLst>
        </xdr:cNvPr>
        <xdr:cNvSpPr txBox="1"/>
      </xdr:nvSpPr>
      <xdr:spPr>
        <a:xfrm>
          <a:off x="49682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461" name="TextBox 460">
          <a:extLst>
            <a:ext uri="{FF2B5EF4-FFF2-40B4-BE49-F238E27FC236}">
              <a16:creationId xmlns:a16="http://schemas.microsoft.com/office/drawing/2014/main" id="{397209B6-3CA6-45A8-B23C-A2049EEB6DCD}"/>
            </a:ext>
          </a:extLst>
        </xdr:cNvPr>
        <xdr:cNvSpPr txBox="1"/>
      </xdr:nvSpPr>
      <xdr:spPr>
        <a:xfrm>
          <a:off x="49682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462" name="TextBox 461">
          <a:extLst>
            <a:ext uri="{FF2B5EF4-FFF2-40B4-BE49-F238E27FC236}">
              <a16:creationId xmlns:a16="http://schemas.microsoft.com/office/drawing/2014/main" id="{44C0C88E-8CBC-4C32-B25F-10F9DD425269}"/>
            </a:ext>
          </a:extLst>
        </xdr:cNvPr>
        <xdr:cNvSpPr txBox="1"/>
      </xdr:nvSpPr>
      <xdr:spPr>
        <a:xfrm>
          <a:off x="49682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63" name="TextBox 462">
          <a:extLst>
            <a:ext uri="{FF2B5EF4-FFF2-40B4-BE49-F238E27FC236}">
              <a16:creationId xmlns:a16="http://schemas.microsoft.com/office/drawing/2014/main" id="{B1272063-ED80-4DF6-943A-61F05BDF4C7C}"/>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64" name="TextBox 463">
          <a:extLst>
            <a:ext uri="{FF2B5EF4-FFF2-40B4-BE49-F238E27FC236}">
              <a16:creationId xmlns:a16="http://schemas.microsoft.com/office/drawing/2014/main" id="{6EEB7040-7377-454C-8D91-D2AF8B60D245}"/>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465" name="TextBox 464">
          <a:extLst>
            <a:ext uri="{FF2B5EF4-FFF2-40B4-BE49-F238E27FC236}">
              <a16:creationId xmlns:a16="http://schemas.microsoft.com/office/drawing/2014/main" id="{ED0232CC-B953-45A6-9BC4-72ADD04486AD}"/>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466" name="TextBox 465">
          <a:extLst>
            <a:ext uri="{FF2B5EF4-FFF2-40B4-BE49-F238E27FC236}">
              <a16:creationId xmlns:a16="http://schemas.microsoft.com/office/drawing/2014/main" id="{CBEC3BD0-9B83-4434-B19C-E1B44A7A03DA}"/>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467" name="TextBox 466">
          <a:extLst>
            <a:ext uri="{FF2B5EF4-FFF2-40B4-BE49-F238E27FC236}">
              <a16:creationId xmlns:a16="http://schemas.microsoft.com/office/drawing/2014/main" id="{A0501FF3-C74E-4F52-823C-88B46A90BF54}"/>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468" name="TextBox 467">
          <a:extLst>
            <a:ext uri="{FF2B5EF4-FFF2-40B4-BE49-F238E27FC236}">
              <a16:creationId xmlns:a16="http://schemas.microsoft.com/office/drawing/2014/main" id="{82D72C64-2CFE-4CAF-A495-AAB19F8AFE18}"/>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469" name="TextBox 468">
          <a:extLst>
            <a:ext uri="{FF2B5EF4-FFF2-40B4-BE49-F238E27FC236}">
              <a16:creationId xmlns:a16="http://schemas.microsoft.com/office/drawing/2014/main" id="{EA2BB4A6-9C80-49A9-8B4B-E774DD6B83FA}"/>
            </a:ext>
          </a:extLst>
        </xdr:cNvPr>
        <xdr:cNvSpPr txBox="1"/>
      </xdr:nvSpPr>
      <xdr:spPr>
        <a:xfrm>
          <a:off x="497205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470" name="TextBox 469">
          <a:extLst>
            <a:ext uri="{FF2B5EF4-FFF2-40B4-BE49-F238E27FC236}">
              <a16:creationId xmlns:a16="http://schemas.microsoft.com/office/drawing/2014/main" id="{EFFFC79D-ACA8-4EFA-AB37-FA1C53944F56}"/>
            </a:ext>
          </a:extLst>
        </xdr:cNvPr>
        <xdr:cNvSpPr txBox="1"/>
      </xdr:nvSpPr>
      <xdr:spPr>
        <a:xfrm>
          <a:off x="497205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471" name="TextBox 470">
          <a:extLst>
            <a:ext uri="{FF2B5EF4-FFF2-40B4-BE49-F238E27FC236}">
              <a16:creationId xmlns:a16="http://schemas.microsoft.com/office/drawing/2014/main" id="{B7B2B461-99F4-4744-97EB-722DE13E41D1}"/>
            </a:ext>
          </a:extLst>
        </xdr:cNvPr>
        <xdr:cNvSpPr txBox="1"/>
      </xdr:nvSpPr>
      <xdr:spPr>
        <a:xfrm>
          <a:off x="497205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72" name="TextBox 471">
          <a:extLst>
            <a:ext uri="{FF2B5EF4-FFF2-40B4-BE49-F238E27FC236}">
              <a16:creationId xmlns:a16="http://schemas.microsoft.com/office/drawing/2014/main" id="{E39A0A14-7E03-4307-8422-7DC82DD5955F}"/>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73" name="TextBox 472">
          <a:extLst>
            <a:ext uri="{FF2B5EF4-FFF2-40B4-BE49-F238E27FC236}">
              <a16:creationId xmlns:a16="http://schemas.microsoft.com/office/drawing/2014/main" id="{F082B02D-242C-4950-AD25-82B88672208D}"/>
            </a:ext>
          </a:extLst>
        </xdr:cNvPr>
        <xdr:cNvSpPr txBox="1"/>
      </xdr:nvSpPr>
      <xdr:spPr>
        <a:xfrm>
          <a:off x="6629400"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474" name="TextBox 473">
          <a:extLst>
            <a:ext uri="{FF2B5EF4-FFF2-40B4-BE49-F238E27FC236}">
              <a16:creationId xmlns:a16="http://schemas.microsoft.com/office/drawing/2014/main" id="{FE949CB0-A54F-4186-991F-EB5E8590AAE2}"/>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475" name="TextBox 474">
          <a:extLst>
            <a:ext uri="{FF2B5EF4-FFF2-40B4-BE49-F238E27FC236}">
              <a16:creationId xmlns:a16="http://schemas.microsoft.com/office/drawing/2014/main" id="{ED5BE74C-4CF6-4008-BFB9-21707609817E}"/>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476" name="TextBox 475">
          <a:extLst>
            <a:ext uri="{FF2B5EF4-FFF2-40B4-BE49-F238E27FC236}">
              <a16:creationId xmlns:a16="http://schemas.microsoft.com/office/drawing/2014/main" id="{16DEF4EE-7375-4409-A574-81CEBA6CF1DE}"/>
            </a:ext>
          </a:extLst>
        </xdr:cNvPr>
        <xdr:cNvSpPr txBox="1"/>
      </xdr:nvSpPr>
      <xdr:spPr>
        <a:xfrm>
          <a:off x="82829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477" name="TextBox 476">
          <a:extLst>
            <a:ext uri="{FF2B5EF4-FFF2-40B4-BE49-F238E27FC236}">
              <a16:creationId xmlns:a16="http://schemas.microsoft.com/office/drawing/2014/main" id="{DCA38ADA-C879-4DFB-9A3D-3B864C1809C2}"/>
            </a:ext>
          </a:extLst>
        </xdr:cNvPr>
        <xdr:cNvSpPr txBox="1"/>
      </xdr:nvSpPr>
      <xdr:spPr>
        <a:xfrm>
          <a:off x="82829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478" name="TextBox 477">
          <a:extLst>
            <a:ext uri="{FF2B5EF4-FFF2-40B4-BE49-F238E27FC236}">
              <a16:creationId xmlns:a16="http://schemas.microsoft.com/office/drawing/2014/main" id="{CC21B327-A5AD-4590-B8CB-13BC6A1C8659}"/>
            </a:ext>
          </a:extLst>
        </xdr:cNvPr>
        <xdr:cNvSpPr txBox="1"/>
      </xdr:nvSpPr>
      <xdr:spPr>
        <a:xfrm>
          <a:off x="82829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479" name="TextBox 478">
          <a:extLst>
            <a:ext uri="{FF2B5EF4-FFF2-40B4-BE49-F238E27FC236}">
              <a16:creationId xmlns:a16="http://schemas.microsoft.com/office/drawing/2014/main" id="{40400982-DD19-4279-B879-A6756496BC89}"/>
            </a:ext>
          </a:extLst>
        </xdr:cNvPr>
        <xdr:cNvSpPr txBox="1"/>
      </xdr:nvSpPr>
      <xdr:spPr>
        <a:xfrm>
          <a:off x="82829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480" name="TextBox 479">
          <a:extLst>
            <a:ext uri="{FF2B5EF4-FFF2-40B4-BE49-F238E27FC236}">
              <a16:creationId xmlns:a16="http://schemas.microsoft.com/office/drawing/2014/main" id="{AF3CD5B1-F19B-49FC-9B1F-896959D34AF4}"/>
            </a:ext>
          </a:extLst>
        </xdr:cNvPr>
        <xdr:cNvSpPr txBox="1"/>
      </xdr:nvSpPr>
      <xdr:spPr>
        <a:xfrm>
          <a:off x="66255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481" name="TextBox 480">
          <a:extLst>
            <a:ext uri="{FF2B5EF4-FFF2-40B4-BE49-F238E27FC236}">
              <a16:creationId xmlns:a16="http://schemas.microsoft.com/office/drawing/2014/main" id="{12AAC8F8-4E3E-4112-BDEB-3C6C7A5C70C1}"/>
            </a:ext>
          </a:extLst>
        </xdr:cNvPr>
        <xdr:cNvSpPr txBox="1"/>
      </xdr:nvSpPr>
      <xdr:spPr>
        <a:xfrm>
          <a:off x="66255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482" name="TextBox 481">
          <a:extLst>
            <a:ext uri="{FF2B5EF4-FFF2-40B4-BE49-F238E27FC236}">
              <a16:creationId xmlns:a16="http://schemas.microsoft.com/office/drawing/2014/main" id="{C7F757A2-865E-40C7-ABBA-5FA9F62B840B}"/>
            </a:ext>
          </a:extLst>
        </xdr:cNvPr>
        <xdr:cNvSpPr txBox="1"/>
      </xdr:nvSpPr>
      <xdr:spPr>
        <a:xfrm>
          <a:off x="115976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483" name="TextBox 482">
          <a:extLst>
            <a:ext uri="{FF2B5EF4-FFF2-40B4-BE49-F238E27FC236}">
              <a16:creationId xmlns:a16="http://schemas.microsoft.com/office/drawing/2014/main" id="{9FB405C5-749B-4C78-BEF7-E5D7BD880246}"/>
            </a:ext>
          </a:extLst>
        </xdr:cNvPr>
        <xdr:cNvSpPr txBox="1"/>
      </xdr:nvSpPr>
      <xdr:spPr>
        <a:xfrm>
          <a:off x="1159764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484" name="TextBox 483">
          <a:extLst>
            <a:ext uri="{FF2B5EF4-FFF2-40B4-BE49-F238E27FC236}">
              <a16:creationId xmlns:a16="http://schemas.microsoft.com/office/drawing/2014/main" id="{C5F7102F-D818-4054-9331-A1234E48E04F}"/>
            </a:ext>
          </a:extLst>
        </xdr:cNvPr>
        <xdr:cNvSpPr txBox="1"/>
      </xdr:nvSpPr>
      <xdr:spPr>
        <a:xfrm>
          <a:off x="115976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485" name="TextBox 484">
          <a:extLst>
            <a:ext uri="{FF2B5EF4-FFF2-40B4-BE49-F238E27FC236}">
              <a16:creationId xmlns:a16="http://schemas.microsoft.com/office/drawing/2014/main" id="{F7F9FF93-B9BD-4D14-92E8-35AC510487C2}"/>
            </a:ext>
          </a:extLst>
        </xdr:cNvPr>
        <xdr:cNvSpPr txBox="1"/>
      </xdr:nvSpPr>
      <xdr:spPr>
        <a:xfrm>
          <a:off x="115976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486" name="TextBox 485">
          <a:extLst>
            <a:ext uri="{FF2B5EF4-FFF2-40B4-BE49-F238E27FC236}">
              <a16:creationId xmlns:a16="http://schemas.microsoft.com/office/drawing/2014/main" id="{E17E1010-86DB-4A72-A698-5A804C270EE6}"/>
            </a:ext>
          </a:extLst>
        </xdr:cNvPr>
        <xdr:cNvSpPr txBox="1"/>
      </xdr:nvSpPr>
      <xdr:spPr>
        <a:xfrm>
          <a:off x="99402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487" name="TextBox 486">
          <a:extLst>
            <a:ext uri="{FF2B5EF4-FFF2-40B4-BE49-F238E27FC236}">
              <a16:creationId xmlns:a16="http://schemas.microsoft.com/office/drawing/2014/main" id="{E384DE3E-4649-4689-9C38-5DA2C7697598}"/>
            </a:ext>
          </a:extLst>
        </xdr:cNvPr>
        <xdr:cNvSpPr txBox="1"/>
      </xdr:nvSpPr>
      <xdr:spPr>
        <a:xfrm>
          <a:off x="99402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488" name="TextBox 487">
          <a:extLst>
            <a:ext uri="{FF2B5EF4-FFF2-40B4-BE49-F238E27FC236}">
              <a16:creationId xmlns:a16="http://schemas.microsoft.com/office/drawing/2014/main" id="{2988A170-FE93-4FD6-9050-9E909826A2E5}"/>
            </a:ext>
          </a:extLst>
        </xdr:cNvPr>
        <xdr:cNvSpPr txBox="1"/>
      </xdr:nvSpPr>
      <xdr:spPr>
        <a:xfrm>
          <a:off x="99402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489" name="TextBox 488">
          <a:extLst>
            <a:ext uri="{FF2B5EF4-FFF2-40B4-BE49-F238E27FC236}">
              <a16:creationId xmlns:a16="http://schemas.microsoft.com/office/drawing/2014/main" id="{DBF39560-34B2-4410-B5B5-0966364A7096}"/>
            </a:ext>
          </a:extLst>
        </xdr:cNvPr>
        <xdr:cNvSpPr txBox="1"/>
      </xdr:nvSpPr>
      <xdr:spPr>
        <a:xfrm>
          <a:off x="99402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490" name="TextBox 489">
          <a:extLst>
            <a:ext uri="{FF2B5EF4-FFF2-40B4-BE49-F238E27FC236}">
              <a16:creationId xmlns:a16="http://schemas.microsoft.com/office/drawing/2014/main" id="{97EE9AF6-EBAF-42CD-A415-4A490CBFFF90}"/>
            </a:ext>
          </a:extLst>
        </xdr:cNvPr>
        <xdr:cNvSpPr txBox="1"/>
      </xdr:nvSpPr>
      <xdr:spPr>
        <a:xfrm>
          <a:off x="49682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491" name="TextBox 490">
          <a:extLst>
            <a:ext uri="{FF2B5EF4-FFF2-40B4-BE49-F238E27FC236}">
              <a16:creationId xmlns:a16="http://schemas.microsoft.com/office/drawing/2014/main" id="{0F057CA8-3258-4310-B208-3D48F684A4BF}"/>
            </a:ext>
          </a:extLst>
        </xdr:cNvPr>
        <xdr:cNvSpPr txBox="1"/>
      </xdr:nvSpPr>
      <xdr:spPr>
        <a:xfrm>
          <a:off x="49682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492" name="TextBox 491">
          <a:extLst>
            <a:ext uri="{FF2B5EF4-FFF2-40B4-BE49-F238E27FC236}">
              <a16:creationId xmlns:a16="http://schemas.microsoft.com/office/drawing/2014/main" id="{D025939A-EEB8-4C10-B64D-310F27BFE467}"/>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493" name="TextBox 492">
          <a:extLst>
            <a:ext uri="{FF2B5EF4-FFF2-40B4-BE49-F238E27FC236}">
              <a16:creationId xmlns:a16="http://schemas.microsoft.com/office/drawing/2014/main" id="{E3EFA3E2-33AB-4CFB-8F02-D179A580C1C9}"/>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494" name="TextBox 493">
          <a:extLst>
            <a:ext uri="{FF2B5EF4-FFF2-40B4-BE49-F238E27FC236}">
              <a16:creationId xmlns:a16="http://schemas.microsoft.com/office/drawing/2014/main" id="{E7716545-84B9-4024-BD57-062DB8DEF65A}"/>
            </a:ext>
          </a:extLst>
        </xdr:cNvPr>
        <xdr:cNvSpPr txBox="1"/>
      </xdr:nvSpPr>
      <xdr:spPr>
        <a:xfrm>
          <a:off x="497205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495" name="TextBox 494">
          <a:extLst>
            <a:ext uri="{FF2B5EF4-FFF2-40B4-BE49-F238E27FC236}">
              <a16:creationId xmlns:a16="http://schemas.microsoft.com/office/drawing/2014/main" id="{363562D0-8A20-413C-8615-4DABC723388E}"/>
            </a:ext>
          </a:extLst>
        </xdr:cNvPr>
        <xdr:cNvSpPr txBox="1"/>
      </xdr:nvSpPr>
      <xdr:spPr>
        <a:xfrm>
          <a:off x="497205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496" name="TextBox 495">
          <a:extLst>
            <a:ext uri="{FF2B5EF4-FFF2-40B4-BE49-F238E27FC236}">
              <a16:creationId xmlns:a16="http://schemas.microsoft.com/office/drawing/2014/main" id="{9B119B8D-2A9F-40D4-99FE-5A238B3C20CD}"/>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497" name="TextBox 496">
          <a:extLst>
            <a:ext uri="{FF2B5EF4-FFF2-40B4-BE49-F238E27FC236}">
              <a16:creationId xmlns:a16="http://schemas.microsoft.com/office/drawing/2014/main" id="{1183DA09-29FF-4A3E-BA50-F0A6D15CE5C5}"/>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498" name="TextBox 497">
          <a:extLst>
            <a:ext uri="{FF2B5EF4-FFF2-40B4-BE49-F238E27FC236}">
              <a16:creationId xmlns:a16="http://schemas.microsoft.com/office/drawing/2014/main" id="{7F63CC22-54BD-477F-BFB8-1905A0684A19}"/>
            </a:ext>
          </a:extLst>
        </xdr:cNvPr>
        <xdr:cNvSpPr txBox="1"/>
      </xdr:nvSpPr>
      <xdr:spPr>
        <a:xfrm>
          <a:off x="82829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499" name="TextBox 498">
          <a:extLst>
            <a:ext uri="{FF2B5EF4-FFF2-40B4-BE49-F238E27FC236}">
              <a16:creationId xmlns:a16="http://schemas.microsoft.com/office/drawing/2014/main" id="{C8CB9B7E-88C2-4D88-90D2-E63C534D0E84}"/>
            </a:ext>
          </a:extLst>
        </xdr:cNvPr>
        <xdr:cNvSpPr txBox="1"/>
      </xdr:nvSpPr>
      <xdr:spPr>
        <a:xfrm>
          <a:off x="82829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500" name="TextBox 499">
          <a:extLst>
            <a:ext uri="{FF2B5EF4-FFF2-40B4-BE49-F238E27FC236}">
              <a16:creationId xmlns:a16="http://schemas.microsoft.com/office/drawing/2014/main" id="{F71F2AA3-FF5B-4A6B-BD0F-74D1A36F15B8}"/>
            </a:ext>
          </a:extLst>
        </xdr:cNvPr>
        <xdr:cNvSpPr txBox="1"/>
      </xdr:nvSpPr>
      <xdr:spPr>
        <a:xfrm>
          <a:off x="66255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501" name="TextBox 500">
          <a:extLst>
            <a:ext uri="{FF2B5EF4-FFF2-40B4-BE49-F238E27FC236}">
              <a16:creationId xmlns:a16="http://schemas.microsoft.com/office/drawing/2014/main" id="{0413DE38-9EDC-45DD-9618-A6D8BF1A1BC9}"/>
            </a:ext>
          </a:extLst>
        </xdr:cNvPr>
        <xdr:cNvSpPr txBox="1"/>
      </xdr:nvSpPr>
      <xdr:spPr>
        <a:xfrm>
          <a:off x="66255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502" name="TextBox 501">
          <a:extLst>
            <a:ext uri="{FF2B5EF4-FFF2-40B4-BE49-F238E27FC236}">
              <a16:creationId xmlns:a16="http://schemas.microsoft.com/office/drawing/2014/main" id="{AA60FC41-4FEA-4857-BAE9-204E38FD920F}"/>
            </a:ext>
          </a:extLst>
        </xdr:cNvPr>
        <xdr:cNvSpPr txBox="1"/>
      </xdr:nvSpPr>
      <xdr:spPr>
        <a:xfrm>
          <a:off x="115976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503" name="TextBox 502">
          <a:extLst>
            <a:ext uri="{FF2B5EF4-FFF2-40B4-BE49-F238E27FC236}">
              <a16:creationId xmlns:a16="http://schemas.microsoft.com/office/drawing/2014/main" id="{9F3BF6FD-BA51-4190-B7A6-4A5DC76B38CE}"/>
            </a:ext>
          </a:extLst>
        </xdr:cNvPr>
        <xdr:cNvSpPr txBox="1"/>
      </xdr:nvSpPr>
      <xdr:spPr>
        <a:xfrm>
          <a:off x="115976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504" name="TextBox 503">
          <a:extLst>
            <a:ext uri="{FF2B5EF4-FFF2-40B4-BE49-F238E27FC236}">
              <a16:creationId xmlns:a16="http://schemas.microsoft.com/office/drawing/2014/main" id="{6AD9A1F5-A113-4FC8-8DE1-52236794CADE}"/>
            </a:ext>
          </a:extLst>
        </xdr:cNvPr>
        <xdr:cNvSpPr txBox="1"/>
      </xdr:nvSpPr>
      <xdr:spPr>
        <a:xfrm>
          <a:off x="99402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505" name="TextBox 504">
          <a:extLst>
            <a:ext uri="{FF2B5EF4-FFF2-40B4-BE49-F238E27FC236}">
              <a16:creationId xmlns:a16="http://schemas.microsoft.com/office/drawing/2014/main" id="{963CCC1A-79D9-43D2-B8EC-A9DF94CE7122}"/>
            </a:ext>
          </a:extLst>
        </xdr:cNvPr>
        <xdr:cNvSpPr txBox="1"/>
      </xdr:nvSpPr>
      <xdr:spPr>
        <a:xfrm>
          <a:off x="99402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506" name="TextBox 505">
          <a:extLst>
            <a:ext uri="{FF2B5EF4-FFF2-40B4-BE49-F238E27FC236}">
              <a16:creationId xmlns:a16="http://schemas.microsoft.com/office/drawing/2014/main" id="{D98CDFE8-0A0C-4920-A77B-3762B96AE6E2}"/>
            </a:ext>
          </a:extLst>
        </xdr:cNvPr>
        <xdr:cNvSpPr txBox="1"/>
      </xdr:nvSpPr>
      <xdr:spPr>
        <a:xfrm>
          <a:off x="49682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507" name="TextBox 506">
          <a:extLst>
            <a:ext uri="{FF2B5EF4-FFF2-40B4-BE49-F238E27FC236}">
              <a16:creationId xmlns:a16="http://schemas.microsoft.com/office/drawing/2014/main" id="{13B13368-3F52-4D1A-B8B6-43105E479E74}"/>
            </a:ext>
          </a:extLst>
        </xdr:cNvPr>
        <xdr:cNvSpPr txBox="1"/>
      </xdr:nvSpPr>
      <xdr:spPr>
        <a:xfrm>
          <a:off x="49682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508" name="TextBox 507">
          <a:extLst>
            <a:ext uri="{FF2B5EF4-FFF2-40B4-BE49-F238E27FC236}">
              <a16:creationId xmlns:a16="http://schemas.microsoft.com/office/drawing/2014/main" id="{070A5B85-BDB1-4422-8B34-885DEDA585D4}"/>
            </a:ext>
          </a:extLst>
        </xdr:cNvPr>
        <xdr:cNvSpPr txBox="1"/>
      </xdr:nvSpPr>
      <xdr:spPr>
        <a:xfrm>
          <a:off x="4968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509" name="TextBox 508">
          <a:extLst>
            <a:ext uri="{FF2B5EF4-FFF2-40B4-BE49-F238E27FC236}">
              <a16:creationId xmlns:a16="http://schemas.microsoft.com/office/drawing/2014/main" id="{E075974B-C314-4433-834A-8609920C3BA8}"/>
            </a:ext>
          </a:extLst>
        </xdr:cNvPr>
        <xdr:cNvSpPr txBox="1"/>
      </xdr:nvSpPr>
      <xdr:spPr>
        <a:xfrm>
          <a:off x="4968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510" name="TextBox 509">
          <a:extLst>
            <a:ext uri="{FF2B5EF4-FFF2-40B4-BE49-F238E27FC236}">
              <a16:creationId xmlns:a16="http://schemas.microsoft.com/office/drawing/2014/main" id="{2BD0DADE-9810-4120-805E-E9B3679EFE0B}"/>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511" name="TextBox 510">
          <a:extLst>
            <a:ext uri="{FF2B5EF4-FFF2-40B4-BE49-F238E27FC236}">
              <a16:creationId xmlns:a16="http://schemas.microsoft.com/office/drawing/2014/main" id="{15EA9C35-C34C-4160-960F-9A788ED6370C}"/>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12" name="TextBox 511">
          <a:extLst>
            <a:ext uri="{FF2B5EF4-FFF2-40B4-BE49-F238E27FC236}">
              <a16:creationId xmlns:a16="http://schemas.microsoft.com/office/drawing/2014/main" id="{EECD86F7-936E-403A-BDF8-FC998FB4FD69}"/>
            </a:ext>
          </a:extLst>
        </xdr:cNvPr>
        <xdr:cNvSpPr txBox="1"/>
      </xdr:nvSpPr>
      <xdr:spPr>
        <a:xfrm>
          <a:off x="66294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13" name="TextBox 512">
          <a:extLst>
            <a:ext uri="{FF2B5EF4-FFF2-40B4-BE49-F238E27FC236}">
              <a16:creationId xmlns:a16="http://schemas.microsoft.com/office/drawing/2014/main" id="{DA5AB85C-4F5F-4F4E-B257-07ED674A945D}"/>
            </a:ext>
          </a:extLst>
        </xdr:cNvPr>
        <xdr:cNvSpPr txBox="1"/>
      </xdr:nvSpPr>
      <xdr:spPr>
        <a:xfrm>
          <a:off x="66294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14" name="TextBox 513">
          <a:extLst>
            <a:ext uri="{FF2B5EF4-FFF2-40B4-BE49-F238E27FC236}">
              <a16:creationId xmlns:a16="http://schemas.microsoft.com/office/drawing/2014/main" id="{72A8F2BB-2A93-4335-BCA5-0FCD81C4CE47}"/>
            </a:ext>
          </a:extLst>
        </xdr:cNvPr>
        <xdr:cNvSpPr txBox="1"/>
      </xdr:nvSpPr>
      <xdr:spPr>
        <a:xfrm>
          <a:off x="66294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15" name="TextBox 514">
          <a:extLst>
            <a:ext uri="{FF2B5EF4-FFF2-40B4-BE49-F238E27FC236}">
              <a16:creationId xmlns:a16="http://schemas.microsoft.com/office/drawing/2014/main" id="{392B5C4D-5571-420E-8C7E-217DF9754FFB}"/>
            </a:ext>
          </a:extLst>
        </xdr:cNvPr>
        <xdr:cNvSpPr txBox="1"/>
      </xdr:nvSpPr>
      <xdr:spPr>
        <a:xfrm>
          <a:off x="66294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516" name="TextBox 515">
          <a:extLst>
            <a:ext uri="{FF2B5EF4-FFF2-40B4-BE49-F238E27FC236}">
              <a16:creationId xmlns:a16="http://schemas.microsoft.com/office/drawing/2014/main" id="{7B178C5B-6538-4E6E-ADFA-F34919C0D025}"/>
            </a:ext>
          </a:extLst>
        </xdr:cNvPr>
        <xdr:cNvSpPr txBox="1"/>
      </xdr:nvSpPr>
      <xdr:spPr>
        <a:xfrm>
          <a:off x="497205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517" name="TextBox 516">
          <a:extLst>
            <a:ext uri="{FF2B5EF4-FFF2-40B4-BE49-F238E27FC236}">
              <a16:creationId xmlns:a16="http://schemas.microsoft.com/office/drawing/2014/main" id="{62E3A335-8FCD-4D0E-A5BF-7E25B71A6DD3}"/>
            </a:ext>
          </a:extLst>
        </xdr:cNvPr>
        <xdr:cNvSpPr txBox="1"/>
      </xdr:nvSpPr>
      <xdr:spPr>
        <a:xfrm>
          <a:off x="497205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518" name="TextBox 517">
          <a:extLst>
            <a:ext uri="{FF2B5EF4-FFF2-40B4-BE49-F238E27FC236}">
              <a16:creationId xmlns:a16="http://schemas.microsoft.com/office/drawing/2014/main" id="{BCA0CE70-BB89-4933-8011-BAA6DFA2D337}"/>
            </a:ext>
          </a:extLst>
        </xdr:cNvPr>
        <xdr:cNvSpPr txBox="1"/>
      </xdr:nvSpPr>
      <xdr:spPr>
        <a:xfrm>
          <a:off x="497205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519" name="TextBox 518">
          <a:extLst>
            <a:ext uri="{FF2B5EF4-FFF2-40B4-BE49-F238E27FC236}">
              <a16:creationId xmlns:a16="http://schemas.microsoft.com/office/drawing/2014/main" id="{F53834CF-8A58-422B-9FC9-D6A241AA25D4}"/>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520" name="TextBox 519">
          <a:extLst>
            <a:ext uri="{FF2B5EF4-FFF2-40B4-BE49-F238E27FC236}">
              <a16:creationId xmlns:a16="http://schemas.microsoft.com/office/drawing/2014/main" id="{51247DD7-88FD-4452-8E64-87184722D530}"/>
            </a:ext>
          </a:extLst>
        </xdr:cNvPr>
        <xdr:cNvSpPr txBox="1"/>
      </xdr:nvSpPr>
      <xdr:spPr>
        <a:xfrm>
          <a:off x="66294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21" name="TextBox 520">
          <a:extLst>
            <a:ext uri="{FF2B5EF4-FFF2-40B4-BE49-F238E27FC236}">
              <a16:creationId xmlns:a16="http://schemas.microsoft.com/office/drawing/2014/main" id="{3B4ABE81-5D51-41F2-B012-6F3CF5461D7E}"/>
            </a:ext>
          </a:extLst>
        </xdr:cNvPr>
        <xdr:cNvSpPr txBox="1"/>
      </xdr:nvSpPr>
      <xdr:spPr>
        <a:xfrm>
          <a:off x="66294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22" name="TextBox 521">
          <a:extLst>
            <a:ext uri="{FF2B5EF4-FFF2-40B4-BE49-F238E27FC236}">
              <a16:creationId xmlns:a16="http://schemas.microsoft.com/office/drawing/2014/main" id="{59E07B0F-4D30-4CEF-BDB1-3D4F054CCA78}"/>
            </a:ext>
          </a:extLst>
        </xdr:cNvPr>
        <xdr:cNvSpPr txBox="1"/>
      </xdr:nvSpPr>
      <xdr:spPr>
        <a:xfrm>
          <a:off x="66294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523" name="TextBox 522">
          <a:extLst>
            <a:ext uri="{FF2B5EF4-FFF2-40B4-BE49-F238E27FC236}">
              <a16:creationId xmlns:a16="http://schemas.microsoft.com/office/drawing/2014/main" id="{166E462B-0FE5-436E-957A-55DC22BB8704}"/>
            </a:ext>
          </a:extLst>
        </xdr:cNvPr>
        <xdr:cNvSpPr txBox="1"/>
      </xdr:nvSpPr>
      <xdr:spPr>
        <a:xfrm>
          <a:off x="82829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524" name="TextBox 523">
          <a:extLst>
            <a:ext uri="{FF2B5EF4-FFF2-40B4-BE49-F238E27FC236}">
              <a16:creationId xmlns:a16="http://schemas.microsoft.com/office/drawing/2014/main" id="{CBC4EEB0-EEA6-479C-80FE-6C824952F153}"/>
            </a:ext>
          </a:extLst>
        </xdr:cNvPr>
        <xdr:cNvSpPr txBox="1"/>
      </xdr:nvSpPr>
      <xdr:spPr>
        <a:xfrm>
          <a:off x="82829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525" name="TextBox 524">
          <a:extLst>
            <a:ext uri="{FF2B5EF4-FFF2-40B4-BE49-F238E27FC236}">
              <a16:creationId xmlns:a16="http://schemas.microsoft.com/office/drawing/2014/main" id="{81B4A2C6-24AF-4A2B-B400-1680FAEA7360}"/>
            </a:ext>
          </a:extLst>
        </xdr:cNvPr>
        <xdr:cNvSpPr txBox="1"/>
      </xdr:nvSpPr>
      <xdr:spPr>
        <a:xfrm>
          <a:off x="82829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526" name="TextBox 525">
          <a:extLst>
            <a:ext uri="{FF2B5EF4-FFF2-40B4-BE49-F238E27FC236}">
              <a16:creationId xmlns:a16="http://schemas.microsoft.com/office/drawing/2014/main" id="{CACA6660-DCE0-4AD2-B08F-0F5B5881961B}"/>
            </a:ext>
          </a:extLst>
        </xdr:cNvPr>
        <xdr:cNvSpPr txBox="1"/>
      </xdr:nvSpPr>
      <xdr:spPr>
        <a:xfrm>
          <a:off x="82829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527" name="TextBox 526">
          <a:extLst>
            <a:ext uri="{FF2B5EF4-FFF2-40B4-BE49-F238E27FC236}">
              <a16:creationId xmlns:a16="http://schemas.microsoft.com/office/drawing/2014/main" id="{F682C3A5-D158-4566-BFBD-11D85E3D3A78}"/>
            </a:ext>
          </a:extLst>
        </xdr:cNvPr>
        <xdr:cNvSpPr txBox="1"/>
      </xdr:nvSpPr>
      <xdr:spPr>
        <a:xfrm>
          <a:off x="66255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528" name="TextBox 527">
          <a:extLst>
            <a:ext uri="{FF2B5EF4-FFF2-40B4-BE49-F238E27FC236}">
              <a16:creationId xmlns:a16="http://schemas.microsoft.com/office/drawing/2014/main" id="{717D8081-9344-42EB-8035-FE9C2D6326E2}"/>
            </a:ext>
          </a:extLst>
        </xdr:cNvPr>
        <xdr:cNvSpPr txBox="1"/>
      </xdr:nvSpPr>
      <xdr:spPr>
        <a:xfrm>
          <a:off x="66255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529" name="TextBox 528">
          <a:extLst>
            <a:ext uri="{FF2B5EF4-FFF2-40B4-BE49-F238E27FC236}">
              <a16:creationId xmlns:a16="http://schemas.microsoft.com/office/drawing/2014/main" id="{ED459FC4-A70B-45CE-ABDF-9F0F24726F64}"/>
            </a:ext>
          </a:extLst>
        </xdr:cNvPr>
        <xdr:cNvSpPr txBox="1"/>
      </xdr:nvSpPr>
      <xdr:spPr>
        <a:xfrm>
          <a:off x="66255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530" name="TextBox 529">
          <a:extLst>
            <a:ext uri="{FF2B5EF4-FFF2-40B4-BE49-F238E27FC236}">
              <a16:creationId xmlns:a16="http://schemas.microsoft.com/office/drawing/2014/main" id="{0119E8EB-7F1D-4650-8B42-ACE431392768}"/>
            </a:ext>
          </a:extLst>
        </xdr:cNvPr>
        <xdr:cNvSpPr txBox="1"/>
      </xdr:nvSpPr>
      <xdr:spPr>
        <a:xfrm>
          <a:off x="66255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531" name="TextBox 530">
          <a:extLst>
            <a:ext uri="{FF2B5EF4-FFF2-40B4-BE49-F238E27FC236}">
              <a16:creationId xmlns:a16="http://schemas.microsoft.com/office/drawing/2014/main" id="{0D5BECDE-4803-4410-B6F6-C7A7A8D97FE8}"/>
            </a:ext>
          </a:extLst>
        </xdr:cNvPr>
        <xdr:cNvSpPr txBox="1"/>
      </xdr:nvSpPr>
      <xdr:spPr>
        <a:xfrm>
          <a:off x="115976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532" name="TextBox 531">
          <a:extLst>
            <a:ext uri="{FF2B5EF4-FFF2-40B4-BE49-F238E27FC236}">
              <a16:creationId xmlns:a16="http://schemas.microsoft.com/office/drawing/2014/main" id="{66BC463B-921E-44D2-BF2F-9462742A514A}"/>
            </a:ext>
          </a:extLst>
        </xdr:cNvPr>
        <xdr:cNvSpPr txBox="1"/>
      </xdr:nvSpPr>
      <xdr:spPr>
        <a:xfrm>
          <a:off x="115976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533" name="TextBox 532">
          <a:extLst>
            <a:ext uri="{FF2B5EF4-FFF2-40B4-BE49-F238E27FC236}">
              <a16:creationId xmlns:a16="http://schemas.microsoft.com/office/drawing/2014/main" id="{1F4B009E-F0A6-454E-9276-623A1F8FED1C}"/>
            </a:ext>
          </a:extLst>
        </xdr:cNvPr>
        <xdr:cNvSpPr txBox="1"/>
      </xdr:nvSpPr>
      <xdr:spPr>
        <a:xfrm>
          <a:off x="115976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534" name="TextBox 533">
          <a:extLst>
            <a:ext uri="{FF2B5EF4-FFF2-40B4-BE49-F238E27FC236}">
              <a16:creationId xmlns:a16="http://schemas.microsoft.com/office/drawing/2014/main" id="{E8E9A794-DB0E-4F6D-9CC0-0C87B9D4CC73}"/>
            </a:ext>
          </a:extLst>
        </xdr:cNvPr>
        <xdr:cNvSpPr txBox="1"/>
      </xdr:nvSpPr>
      <xdr:spPr>
        <a:xfrm>
          <a:off x="115976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535" name="TextBox 534">
          <a:extLst>
            <a:ext uri="{FF2B5EF4-FFF2-40B4-BE49-F238E27FC236}">
              <a16:creationId xmlns:a16="http://schemas.microsoft.com/office/drawing/2014/main" id="{2ABEE6BA-3CC7-4E42-9702-60BC619751E7}"/>
            </a:ext>
          </a:extLst>
        </xdr:cNvPr>
        <xdr:cNvSpPr txBox="1"/>
      </xdr:nvSpPr>
      <xdr:spPr>
        <a:xfrm>
          <a:off x="99402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536" name="TextBox 535">
          <a:extLst>
            <a:ext uri="{FF2B5EF4-FFF2-40B4-BE49-F238E27FC236}">
              <a16:creationId xmlns:a16="http://schemas.microsoft.com/office/drawing/2014/main" id="{755DFCD9-8925-49E6-8CCB-69337D514450}"/>
            </a:ext>
          </a:extLst>
        </xdr:cNvPr>
        <xdr:cNvSpPr txBox="1"/>
      </xdr:nvSpPr>
      <xdr:spPr>
        <a:xfrm>
          <a:off x="99402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537" name="TextBox 536">
          <a:extLst>
            <a:ext uri="{FF2B5EF4-FFF2-40B4-BE49-F238E27FC236}">
              <a16:creationId xmlns:a16="http://schemas.microsoft.com/office/drawing/2014/main" id="{D20FBF19-96BE-454C-A900-3ADEFA5EBAF0}"/>
            </a:ext>
          </a:extLst>
        </xdr:cNvPr>
        <xdr:cNvSpPr txBox="1"/>
      </xdr:nvSpPr>
      <xdr:spPr>
        <a:xfrm>
          <a:off x="9940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538" name="TextBox 537">
          <a:extLst>
            <a:ext uri="{FF2B5EF4-FFF2-40B4-BE49-F238E27FC236}">
              <a16:creationId xmlns:a16="http://schemas.microsoft.com/office/drawing/2014/main" id="{9477FB4A-77CC-4860-B576-9ABE46AE1644}"/>
            </a:ext>
          </a:extLst>
        </xdr:cNvPr>
        <xdr:cNvSpPr txBox="1"/>
      </xdr:nvSpPr>
      <xdr:spPr>
        <a:xfrm>
          <a:off x="9940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539" name="TextBox 538">
          <a:extLst>
            <a:ext uri="{FF2B5EF4-FFF2-40B4-BE49-F238E27FC236}">
              <a16:creationId xmlns:a16="http://schemas.microsoft.com/office/drawing/2014/main" id="{74758ADB-F0B9-4A85-B5CA-80E92A58FE9F}"/>
            </a:ext>
          </a:extLst>
        </xdr:cNvPr>
        <xdr:cNvSpPr txBox="1"/>
      </xdr:nvSpPr>
      <xdr:spPr>
        <a:xfrm>
          <a:off x="4968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540" name="TextBox 539">
          <a:extLst>
            <a:ext uri="{FF2B5EF4-FFF2-40B4-BE49-F238E27FC236}">
              <a16:creationId xmlns:a16="http://schemas.microsoft.com/office/drawing/2014/main" id="{87B03C25-EC5D-4EF2-840E-C2F9DE9CBF2D}"/>
            </a:ext>
          </a:extLst>
        </xdr:cNvPr>
        <xdr:cNvSpPr txBox="1"/>
      </xdr:nvSpPr>
      <xdr:spPr>
        <a:xfrm>
          <a:off x="4968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41" name="TextBox 540">
          <a:extLst>
            <a:ext uri="{FF2B5EF4-FFF2-40B4-BE49-F238E27FC236}">
              <a16:creationId xmlns:a16="http://schemas.microsoft.com/office/drawing/2014/main" id="{7AE0A352-3277-4BC3-959F-8DEC20F98ED2}"/>
            </a:ext>
          </a:extLst>
        </xdr:cNvPr>
        <xdr:cNvSpPr txBox="1"/>
      </xdr:nvSpPr>
      <xdr:spPr>
        <a:xfrm>
          <a:off x="66294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42" name="TextBox 541">
          <a:extLst>
            <a:ext uri="{FF2B5EF4-FFF2-40B4-BE49-F238E27FC236}">
              <a16:creationId xmlns:a16="http://schemas.microsoft.com/office/drawing/2014/main" id="{7BE9E5CD-0F6A-49F2-95FB-58F1B8C3D0FA}"/>
            </a:ext>
          </a:extLst>
        </xdr:cNvPr>
        <xdr:cNvSpPr txBox="1"/>
      </xdr:nvSpPr>
      <xdr:spPr>
        <a:xfrm>
          <a:off x="66294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543" name="TextBox 542">
          <a:extLst>
            <a:ext uri="{FF2B5EF4-FFF2-40B4-BE49-F238E27FC236}">
              <a16:creationId xmlns:a16="http://schemas.microsoft.com/office/drawing/2014/main" id="{01932C18-3CFF-45C5-B946-48D8857E634F}"/>
            </a:ext>
          </a:extLst>
        </xdr:cNvPr>
        <xdr:cNvSpPr txBox="1"/>
      </xdr:nvSpPr>
      <xdr:spPr>
        <a:xfrm>
          <a:off x="497205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544" name="TextBox 543">
          <a:extLst>
            <a:ext uri="{FF2B5EF4-FFF2-40B4-BE49-F238E27FC236}">
              <a16:creationId xmlns:a16="http://schemas.microsoft.com/office/drawing/2014/main" id="{C1CE167C-7D5C-400D-BE2C-88088BE164D6}"/>
            </a:ext>
          </a:extLst>
        </xdr:cNvPr>
        <xdr:cNvSpPr txBox="1"/>
      </xdr:nvSpPr>
      <xdr:spPr>
        <a:xfrm>
          <a:off x="497205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45" name="TextBox 544">
          <a:extLst>
            <a:ext uri="{FF2B5EF4-FFF2-40B4-BE49-F238E27FC236}">
              <a16:creationId xmlns:a16="http://schemas.microsoft.com/office/drawing/2014/main" id="{DC6116C0-5A15-40B3-8885-1982AE83B673}"/>
            </a:ext>
          </a:extLst>
        </xdr:cNvPr>
        <xdr:cNvSpPr txBox="1"/>
      </xdr:nvSpPr>
      <xdr:spPr>
        <a:xfrm>
          <a:off x="66294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46" name="TextBox 545">
          <a:extLst>
            <a:ext uri="{FF2B5EF4-FFF2-40B4-BE49-F238E27FC236}">
              <a16:creationId xmlns:a16="http://schemas.microsoft.com/office/drawing/2014/main" id="{A422584A-F580-47CF-9961-A5CF7672B1D9}"/>
            </a:ext>
          </a:extLst>
        </xdr:cNvPr>
        <xdr:cNvSpPr txBox="1"/>
      </xdr:nvSpPr>
      <xdr:spPr>
        <a:xfrm>
          <a:off x="66294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547" name="TextBox 546">
          <a:extLst>
            <a:ext uri="{FF2B5EF4-FFF2-40B4-BE49-F238E27FC236}">
              <a16:creationId xmlns:a16="http://schemas.microsoft.com/office/drawing/2014/main" id="{AEE968B5-3F98-409F-B949-C66283676EE4}"/>
            </a:ext>
          </a:extLst>
        </xdr:cNvPr>
        <xdr:cNvSpPr txBox="1"/>
      </xdr:nvSpPr>
      <xdr:spPr>
        <a:xfrm>
          <a:off x="82829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548" name="TextBox 547">
          <a:extLst>
            <a:ext uri="{FF2B5EF4-FFF2-40B4-BE49-F238E27FC236}">
              <a16:creationId xmlns:a16="http://schemas.microsoft.com/office/drawing/2014/main" id="{A3789012-4A7A-4C19-AB5F-5BFBE42F3C9E}"/>
            </a:ext>
          </a:extLst>
        </xdr:cNvPr>
        <xdr:cNvSpPr txBox="1"/>
      </xdr:nvSpPr>
      <xdr:spPr>
        <a:xfrm>
          <a:off x="82829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549" name="TextBox 548">
          <a:extLst>
            <a:ext uri="{FF2B5EF4-FFF2-40B4-BE49-F238E27FC236}">
              <a16:creationId xmlns:a16="http://schemas.microsoft.com/office/drawing/2014/main" id="{A5EC9336-1F7A-4D34-A895-ABB974337860}"/>
            </a:ext>
          </a:extLst>
        </xdr:cNvPr>
        <xdr:cNvSpPr txBox="1"/>
      </xdr:nvSpPr>
      <xdr:spPr>
        <a:xfrm>
          <a:off x="66255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550" name="TextBox 549">
          <a:extLst>
            <a:ext uri="{FF2B5EF4-FFF2-40B4-BE49-F238E27FC236}">
              <a16:creationId xmlns:a16="http://schemas.microsoft.com/office/drawing/2014/main" id="{3CB568AE-33DE-4179-94C5-A44218CEF115}"/>
            </a:ext>
          </a:extLst>
        </xdr:cNvPr>
        <xdr:cNvSpPr txBox="1"/>
      </xdr:nvSpPr>
      <xdr:spPr>
        <a:xfrm>
          <a:off x="66255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551" name="TextBox 550">
          <a:extLst>
            <a:ext uri="{FF2B5EF4-FFF2-40B4-BE49-F238E27FC236}">
              <a16:creationId xmlns:a16="http://schemas.microsoft.com/office/drawing/2014/main" id="{ED935821-53FB-4524-A492-8D811BF4BAE6}"/>
            </a:ext>
          </a:extLst>
        </xdr:cNvPr>
        <xdr:cNvSpPr txBox="1"/>
      </xdr:nvSpPr>
      <xdr:spPr>
        <a:xfrm>
          <a:off x="115976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552" name="TextBox 551">
          <a:extLst>
            <a:ext uri="{FF2B5EF4-FFF2-40B4-BE49-F238E27FC236}">
              <a16:creationId xmlns:a16="http://schemas.microsoft.com/office/drawing/2014/main" id="{3A987ABA-E368-4634-8A3D-8E7CFA08C862}"/>
            </a:ext>
          </a:extLst>
        </xdr:cNvPr>
        <xdr:cNvSpPr txBox="1"/>
      </xdr:nvSpPr>
      <xdr:spPr>
        <a:xfrm>
          <a:off x="115976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553" name="TextBox 552">
          <a:extLst>
            <a:ext uri="{FF2B5EF4-FFF2-40B4-BE49-F238E27FC236}">
              <a16:creationId xmlns:a16="http://schemas.microsoft.com/office/drawing/2014/main" id="{E3D571EC-F4B8-4516-8FDD-C2197C8BAD5F}"/>
            </a:ext>
          </a:extLst>
        </xdr:cNvPr>
        <xdr:cNvSpPr txBox="1"/>
      </xdr:nvSpPr>
      <xdr:spPr>
        <a:xfrm>
          <a:off x="9940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554" name="TextBox 553">
          <a:extLst>
            <a:ext uri="{FF2B5EF4-FFF2-40B4-BE49-F238E27FC236}">
              <a16:creationId xmlns:a16="http://schemas.microsoft.com/office/drawing/2014/main" id="{9ABB28BF-DFC5-44D2-A440-B6333D5D33A0}"/>
            </a:ext>
          </a:extLst>
        </xdr:cNvPr>
        <xdr:cNvSpPr txBox="1"/>
      </xdr:nvSpPr>
      <xdr:spPr>
        <a:xfrm>
          <a:off x="9940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3143250</xdr:colOff>
      <xdr:row>95</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95</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92</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92</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93</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93</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94</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94</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95</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95</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89</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95</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95</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90</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91</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91</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94</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94</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94</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95</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96</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95</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95</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96</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97</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93</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93</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94</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94</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95</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95</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95</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96</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97</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93</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93</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94</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94</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95</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95</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94</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95</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96</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97</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95</xdr:row>
      <xdr:rowOff>95250</xdr:rowOff>
    </xdr:from>
    <xdr:ext cx="184731" cy="264560"/>
    <xdr:sp macro="" textlink="">
      <xdr:nvSpPr>
        <xdr:cNvPr id="133" name="TextBox 132">
          <a:extLst>
            <a:ext uri="{FF2B5EF4-FFF2-40B4-BE49-F238E27FC236}">
              <a16:creationId xmlns:a16="http://schemas.microsoft.com/office/drawing/2014/main" id="{2F37A16F-82DA-46B5-AAF5-F83B475CAD96}"/>
            </a:ext>
          </a:extLst>
        </xdr:cNvPr>
        <xdr:cNvSpPr txBox="1"/>
      </xdr:nvSpPr>
      <xdr:spPr>
        <a:xfrm>
          <a:off x="323850"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95250</xdr:rowOff>
    </xdr:from>
    <xdr:ext cx="184731" cy="264560"/>
    <xdr:sp macro="" textlink="">
      <xdr:nvSpPr>
        <xdr:cNvPr id="134" name="TextBox 133">
          <a:extLst>
            <a:ext uri="{FF2B5EF4-FFF2-40B4-BE49-F238E27FC236}">
              <a16:creationId xmlns:a16="http://schemas.microsoft.com/office/drawing/2014/main" id="{3278A183-DCD4-437A-B371-342F038416D3}"/>
            </a:ext>
          </a:extLst>
        </xdr:cNvPr>
        <xdr:cNvSpPr txBox="1"/>
      </xdr:nvSpPr>
      <xdr:spPr>
        <a:xfrm>
          <a:off x="31146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95</xdr:row>
      <xdr:rowOff>95250</xdr:rowOff>
    </xdr:from>
    <xdr:ext cx="184731" cy="264560"/>
    <xdr:sp macro="" textlink="">
      <xdr:nvSpPr>
        <xdr:cNvPr id="135" name="TextBox 134">
          <a:extLst>
            <a:ext uri="{FF2B5EF4-FFF2-40B4-BE49-F238E27FC236}">
              <a16:creationId xmlns:a16="http://schemas.microsoft.com/office/drawing/2014/main" id="{6D8CD62D-6FD0-414F-AD43-31F21DC612A2}"/>
            </a:ext>
          </a:extLst>
        </xdr:cNvPr>
        <xdr:cNvSpPr txBox="1"/>
      </xdr:nvSpPr>
      <xdr:spPr>
        <a:xfrm>
          <a:off x="4217670"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95250</xdr:rowOff>
    </xdr:from>
    <xdr:ext cx="184731" cy="264560"/>
    <xdr:sp macro="" textlink="">
      <xdr:nvSpPr>
        <xdr:cNvPr id="136" name="TextBox 135">
          <a:extLst>
            <a:ext uri="{FF2B5EF4-FFF2-40B4-BE49-F238E27FC236}">
              <a16:creationId xmlns:a16="http://schemas.microsoft.com/office/drawing/2014/main" id="{D122D168-E2CE-444F-9F3F-BF9FE0549D6F}"/>
            </a:ext>
          </a:extLst>
        </xdr:cNvPr>
        <xdr:cNvSpPr txBox="1"/>
      </xdr:nvSpPr>
      <xdr:spPr>
        <a:xfrm>
          <a:off x="5307330"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95250</xdr:rowOff>
    </xdr:from>
    <xdr:ext cx="184731" cy="264560"/>
    <xdr:sp macro="" textlink="">
      <xdr:nvSpPr>
        <xdr:cNvPr id="137" name="TextBox 136">
          <a:extLst>
            <a:ext uri="{FF2B5EF4-FFF2-40B4-BE49-F238E27FC236}">
              <a16:creationId xmlns:a16="http://schemas.microsoft.com/office/drawing/2014/main" id="{6600AB6E-7DEF-4640-A8E4-9E79ADE299C0}"/>
            </a:ext>
          </a:extLst>
        </xdr:cNvPr>
        <xdr:cNvSpPr txBox="1"/>
      </xdr:nvSpPr>
      <xdr:spPr>
        <a:xfrm>
          <a:off x="5307330"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93412AAE-C682-4375-9DA5-4FF96FF20872}"/>
            </a:ext>
          </a:extLst>
        </xdr:cNvPr>
        <xdr:cNvSpPr txBox="1"/>
      </xdr:nvSpPr>
      <xdr:spPr>
        <a:xfrm>
          <a:off x="3110865" y="15897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303466"/>
    <xdr:sp macro="" textlink="">
      <xdr:nvSpPr>
        <xdr:cNvPr id="139" name="TextBox 138">
          <a:extLst>
            <a:ext uri="{FF2B5EF4-FFF2-40B4-BE49-F238E27FC236}">
              <a16:creationId xmlns:a16="http://schemas.microsoft.com/office/drawing/2014/main" id="{E8F1BF7C-410A-480F-AE2C-D766AAC25042}"/>
            </a:ext>
          </a:extLst>
        </xdr:cNvPr>
        <xdr:cNvSpPr txBox="1"/>
      </xdr:nvSpPr>
      <xdr:spPr>
        <a:xfrm>
          <a:off x="3110865" y="16059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40" name="TextBox 139">
          <a:extLst>
            <a:ext uri="{FF2B5EF4-FFF2-40B4-BE49-F238E27FC236}">
              <a16:creationId xmlns:a16="http://schemas.microsoft.com/office/drawing/2014/main" id="{1E5F0194-BADA-4059-98DD-29B226584B39}"/>
            </a:ext>
          </a:extLst>
        </xdr:cNvPr>
        <xdr:cNvSpPr txBox="1"/>
      </xdr:nvSpPr>
      <xdr:spPr>
        <a:xfrm>
          <a:off x="3110865" y="16221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41" name="TextBox 140">
          <a:extLst>
            <a:ext uri="{FF2B5EF4-FFF2-40B4-BE49-F238E27FC236}">
              <a16:creationId xmlns:a16="http://schemas.microsoft.com/office/drawing/2014/main" id="{276FE6FB-21B1-4040-9BD0-0923B9D2CCB5}"/>
            </a:ext>
          </a:extLst>
        </xdr:cNvPr>
        <xdr:cNvSpPr txBox="1"/>
      </xdr:nvSpPr>
      <xdr:spPr>
        <a:xfrm>
          <a:off x="3110865" y="16221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142" name="TextBox 141">
          <a:extLst>
            <a:ext uri="{FF2B5EF4-FFF2-40B4-BE49-F238E27FC236}">
              <a16:creationId xmlns:a16="http://schemas.microsoft.com/office/drawing/2014/main" id="{BF2742A2-7A87-4A32-AFDE-C9170E66088B}"/>
            </a:ext>
          </a:extLst>
        </xdr:cNvPr>
        <xdr:cNvSpPr txBox="1"/>
      </xdr:nvSpPr>
      <xdr:spPr>
        <a:xfrm>
          <a:off x="3110865" y="16383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143" name="TextBox 142">
          <a:extLst>
            <a:ext uri="{FF2B5EF4-FFF2-40B4-BE49-F238E27FC236}">
              <a16:creationId xmlns:a16="http://schemas.microsoft.com/office/drawing/2014/main" id="{9BE08039-1229-495A-B438-248555CC1ECA}"/>
            </a:ext>
          </a:extLst>
        </xdr:cNvPr>
        <xdr:cNvSpPr txBox="1"/>
      </xdr:nvSpPr>
      <xdr:spPr>
        <a:xfrm>
          <a:off x="3110865" y="16383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144" name="TextBox 143">
          <a:extLst>
            <a:ext uri="{FF2B5EF4-FFF2-40B4-BE49-F238E27FC236}">
              <a16:creationId xmlns:a16="http://schemas.microsoft.com/office/drawing/2014/main" id="{5C67C402-72CF-41E8-98DC-1CAA4C3FF21F}"/>
            </a:ext>
          </a:extLst>
        </xdr:cNvPr>
        <xdr:cNvSpPr txBox="1"/>
      </xdr:nvSpPr>
      <xdr:spPr>
        <a:xfrm>
          <a:off x="3110865" y="16544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145" name="TextBox 144">
          <a:extLst>
            <a:ext uri="{FF2B5EF4-FFF2-40B4-BE49-F238E27FC236}">
              <a16:creationId xmlns:a16="http://schemas.microsoft.com/office/drawing/2014/main" id="{666DBB1D-8E79-4BF6-9B91-C00E2B8D832F}"/>
            </a:ext>
          </a:extLst>
        </xdr:cNvPr>
        <xdr:cNvSpPr txBox="1"/>
      </xdr:nvSpPr>
      <xdr:spPr>
        <a:xfrm>
          <a:off x="3110865" y="16544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146" name="TextBox 145">
          <a:extLst>
            <a:ext uri="{FF2B5EF4-FFF2-40B4-BE49-F238E27FC236}">
              <a16:creationId xmlns:a16="http://schemas.microsoft.com/office/drawing/2014/main" id="{2D21374A-13DF-46A5-890E-BBF8E102F23F}"/>
            </a:ext>
          </a:extLst>
        </xdr:cNvPr>
        <xdr:cNvSpPr txBox="1"/>
      </xdr:nvSpPr>
      <xdr:spPr>
        <a:xfrm>
          <a:off x="3110865" y="16706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147" name="TextBox 146">
          <a:extLst>
            <a:ext uri="{FF2B5EF4-FFF2-40B4-BE49-F238E27FC236}">
              <a16:creationId xmlns:a16="http://schemas.microsoft.com/office/drawing/2014/main" id="{18180F6C-6422-43E8-94AC-5F39FCF57D30}"/>
            </a:ext>
          </a:extLst>
        </xdr:cNvPr>
        <xdr:cNvSpPr txBox="1"/>
      </xdr:nvSpPr>
      <xdr:spPr>
        <a:xfrm>
          <a:off x="3110865" y="16706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148" name="TextBox 147">
          <a:extLst>
            <a:ext uri="{FF2B5EF4-FFF2-40B4-BE49-F238E27FC236}">
              <a16:creationId xmlns:a16="http://schemas.microsoft.com/office/drawing/2014/main" id="{3DD51509-68FE-4411-A414-E091462FE861}"/>
            </a:ext>
          </a:extLst>
        </xdr:cNvPr>
        <xdr:cNvSpPr txBox="1"/>
      </xdr:nvSpPr>
      <xdr:spPr>
        <a:xfrm>
          <a:off x="3110865" y="16868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149" name="TextBox 148">
          <a:extLst>
            <a:ext uri="{FF2B5EF4-FFF2-40B4-BE49-F238E27FC236}">
              <a16:creationId xmlns:a16="http://schemas.microsoft.com/office/drawing/2014/main" id="{45191573-4970-4942-B145-9016AC6F2E35}"/>
            </a:ext>
          </a:extLst>
        </xdr:cNvPr>
        <xdr:cNvSpPr txBox="1"/>
      </xdr:nvSpPr>
      <xdr:spPr>
        <a:xfrm>
          <a:off x="3110865" y="16868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150" name="TextBox 149">
          <a:extLst>
            <a:ext uri="{FF2B5EF4-FFF2-40B4-BE49-F238E27FC236}">
              <a16:creationId xmlns:a16="http://schemas.microsoft.com/office/drawing/2014/main" id="{CE7D68D3-0F21-430E-8B08-81774A113F20}"/>
            </a:ext>
          </a:extLst>
        </xdr:cNvPr>
        <xdr:cNvSpPr txBox="1"/>
      </xdr:nvSpPr>
      <xdr:spPr>
        <a:xfrm>
          <a:off x="4219575" y="1589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303466"/>
    <xdr:sp macro="" textlink="">
      <xdr:nvSpPr>
        <xdr:cNvPr id="151" name="TextBox 150">
          <a:extLst>
            <a:ext uri="{FF2B5EF4-FFF2-40B4-BE49-F238E27FC236}">
              <a16:creationId xmlns:a16="http://schemas.microsoft.com/office/drawing/2014/main" id="{471132B2-97EA-4058-8C6E-3020466A5267}"/>
            </a:ext>
          </a:extLst>
        </xdr:cNvPr>
        <xdr:cNvSpPr txBox="1"/>
      </xdr:nvSpPr>
      <xdr:spPr>
        <a:xfrm>
          <a:off x="4219575" y="16059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152" name="TextBox 151">
          <a:extLst>
            <a:ext uri="{FF2B5EF4-FFF2-40B4-BE49-F238E27FC236}">
              <a16:creationId xmlns:a16="http://schemas.microsoft.com/office/drawing/2014/main" id="{F0380809-9C36-4F73-B8A6-5727ACA69CC7}"/>
            </a:ext>
          </a:extLst>
        </xdr:cNvPr>
        <xdr:cNvSpPr txBox="1"/>
      </xdr:nvSpPr>
      <xdr:spPr>
        <a:xfrm>
          <a:off x="4219575" y="1622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153" name="TextBox 152">
          <a:extLst>
            <a:ext uri="{FF2B5EF4-FFF2-40B4-BE49-F238E27FC236}">
              <a16:creationId xmlns:a16="http://schemas.microsoft.com/office/drawing/2014/main" id="{AF43ECFD-7712-4881-B774-66DD5E707449}"/>
            </a:ext>
          </a:extLst>
        </xdr:cNvPr>
        <xdr:cNvSpPr txBox="1"/>
      </xdr:nvSpPr>
      <xdr:spPr>
        <a:xfrm>
          <a:off x="4219575" y="1622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54" name="TextBox 153">
          <a:extLst>
            <a:ext uri="{FF2B5EF4-FFF2-40B4-BE49-F238E27FC236}">
              <a16:creationId xmlns:a16="http://schemas.microsoft.com/office/drawing/2014/main" id="{8A5855F6-9B13-4743-824C-57FFDD3FD4AA}"/>
            </a:ext>
          </a:extLst>
        </xdr:cNvPr>
        <xdr:cNvSpPr txBox="1"/>
      </xdr:nvSpPr>
      <xdr:spPr>
        <a:xfrm>
          <a:off x="4219575" y="163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55" name="TextBox 154">
          <a:extLst>
            <a:ext uri="{FF2B5EF4-FFF2-40B4-BE49-F238E27FC236}">
              <a16:creationId xmlns:a16="http://schemas.microsoft.com/office/drawing/2014/main" id="{00BAC4E9-FF12-4A54-BB6A-3FEBAFC9BF7B}"/>
            </a:ext>
          </a:extLst>
        </xdr:cNvPr>
        <xdr:cNvSpPr txBox="1"/>
      </xdr:nvSpPr>
      <xdr:spPr>
        <a:xfrm>
          <a:off x="4219575" y="163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56" name="TextBox 155">
          <a:extLst>
            <a:ext uri="{FF2B5EF4-FFF2-40B4-BE49-F238E27FC236}">
              <a16:creationId xmlns:a16="http://schemas.microsoft.com/office/drawing/2014/main" id="{0269C075-1A13-4F7E-BD6A-343A05D53AC1}"/>
            </a:ext>
          </a:extLst>
        </xdr:cNvPr>
        <xdr:cNvSpPr txBox="1"/>
      </xdr:nvSpPr>
      <xdr:spPr>
        <a:xfrm>
          <a:off x="42195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57" name="TextBox 156">
          <a:extLst>
            <a:ext uri="{FF2B5EF4-FFF2-40B4-BE49-F238E27FC236}">
              <a16:creationId xmlns:a16="http://schemas.microsoft.com/office/drawing/2014/main" id="{42B2EB9C-B712-4A3A-AE51-0C8CD8EAF419}"/>
            </a:ext>
          </a:extLst>
        </xdr:cNvPr>
        <xdr:cNvSpPr txBox="1"/>
      </xdr:nvSpPr>
      <xdr:spPr>
        <a:xfrm>
          <a:off x="42195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158" name="TextBox 157">
          <a:extLst>
            <a:ext uri="{FF2B5EF4-FFF2-40B4-BE49-F238E27FC236}">
              <a16:creationId xmlns:a16="http://schemas.microsoft.com/office/drawing/2014/main" id="{C95934FD-FE09-435C-90B2-6BF6A91F1B7B}"/>
            </a:ext>
          </a:extLst>
        </xdr:cNvPr>
        <xdr:cNvSpPr txBox="1"/>
      </xdr:nvSpPr>
      <xdr:spPr>
        <a:xfrm>
          <a:off x="4219575" y="167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159" name="TextBox 158">
          <a:extLst>
            <a:ext uri="{FF2B5EF4-FFF2-40B4-BE49-F238E27FC236}">
              <a16:creationId xmlns:a16="http://schemas.microsoft.com/office/drawing/2014/main" id="{C4270C08-B2A8-4A09-8EDD-5C155FA0C3F7}"/>
            </a:ext>
          </a:extLst>
        </xdr:cNvPr>
        <xdr:cNvSpPr txBox="1"/>
      </xdr:nvSpPr>
      <xdr:spPr>
        <a:xfrm>
          <a:off x="4219575" y="167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160" name="TextBox 159">
          <a:extLst>
            <a:ext uri="{FF2B5EF4-FFF2-40B4-BE49-F238E27FC236}">
              <a16:creationId xmlns:a16="http://schemas.microsoft.com/office/drawing/2014/main" id="{935F4F5F-DB96-46D2-8A86-EDE43E201644}"/>
            </a:ext>
          </a:extLst>
        </xdr:cNvPr>
        <xdr:cNvSpPr txBox="1"/>
      </xdr:nvSpPr>
      <xdr:spPr>
        <a:xfrm>
          <a:off x="4219575" y="1686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161" name="TextBox 160">
          <a:extLst>
            <a:ext uri="{FF2B5EF4-FFF2-40B4-BE49-F238E27FC236}">
              <a16:creationId xmlns:a16="http://schemas.microsoft.com/office/drawing/2014/main" id="{471DEA0B-4A80-4821-98B4-BA8B3C304161}"/>
            </a:ext>
          </a:extLst>
        </xdr:cNvPr>
        <xdr:cNvSpPr txBox="1"/>
      </xdr:nvSpPr>
      <xdr:spPr>
        <a:xfrm>
          <a:off x="4219575" y="1686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162" name="TextBox 161">
          <a:extLst>
            <a:ext uri="{FF2B5EF4-FFF2-40B4-BE49-F238E27FC236}">
              <a16:creationId xmlns:a16="http://schemas.microsoft.com/office/drawing/2014/main" id="{FCEC8311-B868-41C4-962C-44653D638208}"/>
            </a:ext>
          </a:extLst>
        </xdr:cNvPr>
        <xdr:cNvSpPr txBox="1"/>
      </xdr:nvSpPr>
      <xdr:spPr>
        <a:xfrm>
          <a:off x="4219575" y="1589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92</xdr:row>
      <xdr:rowOff>0</xdr:rowOff>
    </xdr:from>
    <xdr:ext cx="184731" cy="264560"/>
    <xdr:sp macro="" textlink="">
      <xdr:nvSpPr>
        <xdr:cNvPr id="163" name="TextBox 162">
          <a:extLst>
            <a:ext uri="{FF2B5EF4-FFF2-40B4-BE49-F238E27FC236}">
              <a16:creationId xmlns:a16="http://schemas.microsoft.com/office/drawing/2014/main" id="{D6F97053-8C79-4AD5-9810-355F20B98769}"/>
            </a:ext>
          </a:extLst>
        </xdr:cNvPr>
        <xdr:cNvSpPr txBox="1"/>
      </xdr:nvSpPr>
      <xdr:spPr>
        <a:xfrm>
          <a:off x="4219575" y="163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92</xdr:row>
      <xdr:rowOff>0</xdr:rowOff>
    </xdr:from>
    <xdr:ext cx="184731" cy="264560"/>
    <xdr:sp macro="" textlink="">
      <xdr:nvSpPr>
        <xdr:cNvPr id="164" name="TextBox 163">
          <a:extLst>
            <a:ext uri="{FF2B5EF4-FFF2-40B4-BE49-F238E27FC236}">
              <a16:creationId xmlns:a16="http://schemas.microsoft.com/office/drawing/2014/main" id="{36B44BB4-9347-4141-8259-55DF03B0DD7F}"/>
            </a:ext>
          </a:extLst>
        </xdr:cNvPr>
        <xdr:cNvSpPr txBox="1"/>
      </xdr:nvSpPr>
      <xdr:spPr>
        <a:xfrm>
          <a:off x="4219575" y="163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93</xdr:row>
      <xdr:rowOff>0</xdr:rowOff>
    </xdr:from>
    <xdr:ext cx="184731" cy="264560"/>
    <xdr:sp macro="" textlink="">
      <xdr:nvSpPr>
        <xdr:cNvPr id="165" name="TextBox 164">
          <a:extLst>
            <a:ext uri="{FF2B5EF4-FFF2-40B4-BE49-F238E27FC236}">
              <a16:creationId xmlns:a16="http://schemas.microsoft.com/office/drawing/2014/main" id="{64A0676A-6770-409B-9446-8653856B518C}"/>
            </a:ext>
          </a:extLst>
        </xdr:cNvPr>
        <xdr:cNvSpPr txBox="1"/>
      </xdr:nvSpPr>
      <xdr:spPr>
        <a:xfrm>
          <a:off x="42195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93</xdr:row>
      <xdr:rowOff>0</xdr:rowOff>
    </xdr:from>
    <xdr:ext cx="184731" cy="264560"/>
    <xdr:sp macro="" textlink="">
      <xdr:nvSpPr>
        <xdr:cNvPr id="166" name="TextBox 165">
          <a:extLst>
            <a:ext uri="{FF2B5EF4-FFF2-40B4-BE49-F238E27FC236}">
              <a16:creationId xmlns:a16="http://schemas.microsoft.com/office/drawing/2014/main" id="{A91C46D6-8D79-420F-BA2D-33AAF2B7D196}"/>
            </a:ext>
          </a:extLst>
        </xdr:cNvPr>
        <xdr:cNvSpPr txBox="1"/>
      </xdr:nvSpPr>
      <xdr:spPr>
        <a:xfrm>
          <a:off x="42195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94</xdr:row>
      <xdr:rowOff>0</xdr:rowOff>
    </xdr:from>
    <xdr:ext cx="184731" cy="264560"/>
    <xdr:sp macro="" textlink="">
      <xdr:nvSpPr>
        <xdr:cNvPr id="167" name="TextBox 166">
          <a:extLst>
            <a:ext uri="{FF2B5EF4-FFF2-40B4-BE49-F238E27FC236}">
              <a16:creationId xmlns:a16="http://schemas.microsoft.com/office/drawing/2014/main" id="{D3E73652-EC2B-4001-85D2-E84FEEA03BD3}"/>
            </a:ext>
          </a:extLst>
        </xdr:cNvPr>
        <xdr:cNvSpPr txBox="1"/>
      </xdr:nvSpPr>
      <xdr:spPr>
        <a:xfrm>
          <a:off x="4219575" y="167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94</xdr:row>
      <xdr:rowOff>0</xdr:rowOff>
    </xdr:from>
    <xdr:ext cx="184731" cy="264560"/>
    <xdr:sp macro="" textlink="">
      <xdr:nvSpPr>
        <xdr:cNvPr id="168" name="TextBox 167">
          <a:extLst>
            <a:ext uri="{FF2B5EF4-FFF2-40B4-BE49-F238E27FC236}">
              <a16:creationId xmlns:a16="http://schemas.microsoft.com/office/drawing/2014/main" id="{C1D6B8DF-428C-4B3D-83B4-3518F93F42D4}"/>
            </a:ext>
          </a:extLst>
        </xdr:cNvPr>
        <xdr:cNvSpPr txBox="1"/>
      </xdr:nvSpPr>
      <xdr:spPr>
        <a:xfrm>
          <a:off x="4219575" y="167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95</xdr:row>
      <xdr:rowOff>0</xdr:rowOff>
    </xdr:from>
    <xdr:ext cx="184731" cy="264560"/>
    <xdr:sp macro="" textlink="">
      <xdr:nvSpPr>
        <xdr:cNvPr id="169" name="TextBox 168">
          <a:extLst>
            <a:ext uri="{FF2B5EF4-FFF2-40B4-BE49-F238E27FC236}">
              <a16:creationId xmlns:a16="http://schemas.microsoft.com/office/drawing/2014/main" id="{29C29162-3D3B-4D4C-9AA2-E196D6DD44F5}"/>
            </a:ext>
          </a:extLst>
        </xdr:cNvPr>
        <xdr:cNvSpPr txBox="1"/>
      </xdr:nvSpPr>
      <xdr:spPr>
        <a:xfrm>
          <a:off x="4219575" y="1686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95</xdr:row>
      <xdr:rowOff>0</xdr:rowOff>
    </xdr:from>
    <xdr:ext cx="184731" cy="264560"/>
    <xdr:sp macro="" textlink="">
      <xdr:nvSpPr>
        <xdr:cNvPr id="170" name="TextBox 169">
          <a:extLst>
            <a:ext uri="{FF2B5EF4-FFF2-40B4-BE49-F238E27FC236}">
              <a16:creationId xmlns:a16="http://schemas.microsoft.com/office/drawing/2014/main" id="{489CA0C2-7835-4299-93A6-C13909DA2AD2}"/>
            </a:ext>
          </a:extLst>
        </xdr:cNvPr>
        <xdr:cNvSpPr txBox="1"/>
      </xdr:nvSpPr>
      <xdr:spPr>
        <a:xfrm>
          <a:off x="4219575" y="1686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89</xdr:row>
      <xdr:rowOff>0</xdr:rowOff>
    </xdr:from>
    <xdr:ext cx="183125" cy="264560"/>
    <xdr:sp macro="" textlink="">
      <xdr:nvSpPr>
        <xdr:cNvPr id="171" name="TextBox 170">
          <a:extLst>
            <a:ext uri="{FF2B5EF4-FFF2-40B4-BE49-F238E27FC236}">
              <a16:creationId xmlns:a16="http://schemas.microsoft.com/office/drawing/2014/main" id="{DABF5B37-AB2E-4C4C-90EE-C1BE8E55F842}"/>
            </a:ext>
          </a:extLst>
        </xdr:cNvPr>
        <xdr:cNvSpPr txBox="1"/>
      </xdr:nvSpPr>
      <xdr:spPr>
        <a:xfrm>
          <a:off x="3110865" y="15897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172" name="TextBox 171">
          <a:extLst>
            <a:ext uri="{FF2B5EF4-FFF2-40B4-BE49-F238E27FC236}">
              <a16:creationId xmlns:a16="http://schemas.microsoft.com/office/drawing/2014/main" id="{CEEA5044-A7DB-45A6-B5F4-CDECB9273329}"/>
            </a:ext>
          </a:extLst>
        </xdr:cNvPr>
        <xdr:cNvSpPr txBox="1"/>
      </xdr:nvSpPr>
      <xdr:spPr>
        <a:xfrm>
          <a:off x="3027045" y="15897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173" name="TextBox 172">
          <a:extLst>
            <a:ext uri="{FF2B5EF4-FFF2-40B4-BE49-F238E27FC236}">
              <a16:creationId xmlns:a16="http://schemas.microsoft.com/office/drawing/2014/main" id="{D7952F26-58A8-4C70-8E1B-A3D82A479E6E}"/>
            </a:ext>
          </a:extLst>
        </xdr:cNvPr>
        <xdr:cNvSpPr txBox="1"/>
      </xdr:nvSpPr>
      <xdr:spPr>
        <a:xfrm>
          <a:off x="2691765" y="16221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174" name="TextBox 173">
          <a:extLst>
            <a:ext uri="{FF2B5EF4-FFF2-40B4-BE49-F238E27FC236}">
              <a16:creationId xmlns:a16="http://schemas.microsoft.com/office/drawing/2014/main" id="{738667B5-54A3-4DA9-BD3E-646567D4CD41}"/>
            </a:ext>
          </a:extLst>
        </xdr:cNvPr>
        <xdr:cNvSpPr txBox="1"/>
      </xdr:nvSpPr>
      <xdr:spPr>
        <a:xfrm>
          <a:off x="2691765" y="16221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95</xdr:row>
      <xdr:rowOff>0</xdr:rowOff>
    </xdr:from>
    <xdr:ext cx="192763" cy="264560"/>
    <xdr:sp macro="" textlink="">
      <xdr:nvSpPr>
        <xdr:cNvPr id="175" name="TextBox 174">
          <a:extLst>
            <a:ext uri="{FF2B5EF4-FFF2-40B4-BE49-F238E27FC236}">
              <a16:creationId xmlns:a16="http://schemas.microsoft.com/office/drawing/2014/main" id="{70338E6A-E8BD-48F3-8D22-20F702FC1924}"/>
            </a:ext>
          </a:extLst>
        </xdr:cNvPr>
        <xdr:cNvSpPr txBox="1"/>
      </xdr:nvSpPr>
      <xdr:spPr>
        <a:xfrm>
          <a:off x="2691765" y="16868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95</xdr:row>
      <xdr:rowOff>0</xdr:rowOff>
    </xdr:from>
    <xdr:ext cx="192763" cy="264560"/>
    <xdr:sp macro="" textlink="">
      <xdr:nvSpPr>
        <xdr:cNvPr id="176" name="TextBox 175">
          <a:extLst>
            <a:ext uri="{FF2B5EF4-FFF2-40B4-BE49-F238E27FC236}">
              <a16:creationId xmlns:a16="http://schemas.microsoft.com/office/drawing/2014/main" id="{814324D4-E66F-4C36-AAE2-386D4DA59903}"/>
            </a:ext>
          </a:extLst>
        </xdr:cNvPr>
        <xdr:cNvSpPr txBox="1"/>
      </xdr:nvSpPr>
      <xdr:spPr>
        <a:xfrm>
          <a:off x="2691765" y="16868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177" name="TextBox 176">
          <a:extLst>
            <a:ext uri="{FF2B5EF4-FFF2-40B4-BE49-F238E27FC236}">
              <a16:creationId xmlns:a16="http://schemas.microsoft.com/office/drawing/2014/main" id="{8A948608-72F3-4262-8849-7980D6890178}"/>
            </a:ext>
          </a:extLst>
        </xdr:cNvPr>
        <xdr:cNvSpPr txBox="1"/>
      </xdr:nvSpPr>
      <xdr:spPr>
        <a:xfrm>
          <a:off x="3114675" y="1589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90</xdr:row>
      <xdr:rowOff>0</xdr:rowOff>
    </xdr:from>
    <xdr:ext cx="184731" cy="303466"/>
    <xdr:sp macro="" textlink="">
      <xdr:nvSpPr>
        <xdr:cNvPr id="178" name="TextBox 177">
          <a:extLst>
            <a:ext uri="{FF2B5EF4-FFF2-40B4-BE49-F238E27FC236}">
              <a16:creationId xmlns:a16="http://schemas.microsoft.com/office/drawing/2014/main" id="{10652D74-F1D4-4C43-9E60-FB03D79331DF}"/>
            </a:ext>
          </a:extLst>
        </xdr:cNvPr>
        <xdr:cNvSpPr txBox="1"/>
      </xdr:nvSpPr>
      <xdr:spPr>
        <a:xfrm>
          <a:off x="3114675" y="16059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91</xdr:row>
      <xdr:rowOff>0</xdr:rowOff>
    </xdr:from>
    <xdr:ext cx="184731" cy="264560"/>
    <xdr:sp macro="" textlink="">
      <xdr:nvSpPr>
        <xdr:cNvPr id="179" name="TextBox 178">
          <a:extLst>
            <a:ext uri="{FF2B5EF4-FFF2-40B4-BE49-F238E27FC236}">
              <a16:creationId xmlns:a16="http://schemas.microsoft.com/office/drawing/2014/main" id="{C759CB0D-CDB5-47C7-B9BE-BB874F72FAE8}"/>
            </a:ext>
          </a:extLst>
        </xdr:cNvPr>
        <xdr:cNvSpPr txBox="1"/>
      </xdr:nvSpPr>
      <xdr:spPr>
        <a:xfrm>
          <a:off x="3114675" y="1622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91</xdr:row>
      <xdr:rowOff>0</xdr:rowOff>
    </xdr:from>
    <xdr:ext cx="184731" cy="264560"/>
    <xdr:sp macro="" textlink="">
      <xdr:nvSpPr>
        <xdr:cNvPr id="180" name="TextBox 179">
          <a:extLst>
            <a:ext uri="{FF2B5EF4-FFF2-40B4-BE49-F238E27FC236}">
              <a16:creationId xmlns:a16="http://schemas.microsoft.com/office/drawing/2014/main" id="{2767B129-DD12-43B2-A65B-52EA4E4F7611}"/>
            </a:ext>
          </a:extLst>
        </xdr:cNvPr>
        <xdr:cNvSpPr txBox="1"/>
      </xdr:nvSpPr>
      <xdr:spPr>
        <a:xfrm>
          <a:off x="3114675" y="1622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181" name="TextBox 180">
          <a:extLst>
            <a:ext uri="{FF2B5EF4-FFF2-40B4-BE49-F238E27FC236}">
              <a16:creationId xmlns:a16="http://schemas.microsoft.com/office/drawing/2014/main" id="{B013AFD9-2431-4621-9F93-0761A5EE206B}"/>
            </a:ext>
          </a:extLst>
        </xdr:cNvPr>
        <xdr:cNvSpPr txBox="1"/>
      </xdr:nvSpPr>
      <xdr:spPr>
        <a:xfrm>
          <a:off x="3114675" y="163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182" name="TextBox 181">
          <a:extLst>
            <a:ext uri="{FF2B5EF4-FFF2-40B4-BE49-F238E27FC236}">
              <a16:creationId xmlns:a16="http://schemas.microsoft.com/office/drawing/2014/main" id="{2533BF9A-E54B-419B-80BE-C57D77AA5DA2}"/>
            </a:ext>
          </a:extLst>
        </xdr:cNvPr>
        <xdr:cNvSpPr txBox="1"/>
      </xdr:nvSpPr>
      <xdr:spPr>
        <a:xfrm>
          <a:off x="3114675" y="163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83" name="TextBox 182">
          <a:extLst>
            <a:ext uri="{FF2B5EF4-FFF2-40B4-BE49-F238E27FC236}">
              <a16:creationId xmlns:a16="http://schemas.microsoft.com/office/drawing/2014/main" id="{E95DF75A-8FB9-4EC2-9C7F-917036614570}"/>
            </a:ext>
          </a:extLst>
        </xdr:cNvPr>
        <xdr:cNvSpPr txBox="1"/>
      </xdr:nvSpPr>
      <xdr:spPr>
        <a:xfrm>
          <a:off x="31146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84" name="TextBox 183">
          <a:extLst>
            <a:ext uri="{FF2B5EF4-FFF2-40B4-BE49-F238E27FC236}">
              <a16:creationId xmlns:a16="http://schemas.microsoft.com/office/drawing/2014/main" id="{68FE936F-20EB-4C44-9F5F-2C5827F8D799}"/>
            </a:ext>
          </a:extLst>
        </xdr:cNvPr>
        <xdr:cNvSpPr txBox="1"/>
      </xdr:nvSpPr>
      <xdr:spPr>
        <a:xfrm>
          <a:off x="31146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94</xdr:row>
      <xdr:rowOff>0</xdr:rowOff>
    </xdr:from>
    <xdr:ext cx="184731" cy="264560"/>
    <xdr:sp macro="" textlink="">
      <xdr:nvSpPr>
        <xdr:cNvPr id="185" name="TextBox 184">
          <a:extLst>
            <a:ext uri="{FF2B5EF4-FFF2-40B4-BE49-F238E27FC236}">
              <a16:creationId xmlns:a16="http://schemas.microsoft.com/office/drawing/2014/main" id="{9B2BE63E-166F-47B5-BC73-D81B5A806970}"/>
            </a:ext>
          </a:extLst>
        </xdr:cNvPr>
        <xdr:cNvSpPr txBox="1"/>
      </xdr:nvSpPr>
      <xdr:spPr>
        <a:xfrm>
          <a:off x="3114675" y="167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94</xdr:row>
      <xdr:rowOff>0</xdr:rowOff>
    </xdr:from>
    <xdr:ext cx="184731" cy="264560"/>
    <xdr:sp macro="" textlink="">
      <xdr:nvSpPr>
        <xdr:cNvPr id="186" name="TextBox 185">
          <a:extLst>
            <a:ext uri="{FF2B5EF4-FFF2-40B4-BE49-F238E27FC236}">
              <a16:creationId xmlns:a16="http://schemas.microsoft.com/office/drawing/2014/main" id="{20E46020-E540-43E2-B9C9-98BD105A21C9}"/>
            </a:ext>
          </a:extLst>
        </xdr:cNvPr>
        <xdr:cNvSpPr txBox="1"/>
      </xdr:nvSpPr>
      <xdr:spPr>
        <a:xfrm>
          <a:off x="3114675" y="167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0</xdr:rowOff>
    </xdr:from>
    <xdr:ext cx="184731" cy="264560"/>
    <xdr:sp macro="" textlink="">
      <xdr:nvSpPr>
        <xdr:cNvPr id="187" name="TextBox 186">
          <a:extLst>
            <a:ext uri="{FF2B5EF4-FFF2-40B4-BE49-F238E27FC236}">
              <a16:creationId xmlns:a16="http://schemas.microsoft.com/office/drawing/2014/main" id="{910F6961-C941-427C-9BFE-F659B81D38AF}"/>
            </a:ext>
          </a:extLst>
        </xdr:cNvPr>
        <xdr:cNvSpPr txBox="1"/>
      </xdr:nvSpPr>
      <xdr:spPr>
        <a:xfrm>
          <a:off x="3114675" y="1686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0</xdr:rowOff>
    </xdr:from>
    <xdr:ext cx="184731" cy="264560"/>
    <xdr:sp macro="" textlink="">
      <xdr:nvSpPr>
        <xdr:cNvPr id="188" name="TextBox 187">
          <a:extLst>
            <a:ext uri="{FF2B5EF4-FFF2-40B4-BE49-F238E27FC236}">
              <a16:creationId xmlns:a16="http://schemas.microsoft.com/office/drawing/2014/main" id="{00B98729-41CB-4379-BE37-99FA42967EA0}"/>
            </a:ext>
          </a:extLst>
        </xdr:cNvPr>
        <xdr:cNvSpPr txBox="1"/>
      </xdr:nvSpPr>
      <xdr:spPr>
        <a:xfrm>
          <a:off x="3114675" y="1686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189" name="TextBox 188">
          <a:extLst>
            <a:ext uri="{FF2B5EF4-FFF2-40B4-BE49-F238E27FC236}">
              <a16:creationId xmlns:a16="http://schemas.microsoft.com/office/drawing/2014/main" id="{3894557A-3DB6-4554-9801-2B81A8F05308}"/>
            </a:ext>
          </a:extLst>
        </xdr:cNvPr>
        <xdr:cNvSpPr txBox="1"/>
      </xdr:nvSpPr>
      <xdr:spPr>
        <a:xfrm>
          <a:off x="4219575" y="1589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303466"/>
    <xdr:sp macro="" textlink="">
      <xdr:nvSpPr>
        <xdr:cNvPr id="190" name="TextBox 189">
          <a:extLst>
            <a:ext uri="{FF2B5EF4-FFF2-40B4-BE49-F238E27FC236}">
              <a16:creationId xmlns:a16="http://schemas.microsoft.com/office/drawing/2014/main" id="{D944DADD-4F30-48F0-9432-E5571764BD28}"/>
            </a:ext>
          </a:extLst>
        </xdr:cNvPr>
        <xdr:cNvSpPr txBox="1"/>
      </xdr:nvSpPr>
      <xdr:spPr>
        <a:xfrm>
          <a:off x="4219575" y="16059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191" name="TextBox 190">
          <a:extLst>
            <a:ext uri="{FF2B5EF4-FFF2-40B4-BE49-F238E27FC236}">
              <a16:creationId xmlns:a16="http://schemas.microsoft.com/office/drawing/2014/main" id="{09153C28-938D-4F81-B391-0E950EBD59B1}"/>
            </a:ext>
          </a:extLst>
        </xdr:cNvPr>
        <xdr:cNvSpPr txBox="1"/>
      </xdr:nvSpPr>
      <xdr:spPr>
        <a:xfrm>
          <a:off x="4219575" y="1622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192" name="TextBox 191">
          <a:extLst>
            <a:ext uri="{FF2B5EF4-FFF2-40B4-BE49-F238E27FC236}">
              <a16:creationId xmlns:a16="http://schemas.microsoft.com/office/drawing/2014/main" id="{6723AD64-478A-4EFA-B2D3-EF54C0E3361C}"/>
            </a:ext>
          </a:extLst>
        </xdr:cNvPr>
        <xdr:cNvSpPr txBox="1"/>
      </xdr:nvSpPr>
      <xdr:spPr>
        <a:xfrm>
          <a:off x="4219575" y="1622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93" name="TextBox 192">
          <a:extLst>
            <a:ext uri="{FF2B5EF4-FFF2-40B4-BE49-F238E27FC236}">
              <a16:creationId xmlns:a16="http://schemas.microsoft.com/office/drawing/2014/main" id="{B53EFC9D-FD92-451B-8101-58AEDBF3062E}"/>
            </a:ext>
          </a:extLst>
        </xdr:cNvPr>
        <xdr:cNvSpPr txBox="1"/>
      </xdr:nvSpPr>
      <xdr:spPr>
        <a:xfrm>
          <a:off x="4219575" y="163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94" name="TextBox 193">
          <a:extLst>
            <a:ext uri="{FF2B5EF4-FFF2-40B4-BE49-F238E27FC236}">
              <a16:creationId xmlns:a16="http://schemas.microsoft.com/office/drawing/2014/main" id="{5E2CFD42-EEB4-42FF-810F-0853B4948493}"/>
            </a:ext>
          </a:extLst>
        </xdr:cNvPr>
        <xdr:cNvSpPr txBox="1"/>
      </xdr:nvSpPr>
      <xdr:spPr>
        <a:xfrm>
          <a:off x="4219575" y="163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95" name="TextBox 194">
          <a:extLst>
            <a:ext uri="{FF2B5EF4-FFF2-40B4-BE49-F238E27FC236}">
              <a16:creationId xmlns:a16="http://schemas.microsoft.com/office/drawing/2014/main" id="{FDE07CB5-3795-4DB3-9D0D-0AADACEB256F}"/>
            </a:ext>
          </a:extLst>
        </xdr:cNvPr>
        <xdr:cNvSpPr txBox="1"/>
      </xdr:nvSpPr>
      <xdr:spPr>
        <a:xfrm>
          <a:off x="42195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96" name="TextBox 195">
          <a:extLst>
            <a:ext uri="{FF2B5EF4-FFF2-40B4-BE49-F238E27FC236}">
              <a16:creationId xmlns:a16="http://schemas.microsoft.com/office/drawing/2014/main" id="{095A39B9-A880-4C7F-B380-CDC0BD0188F5}"/>
            </a:ext>
          </a:extLst>
        </xdr:cNvPr>
        <xdr:cNvSpPr txBox="1"/>
      </xdr:nvSpPr>
      <xdr:spPr>
        <a:xfrm>
          <a:off x="42195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197" name="TextBox 196">
          <a:extLst>
            <a:ext uri="{FF2B5EF4-FFF2-40B4-BE49-F238E27FC236}">
              <a16:creationId xmlns:a16="http://schemas.microsoft.com/office/drawing/2014/main" id="{B557B59F-5346-4FE3-B45C-0ED719B13475}"/>
            </a:ext>
          </a:extLst>
        </xdr:cNvPr>
        <xdr:cNvSpPr txBox="1"/>
      </xdr:nvSpPr>
      <xdr:spPr>
        <a:xfrm>
          <a:off x="4219575" y="167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198" name="TextBox 197">
          <a:extLst>
            <a:ext uri="{FF2B5EF4-FFF2-40B4-BE49-F238E27FC236}">
              <a16:creationId xmlns:a16="http://schemas.microsoft.com/office/drawing/2014/main" id="{D7F390B4-81B7-478E-BAF5-9E4B04C4B07B}"/>
            </a:ext>
          </a:extLst>
        </xdr:cNvPr>
        <xdr:cNvSpPr txBox="1"/>
      </xdr:nvSpPr>
      <xdr:spPr>
        <a:xfrm>
          <a:off x="4219575" y="167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199" name="TextBox 198">
          <a:extLst>
            <a:ext uri="{FF2B5EF4-FFF2-40B4-BE49-F238E27FC236}">
              <a16:creationId xmlns:a16="http://schemas.microsoft.com/office/drawing/2014/main" id="{C47733C4-37F4-4E8C-9609-668D903CCABA}"/>
            </a:ext>
          </a:extLst>
        </xdr:cNvPr>
        <xdr:cNvSpPr txBox="1"/>
      </xdr:nvSpPr>
      <xdr:spPr>
        <a:xfrm>
          <a:off x="4219575" y="1686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200" name="TextBox 199">
          <a:extLst>
            <a:ext uri="{FF2B5EF4-FFF2-40B4-BE49-F238E27FC236}">
              <a16:creationId xmlns:a16="http://schemas.microsoft.com/office/drawing/2014/main" id="{5DC37FD3-DF5C-4654-A42C-7C87CBBEF49A}"/>
            </a:ext>
          </a:extLst>
        </xdr:cNvPr>
        <xdr:cNvSpPr txBox="1"/>
      </xdr:nvSpPr>
      <xdr:spPr>
        <a:xfrm>
          <a:off x="4219575" y="1686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201" name="TextBox 200">
          <a:extLst>
            <a:ext uri="{FF2B5EF4-FFF2-40B4-BE49-F238E27FC236}">
              <a16:creationId xmlns:a16="http://schemas.microsoft.com/office/drawing/2014/main" id="{2C89DF4A-1B3E-4B1A-8394-392A0BF569A4}"/>
            </a:ext>
          </a:extLst>
        </xdr:cNvPr>
        <xdr:cNvSpPr txBox="1"/>
      </xdr:nvSpPr>
      <xdr:spPr>
        <a:xfrm>
          <a:off x="655320" y="15897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202" name="TextBox 201">
          <a:extLst>
            <a:ext uri="{FF2B5EF4-FFF2-40B4-BE49-F238E27FC236}">
              <a16:creationId xmlns:a16="http://schemas.microsoft.com/office/drawing/2014/main" id="{50DBFF85-CFF7-4ECE-A1AE-BBF9103D945A}"/>
            </a:ext>
          </a:extLst>
        </xdr:cNvPr>
        <xdr:cNvSpPr txBox="1"/>
      </xdr:nvSpPr>
      <xdr:spPr>
        <a:xfrm>
          <a:off x="655320" y="16059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03" name="TextBox 202">
          <a:extLst>
            <a:ext uri="{FF2B5EF4-FFF2-40B4-BE49-F238E27FC236}">
              <a16:creationId xmlns:a16="http://schemas.microsoft.com/office/drawing/2014/main" id="{7A864A53-E66B-4BCE-87DE-76D5D251B57F}"/>
            </a:ext>
          </a:extLst>
        </xdr:cNvPr>
        <xdr:cNvSpPr txBox="1"/>
      </xdr:nvSpPr>
      <xdr:spPr>
        <a:xfrm>
          <a:off x="655320" y="16221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04" name="TextBox 203">
          <a:extLst>
            <a:ext uri="{FF2B5EF4-FFF2-40B4-BE49-F238E27FC236}">
              <a16:creationId xmlns:a16="http://schemas.microsoft.com/office/drawing/2014/main" id="{0CFE88DA-F91C-40D7-BEB5-67126FAC6665}"/>
            </a:ext>
          </a:extLst>
        </xdr:cNvPr>
        <xdr:cNvSpPr txBox="1"/>
      </xdr:nvSpPr>
      <xdr:spPr>
        <a:xfrm>
          <a:off x="655320" y="16383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05" name="TextBox 204">
          <a:extLst>
            <a:ext uri="{FF2B5EF4-FFF2-40B4-BE49-F238E27FC236}">
              <a16:creationId xmlns:a16="http://schemas.microsoft.com/office/drawing/2014/main" id="{5FE0CAFE-AD43-4C2B-B00A-79F6553408B5}"/>
            </a:ext>
          </a:extLst>
        </xdr:cNvPr>
        <xdr:cNvSpPr txBox="1"/>
      </xdr:nvSpPr>
      <xdr:spPr>
        <a:xfrm>
          <a:off x="655320" y="16544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94</xdr:row>
      <xdr:rowOff>0</xdr:rowOff>
    </xdr:from>
    <xdr:ext cx="184731" cy="271710"/>
    <xdr:sp macro="" textlink="">
      <xdr:nvSpPr>
        <xdr:cNvPr id="206" name="TextBox 205">
          <a:extLst>
            <a:ext uri="{FF2B5EF4-FFF2-40B4-BE49-F238E27FC236}">
              <a16:creationId xmlns:a16="http://schemas.microsoft.com/office/drawing/2014/main" id="{5CC25F7E-7921-44EB-91D9-9085848E5A6C}"/>
            </a:ext>
          </a:extLst>
        </xdr:cNvPr>
        <xdr:cNvSpPr txBox="1"/>
      </xdr:nvSpPr>
      <xdr:spPr>
        <a:xfrm>
          <a:off x="655320" y="16706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95</xdr:row>
      <xdr:rowOff>0</xdr:rowOff>
    </xdr:from>
    <xdr:ext cx="184731" cy="271710"/>
    <xdr:sp macro="" textlink="">
      <xdr:nvSpPr>
        <xdr:cNvPr id="207" name="TextBox 206">
          <a:extLst>
            <a:ext uri="{FF2B5EF4-FFF2-40B4-BE49-F238E27FC236}">
              <a16:creationId xmlns:a16="http://schemas.microsoft.com/office/drawing/2014/main" id="{B21FD278-34A4-4B97-9245-3A8FC2B49C96}"/>
            </a:ext>
          </a:extLst>
        </xdr:cNvPr>
        <xdr:cNvSpPr txBox="1"/>
      </xdr:nvSpPr>
      <xdr:spPr>
        <a:xfrm>
          <a:off x="655320" y="16868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96</xdr:row>
      <xdr:rowOff>0</xdr:rowOff>
    </xdr:from>
    <xdr:ext cx="184731" cy="271710"/>
    <xdr:sp macro="" textlink="">
      <xdr:nvSpPr>
        <xdr:cNvPr id="208" name="TextBox 207">
          <a:extLst>
            <a:ext uri="{FF2B5EF4-FFF2-40B4-BE49-F238E27FC236}">
              <a16:creationId xmlns:a16="http://schemas.microsoft.com/office/drawing/2014/main" id="{2A2431F3-2F03-4FD6-9A18-E798EE25C182}"/>
            </a:ext>
          </a:extLst>
        </xdr:cNvPr>
        <xdr:cNvSpPr txBox="1"/>
      </xdr:nvSpPr>
      <xdr:spPr>
        <a:xfrm>
          <a:off x="655320" y="17030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209" name="TextBox 208">
          <a:extLst>
            <a:ext uri="{FF2B5EF4-FFF2-40B4-BE49-F238E27FC236}">
              <a16:creationId xmlns:a16="http://schemas.microsoft.com/office/drawing/2014/main" id="{12DDE20B-6B7D-437C-9C5E-BA94F5AEAA5B}"/>
            </a:ext>
          </a:extLst>
        </xdr:cNvPr>
        <xdr:cNvSpPr txBox="1"/>
      </xdr:nvSpPr>
      <xdr:spPr>
        <a:xfrm>
          <a:off x="655320" y="17192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95</xdr:row>
      <xdr:rowOff>95250</xdr:rowOff>
    </xdr:from>
    <xdr:ext cx="184731" cy="264560"/>
    <xdr:sp macro="" textlink="">
      <xdr:nvSpPr>
        <xdr:cNvPr id="210" name="TextBox 209">
          <a:extLst>
            <a:ext uri="{FF2B5EF4-FFF2-40B4-BE49-F238E27FC236}">
              <a16:creationId xmlns:a16="http://schemas.microsoft.com/office/drawing/2014/main" id="{E49F5A30-371F-4654-A901-E347B31F0E8A}"/>
            </a:ext>
          </a:extLst>
        </xdr:cNvPr>
        <xdr:cNvSpPr txBox="1"/>
      </xdr:nvSpPr>
      <xdr:spPr>
        <a:xfrm>
          <a:off x="26955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211" name="TextBox 210">
          <a:extLst>
            <a:ext uri="{FF2B5EF4-FFF2-40B4-BE49-F238E27FC236}">
              <a16:creationId xmlns:a16="http://schemas.microsoft.com/office/drawing/2014/main" id="{39B20EFF-9528-44AE-B2D9-B1CB2F6BC8CF}"/>
            </a:ext>
          </a:extLst>
        </xdr:cNvPr>
        <xdr:cNvSpPr txBox="1"/>
      </xdr:nvSpPr>
      <xdr:spPr>
        <a:xfrm>
          <a:off x="3110865" y="16383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212" name="TextBox 211">
          <a:extLst>
            <a:ext uri="{FF2B5EF4-FFF2-40B4-BE49-F238E27FC236}">
              <a16:creationId xmlns:a16="http://schemas.microsoft.com/office/drawing/2014/main" id="{F131BD01-2B51-4780-AA70-0AFEC0EF2616}"/>
            </a:ext>
          </a:extLst>
        </xdr:cNvPr>
        <xdr:cNvSpPr txBox="1"/>
      </xdr:nvSpPr>
      <xdr:spPr>
        <a:xfrm>
          <a:off x="3110865" y="16383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213" name="TextBox 212">
          <a:extLst>
            <a:ext uri="{FF2B5EF4-FFF2-40B4-BE49-F238E27FC236}">
              <a16:creationId xmlns:a16="http://schemas.microsoft.com/office/drawing/2014/main" id="{A8144C85-051E-4380-BFFD-5CF00BA62CB4}"/>
            </a:ext>
          </a:extLst>
        </xdr:cNvPr>
        <xdr:cNvSpPr txBox="1"/>
      </xdr:nvSpPr>
      <xdr:spPr>
        <a:xfrm>
          <a:off x="3110865" y="16544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214" name="TextBox 213">
          <a:extLst>
            <a:ext uri="{FF2B5EF4-FFF2-40B4-BE49-F238E27FC236}">
              <a16:creationId xmlns:a16="http://schemas.microsoft.com/office/drawing/2014/main" id="{8F7BEBEF-A22F-4951-858C-279EF0E31935}"/>
            </a:ext>
          </a:extLst>
        </xdr:cNvPr>
        <xdr:cNvSpPr txBox="1"/>
      </xdr:nvSpPr>
      <xdr:spPr>
        <a:xfrm>
          <a:off x="3110865" y="16544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215" name="TextBox 214">
          <a:extLst>
            <a:ext uri="{FF2B5EF4-FFF2-40B4-BE49-F238E27FC236}">
              <a16:creationId xmlns:a16="http://schemas.microsoft.com/office/drawing/2014/main" id="{7DBBBA6E-570D-458A-A219-C2E45D68E913}"/>
            </a:ext>
          </a:extLst>
        </xdr:cNvPr>
        <xdr:cNvSpPr txBox="1"/>
      </xdr:nvSpPr>
      <xdr:spPr>
        <a:xfrm>
          <a:off x="3110865" y="16706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216" name="TextBox 215">
          <a:extLst>
            <a:ext uri="{FF2B5EF4-FFF2-40B4-BE49-F238E27FC236}">
              <a16:creationId xmlns:a16="http://schemas.microsoft.com/office/drawing/2014/main" id="{4C018940-2C0B-4333-AF2A-C1157891CF2C}"/>
            </a:ext>
          </a:extLst>
        </xdr:cNvPr>
        <xdr:cNvSpPr txBox="1"/>
      </xdr:nvSpPr>
      <xdr:spPr>
        <a:xfrm>
          <a:off x="3110865" y="16706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217" name="TextBox 216">
          <a:extLst>
            <a:ext uri="{FF2B5EF4-FFF2-40B4-BE49-F238E27FC236}">
              <a16:creationId xmlns:a16="http://schemas.microsoft.com/office/drawing/2014/main" id="{CDC04309-A74C-4AC7-9468-78B46449F396}"/>
            </a:ext>
          </a:extLst>
        </xdr:cNvPr>
        <xdr:cNvSpPr txBox="1"/>
      </xdr:nvSpPr>
      <xdr:spPr>
        <a:xfrm>
          <a:off x="3110865" y="16868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218" name="TextBox 217">
          <a:extLst>
            <a:ext uri="{FF2B5EF4-FFF2-40B4-BE49-F238E27FC236}">
              <a16:creationId xmlns:a16="http://schemas.microsoft.com/office/drawing/2014/main" id="{00354C3A-2BC0-45A3-A7C6-5F4CBBC3C529}"/>
            </a:ext>
          </a:extLst>
        </xdr:cNvPr>
        <xdr:cNvSpPr txBox="1"/>
      </xdr:nvSpPr>
      <xdr:spPr>
        <a:xfrm>
          <a:off x="3110865" y="16868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219" name="TextBox 218">
          <a:extLst>
            <a:ext uri="{FF2B5EF4-FFF2-40B4-BE49-F238E27FC236}">
              <a16:creationId xmlns:a16="http://schemas.microsoft.com/office/drawing/2014/main" id="{43A85D80-9C6F-4A89-B5DB-BC7AA538BF5F}"/>
            </a:ext>
          </a:extLst>
        </xdr:cNvPr>
        <xdr:cNvSpPr txBox="1"/>
      </xdr:nvSpPr>
      <xdr:spPr>
        <a:xfrm>
          <a:off x="3027045" y="16383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95</xdr:row>
      <xdr:rowOff>0</xdr:rowOff>
    </xdr:from>
    <xdr:ext cx="184731" cy="271710"/>
    <xdr:sp macro="" textlink="">
      <xdr:nvSpPr>
        <xdr:cNvPr id="220" name="TextBox 219">
          <a:extLst>
            <a:ext uri="{FF2B5EF4-FFF2-40B4-BE49-F238E27FC236}">
              <a16:creationId xmlns:a16="http://schemas.microsoft.com/office/drawing/2014/main" id="{1C8306CC-2D78-40CB-8C99-2FFA5F051F44}"/>
            </a:ext>
          </a:extLst>
        </xdr:cNvPr>
        <xdr:cNvSpPr txBox="1"/>
      </xdr:nvSpPr>
      <xdr:spPr>
        <a:xfrm>
          <a:off x="3027045" y="16868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96</xdr:row>
      <xdr:rowOff>0</xdr:rowOff>
    </xdr:from>
    <xdr:ext cx="184731" cy="271710"/>
    <xdr:sp macro="" textlink="">
      <xdr:nvSpPr>
        <xdr:cNvPr id="221" name="TextBox 220">
          <a:extLst>
            <a:ext uri="{FF2B5EF4-FFF2-40B4-BE49-F238E27FC236}">
              <a16:creationId xmlns:a16="http://schemas.microsoft.com/office/drawing/2014/main" id="{269D06F6-BDEB-4A4F-A37A-4C33A3B2D0C8}"/>
            </a:ext>
          </a:extLst>
        </xdr:cNvPr>
        <xdr:cNvSpPr txBox="1"/>
      </xdr:nvSpPr>
      <xdr:spPr>
        <a:xfrm>
          <a:off x="3027045" y="17030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97</xdr:row>
      <xdr:rowOff>0</xdr:rowOff>
    </xdr:from>
    <xdr:ext cx="184731" cy="271710"/>
    <xdr:sp macro="" textlink="">
      <xdr:nvSpPr>
        <xdr:cNvPr id="222" name="TextBox 221">
          <a:extLst>
            <a:ext uri="{FF2B5EF4-FFF2-40B4-BE49-F238E27FC236}">
              <a16:creationId xmlns:a16="http://schemas.microsoft.com/office/drawing/2014/main" id="{628B5D55-1555-4CE5-B866-C8CE6D2EDFB1}"/>
            </a:ext>
          </a:extLst>
        </xdr:cNvPr>
        <xdr:cNvSpPr txBox="1"/>
      </xdr:nvSpPr>
      <xdr:spPr>
        <a:xfrm>
          <a:off x="3027045" y="17192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95250</xdr:rowOff>
    </xdr:from>
    <xdr:ext cx="184731" cy="264560"/>
    <xdr:sp macro="" textlink="">
      <xdr:nvSpPr>
        <xdr:cNvPr id="223" name="TextBox 222">
          <a:extLst>
            <a:ext uri="{FF2B5EF4-FFF2-40B4-BE49-F238E27FC236}">
              <a16:creationId xmlns:a16="http://schemas.microsoft.com/office/drawing/2014/main" id="{B942B7B4-655C-4F75-9CDF-09C874864EAC}"/>
            </a:ext>
          </a:extLst>
        </xdr:cNvPr>
        <xdr:cNvSpPr txBox="1"/>
      </xdr:nvSpPr>
      <xdr:spPr>
        <a:xfrm>
          <a:off x="31146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224" name="TextBox 223">
          <a:extLst>
            <a:ext uri="{FF2B5EF4-FFF2-40B4-BE49-F238E27FC236}">
              <a16:creationId xmlns:a16="http://schemas.microsoft.com/office/drawing/2014/main" id="{F197EE8D-A68A-4DA5-8546-8B16DBAB20C5}"/>
            </a:ext>
          </a:extLst>
        </xdr:cNvPr>
        <xdr:cNvSpPr txBox="1"/>
      </xdr:nvSpPr>
      <xdr:spPr>
        <a:xfrm>
          <a:off x="4215765" y="16383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225" name="TextBox 224">
          <a:extLst>
            <a:ext uri="{FF2B5EF4-FFF2-40B4-BE49-F238E27FC236}">
              <a16:creationId xmlns:a16="http://schemas.microsoft.com/office/drawing/2014/main" id="{9F1BE0A9-333D-4D1D-851C-3E9DCD4C60D0}"/>
            </a:ext>
          </a:extLst>
        </xdr:cNvPr>
        <xdr:cNvSpPr txBox="1"/>
      </xdr:nvSpPr>
      <xdr:spPr>
        <a:xfrm>
          <a:off x="4215765" y="16383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93</xdr:row>
      <xdr:rowOff>0</xdr:rowOff>
    </xdr:from>
    <xdr:ext cx="192763" cy="264560"/>
    <xdr:sp macro="" textlink="">
      <xdr:nvSpPr>
        <xdr:cNvPr id="226" name="TextBox 225">
          <a:extLst>
            <a:ext uri="{FF2B5EF4-FFF2-40B4-BE49-F238E27FC236}">
              <a16:creationId xmlns:a16="http://schemas.microsoft.com/office/drawing/2014/main" id="{4646844E-84A0-48C0-A8F3-F7642E282420}"/>
            </a:ext>
          </a:extLst>
        </xdr:cNvPr>
        <xdr:cNvSpPr txBox="1"/>
      </xdr:nvSpPr>
      <xdr:spPr>
        <a:xfrm>
          <a:off x="4215765" y="16544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93</xdr:row>
      <xdr:rowOff>0</xdr:rowOff>
    </xdr:from>
    <xdr:ext cx="192763" cy="264560"/>
    <xdr:sp macro="" textlink="">
      <xdr:nvSpPr>
        <xdr:cNvPr id="227" name="TextBox 226">
          <a:extLst>
            <a:ext uri="{FF2B5EF4-FFF2-40B4-BE49-F238E27FC236}">
              <a16:creationId xmlns:a16="http://schemas.microsoft.com/office/drawing/2014/main" id="{E6AAB53C-034E-4FE0-85A2-C5CAC105B1AD}"/>
            </a:ext>
          </a:extLst>
        </xdr:cNvPr>
        <xdr:cNvSpPr txBox="1"/>
      </xdr:nvSpPr>
      <xdr:spPr>
        <a:xfrm>
          <a:off x="4215765" y="16544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94</xdr:row>
      <xdr:rowOff>0</xdr:rowOff>
    </xdr:from>
    <xdr:ext cx="192763" cy="264560"/>
    <xdr:sp macro="" textlink="">
      <xdr:nvSpPr>
        <xdr:cNvPr id="228" name="TextBox 227">
          <a:extLst>
            <a:ext uri="{FF2B5EF4-FFF2-40B4-BE49-F238E27FC236}">
              <a16:creationId xmlns:a16="http://schemas.microsoft.com/office/drawing/2014/main" id="{2B1E99E1-C0A6-4C9B-A65D-9F85C8184774}"/>
            </a:ext>
          </a:extLst>
        </xdr:cNvPr>
        <xdr:cNvSpPr txBox="1"/>
      </xdr:nvSpPr>
      <xdr:spPr>
        <a:xfrm>
          <a:off x="4215765" y="16706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94</xdr:row>
      <xdr:rowOff>0</xdr:rowOff>
    </xdr:from>
    <xdr:ext cx="192763" cy="264560"/>
    <xdr:sp macro="" textlink="">
      <xdr:nvSpPr>
        <xdr:cNvPr id="229" name="TextBox 228">
          <a:extLst>
            <a:ext uri="{FF2B5EF4-FFF2-40B4-BE49-F238E27FC236}">
              <a16:creationId xmlns:a16="http://schemas.microsoft.com/office/drawing/2014/main" id="{DD01078E-2287-4869-BB55-62DF0EFF8CBA}"/>
            </a:ext>
          </a:extLst>
        </xdr:cNvPr>
        <xdr:cNvSpPr txBox="1"/>
      </xdr:nvSpPr>
      <xdr:spPr>
        <a:xfrm>
          <a:off x="4215765" y="16706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95</xdr:row>
      <xdr:rowOff>0</xdr:rowOff>
    </xdr:from>
    <xdr:ext cx="192763" cy="264560"/>
    <xdr:sp macro="" textlink="">
      <xdr:nvSpPr>
        <xdr:cNvPr id="230" name="TextBox 229">
          <a:extLst>
            <a:ext uri="{FF2B5EF4-FFF2-40B4-BE49-F238E27FC236}">
              <a16:creationId xmlns:a16="http://schemas.microsoft.com/office/drawing/2014/main" id="{47BBA37E-998C-4458-9388-2BA8C624AD47}"/>
            </a:ext>
          </a:extLst>
        </xdr:cNvPr>
        <xdr:cNvSpPr txBox="1"/>
      </xdr:nvSpPr>
      <xdr:spPr>
        <a:xfrm>
          <a:off x="4215765" y="16868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95</xdr:row>
      <xdr:rowOff>0</xdr:rowOff>
    </xdr:from>
    <xdr:ext cx="192763" cy="264560"/>
    <xdr:sp macro="" textlink="">
      <xdr:nvSpPr>
        <xdr:cNvPr id="231" name="TextBox 230">
          <a:extLst>
            <a:ext uri="{FF2B5EF4-FFF2-40B4-BE49-F238E27FC236}">
              <a16:creationId xmlns:a16="http://schemas.microsoft.com/office/drawing/2014/main" id="{C425A3E0-E0E6-4B17-A8C1-59729D9FE09F}"/>
            </a:ext>
          </a:extLst>
        </xdr:cNvPr>
        <xdr:cNvSpPr txBox="1"/>
      </xdr:nvSpPr>
      <xdr:spPr>
        <a:xfrm>
          <a:off x="4215765" y="16868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232" name="TextBox 231">
          <a:extLst>
            <a:ext uri="{FF2B5EF4-FFF2-40B4-BE49-F238E27FC236}">
              <a16:creationId xmlns:a16="http://schemas.microsoft.com/office/drawing/2014/main" id="{F986A634-8990-4D7B-85D2-53921F67EFBE}"/>
            </a:ext>
          </a:extLst>
        </xdr:cNvPr>
        <xdr:cNvSpPr txBox="1"/>
      </xdr:nvSpPr>
      <xdr:spPr>
        <a:xfrm>
          <a:off x="3446145" y="16383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233" name="TextBox 232">
          <a:extLst>
            <a:ext uri="{FF2B5EF4-FFF2-40B4-BE49-F238E27FC236}">
              <a16:creationId xmlns:a16="http://schemas.microsoft.com/office/drawing/2014/main" id="{BE0057CC-82C9-40A1-A5C6-EFD1A54483A4}"/>
            </a:ext>
          </a:extLst>
        </xdr:cNvPr>
        <xdr:cNvSpPr txBox="1"/>
      </xdr:nvSpPr>
      <xdr:spPr>
        <a:xfrm>
          <a:off x="3446145" y="16544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95</xdr:row>
      <xdr:rowOff>0</xdr:rowOff>
    </xdr:from>
    <xdr:ext cx="184731" cy="271710"/>
    <xdr:sp macro="" textlink="">
      <xdr:nvSpPr>
        <xdr:cNvPr id="234" name="TextBox 233">
          <a:extLst>
            <a:ext uri="{FF2B5EF4-FFF2-40B4-BE49-F238E27FC236}">
              <a16:creationId xmlns:a16="http://schemas.microsoft.com/office/drawing/2014/main" id="{A70413C5-2C65-49FC-AF29-EF471B99C42F}"/>
            </a:ext>
          </a:extLst>
        </xdr:cNvPr>
        <xdr:cNvSpPr txBox="1"/>
      </xdr:nvSpPr>
      <xdr:spPr>
        <a:xfrm>
          <a:off x="3446145" y="16868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96</xdr:row>
      <xdr:rowOff>0</xdr:rowOff>
    </xdr:from>
    <xdr:ext cx="184731" cy="271710"/>
    <xdr:sp macro="" textlink="">
      <xdr:nvSpPr>
        <xdr:cNvPr id="235" name="TextBox 234">
          <a:extLst>
            <a:ext uri="{FF2B5EF4-FFF2-40B4-BE49-F238E27FC236}">
              <a16:creationId xmlns:a16="http://schemas.microsoft.com/office/drawing/2014/main" id="{DB8A5AE0-97F1-4D4E-B1F6-313EF761B7D8}"/>
            </a:ext>
          </a:extLst>
        </xdr:cNvPr>
        <xdr:cNvSpPr txBox="1"/>
      </xdr:nvSpPr>
      <xdr:spPr>
        <a:xfrm>
          <a:off x="3446145" y="17030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97</xdr:row>
      <xdr:rowOff>0</xdr:rowOff>
    </xdr:from>
    <xdr:ext cx="184731" cy="271710"/>
    <xdr:sp macro="" textlink="">
      <xdr:nvSpPr>
        <xdr:cNvPr id="236" name="TextBox 235">
          <a:extLst>
            <a:ext uri="{FF2B5EF4-FFF2-40B4-BE49-F238E27FC236}">
              <a16:creationId xmlns:a16="http://schemas.microsoft.com/office/drawing/2014/main" id="{060AFC95-7ED6-4629-835E-0B6DEF6AD625}"/>
            </a:ext>
          </a:extLst>
        </xdr:cNvPr>
        <xdr:cNvSpPr txBox="1"/>
      </xdr:nvSpPr>
      <xdr:spPr>
        <a:xfrm>
          <a:off x="3446145" y="17192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95250</xdr:rowOff>
    </xdr:from>
    <xdr:ext cx="184731" cy="264560"/>
    <xdr:sp macro="" textlink="">
      <xdr:nvSpPr>
        <xdr:cNvPr id="237" name="TextBox 236">
          <a:extLst>
            <a:ext uri="{FF2B5EF4-FFF2-40B4-BE49-F238E27FC236}">
              <a16:creationId xmlns:a16="http://schemas.microsoft.com/office/drawing/2014/main" id="{741FE77D-2D94-4B0C-823C-59EC2DCFCCA6}"/>
            </a:ext>
          </a:extLst>
        </xdr:cNvPr>
        <xdr:cNvSpPr txBox="1"/>
      </xdr:nvSpPr>
      <xdr:spPr>
        <a:xfrm>
          <a:off x="42195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238" name="TextBox 237">
          <a:extLst>
            <a:ext uri="{FF2B5EF4-FFF2-40B4-BE49-F238E27FC236}">
              <a16:creationId xmlns:a16="http://schemas.microsoft.com/office/drawing/2014/main" id="{77D525B2-65E9-4E2B-88CD-8A8F4621666A}"/>
            </a:ext>
          </a:extLst>
        </xdr:cNvPr>
        <xdr:cNvSpPr txBox="1"/>
      </xdr:nvSpPr>
      <xdr:spPr>
        <a:xfrm>
          <a:off x="5301615" y="16383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239" name="TextBox 238">
          <a:extLst>
            <a:ext uri="{FF2B5EF4-FFF2-40B4-BE49-F238E27FC236}">
              <a16:creationId xmlns:a16="http://schemas.microsoft.com/office/drawing/2014/main" id="{AD9C6F74-2FAE-48EE-8F03-4F913951B3A8}"/>
            </a:ext>
          </a:extLst>
        </xdr:cNvPr>
        <xdr:cNvSpPr txBox="1"/>
      </xdr:nvSpPr>
      <xdr:spPr>
        <a:xfrm>
          <a:off x="5301615" y="16383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93</xdr:row>
      <xdr:rowOff>0</xdr:rowOff>
    </xdr:from>
    <xdr:ext cx="192763" cy="264560"/>
    <xdr:sp macro="" textlink="">
      <xdr:nvSpPr>
        <xdr:cNvPr id="240" name="TextBox 239">
          <a:extLst>
            <a:ext uri="{FF2B5EF4-FFF2-40B4-BE49-F238E27FC236}">
              <a16:creationId xmlns:a16="http://schemas.microsoft.com/office/drawing/2014/main" id="{13053463-FC68-4110-88F1-64683F71305F}"/>
            </a:ext>
          </a:extLst>
        </xdr:cNvPr>
        <xdr:cNvSpPr txBox="1"/>
      </xdr:nvSpPr>
      <xdr:spPr>
        <a:xfrm>
          <a:off x="5301615" y="16544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93</xdr:row>
      <xdr:rowOff>0</xdr:rowOff>
    </xdr:from>
    <xdr:ext cx="192763" cy="264560"/>
    <xdr:sp macro="" textlink="">
      <xdr:nvSpPr>
        <xdr:cNvPr id="241" name="TextBox 240">
          <a:extLst>
            <a:ext uri="{FF2B5EF4-FFF2-40B4-BE49-F238E27FC236}">
              <a16:creationId xmlns:a16="http://schemas.microsoft.com/office/drawing/2014/main" id="{10F0A070-D4E7-4A64-B844-2BE09B4B10C7}"/>
            </a:ext>
          </a:extLst>
        </xdr:cNvPr>
        <xdr:cNvSpPr txBox="1"/>
      </xdr:nvSpPr>
      <xdr:spPr>
        <a:xfrm>
          <a:off x="5301615" y="16544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94</xdr:row>
      <xdr:rowOff>0</xdr:rowOff>
    </xdr:from>
    <xdr:ext cx="192763" cy="264560"/>
    <xdr:sp macro="" textlink="">
      <xdr:nvSpPr>
        <xdr:cNvPr id="242" name="TextBox 241">
          <a:extLst>
            <a:ext uri="{FF2B5EF4-FFF2-40B4-BE49-F238E27FC236}">
              <a16:creationId xmlns:a16="http://schemas.microsoft.com/office/drawing/2014/main" id="{375EECD5-FB82-4290-BEDB-F1B663CF340A}"/>
            </a:ext>
          </a:extLst>
        </xdr:cNvPr>
        <xdr:cNvSpPr txBox="1"/>
      </xdr:nvSpPr>
      <xdr:spPr>
        <a:xfrm>
          <a:off x="5301615" y="16706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94</xdr:row>
      <xdr:rowOff>0</xdr:rowOff>
    </xdr:from>
    <xdr:ext cx="192763" cy="264560"/>
    <xdr:sp macro="" textlink="">
      <xdr:nvSpPr>
        <xdr:cNvPr id="243" name="TextBox 242">
          <a:extLst>
            <a:ext uri="{FF2B5EF4-FFF2-40B4-BE49-F238E27FC236}">
              <a16:creationId xmlns:a16="http://schemas.microsoft.com/office/drawing/2014/main" id="{A8D31F9A-3EC2-4A54-A93D-FB99A163075D}"/>
            </a:ext>
          </a:extLst>
        </xdr:cNvPr>
        <xdr:cNvSpPr txBox="1"/>
      </xdr:nvSpPr>
      <xdr:spPr>
        <a:xfrm>
          <a:off x="5301615" y="16706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95</xdr:row>
      <xdr:rowOff>0</xdr:rowOff>
    </xdr:from>
    <xdr:ext cx="192763" cy="264560"/>
    <xdr:sp macro="" textlink="">
      <xdr:nvSpPr>
        <xdr:cNvPr id="244" name="TextBox 243">
          <a:extLst>
            <a:ext uri="{FF2B5EF4-FFF2-40B4-BE49-F238E27FC236}">
              <a16:creationId xmlns:a16="http://schemas.microsoft.com/office/drawing/2014/main" id="{E7F63761-AB0C-42FA-BC62-10FF3B3B11B6}"/>
            </a:ext>
          </a:extLst>
        </xdr:cNvPr>
        <xdr:cNvSpPr txBox="1"/>
      </xdr:nvSpPr>
      <xdr:spPr>
        <a:xfrm>
          <a:off x="5301615" y="16868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95</xdr:row>
      <xdr:rowOff>0</xdr:rowOff>
    </xdr:from>
    <xdr:ext cx="192763" cy="264560"/>
    <xdr:sp macro="" textlink="">
      <xdr:nvSpPr>
        <xdr:cNvPr id="245" name="TextBox 244">
          <a:extLst>
            <a:ext uri="{FF2B5EF4-FFF2-40B4-BE49-F238E27FC236}">
              <a16:creationId xmlns:a16="http://schemas.microsoft.com/office/drawing/2014/main" id="{A92A9DC8-7627-45E8-A336-BA1B0CD00F0D}"/>
            </a:ext>
          </a:extLst>
        </xdr:cNvPr>
        <xdr:cNvSpPr txBox="1"/>
      </xdr:nvSpPr>
      <xdr:spPr>
        <a:xfrm>
          <a:off x="5301615" y="16868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246" name="TextBox 245">
          <a:extLst>
            <a:ext uri="{FF2B5EF4-FFF2-40B4-BE49-F238E27FC236}">
              <a16:creationId xmlns:a16="http://schemas.microsoft.com/office/drawing/2014/main" id="{4249757A-37C4-43D1-BD67-9AB04F8A46C7}"/>
            </a:ext>
          </a:extLst>
        </xdr:cNvPr>
        <xdr:cNvSpPr txBox="1"/>
      </xdr:nvSpPr>
      <xdr:spPr>
        <a:xfrm>
          <a:off x="4551045" y="16383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247" name="TextBox 246">
          <a:extLst>
            <a:ext uri="{FF2B5EF4-FFF2-40B4-BE49-F238E27FC236}">
              <a16:creationId xmlns:a16="http://schemas.microsoft.com/office/drawing/2014/main" id="{4CA01396-F135-4ACE-9C1B-D75CAE4CC0A0}"/>
            </a:ext>
          </a:extLst>
        </xdr:cNvPr>
        <xdr:cNvSpPr txBox="1"/>
      </xdr:nvSpPr>
      <xdr:spPr>
        <a:xfrm>
          <a:off x="4551045" y="16544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94</xdr:row>
      <xdr:rowOff>0</xdr:rowOff>
    </xdr:from>
    <xdr:ext cx="184731" cy="271710"/>
    <xdr:sp macro="" textlink="">
      <xdr:nvSpPr>
        <xdr:cNvPr id="248" name="TextBox 247">
          <a:extLst>
            <a:ext uri="{FF2B5EF4-FFF2-40B4-BE49-F238E27FC236}">
              <a16:creationId xmlns:a16="http://schemas.microsoft.com/office/drawing/2014/main" id="{FB64E944-42C7-44B6-8A7B-3176CBCD5A58}"/>
            </a:ext>
          </a:extLst>
        </xdr:cNvPr>
        <xdr:cNvSpPr txBox="1"/>
      </xdr:nvSpPr>
      <xdr:spPr>
        <a:xfrm>
          <a:off x="4551045" y="16706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95</xdr:row>
      <xdr:rowOff>0</xdr:rowOff>
    </xdr:from>
    <xdr:ext cx="184731" cy="271710"/>
    <xdr:sp macro="" textlink="">
      <xdr:nvSpPr>
        <xdr:cNvPr id="249" name="TextBox 248">
          <a:extLst>
            <a:ext uri="{FF2B5EF4-FFF2-40B4-BE49-F238E27FC236}">
              <a16:creationId xmlns:a16="http://schemas.microsoft.com/office/drawing/2014/main" id="{CFB25A9C-58D5-46EE-819E-23620EA37C0F}"/>
            </a:ext>
          </a:extLst>
        </xdr:cNvPr>
        <xdr:cNvSpPr txBox="1"/>
      </xdr:nvSpPr>
      <xdr:spPr>
        <a:xfrm>
          <a:off x="4551045" y="16868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96</xdr:row>
      <xdr:rowOff>0</xdr:rowOff>
    </xdr:from>
    <xdr:ext cx="184731" cy="271710"/>
    <xdr:sp macro="" textlink="">
      <xdr:nvSpPr>
        <xdr:cNvPr id="250" name="TextBox 249">
          <a:extLst>
            <a:ext uri="{FF2B5EF4-FFF2-40B4-BE49-F238E27FC236}">
              <a16:creationId xmlns:a16="http://schemas.microsoft.com/office/drawing/2014/main" id="{9AD70006-9E83-4D31-A824-9F234A93245F}"/>
            </a:ext>
          </a:extLst>
        </xdr:cNvPr>
        <xdr:cNvSpPr txBox="1"/>
      </xdr:nvSpPr>
      <xdr:spPr>
        <a:xfrm>
          <a:off x="4551045" y="17030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97</xdr:row>
      <xdr:rowOff>0</xdr:rowOff>
    </xdr:from>
    <xdr:ext cx="184731" cy="271710"/>
    <xdr:sp macro="" textlink="">
      <xdr:nvSpPr>
        <xdr:cNvPr id="251" name="TextBox 250">
          <a:extLst>
            <a:ext uri="{FF2B5EF4-FFF2-40B4-BE49-F238E27FC236}">
              <a16:creationId xmlns:a16="http://schemas.microsoft.com/office/drawing/2014/main" id="{546072BC-55CB-43E7-8578-ECA37DE13B7C}"/>
            </a:ext>
          </a:extLst>
        </xdr:cNvPr>
        <xdr:cNvSpPr txBox="1"/>
      </xdr:nvSpPr>
      <xdr:spPr>
        <a:xfrm>
          <a:off x="4551045" y="17192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3148965</xdr:colOff>
      <xdr:row>376</xdr:row>
      <xdr:rowOff>0</xdr:rowOff>
    </xdr:from>
    <xdr:ext cx="183125" cy="264560"/>
    <xdr:sp macro="" textlink="">
      <xdr:nvSpPr>
        <xdr:cNvPr id="2" name="TextBox 1">
          <a:extLst>
            <a:ext uri="{FF2B5EF4-FFF2-40B4-BE49-F238E27FC236}">
              <a16:creationId xmlns:a16="http://schemas.microsoft.com/office/drawing/2014/main" id="{45B5421A-E79C-4743-A68E-BDB85E5AA403}"/>
            </a:ext>
          </a:extLst>
        </xdr:cNvPr>
        <xdr:cNvSpPr txBox="1"/>
      </xdr:nvSpPr>
      <xdr:spPr>
        <a:xfrm>
          <a:off x="3148965" y="14243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955</xdr:row>
      <xdr:rowOff>0</xdr:rowOff>
    </xdr:from>
    <xdr:ext cx="183125" cy="264560"/>
    <xdr:sp macro="" textlink="">
      <xdr:nvSpPr>
        <xdr:cNvPr id="3" name="TextBox 2">
          <a:extLst>
            <a:ext uri="{FF2B5EF4-FFF2-40B4-BE49-F238E27FC236}">
              <a16:creationId xmlns:a16="http://schemas.microsoft.com/office/drawing/2014/main" id="{55A954E4-5B17-4118-AB28-C6DE6816CCB5}"/>
            </a:ext>
          </a:extLst>
        </xdr:cNvPr>
        <xdr:cNvSpPr txBox="1"/>
      </xdr:nvSpPr>
      <xdr:spPr>
        <a:xfrm>
          <a:off x="15067915" y="3357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CC5FEEC0-2BB9-4AA6-8426-356E578685CA}"/>
            </a:ext>
          </a:extLst>
        </xdr:cNvPr>
        <xdr:cNvSpPr txBox="1"/>
      </xdr:nvSpPr>
      <xdr:spPr>
        <a:xfrm>
          <a:off x="3148965" y="12852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F6342BC-B207-4A24-ACD6-E7C32DFCE6C0}"/>
            </a:ext>
          </a:extLst>
        </xdr:cNvPr>
        <xdr:cNvSpPr txBox="1"/>
      </xdr:nvSpPr>
      <xdr:spPr>
        <a:xfrm>
          <a:off x="3148965" y="4921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82EFAF68-BFA9-44C2-B044-F72C37448D19}"/>
            </a:ext>
          </a:extLst>
        </xdr:cNvPr>
        <xdr:cNvSpPr txBox="1"/>
      </xdr:nvSpPr>
      <xdr:spPr>
        <a:xfrm>
          <a:off x="3148965" y="1879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34</xdr:row>
      <xdr:rowOff>0</xdr:rowOff>
    </xdr:from>
    <xdr:ext cx="192763" cy="264560"/>
    <xdr:sp macro="" textlink="">
      <xdr:nvSpPr>
        <xdr:cNvPr id="2" name="TextBox 1">
          <a:extLst>
            <a:ext uri="{FF2B5EF4-FFF2-40B4-BE49-F238E27FC236}">
              <a16:creationId xmlns:a16="http://schemas.microsoft.com/office/drawing/2014/main" id="{F6BE5437-C8FB-4E72-BE0B-9209B9CF5C1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xdr:row>
      <xdr:rowOff>0</xdr:rowOff>
    </xdr:from>
    <xdr:ext cx="192763" cy="264560"/>
    <xdr:sp macro="" textlink="">
      <xdr:nvSpPr>
        <xdr:cNvPr id="3" name="TextBox 2">
          <a:extLst>
            <a:ext uri="{FF2B5EF4-FFF2-40B4-BE49-F238E27FC236}">
              <a16:creationId xmlns:a16="http://schemas.microsoft.com/office/drawing/2014/main" id="{1ABBC64E-6AF5-4F32-9D0D-1FAF0A95076C}"/>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36</xdr:row>
      <xdr:rowOff>0</xdr:rowOff>
    </xdr:from>
    <xdr:ext cx="192763" cy="303466"/>
    <xdr:sp macro="" textlink="">
      <xdr:nvSpPr>
        <xdr:cNvPr id="4" name="TextBox 3">
          <a:extLst>
            <a:ext uri="{FF2B5EF4-FFF2-40B4-BE49-F238E27FC236}">
              <a16:creationId xmlns:a16="http://schemas.microsoft.com/office/drawing/2014/main" id="{D8537EF9-C986-41AC-A254-3289532202F7}"/>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5" name="TextBox 4">
          <a:extLst>
            <a:ext uri="{FF2B5EF4-FFF2-40B4-BE49-F238E27FC236}">
              <a16:creationId xmlns:a16="http://schemas.microsoft.com/office/drawing/2014/main" id="{7A77702B-D0E9-469A-91A0-EDEA1087E335}"/>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6" name="TextBox 5">
          <a:extLst>
            <a:ext uri="{FF2B5EF4-FFF2-40B4-BE49-F238E27FC236}">
              <a16:creationId xmlns:a16="http://schemas.microsoft.com/office/drawing/2014/main" id="{4C39FBB2-BDDD-4A21-AC9A-2D3179FEB791}"/>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7" name="TextBox 6">
          <a:extLst>
            <a:ext uri="{FF2B5EF4-FFF2-40B4-BE49-F238E27FC236}">
              <a16:creationId xmlns:a16="http://schemas.microsoft.com/office/drawing/2014/main" id="{35BB6B26-05B2-48EB-97F8-3F6E80EEB632}"/>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8" name="TextBox 7">
          <a:extLst>
            <a:ext uri="{FF2B5EF4-FFF2-40B4-BE49-F238E27FC236}">
              <a16:creationId xmlns:a16="http://schemas.microsoft.com/office/drawing/2014/main" id="{381F95A2-DFCE-4FC5-9368-09321E1781EB}"/>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9" name="TextBox 8">
          <a:extLst>
            <a:ext uri="{FF2B5EF4-FFF2-40B4-BE49-F238E27FC236}">
              <a16:creationId xmlns:a16="http://schemas.microsoft.com/office/drawing/2014/main" id="{87F17F30-3E44-4E2C-A899-A455D11A6CAA}"/>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0" name="TextBox 9">
          <a:extLst>
            <a:ext uri="{FF2B5EF4-FFF2-40B4-BE49-F238E27FC236}">
              <a16:creationId xmlns:a16="http://schemas.microsoft.com/office/drawing/2014/main" id="{336CA287-8004-4588-8329-272834636C84}"/>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1" name="TextBox 10">
          <a:extLst>
            <a:ext uri="{FF2B5EF4-FFF2-40B4-BE49-F238E27FC236}">
              <a16:creationId xmlns:a16="http://schemas.microsoft.com/office/drawing/2014/main" id="{A9F09BDB-C942-469D-822C-31785961D482}"/>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 name="TextBox 11">
          <a:extLst>
            <a:ext uri="{FF2B5EF4-FFF2-40B4-BE49-F238E27FC236}">
              <a16:creationId xmlns:a16="http://schemas.microsoft.com/office/drawing/2014/main" id="{A5222055-C5EA-46FB-B386-D76947FD52F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 name="TextBox 12">
          <a:extLst>
            <a:ext uri="{FF2B5EF4-FFF2-40B4-BE49-F238E27FC236}">
              <a16:creationId xmlns:a16="http://schemas.microsoft.com/office/drawing/2014/main" id="{106D60B4-9A36-41EA-ADE1-FED55A93AA47}"/>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 name="TextBox 13">
          <a:extLst>
            <a:ext uri="{FF2B5EF4-FFF2-40B4-BE49-F238E27FC236}">
              <a16:creationId xmlns:a16="http://schemas.microsoft.com/office/drawing/2014/main" id="{C97A115F-4F1E-427E-B9C7-6A839666219E}"/>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15" name="TextBox 14">
          <a:extLst>
            <a:ext uri="{FF2B5EF4-FFF2-40B4-BE49-F238E27FC236}">
              <a16:creationId xmlns:a16="http://schemas.microsoft.com/office/drawing/2014/main" id="{69C66556-9FD8-431F-A285-01FA8A30BE6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16" name="TextBox 15">
          <a:extLst>
            <a:ext uri="{FF2B5EF4-FFF2-40B4-BE49-F238E27FC236}">
              <a16:creationId xmlns:a16="http://schemas.microsoft.com/office/drawing/2014/main" id="{5DCD4A5B-93E4-4AEB-9484-0609E1680B26}"/>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17" name="TextBox 16">
          <a:extLst>
            <a:ext uri="{FF2B5EF4-FFF2-40B4-BE49-F238E27FC236}">
              <a16:creationId xmlns:a16="http://schemas.microsoft.com/office/drawing/2014/main" id="{C4140AE3-C954-4828-8945-05B665207FC2}"/>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8" name="TextBox 17">
          <a:extLst>
            <a:ext uri="{FF2B5EF4-FFF2-40B4-BE49-F238E27FC236}">
              <a16:creationId xmlns:a16="http://schemas.microsoft.com/office/drawing/2014/main" id="{9B5E0DB5-C123-4CD6-ACD4-CFA9CA44647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9" name="TextBox 18">
          <a:extLst>
            <a:ext uri="{FF2B5EF4-FFF2-40B4-BE49-F238E27FC236}">
              <a16:creationId xmlns:a16="http://schemas.microsoft.com/office/drawing/2014/main" id="{9F5F3933-014A-4490-ABFB-8F8B304F7FDC}"/>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0" name="TextBox 19">
          <a:extLst>
            <a:ext uri="{FF2B5EF4-FFF2-40B4-BE49-F238E27FC236}">
              <a16:creationId xmlns:a16="http://schemas.microsoft.com/office/drawing/2014/main" id="{3743B612-E761-4377-A592-DD001583D3E6}"/>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1" name="TextBox 20">
          <a:extLst>
            <a:ext uri="{FF2B5EF4-FFF2-40B4-BE49-F238E27FC236}">
              <a16:creationId xmlns:a16="http://schemas.microsoft.com/office/drawing/2014/main" id="{A490B49D-171A-4DD6-8687-289DE3B1EA9A}"/>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2" name="TextBox 21">
          <a:extLst>
            <a:ext uri="{FF2B5EF4-FFF2-40B4-BE49-F238E27FC236}">
              <a16:creationId xmlns:a16="http://schemas.microsoft.com/office/drawing/2014/main" id="{700CEB1F-9C78-47F3-B094-AB2935BEF4C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3" name="TextBox 22">
          <a:extLst>
            <a:ext uri="{FF2B5EF4-FFF2-40B4-BE49-F238E27FC236}">
              <a16:creationId xmlns:a16="http://schemas.microsoft.com/office/drawing/2014/main" id="{D69EE551-7648-46D6-8A2B-7E2306C8B95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4" name="TextBox 23">
          <a:extLst>
            <a:ext uri="{FF2B5EF4-FFF2-40B4-BE49-F238E27FC236}">
              <a16:creationId xmlns:a16="http://schemas.microsoft.com/office/drawing/2014/main" id="{F30D12F4-C541-4760-922A-60B5C3E6F8C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5" name="TextBox 24">
          <a:extLst>
            <a:ext uri="{FF2B5EF4-FFF2-40B4-BE49-F238E27FC236}">
              <a16:creationId xmlns:a16="http://schemas.microsoft.com/office/drawing/2014/main" id="{79587A35-A44A-4F96-8B1F-2219A1BFF0E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6" name="TextBox 25">
          <a:extLst>
            <a:ext uri="{FF2B5EF4-FFF2-40B4-BE49-F238E27FC236}">
              <a16:creationId xmlns:a16="http://schemas.microsoft.com/office/drawing/2014/main" id="{92391AD0-A293-4605-AC7A-C2679EA26C8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7" name="TextBox 26">
          <a:extLst>
            <a:ext uri="{FF2B5EF4-FFF2-40B4-BE49-F238E27FC236}">
              <a16:creationId xmlns:a16="http://schemas.microsoft.com/office/drawing/2014/main" id="{236780FD-D86F-4AC0-9535-F66C4C5473D1}"/>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84731" cy="264560"/>
    <xdr:sp macro="" textlink="">
      <xdr:nvSpPr>
        <xdr:cNvPr id="28" name="TextBox 27">
          <a:extLst>
            <a:ext uri="{FF2B5EF4-FFF2-40B4-BE49-F238E27FC236}">
              <a16:creationId xmlns:a16="http://schemas.microsoft.com/office/drawing/2014/main" id="{FFD93CCC-CC18-4B8C-89E6-44534253DBDD}"/>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xdr:row>
      <xdr:rowOff>0</xdr:rowOff>
    </xdr:from>
    <xdr:ext cx="184731" cy="264560"/>
    <xdr:sp macro="" textlink="">
      <xdr:nvSpPr>
        <xdr:cNvPr id="29" name="TextBox 28">
          <a:extLst>
            <a:ext uri="{FF2B5EF4-FFF2-40B4-BE49-F238E27FC236}">
              <a16:creationId xmlns:a16="http://schemas.microsoft.com/office/drawing/2014/main" id="{208F3A99-D0C5-42D4-A984-943045E2B131}"/>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0" name="TextBox 29">
          <a:extLst>
            <a:ext uri="{FF2B5EF4-FFF2-40B4-BE49-F238E27FC236}">
              <a16:creationId xmlns:a16="http://schemas.microsoft.com/office/drawing/2014/main" id="{A6ED179C-95BC-4D2C-86EA-AA1BE21F630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1" name="TextBox 30">
          <a:extLst>
            <a:ext uri="{FF2B5EF4-FFF2-40B4-BE49-F238E27FC236}">
              <a16:creationId xmlns:a16="http://schemas.microsoft.com/office/drawing/2014/main" id="{5C9CE6BE-5FC0-472A-86FB-3C1B6E57498C}"/>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2" name="TextBox 31">
          <a:extLst>
            <a:ext uri="{FF2B5EF4-FFF2-40B4-BE49-F238E27FC236}">
              <a16:creationId xmlns:a16="http://schemas.microsoft.com/office/drawing/2014/main" id="{638011FA-A5E0-4BBB-93F4-0E3776D5A99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3" name="TextBox 32">
          <a:extLst>
            <a:ext uri="{FF2B5EF4-FFF2-40B4-BE49-F238E27FC236}">
              <a16:creationId xmlns:a16="http://schemas.microsoft.com/office/drawing/2014/main" id="{77A41129-83DD-4C79-98BB-D7C1FA644DD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4" name="TextBox 33">
          <a:extLst>
            <a:ext uri="{FF2B5EF4-FFF2-40B4-BE49-F238E27FC236}">
              <a16:creationId xmlns:a16="http://schemas.microsoft.com/office/drawing/2014/main" id="{D21BD17F-4026-419C-9EEA-34637973A95C}"/>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5" name="TextBox 34">
          <a:extLst>
            <a:ext uri="{FF2B5EF4-FFF2-40B4-BE49-F238E27FC236}">
              <a16:creationId xmlns:a16="http://schemas.microsoft.com/office/drawing/2014/main" id="{6AB5E2F9-9D17-403F-AE07-1E579391967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6" name="TextBox 35">
          <a:extLst>
            <a:ext uri="{FF2B5EF4-FFF2-40B4-BE49-F238E27FC236}">
              <a16:creationId xmlns:a16="http://schemas.microsoft.com/office/drawing/2014/main" id="{3F4AD535-B8CE-431E-8C7E-F6EF8AC9DBE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7" name="TextBox 36">
          <a:extLst>
            <a:ext uri="{FF2B5EF4-FFF2-40B4-BE49-F238E27FC236}">
              <a16:creationId xmlns:a16="http://schemas.microsoft.com/office/drawing/2014/main" id="{14E830F9-C6BE-4609-83F9-279931C311E3}"/>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38" name="TextBox 37">
          <a:extLst>
            <a:ext uri="{FF2B5EF4-FFF2-40B4-BE49-F238E27FC236}">
              <a16:creationId xmlns:a16="http://schemas.microsoft.com/office/drawing/2014/main" id="{889E066B-0AEB-4903-967D-8D1C275D6D62}"/>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92763" cy="264560"/>
    <xdr:sp macro="" textlink="">
      <xdr:nvSpPr>
        <xdr:cNvPr id="39" name="TextBox 38">
          <a:extLst>
            <a:ext uri="{FF2B5EF4-FFF2-40B4-BE49-F238E27FC236}">
              <a16:creationId xmlns:a16="http://schemas.microsoft.com/office/drawing/2014/main" id="{01497745-E36E-4351-8EB7-CC36273FE8E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35</xdr:row>
      <xdr:rowOff>0</xdr:rowOff>
    </xdr:from>
    <xdr:ext cx="183125" cy="264560"/>
    <xdr:sp macro="" textlink="">
      <xdr:nvSpPr>
        <xdr:cNvPr id="40" name="TextBox 39">
          <a:extLst>
            <a:ext uri="{FF2B5EF4-FFF2-40B4-BE49-F238E27FC236}">
              <a16:creationId xmlns:a16="http://schemas.microsoft.com/office/drawing/2014/main" id="{33D99BA9-2CE1-415E-B2F1-C4044FF30C58}"/>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xdr:row>
      <xdr:rowOff>0</xdr:rowOff>
    </xdr:from>
    <xdr:ext cx="184731" cy="271710"/>
    <xdr:sp macro="" textlink="">
      <xdr:nvSpPr>
        <xdr:cNvPr id="41" name="TextBox 40">
          <a:extLst>
            <a:ext uri="{FF2B5EF4-FFF2-40B4-BE49-F238E27FC236}">
              <a16:creationId xmlns:a16="http://schemas.microsoft.com/office/drawing/2014/main" id="{6FF9C548-A810-4F7D-87C8-96843DCA90F7}"/>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34</xdr:row>
      <xdr:rowOff>0</xdr:rowOff>
    </xdr:from>
    <xdr:ext cx="192763" cy="264560"/>
    <xdr:sp macro="" textlink="">
      <xdr:nvSpPr>
        <xdr:cNvPr id="42" name="TextBox 41">
          <a:extLst>
            <a:ext uri="{FF2B5EF4-FFF2-40B4-BE49-F238E27FC236}">
              <a16:creationId xmlns:a16="http://schemas.microsoft.com/office/drawing/2014/main" id="{7AE1E64E-9FC2-4198-B20E-FDF6A048765B}"/>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43" name="TextBox 42">
          <a:extLst>
            <a:ext uri="{FF2B5EF4-FFF2-40B4-BE49-F238E27FC236}">
              <a16:creationId xmlns:a16="http://schemas.microsoft.com/office/drawing/2014/main" id="{B68D625F-F542-4808-BCEC-50E38BFC32A6}"/>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303466"/>
    <xdr:sp macro="" textlink="">
      <xdr:nvSpPr>
        <xdr:cNvPr id="44" name="TextBox 43">
          <a:extLst>
            <a:ext uri="{FF2B5EF4-FFF2-40B4-BE49-F238E27FC236}">
              <a16:creationId xmlns:a16="http://schemas.microsoft.com/office/drawing/2014/main" id="{6B9BC123-1939-40E9-8515-A44E6B631267}"/>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45" name="TextBox 44">
          <a:extLst>
            <a:ext uri="{FF2B5EF4-FFF2-40B4-BE49-F238E27FC236}">
              <a16:creationId xmlns:a16="http://schemas.microsoft.com/office/drawing/2014/main" id="{AAD1F8BD-A814-4D9C-B81F-C90610A21274}"/>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7" name="TextBox 46">
          <a:extLst>
            <a:ext uri="{FF2B5EF4-FFF2-40B4-BE49-F238E27FC236}">
              <a16:creationId xmlns:a16="http://schemas.microsoft.com/office/drawing/2014/main" id="{790C9680-1E89-47BD-ABBC-2947D4463D8E}"/>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8" name="TextBox 47">
          <a:extLst>
            <a:ext uri="{FF2B5EF4-FFF2-40B4-BE49-F238E27FC236}">
              <a16:creationId xmlns:a16="http://schemas.microsoft.com/office/drawing/2014/main" id="{9431DC9A-7BA5-4D19-A0FC-F8F212579399}"/>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9" name="TextBox 48">
          <a:extLst>
            <a:ext uri="{FF2B5EF4-FFF2-40B4-BE49-F238E27FC236}">
              <a16:creationId xmlns:a16="http://schemas.microsoft.com/office/drawing/2014/main" id="{5CCC98FC-53CA-4891-82CA-11E275D848DB}"/>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B33277C5-759D-4568-93CF-7BEC6F3F7C4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72FA7F3F-4B42-4946-BCE6-2EE73D1E73CE}"/>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2" name="TextBox 51">
          <a:extLst>
            <a:ext uri="{FF2B5EF4-FFF2-40B4-BE49-F238E27FC236}">
              <a16:creationId xmlns:a16="http://schemas.microsoft.com/office/drawing/2014/main" id="{FD0E7A94-65C5-4BBA-92A9-31514133707D}"/>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3" name="TextBox 52">
          <a:extLst>
            <a:ext uri="{FF2B5EF4-FFF2-40B4-BE49-F238E27FC236}">
              <a16:creationId xmlns:a16="http://schemas.microsoft.com/office/drawing/2014/main" id="{B62D55B7-E75D-4D5B-8D20-F347D8AAD6DC}"/>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4" name="TextBox 53">
          <a:extLst>
            <a:ext uri="{FF2B5EF4-FFF2-40B4-BE49-F238E27FC236}">
              <a16:creationId xmlns:a16="http://schemas.microsoft.com/office/drawing/2014/main" id="{4FF94D83-0392-4277-9818-21CB8734315A}"/>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34</xdr:row>
      <xdr:rowOff>0</xdr:rowOff>
    </xdr:from>
    <xdr:ext cx="184731" cy="264560"/>
    <xdr:sp macro="" textlink="">
      <xdr:nvSpPr>
        <xdr:cNvPr id="55" name="TextBox 54">
          <a:extLst>
            <a:ext uri="{FF2B5EF4-FFF2-40B4-BE49-F238E27FC236}">
              <a16:creationId xmlns:a16="http://schemas.microsoft.com/office/drawing/2014/main" id="{88EA0850-63F1-4814-AF86-19FE26EBD83D}"/>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xdr:row>
      <xdr:rowOff>0</xdr:rowOff>
    </xdr:from>
    <xdr:ext cx="184731" cy="264560"/>
    <xdr:sp macro="" textlink="">
      <xdr:nvSpPr>
        <xdr:cNvPr id="56" name="TextBox 55">
          <a:extLst>
            <a:ext uri="{FF2B5EF4-FFF2-40B4-BE49-F238E27FC236}">
              <a16:creationId xmlns:a16="http://schemas.microsoft.com/office/drawing/2014/main" id="{EE36EDFE-D9E8-44E8-91DA-89D6B1FE7A0E}"/>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36</xdr:row>
      <xdr:rowOff>0</xdr:rowOff>
    </xdr:from>
    <xdr:ext cx="184731" cy="303466"/>
    <xdr:sp macro="" textlink="">
      <xdr:nvSpPr>
        <xdr:cNvPr id="57" name="TextBox 56">
          <a:extLst>
            <a:ext uri="{FF2B5EF4-FFF2-40B4-BE49-F238E27FC236}">
              <a16:creationId xmlns:a16="http://schemas.microsoft.com/office/drawing/2014/main" id="{DBB42C3D-4B3C-4314-942B-DA1E3A2A2C01}"/>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8" name="TextBox 57">
          <a:extLst>
            <a:ext uri="{FF2B5EF4-FFF2-40B4-BE49-F238E27FC236}">
              <a16:creationId xmlns:a16="http://schemas.microsoft.com/office/drawing/2014/main" id="{E0777B2D-97C5-4D92-A32C-B781A9EC5A98}"/>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9" name="TextBox 58">
          <a:extLst>
            <a:ext uri="{FF2B5EF4-FFF2-40B4-BE49-F238E27FC236}">
              <a16:creationId xmlns:a16="http://schemas.microsoft.com/office/drawing/2014/main" id="{869E4DD2-0BF1-4B98-B07E-00A736A37FB4}"/>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0" name="TextBox 59">
          <a:extLst>
            <a:ext uri="{FF2B5EF4-FFF2-40B4-BE49-F238E27FC236}">
              <a16:creationId xmlns:a16="http://schemas.microsoft.com/office/drawing/2014/main" id="{FCA02834-13FC-4A86-9CEB-B04A2FE5679E}"/>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1" name="TextBox 60">
          <a:extLst>
            <a:ext uri="{FF2B5EF4-FFF2-40B4-BE49-F238E27FC236}">
              <a16:creationId xmlns:a16="http://schemas.microsoft.com/office/drawing/2014/main" id="{45B6E7ED-F662-4525-8D4C-49B31E2B49F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2" name="TextBox 61">
          <a:extLst>
            <a:ext uri="{FF2B5EF4-FFF2-40B4-BE49-F238E27FC236}">
              <a16:creationId xmlns:a16="http://schemas.microsoft.com/office/drawing/2014/main" id="{AB72E3D3-17A4-42B6-ABB8-E41AA9CB3D56}"/>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3" name="TextBox 62">
          <a:extLst>
            <a:ext uri="{FF2B5EF4-FFF2-40B4-BE49-F238E27FC236}">
              <a16:creationId xmlns:a16="http://schemas.microsoft.com/office/drawing/2014/main" id="{A02478B0-32BC-4507-848C-E8903DEB3BFC}"/>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40</xdr:row>
      <xdr:rowOff>0</xdr:rowOff>
    </xdr:from>
    <xdr:ext cx="184731" cy="264560"/>
    <xdr:sp macro="" textlink="">
      <xdr:nvSpPr>
        <xdr:cNvPr id="64" name="TextBox 63">
          <a:extLst>
            <a:ext uri="{FF2B5EF4-FFF2-40B4-BE49-F238E27FC236}">
              <a16:creationId xmlns:a16="http://schemas.microsoft.com/office/drawing/2014/main" id="{5E3D8334-56D6-4EF4-A93B-B9A5040D21E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6" name="TextBox 65">
          <a:extLst>
            <a:ext uri="{FF2B5EF4-FFF2-40B4-BE49-F238E27FC236}">
              <a16:creationId xmlns:a16="http://schemas.microsoft.com/office/drawing/2014/main" id="{70403871-0E21-4DCE-B887-605FDA84706F}"/>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7" name="TextBox 66">
          <a:extLst>
            <a:ext uri="{FF2B5EF4-FFF2-40B4-BE49-F238E27FC236}">
              <a16:creationId xmlns:a16="http://schemas.microsoft.com/office/drawing/2014/main" id="{84E7803D-A7EB-4639-B463-A82BE8BF05D5}"/>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68" name="TextBox 67">
          <a:extLst>
            <a:ext uri="{FF2B5EF4-FFF2-40B4-BE49-F238E27FC236}">
              <a16:creationId xmlns:a16="http://schemas.microsoft.com/office/drawing/2014/main" id="{F4237366-4F36-46A8-A02D-D74B7592922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69" name="TextBox 68">
          <a:extLst>
            <a:ext uri="{FF2B5EF4-FFF2-40B4-BE49-F238E27FC236}">
              <a16:creationId xmlns:a16="http://schemas.microsoft.com/office/drawing/2014/main" id="{DBA83541-A7F5-481C-9DF7-41EE7384F98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70" name="TextBox 69">
          <a:extLst>
            <a:ext uri="{FF2B5EF4-FFF2-40B4-BE49-F238E27FC236}">
              <a16:creationId xmlns:a16="http://schemas.microsoft.com/office/drawing/2014/main" id="{8295E7F0-BDC9-4FC6-B7D4-701BAACD2EAA}"/>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1" name="TextBox 70">
          <a:extLst>
            <a:ext uri="{FF2B5EF4-FFF2-40B4-BE49-F238E27FC236}">
              <a16:creationId xmlns:a16="http://schemas.microsoft.com/office/drawing/2014/main" id="{D0FB57C3-E121-4EF5-9AF2-AD97EE21BDDF}"/>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2" name="TextBox 71">
          <a:extLst>
            <a:ext uri="{FF2B5EF4-FFF2-40B4-BE49-F238E27FC236}">
              <a16:creationId xmlns:a16="http://schemas.microsoft.com/office/drawing/2014/main" id="{ED3E09B1-3405-4608-9992-D8F7F2F2A3BD}"/>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3" name="TextBox 72">
          <a:extLst>
            <a:ext uri="{FF2B5EF4-FFF2-40B4-BE49-F238E27FC236}">
              <a16:creationId xmlns:a16="http://schemas.microsoft.com/office/drawing/2014/main" id="{B650EACF-B849-47A3-BCAD-6E14DBECDB07}"/>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4" name="TextBox 73">
          <a:extLst>
            <a:ext uri="{FF2B5EF4-FFF2-40B4-BE49-F238E27FC236}">
              <a16:creationId xmlns:a16="http://schemas.microsoft.com/office/drawing/2014/main" id="{EE673519-9781-4318-A28C-082DE5B5944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75" name="TextBox 74">
          <a:extLst>
            <a:ext uri="{FF2B5EF4-FFF2-40B4-BE49-F238E27FC236}">
              <a16:creationId xmlns:a16="http://schemas.microsoft.com/office/drawing/2014/main" id="{A9F32C1F-34BF-47CF-A72E-F97FD90E8F3F}"/>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7" name="TextBox 76">
          <a:extLst>
            <a:ext uri="{FF2B5EF4-FFF2-40B4-BE49-F238E27FC236}">
              <a16:creationId xmlns:a16="http://schemas.microsoft.com/office/drawing/2014/main" id="{75ABC548-176A-4AB9-80A3-FE4B672121D2}"/>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8" name="TextBox 77">
          <a:extLst>
            <a:ext uri="{FF2B5EF4-FFF2-40B4-BE49-F238E27FC236}">
              <a16:creationId xmlns:a16="http://schemas.microsoft.com/office/drawing/2014/main" id="{7736026F-F471-4C51-A6CD-3C8B2D44DF1F}"/>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79" name="TextBox 78">
          <a:extLst>
            <a:ext uri="{FF2B5EF4-FFF2-40B4-BE49-F238E27FC236}">
              <a16:creationId xmlns:a16="http://schemas.microsoft.com/office/drawing/2014/main" id="{881FAD55-F737-4364-A149-E6B0639FCCE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80" name="TextBox 79">
          <a:extLst>
            <a:ext uri="{FF2B5EF4-FFF2-40B4-BE49-F238E27FC236}">
              <a16:creationId xmlns:a16="http://schemas.microsoft.com/office/drawing/2014/main" id="{49E0191E-781D-45DE-9D71-69F2066ED8AB}"/>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81" name="TextBox 80">
          <a:extLst>
            <a:ext uri="{FF2B5EF4-FFF2-40B4-BE49-F238E27FC236}">
              <a16:creationId xmlns:a16="http://schemas.microsoft.com/office/drawing/2014/main" id="{9EF899F0-569B-4BED-BF1D-01544E729AAF}"/>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83" name="TextBox 82">
          <a:extLst>
            <a:ext uri="{FF2B5EF4-FFF2-40B4-BE49-F238E27FC236}">
              <a16:creationId xmlns:a16="http://schemas.microsoft.com/office/drawing/2014/main" id="{4A3D9DC4-0166-4649-B2A7-77E8D9FA21EC}"/>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35</xdr:row>
      <xdr:rowOff>0</xdr:rowOff>
    </xdr:from>
    <xdr:ext cx="183125" cy="264560"/>
    <xdr:sp macro="" textlink="">
      <xdr:nvSpPr>
        <xdr:cNvPr id="84" name="TextBox 83">
          <a:extLst>
            <a:ext uri="{FF2B5EF4-FFF2-40B4-BE49-F238E27FC236}">
              <a16:creationId xmlns:a16="http://schemas.microsoft.com/office/drawing/2014/main" id="{799260CF-73F0-437E-B244-731F202549AB}"/>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xdr:row>
      <xdr:rowOff>0</xdr:rowOff>
    </xdr:from>
    <xdr:ext cx="184731" cy="271710"/>
    <xdr:sp macro="" textlink="">
      <xdr:nvSpPr>
        <xdr:cNvPr id="85" name="TextBox 84">
          <a:extLst>
            <a:ext uri="{FF2B5EF4-FFF2-40B4-BE49-F238E27FC236}">
              <a16:creationId xmlns:a16="http://schemas.microsoft.com/office/drawing/2014/main" id="{88F601FB-4011-4035-A708-F0A8054EDBE1}"/>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86" name="TextBox 85">
          <a:extLst>
            <a:ext uri="{FF2B5EF4-FFF2-40B4-BE49-F238E27FC236}">
              <a16:creationId xmlns:a16="http://schemas.microsoft.com/office/drawing/2014/main" id="{077F8CEB-DAA2-4526-9E93-24CF0ACF7933}"/>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87" name="TextBox 86">
          <a:extLst>
            <a:ext uri="{FF2B5EF4-FFF2-40B4-BE49-F238E27FC236}">
              <a16:creationId xmlns:a16="http://schemas.microsoft.com/office/drawing/2014/main" id="{EB14718A-8536-4BF6-BF7A-0E8EA7C88125}"/>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36</xdr:row>
      <xdr:rowOff>0</xdr:rowOff>
    </xdr:from>
    <xdr:ext cx="183125" cy="264560"/>
    <xdr:sp macro="" textlink="">
      <xdr:nvSpPr>
        <xdr:cNvPr id="88" name="TextBox 87">
          <a:extLst>
            <a:ext uri="{FF2B5EF4-FFF2-40B4-BE49-F238E27FC236}">
              <a16:creationId xmlns:a16="http://schemas.microsoft.com/office/drawing/2014/main" id="{CBEF6B09-640C-4F51-816D-59A26ACB9B6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xdr:row>
      <xdr:rowOff>0</xdr:rowOff>
    </xdr:from>
    <xdr:ext cx="184731" cy="271710"/>
    <xdr:sp macro="" textlink="">
      <xdr:nvSpPr>
        <xdr:cNvPr id="89" name="TextBox 88">
          <a:extLst>
            <a:ext uri="{FF2B5EF4-FFF2-40B4-BE49-F238E27FC236}">
              <a16:creationId xmlns:a16="http://schemas.microsoft.com/office/drawing/2014/main" id="{9086FF74-EE0A-416C-9EEC-39FFAB5AF9B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90" name="TextBox 89">
          <a:extLst>
            <a:ext uri="{FF2B5EF4-FFF2-40B4-BE49-F238E27FC236}">
              <a16:creationId xmlns:a16="http://schemas.microsoft.com/office/drawing/2014/main" id="{CA4A27A6-DE7C-45CE-9F57-04E72D58303C}"/>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1" name="TextBox 90">
          <a:extLst>
            <a:ext uri="{FF2B5EF4-FFF2-40B4-BE49-F238E27FC236}">
              <a16:creationId xmlns:a16="http://schemas.microsoft.com/office/drawing/2014/main" id="{03429ADC-A827-46C3-AE61-EAD338F8E71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37</xdr:row>
      <xdr:rowOff>0</xdr:rowOff>
    </xdr:from>
    <xdr:ext cx="183125" cy="264560"/>
    <xdr:sp macro="" textlink="">
      <xdr:nvSpPr>
        <xdr:cNvPr id="92" name="TextBox 91">
          <a:extLst>
            <a:ext uri="{FF2B5EF4-FFF2-40B4-BE49-F238E27FC236}">
              <a16:creationId xmlns:a16="http://schemas.microsoft.com/office/drawing/2014/main" id="{F71DBF77-1396-448A-A541-E15CD1F1172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37</xdr:row>
      <xdr:rowOff>0</xdr:rowOff>
    </xdr:from>
    <xdr:ext cx="184731" cy="271710"/>
    <xdr:sp macro="" textlink="">
      <xdr:nvSpPr>
        <xdr:cNvPr id="93" name="TextBox 92">
          <a:extLst>
            <a:ext uri="{FF2B5EF4-FFF2-40B4-BE49-F238E27FC236}">
              <a16:creationId xmlns:a16="http://schemas.microsoft.com/office/drawing/2014/main" id="{61E91CA5-F7BA-4F48-90AA-81B6B1CF8A14}"/>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4" name="TextBox 93">
          <a:extLst>
            <a:ext uri="{FF2B5EF4-FFF2-40B4-BE49-F238E27FC236}">
              <a16:creationId xmlns:a16="http://schemas.microsoft.com/office/drawing/2014/main" id="{01223C50-2336-4BB1-86B5-F871A79B496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5" name="TextBox 94">
          <a:extLst>
            <a:ext uri="{FF2B5EF4-FFF2-40B4-BE49-F238E27FC236}">
              <a16:creationId xmlns:a16="http://schemas.microsoft.com/office/drawing/2014/main" id="{8A84CF08-75CC-453B-B7FF-C7709D660EC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6" name="TextBox 95">
          <a:extLst>
            <a:ext uri="{FF2B5EF4-FFF2-40B4-BE49-F238E27FC236}">
              <a16:creationId xmlns:a16="http://schemas.microsoft.com/office/drawing/2014/main" id="{655CEB71-4872-4272-83E1-24652B3E51D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97" name="TextBox 96">
          <a:extLst>
            <a:ext uri="{FF2B5EF4-FFF2-40B4-BE49-F238E27FC236}">
              <a16:creationId xmlns:a16="http://schemas.microsoft.com/office/drawing/2014/main" id="{B6F2902E-4780-44A5-B1CB-D5F5C9F1E4C3}"/>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98" name="TextBox 97">
          <a:extLst>
            <a:ext uri="{FF2B5EF4-FFF2-40B4-BE49-F238E27FC236}">
              <a16:creationId xmlns:a16="http://schemas.microsoft.com/office/drawing/2014/main" id="{95692570-F0D6-44E4-84BB-706E367118D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9" name="TextBox 98">
          <a:extLst>
            <a:ext uri="{FF2B5EF4-FFF2-40B4-BE49-F238E27FC236}">
              <a16:creationId xmlns:a16="http://schemas.microsoft.com/office/drawing/2014/main" id="{6232CC1A-668B-463E-A3E2-A24D137B8CF0}"/>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100" name="TextBox 99">
          <a:extLst>
            <a:ext uri="{FF2B5EF4-FFF2-40B4-BE49-F238E27FC236}">
              <a16:creationId xmlns:a16="http://schemas.microsoft.com/office/drawing/2014/main" id="{3F7D31AB-E79C-4070-ABD0-57B0F9329FD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1" name="TextBox 100">
          <a:extLst>
            <a:ext uri="{FF2B5EF4-FFF2-40B4-BE49-F238E27FC236}">
              <a16:creationId xmlns:a16="http://schemas.microsoft.com/office/drawing/2014/main" id="{A7840A94-931B-4694-BD1D-A3D66204EC6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102" name="TextBox 101">
          <a:extLst>
            <a:ext uri="{FF2B5EF4-FFF2-40B4-BE49-F238E27FC236}">
              <a16:creationId xmlns:a16="http://schemas.microsoft.com/office/drawing/2014/main" id="{F56F1565-B9D9-4CDD-963D-6B04FE925436}"/>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103" name="TextBox 102">
          <a:extLst>
            <a:ext uri="{FF2B5EF4-FFF2-40B4-BE49-F238E27FC236}">
              <a16:creationId xmlns:a16="http://schemas.microsoft.com/office/drawing/2014/main" id="{E136ED3E-D8CB-4DBB-9FDD-396BA2728F3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4" name="TextBox 103">
          <a:extLst>
            <a:ext uri="{FF2B5EF4-FFF2-40B4-BE49-F238E27FC236}">
              <a16:creationId xmlns:a16="http://schemas.microsoft.com/office/drawing/2014/main" id="{ADF95DB4-1738-43AB-AAE5-78585F36B85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5" name="TextBox 104">
          <a:extLst>
            <a:ext uri="{FF2B5EF4-FFF2-40B4-BE49-F238E27FC236}">
              <a16:creationId xmlns:a16="http://schemas.microsoft.com/office/drawing/2014/main" id="{4E542C3F-2B9E-4645-BB49-2795AAAE64B4}"/>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6" name="TextBox 105">
          <a:extLst>
            <a:ext uri="{FF2B5EF4-FFF2-40B4-BE49-F238E27FC236}">
              <a16:creationId xmlns:a16="http://schemas.microsoft.com/office/drawing/2014/main" id="{AC3D14F7-3F40-433F-97D7-936B1950FC0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107" name="TextBox 106">
          <a:extLst>
            <a:ext uri="{FF2B5EF4-FFF2-40B4-BE49-F238E27FC236}">
              <a16:creationId xmlns:a16="http://schemas.microsoft.com/office/drawing/2014/main" id="{7EF89CA5-F2EA-4DAF-93E7-6874D278648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108" name="TextBox 107">
          <a:extLst>
            <a:ext uri="{FF2B5EF4-FFF2-40B4-BE49-F238E27FC236}">
              <a16:creationId xmlns:a16="http://schemas.microsoft.com/office/drawing/2014/main" id="{6C74E28E-CE41-4BDC-9FB6-5D51B20F1095}"/>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9" name="TextBox 108">
          <a:extLst>
            <a:ext uri="{FF2B5EF4-FFF2-40B4-BE49-F238E27FC236}">
              <a16:creationId xmlns:a16="http://schemas.microsoft.com/office/drawing/2014/main" id="{E2627655-3466-4822-B42D-8E00C8E95C9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10" name="TextBox 109">
          <a:extLst>
            <a:ext uri="{FF2B5EF4-FFF2-40B4-BE49-F238E27FC236}">
              <a16:creationId xmlns:a16="http://schemas.microsoft.com/office/drawing/2014/main" id="{D8F08D3C-2AF2-479E-849F-6C008F3E55B9}"/>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1" name="TextBox 110">
          <a:extLst>
            <a:ext uri="{FF2B5EF4-FFF2-40B4-BE49-F238E27FC236}">
              <a16:creationId xmlns:a16="http://schemas.microsoft.com/office/drawing/2014/main" id="{98C06807-CA6A-4A70-B067-D17E19535308}"/>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112" name="TextBox 111">
          <a:extLst>
            <a:ext uri="{FF2B5EF4-FFF2-40B4-BE49-F238E27FC236}">
              <a16:creationId xmlns:a16="http://schemas.microsoft.com/office/drawing/2014/main" id="{C0922751-D047-4844-8167-4B8F155E78C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113" name="TextBox 112">
          <a:extLst>
            <a:ext uri="{FF2B5EF4-FFF2-40B4-BE49-F238E27FC236}">
              <a16:creationId xmlns:a16="http://schemas.microsoft.com/office/drawing/2014/main" id="{ACB20F70-A01E-45F8-8253-93701112C441}"/>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4" name="TextBox 113">
          <a:extLst>
            <a:ext uri="{FF2B5EF4-FFF2-40B4-BE49-F238E27FC236}">
              <a16:creationId xmlns:a16="http://schemas.microsoft.com/office/drawing/2014/main" id="{ABC7A5BF-757E-413B-B54E-1D4B677D46C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5" name="TextBox 114">
          <a:extLst>
            <a:ext uri="{FF2B5EF4-FFF2-40B4-BE49-F238E27FC236}">
              <a16:creationId xmlns:a16="http://schemas.microsoft.com/office/drawing/2014/main" id="{68369D99-D072-478F-9F7C-3B111B986D8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6" name="TextBox 115">
          <a:extLst>
            <a:ext uri="{FF2B5EF4-FFF2-40B4-BE49-F238E27FC236}">
              <a16:creationId xmlns:a16="http://schemas.microsoft.com/office/drawing/2014/main" id="{F4970663-E64B-4A08-AC8E-A878054DCB6F}"/>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117" name="TextBox 116">
          <a:extLst>
            <a:ext uri="{FF2B5EF4-FFF2-40B4-BE49-F238E27FC236}">
              <a16:creationId xmlns:a16="http://schemas.microsoft.com/office/drawing/2014/main" id="{3072A778-D59F-4C71-A1B6-EDC503221807}"/>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118" name="TextBox 117">
          <a:extLst>
            <a:ext uri="{FF2B5EF4-FFF2-40B4-BE49-F238E27FC236}">
              <a16:creationId xmlns:a16="http://schemas.microsoft.com/office/drawing/2014/main" id="{FC75EFB9-0741-4F80-8E80-ECAC8F6A2F7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9" name="TextBox 118">
          <a:extLst>
            <a:ext uri="{FF2B5EF4-FFF2-40B4-BE49-F238E27FC236}">
              <a16:creationId xmlns:a16="http://schemas.microsoft.com/office/drawing/2014/main" id="{D2A6A73D-B86A-4454-8E00-8F8E51B6C6B6}"/>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20" name="TextBox 119">
          <a:extLst>
            <a:ext uri="{FF2B5EF4-FFF2-40B4-BE49-F238E27FC236}">
              <a16:creationId xmlns:a16="http://schemas.microsoft.com/office/drawing/2014/main" id="{3E4BDEE8-B505-459A-9128-08DD11C3CB5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1" name="TextBox 120">
          <a:extLst>
            <a:ext uri="{FF2B5EF4-FFF2-40B4-BE49-F238E27FC236}">
              <a16:creationId xmlns:a16="http://schemas.microsoft.com/office/drawing/2014/main" id="{CB68AB5F-6E50-4999-B082-EB9A1F346A2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122" name="TextBox 121">
          <a:extLst>
            <a:ext uri="{FF2B5EF4-FFF2-40B4-BE49-F238E27FC236}">
              <a16:creationId xmlns:a16="http://schemas.microsoft.com/office/drawing/2014/main" id="{1BAFCED0-A09F-4163-A84B-0A91384E701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123" name="TextBox 122">
          <a:extLst>
            <a:ext uri="{FF2B5EF4-FFF2-40B4-BE49-F238E27FC236}">
              <a16:creationId xmlns:a16="http://schemas.microsoft.com/office/drawing/2014/main" id="{2BB179ED-2F7C-4F90-83EF-267F84FD79F9}"/>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96D998B3-1CCB-4BD8-BC4F-ED7E0C627724}"/>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5" name="TextBox 124">
          <a:extLst>
            <a:ext uri="{FF2B5EF4-FFF2-40B4-BE49-F238E27FC236}">
              <a16:creationId xmlns:a16="http://schemas.microsoft.com/office/drawing/2014/main" id="{E4293993-F393-4638-8879-6D91128801D7}"/>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6" name="TextBox 125">
          <a:extLst>
            <a:ext uri="{FF2B5EF4-FFF2-40B4-BE49-F238E27FC236}">
              <a16:creationId xmlns:a16="http://schemas.microsoft.com/office/drawing/2014/main" id="{087E88B6-C81F-467E-A689-44D01BB3A269}"/>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7" name="TextBox 126">
          <a:extLst>
            <a:ext uri="{FF2B5EF4-FFF2-40B4-BE49-F238E27FC236}">
              <a16:creationId xmlns:a16="http://schemas.microsoft.com/office/drawing/2014/main" id="{AEBEFE18-2A0F-4D9F-B99A-77A46D793FB6}"/>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8" name="TextBox 127">
          <a:extLst>
            <a:ext uri="{FF2B5EF4-FFF2-40B4-BE49-F238E27FC236}">
              <a16:creationId xmlns:a16="http://schemas.microsoft.com/office/drawing/2014/main" id="{CBE35C47-229B-4D11-A021-11FAFFFE6CFA}"/>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9" name="TextBox 128">
          <a:extLst>
            <a:ext uri="{FF2B5EF4-FFF2-40B4-BE49-F238E27FC236}">
              <a16:creationId xmlns:a16="http://schemas.microsoft.com/office/drawing/2014/main" id="{9FCBE563-88D0-4ED7-8275-FABC2BFEB301}"/>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30" name="TextBox 129">
          <a:extLst>
            <a:ext uri="{FF2B5EF4-FFF2-40B4-BE49-F238E27FC236}">
              <a16:creationId xmlns:a16="http://schemas.microsoft.com/office/drawing/2014/main" id="{2D2B582C-7A61-4CE2-B9D1-EE6BD34E6E1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1" name="TextBox 130">
          <a:extLst>
            <a:ext uri="{FF2B5EF4-FFF2-40B4-BE49-F238E27FC236}">
              <a16:creationId xmlns:a16="http://schemas.microsoft.com/office/drawing/2014/main" id="{82DC0C7E-F761-4085-9D9F-961C076CE1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2" name="TextBox 131">
          <a:extLst>
            <a:ext uri="{FF2B5EF4-FFF2-40B4-BE49-F238E27FC236}">
              <a16:creationId xmlns:a16="http://schemas.microsoft.com/office/drawing/2014/main" id="{9FAC6B37-B3E3-41BE-80DD-8E77DDEF997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3" name="TextBox 132">
          <a:extLst>
            <a:ext uri="{FF2B5EF4-FFF2-40B4-BE49-F238E27FC236}">
              <a16:creationId xmlns:a16="http://schemas.microsoft.com/office/drawing/2014/main" id="{03871754-234E-4445-9C99-C0FFFC6D9DF1}"/>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38</xdr:row>
      <xdr:rowOff>0</xdr:rowOff>
    </xdr:from>
    <xdr:ext cx="183125" cy="264560"/>
    <xdr:sp macro="" textlink="">
      <xdr:nvSpPr>
        <xdr:cNvPr id="134" name="TextBox 133">
          <a:extLst>
            <a:ext uri="{FF2B5EF4-FFF2-40B4-BE49-F238E27FC236}">
              <a16:creationId xmlns:a16="http://schemas.microsoft.com/office/drawing/2014/main" id="{4F914330-400C-4B0D-B845-637932664F3D}"/>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38</xdr:row>
      <xdr:rowOff>0</xdr:rowOff>
    </xdr:from>
    <xdr:ext cx="184731" cy="271710"/>
    <xdr:sp macro="" textlink="">
      <xdr:nvSpPr>
        <xdr:cNvPr id="135" name="TextBox 134">
          <a:extLst>
            <a:ext uri="{FF2B5EF4-FFF2-40B4-BE49-F238E27FC236}">
              <a16:creationId xmlns:a16="http://schemas.microsoft.com/office/drawing/2014/main" id="{7A8134D7-7D42-4E3B-A2B9-9C9D7998F4A4}"/>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6" name="TextBox 135">
          <a:extLst>
            <a:ext uri="{FF2B5EF4-FFF2-40B4-BE49-F238E27FC236}">
              <a16:creationId xmlns:a16="http://schemas.microsoft.com/office/drawing/2014/main" id="{7792EDD4-FCCC-48DC-BFD9-D3E3A730122F}"/>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7" name="TextBox 136">
          <a:extLst>
            <a:ext uri="{FF2B5EF4-FFF2-40B4-BE49-F238E27FC236}">
              <a16:creationId xmlns:a16="http://schemas.microsoft.com/office/drawing/2014/main" id="{72290877-9133-4CCC-9C8D-84627856079E}"/>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38" name="TextBox 137">
          <a:extLst>
            <a:ext uri="{FF2B5EF4-FFF2-40B4-BE49-F238E27FC236}">
              <a16:creationId xmlns:a16="http://schemas.microsoft.com/office/drawing/2014/main" id="{9A34597A-B4AD-4E0D-AA80-62BAF695157E}"/>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139" name="TextBox 138">
          <a:extLst>
            <a:ext uri="{FF2B5EF4-FFF2-40B4-BE49-F238E27FC236}">
              <a16:creationId xmlns:a16="http://schemas.microsoft.com/office/drawing/2014/main" id="{008F57FE-947A-4A82-9E2F-A18CE929CC14}"/>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1" name="TextBox 140">
          <a:extLst>
            <a:ext uri="{FF2B5EF4-FFF2-40B4-BE49-F238E27FC236}">
              <a16:creationId xmlns:a16="http://schemas.microsoft.com/office/drawing/2014/main" id="{24ED0783-2B9E-49CF-989B-B4BC125080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2" name="TextBox 141">
          <a:extLst>
            <a:ext uri="{FF2B5EF4-FFF2-40B4-BE49-F238E27FC236}">
              <a16:creationId xmlns:a16="http://schemas.microsoft.com/office/drawing/2014/main" id="{2EA7AF98-D971-4686-B9D0-699C1C9BE921}"/>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3" name="TextBox 142">
          <a:extLst>
            <a:ext uri="{FF2B5EF4-FFF2-40B4-BE49-F238E27FC236}">
              <a16:creationId xmlns:a16="http://schemas.microsoft.com/office/drawing/2014/main" id="{211EBABA-6D2F-4F32-B9BA-22838BB9F48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144" name="TextBox 143">
          <a:extLst>
            <a:ext uri="{FF2B5EF4-FFF2-40B4-BE49-F238E27FC236}">
              <a16:creationId xmlns:a16="http://schemas.microsoft.com/office/drawing/2014/main" id="{EEB7D51F-49C5-4406-9733-1628CF248C2E}"/>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6" name="TextBox 145">
          <a:extLst>
            <a:ext uri="{FF2B5EF4-FFF2-40B4-BE49-F238E27FC236}">
              <a16:creationId xmlns:a16="http://schemas.microsoft.com/office/drawing/2014/main" id="{4B1C5EEE-AAB5-4A4A-9437-6BDEAFAFB65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7" name="TextBox 146">
          <a:extLst>
            <a:ext uri="{FF2B5EF4-FFF2-40B4-BE49-F238E27FC236}">
              <a16:creationId xmlns:a16="http://schemas.microsoft.com/office/drawing/2014/main" id="{EF6D9141-A688-4D6E-B9CF-631087C23D9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8" name="TextBox 147">
          <a:extLst>
            <a:ext uri="{FF2B5EF4-FFF2-40B4-BE49-F238E27FC236}">
              <a16:creationId xmlns:a16="http://schemas.microsoft.com/office/drawing/2014/main" id="{45F93D5F-4924-4749-832D-DC0CFC8DB4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149" name="TextBox 148">
          <a:extLst>
            <a:ext uri="{FF2B5EF4-FFF2-40B4-BE49-F238E27FC236}">
              <a16:creationId xmlns:a16="http://schemas.microsoft.com/office/drawing/2014/main" id="{F479FC60-9B75-4788-9F1A-1602A8C38C23}"/>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150" name="TextBox 149">
          <a:extLst>
            <a:ext uri="{FF2B5EF4-FFF2-40B4-BE49-F238E27FC236}">
              <a16:creationId xmlns:a16="http://schemas.microsoft.com/office/drawing/2014/main" id="{D2052538-B472-4EDA-BD28-085B1EB1516B}"/>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1" name="TextBox 150">
          <a:extLst>
            <a:ext uri="{FF2B5EF4-FFF2-40B4-BE49-F238E27FC236}">
              <a16:creationId xmlns:a16="http://schemas.microsoft.com/office/drawing/2014/main" id="{674F03EA-2034-4051-8448-1A9CE3A5826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2" name="TextBox 151">
          <a:extLst>
            <a:ext uri="{FF2B5EF4-FFF2-40B4-BE49-F238E27FC236}">
              <a16:creationId xmlns:a16="http://schemas.microsoft.com/office/drawing/2014/main" id="{7E587B7A-A9B1-43E3-B180-3A57CA1893B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3" name="TextBox 152">
          <a:extLst>
            <a:ext uri="{FF2B5EF4-FFF2-40B4-BE49-F238E27FC236}">
              <a16:creationId xmlns:a16="http://schemas.microsoft.com/office/drawing/2014/main" id="{C1ACE570-779D-4A73-B488-78742F37DD3F}"/>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154" name="TextBox 153">
          <a:extLst>
            <a:ext uri="{FF2B5EF4-FFF2-40B4-BE49-F238E27FC236}">
              <a16:creationId xmlns:a16="http://schemas.microsoft.com/office/drawing/2014/main" id="{0C97EF97-A7ED-4175-A3EB-C10F1EE42217}"/>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55" name="TextBox 154">
          <a:extLst>
            <a:ext uri="{FF2B5EF4-FFF2-40B4-BE49-F238E27FC236}">
              <a16:creationId xmlns:a16="http://schemas.microsoft.com/office/drawing/2014/main" id="{3A2924E4-DABB-4EEF-BA84-8A4B8357B947}"/>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6" name="TextBox 155">
          <a:extLst>
            <a:ext uri="{FF2B5EF4-FFF2-40B4-BE49-F238E27FC236}">
              <a16:creationId xmlns:a16="http://schemas.microsoft.com/office/drawing/2014/main" id="{15B71144-6CB9-475C-A1A1-71ADC9CA7E4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7" name="TextBox 156">
          <a:extLst>
            <a:ext uri="{FF2B5EF4-FFF2-40B4-BE49-F238E27FC236}">
              <a16:creationId xmlns:a16="http://schemas.microsoft.com/office/drawing/2014/main" id="{15901633-66E5-4E42-B2C0-55016DD14529}"/>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58" name="TextBox 157">
          <a:extLst>
            <a:ext uri="{FF2B5EF4-FFF2-40B4-BE49-F238E27FC236}">
              <a16:creationId xmlns:a16="http://schemas.microsoft.com/office/drawing/2014/main" id="{87E056EA-55F3-4C95-89C6-8C90770E64DE}"/>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59" name="TextBox 158">
          <a:extLst>
            <a:ext uri="{FF2B5EF4-FFF2-40B4-BE49-F238E27FC236}">
              <a16:creationId xmlns:a16="http://schemas.microsoft.com/office/drawing/2014/main" id="{36D4A203-A094-4306-B034-C8B2CC7EB0BE}"/>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60" name="TextBox 159">
          <a:extLst>
            <a:ext uri="{FF2B5EF4-FFF2-40B4-BE49-F238E27FC236}">
              <a16:creationId xmlns:a16="http://schemas.microsoft.com/office/drawing/2014/main" id="{F122A847-616D-4113-A844-E19EB57B93E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01DAE782-7E09-4FD7-849B-3C296C494795}"/>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2" name="TextBox 161">
          <a:extLst>
            <a:ext uri="{FF2B5EF4-FFF2-40B4-BE49-F238E27FC236}">
              <a16:creationId xmlns:a16="http://schemas.microsoft.com/office/drawing/2014/main" id="{68425446-21A9-4A2D-9FDE-3291417AF773}"/>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3" name="TextBox 162">
          <a:extLst>
            <a:ext uri="{FF2B5EF4-FFF2-40B4-BE49-F238E27FC236}">
              <a16:creationId xmlns:a16="http://schemas.microsoft.com/office/drawing/2014/main" id="{A17361FB-2EAC-4E4E-B006-380899367395}"/>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4" name="TextBox 163">
          <a:extLst>
            <a:ext uri="{FF2B5EF4-FFF2-40B4-BE49-F238E27FC236}">
              <a16:creationId xmlns:a16="http://schemas.microsoft.com/office/drawing/2014/main" id="{DAA5032D-3B1D-47B5-8C3D-51BCCE82732C}"/>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5" name="TextBox 164">
          <a:extLst>
            <a:ext uri="{FF2B5EF4-FFF2-40B4-BE49-F238E27FC236}">
              <a16:creationId xmlns:a16="http://schemas.microsoft.com/office/drawing/2014/main" id="{B2DB159D-55E9-4267-88CC-A1B38CB40968}"/>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6" name="TextBox 165">
          <a:extLst>
            <a:ext uri="{FF2B5EF4-FFF2-40B4-BE49-F238E27FC236}">
              <a16:creationId xmlns:a16="http://schemas.microsoft.com/office/drawing/2014/main" id="{87A33F67-562D-4E07-A320-083F8FCF61F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7" name="TextBox 166">
          <a:extLst>
            <a:ext uri="{FF2B5EF4-FFF2-40B4-BE49-F238E27FC236}">
              <a16:creationId xmlns:a16="http://schemas.microsoft.com/office/drawing/2014/main" id="{8C6ADC61-C2AF-461A-8BEB-A53550628EB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8" name="TextBox 167">
          <a:extLst>
            <a:ext uri="{FF2B5EF4-FFF2-40B4-BE49-F238E27FC236}">
              <a16:creationId xmlns:a16="http://schemas.microsoft.com/office/drawing/2014/main" id="{742EF4E5-E8D3-4E0A-975A-4F08078D6CE6}"/>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9" name="TextBox 168">
          <a:extLst>
            <a:ext uri="{FF2B5EF4-FFF2-40B4-BE49-F238E27FC236}">
              <a16:creationId xmlns:a16="http://schemas.microsoft.com/office/drawing/2014/main" id="{33D7AE22-6BDF-439C-AEED-CB321DFAAC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0" name="TextBox 169">
          <a:extLst>
            <a:ext uri="{FF2B5EF4-FFF2-40B4-BE49-F238E27FC236}">
              <a16:creationId xmlns:a16="http://schemas.microsoft.com/office/drawing/2014/main" id="{0FF414FD-EF9E-493B-A466-3D33084D9B1D}"/>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38</xdr:row>
      <xdr:rowOff>0</xdr:rowOff>
    </xdr:from>
    <xdr:ext cx="183125" cy="264560"/>
    <xdr:sp macro="" textlink="">
      <xdr:nvSpPr>
        <xdr:cNvPr id="171" name="TextBox 170">
          <a:extLst>
            <a:ext uri="{FF2B5EF4-FFF2-40B4-BE49-F238E27FC236}">
              <a16:creationId xmlns:a16="http://schemas.microsoft.com/office/drawing/2014/main" id="{67701D3B-BF98-4C42-9F4F-855636C3FBFC}"/>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38</xdr:row>
      <xdr:rowOff>0</xdr:rowOff>
    </xdr:from>
    <xdr:ext cx="184731" cy="271710"/>
    <xdr:sp macro="" textlink="">
      <xdr:nvSpPr>
        <xdr:cNvPr id="172" name="TextBox 171">
          <a:extLst>
            <a:ext uri="{FF2B5EF4-FFF2-40B4-BE49-F238E27FC236}">
              <a16:creationId xmlns:a16="http://schemas.microsoft.com/office/drawing/2014/main" id="{9E99AB16-B8EE-4E5A-AE78-984D96E16866}"/>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3" name="TextBox 172">
          <a:extLst>
            <a:ext uri="{FF2B5EF4-FFF2-40B4-BE49-F238E27FC236}">
              <a16:creationId xmlns:a16="http://schemas.microsoft.com/office/drawing/2014/main" id="{A3B4CC33-AA07-45E6-B3B0-C944417AFF4B}"/>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4" name="TextBox 173">
          <a:extLst>
            <a:ext uri="{FF2B5EF4-FFF2-40B4-BE49-F238E27FC236}">
              <a16:creationId xmlns:a16="http://schemas.microsoft.com/office/drawing/2014/main" id="{B98D2236-5DE1-4759-95C0-5174719817D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5" name="TextBox 174">
          <a:extLst>
            <a:ext uri="{FF2B5EF4-FFF2-40B4-BE49-F238E27FC236}">
              <a16:creationId xmlns:a16="http://schemas.microsoft.com/office/drawing/2014/main" id="{91931131-566D-4658-AFFE-D0F356F8A0C4}"/>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39</xdr:row>
      <xdr:rowOff>0</xdr:rowOff>
    </xdr:from>
    <xdr:ext cx="183125" cy="264560"/>
    <xdr:sp macro="" textlink="">
      <xdr:nvSpPr>
        <xdr:cNvPr id="176" name="TextBox 175">
          <a:extLst>
            <a:ext uri="{FF2B5EF4-FFF2-40B4-BE49-F238E27FC236}">
              <a16:creationId xmlns:a16="http://schemas.microsoft.com/office/drawing/2014/main" id="{E834EEEA-43DA-4516-9298-9B67C516F9AC}"/>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8" name="TextBox 177">
          <a:extLst>
            <a:ext uri="{FF2B5EF4-FFF2-40B4-BE49-F238E27FC236}">
              <a16:creationId xmlns:a16="http://schemas.microsoft.com/office/drawing/2014/main" id="{352F8FD1-8C34-4DE8-BC0C-441B79142F7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9" name="TextBox 178">
          <a:extLst>
            <a:ext uri="{FF2B5EF4-FFF2-40B4-BE49-F238E27FC236}">
              <a16:creationId xmlns:a16="http://schemas.microsoft.com/office/drawing/2014/main" id="{B683FBA4-12EB-4946-AEFD-BF5B08632B5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0" name="TextBox 179">
          <a:extLst>
            <a:ext uri="{FF2B5EF4-FFF2-40B4-BE49-F238E27FC236}">
              <a16:creationId xmlns:a16="http://schemas.microsoft.com/office/drawing/2014/main" id="{27DCF098-27E6-4A46-B4C7-A21F5EB4F14F}"/>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40</xdr:row>
      <xdr:rowOff>0</xdr:rowOff>
    </xdr:from>
    <xdr:ext cx="183125" cy="264560"/>
    <xdr:sp macro="" textlink="">
      <xdr:nvSpPr>
        <xdr:cNvPr id="181" name="TextBox 180">
          <a:extLst>
            <a:ext uri="{FF2B5EF4-FFF2-40B4-BE49-F238E27FC236}">
              <a16:creationId xmlns:a16="http://schemas.microsoft.com/office/drawing/2014/main" id="{8C5E8181-2CE8-41B3-BA19-BA522B8E87BF}"/>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40</xdr:row>
      <xdr:rowOff>0</xdr:rowOff>
    </xdr:from>
    <xdr:ext cx="184731" cy="271710"/>
    <xdr:sp macro="" textlink="">
      <xdr:nvSpPr>
        <xdr:cNvPr id="182" name="TextBox 181">
          <a:extLst>
            <a:ext uri="{FF2B5EF4-FFF2-40B4-BE49-F238E27FC236}">
              <a16:creationId xmlns:a16="http://schemas.microsoft.com/office/drawing/2014/main" id="{A1B73177-3DDA-4B65-B7B5-838DBF7BF047}"/>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3" name="TextBox 182">
          <a:extLst>
            <a:ext uri="{FF2B5EF4-FFF2-40B4-BE49-F238E27FC236}">
              <a16:creationId xmlns:a16="http://schemas.microsoft.com/office/drawing/2014/main" id="{9C181499-77E9-4713-AAC9-58C16C81952B}"/>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4" name="TextBox 183">
          <a:extLst>
            <a:ext uri="{FF2B5EF4-FFF2-40B4-BE49-F238E27FC236}">
              <a16:creationId xmlns:a16="http://schemas.microsoft.com/office/drawing/2014/main" id="{9B5BB280-A315-4A67-9AA6-7A489B2D2BE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5" name="TextBox 184">
          <a:extLst>
            <a:ext uri="{FF2B5EF4-FFF2-40B4-BE49-F238E27FC236}">
              <a16:creationId xmlns:a16="http://schemas.microsoft.com/office/drawing/2014/main" id="{4F724EF8-5B2A-463A-8F66-39E1F1D3C15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86" name="TextBox 185">
          <a:extLst>
            <a:ext uri="{FF2B5EF4-FFF2-40B4-BE49-F238E27FC236}">
              <a16:creationId xmlns:a16="http://schemas.microsoft.com/office/drawing/2014/main" id="{7E81C24A-16CF-496F-93A4-2581739DFC74}"/>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87" name="TextBox 186">
          <a:extLst>
            <a:ext uri="{FF2B5EF4-FFF2-40B4-BE49-F238E27FC236}">
              <a16:creationId xmlns:a16="http://schemas.microsoft.com/office/drawing/2014/main" id="{281A6599-8666-40E5-8F13-547167CF452E}"/>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8" name="TextBox 187">
          <a:extLst>
            <a:ext uri="{FF2B5EF4-FFF2-40B4-BE49-F238E27FC236}">
              <a16:creationId xmlns:a16="http://schemas.microsoft.com/office/drawing/2014/main" id="{7E4A8599-CAF5-4A50-8166-96F313F36A5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9" name="TextBox 188">
          <a:extLst>
            <a:ext uri="{FF2B5EF4-FFF2-40B4-BE49-F238E27FC236}">
              <a16:creationId xmlns:a16="http://schemas.microsoft.com/office/drawing/2014/main" id="{7CDA5B51-F067-4CEC-8209-E59834DCAC5E}"/>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0" name="TextBox 189">
          <a:extLst>
            <a:ext uri="{FF2B5EF4-FFF2-40B4-BE49-F238E27FC236}">
              <a16:creationId xmlns:a16="http://schemas.microsoft.com/office/drawing/2014/main" id="{3B335286-860C-4778-B664-27FB14DC8D8B}"/>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91" name="TextBox 190">
          <a:extLst>
            <a:ext uri="{FF2B5EF4-FFF2-40B4-BE49-F238E27FC236}">
              <a16:creationId xmlns:a16="http://schemas.microsoft.com/office/drawing/2014/main" id="{5784249C-CF37-45F9-BB84-3C7AEFB43429}"/>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192" name="TextBox 191">
          <a:extLst>
            <a:ext uri="{FF2B5EF4-FFF2-40B4-BE49-F238E27FC236}">
              <a16:creationId xmlns:a16="http://schemas.microsoft.com/office/drawing/2014/main" id="{1B9D322E-5957-4D68-918B-E2708B36B55B}"/>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3" name="TextBox 192">
          <a:extLst>
            <a:ext uri="{FF2B5EF4-FFF2-40B4-BE49-F238E27FC236}">
              <a16:creationId xmlns:a16="http://schemas.microsoft.com/office/drawing/2014/main" id="{7518CC36-370E-40BB-A0C9-6DEC5E36689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4" name="TextBox 193">
          <a:extLst>
            <a:ext uri="{FF2B5EF4-FFF2-40B4-BE49-F238E27FC236}">
              <a16:creationId xmlns:a16="http://schemas.microsoft.com/office/drawing/2014/main" id="{57C4FAD9-51C7-42EF-A951-C0AE2DF3FD30}"/>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5" name="TextBox 194">
          <a:extLst>
            <a:ext uri="{FF2B5EF4-FFF2-40B4-BE49-F238E27FC236}">
              <a16:creationId xmlns:a16="http://schemas.microsoft.com/office/drawing/2014/main" id="{93E63D4D-07DB-4D43-B880-EDF7DEC6EE8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96" name="TextBox 195">
          <a:extLst>
            <a:ext uri="{FF2B5EF4-FFF2-40B4-BE49-F238E27FC236}">
              <a16:creationId xmlns:a16="http://schemas.microsoft.com/office/drawing/2014/main" id="{638AAB4D-522D-427C-A3B1-49B6A51092DA}"/>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97" name="TextBox 196">
          <a:extLst>
            <a:ext uri="{FF2B5EF4-FFF2-40B4-BE49-F238E27FC236}">
              <a16:creationId xmlns:a16="http://schemas.microsoft.com/office/drawing/2014/main" id="{DC48C93E-376B-4ADC-B68B-92C74D2D570B}"/>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B216D5B0-42D8-4CC4-93E8-D90FDBCF76B4}"/>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199" name="TextBox 198">
          <a:extLst>
            <a:ext uri="{FF2B5EF4-FFF2-40B4-BE49-F238E27FC236}">
              <a16:creationId xmlns:a16="http://schemas.microsoft.com/office/drawing/2014/main" id="{96D1D8C0-4D1E-4481-96EF-053A69B39E8C}"/>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0" name="TextBox 199">
          <a:extLst>
            <a:ext uri="{FF2B5EF4-FFF2-40B4-BE49-F238E27FC236}">
              <a16:creationId xmlns:a16="http://schemas.microsoft.com/office/drawing/2014/main" id="{A512F99C-F9B9-4FA3-8D81-5331CF42026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1" name="TextBox 200">
          <a:extLst>
            <a:ext uri="{FF2B5EF4-FFF2-40B4-BE49-F238E27FC236}">
              <a16:creationId xmlns:a16="http://schemas.microsoft.com/office/drawing/2014/main" id="{AB750C06-43B0-4DC0-9A62-29883CE2C27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2" name="TextBox 201">
          <a:extLst>
            <a:ext uri="{FF2B5EF4-FFF2-40B4-BE49-F238E27FC236}">
              <a16:creationId xmlns:a16="http://schemas.microsoft.com/office/drawing/2014/main" id="{19DB3B33-ECD1-4B33-9A4F-A36F031249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3" name="TextBox 202">
          <a:extLst>
            <a:ext uri="{FF2B5EF4-FFF2-40B4-BE49-F238E27FC236}">
              <a16:creationId xmlns:a16="http://schemas.microsoft.com/office/drawing/2014/main" id="{8E515EA9-D38A-4342-9CA7-6DD932B3486D}"/>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4" name="TextBox 203">
          <a:extLst>
            <a:ext uri="{FF2B5EF4-FFF2-40B4-BE49-F238E27FC236}">
              <a16:creationId xmlns:a16="http://schemas.microsoft.com/office/drawing/2014/main" id="{C1C47ABD-A073-41CD-B5E0-E1429C04F947}"/>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5" name="TextBox 204">
          <a:extLst>
            <a:ext uri="{FF2B5EF4-FFF2-40B4-BE49-F238E27FC236}">
              <a16:creationId xmlns:a16="http://schemas.microsoft.com/office/drawing/2014/main" id="{F41E3543-2DAC-498B-9219-89F98BFA2EB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6" name="TextBox 205">
          <a:extLst>
            <a:ext uri="{FF2B5EF4-FFF2-40B4-BE49-F238E27FC236}">
              <a16:creationId xmlns:a16="http://schemas.microsoft.com/office/drawing/2014/main" id="{2098CFB8-6571-4452-A10A-6595F7F22F67}"/>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7" name="TextBox 206">
          <a:extLst>
            <a:ext uri="{FF2B5EF4-FFF2-40B4-BE49-F238E27FC236}">
              <a16:creationId xmlns:a16="http://schemas.microsoft.com/office/drawing/2014/main" id="{B2FB8151-691E-40B7-BF81-BF6A096A6990}"/>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38</xdr:row>
      <xdr:rowOff>0</xdr:rowOff>
    </xdr:from>
    <xdr:ext cx="183125" cy="264560"/>
    <xdr:sp macro="" textlink="">
      <xdr:nvSpPr>
        <xdr:cNvPr id="208" name="TextBox 207">
          <a:extLst>
            <a:ext uri="{FF2B5EF4-FFF2-40B4-BE49-F238E27FC236}">
              <a16:creationId xmlns:a16="http://schemas.microsoft.com/office/drawing/2014/main" id="{06464C54-81F2-431A-8A34-7F5FBE5FC7EE}"/>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38</xdr:row>
      <xdr:rowOff>0</xdr:rowOff>
    </xdr:from>
    <xdr:ext cx="184731" cy="271710"/>
    <xdr:sp macro="" textlink="">
      <xdr:nvSpPr>
        <xdr:cNvPr id="209" name="TextBox 208">
          <a:extLst>
            <a:ext uri="{FF2B5EF4-FFF2-40B4-BE49-F238E27FC236}">
              <a16:creationId xmlns:a16="http://schemas.microsoft.com/office/drawing/2014/main" id="{A4BE86B2-88DE-47FF-B583-669C0C844BCC}"/>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0" name="TextBox 209">
          <a:extLst>
            <a:ext uri="{FF2B5EF4-FFF2-40B4-BE49-F238E27FC236}">
              <a16:creationId xmlns:a16="http://schemas.microsoft.com/office/drawing/2014/main" id="{3C5F7FDD-7694-4859-9E23-418C988B36D4}"/>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1" name="TextBox 210">
          <a:extLst>
            <a:ext uri="{FF2B5EF4-FFF2-40B4-BE49-F238E27FC236}">
              <a16:creationId xmlns:a16="http://schemas.microsoft.com/office/drawing/2014/main" id="{48EFF5CA-6EFB-4FC7-9FE0-13C733AA45D2}"/>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2" name="TextBox 211">
          <a:extLst>
            <a:ext uri="{FF2B5EF4-FFF2-40B4-BE49-F238E27FC236}">
              <a16:creationId xmlns:a16="http://schemas.microsoft.com/office/drawing/2014/main" id="{16C4F051-8CC6-454D-B4F1-5E6475D13A4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39</xdr:row>
      <xdr:rowOff>0</xdr:rowOff>
    </xdr:from>
    <xdr:ext cx="183125" cy="264560"/>
    <xdr:sp macro="" textlink="">
      <xdr:nvSpPr>
        <xdr:cNvPr id="213" name="TextBox 212">
          <a:extLst>
            <a:ext uri="{FF2B5EF4-FFF2-40B4-BE49-F238E27FC236}">
              <a16:creationId xmlns:a16="http://schemas.microsoft.com/office/drawing/2014/main" id="{70550666-3CAE-4948-9ED7-A5A7F79233C2}"/>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39</xdr:row>
      <xdr:rowOff>0</xdr:rowOff>
    </xdr:from>
    <xdr:ext cx="184731" cy="271710"/>
    <xdr:sp macro="" textlink="">
      <xdr:nvSpPr>
        <xdr:cNvPr id="214" name="TextBox 213">
          <a:extLst>
            <a:ext uri="{FF2B5EF4-FFF2-40B4-BE49-F238E27FC236}">
              <a16:creationId xmlns:a16="http://schemas.microsoft.com/office/drawing/2014/main" id="{FF5FEB75-8016-43F6-84E1-F3ED34FE61C3}"/>
            </a:ext>
          </a:extLst>
        </xdr:cNvPr>
        <xdr:cNvSpPr txBox="1"/>
      </xdr:nvSpPr>
      <xdr:spPr>
        <a:xfrm>
          <a:off x="674370" y="6638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5" name="TextBox 214">
          <a:extLst>
            <a:ext uri="{FF2B5EF4-FFF2-40B4-BE49-F238E27FC236}">
              <a16:creationId xmlns:a16="http://schemas.microsoft.com/office/drawing/2014/main" id="{2FCC01A1-EF09-4FFD-B22A-7F559B11C11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6" name="TextBox 215">
          <a:extLst>
            <a:ext uri="{FF2B5EF4-FFF2-40B4-BE49-F238E27FC236}">
              <a16:creationId xmlns:a16="http://schemas.microsoft.com/office/drawing/2014/main" id="{1B4704AD-112D-47C5-BEEA-655FBCD114B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17" name="TextBox 216">
          <a:extLst>
            <a:ext uri="{FF2B5EF4-FFF2-40B4-BE49-F238E27FC236}">
              <a16:creationId xmlns:a16="http://schemas.microsoft.com/office/drawing/2014/main" id="{923B78B5-2AD5-434E-A254-CFD8A9ECA46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40</xdr:row>
      <xdr:rowOff>0</xdr:rowOff>
    </xdr:from>
    <xdr:ext cx="183125" cy="264560"/>
    <xdr:sp macro="" textlink="">
      <xdr:nvSpPr>
        <xdr:cNvPr id="218" name="TextBox 217">
          <a:extLst>
            <a:ext uri="{FF2B5EF4-FFF2-40B4-BE49-F238E27FC236}">
              <a16:creationId xmlns:a16="http://schemas.microsoft.com/office/drawing/2014/main" id="{732C235D-DEB5-4DBA-B518-FE29A5DAA91A}"/>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40</xdr:row>
      <xdr:rowOff>0</xdr:rowOff>
    </xdr:from>
    <xdr:ext cx="184731" cy="271710"/>
    <xdr:sp macro="" textlink="">
      <xdr:nvSpPr>
        <xdr:cNvPr id="219" name="TextBox 218">
          <a:extLst>
            <a:ext uri="{FF2B5EF4-FFF2-40B4-BE49-F238E27FC236}">
              <a16:creationId xmlns:a16="http://schemas.microsoft.com/office/drawing/2014/main" id="{17C87A4B-A7EB-439A-8156-0A24F61ECEFD}"/>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0" name="TextBox 219">
          <a:extLst>
            <a:ext uri="{FF2B5EF4-FFF2-40B4-BE49-F238E27FC236}">
              <a16:creationId xmlns:a16="http://schemas.microsoft.com/office/drawing/2014/main" id="{D83B31EB-18DE-4E04-897C-2FF1756D435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1" name="TextBox 220">
          <a:extLst>
            <a:ext uri="{FF2B5EF4-FFF2-40B4-BE49-F238E27FC236}">
              <a16:creationId xmlns:a16="http://schemas.microsoft.com/office/drawing/2014/main" id="{F0A2D0B8-0D86-4C64-874C-8257D98F2152}"/>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2" name="TextBox 221">
          <a:extLst>
            <a:ext uri="{FF2B5EF4-FFF2-40B4-BE49-F238E27FC236}">
              <a16:creationId xmlns:a16="http://schemas.microsoft.com/office/drawing/2014/main" id="{CDCC8EFB-C889-477D-8F95-8B85C2AC6241}"/>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223" name="TextBox 222">
          <a:extLst>
            <a:ext uri="{FF2B5EF4-FFF2-40B4-BE49-F238E27FC236}">
              <a16:creationId xmlns:a16="http://schemas.microsoft.com/office/drawing/2014/main" id="{54E5FE21-1AAF-4BF0-95EB-1D1342610975}"/>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224" name="TextBox 223">
          <a:extLst>
            <a:ext uri="{FF2B5EF4-FFF2-40B4-BE49-F238E27FC236}">
              <a16:creationId xmlns:a16="http://schemas.microsoft.com/office/drawing/2014/main" id="{B6C46F59-4972-4845-BAD7-F7E110EA2E2D}"/>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5" name="TextBox 224">
          <a:extLst>
            <a:ext uri="{FF2B5EF4-FFF2-40B4-BE49-F238E27FC236}">
              <a16:creationId xmlns:a16="http://schemas.microsoft.com/office/drawing/2014/main" id="{B032D8A3-651A-4999-904F-B8815BE460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6" name="TextBox 225">
          <a:extLst>
            <a:ext uri="{FF2B5EF4-FFF2-40B4-BE49-F238E27FC236}">
              <a16:creationId xmlns:a16="http://schemas.microsoft.com/office/drawing/2014/main" id="{744C9637-8FB1-4F75-96BF-F24EFF328C24}"/>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27" name="TextBox 226">
          <a:extLst>
            <a:ext uri="{FF2B5EF4-FFF2-40B4-BE49-F238E27FC236}">
              <a16:creationId xmlns:a16="http://schemas.microsoft.com/office/drawing/2014/main" id="{3D539DFF-28B8-4405-B2B3-ACAFECC0A9C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228" name="TextBox 227">
          <a:extLst>
            <a:ext uri="{FF2B5EF4-FFF2-40B4-BE49-F238E27FC236}">
              <a16:creationId xmlns:a16="http://schemas.microsoft.com/office/drawing/2014/main" id="{5613695C-FB64-4B0E-8B61-35A458DAA316}"/>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229" name="TextBox 228">
          <a:extLst>
            <a:ext uri="{FF2B5EF4-FFF2-40B4-BE49-F238E27FC236}">
              <a16:creationId xmlns:a16="http://schemas.microsoft.com/office/drawing/2014/main" id="{12FBA00F-7ED9-4932-A775-0F5972DC09A3}"/>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0" name="TextBox 229">
          <a:extLst>
            <a:ext uri="{FF2B5EF4-FFF2-40B4-BE49-F238E27FC236}">
              <a16:creationId xmlns:a16="http://schemas.microsoft.com/office/drawing/2014/main" id="{CD9BED2A-CAC9-4525-8AF4-F56E3337906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1" name="TextBox 230">
          <a:extLst>
            <a:ext uri="{FF2B5EF4-FFF2-40B4-BE49-F238E27FC236}">
              <a16:creationId xmlns:a16="http://schemas.microsoft.com/office/drawing/2014/main" id="{0AB8D410-3E17-4CEB-B620-9231C245BBA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2" name="TextBox 231">
          <a:extLst>
            <a:ext uri="{FF2B5EF4-FFF2-40B4-BE49-F238E27FC236}">
              <a16:creationId xmlns:a16="http://schemas.microsoft.com/office/drawing/2014/main" id="{515399AF-C57E-46C4-B57A-2878244BA3E7}"/>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233" name="TextBox 232">
          <a:extLst>
            <a:ext uri="{FF2B5EF4-FFF2-40B4-BE49-F238E27FC236}">
              <a16:creationId xmlns:a16="http://schemas.microsoft.com/office/drawing/2014/main" id="{D8304439-87FC-4DDB-B44C-F84EEFD6AD54}"/>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234" name="TextBox 233">
          <a:extLst>
            <a:ext uri="{FF2B5EF4-FFF2-40B4-BE49-F238E27FC236}">
              <a16:creationId xmlns:a16="http://schemas.microsoft.com/office/drawing/2014/main" id="{8DF56C04-250D-4C66-B5E8-2423E8761B1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5" name="TextBox 234">
          <a:extLst>
            <a:ext uri="{FF2B5EF4-FFF2-40B4-BE49-F238E27FC236}">
              <a16:creationId xmlns:a16="http://schemas.microsoft.com/office/drawing/2014/main" id="{D9B6F96C-B68B-4EDA-BD57-AACA7312492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236" name="TextBox 235">
          <a:extLst>
            <a:ext uri="{FF2B5EF4-FFF2-40B4-BE49-F238E27FC236}">
              <a16:creationId xmlns:a16="http://schemas.microsoft.com/office/drawing/2014/main" id="{866A2A8F-5FEF-4BCE-9197-0FF715053C7A}"/>
            </a:ext>
          </a:extLst>
        </xdr:cNvPr>
        <xdr:cNvSpPr txBox="1"/>
      </xdr:nvSpPr>
      <xdr:spPr>
        <a:xfrm>
          <a:off x="5434965" y="589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xdr:row>
      <xdr:rowOff>0</xdr:rowOff>
    </xdr:from>
    <xdr:ext cx="192763" cy="264560"/>
    <xdr:sp macro="" textlink="">
      <xdr:nvSpPr>
        <xdr:cNvPr id="237" name="TextBox 236">
          <a:extLst>
            <a:ext uri="{FF2B5EF4-FFF2-40B4-BE49-F238E27FC236}">
              <a16:creationId xmlns:a16="http://schemas.microsoft.com/office/drawing/2014/main" id="{CA43D753-A81A-4648-A86A-17D2514ABC5F}"/>
            </a:ext>
          </a:extLst>
        </xdr:cNvPr>
        <xdr:cNvSpPr txBox="1"/>
      </xdr:nvSpPr>
      <xdr:spPr>
        <a:xfrm>
          <a:off x="5434965" y="6057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36</xdr:row>
      <xdr:rowOff>0</xdr:rowOff>
    </xdr:from>
    <xdr:ext cx="192763" cy="303466"/>
    <xdr:sp macro="" textlink="">
      <xdr:nvSpPr>
        <xdr:cNvPr id="238" name="TextBox 237">
          <a:extLst>
            <a:ext uri="{FF2B5EF4-FFF2-40B4-BE49-F238E27FC236}">
              <a16:creationId xmlns:a16="http://schemas.microsoft.com/office/drawing/2014/main" id="{DFE6A599-A7B8-4B98-9B02-8D5E232FE0B8}"/>
            </a:ext>
          </a:extLst>
        </xdr:cNvPr>
        <xdr:cNvSpPr txBox="1"/>
      </xdr:nvSpPr>
      <xdr:spPr>
        <a:xfrm>
          <a:off x="5434965" y="6219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239" name="TextBox 238">
          <a:extLst>
            <a:ext uri="{FF2B5EF4-FFF2-40B4-BE49-F238E27FC236}">
              <a16:creationId xmlns:a16="http://schemas.microsoft.com/office/drawing/2014/main" id="{F735F291-2E60-4385-8D8B-3AA634A7882F}"/>
            </a:ext>
          </a:extLst>
        </xdr:cNvPr>
        <xdr:cNvSpPr txBox="1"/>
      </xdr:nvSpPr>
      <xdr:spPr>
        <a:xfrm>
          <a:off x="5434965" y="6381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240" name="TextBox 239">
          <a:extLst>
            <a:ext uri="{FF2B5EF4-FFF2-40B4-BE49-F238E27FC236}">
              <a16:creationId xmlns:a16="http://schemas.microsoft.com/office/drawing/2014/main" id="{07ADC070-D963-4D6F-91CD-BD4B4179DB37}"/>
            </a:ext>
          </a:extLst>
        </xdr:cNvPr>
        <xdr:cNvSpPr txBox="1"/>
      </xdr:nvSpPr>
      <xdr:spPr>
        <a:xfrm>
          <a:off x="5434965" y="6381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241" name="TextBox 240">
          <a:extLst>
            <a:ext uri="{FF2B5EF4-FFF2-40B4-BE49-F238E27FC236}">
              <a16:creationId xmlns:a16="http://schemas.microsoft.com/office/drawing/2014/main" id="{42C2BE6D-6E5B-443C-86BF-CE6B1A83BB19}"/>
            </a:ext>
          </a:extLst>
        </xdr:cNvPr>
        <xdr:cNvSpPr txBox="1"/>
      </xdr:nvSpPr>
      <xdr:spPr>
        <a:xfrm>
          <a:off x="5434965"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242" name="TextBox 241">
          <a:extLst>
            <a:ext uri="{FF2B5EF4-FFF2-40B4-BE49-F238E27FC236}">
              <a16:creationId xmlns:a16="http://schemas.microsoft.com/office/drawing/2014/main" id="{79DFEE47-BC00-42D0-BEED-C879DD21309E}"/>
            </a:ext>
          </a:extLst>
        </xdr:cNvPr>
        <xdr:cNvSpPr txBox="1"/>
      </xdr:nvSpPr>
      <xdr:spPr>
        <a:xfrm>
          <a:off x="5434965"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243" name="TextBox 242">
          <a:extLst>
            <a:ext uri="{FF2B5EF4-FFF2-40B4-BE49-F238E27FC236}">
              <a16:creationId xmlns:a16="http://schemas.microsoft.com/office/drawing/2014/main" id="{01CC56B5-1872-46A8-8B66-6EE11FAE1C56}"/>
            </a:ext>
          </a:extLst>
        </xdr:cNvPr>
        <xdr:cNvSpPr txBox="1"/>
      </xdr:nvSpPr>
      <xdr:spPr>
        <a:xfrm>
          <a:off x="5434965"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244" name="TextBox 243">
          <a:extLst>
            <a:ext uri="{FF2B5EF4-FFF2-40B4-BE49-F238E27FC236}">
              <a16:creationId xmlns:a16="http://schemas.microsoft.com/office/drawing/2014/main" id="{5D48141C-DA1D-46B9-8F64-DCB09CAEF964}"/>
            </a:ext>
          </a:extLst>
        </xdr:cNvPr>
        <xdr:cNvSpPr txBox="1"/>
      </xdr:nvSpPr>
      <xdr:spPr>
        <a:xfrm>
          <a:off x="5434965"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245" name="TextBox 244">
          <a:extLst>
            <a:ext uri="{FF2B5EF4-FFF2-40B4-BE49-F238E27FC236}">
              <a16:creationId xmlns:a16="http://schemas.microsoft.com/office/drawing/2014/main" id="{266C1D19-422D-467B-8935-2BDD9FA010F3}"/>
            </a:ext>
          </a:extLst>
        </xdr:cNvPr>
        <xdr:cNvSpPr txBox="1"/>
      </xdr:nvSpPr>
      <xdr:spPr>
        <a:xfrm>
          <a:off x="5434965"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246" name="TextBox 245">
          <a:extLst>
            <a:ext uri="{FF2B5EF4-FFF2-40B4-BE49-F238E27FC236}">
              <a16:creationId xmlns:a16="http://schemas.microsoft.com/office/drawing/2014/main" id="{2B77289B-68D4-422C-BDBA-DC7BA6E82AE4}"/>
            </a:ext>
          </a:extLst>
        </xdr:cNvPr>
        <xdr:cNvSpPr txBox="1"/>
      </xdr:nvSpPr>
      <xdr:spPr>
        <a:xfrm>
          <a:off x="5434965"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247" name="TextBox 246">
          <a:extLst>
            <a:ext uri="{FF2B5EF4-FFF2-40B4-BE49-F238E27FC236}">
              <a16:creationId xmlns:a16="http://schemas.microsoft.com/office/drawing/2014/main" id="{8D5E90C4-767C-4D54-8C98-5289EF8D9114}"/>
            </a:ext>
          </a:extLst>
        </xdr:cNvPr>
        <xdr:cNvSpPr txBox="1"/>
      </xdr:nvSpPr>
      <xdr:spPr>
        <a:xfrm>
          <a:off x="5434965"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248" name="TextBox 247">
          <a:extLst>
            <a:ext uri="{FF2B5EF4-FFF2-40B4-BE49-F238E27FC236}">
              <a16:creationId xmlns:a16="http://schemas.microsoft.com/office/drawing/2014/main" id="{5DB66FB3-F706-4B7B-B67C-0B8CC7F66B4C}"/>
            </a:ext>
          </a:extLst>
        </xdr:cNvPr>
        <xdr:cNvSpPr txBox="1"/>
      </xdr:nvSpPr>
      <xdr:spPr>
        <a:xfrm>
          <a:off x="5434965"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249" name="TextBox 248">
          <a:extLst>
            <a:ext uri="{FF2B5EF4-FFF2-40B4-BE49-F238E27FC236}">
              <a16:creationId xmlns:a16="http://schemas.microsoft.com/office/drawing/2014/main" id="{FE2695E1-DA8C-44CF-9922-06F90501E8CC}"/>
            </a:ext>
          </a:extLst>
        </xdr:cNvPr>
        <xdr:cNvSpPr txBox="1"/>
      </xdr:nvSpPr>
      <xdr:spPr>
        <a:xfrm>
          <a:off x="6391275" y="589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250" name="TextBox 249">
          <a:extLst>
            <a:ext uri="{FF2B5EF4-FFF2-40B4-BE49-F238E27FC236}">
              <a16:creationId xmlns:a16="http://schemas.microsoft.com/office/drawing/2014/main" id="{F4EF584D-4677-416B-AC51-E79E22F86BE3}"/>
            </a:ext>
          </a:extLst>
        </xdr:cNvPr>
        <xdr:cNvSpPr txBox="1"/>
      </xdr:nvSpPr>
      <xdr:spPr>
        <a:xfrm>
          <a:off x="6391275"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251" name="TextBox 250">
          <a:extLst>
            <a:ext uri="{FF2B5EF4-FFF2-40B4-BE49-F238E27FC236}">
              <a16:creationId xmlns:a16="http://schemas.microsoft.com/office/drawing/2014/main" id="{7B68C742-87FC-4282-977F-0CF24EAE22E6}"/>
            </a:ext>
          </a:extLst>
        </xdr:cNvPr>
        <xdr:cNvSpPr txBox="1"/>
      </xdr:nvSpPr>
      <xdr:spPr>
        <a:xfrm>
          <a:off x="6391275" y="6219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252" name="TextBox 251">
          <a:extLst>
            <a:ext uri="{FF2B5EF4-FFF2-40B4-BE49-F238E27FC236}">
              <a16:creationId xmlns:a16="http://schemas.microsoft.com/office/drawing/2014/main" id="{B8A298E9-8836-47AB-9F5E-6B4A297CF7F8}"/>
            </a:ext>
          </a:extLst>
        </xdr:cNvPr>
        <xdr:cNvSpPr txBox="1"/>
      </xdr:nvSpPr>
      <xdr:spPr>
        <a:xfrm>
          <a:off x="6391275"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253" name="TextBox 252">
          <a:extLst>
            <a:ext uri="{FF2B5EF4-FFF2-40B4-BE49-F238E27FC236}">
              <a16:creationId xmlns:a16="http://schemas.microsoft.com/office/drawing/2014/main" id="{4AC1C9D5-3702-419B-94F1-B478ECD2186E}"/>
            </a:ext>
          </a:extLst>
        </xdr:cNvPr>
        <xdr:cNvSpPr txBox="1"/>
      </xdr:nvSpPr>
      <xdr:spPr>
        <a:xfrm>
          <a:off x="6391275"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54" name="TextBox 253">
          <a:extLst>
            <a:ext uri="{FF2B5EF4-FFF2-40B4-BE49-F238E27FC236}">
              <a16:creationId xmlns:a16="http://schemas.microsoft.com/office/drawing/2014/main" id="{CD2C57C5-BB08-4061-B06B-D7E5297569CB}"/>
            </a:ext>
          </a:extLst>
        </xdr:cNvPr>
        <xdr:cNvSpPr txBox="1"/>
      </xdr:nvSpPr>
      <xdr:spPr>
        <a:xfrm>
          <a:off x="6391275" y="65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55" name="TextBox 254">
          <a:extLst>
            <a:ext uri="{FF2B5EF4-FFF2-40B4-BE49-F238E27FC236}">
              <a16:creationId xmlns:a16="http://schemas.microsoft.com/office/drawing/2014/main" id="{A66BBB7C-0C74-4AA5-BBA0-7140B7F2076D}"/>
            </a:ext>
          </a:extLst>
        </xdr:cNvPr>
        <xdr:cNvSpPr txBox="1"/>
      </xdr:nvSpPr>
      <xdr:spPr>
        <a:xfrm>
          <a:off x="6391275" y="65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56" name="TextBox 255">
          <a:extLst>
            <a:ext uri="{FF2B5EF4-FFF2-40B4-BE49-F238E27FC236}">
              <a16:creationId xmlns:a16="http://schemas.microsoft.com/office/drawing/2014/main" id="{981EC83E-0B68-45D6-B74B-9DB49683033E}"/>
            </a:ext>
          </a:extLst>
        </xdr:cNvPr>
        <xdr:cNvSpPr txBox="1"/>
      </xdr:nvSpPr>
      <xdr:spPr>
        <a:xfrm>
          <a:off x="6391275" y="670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57" name="TextBox 256">
          <a:extLst>
            <a:ext uri="{FF2B5EF4-FFF2-40B4-BE49-F238E27FC236}">
              <a16:creationId xmlns:a16="http://schemas.microsoft.com/office/drawing/2014/main" id="{DE886BE8-EA33-4320-B4FC-CA0ADD68102A}"/>
            </a:ext>
          </a:extLst>
        </xdr:cNvPr>
        <xdr:cNvSpPr txBox="1"/>
      </xdr:nvSpPr>
      <xdr:spPr>
        <a:xfrm>
          <a:off x="6391275" y="670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58" name="TextBox 257">
          <a:extLst>
            <a:ext uri="{FF2B5EF4-FFF2-40B4-BE49-F238E27FC236}">
              <a16:creationId xmlns:a16="http://schemas.microsoft.com/office/drawing/2014/main" id="{C42D8493-2DE9-45F0-B009-A437A85291B2}"/>
            </a:ext>
          </a:extLst>
        </xdr:cNvPr>
        <xdr:cNvSpPr txBox="1"/>
      </xdr:nvSpPr>
      <xdr:spPr>
        <a:xfrm>
          <a:off x="6391275"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59" name="TextBox 258">
          <a:extLst>
            <a:ext uri="{FF2B5EF4-FFF2-40B4-BE49-F238E27FC236}">
              <a16:creationId xmlns:a16="http://schemas.microsoft.com/office/drawing/2014/main" id="{572AA1A1-8E26-4A9B-9CE5-10CEC094D3DE}"/>
            </a:ext>
          </a:extLst>
        </xdr:cNvPr>
        <xdr:cNvSpPr txBox="1"/>
      </xdr:nvSpPr>
      <xdr:spPr>
        <a:xfrm>
          <a:off x="6391275"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60" name="TextBox 259">
          <a:extLst>
            <a:ext uri="{FF2B5EF4-FFF2-40B4-BE49-F238E27FC236}">
              <a16:creationId xmlns:a16="http://schemas.microsoft.com/office/drawing/2014/main" id="{F22EBD66-3330-4052-B888-46E9A7ABD629}"/>
            </a:ext>
          </a:extLst>
        </xdr:cNvPr>
        <xdr:cNvSpPr txBox="1"/>
      </xdr:nvSpPr>
      <xdr:spPr>
        <a:xfrm>
          <a:off x="6391275" y="702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61" name="TextBox 260">
          <a:extLst>
            <a:ext uri="{FF2B5EF4-FFF2-40B4-BE49-F238E27FC236}">
              <a16:creationId xmlns:a16="http://schemas.microsoft.com/office/drawing/2014/main" id="{5226E2A0-CADF-4436-9E6F-AEE9886F2C12}"/>
            </a:ext>
          </a:extLst>
        </xdr:cNvPr>
        <xdr:cNvSpPr txBox="1"/>
      </xdr:nvSpPr>
      <xdr:spPr>
        <a:xfrm>
          <a:off x="6391275" y="702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84731" cy="264560"/>
    <xdr:sp macro="" textlink="">
      <xdr:nvSpPr>
        <xdr:cNvPr id="262" name="TextBox 261">
          <a:extLst>
            <a:ext uri="{FF2B5EF4-FFF2-40B4-BE49-F238E27FC236}">
              <a16:creationId xmlns:a16="http://schemas.microsoft.com/office/drawing/2014/main" id="{C9CCD39E-B360-49CC-B949-2A9A83AF13C2}"/>
            </a:ext>
          </a:extLst>
        </xdr:cNvPr>
        <xdr:cNvSpPr txBox="1"/>
      </xdr:nvSpPr>
      <xdr:spPr>
        <a:xfrm>
          <a:off x="6391275" y="589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xdr:row>
      <xdr:rowOff>0</xdr:rowOff>
    </xdr:from>
    <xdr:ext cx="184731" cy="264560"/>
    <xdr:sp macro="" textlink="">
      <xdr:nvSpPr>
        <xdr:cNvPr id="263" name="TextBox 262">
          <a:extLst>
            <a:ext uri="{FF2B5EF4-FFF2-40B4-BE49-F238E27FC236}">
              <a16:creationId xmlns:a16="http://schemas.microsoft.com/office/drawing/2014/main" id="{EEB34D6E-232B-4F51-AA3D-4D3D28241F35}"/>
            </a:ext>
          </a:extLst>
        </xdr:cNvPr>
        <xdr:cNvSpPr txBox="1"/>
      </xdr:nvSpPr>
      <xdr:spPr>
        <a:xfrm>
          <a:off x="6391275"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264" name="TextBox 263">
          <a:extLst>
            <a:ext uri="{FF2B5EF4-FFF2-40B4-BE49-F238E27FC236}">
              <a16:creationId xmlns:a16="http://schemas.microsoft.com/office/drawing/2014/main" id="{19D8E922-3BA1-48B6-9227-86A81A58144E}"/>
            </a:ext>
          </a:extLst>
        </xdr:cNvPr>
        <xdr:cNvSpPr txBox="1"/>
      </xdr:nvSpPr>
      <xdr:spPr>
        <a:xfrm>
          <a:off x="6391275" y="65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265" name="TextBox 264">
          <a:extLst>
            <a:ext uri="{FF2B5EF4-FFF2-40B4-BE49-F238E27FC236}">
              <a16:creationId xmlns:a16="http://schemas.microsoft.com/office/drawing/2014/main" id="{80E2008C-09FC-4AB5-AA33-65BE00A65484}"/>
            </a:ext>
          </a:extLst>
        </xdr:cNvPr>
        <xdr:cNvSpPr txBox="1"/>
      </xdr:nvSpPr>
      <xdr:spPr>
        <a:xfrm>
          <a:off x="6391275" y="65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266" name="TextBox 265">
          <a:extLst>
            <a:ext uri="{FF2B5EF4-FFF2-40B4-BE49-F238E27FC236}">
              <a16:creationId xmlns:a16="http://schemas.microsoft.com/office/drawing/2014/main" id="{5B38825F-4401-4F0E-BCFB-6FD808F84A92}"/>
            </a:ext>
          </a:extLst>
        </xdr:cNvPr>
        <xdr:cNvSpPr txBox="1"/>
      </xdr:nvSpPr>
      <xdr:spPr>
        <a:xfrm>
          <a:off x="6391275" y="670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267" name="TextBox 266">
          <a:extLst>
            <a:ext uri="{FF2B5EF4-FFF2-40B4-BE49-F238E27FC236}">
              <a16:creationId xmlns:a16="http://schemas.microsoft.com/office/drawing/2014/main" id="{EBED31E0-A54E-4F89-BAEC-C7EE3A445D14}"/>
            </a:ext>
          </a:extLst>
        </xdr:cNvPr>
        <xdr:cNvSpPr txBox="1"/>
      </xdr:nvSpPr>
      <xdr:spPr>
        <a:xfrm>
          <a:off x="6391275" y="670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268" name="TextBox 267">
          <a:extLst>
            <a:ext uri="{FF2B5EF4-FFF2-40B4-BE49-F238E27FC236}">
              <a16:creationId xmlns:a16="http://schemas.microsoft.com/office/drawing/2014/main" id="{65131F38-347F-4858-90FF-7BD92D79E8D0}"/>
            </a:ext>
          </a:extLst>
        </xdr:cNvPr>
        <xdr:cNvSpPr txBox="1"/>
      </xdr:nvSpPr>
      <xdr:spPr>
        <a:xfrm>
          <a:off x="6391275"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269" name="TextBox 268">
          <a:extLst>
            <a:ext uri="{FF2B5EF4-FFF2-40B4-BE49-F238E27FC236}">
              <a16:creationId xmlns:a16="http://schemas.microsoft.com/office/drawing/2014/main" id="{D17F896B-0391-4DDC-A141-C427F1B7B090}"/>
            </a:ext>
          </a:extLst>
        </xdr:cNvPr>
        <xdr:cNvSpPr txBox="1"/>
      </xdr:nvSpPr>
      <xdr:spPr>
        <a:xfrm>
          <a:off x="6391275"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270" name="TextBox 269">
          <a:extLst>
            <a:ext uri="{FF2B5EF4-FFF2-40B4-BE49-F238E27FC236}">
              <a16:creationId xmlns:a16="http://schemas.microsoft.com/office/drawing/2014/main" id="{DAAF4455-B223-4059-BCDD-645CF2E8EFCD}"/>
            </a:ext>
          </a:extLst>
        </xdr:cNvPr>
        <xdr:cNvSpPr txBox="1"/>
      </xdr:nvSpPr>
      <xdr:spPr>
        <a:xfrm>
          <a:off x="6391275" y="702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271" name="TextBox 270">
          <a:extLst>
            <a:ext uri="{FF2B5EF4-FFF2-40B4-BE49-F238E27FC236}">
              <a16:creationId xmlns:a16="http://schemas.microsoft.com/office/drawing/2014/main" id="{C6F5E4BF-CCA1-4F0B-BCA1-7B485856BD9D}"/>
            </a:ext>
          </a:extLst>
        </xdr:cNvPr>
        <xdr:cNvSpPr txBox="1"/>
      </xdr:nvSpPr>
      <xdr:spPr>
        <a:xfrm>
          <a:off x="6391275" y="702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272" name="TextBox 271">
          <a:extLst>
            <a:ext uri="{FF2B5EF4-FFF2-40B4-BE49-F238E27FC236}">
              <a16:creationId xmlns:a16="http://schemas.microsoft.com/office/drawing/2014/main" id="{EC9F4997-9395-4F59-90A3-E16202FD06CA}"/>
            </a:ext>
          </a:extLst>
        </xdr:cNvPr>
        <xdr:cNvSpPr txBox="1"/>
      </xdr:nvSpPr>
      <xdr:spPr>
        <a:xfrm>
          <a:off x="6387465" y="589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92763" cy="264560"/>
    <xdr:sp macro="" textlink="">
      <xdr:nvSpPr>
        <xdr:cNvPr id="273" name="TextBox 272">
          <a:extLst>
            <a:ext uri="{FF2B5EF4-FFF2-40B4-BE49-F238E27FC236}">
              <a16:creationId xmlns:a16="http://schemas.microsoft.com/office/drawing/2014/main" id="{3AF10D35-D0D4-42DA-A373-5E4A08D0CD68}"/>
            </a:ext>
          </a:extLst>
        </xdr:cNvPr>
        <xdr:cNvSpPr txBox="1"/>
      </xdr:nvSpPr>
      <xdr:spPr>
        <a:xfrm>
          <a:off x="6391275" y="589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35</xdr:row>
      <xdr:rowOff>0</xdr:rowOff>
    </xdr:from>
    <xdr:ext cx="183125" cy="264560"/>
    <xdr:sp macro="" textlink="">
      <xdr:nvSpPr>
        <xdr:cNvPr id="274" name="TextBox 273">
          <a:extLst>
            <a:ext uri="{FF2B5EF4-FFF2-40B4-BE49-F238E27FC236}">
              <a16:creationId xmlns:a16="http://schemas.microsoft.com/office/drawing/2014/main" id="{343B503E-AB2D-44E5-B143-325C4D923D3B}"/>
            </a:ext>
          </a:extLst>
        </xdr:cNvPr>
        <xdr:cNvSpPr txBox="1"/>
      </xdr:nvSpPr>
      <xdr:spPr>
        <a:xfrm>
          <a:off x="5434965" y="6057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xdr:row>
      <xdr:rowOff>0</xdr:rowOff>
    </xdr:from>
    <xdr:ext cx="184731" cy="271710"/>
    <xdr:sp macro="" textlink="">
      <xdr:nvSpPr>
        <xdr:cNvPr id="275" name="TextBox 274">
          <a:extLst>
            <a:ext uri="{FF2B5EF4-FFF2-40B4-BE49-F238E27FC236}">
              <a16:creationId xmlns:a16="http://schemas.microsoft.com/office/drawing/2014/main" id="{FB5E5ABF-08D5-482D-92BC-BC84AACC056E}"/>
            </a:ext>
          </a:extLst>
        </xdr:cNvPr>
        <xdr:cNvSpPr txBox="1"/>
      </xdr:nvSpPr>
      <xdr:spPr>
        <a:xfrm>
          <a:off x="4636770" y="6057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34</xdr:row>
      <xdr:rowOff>0</xdr:rowOff>
    </xdr:from>
    <xdr:ext cx="192763" cy="264560"/>
    <xdr:sp macro="" textlink="">
      <xdr:nvSpPr>
        <xdr:cNvPr id="276" name="TextBox 275">
          <a:extLst>
            <a:ext uri="{FF2B5EF4-FFF2-40B4-BE49-F238E27FC236}">
              <a16:creationId xmlns:a16="http://schemas.microsoft.com/office/drawing/2014/main" id="{3255C4CD-41DD-4985-8A77-15A77434214C}"/>
            </a:ext>
          </a:extLst>
        </xdr:cNvPr>
        <xdr:cNvSpPr txBox="1"/>
      </xdr:nvSpPr>
      <xdr:spPr>
        <a:xfrm>
          <a:off x="3482340" y="589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277" name="TextBox 276">
          <a:extLst>
            <a:ext uri="{FF2B5EF4-FFF2-40B4-BE49-F238E27FC236}">
              <a16:creationId xmlns:a16="http://schemas.microsoft.com/office/drawing/2014/main" id="{443DFAF0-69DF-4767-A71B-BA21A9899382}"/>
            </a:ext>
          </a:extLst>
        </xdr:cNvPr>
        <xdr:cNvSpPr txBox="1"/>
      </xdr:nvSpPr>
      <xdr:spPr>
        <a:xfrm>
          <a:off x="3482340" y="6057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303466"/>
    <xdr:sp macro="" textlink="">
      <xdr:nvSpPr>
        <xdr:cNvPr id="278" name="TextBox 277">
          <a:extLst>
            <a:ext uri="{FF2B5EF4-FFF2-40B4-BE49-F238E27FC236}">
              <a16:creationId xmlns:a16="http://schemas.microsoft.com/office/drawing/2014/main" id="{E3C51A76-B83E-4746-8B3F-7DF3A3501B36}"/>
            </a:ext>
          </a:extLst>
        </xdr:cNvPr>
        <xdr:cNvSpPr txBox="1"/>
      </xdr:nvSpPr>
      <xdr:spPr>
        <a:xfrm>
          <a:off x="3482340" y="6219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279" name="TextBox 278">
          <a:extLst>
            <a:ext uri="{FF2B5EF4-FFF2-40B4-BE49-F238E27FC236}">
              <a16:creationId xmlns:a16="http://schemas.microsoft.com/office/drawing/2014/main" id="{EDBFEC88-3497-4A71-9ABA-E244786720F5}"/>
            </a:ext>
          </a:extLst>
        </xdr:cNvPr>
        <xdr:cNvSpPr txBox="1"/>
      </xdr:nvSpPr>
      <xdr:spPr>
        <a:xfrm>
          <a:off x="3482340" y="6381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280" name="TextBox 279">
          <a:extLst>
            <a:ext uri="{FF2B5EF4-FFF2-40B4-BE49-F238E27FC236}">
              <a16:creationId xmlns:a16="http://schemas.microsoft.com/office/drawing/2014/main" id="{780B4E9D-6052-4577-A76A-6F2E3AC9508F}"/>
            </a:ext>
          </a:extLst>
        </xdr:cNvPr>
        <xdr:cNvSpPr txBox="1"/>
      </xdr:nvSpPr>
      <xdr:spPr>
        <a:xfrm>
          <a:off x="3482340"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281" name="TextBox 280">
          <a:extLst>
            <a:ext uri="{FF2B5EF4-FFF2-40B4-BE49-F238E27FC236}">
              <a16:creationId xmlns:a16="http://schemas.microsoft.com/office/drawing/2014/main" id="{D27E8333-EB02-4210-9467-B348B2B18CBE}"/>
            </a:ext>
          </a:extLst>
        </xdr:cNvPr>
        <xdr:cNvSpPr txBox="1"/>
      </xdr:nvSpPr>
      <xdr:spPr>
        <a:xfrm>
          <a:off x="3482340"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282" name="TextBox 281">
          <a:extLst>
            <a:ext uri="{FF2B5EF4-FFF2-40B4-BE49-F238E27FC236}">
              <a16:creationId xmlns:a16="http://schemas.microsoft.com/office/drawing/2014/main" id="{E87971BF-BC02-44A0-937A-4AA4DD7D4BA6}"/>
            </a:ext>
          </a:extLst>
        </xdr:cNvPr>
        <xdr:cNvSpPr txBox="1"/>
      </xdr:nvSpPr>
      <xdr:spPr>
        <a:xfrm>
          <a:off x="3482340"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283" name="TextBox 282">
          <a:extLst>
            <a:ext uri="{FF2B5EF4-FFF2-40B4-BE49-F238E27FC236}">
              <a16:creationId xmlns:a16="http://schemas.microsoft.com/office/drawing/2014/main" id="{5B3B39A2-8D65-4129-A818-AADE750B2088}"/>
            </a:ext>
          </a:extLst>
        </xdr:cNvPr>
        <xdr:cNvSpPr txBox="1"/>
      </xdr:nvSpPr>
      <xdr:spPr>
        <a:xfrm>
          <a:off x="3482340"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284" name="TextBox 283">
          <a:extLst>
            <a:ext uri="{FF2B5EF4-FFF2-40B4-BE49-F238E27FC236}">
              <a16:creationId xmlns:a16="http://schemas.microsoft.com/office/drawing/2014/main" id="{A4C5DF7A-8BBA-41A4-9135-37A8270D0FC1}"/>
            </a:ext>
          </a:extLst>
        </xdr:cNvPr>
        <xdr:cNvSpPr txBox="1"/>
      </xdr:nvSpPr>
      <xdr:spPr>
        <a:xfrm>
          <a:off x="3482340"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285" name="TextBox 284">
          <a:extLst>
            <a:ext uri="{FF2B5EF4-FFF2-40B4-BE49-F238E27FC236}">
              <a16:creationId xmlns:a16="http://schemas.microsoft.com/office/drawing/2014/main" id="{B4986B2B-273A-4D5A-8C63-813A611458E8}"/>
            </a:ext>
          </a:extLst>
        </xdr:cNvPr>
        <xdr:cNvSpPr txBox="1"/>
      </xdr:nvSpPr>
      <xdr:spPr>
        <a:xfrm>
          <a:off x="3482340"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286" name="TextBox 285">
          <a:extLst>
            <a:ext uri="{FF2B5EF4-FFF2-40B4-BE49-F238E27FC236}">
              <a16:creationId xmlns:a16="http://schemas.microsoft.com/office/drawing/2014/main" id="{E51C5ECB-7156-48D2-A054-7664D41BF968}"/>
            </a:ext>
          </a:extLst>
        </xdr:cNvPr>
        <xdr:cNvSpPr txBox="1"/>
      </xdr:nvSpPr>
      <xdr:spPr>
        <a:xfrm>
          <a:off x="3482340"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287" name="TextBox 286">
          <a:extLst>
            <a:ext uri="{FF2B5EF4-FFF2-40B4-BE49-F238E27FC236}">
              <a16:creationId xmlns:a16="http://schemas.microsoft.com/office/drawing/2014/main" id="{AE1854AC-3614-4B7E-A48A-84B5EDC39B25}"/>
            </a:ext>
          </a:extLst>
        </xdr:cNvPr>
        <xdr:cNvSpPr txBox="1"/>
      </xdr:nvSpPr>
      <xdr:spPr>
        <a:xfrm>
          <a:off x="3482340"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34</xdr:row>
      <xdr:rowOff>0</xdr:rowOff>
    </xdr:from>
    <xdr:ext cx="184731" cy="264560"/>
    <xdr:sp macro="" textlink="">
      <xdr:nvSpPr>
        <xdr:cNvPr id="288" name="TextBox 287">
          <a:extLst>
            <a:ext uri="{FF2B5EF4-FFF2-40B4-BE49-F238E27FC236}">
              <a16:creationId xmlns:a16="http://schemas.microsoft.com/office/drawing/2014/main" id="{F43C2499-0ED7-4297-87F6-7B81BC6B2447}"/>
            </a:ext>
          </a:extLst>
        </xdr:cNvPr>
        <xdr:cNvSpPr txBox="1"/>
      </xdr:nvSpPr>
      <xdr:spPr>
        <a:xfrm>
          <a:off x="5438775" y="589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xdr:row>
      <xdr:rowOff>0</xdr:rowOff>
    </xdr:from>
    <xdr:ext cx="184731" cy="264560"/>
    <xdr:sp macro="" textlink="">
      <xdr:nvSpPr>
        <xdr:cNvPr id="289" name="TextBox 288">
          <a:extLst>
            <a:ext uri="{FF2B5EF4-FFF2-40B4-BE49-F238E27FC236}">
              <a16:creationId xmlns:a16="http://schemas.microsoft.com/office/drawing/2014/main" id="{6257ED93-E0CC-4C98-8F59-5D5AA710720B}"/>
            </a:ext>
          </a:extLst>
        </xdr:cNvPr>
        <xdr:cNvSpPr txBox="1"/>
      </xdr:nvSpPr>
      <xdr:spPr>
        <a:xfrm>
          <a:off x="5438775"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36</xdr:row>
      <xdr:rowOff>0</xdr:rowOff>
    </xdr:from>
    <xdr:ext cx="184731" cy="303466"/>
    <xdr:sp macro="" textlink="">
      <xdr:nvSpPr>
        <xdr:cNvPr id="290" name="TextBox 289">
          <a:extLst>
            <a:ext uri="{FF2B5EF4-FFF2-40B4-BE49-F238E27FC236}">
              <a16:creationId xmlns:a16="http://schemas.microsoft.com/office/drawing/2014/main" id="{B17726F5-9335-4F4E-A7F5-A1855DE74558}"/>
            </a:ext>
          </a:extLst>
        </xdr:cNvPr>
        <xdr:cNvSpPr txBox="1"/>
      </xdr:nvSpPr>
      <xdr:spPr>
        <a:xfrm>
          <a:off x="5438775" y="6219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291" name="TextBox 290">
          <a:extLst>
            <a:ext uri="{FF2B5EF4-FFF2-40B4-BE49-F238E27FC236}">
              <a16:creationId xmlns:a16="http://schemas.microsoft.com/office/drawing/2014/main" id="{EEB9092D-7776-4C5A-8693-42DF94213351}"/>
            </a:ext>
          </a:extLst>
        </xdr:cNvPr>
        <xdr:cNvSpPr txBox="1"/>
      </xdr:nvSpPr>
      <xdr:spPr>
        <a:xfrm>
          <a:off x="5438775"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292" name="TextBox 291">
          <a:extLst>
            <a:ext uri="{FF2B5EF4-FFF2-40B4-BE49-F238E27FC236}">
              <a16:creationId xmlns:a16="http://schemas.microsoft.com/office/drawing/2014/main" id="{011C373E-B821-4EEC-A4C5-D40A61A8874E}"/>
            </a:ext>
          </a:extLst>
        </xdr:cNvPr>
        <xdr:cNvSpPr txBox="1"/>
      </xdr:nvSpPr>
      <xdr:spPr>
        <a:xfrm>
          <a:off x="5438775"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293" name="TextBox 292">
          <a:extLst>
            <a:ext uri="{FF2B5EF4-FFF2-40B4-BE49-F238E27FC236}">
              <a16:creationId xmlns:a16="http://schemas.microsoft.com/office/drawing/2014/main" id="{57CD30F3-048F-4579-8419-4088F1F14155}"/>
            </a:ext>
          </a:extLst>
        </xdr:cNvPr>
        <xdr:cNvSpPr txBox="1"/>
      </xdr:nvSpPr>
      <xdr:spPr>
        <a:xfrm>
          <a:off x="5438775" y="65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294" name="TextBox 293">
          <a:extLst>
            <a:ext uri="{FF2B5EF4-FFF2-40B4-BE49-F238E27FC236}">
              <a16:creationId xmlns:a16="http://schemas.microsoft.com/office/drawing/2014/main" id="{659B7D68-DE4F-43D0-9A21-355C521B3234}"/>
            </a:ext>
          </a:extLst>
        </xdr:cNvPr>
        <xdr:cNvSpPr txBox="1"/>
      </xdr:nvSpPr>
      <xdr:spPr>
        <a:xfrm>
          <a:off x="5438775" y="65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295" name="TextBox 294">
          <a:extLst>
            <a:ext uri="{FF2B5EF4-FFF2-40B4-BE49-F238E27FC236}">
              <a16:creationId xmlns:a16="http://schemas.microsoft.com/office/drawing/2014/main" id="{42067B2E-21DC-4873-9A8B-1E0A39E4C1FB}"/>
            </a:ext>
          </a:extLst>
        </xdr:cNvPr>
        <xdr:cNvSpPr txBox="1"/>
      </xdr:nvSpPr>
      <xdr:spPr>
        <a:xfrm>
          <a:off x="5438775" y="670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296" name="TextBox 295">
          <a:extLst>
            <a:ext uri="{FF2B5EF4-FFF2-40B4-BE49-F238E27FC236}">
              <a16:creationId xmlns:a16="http://schemas.microsoft.com/office/drawing/2014/main" id="{81492F0F-E780-4E94-91DA-FB77D4F795A1}"/>
            </a:ext>
          </a:extLst>
        </xdr:cNvPr>
        <xdr:cNvSpPr txBox="1"/>
      </xdr:nvSpPr>
      <xdr:spPr>
        <a:xfrm>
          <a:off x="5438775" y="670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40</xdr:row>
      <xdr:rowOff>0</xdr:rowOff>
    </xdr:from>
    <xdr:ext cx="184731" cy="264560"/>
    <xdr:sp macro="" textlink="">
      <xdr:nvSpPr>
        <xdr:cNvPr id="297" name="TextBox 296">
          <a:extLst>
            <a:ext uri="{FF2B5EF4-FFF2-40B4-BE49-F238E27FC236}">
              <a16:creationId xmlns:a16="http://schemas.microsoft.com/office/drawing/2014/main" id="{F3F10082-9373-4538-912F-02CEA2B3540E}"/>
            </a:ext>
          </a:extLst>
        </xdr:cNvPr>
        <xdr:cNvSpPr txBox="1"/>
      </xdr:nvSpPr>
      <xdr:spPr>
        <a:xfrm>
          <a:off x="5438775"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298" name="TextBox 297">
          <a:extLst>
            <a:ext uri="{FF2B5EF4-FFF2-40B4-BE49-F238E27FC236}">
              <a16:creationId xmlns:a16="http://schemas.microsoft.com/office/drawing/2014/main" id="{EAAEE712-6917-410B-911E-BC3D8A4B861B}"/>
            </a:ext>
          </a:extLst>
        </xdr:cNvPr>
        <xdr:cNvSpPr txBox="1"/>
      </xdr:nvSpPr>
      <xdr:spPr>
        <a:xfrm>
          <a:off x="5438775" y="702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299" name="TextBox 298">
          <a:extLst>
            <a:ext uri="{FF2B5EF4-FFF2-40B4-BE49-F238E27FC236}">
              <a16:creationId xmlns:a16="http://schemas.microsoft.com/office/drawing/2014/main" id="{B159C559-3EE9-42B8-887D-EED6DDD05B36}"/>
            </a:ext>
          </a:extLst>
        </xdr:cNvPr>
        <xdr:cNvSpPr txBox="1"/>
      </xdr:nvSpPr>
      <xdr:spPr>
        <a:xfrm>
          <a:off x="5438775" y="702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300" name="TextBox 299">
          <a:extLst>
            <a:ext uri="{FF2B5EF4-FFF2-40B4-BE49-F238E27FC236}">
              <a16:creationId xmlns:a16="http://schemas.microsoft.com/office/drawing/2014/main" id="{50E7487B-EAE1-48C2-8B32-9E0915665456}"/>
            </a:ext>
          </a:extLst>
        </xdr:cNvPr>
        <xdr:cNvSpPr txBox="1"/>
      </xdr:nvSpPr>
      <xdr:spPr>
        <a:xfrm>
          <a:off x="6391275" y="589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301" name="TextBox 300">
          <a:extLst>
            <a:ext uri="{FF2B5EF4-FFF2-40B4-BE49-F238E27FC236}">
              <a16:creationId xmlns:a16="http://schemas.microsoft.com/office/drawing/2014/main" id="{197F22B1-9809-4D62-8266-3639F33D4A48}"/>
            </a:ext>
          </a:extLst>
        </xdr:cNvPr>
        <xdr:cNvSpPr txBox="1"/>
      </xdr:nvSpPr>
      <xdr:spPr>
        <a:xfrm>
          <a:off x="6391275"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302" name="TextBox 301">
          <a:extLst>
            <a:ext uri="{FF2B5EF4-FFF2-40B4-BE49-F238E27FC236}">
              <a16:creationId xmlns:a16="http://schemas.microsoft.com/office/drawing/2014/main" id="{7CE30DB1-2CA4-4409-8D26-411059A0BA26}"/>
            </a:ext>
          </a:extLst>
        </xdr:cNvPr>
        <xdr:cNvSpPr txBox="1"/>
      </xdr:nvSpPr>
      <xdr:spPr>
        <a:xfrm>
          <a:off x="6391275" y="6219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303" name="TextBox 302">
          <a:extLst>
            <a:ext uri="{FF2B5EF4-FFF2-40B4-BE49-F238E27FC236}">
              <a16:creationId xmlns:a16="http://schemas.microsoft.com/office/drawing/2014/main" id="{17BCAAD3-A7BC-4EF4-9CD6-0D9C95D95AAD}"/>
            </a:ext>
          </a:extLst>
        </xdr:cNvPr>
        <xdr:cNvSpPr txBox="1"/>
      </xdr:nvSpPr>
      <xdr:spPr>
        <a:xfrm>
          <a:off x="6391275"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304" name="TextBox 303">
          <a:extLst>
            <a:ext uri="{FF2B5EF4-FFF2-40B4-BE49-F238E27FC236}">
              <a16:creationId xmlns:a16="http://schemas.microsoft.com/office/drawing/2014/main" id="{F3FFC554-B5F9-4645-B351-5B366C4F754A}"/>
            </a:ext>
          </a:extLst>
        </xdr:cNvPr>
        <xdr:cNvSpPr txBox="1"/>
      </xdr:nvSpPr>
      <xdr:spPr>
        <a:xfrm>
          <a:off x="6391275"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305" name="TextBox 304">
          <a:extLst>
            <a:ext uri="{FF2B5EF4-FFF2-40B4-BE49-F238E27FC236}">
              <a16:creationId xmlns:a16="http://schemas.microsoft.com/office/drawing/2014/main" id="{55F1DB1C-65ED-4FD9-913F-A048006FA51A}"/>
            </a:ext>
          </a:extLst>
        </xdr:cNvPr>
        <xdr:cNvSpPr txBox="1"/>
      </xdr:nvSpPr>
      <xdr:spPr>
        <a:xfrm>
          <a:off x="6391275" y="65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306" name="TextBox 305">
          <a:extLst>
            <a:ext uri="{FF2B5EF4-FFF2-40B4-BE49-F238E27FC236}">
              <a16:creationId xmlns:a16="http://schemas.microsoft.com/office/drawing/2014/main" id="{47B38AAD-9BF6-453A-B1E2-D9A7C22416E3}"/>
            </a:ext>
          </a:extLst>
        </xdr:cNvPr>
        <xdr:cNvSpPr txBox="1"/>
      </xdr:nvSpPr>
      <xdr:spPr>
        <a:xfrm>
          <a:off x="6391275" y="65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307" name="TextBox 306">
          <a:extLst>
            <a:ext uri="{FF2B5EF4-FFF2-40B4-BE49-F238E27FC236}">
              <a16:creationId xmlns:a16="http://schemas.microsoft.com/office/drawing/2014/main" id="{BB4D57FB-B9A2-4808-8018-BC483C32CB38}"/>
            </a:ext>
          </a:extLst>
        </xdr:cNvPr>
        <xdr:cNvSpPr txBox="1"/>
      </xdr:nvSpPr>
      <xdr:spPr>
        <a:xfrm>
          <a:off x="6391275" y="670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308" name="TextBox 307">
          <a:extLst>
            <a:ext uri="{FF2B5EF4-FFF2-40B4-BE49-F238E27FC236}">
              <a16:creationId xmlns:a16="http://schemas.microsoft.com/office/drawing/2014/main" id="{B5454AA1-0F61-4E4B-B6F3-15DDD5180A00}"/>
            </a:ext>
          </a:extLst>
        </xdr:cNvPr>
        <xdr:cNvSpPr txBox="1"/>
      </xdr:nvSpPr>
      <xdr:spPr>
        <a:xfrm>
          <a:off x="6391275"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309" name="TextBox 308">
          <a:extLst>
            <a:ext uri="{FF2B5EF4-FFF2-40B4-BE49-F238E27FC236}">
              <a16:creationId xmlns:a16="http://schemas.microsoft.com/office/drawing/2014/main" id="{90A2717C-D469-4838-AB37-365ABCA79458}"/>
            </a:ext>
          </a:extLst>
        </xdr:cNvPr>
        <xdr:cNvSpPr txBox="1"/>
      </xdr:nvSpPr>
      <xdr:spPr>
        <a:xfrm>
          <a:off x="6391275"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310" name="TextBox 309">
          <a:extLst>
            <a:ext uri="{FF2B5EF4-FFF2-40B4-BE49-F238E27FC236}">
              <a16:creationId xmlns:a16="http://schemas.microsoft.com/office/drawing/2014/main" id="{C3626461-B153-46C1-BABD-85EF1FE5C32E}"/>
            </a:ext>
          </a:extLst>
        </xdr:cNvPr>
        <xdr:cNvSpPr txBox="1"/>
      </xdr:nvSpPr>
      <xdr:spPr>
        <a:xfrm>
          <a:off x="6391275" y="702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311" name="TextBox 310">
          <a:extLst>
            <a:ext uri="{FF2B5EF4-FFF2-40B4-BE49-F238E27FC236}">
              <a16:creationId xmlns:a16="http://schemas.microsoft.com/office/drawing/2014/main" id="{935FC3EB-33AE-4DD6-8F63-346FF7AA5740}"/>
            </a:ext>
          </a:extLst>
        </xdr:cNvPr>
        <xdr:cNvSpPr txBox="1"/>
      </xdr:nvSpPr>
      <xdr:spPr>
        <a:xfrm>
          <a:off x="6391275" y="702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312" name="TextBox 311">
          <a:extLst>
            <a:ext uri="{FF2B5EF4-FFF2-40B4-BE49-F238E27FC236}">
              <a16:creationId xmlns:a16="http://schemas.microsoft.com/office/drawing/2014/main" id="{C79E8C54-4A2A-4828-BEF6-5DDD607B267F}"/>
            </a:ext>
          </a:extLst>
        </xdr:cNvPr>
        <xdr:cNvSpPr txBox="1"/>
      </xdr:nvSpPr>
      <xdr:spPr>
        <a:xfrm>
          <a:off x="5434965" y="589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313" name="TextBox 312">
          <a:extLst>
            <a:ext uri="{FF2B5EF4-FFF2-40B4-BE49-F238E27FC236}">
              <a16:creationId xmlns:a16="http://schemas.microsoft.com/office/drawing/2014/main" id="{20974CC4-C20A-42F7-B202-0BA47708982D}"/>
            </a:ext>
          </a:extLst>
        </xdr:cNvPr>
        <xdr:cNvSpPr txBox="1"/>
      </xdr:nvSpPr>
      <xdr:spPr>
        <a:xfrm>
          <a:off x="7597140" y="589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35</xdr:row>
      <xdr:rowOff>0</xdr:rowOff>
    </xdr:from>
    <xdr:ext cx="183125" cy="264560"/>
    <xdr:sp macro="" textlink="">
      <xdr:nvSpPr>
        <xdr:cNvPr id="314" name="TextBox 313">
          <a:extLst>
            <a:ext uri="{FF2B5EF4-FFF2-40B4-BE49-F238E27FC236}">
              <a16:creationId xmlns:a16="http://schemas.microsoft.com/office/drawing/2014/main" id="{189834B2-477E-4161-8575-343006E15222}"/>
            </a:ext>
          </a:extLst>
        </xdr:cNvPr>
        <xdr:cNvSpPr txBox="1"/>
      </xdr:nvSpPr>
      <xdr:spPr>
        <a:xfrm>
          <a:off x="3491865" y="6057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xdr:row>
      <xdr:rowOff>0</xdr:rowOff>
    </xdr:from>
    <xdr:ext cx="184731" cy="271710"/>
    <xdr:sp macro="" textlink="">
      <xdr:nvSpPr>
        <xdr:cNvPr id="315" name="TextBox 314">
          <a:extLst>
            <a:ext uri="{FF2B5EF4-FFF2-40B4-BE49-F238E27FC236}">
              <a16:creationId xmlns:a16="http://schemas.microsoft.com/office/drawing/2014/main" id="{453A4978-F610-41D9-A68A-EFFDBD2F4332}"/>
            </a:ext>
          </a:extLst>
        </xdr:cNvPr>
        <xdr:cNvSpPr txBox="1"/>
      </xdr:nvSpPr>
      <xdr:spPr>
        <a:xfrm>
          <a:off x="674370" y="6057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316" name="TextBox 315">
          <a:extLst>
            <a:ext uri="{FF2B5EF4-FFF2-40B4-BE49-F238E27FC236}">
              <a16:creationId xmlns:a16="http://schemas.microsoft.com/office/drawing/2014/main" id="{20F712B6-38C1-49E8-B5A9-7E2302BAF107}"/>
            </a:ext>
          </a:extLst>
        </xdr:cNvPr>
        <xdr:cNvSpPr txBox="1"/>
      </xdr:nvSpPr>
      <xdr:spPr>
        <a:xfrm>
          <a:off x="3482340" y="6057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317" name="TextBox 316">
          <a:extLst>
            <a:ext uri="{FF2B5EF4-FFF2-40B4-BE49-F238E27FC236}">
              <a16:creationId xmlns:a16="http://schemas.microsoft.com/office/drawing/2014/main" id="{2EA7036A-A0D5-4F88-8907-2083AE6D695D}"/>
            </a:ext>
          </a:extLst>
        </xdr:cNvPr>
        <xdr:cNvSpPr txBox="1"/>
      </xdr:nvSpPr>
      <xdr:spPr>
        <a:xfrm>
          <a:off x="3482340" y="6219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36</xdr:row>
      <xdr:rowOff>0</xdr:rowOff>
    </xdr:from>
    <xdr:ext cx="183125" cy="264560"/>
    <xdr:sp macro="" textlink="">
      <xdr:nvSpPr>
        <xdr:cNvPr id="318" name="TextBox 317">
          <a:extLst>
            <a:ext uri="{FF2B5EF4-FFF2-40B4-BE49-F238E27FC236}">
              <a16:creationId xmlns:a16="http://schemas.microsoft.com/office/drawing/2014/main" id="{FBB5E073-787B-4149-9E96-010609123652}"/>
            </a:ext>
          </a:extLst>
        </xdr:cNvPr>
        <xdr:cNvSpPr txBox="1"/>
      </xdr:nvSpPr>
      <xdr:spPr>
        <a:xfrm>
          <a:off x="3491865" y="6219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xdr:row>
      <xdr:rowOff>0</xdr:rowOff>
    </xdr:from>
    <xdr:ext cx="184731" cy="271710"/>
    <xdr:sp macro="" textlink="">
      <xdr:nvSpPr>
        <xdr:cNvPr id="319" name="TextBox 318">
          <a:extLst>
            <a:ext uri="{FF2B5EF4-FFF2-40B4-BE49-F238E27FC236}">
              <a16:creationId xmlns:a16="http://schemas.microsoft.com/office/drawing/2014/main" id="{E4ECEC46-61DB-45FC-BDF6-8EB19E8B764D}"/>
            </a:ext>
          </a:extLst>
        </xdr:cNvPr>
        <xdr:cNvSpPr txBox="1"/>
      </xdr:nvSpPr>
      <xdr:spPr>
        <a:xfrm>
          <a:off x="674370" y="6219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320" name="TextBox 319">
          <a:extLst>
            <a:ext uri="{FF2B5EF4-FFF2-40B4-BE49-F238E27FC236}">
              <a16:creationId xmlns:a16="http://schemas.microsoft.com/office/drawing/2014/main" id="{FEC8D342-8CC9-4174-8BF5-90C6D7F93CF0}"/>
            </a:ext>
          </a:extLst>
        </xdr:cNvPr>
        <xdr:cNvSpPr txBox="1"/>
      </xdr:nvSpPr>
      <xdr:spPr>
        <a:xfrm>
          <a:off x="3482340" y="6219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321" name="TextBox 320">
          <a:extLst>
            <a:ext uri="{FF2B5EF4-FFF2-40B4-BE49-F238E27FC236}">
              <a16:creationId xmlns:a16="http://schemas.microsoft.com/office/drawing/2014/main" id="{C6D1867B-0D6E-4426-B772-01F7E7325120}"/>
            </a:ext>
          </a:extLst>
        </xdr:cNvPr>
        <xdr:cNvSpPr txBox="1"/>
      </xdr:nvSpPr>
      <xdr:spPr>
        <a:xfrm>
          <a:off x="3482340" y="6381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37</xdr:row>
      <xdr:rowOff>0</xdr:rowOff>
    </xdr:from>
    <xdr:ext cx="183125" cy="264560"/>
    <xdr:sp macro="" textlink="">
      <xdr:nvSpPr>
        <xdr:cNvPr id="322" name="TextBox 321">
          <a:extLst>
            <a:ext uri="{FF2B5EF4-FFF2-40B4-BE49-F238E27FC236}">
              <a16:creationId xmlns:a16="http://schemas.microsoft.com/office/drawing/2014/main" id="{3A6F9A19-9077-4B77-8C21-B883C5DC5700}"/>
            </a:ext>
          </a:extLst>
        </xdr:cNvPr>
        <xdr:cNvSpPr txBox="1"/>
      </xdr:nvSpPr>
      <xdr:spPr>
        <a:xfrm>
          <a:off x="3491865" y="6381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37</xdr:row>
      <xdr:rowOff>0</xdr:rowOff>
    </xdr:from>
    <xdr:ext cx="184731" cy="271710"/>
    <xdr:sp macro="" textlink="">
      <xdr:nvSpPr>
        <xdr:cNvPr id="323" name="TextBox 322">
          <a:extLst>
            <a:ext uri="{FF2B5EF4-FFF2-40B4-BE49-F238E27FC236}">
              <a16:creationId xmlns:a16="http://schemas.microsoft.com/office/drawing/2014/main" id="{E65373B6-9953-4679-BC89-72A21C2470B5}"/>
            </a:ext>
          </a:extLst>
        </xdr:cNvPr>
        <xdr:cNvSpPr txBox="1"/>
      </xdr:nvSpPr>
      <xdr:spPr>
        <a:xfrm>
          <a:off x="674370" y="6381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324" name="TextBox 323">
          <a:extLst>
            <a:ext uri="{FF2B5EF4-FFF2-40B4-BE49-F238E27FC236}">
              <a16:creationId xmlns:a16="http://schemas.microsoft.com/office/drawing/2014/main" id="{C0772DD7-B448-4660-8BE9-38EEC8059B07}"/>
            </a:ext>
          </a:extLst>
        </xdr:cNvPr>
        <xdr:cNvSpPr txBox="1"/>
      </xdr:nvSpPr>
      <xdr:spPr>
        <a:xfrm>
          <a:off x="3482340" y="6381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325" name="TextBox 324">
          <a:extLst>
            <a:ext uri="{FF2B5EF4-FFF2-40B4-BE49-F238E27FC236}">
              <a16:creationId xmlns:a16="http://schemas.microsoft.com/office/drawing/2014/main" id="{42D84AC2-0C81-47F9-82BC-5537C900F118}"/>
            </a:ext>
          </a:extLst>
        </xdr:cNvPr>
        <xdr:cNvSpPr txBox="1"/>
      </xdr:nvSpPr>
      <xdr:spPr>
        <a:xfrm>
          <a:off x="3482340" y="6381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326" name="TextBox 325">
          <a:extLst>
            <a:ext uri="{FF2B5EF4-FFF2-40B4-BE49-F238E27FC236}">
              <a16:creationId xmlns:a16="http://schemas.microsoft.com/office/drawing/2014/main" id="{F7048D77-AFA3-485F-8BA4-E78D7E09A9AF}"/>
            </a:ext>
          </a:extLst>
        </xdr:cNvPr>
        <xdr:cNvSpPr txBox="1"/>
      </xdr:nvSpPr>
      <xdr:spPr>
        <a:xfrm>
          <a:off x="3482340"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327" name="TextBox 326">
          <a:extLst>
            <a:ext uri="{FF2B5EF4-FFF2-40B4-BE49-F238E27FC236}">
              <a16:creationId xmlns:a16="http://schemas.microsoft.com/office/drawing/2014/main" id="{DDED6B25-89E0-4579-8F31-C098E9A2E7DE}"/>
            </a:ext>
          </a:extLst>
        </xdr:cNvPr>
        <xdr:cNvSpPr txBox="1"/>
      </xdr:nvSpPr>
      <xdr:spPr>
        <a:xfrm>
          <a:off x="3491865" y="6543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328" name="TextBox 327">
          <a:extLst>
            <a:ext uri="{FF2B5EF4-FFF2-40B4-BE49-F238E27FC236}">
              <a16:creationId xmlns:a16="http://schemas.microsoft.com/office/drawing/2014/main" id="{7A62D023-0451-4058-99E0-30ECA2FD4A5F}"/>
            </a:ext>
          </a:extLst>
        </xdr:cNvPr>
        <xdr:cNvSpPr txBox="1"/>
      </xdr:nvSpPr>
      <xdr:spPr>
        <a:xfrm>
          <a:off x="674370" y="6543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329" name="TextBox 328">
          <a:extLst>
            <a:ext uri="{FF2B5EF4-FFF2-40B4-BE49-F238E27FC236}">
              <a16:creationId xmlns:a16="http://schemas.microsoft.com/office/drawing/2014/main" id="{502E25BA-54EC-404C-85A3-AC0BED10347A}"/>
            </a:ext>
          </a:extLst>
        </xdr:cNvPr>
        <xdr:cNvSpPr txBox="1"/>
      </xdr:nvSpPr>
      <xdr:spPr>
        <a:xfrm>
          <a:off x="3482340"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330" name="TextBox 329">
          <a:extLst>
            <a:ext uri="{FF2B5EF4-FFF2-40B4-BE49-F238E27FC236}">
              <a16:creationId xmlns:a16="http://schemas.microsoft.com/office/drawing/2014/main" id="{19C062F7-54BD-4670-A296-66CC5A83C5B8}"/>
            </a:ext>
          </a:extLst>
        </xdr:cNvPr>
        <xdr:cNvSpPr txBox="1"/>
      </xdr:nvSpPr>
      <xdr:spPr>
        <a:xfrm>
          <a:off x="3482340"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331" name="TextBox 330">
          <a:extLst>
            <a:ext uri="{FF2B5EF4-FFF2-40B4-BE49-F238E27FC236}">
              <a16:creationId xmlns:a16="http://schemas.microsoft.com/office/drawing/2014/main" id="{BC405B3B-B200-4631-B314-3AFA62D5680A}"/>
            </a:ext>
          </a:extLst>
        </xdr:cNvPr>
        <xdr:cNvSpPr txBox="1"/>
      </xdr:nvSpPr>
      <xdr:spPr>
        <a:xfrm>
          <a:off x="3482340"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332" name="TextBox 331">
          <a:extLst>
            <a:ext uri="{FF2B5EF4-FFF2-40B4-BE49-F238E27FC236}">
              <a16:creationId xmlns:a16="http://schemas.microsoft.com/office/drawing/2014/main" id="{D5272EC6-04E7-4149-857C-E92E36180F0C}"/>
            </a:ext>
          </a:extLst>
        </xdr:cNvPr>
        <xdr:cNvSpPr txBox="1"/>
      </xdr:nvSpPr>
      <xdr:spPr>
        <a:xfrm>
          <a:off x="3491865" y="6705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333" name="TextBox 332">
          <a:extLst>
            <a:ext uri="{FF2B5EF4-FFF2-40B4-BE49-F238E27FC236}">
              <a16:creationId xmlns:a16="http://schemas.microsoft.com/office/drawing/2014/main" id="{3E1EE717-7FF3-4497-9976-4B8D435DF679}"/>
            </a:ext>
          </a:extLst>
        </xdr:cNvPr>
        <xdr:cNvSpPr txBox="1"/>
      </xdr:nvSpPr>
      <xdr:spPr>
        <a:xfrm>
          <a:off x="674370" y="6705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334" name="TextBox 333">
          <a:extLst>
            <a:ext uri="{FF2B5EF4-FFF2-40B4-BE49-F238E27FC236}">
              <a16:creationId xmlns:a16="http://schemas.microsoft.com/office/drawing/2014/main" id="{0F70C348-1C55-44DB-A44F-FBF31E1B9D25}"/>
            </a:ext>
          </a:extLst>
        </xdr:cNvPr>
        <xdr:cNvSpPr txBox="1"/>
      </xdr:nvSpPr>
      <xdr:spPr>
        <a:xfrm>
          <a:off x="3482340"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335" name="TextBox 334">
          <a:extLst>
            <a:ext uri="{FF2B5EF4-FFF2-40B4-BE49-F238E27FC236}">
              <a16:creationId xmlns:a16="http://schemas.microsoft.com/office/drawing/2014/main" id="{DA2689B2-826C-4B8B-8C52-1638CB00842E}"/>
            </a:ext>
          </a:extLst>
        </xdr:cNvPr>
        <xdr:cNvSpPr txBox="1"/>
      </xdr:nvSpPr>
      <xdr:spPr>
        <a:xfrm>
          <a:off x="3482340"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336" name="TextBox 335">
          <a:extLst>
            <a:ext uri="{FF2B5EF4-FFF2-40B4-BE49-F238E27FC236}">
              <a16:creationId xmlns:a16="http://schemas.microsoft.com/office/drawing/2014/main" id="{1C1B330D-DAAB-456A-8F37-ED5DE57A37B1}"/>
            </a:ext>
          </a:extLst>
        </xdr:cNvPr>
        <xdr:cNvSpPr txBox="1"/>
      </xdr:nvSpPr>
      <xdr:spPr>
        <a:xfrm>
          <a:off x="3482340"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337" name="TextBox 336">
          <a:extLst>
            <a:ext uri="{FF2B5EF4-FFF2-40B4-BE49-F238E27FC236}">
              <a16:creationId xmlns:a16="http://schemas.microsoft.com/office/drawing/2014/main" id="{1B6F5F9C-DED3-4DDA-BEFD-CEF9BAC29351}"/>
            </a:ext>
          </a:extLst>
        </xdr:cNvPr>
        <xdr:cNvSpPr txBox="1"/>
      </xdr:nvSpPr>
      <xdr:spPr>
        <a:xfrm>
          <a:off x="3491865" y="6867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338" name="TextBox 337">
          <a:extLst>
            <a:ext uri="{FF2B5EF4-FFF2-40B4-BE49-F238E27FC236}">
              <a16:creationId xmlns:a16="http://schemas.microsoft.com/office/drawing/2014/main" id="{C3F5FAD5-0291-4098-9BD4-55A57746E07D}"/>
            </a:ext>
          </a:extLst>
        </xdr:cNvPr>
        <xdr:cNvSpPr txBox="1"/>
      </xdr:nvSpPr>
      <xdr:spPr>
        <a:xfrm>
          <a:off x="674370" y="6867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339" name="TextBox 338">
          <a:extLst>
            <a:ext uri="{FF2B5EF4-FFF2-40B4-BE49-F238E27FC236}">
              <a16:creationId xmlns:a16="http://schemas.microsoft.com/office/drawing/2014/main" id="{9228002E-7E29-442E-968F-FC2DFFC4CDDB}"/>
            </a:ext>
          </a:extLst>
        </xdr:cNvPr>
        <xdr:cNvSpPr txBox="1"/>
      </xdr:nvSpPr>
      <xdr:spPr>
        <a:xfrm>
          <a:off x="3482340"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340" name="TextBox 339">
          <a:extLst>
            <a:ext uri="{FF2B5EF4-FFF2-40B4-BE49-F238E27FC236}">
              <a16:creationId xmlns:a16="http://schemas.microsoft.com/office/drawing/2014/main" id="{F4BF0125-7247-4539-992D-8197B17395AF}"/>
            </a:ext>
          </a:extLst>
        </xdr:cNvPr>
        <xdr:cNvSpPr txBox="1"/>
      </xdr:nvSpPr>
      <xdr:spPr>
        <a:xfrm>
          <a:off x="3482340"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341" name="TextBox 340">
          <a:extLst>
            <a:ext uri="{FF2B5EF4-FFF2-40B4-BE49-F238E27FC236}">
              <a16:creationId xmlns:a16="http://schemas.microsoft.com/office/drawing/2014/main" id="{FBE830C7-E36E-4318-9646-54F615424DF9}"/>
            </a:ext>
          </a:extLst>
        </xdr:cNvPr>
        <xdr:cNvSpPr txBox="1"/>
      </xdr:nvSpPr>
      <xdr:spPr>
        <a:xfrm>
          <a:off x="3482340"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342" name="TextBox 341">
          <a:extLst>
            <a:ext uri="{FF2B5EF4-FFF2-40B4-BE49-F238E27FC236}">
              <a16:creationId xmlns:a16="http://schemas.microsoft.com/office/drawing/2014/main" id="{59D9E500-08A0-4233-8200-0FB87D233875}"/>
            </a:ext>
          </a:extLst>
        </xdr:cNvPr>
        <xdr:cNvSpPr txBox="1"/>
      </xdr:nvSpPr>
      <xdr:spPr>
        <a:xfrm>
          <a:off x="3491865" y="7029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343" name="TextBox 342">
          <a:extLst>
            <a:ext uri="{FF2B5EF4-FFF2-40B4-BE49-F238E27FC236}">
              <a16:creationId xmlns:a16="http://schemas.microsoft.com/office/drawing/2014/main" id="{9C5DE71F-E712-4824-9150-32DFA37FAD56}"/>
            </a:ext>
          </a:extLst>
        </xdr:cNvPr>
        <xdr:cNvSpPr txBox="1"/>
      </xdr:nvSpPr>
      <xdr:spPr>
        <a:xfrm>
          <a:off x="674370" y="7029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344" name="TextBox 343">
          <a:extLst>
            <a:ext uri="{FF2B5EF4-FFF2-40B4-BE49-F238E27FC236}">
              <a16:creationId xmlns:a16="http://schemas.microsoft.com/office/drawing/2014/main" id="{1EE2038F-AE6B-40A1-AF00-E443B1C5996A}"/>
            </a:ext>
          </a:extLst>
        </xdr:cNvPr>
        <xdr:cNvSpPr txBox="1"/>
      </xdr:nvSpPr>
      <xdr:spPr>
        <a:xfrm>
          <a:off x="3482340"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345" name="TextBox 344">
          <a:extLst>
            <a:ext uri="{FF2B5EF4-FFF2-40B4-BE49-F238E27FC236}">
              <a16:creationId xmlns:a16="http://schemas.microsoft.com/office/drawing/2014/main" id="{A5CCDD7E-8DFE-406E-BC0E-1222F0FF5E59}"/>
            </a:ext>
          </a:extLst>
        </xdr:cNvPr>
        <xdr:cNvSpPr txBox="1"/>
      </xdr:nvSpPr>
      <xdr:spPr>
        <a:xfrm>
          <a:off x="3482340"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346" name="TextBox 345">
          <a:extLst>
            <a:ext uri="{FF2B5EF4-FFF2-40B4-BE49-F238E27FC236}">
              <a16:creationId xmlns:a16="http://schemas.microsoft.com/office/drawing/2014/main" id="{1CE4F9B4-4044-42F3-908B-5C32041506DD}"/>
            </a:ext>
          </a:extLst>
        </xdr:cNvPr>
        <xdr:cNvSpPr txBox="1"/>
      </xdr:nvSpPr>
      <xdr:spPr>
        <a:xfrm>
          <a:off x="3482340" y="7191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347" name="TextBox 346">
          <a:extLst>
            <a:ext uri="{FF2B5EF4-FFF2-40B4-BE49-F238E27FC236}">
              <a16:creationId xmlns:a16="http://schemas.microsoft.com/office/drawing/2014/main" id="{B46318C0-0E87-4D2C-94E6-10254C7245BD}"/>
            </a:ext>
          </a:extLst>
        </xdr:cNvPr>
        <xdr:cNvSpPr txBox="1"/>
      </xdr:nvSpPr>
      <xdr:spPr>
        <a:xfrm>
          <a:off x="3491865" y="7191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348" name="TextBox 347">
          <a:extLst>
            <a:ext uri="{FF2B5EF4-FFF2-40B4-BE49-F238E27FC236}">
              <a16:creationId xmlns:a16="http://schemas.microsoft.com/office/drawing/2014/main" id="{1743BF02-54E8-4C65-A045-26CB55630286}"/>
            </a:ext>
          </a:extLst>
        </xdr:cNvPr>
        <xdr:cNvSpPr txBox="1"/>
      </xdr:nvSpPr>
      <xdr:spPr>
        <a:xfrm>
          <a:off x="674370" y="7191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349" name="TextBox 348">
          <a:extLst>
            <a:ext uri="{FF2B5EF4-FFF2-40B4-BE49-F238E27FC236}">
              <a16:creationId xmlns:a16="http://schemas.microsoft.com/office/drawing/2014/main" id="{44B74654-6094-4DB3-89DA-CD79B3EE52E7}"/>
            </a:ext>
          </a:extLst>
        </xdr:cNvPr>
        <xdr:cNvSpPr txBox="1"/>
      </xdr:nvSpPr>
      <xdr:spPr>
        <a:xfrm>
          <a:off x="3482340" y="7191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350" name="TextBox 349">
          <a:extLst>
            <a:ext uri="{FF2B5EF4-FFF2-40B4-BE49-F238E27FC236}">
              <a16:creationId xmlns:a16="http://schemas.microsoft.com/office/drawing/2014/main" id="{CCE3C684-B5BF-490F-B780-F9BB60CC00A7}"/>
            </a:ext>
          </a:extLst>
        </xdr:cNvPr>
        <xdr:cNvSpPr txBox="1"/>
      </xdr:nvSpPr>
      <xdr:spPr>
        <a:xfrm>
          <a:off x="3482340" y="7191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351" name="TextBox 350">
          <a:extLst>
            <a:ext uri="{FF2B5EF4-FFF2-40B4-BE49-F238E27FC236}">
              <a16:creationId xmlns:a16="http://schemas.microsoft.com/office/drawing/2014/main" id="{B8E81BFC-E063-49A0-9A3D-4469B5F6F983}"/>
            </a:ext>
          </a:extLst>
        </xdr:cNvPr>
        <xdr:cNvSpPr txBox="1"/>
      </xdr:nvSpPr>
      <xdr:spPr>
        <a:xfrm>
          <a:off x="3482340" y="7353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352" name="TextBox 351">
          <a:extLst>
            <a:ext uri="{FF2B5EF4-FFF2-40B4-BE49-F238E27FC236}">
              <a16:creationId xmlns:a16="http://schemas.microsoft.com/office/drawing/2014/main" id="{A9DA1BED-A092-4739-BED0-775A8DBAE256}"/>
            </a:ext>
          </a:extLst>
        </xdr:cNvPr>
        <xdr:cNvSpPr txBox="1"/>
      </xdr:nvSpPr>
      <xdr:spPr>
        <a:xfrm>
          <a:off x="3491865" y="7353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353" name="TextBox 352">
          <a:extLst>
            <a:ext uri="{FF2B5EF4-FFF2-40B4-BE49-F238E27FC236}">
              <a16:creationId xmlns:a16="http://schemas.microsoft.com/office/drawing/2014/main" id="{F97D06F8-F00A-478E-B555-E03BD443D359}"/>
            </a:ext>
          </a:extLst>
        </xdr:cNvPr>
        <xdr:cNvSpPr txBox="1"/>
      </xdr:nvSpPr>
      <xdr:spPr>
        <a:xfrm>
          <a:off x="674370" y="7353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354" name="TextBox 353">
          <a:extLst>
            <a:ext uri="{FF2B5EF4-FFF2-40B4-BE49-F238E27FC236}">
              <a16:creationId xmlns:a16="http://schemas.microsoft.com/office/drawing/2014/main" id="{558095EB-F008-4689-ADF1-57E05062BCF8}"/>
            </a:ext>
          </a:extLst>
        </xdr:cNvPr>
        <xdr:cNvSpPr txBox="1"/>
      </xdr:nvSpPr>
      <xdr:spPr>
        <a:xfrm>
          <a:off x="3482340" y="7353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355" name="TextBox 354">
          <a:extLst>
            <a:ext uri="{FF2B5EF4-FFF2-40B4-BE49-F238E27FC236}">
              <a16:creationId xmlns:a16="http://schemas.microsoft.com/office/drawing/2014/main" id="{9C442FA4-AAC1-49DC-8515-AD742C448579}"/>
            </a:ext>
          </a:extLst>
        </xdr:cNvPr>
        <xdr:cNvSpPr txBox="1"/>
      </xdr:nvSpPr>
      <xdr:spPr>
        <a:xfrm>
          <a:off x="5434965"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356" name="TextBox 355">
          <a:extLst>
            <a:ext uri="{FF2B5EF4-FFF2-40B4-BE49-F238E27FC236}">
              <a16:creationId xmlns:a16="http://schemas.microsoft.com/office/drawing/2014/main" id="{9ABBEA65-A16C-420D-8F1C-29AAD23D552D}"/>
            </a:ext>
          </a:extLst>
        </xdr:cNvPr>
        <xdr:cNvSpPr txBox="1"/>
      </xdr:nvSpPr>
      <xdr:spPr>
        <a:xfrm>
          <a:off x="5434965"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57" name="TextBox 356">
          <a:extLst>
            <a:ext uri="{FF2B5EF4-FFF2-40B4-BE49-F238E27FC236}">
              <a16:creationId xmlns:a16="http://schemas.microsoft.com/office/drawing/2014/main" id="{C24320E5-83D8-490E-99D2-B8743D141C5C}"/>
            </a:ext>
          </a:extLst>
        </xdr:cNvPr>
        <xdr:cNvSpPr txBox="1"/>
      </xdr:nvSpPr>
      <xdr:spPr>
        <a:xfrm>
          <a:off x="5434965"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58" name="TextBox 357">
          <a:extLst>
            <a:ext uri="{FF2B5EF4-FFF2-40B4-BE49-F238E27FC236}">
              <a16:creationId xmlns:a16="http://schemas.microsoft.com/office/drawing/2014/main" id="{FFEE1AF9-BF88-4BDA-A7BA-55FD720B4785}"/>
            </a:ext>
          </a:extLst>
        </xdr:cNvPr>
        <xdr:cNvSpPr txBox="1"/>
      </xdr:nvSpPr>
      <xdr:spPr>
        <a:xfrm>
          <a:off x="5434965"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359" name="TextBox 358">
          <a:extLst>
            <a:ext uri="{FF2B5EF4-FFF2-40B4-BE49-F238E27FC236}">
              <a16:creationId xmlns:a16="http://schemas.microsoft.com/office/drawing/2014/main" id="{50589899-7845-4175-8664-F94BB1FE71B2}"/>
            </a:ext>
          </a:extLst>
        </xdr:cNvPr>
        <xdr:cNvSpPr txBox="1"/>
      </xdr:nvSpPr>
      <xdr:spPr>
        <a:xfrm>
          <a:off x="5434965"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360" name="TextBox 359">
          <a:extLst>
            <a:ext uri="{FF2B5EF4-FFF2-40B4-BE49-F238E27FC236}">
              <a16:creationId xmlns:a16="http://schemas.microsoft.com/office/drawing/2014/main" id="{B8ACA401-221E-4949-AE69-CCC8E94C1F8C}"/>
            </a:ext>
          </a:extLst>
        </xdr:cNvPr>
        <xdr:cNvSpPr txBox="1"/>
      </xdr:nvSpPr>
      <xdr:spPr>
        <a:xfrm>
          <a:off x="5434965"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361" name="TextBox 360">
          <a:extLst>
            <a:ext uri="{FF2B5EF4-FFF2-40B4-BE49-F238E27FC236}">
              <a16:creationId xmlns:a16="http://schemas.microsoft.com/office/drawing/2014/main" id="{3CD811FC-4E25-45D6-B420-7912289ECA1F}"/>
            </a:ext>
          </a:extLst>
        </xdr:cNvPr>
        <xdr:cNvSpPr txBox="1"/>
      </xdr:nvSpPr>
      <xdr:spPr>
        <a:xfrm>
          <a:off x="5434965"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362" name="TextBox 361">
          <a:extLst>
            <a:ext uri="{FF2B5EF4-FFF2-40B4-BE49-F238E27FC236}">
              <a16:creationId xmlns:a16="http://schemas.microsoft.com/office/drawing/2014/main" id="{BBD264C2-DA90-46CC-9447-EB476EBE1B83}"/>
            </a:ext>
          </a:extLst>
        </xdr:cNvPr>
        <xdr:cNvSpPr txBox="1"/>
      </xdr:nvSpPr>
      <xdr:spPr>
        <a:xfrm>
          <a:off x="5434965"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363" name="TextBox 362">
          <a:extLst>
            <a:ext uri="{FF2B5EF4-FFF2-40B4-BE49-F238E27FC236}">
              <a16:creationId xmlns:a16="http://schemas.microsoft.com/office/drawing/2014/main" id="{C6505FF1-EDA9-4AAE-914D-D3122FD2DCE9}"/>
            </a:ext>
          </a:extLst>
        </xdr:cNvPr>
        <xdr:cNvSpPr txBox="1"/>
      </xdr:nvSpPr>
      <xdr:spPr>
        <a:xfrm>
          <a:off x="5434965"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38</xdr:row>
      <xdr:rowOff>0</xdr:rowOff>
    </xdr:from>
    <xdr:ext cx="183125" cy="264560"/>
    <xdr:sp macro="" textlink="">
      <xdr:nvSpPr>
        <xdr:cNvPr id="364" name="TextBox 363">
          <a:extLst>
            <a:ext uri="{FF2B5EF4-FFF2-40B4-BE49-F238E27FC236}">
              <a16:creationId xmlns:a16="http://schemas.microsoft.com/office/drawing/2014/main" id="{F8A9F93B-0051-4C3B-B60D-33DFFAFF22C9}"/>
            </a:ext>
          </a:extLst>
        </xdr:cNvPr>
        <xdr:cNvSpPr txBox="1"/>
      </xdr:nvSpPr>
      <xdr:spPr>
        <a:xfrm>
          <a:off x="5434965" y="6543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38</xdr:row>
      <xdr:rowOff>0</xdr:rowOff>
    </xdr:from>
    <xdr:ext cx="184731" cy="271710"/>
    <xdr:sp macro="" textlink="">
      <xdr:nvSpPr>
        <xdr:cNvPr id="365" name="TextBox 364">
          <a:extLst>
            <a:ext uri="{FF2B5EF4-FFF2-40B4-BE49-F238E27FC236}">
              <a16:creationId xmlns:a16="http://schemas.microsoft.com/office/drawing/2014/main" id="{460B695C-C029-4EAA-8F06-FF061B72542B}"/>
            </a:ext>
          </a:extLst>
        </xdr:cNvPr>
        <xdr:cNvSpPr txBox="1"/>
      </xdr:nvSpPr>
      <xdr:spPr>
        <a:xfrm>
          <a:off x="4636770" y="6543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366" name="TextBox 365">
          <a:extLst>
            <a:ext uri="{FF2B5EF4-FFF2-40B4-BE49-F238E27FC236}">
              <a16:creationId xmlns:a16="http://schemas.microsoft.com/office/drawing/2014/main" id="{242FA469-31E4-471A-96C6-CC43129A66AC}"/>
            </a:ext>
          </a:extLst>
        </xdr:cNvPr>
        <xdr:cNvSpPr txBox="1"/>
      </xdr:nvSpPr>
      <xdr:spPr>
        <a:xfrm>
          <a:off x="5434965"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367" name="TextBox 366">
          <a:extLst>
            <a:ext uri="{FF2B5EF4-FFF2-40B4-BE49-F238E27FC236}">
              <a16:creationId xmlns:a16="http://schemas.microsoft.com/office/drawing/2014/main" id="{ABE099AE-E6D6-4860-924C-9DC952B10FA5}"/>
            </a:ext>
          </a:extLst>
        </xdr:cNvPr>
        <xdr:cNvSpPr txBox="1"/>
      </xdr:nvSpPr>
      <xdr:spPr>
        <a:xfrm>
          <a:off x="5434965"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68" name="TextBox 367">
          <a:extLst>
            <a:ext uri="{FF2B5EF4-FFF2-40B4-BE49-F238E27FC236}">
              <a16:creationId xmlns:a16="http://schemas.microsoft.com/office/drawing/2014/main" id="{98466CBA-BD2E-43A8-A3E2-AC8EDBE15461}"/>
            </a:ext>
          </a:extLst>
        </xdr:cNvPr>
        <xdr:cNvSpPr txBox="1"/>
      </xdr:nvSpPr>
      <xdr:spPr>
        <a:xfrm>
          <a:off x="5434965"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369" name="TextBox 368">
          <a:extLst>
            <a:ext uri="{FF2B5EF4-FFF2-40B4-BE49-F238E27FC236}">
              <a16:creationId xmlns:a16="http://schemas.microsoft.com/office/drawing/2014/main" id="{3308746B-CE60-4D05-92F3-E97CE6B00FAD}"/>
            </a:ext>
          </a:extLst>
        </xdr:cNvPr>
        <xdr:cNvSpPr txBox="1"/>
      </xdr:nvSpPr>
      <xdr:spPr>
        <a:xfrm>
          <a:off x="5434965" y="6705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70" name="TextBox 369">
          <a:extLst>
            <a:ext uri="{FF2B5EF4-FFF2-40B4-BE49-F238E27FC236}">
              <a16:creationId xmlns:a16="http://schemas.microsoft.com/office/drawing/2014/main" id="{57C32E11-C52A-4503-BB88-C968A613480C}"/>
            </a:ext>
          </a:extLst>
        </xdr:cNvPr>
        <xdr:cNvSpPr txBox="1"/>
      </xdr:nvSpPr>
      <xdr:spPr>
        <a:xfrm>
          <a:off x="5434965"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71" name="TextBox 370">
          <a:extLst>
            <a:ext uri="{FF2B5EF4-FFF2-40B4-BE49-F238E27FC236}">
              <a16:creationId xmlns:a16="http://schemas.microsoft.com/office/drawing/2014/main" id="{AA5FD55D-0259-4FA4-8672-0E7895FCE333}"/>
            </a:ext>
          </a:extLst>
        </xdr:cNvPr>
        <xdr:cNvSpPr txBox="1"/>
      </xdr:nvSpPr>
      <xdr:spPr>
        <a:xfrm>
          <a:off x="5434965"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372" name="TextBox 371">
          <a:extLst>
            <a:ext uri="{FF2B5EF4-FFF2-40B4-BE49-F238E27FC236}">
              <a16:creationId xmlns:a16="http://schemas.microsoft.com/office/drawing/2014/main" id="{A28B52CF-38E2-409D-ACBE-E03AA021C848}"/>
            </a:ext>
          </a:extLst>
        </xdr:cNvPr>
        <xdr:cNvSpPr txBox="1"/>
      </xdr:nvSpPr>
      <xdr:spPr>
        <a:xfrm>
          <a:off x="5434965"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373" name="TextBox 372">
          <a:extLst>
            <a:ext uri="{FF2B5EF4-FFF2-40B4-BE49-F238E27FC236}">
              <a16:creationId xmlns:a16="http://schemas.microsoft.com/office/drawing/2014/main" id="{CB11DD6E-771C-4086-A675-03ADE3801D6A}"/>
            </a:ext>
          </a:extLst>
        </xdr:cNvPr>
        <xdr:cNvSpPr txBox="1"/>
      </xdr:nvSpPr>
      <xdr:spPr>
        <a:xfrm>
          <a:off x="5434965" y="6867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374" name="TextBox 373">
          <a:extLst>
            <a:ext uri="{FF2B5EF4-FFF2-40B4-BE49-F238E27FC236}">
              <a16:creationId xmlns:a16="http://schemas.microsoft.com/office/drawing/2014/main" id="{AE71F9B9-BBD5-4C7B-89C4-90660D72A558}"/>
            </a:ext>
          </a:extLst>
        </xdr:cNvPr>
        <xdr:cNvSpPr txBox="1"/>
      </xdr:nvSpPr>
      <xdr:spPr>
        <a:xfrm>
          <a:off x="5434965"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375" name="TextBox 374">
          <a:extLst>
            <a:ext uri="{FF2B5EF4-FFF2-40B4-BE49-F238E27FC236}">
              <a16:creationId xmlns:a16="http://schemas.microsoft.com/office/drawing/2014/main" id="{422835A0-AB15-4CE5-8CDC-2A8DD9FBE73E}"/>
            </a:ext>
          </a:extLst>
        </xdr:cNvPr>
        <xdr:cNvSpPr txBox="1"/>
      </xdr:nvSpPr>
      <xdr:spPr>
        <a:xfrm>
          <a:off x="5434965"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376" name="TextBox 375">
          <a:extLst>
            <a:ext uri="{FF2B5EF4-FFF2-40B4-BE49-F238E27FC236}">
              <a16:creationId xmlns:a16="http://schemas.microsoft.com/office/drawing/2014/main" id="{82B1670B-F734-4508-8891-858D52C291EB}"/>
            </a:ext>
          </a:extLst>
        </xdr:cNvPr>
        <xdr:cNvSpPr txBox="1"/>
      </xdr:nvSpPr>
      <xdr:spPr>
        <a:xfrm>
          <a:off x="5434965"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377" name="TextBox 376">
          <a:extLst>
            <a:ext uri="{FF2B5EF4-FFF2-40B4-BE49-F238E27FC236}">
              <a16:creationId xmlns:a16="http://schemas.microsoft.com/office/drawing/2014/main" id="{63197CFB-FC33-454A-8525-1F225069257E}"/>
            </a:ext>
          </a:extLst>
        </xdr:cNvPr>
        <xdr:cNvSpPr txBox="1"/>
      </xdr:nvSpPr>
      <xdr:spPr>
        <a:xfrm>
          <a:off x="5434965" y="7029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378" name="TextBox 377">
          <a:extLst>
            <a:ext uri="{FF2B5EF4-FFF2-40B4-BE49-F238E27FC236}">
              <a16:creationId xmlns:a16="http://schemas.microsoft.com/office/drawing/2014/main" id="{07527087-66B0-4AF5-8144-4912E5F3C20A}"/>
            </a:ext>
          </a:extLst>
        </xdr:cNvPr>
        <xdr:cNvSpPr txBox="1"/>
      </xdr:nvSpPr>
      <xdr:spPr>
        <a:xfrm>
          <a:off x="4636770" y="7029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379" name="TextBox 378">
          <a:extLst>
            <a:ext uri="{FF2B5EF4-FFF2-40B4-BE49-F238E27FC236}">
              <a16:creationId xmlns:a16="http://schemas.microsoft.com/office/drawing/2014/main" id="{BD880E38-EA90-4B0D-AF02-C639C956E2FF}"/>
            </a:ext>
          </a:extLst>
        </xdr:cNvPr>
        <xdr:cNvSpPr txBox="1"/>
      </xdr:nvSpPr>
      <xdr:spPr>
        <a:xfrm>
          <a:off x="5434965"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380" name="TextBox 379">
          <a:extLst>
            <a:ext uri="{FF2B5EF4-FFF2-40B4-BE49-F238E27FC236}">
              <a16:creationId xmlns:a16="http://schemas.microsoft.com/office/drawing/2014/main" id="{F110860A-5168-44B3-B31E-CE928AE32F9E}"/>
            </a:ext>
          </a:extLst>
        </xdr:cNvPr>
        <xdr:cNvSpPr txBox="1"/>
      </xdr:nvSpPr>
      <xdr:spPr>
        <a:xfrm>
          <a:off x="5434965"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1" name="TextBox 380">
          <a:extLst>
            <a:ext uri="{FF2B5EF4-FFF2-40B4-BE49-F238E27FC236}">
              <a16:creationId xmlns:a16="http://schemas.microsoft.com/office/drawing/2014/main" id="{1D197646-71EA-479A-ADBC-5D90C6734720}"/>
            </a:ext>
          </a:extLst>
        </xdr:cNvPr>
        <xdr:cNvSpPr txBox="1"/>
      </xdr:nvSpPr>
      <xdr:spPr>
        <a:xfrm>
          <a:off x="5434965" y="7191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382" name="TextBox 381">
          <a:extLst>
            <a:ext uri="{FF2B5EF4-FFF2-40B4-BE49-F238E27FC236}">
              <a16:creationId xmlns:a16="http://schemas.microsoft.com/office/drawing/2014/main" id="{FECA1502-A094-47EE-8D13-E8E47E6DC11B}"/>
            </a:ext>
          </a:extLst>
        </xdr:cNvPr>
        <xdr:cNvSpPr txBox="1"/>
      </xdr:nvSpPr>
      <xdr:spPr>
        <a:xfrm>
          <a:off x="5434965" y="7191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383" name="TextBox 382">
          <a:extLst>
            <a:ext uri="{FF2B5EF4-FFF2-40B4-BE49-F238E27FC236}">
              <a16:creationId xmlns:a16="http://schemas.microsoft.com/office/drawing/2014/main" id="{25D19282-D95C-4ED5-8DA5-AF027F86C16D}"/>
            </a:ext>
          </a:extLst>
        </xdr:cNvPr>
        <xdr:cNvSpPr txBox="1"/>
      </xdr:nvSpPr>
      <xdr:spPr>
        <a:xfrm>
          <a:off x="4636770" y="7191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4" name="TextBox 383">
          <a:extLst>
            <a:ext uri="{FF2B5EF4-FFF2-40B4-BE49-F238E27FC236}">
              <a16:creationId xmlns:a16="http://schemas.microsoft.com/office/drawing/2014/main" id="{F4006D01-625F-483C-9E8C-53519C6783FB}"/>
            </a:ext>
          </a:extLst>
        </xdr:cNvPr>
        <xdr:cNvSpPr txBox="1"/>
      </xdr:nvSpPr>
      <xdr:spPr>
        <a:xfrm>
          <a:off x="5434965" y="7191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5" name="TextBox 384">
          <a:extLst>
            <a:ext uri="{FF2B5EF4-FFF2-40B4-BE49-F238E27FC236}">
              <a16:creationId xmlns:a16="http://schemas.microsoft.com/office/drawing/2014/main" id="{E6341465-70EF-4C59-9243-105325AAD71E}"/>
            </a:ext>
          </a:extLst>
        </xdr:cNvPr>
        <xdr:cNvSpPr txBox="1"/>
      </xdr:nvSpPr>
      <xdr:spPr>
        <a:xfrm>
          <a:off x="5434965" y="7191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386" name="TextBox 385">
          <a:extLst>
            <a:ext uri="{FF2B5EF4-FFF2-40B4-BE49-F238E27FC236}">
              <a16:creationId xmlns:a16="http://schemas.microsoft.com/office/drawing/2014/main" id="{2186CA66-8CBD-40A4-9061-EF2361B4AF67}"/>
            </a:ext>
          </a:extLst>
        </xdr:cNvPr>
        <xdr:cNvSpPr txBox="1"/>
      </xdr:nvSpPr>
      <xdr:spPr>
        <a:xfrm>
          <a:off x="5434965" y="7353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387" name="TextBox 386">
          <a:extLst>
            <a:ext uri="{FF2B5EF4-FFF2-40B4-BE49-F238E27FC236}">
              <a16:creationId xmlns:a16="http://schemas.microsoft.com/office/drawing/2014/main" id="{DEDC4206-2EC6-4298-A308-466E5869E30B}"/>
            </a:ext>
          </a:extLst>
        </xdr:cNvPr>
        <xdr:cNvSpPr txBox="1"/>
      </xdr:nvSpPr>
      <xdr:spPr>
        <a:xfrm>
          <a:off x="5434965" y="7353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388" name="TextBox 387">
          <a:extLst>
            <a:ext uri="{FF2B5EF4-FFF2-40B4-BE49-F238E27FC236}">
              <a16:creationId xmlns:a16="http://schemas.microsoft.com/office/drawing/2014/main" id="{53375F4A-52D3-4EED-9B33-61FEF8F3F0D1}"/>
            </a:ext>
          </a:extLst>
        </xdr:cNvPr>
        <xdr:cNvSpPr txBox="1"/>
      </xdr:nvSpPr>
      <xdr:spPr>
        <a:xfrm>
          <a:off x="4636770" y="7353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389" name="TextBox 388">
          <a:extLst>
            <a:ext uri="{FF2B5EF4-FFF2-40B4-BE49-F238E27FC236}">
              <a16:creationId xmlns:a16="http://schemas.microsoft.com/office/drawing/2014/main" id="{621A1535-C459-428B-B2D5-A8A3FCB224C9}"/>
            </a:ext>
          </a:extLst>
        </xdr:cNvPr>
        <xdr:cNvSpPr txBox="1"/>
      </xdr:nvSpPr>
      <xdr:spPr>
        <a:xfrm>
          <a:off x="5434965" y="7353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390" name="TextBox 389">
          <a:extLst>
            <a:ext uri="{FF2B5EF4-FFF2-40B4-BE49-F238E27FC236}">
              <a16:creationId xmlns:a16="http://schemas.microsoft.com/office/drawing/2014/main" id="{771D40BB-D46B-44E7-9DCA-77DFB4B026D5}"/>
            </a:ext>
          </a:extLst>
        </xdr:cNvPr>
        <xdr:cNvSpPr txBox="1"/>
      </xdr:nvSpPr>
      <xdr:spPr>
        <a:xfrm>
          <a:off x="6387465"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391" name="TextBox 390">
          <a:extLst>
            <a:ext uri="{FF2B5EF4-FFF2-40B4-BE49-F238E27FC236}">
              <a16:creationId xmlns:a16="http://schemas.microsoft.com/office/drawing/2014/main" id="{509DD4E3-88BB-4BF5-B3E0-431C931ACF80}"/>
            </a:ext>
          </a:extLst>
        </xdr:cNvPr>
        <xdr:cNvSpPr txBox="1"/>
      </xdr:nvSpPr>
      <xdr:spPr>
        <a:xfrm>
          <a:off x="6387465"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392" name="TextBox 391">
          <a:extLst>
            <a:ext uri="{FF2B5EF4-FFF2-40B4-BE49-F238E27FC236}">
              <a16:creationId xmlns:a16="http://schemas.microsoft.com/office/drawing/2014/main" id="{B8DA66BA-2862-4A1C-9478-B7169AF05915}"/>
            </a:ext>
          </a:extLst>
        </xdr:cNvPr>
        <xdr:cNvSpPr txBox="1"/>
      </xdr:nvSpPr>
      <xdr:spPr>
        <a:xfrm>
          <a:off x="6387465"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393" name="TextBox 392">
          <a:extLst>
            <a:ext uri="{FF2B5EF4-FFF2-40B4-BE49-F238E27FC236}">
              <a16:creationId xmlns:a16="http://schemas.microsoft.com/office/drawing/2014/main" id="{99BA2631-DA4B-420B-ABC4-F62F73DC4545}"/>
            </a:ext>
          </a:extLst>
        </xdr:cNvPr>
        <xdr:cNvSpPr txBox="1"/>
      </xdr:nvSpPr>
      <xdr:spPr>
        <a:xfrm>
          <a:off x="6387465"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394" name="TextBox 393">
          <a:extLst>
            <a:ext uri="{FF2B5EF4-FFF2-40B4-BE49-F238E27FC236}">
              <a16:creationId xmlns:a16="http://schemas.microsoft.com/office/drawing/2014/main" id="{5E36FF4E-2CC1-4B4A-82DE-237F269C17D3}"/>
            </a:ext>
          </a:extLst>
        </xdr:cNvPr>
        <xdr:cNvSpPr txBox="1"/>
      </xdr:nvSpPr>
      <xdr:spPr>
        <a:xfrm>
          <a:off x="6387465"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395" name="TextBox 394">
          <a:extLst>
            <a:ext uri="{FF2B5EF4-FFF2-40B4-BE49-F238E27FC236}">
              <a16:creationId xmlns:a16="http://schemas.microsoft.com/office/drawing/2014/main" id="{2FE08A2C-C4E9-4DFD-A8B2-AE96F47DE948}"/>
            </a:ext>
          </a:extLst>
        </xdr:cNvPr>
        <xdr:cNvSpPr txBox="1"/>
      </xdr:nvSpPr>
      <xdr:spPr>
        <a:xfrm>
          <a:off x="6387465"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396" name="TextBox 395">
          <a:extLst>
            <a:ext uri="{FF2B5EF4-FFF2-40B4-BE49-F238E27FC236}">
              <a16:creationId xmlns:a16="http://schemas.microsoft.com/office/drawing/2014/main" id="{513D841A-4C58-4DEF-9D30-4A459D9F0A33}"/>
            </a:ext>
          </a:extLst>
        </xdr:cNvPr>
        <xdr:cNvSpPr txBox="1"/>
      </xdr:nvSpPr>
      <xdr:spPr>
        <a:xfrm>
          <a:off x="6387465"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397" name="TextBox 396">
          <a:extLst>
            <a:ext uri="{FF2B5EF4-FFF2-40B4-BE49-F238E27FC236}">
              <a16:creationId xmlns:a16="http://schemas.microsoft.com/office/drawing/2014/main" id="{79F27BAB-87C1-4E5D-AD2E-D793B88412D7}"/>
            </a:ext>
          </a:extLst>
        </xdr:cNvPr>
        <xdr:cNvSpPr txBox="1"/>
      </xdr:nvSpPr>
      <xdr:spPr>
        <a:xfrm>
          <a:off x="6387465"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398" name="TextBox 397">
          <a:extLst>
            <a:ext uri="{FF2B5EF4-FFF2-40B4-BE49-F238E27FC236}">
              <a16:creationId xmlns:a16="http://schemas.microsoft.com/office/drawing/2014/main" id="{66DCF822-AAAD-4257-ACDB-FEFEA7828DCB}"/>
            </a:ext>
          </a:extLst>
        </xdr:cNvPr>
        <xdr:cNvSpPr txBox="1"/>
      </xdr:nvSpPr>
      <xdr:spPr>
        <a:xfrm>
          <a:off x="6387465"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38</xdr:row>
      <xdr:rowOff>0</xdr:rowOff>
    </xdr:from>
    <xdr:ext cx="183125" cy="264560"/>
    <xdr:sp macro="" textlink="">
      <xdr:nvSpPr>
        <xdr:cNvPr id="399" name="TextBox 398">
          <a:extLst>
            <a:ext uri="{FF2B5EF4-FFF2-40B4-BE49-F238E27FC236}">
              <a16:creationId xmlns:a16="http://schemas.microsoft.com/office/drawing/2014/main" id="{423F66CF-1165-4AAB-A48C-71E00CA0EA91}"/>
            </a:ext>
          </a:extLst>
        </xdr:cNvPr>
        <xdr:cNvSpPr txBox="1"/>
      </xdr:nvSpPr>
      <xdr:spPr>
        <a:xfrm>
          <a:off x="6387465" y="6543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38</xdr:row>
      <xdr:rowOff>0</xdr:rowOff>
    </xdr:from>
    <xdr:ext cx="184731" cy="271710"/>
    <xdr:sp macro="" textlink="">
      <xdr:nvSpPr>
        <xdr:cNvPr id="400" name="TextBox 399">
          <a:extLst>
            <a:ext uri="{FF2B5EF4-FFF2-40B4-BE49-F238E27FC236}">
              <a16:creationId xmlns:a16="http://schemas.microsoft.com/office/drawing/2014/main" id="{29411008-6FCD-42A0-9BEE-F659691F87EF}"/>
            </a:ext>
          </a:extLst>
        </xdr:cNvPr>
        <xdr:cNvSpPr txBox="1"/>
      </xdr:nvSpPr>
      <xdr:spPr>
        <a:xfrm>
          <a:off x="5770245" y="6543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01" name="TextBox 400">
          <a:extLst>
            <a:ext uri="{FF2B5EF4-FFF2-40B4-BE49-F238E27FC236}">
              <a16:creationId xmlns:a16="http://schemas.microsoft.com/office/drawing/2014/main" id="{05CEE036-D3A2-48FB-A81D-634B18BE757F}"/>
            </a:ext>
          </a:extLst>
        </xdr:cNvPr>
        <xdr:cNvSpPr txBox="1"/>
      </xdr:nvSpPr>
      <xdr:spPr>
        <a:xfrm>
          <a:off x="6387465"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02" name="TextBox 401">
          <a:extLst>
            <a:ext uri="{FF2B5EF4-FFF2-40B4-BE49-F238E27FC236}">
              <a16:creationId xmlns:a16="http://schemas.microsoft.com/office/drawing/2014/main" id="{48C33CA1-5729-4C07-8C2B-BB85F1B1C5E7}"/>
            </a:ext>
          </a:extLst>
        </xdr:cNvPr>
        <xdr:cNvSpPr txBox="1"/>
      </xdr:nvSpPr>
      <xdr:spPr>
        <a:xfrm>
          <a:off x="6387465"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403" name="TextBox 402">
          <a:extLst>
            <a:ext uri="{FF2B5EF4-FFF2-40B4-BE49-F238E27FC236}">
              <a16:creationId xmlns:a16="http://schemas.microsoft.com/office/drawing/2014/main" id="{EC470B62-D3F0-41EA-847D-6B8B769CF1F5}"/>
            </a:ext>
          </a:extLst>
        </xdr:cNvPr>
        <xdr:cNvSpPr txBox="1"/>
      </xdr:nvSpPr>
      <xdr:spPr>
        <a:xfrm>
          <a:off x="6387465"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39</xdr:row>
      <xdr:rowOff>0</xdr:rowOff>
    </xdr:from>
    <xdr:ext cx="183125" cy="264560"/>
    <xdr:sp macro="" textlink="">
      <xdr:nvSpPr>
        <xdr:cNvPr id="404" name="TextBox 403">
          <a:extLst>
            <a:ext uri="{FF2B5EF4-FFF2-40B4-BE49-F238E27FC236}">
              <a16:creationId xmlns:a16="http://schemas.microsoft.com/office/drawing/2014/main" id="{73E81113-76CB-4BD4-959A-FCCE5E2A939C}"/>
            </a:ext>
          </a:extLst>
        </xdr:cNvPr>
        <xdr:cNvSpPr txBox="1"/>
      </xdr:nvSpPr>
      <xdr:spPr>
        <a:xfrm>
          <a:off x="6387465" y="6705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405" name="TextBox 404">
          <a:extLst>
            <a:ext uri="{FF2B5EF4-FFF2-40B4-BE49-F238E27FC236}">
              <a16:creationId xmlns:a16="http://schemas.microsoft.com/office/drawing/2014/main" id="{7839C2F4-BBC4-405F-8D1B-A1CF8F6B566A}"/>
            </a:ext>
          </a:extLst>
        </xdr:cNvPr>
        <xdr:cNvSpPr txBox="1"/>
      </xdr:nvSpPr>
      <xdr:spPr>
        <a:xfrm>
          <a:off x="6387465"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406" name="TextBox 405">
          <a:extLst>
            <a:ext uri="{FF2B5EF4-FFF2-40B4-BE49-F238E27FC236}">
              <a16:creationId xmlns:a16="http://schemas.microsoft.com/office/drawing/2014/main" id="{031FFB4D-A8C0-40D8-A67F-5571E9D1768B}"/>
            </a:ext>
          </a:extLst>
        </xdr:cNvPr>
        <xdr:cNvSpPr txBox="1"/>
      </xdr:nvSpPr>
      <xdr:spPr>
        <a:xfrm>
          <a:off x="6387465"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407" name="TextBox 406">
          <a:extLst>
            <a:ext uri="{FF2B5EF4-FFF2-40B4-BE49-F238E27FC236}">
              <a16:creationId xmlns:a16="http://schemas.microsoft.com/office/drawing/2014/main" id="{9241B54D-4C3B-4364-B18F-A9A9DF6DC7D0}"/>
            </a:ext>
          </a:extLst>
        </xdr:cNvPr>
        <xdr:cNvSpPr txBox="1"/>
      </xdr:nvSpPr>
      <xdr:spPr>
        <a:xfrm>
          <a:off x="6387465"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40</xdr:row>
      <xdr:rowOff>0</xdr:rowOff>
    </xdr:from>
    <xdr:ext cx="183125" cy="264560"/>
    <xdr:sp macro="" textlink="">
      <xdr:nvSpPr>
        <xdr:cNvPr id="408" name="TextBox 407">
          <a:extLst>
            <a:ext uri="{FF2B5EF4-FFF2-40B4-BE49-F238E27FC236}">
              <a16:creationId xmlns:a16="http://schemas.microsoft.com/office/drawing/2014/main" id="{AF4BD8E2-D856-4919-99C1-202A8D89AD21}"/>
            </a:ext>
          </a:extLst>
        </xdr:cNvPr>
        <xdr:cNvSpPr txBox="1"/>
      </xdr:nvSpPr>
      <xdr:spPr>
        <a:xfrm>
          <a:off x="6387465" y="6867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40</xdr:row>
      <xdr:rowOff>0</xdr:rowOff>
    </xdr:from>
    <xdr:ext cx="184731" cy="271710"/>
    <xdr:sp macro="" textlink="">
      <xdr:nvSpPr>
        <xdr:cNvPr id="409" name="TextBox 408">
          <a:extLst>
            <a:ext uri="{FF2B5EF4-FFF2-40B4-BE49-F238E27FC236}">
              <a16:creationId xmlns:a16="http://schemas.microsoft.com/office/drawing/2014/main" id="{A28BBFB8-C5E4-4958-864F-CCFF5CF2A68B}"/>
            </a:ext>
          </a:extLst>
        </xdr:cNvPr>
        <xdr:cNvSpPr txBox="1"/>
      </xdr:nvSpPr>
      <xdr:spPr>
        <a:xfrm>
          <a:off x="5770245" y="6867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410" name="TextBox 409">
          <a:extLst>
            <a:ext uri="{FF2B5EF4-FFF2-40B4-BE49-F238E27FC236}">
              <a16:creationId xmlns:a16="http://schemas.microsoft.com/office/drawing/2014/main" id="{E26EC071-A6FF-498B-93F8-120EE125F168}"/>
            </a:ext>
          </a:extLst>
        </xdr:cNvPr>
        <xdr:cNvSpPr txBox="1"/>
      </xdr:nvSpPr>
      <xdr:spPr>
        <a:xfrm>
          <a:off x="6387465"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411" name="TextBox 410">
          <a:extLst>
            <a:ext uri="{FF2B5EF4-FFF2-40B4-BE49-F238E27FC236}">
              <a16:creationId xmlns:a16="http://schemas.microsoft.com/office/drawing/2014/main" id="{D2C46567-B326-4520-BD5C-84587313DDA9}"/>
            </a:ext>
          </a:extLst>
        </xdr:cNvPr>
        <xdr:cNvSpPr txBox="1"/>
      </xdr:nvSpPr>
      <xdr:spPr>
        <a:xfrm>
          <a:off x="6387465"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412" name="TextBox 411">
          <a:extLst>
            <a:ext uri="{FF2B5EF4-FFF2-40B4-BE49-F238E27FC236}">
              <a16:creationId xmlns:a16="http://schemas.microsoft.com/office/drawing/2014/main" id="{9CE0DFEB-7F8A-4F7E-A423-4B103F72EDC2}"/>
            </a:ext>
          </a:extLst>
        </xdr:cNvPr>
        <xdr:cNvSpPr txBox="1"/>
      </xdr:nvSpPr>
      <xdr:spPr>
        <a:xfrm>
          <a:off x="6387465"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413" name="TextBox 412">
          <a:extLst>
            <a:ext uri="{FF2B5EF4-FFF2-40B4-BE49-F238E27FC236}">
              <a16:creationId xmlns:a16="http://schemas.microsoft.com/office/drawing/2014/main" id="{BFEB9EEB-9260-4A37-B70E-D15C549BC712}"/>
            </a:ext>
          </a:extLst>
        </xdr:cNvPr>
        <xdr:cNvSpPr txBox="1"/>
      </xdr:nvSpPr>
      <xdr:spPr>
        <a:xfrm>
          <a:off x="6387465" y="7029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414" name="TextBox 413">
          <a:extLst>
            <a:ext uri="{FF2B5EF4-FFF2-40B4-BE49-F238E27FC236}">
              <a16:creationId xmlns:a16="http://schemas.microsoft.com/office/drawing/2014/main" id="{7AE697D5-632B-440E-8B04-0AA08D233A45}"/>
            </a:ext>
          </a:extLst>
        </xdr:cNvPr>
        <xdr:cNvSpPr txBox="1"/>
      </xdr:nvSpPr>
      <xdr:spPr>
        <a:xfrm>
          <a:off x="5770245" y="7029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415" name="TextBox 414">
          <a:extLst>
            <a:ext uri="{FF2B5EF4-FFF2-40B4-BE49-F238E27FC236}">
              <a16:creationId xmlns:a16="http://schemas.microsoft.com/office/drawing/2014/main" id="{67D6B286-538A-49FE-99B1-D4657F5AE8E2}"/>
            </a:ext>
          </a:extLst>
        </xdr:cNvPr>
        <xdr:cNvSpPr txBox="1"/>
      </xdr:nvSpPr>
      <xdr:spPr>
        <a:xfrm>
          <a:off x="6387465"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416" name="TextBox 415">
          <a:extLst>
            <a:ext uri="{FF2B5EF4-FFF2-40B4-BE49-F238E27FC236}">
              <a16:creationId xmlns:a16="http://schemas.microsoft.com/office/drawing/2014/main" id="{7F901344-4BE6-47DA-84B2-9557811C710A}"/>
            </a:ext>
          </a:extLst>
        </xdr:cNvPr>
        <xdr:cNvSpPr txBox="1"/>
      </xdr:nvSpPr>
      <xdr:spPr>
        <a:xfrm>
          <a:off x="6387465"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417" name="TextBox 416">
          <a:extLst>
            <a:ext uri="{FF2B5EF4-FFF2-40B4-BE49-F238E27FC236}">
              <a16:creationId xmlns:a16="http://schemas.microsoft.com/office/drawing/2014/main" id="{7F43D143-02C7-46B8-8C99-1348581518FF}"/>
            </a:ext>
          </a:extLst>
        </xdr:cNvPr>
        <xdr:cNvSpPr txBox="1"/>
      </xdr:nvSpPr>
      <xdr:spPr>
        <a:xfrm>
          <a:off x="6387465" y="7191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418" name="TextBox 417">
          <a:extLst>
            <a:ext uri="{FF2B5EF4-FFF2-40B4-BE49-F238E27FC236}">
              <a16:creationId xmlns:a16="http://schemas.microsoft.com/office/drawing/2014/main" id="{7EA9A9DD-0410-400F-9B67-7CA500B3669E}"/>
            </a:ext>
          </a:extLst>
        </xdr:cNvPr>
        <xdr:cNvSpPr txBox="1"/>
      </xdr:nvSpPr>
      <xdr:spPr>
        <a:xfrm>
          <a:off x="6387465" y="7191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419" name="TextBox 418">
          <a:extLst>
            <a:ext uri="{FF2B5EF4-FFF2-40B4-BE49-F238E27FC236}">
              <a16:creationId xmlns:a16="http://schemas.microsoft.com/office/drawing/2014/main" id="{2B645498-3D34-4D21-8184-F2A25F4F9D66}"/>
            </a:ext>
          </a:extLst>
        </xdr:cNvPr>
        <xdr:cNvSpPr txBox="1"/>
      </xdr:nvSpPr>
      <xdr:spPr>
        <a:xfrm>
          <a:off x="5770245" y="7191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420" name="TextBox 419">
          <a:extLst>
            <a:ext uri="{FF2B5EF4-FFF2-40B4-BE49-F238E27FC236}">
              <a16:creationId xmlns:a16="http://schemas.microsoft.com/office/drawing/2014/main" id="{35576FA5-FFEC-40F4-9E38-BEFF8323A14C}"/>
            </a:ext>
          </a:extLst>
        </xdr:cNvPr>
        <xdr:cNvSpPr txBox="1"/>
      </xdr:nvSpPr>
      <xdr:spPr>
        <a:xfrm>
          <a:off x="6387465" y="7191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421" name="TextBox 420">
          <a:extLst>
            <a:ext uri="{FF2B5EF4-FFF2-40B4-BE49-F238E27FC236}">
              <a16:creationId xmlns:a16="http://schemas.microsoft.com/office/drawing/2014/main" id="{6D2C6309-F233-4288-B71C-9C619B0B46FC}"/>
            </a:ext>
          </a:extLst>
        </xdr:cNvPr>
        <xdr:cNvSpPr txBox="1"/>
      </xdr:nvSpPr>
      <xdr:spPr>
        <a:xfrm>
          <a:off x="6387465" y="7191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422" name="TextBox 421">
          <a:extLst>
            <a:ext uri="{FF2B5EF4-FFF2-40B4-BE49-F238E27FC236}">
              <a16:creationId xmlns:a16="http://schemas.microsoft.com/office/drawing/2014/main" id="{5E6255C5-0D89-4DA4-BA1F-33632FA2431A}"/>
            </a:ext>
          </a:extLst>
        </xdr:cNvPr>
        <xdr:cNvSpPr txBox="1"/>
      </xdr:nvSpPr>
      <xdr:spPr>
        <a:xfrm>
          <a:off x="6387465" y="7353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423" name="TextBox 422">
          <a:extLst>
            <a:ext uri="{FF2B5EF4-FFF2-40B4-BE49-F238E27FC236}">
              <a16:creationId xmlns:a16="http://schemas.microsoft.com/office/drawing/2014/main" id="{30634404-C44B-49C5-84CB-0FEFAF9B30D6}"/>
            </a:ext>
          </a:extLst>
        </xdr:cNvPr>
        <xdr:cNvSpPr txBox="1"/>
      </xdr:nvSpPr>
      <xdr:spPr>
        <a:xfrm>
          <a:off x="6387465" y="7353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424" name="TextBox 423">
          <a:extLst>
            <a:ext uri="{FF2B5EF4-FFF2-40B4-BE49-F238E27FC236}">
              <a16:creationId xmlns:a16="http://schemas.microsoft.com/office/drawing/2014/main" id="{85E4EAD6-49F4-4549-95B1-8E337AA855EF}"/>
            </a:ext>
          </a:extLst>
        </xdr:cNvPr>
        <xdr:cNvSpPr txBox="1"/>
      </xdr:nvSpPr>
      <xdr:spPr>
        <a:xfrm>
          <a:off x="5770245" y="7353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425" name="TextBox 424">
          <a:extLst>
            <a:ext uri="{FF2B5EF4-FFF2-40B4-BE49-F238E27FC236}">
              <a16:creationId xmlns:a16="http://schemas.microsoft.com/office/drawing/2014/main" id="{B5D39DC6-B99D-4AA8-9B78-A23DE46C2996}"/>
            </a:ext>
          </a:extLst>
        </xdr:cNvPr>
        <xdr:cNvSpPr txBox="1"/>
      </xdr:nvSpPr>
      <xdr:spPr>
        <a:xfrm>
          <a:off x="6387465" y="7353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6" name="TextBox 425">
          <a:extLst>
            <a:ext uri="{FF2B5EF4-FFF2-40B4-BE49-F238E27FC236}">
              <a16:creationId xmlns:a16="http://schemas.microsoft.com/office/drawing/2014/main" id="{030F2757-D612-49FE-B22E-2B641DC80A43}"/>
            </a:ext>
          </a:extLst>
        </xdr:cNvPr>
        <xdr:cNvSpPr txBox="1"/>
      </xdr:nvSpPr>
      <xdr:spPr>
        <a:xfrm>
          <a:off x="7597140"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7" name="TextBox 426">
          <a:extLst>
            <a:ext uri="{FF2B5EF4-FFF2-40B4-BE49-F238E27FC236}">
              <a16:creationId xmlns:a16="http://schemas.microsoft.com/office/drawing/2014/main" id="{FE174590-0D39-4E27-85C5-D9531EF2EF23}"/>
            </a:ext>
          </a:extLst>
        </xdr:cNvPr>
        <xdr:cNvSpPr txBox="1"/>
      </xdr:nvSpPr>
      <xdr:spPr>
        <a:xfrm>
          <a:off x="7597140"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428" name="TextBox 427">
          <a:extLst>
            <a:ext uri="{FF2B5EF4-FFF2-40B4-BE49-F238E27FC236}">
              <a16:creationId xmlns:a16="http://schemas.microsoft.com/office/drawing/2014/main" id="{7D6D3646-07EC-4C14-865A-EC1FBCBDBF2A}"/>
            </a:ext>
          </a:extLst>
        </xdr:cNvPr>
        <xdr:cNvSpPr txBox="1"/>
      </xdr:nvSpPr>
      <xdr:spPr>
        <a:xfrm>
          <a:off x="7597140"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429" name="TextBox 428">
          <a:extLst>
            <a:ext uri="{FF2B5EF4-FFF2-40B4-BE49-F238E27FC236}">
              <a16:creationId xmlns:a16="http://schemas.microsoft.com/office/drawing/2014/main" id="{C04DDF56-13E7-4412-8D19-BD5294FDB22B}"/>
            </a:ext>
          </a:extLst>
        </xdr:cNvPr>
        <xdr:cNvSpPr txBox="1"/>
      </xdr:nvSpPr>
      <xdr:spPr>
        <a:xfrm>
          <a:off x="7597140"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430" name="TextBox 429">
          <a:extLst>
            <a:ext uri="{FF2B5EF4-FFF2-40B4-BE49-F238E27FC236}">
              <a16:creationId xmlns:a16="http://schemas.microsoft.com/office/drawing/2014/main" id="{01633A5D-910B-48D8-A981-E3BF56D5DB39}"/>
            </a:ext>
          </a:extLst>
        </xdr:cNvPr>
        <xdr:cNvSpPr txBox="1"/>
      </xdr:nvSpPr>
      <xdr:spPr>
        <a:xfrm>
          <a:off x="7597140"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431" name="TextBox 430">
          <a:extLst>
            <a:ext uri="{FF2B5EF4-FFF2-40B4-BE49-F238E27FC236}">
              <a16:creationId xmlns:a16="http://schemas.microsoft.com/office/drawing/2014/main" id="{3378A9E3-4598-4759-8166-153C0435B052}"/>
            </a:ext>
          </a:extLst>
        </xdr:cNvPr>
        <xdr:cNvSpPr txBox="1"/>
      </xdr:nvSpPr>
      <xdr:spPr>
        <a:xfrm>
          <a:off x="7597140"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432" name="TextBox 431">
          <a:extLst>
            <a:ext uri="{FF2B5EF4-FFF2-40B4-BE49-F238E27FC236}">
              <a16:creationId xmlns:a16="http://schemas.microsoft.com/office/drawing/2014/main" id="{B26401F4-E2DE-473E-8AC5-4484F5A7E099}"/>
            </a:ext>
          </a:extLst>
        </xdr:cNvPr>
        <xdr:cNvSpPr txBox="1"/>
      </xdr:nvSpPr>
      <xdr:spPr>
        <a:xfrm>
          <a:off x="7597140"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433" name="TextBox 432">
          <a:extLst>
            <a:ext uri="{FF2B5EF4-FFF2-40B4-BE49-F238E27FC236}">
              <a16:creationId xmlns:a16="http://schemas.microsoft.com/office/drawing/2014/main" id="{1BE05ED7-2B50-464D-82D1-EBA75CF795D6}"/>
            </a:ext>
          </a:extLst>
        </xdr:cNvPr>
        <xdr:cNvSpPr txBox="1"/>
      </xdr:nvSpPr>
      <xdr:spPr>
        <a:xfrm>
          <a:off x="7597140"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34" name="TextBox 433">
          <a:extLst>
            <a:ext uri="{FF2B5EF4-FFF2-40B4-BE49-F238E27FC236}">
              <a16:creationId xmlns:a16="http://schemas.microsoft.com/office/drawing/2014/main" id="{1ABC083A-23A2-46E9-A9AD-5D61A330A225}"/>
            </a:ext>
          </a:extLst>
        </xdr:cNvPr>
        <xdr:cNvSpPr txBox="1"/>
      </xdr:nvSpPr>
      <xdr:spPr>
        <a:xfrm>
          <a:off x="7597140"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38</xdr:row>
      <xdr:rowOff>0</xdr:rowOff>
    </xdr:from>
    <xdr:ext cx="183125" cy="264560"/>
    <xdr:sp macro="" textlink="">
      <xdr:nvSpPr>
        <xdr:cNvPr id="435" name="TextBox 434">
          <a:extLst>
            <a:ext uri="{FF2B5EF4-FFF2-40B4-BE49-F238E27FC236}">
              <a16:creationId xmlns:a16="http://schemas.microsoft.com/office/drawing/2014/main" id="{48D15C3C-EBE1-4503-9A1D-4EC9A678E565}"/>
            </a:ext>
          </a:extLst>
        </xdr:cNvPr>
        <xdr:cNvSpPr txBox="1"/>
      </xdr:nvSpPr>
      <xdr:spPr>
        <a:xfrm>
          <a:off x="7597140" y="6543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38</xdr:row>
      <xdr:rowOff>0</xdr:rowOff>
    </xdr:from>
    <xdr:ext cx="184731" cy="271710"/>
    <xdr:sp macro="" textlink="">
      <xdr:nvSpPr>
        <xdr:cNvPr id="436" name="TextBox 435">
          <a:extLst>
            <a:ext uri="{FF2B5EF4-FFF2-40B4-BE49-F238E27FC236}">
              <a16:creationId xmlns:a16="http://schemas.microsoft.com/office/drawing/2014/main" id="{93831D02-83AD-4A2B-8F98-25FFB47FE158}"/>
            </a:ext>
          </a:extLst>
        </xdr:cNvPr>
        <xdr:cNvSpPr txBox="1"/>
      </xdr:nvSpPr>
      <xdr:spPr>
        <a:xfrm>
          <a:off x="6722745" y="6543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37" name="TextBox 436">
          <a:extLst>
            <a:ext uri="{FF2B5EF4-FFF2-40B4-BE49-F238E27FC236}">
              <a16:creationId xmlns:a16="http://schemas.microsoft.com/office/drawing/2014/main" id="{D0C8E791-6B35-4CA5-AFE8-DC86877304E1}"/>
            </a:ext>
          </a:extLst>
        </xdr:cNvPr>
        <xdr:cNvSpPr txBox="1"/>
      </xdr:nvSpPr>
      <xdr:spPr>
        <a:xfrm>
          <a:off x="7597140"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38" name="TextBox 437">
          <a:extLst>
            <a:ext uri="{FF2B5EF4-FFF2-40B4-BE49-F238E27FC236}">
              <a16:creationId xmlns:a16="http://schemas.microsoft.com/office/drawing/2014/main" id="{A4F85331-D8C4-438C-9264-AB4A7AA68C2E}"/>
            </a:ext>
          </a:extLst>
        </xdr:cNvPr>
        <xdr:cNvSpPr txBox="1"/>
      </xdr:nvSpPr>
      <xdr:spPr>
        <a:xfrm>
          <a:off x="7597140" y="654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439" name="TextBox 438">
          <a:extLst>
            <a:ext uri="{FF2B5EF4-FFF2-40B4-BE49-F238E27FC236}">
              <a16:creationId xmlns:a16="http://schemas.microsoft.com/office/drawing/2014/main" id="{EC94A794-2A82-40E0-B8A2-D95D5F54B58E}"/>
            </a:ext>
          </a:extLst>
        </xdr:cNvPr>
        <xdr:cNvSpPr txBox="1"/>
      </xdr:nvSpPr>
      <xdr:spPr>
        <a:xfrm>
          <a:off x="7597140"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39</xdr:row>
      <xdr:rowOff>0</xdr:rowOff>
    </xdr:from>
    <xdr:ext cx="183125" cy="264560"/>
    <xdr:sp macro="" textlink="">
      <xdr:nvSpPr>
        <xdr:cNvPr id="440" name="TextBox 439">
          <a:extLst>
            <a:ext uri="{FF2B5EF4-FFF2-40B4-BE49-F238E27FC236}">
              <a16:creationId xmlns:a16="http://schemas.microsoft.com/office/drawing/2014/main" id="{1DC39B3E-D6A8-4433-B52C-C923A0B3029A}"/>
            </a:ext>
          </a:extLst>
        </xdr:cNvPr>
        <xdr:cNvSpPr txBox="1"/>
      </xdr:nvSpPr>
      <xdr:spPr>
        <a:xfrm>
          <a:off x="7597140" y="6705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39</xdr:row>
      <xdr:rowOff>0</xdr:rowOff>
    </xdr:from>
    <xdr:ext cx="184731" cy="271710"/>
    <xdr:sp macro="" textlink="">
      <xdr:nvSpPr>
        <xdr:cNvPr id="441" name="TextBox 440">
          <a:extLst>
            <a:ext uri="{FF2B5EF4-FFF2-40B4-BE49-F238E27FC236}">
              <a16:creationId xmlns:a16="http://schemas.microsoft.com/office/drawing/2014/main" id="{E3FC0A9E-F7BF-4251-BF07-E20B0ABADF12}"/>
            </a:ext>
          </a:extLst>
        </xdr:cNvPr>
        <xdr:cNvSpPr txBox="1"/>
      </xdr:nvSpPr>
      <xdr:spPr>
        <a:xfrm>
          <a:off x="6722745" y="6705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442" name="TextBox 441">
          <a:extLst>
            <a:ext uri="{FF2B5EF4-FFF2-40B4-BE49-F238E27FC236}">
              <a16:creationId xmlns:a16="http://schemas.microsoft.com/office/drawing/2014/main" id="{0808D557-3A01-47BE-BCCC-BBC4DA01F1E5}"/>
            </a:ext>
          </a:extLst>
        </xdr:cNvPr>
        <xdr:cNvSpPr txBox="1"/>
      </xdr:nvSpPr>
      <xdr:spPr>
        <a:xfrm>
          <a:off x="7597140"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443" name="TextBox 442">
          <a:extLst>
            <a:ext uri="{FF2B5EF4-FFF2-40B4-BE49-F238E27FC236}">
              <a16:creationId xmlns:a16="http://schemas.microsoft.com/office/drawing/2014/main" id="{5B1553A9-9949-4B6A-8C21-36B5BA0C9EAC}"/>
            </a:ext>
          </a:extLst>
        </xdr:cNvPr>
        <xdr:cNvSpPr txBox="1"/>
      </xdr:nvSpPr>
      <xdr:spPr>
        <a:xfrm>
          <a:off x="7597140" y="6705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444" name="TextBox 443">
          <a:extLst>
            <a:ext uri="{FF2B5EF4-FFF2-40B4-BE49-F238E27FC236}">
              <a16:creationId xmlns:a16="http://schemas.microsoft.com/office/drawing/2014/main" id="{D797FE6D-4586-45BD-A2AC-EE8487976A37}"/>
            </a:ext>
          </a:extLst>
        </xdr:cNvPr>
        <xdr:cNvSpPr txBox="1"/>
      </xdr:nvSpPr>
      <xdr:spPr>
        <a:xfrm>
          <a:off x="7597140"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40</xdr:row>
      <xdr:rowOff>0</xdr:rowOff>
    </xdr:from>
    <xdr:ext cx="183125" cy="264560"/>
    <xdr:sp macro="" textlink="">
      <xdr:nvSpPr>
        <xdr:cNvPr id="445" name="TextBox 444">
          <a:extLst>
            <a:ext uri="{FF2B5EF4-FFF2-40B4-BE49-F238E27FC236}">
              <a16:creationId xmlns:a16="http://schemas.microsoft.com/office/drawing/2014/main" id="{38D8D9B4-93C5-4F28-932C-DD679914E17D}"/>
            </a:ext>
          </a:extLst>
        </xdr:cNvPr>
        <xdr:cNvSpPr txBox="1"/>
      </xdr:nvSpPr>
      <xdr:spPr>
        <a:xfrm>
          <a:off x="7597140" y="6867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40</xdr:row>
      <xdr:rowOff>0</xdr:rowOff>
    </xdr:from>
    <xdr:ext cx="184731" cy="271710"/>
    <xdr:sp macro="" textlink="">
      <xdr:nvSpPr>
        <xdr:cNvPr id="446" name="TextBox 445">
          <a:extLst>
            <a:ext uri="{FF2B5EF4-FFF2-40B4-BE49-F238E27FC236}">
              <a16:creationId xmlns:a16="http://schemas.microsoft.com/office/drawing/2014/main" id="{CB6D6945-B744-4891-B596-5CF20E55536F}"/>
            </a:ext>
          </a:extLst>
        </xdr:cNvPr>
        <xdr:cNvSpPr txBox="1"/>
      </xdr:nvSpPr>
      <xdr:spPr>
        <a:xfrm>
          <a:off x="6722745" y="6867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447" name="TextBox 446">
          <a:extLst>
            <a:ext uri="{FF2B5EF4-FFF2-40B4-BE49-F238E27FC236}">
              <a16:creationId xmlns:a16="http://schemas.microsoft.com/office/drawing/2014/main" id="{2F70E4B0-25E8-4E03-B660-6B510B1DC775}"/>
            </a:ext>
          </a:extLst>
        </xdr:cNvPr>
        <xdr:cNvSpPr txBox="1"/>
      </xdr:nvSpPr>
      <xdr:spPr>
        <a:xfrm>
          <a:off x="7597140"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448" name="TextBox 447">
          <a:extLst>
            <a:ext uri="{FF2B5EF4-FFF2-40B4-BE49-F238E27FC236}">
              <a16:creationId xmlns:a16="http://schemas.microsoft.com/office/drawing/2014/main" id="{4A06A3D3-9A94-4769-9709-34B1CD8B54E4}"/>
            </a:ext>
          </a:extLst>
        </xdr:cNvPr>
        <xdr:cNvSpPr txBox="1"/>
      </xdr:nvSpPr>
      <xdr:spPr>
        <a:xfrm>
          <a:off x="7597140" y="6867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449" name="TextBox 448">
          <a:extLst>
            <a:ext uri="{FF2B5EF4-FFF2-40B4-BE49-F238E27FC236}">
              <a16:creationId xmlns:a16="http://schemas.microsoft.com/office/drawing/2014/main" id="{5497645C-99DA-4FA1-8CB8-FEB244B96C29}"/>
            </a:ext>
          </a:extLst>
        </xdr:cNvPr>
        <xdr:cNvSpPr txBox="1"/>
      </xdr:nvSpPr>
      <xdr:spPr>
        <a:xfrm>
          <a:off x="7597140"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450" name="TextBox 449">
          <a:extLst>
            <a:ext uri="{FF2B5EF4-FFF2-40B4-BE49-F238E27FC236}">
              <a16:creationId xmlns:a16="http://schemas.microsoft.com/office/drawing/2014/main" id="{A95DD465-6190-4F90-8DD1-91B62FFA4C9C}"/>
            </a:ext>
          </a:extLst>
        </xdr:cNvPr>
        <xdr:cNvSpPr txBox="1"/>
      </xdr:nvSpPr>
      <xdr:spPr>
        <a:xfrm>
          <a:off x="7597140" y="7029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451" name="TextBox 450">
          <a:extLst>
            <a:ext uri="{FF2B5EF4-FFF2-40B4-BE49-F238E27FC236}">
              <a16:creationId xmlns:a16="http://schemas.microsoft.com/office/drawing/2014/main" id="{96AC5404-B9B0-4BBA-A068-1B96FE5E2A88}"/>
            </a:ext>
          </a:extLst>
        </xdr:cNvPr>
        <xdr:cNvSpPr txBox="1"/>
      </xdr:nvSpPr>
      <xdr:spPr>
        <a:xfrm>
          <a:off x="6722745" y="7029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452" name="TextBox 451">
          <a:extLst>
            <a:ext uri="{FF2B5EF4-FFF2-40B4-BE49-F238E27FC236}">
              <a16:creationId xmlns:a16="http://schemas.microsoft.com/office/drawing/2014/main" id="{AABD52E4-1E5B-4699-B864-E4F50F5ED935}"/>
            </a:ext>
          </a:extLst>
        </xdr:cNvPr>
        <xdr:cNvSpPr txBox="1"/>
      </xdr:nvSpPr>
      <xdr:spPr>
        <a:xfrm>
          <a:off x="7597140"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453" name="TextBox 452">
          <a:extLst>
            <a:ext uri="{FF2B5EF4-FFF2-40B4-BE49-F238E27FC236}">
              <a16:creationId xmlns:a16="http://schemas.microsoft.com/office/drawing/2014/main" id="{1743E46C-85B1-465B-95E4-F629E2C638E2}"/>
            </a:ext>
          </a:extLst>
        </xdr:cNvPr>
        <xdr:cNvSpPr txBox="1"/>
      </xdr:nvSpPr>
      <xdr:spPr>
        <a:xfrm>
          <a:off x="7597140" y="7029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54" name="TextBox 453">
          <a:extLst>
            <a:ext uri="{FF2B5EF4-FFF2-40B4-BE49-F238E27FC236}">
              <a16:creationId xmlns:a16="http://schemas.microsoft.com/office/drawing/2014/main" id="{1D8A2FDB-197D-4192-8D28-B00A60BF194C}"/>
            </a:ext>
          </a:extLst>
        </xdr:cNvPr>
        <xdr:cNvSpPr txBox="1"/>
      </xdr:nvSpPr>
      <xdr:spPr>
        <a:xfrm>
          <a:off x="7597140" y="7191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455" name="TextBox 454">
          <a:extLst>
            <a:ext uri="{FF2B5EF4-FFF2-40B4-BE49-F238E27FC236}">
              <a16:creationId xmlns:a16="http://schemas.microsoft.com/office/drawing/2014/main" id="{C91FA751-5420-4046-A300-33CF9D4FDA51}"/>
            </a:ext>
          </a:extLst>
        </xdr:cNvPr>
        <xdr:cNvSpPr txBox="1"/>
      </xdr:nvSpPr>
      <xdr:spPr>
        <a:xfrm>
          <a:off x="7597140" y="7191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456" name="TextBox 455">
          <a:extLst>
            <a:ext uri="{FF2B5EF4-FFF2-40B4-BE49-F238E27FC236}">
              <a16:creationId xmlns:a16="http://schemas.microsoft.com/office/drawing/2014/main" id="{2375AC30-F176-42CE-A616-D92C801CEED6}"/>
            </a:ext>
          </a:extLst>
        </xdr:cNvPr>
        <xdr:cNvSpPr txBox="1"/>
      </xdr:nvSpPr>
      <xdr:spPr>
        <a:xfrm>
          <a:off x="6722745" y="7191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57" name="TextBox 456">
          <a:extLst>
            <a:ext uri="{FF2B5EF4-FFF2-40B4-BE49-F238E27FC236}">
              <a16:creationId xmlns:a16="http://schemas.microsoft.com/office/drawing/2014/main" id="{F09DAA18-B129-4FEC-964B-3A8292FFF6C2}"/>
            </a:ext>
          </a:extLst>
        </xdr:cNvPr>
        <xdr:cNvSpPr txBox="1"/>
      </xdr:nvSpPr>
      <xdr:spPr>
        <a:xfrm>
          <a:off x="7597140" y="7191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58" name="TextBox 457">
          <a:extLst>
            <a:ext uri="{FF2B5EF4-FFF2-40B4-BE49-F238E27FC236}">
              <a16:creationId xmlns:a16="http://schemas.microsoft.com/office/drawing/2014/main" id="{A53B6E8C-0B62-48AA-9E8F-3E5D1F005E96}"/>
            </a:ext>
          </a:extLst>
        </xdr:cNvPr>
        <xdr:cNvSpPr txBox="1"/>
      </xdr:nvSpPr>
      <xdr:spPr>
        <a:xfrm>
          <a:off x="7597140" y="7191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459" name="TextBox 458">
          <a:extLst>
            <a:ext uri="{FF2B5EF4-FFF2-40B4-BE49-F238E27FC236}">
              <a16:creationId xmlns:a16="http://schemas.microsoft.com/office/drawing/2014/main" id="{9AD768C9-1AD2-43A6-A9D3-26CD6333C1F6}"/>
            </a:ext>
          </a:extLst>
        </xdr:cNvPr>
        <xdr:cNvSpPr txBox="1"/>
      </xdr:nvSpPr>
      <xdr:spPr>
        <a:xfrm>
          <a:off x="7597140" y="7353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460" name="TextBox 459">
          <a:extLst>
            <a:ext uri="{FF2B5EF4-FFF2-40B4-BE49-F238E27FC236}">
              <a16:creationId xmlns:a16="http://schemas.microsoft.com/office/drawing/2014/main" id="{456902B8-C46D-4C01-8CB5-C401A0D6349F}"/>
            </a:ext>
          </a:extLst>
        </xdr:cNvPr>
        <xdr:cNvSpPr txBox="1"/>
      </xdr:nvSpPr>
      <xdr:spPr>
        <a:xfrm>
          <a:off x="7597140" y="7353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461" name="TextBox 460">
          <a:extLst>
            <a:ext uri="{FF2B5EF4-FFF2-40B4-BE49-F238E27FC236}">
              <a16:creationId xmlns:a16="http://schemas.microsoft.com/office/drawing/2014/main" id="{EF514F56-83E7-4091-B95A-C94FA55E753B}"/>
            </a:ext>
          </a:extLst>
        </xdr:cNvPr>
        <xdr:cNvSpPr txBox="1"/>
      </xdr:nvSpPr>
      <xdr:spPr>
        <a:xfrm>
          <a:off x="6722745" y="7353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462" name="TextBox 461">
          <a:extLst>
            <a:ext uri="{FF2B5EF4-FFF2-40B4-BE49-F238E27FC236}">
              <a16:creationId xmlns:a16="http://schemas.microsoft.com/office/drawing/2014/main" id="{A1C1CE05-F32E-4833-A041-07F7C954CDDA}"/>
            </a:ext>
          </a:extLst>
        </xdr:cNvPr>
        <xdr:cNvSpPr txBox="1"/>
      </xdr:nvSpPr>
      <xdr:spPr>
        <a:xfrm>
          <a:off x="7597140" y="7353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3139440</xdr:colOff>
      <xdr:row>24</xdr:row>
      <xdr:rowOff>0</xdr:rowOff>
    </xdr:from>
    <xdr:ext cx="192763" cy="264560"/>
    <xdr:sp macro="" textlink="">
      <xdr:nvSpPr>
        <xdr:cNvPr id="2" name="TextBox 1">
          <a:extLst>
            <a:ext uri="{FF2B5EF4-FFF2-40B4-BE49-F238E27FC236}">
              <a16:creationId xmlns:a16="http://schemas.microsoft.com/office/drawing/2014/main" id="{C2309043-8DB9-4EF6-B7DB-2FD8837BCD30}"/>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3" name="TextBox 2">
          <a:extLst>
            <a:ext uri="{FF2B5EF4-FFF2-40B4-BE49-F238E27FC236}">
              <a16:creationId xmlns:a16="http://schemas.microsoft.com/office/drawing/2014/main" id="{DB585CD9-1FAE-4DEF-A480-0E088F6D80BF}"/>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4" name="TextBox 3">
          <a:extLst>
            <a:ext uri="{FF2B5EF4-FFF2-40B4-BE49-F238E27FC236}">
              <a16:creationId xmlns:a16="http://schemas.microsoft.com/office/drawing/2014/main" id="{BB1F98C9-E40C-4CCA-ADF7-065A160AB9F9}"/>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5" name="TextBox 4">
          <a:extLst>
            <a:ext uri="{FF2B5EF4-FFF2-40B4-BE49-F238E27FC236}">
              <a16:creationId xmlns:a16="http://schemas.microsoft.com/office/drawing/2014/main" id="{F648C0EA-E468-415C-93EE-DAD3EEEB35F3}"/>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6" name="TextBox 5">
          <a:extLst>
            <a:ext uri="{FF2B5EF4-FFF2-40B4-BE49-F238E27FC236}">
              <a16:creationId xmlns:a16="http://schemas.microsoft.com/office/drawing/2014/main" id="{BA48A3DF-3F46-4B21-90B2-91F63DA42550}"/>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7" name="TextBox 6">
          <a:extLst>
            <a:ext uri="{FF2B5EF4-FFF2-40B4-BE49-F238E27FC236}">
              <a16:creationId xmlns:a16="http://schemas.microsoft.com/office/drawing/2014/main" id="{A6D30134-EB7A-4B2A-8C74-46CF094CDE10}"/>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8" name="TextBox 7">
          <a:extLst>
            <a:ext uri="{FF2B5EF4-FFF2-40B4-BE49-F238E27FC236}">
              <a16:creationId xmlns:a16="http://schemas.microsoft.com/office/drawing/2014/main" id="{3EAA6147-205C-4EC1-A1E8-8E8493FC44F5}"/>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 name="TextBox 8">
          <a:extLst>
            <a:ext uri="{FF2B5EF4-FFF2-40B4-BE49-F238E27FC236}">
              <a16:creationId xmlns:a16="http://schemas.microsoft.com/office/drawing/2014/main" id="{A25FC0EE-36CC-40F5-8E0C-617A6C261B76}"/>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0" name="TextBox 9">
          <a:extLst>
            <a:ext uri="{FF2B5EF4-FFF2-40B4-BE49-F238E27FC236}">
              <a16:creationId xmlns:a16="http://schemas.microsoft.com/office/drawing/2014/main" id="{6ACB5138-A604-4F37-B369-6858E6F5ACB7}"/>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 name="TextBox 10">
          <a:extLst>
            <a:ext uri="{FF2B5EF4-FFF2-40B4-BE49-F238E27FC236}">
              <a16:creationId xmlns:a16="http://schemas.microsoft.com/office/drawing/2014/main" id="{DC660BB6-E1D4-45B7-A476-17CFC5F7758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 name="TextBox 11">
          <a:extLst>
            <a:ext uri="{FF2B5EF4-FFF2-40B4-BE49-F238E27FC236}">
              <a16:creationId xmlns:a16="http://schemas.microsoft.com/office/drawing/2014/main" id="{CF53CD09-41A4-4842-9BFC-FD8F2C66F3E9}"/>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3" name="TextBox 12">
          <a:extLst>
            <a:ext uri="{FF2B5EF4-FFF2-40B4-BE49-F238E27FC236}">
              <a16:creationId xmlns:a16="http://schemas.microsoft.com/office/drawing/2014/main" id="{FDE5A589-4EF1-440F-AD12-FF59FDEAF6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4" name="TextBox 13">
          <a:extLst>
            <a:ext uri="{FF2B5EF4-FFF2-40B4-BE49-F238E27FC236}">
              <a16:creationId xmlns:a16="http://schemas.microsoft.com/office/drawing/2014/main" id="{F46D471E-9539-47A9-962B-AB478128E2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15" name="TextBox 14">
          <a:extLst>
            <a:ext uri="{FF2B5EF4-FFF2-40B4-BE49-F238E27FC236}">
              <a16:creationId xmlns:a16="http://schemas.microsoft.com/office/drawing/2014/main" id="{83420CB3-99F7-4DA3-9148-F3C03F217FCE}"/>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16" name="TextBox 15">
          <a:extLst>
            <a:ext uri="{FF2B5EF4-FFF2-40B4-BE49-F238E27FC236}">
              <a16:creationId xmlns:a16="http://schemas.microsoft.com/office/drawing/2014/main" id="{E96A2876-1581-4EFE-A210-D7AF290FAC1D}"/>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17" name="TextBox 16">
          <a:extLst>
            <a:ext uri="{FF2B5EF4-FFF2-40B4-BE49-F238E27FC236}">
              <a16:creationId xmlns:a16="http://schemas.microsoft.com/office/drawing/2014/main" id="{4642F922-FBB7-416C-845C-D40DD4F2B28C}"/>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8" name="TextBox 17">
          <a:extLst>
            <a:ext uri="{FF2B5EF4-FFF2-40B4-BE49-F238E27FC236}">
              <a16:creationId xmlns:a16="http://schemas.microsoft.com/office/drawing/2014/main" id="{7E9856BD-52B1-4D0A-983D-B707605B9248}"/>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9" name="TextBox 18">
          <a:extLst>
            <a:ext uri="{FF2B5EF4-FFF2-40B4-BE49-F238E27FC236}">
              <a16:creationId xmlns:a16="http://schemas.microsoft.com/office/drawing/2014/main" id="{9BE54698-AC14-4598-99B0-A5F0A2749413}"/>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0" name="TextBox 19">
          <a:extLst>
            <a:ext uri="{FF2B5EF4-FFF2-40B4-BE49-F238E27FC236}">
              <a16:creationId xmlns:a16="http://schemas.microsoft.com/office/drawing/2014/main" id="{C26B4E9E-915E-47E1-BFA0-4B16BF704940}"/>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1" name="TextBox 20">
          <a:extLst>
            <a:ext uri="{FF2B5EF4-FFF2-40B4-BE49-F238E27FC236}">
              <a16:creationId xmlns:a16="http://schemas.microsoft.com/office/drawing/2014/main" id="{2DB50152-3775-4519-9D16-7BAA016E95C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2" name="TextBox 21">
          <a:extLst>
            <a:ext uri="{FF2B5EF4-FFF2-40B4-BE49-F238E27FC236}">
              <a16:creationId xmlns:a16="http://schemas.microsoft.com/office/drawing/2014/main" id="{EF499A6E-F13E-489B-8382-FBC80EE07EA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3" name="TextBox 22">
          <a:extLst>
            <a:ext uri="{FF2B5EF4-FFF2-40B4-BE49-F238E27FC236}">
              <a16:creationId xmlns:a16="http://schemas.microsoft.com/office/drawing/2014/main" id="{5A709702-46A3-4F96-B098-0FEABFB5E78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4" name="TextBox 23">
          <a:extLst>
            <a:ext uri="{FF2B5EF4-FFF2-40B4-BE49-F238E27FC236}">
              <a16:creationId xmlns:a16="http://schemas.microsoft.com/office/drawing/2014/main" id="{40853F86-EF88-4473-B28E-F550E77067B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5" name="TextBox 24">
          <a:extLst>
            <a:ext uri="{FF2B5EF4-FFF2-40B4-BE49-F238E27FC236}">
              <a16:creationId xmlns:a16="http://schemas.microsoft.com/office/drawing/2014/main" id="{A0CB52D8-F273-4BE9-A7FD-44160FD54A1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6" name="TextBox 25">
          <a:extLst>
            <a:ext uri="{FF2B5EF4-FFF2-40B4-BE49-F238E27FC236}">
              <a16:creationId xmlns:a16="http://schemas.microsoft.com/office/drawing/2014/main" id="{97EA0FEF-35A8-4A7A-A746-4488C46E0DC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7" name="TextBox 26">
          <a:extLst>
            <a:ext uri="{FF2B5EF4-FFF2-40B4-BE49-F238E27FC236}">
              <a16:creationId xmlns:a16="http://schemas.microsoft.com/office/drawing/2014/main" id="{221B91F8-67B6-4F03-9C20-E6B3257A8C9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28" name="TextBox 27">
          <a:extLst>
            <a:ext uri="{FF2B5EF4-FFF2-40B4-BE49-F238E27FC236}">
              <a16:creationId xmlns:a16="http://schemas.microsoft.com/office/drawing/2014/main" id="{18F37BA5-436B-400B-A0D5-B4ACE3C6A47B}"/>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29" name="TextBox 28">
          <a:extLst>
            <a:ext uri="{FF2B5EF4-FFF2-40B4-BE49-F238E27FC236}">
              <a16:creationId xmlns:a16="http://schemas.microsoft.com/office/drawing/2014/main" id="{72E84D04-A37D-4619-8885-AAC0832C85D4}"/>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0" name="TextBox 29">
          <a:extLst>
            <a:ext uri="{FF2B5EF4-FFF2-40B4-BE49-F238E27FC236}">
              <a16:creationId xmlns:a16="http://schemas.microsoft.com/office/drawing/2014/main" id="{8FE02E6A-D5F7-4500-B84A-4CEDC44C5D6F}"/>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F38DBEB8-0DCE-4747-BC2B-909D9D5A690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2" name="TextBox 31">
          <a:extLst>
            <a:ext uri="{FF2B5EF4-FFF2-40B4-BE49-F238E27FC236}">
              <a16:creationId xmlns:a16="http://schemas.microsoft.com/office/drawing/2014/main" id="{F1372247-8CAD-43E5-B3B7-45E36C6AA06B}"/>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3" name="TextBox 32">
          <a:extLst>
            <a:ext uri="{FF2B5EF4-FFF2-40B4-BE49-F238E27FC236}">
              <a16:creationId xmlns:a16="http://schemas.microsoft.com/office/drawing/2014/main" id="{DEFAAEDA-3B57-47F0-9B91-91447D4A980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4" name="TextBox 33">
          <a:extLst>
            <a:ext uri="{FF2B5EF4-FFF2-40B4-BE49-F238E27FC236}">
              <a16:creationId xmlns:a16="http://schemas.microsoft.com/office/drawing/2014/main" id="{AF22FAAB-DEF5-4106-83A1-49CA66511C0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5" name="TextBox 34">
          <a:extLst>
            <a:ext uri="{FF2B5EF4-FFF2-40B4-BE49-F238E27FC236}">
              <a16:creationId xmlns:a16="http://schemas.microsoft.com/office/drawing/2014/main" id="{95DB4D12-B69D-44B3-AF79-4DCA30D5C46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6" name="TextBox 35">
          <a:extLst>
            <a:ext uri="{FF2B5EF4-FFF2-40B4-BE49-F238E27FC236}">
              <a16:creationId xmlns:a16="http://schemas.microsoft.com/office/drawing/2014/main" id="{40E4FFC7-55E7-485B-BEC8-E630217280CA}"/>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7" name="TextBox 36">
          <a:extLst>
            <a:ext uri="{FF2B5EF4-FFF2-40B4-BE49-F238E27FC236}">
              <a16:creationId xmlns:a16="http://schemas.microsoft.com/office/drawing/2014/main" id="{1F728385-1F33-4F65-BDCD-8D7056F7B8D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38" name="TextBox 37">
          <a:extLst>
            <a:ext uri="{FF2B5EF4-FFF2-40B4-BE49-F238E27FC236}">
              <a16:creationId xmlns:a16="http://schemas.microsoft.com/office/drawing/2014/main" id="{7B561E91-6D3B-4B37-900A-B3362F54AB1E}"/>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92763" cy="264560"/>
    <xdr:sp macro="" textlink="">
      <xdr:nvSpPr>
        <xdr:cNvPr id="39" name="TextBox 38">
          <a:extLst>
            <a:ext uri="{FF2B5EF4-FFF2-40B4-BE49-F238E27FC236}">
              <a16:creationId xmlns:a16="http://schemas.microsoft.com/office/drawing/2014/main" id="{37495642-F3BF-4643-BE2F-F6B9F94F0FF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25</xdr:row>
      <xdr:rowOff>0</xdr:rowOff>
    </xdr:from>
    <xdr:ext cx="183125" cy="264560"/>
    <xdr:sp macro="" textlink="">
      <xdr:nvSpPr>
        <xdr:cNvPr id="40" name="TextBox 39">
          <a:extLst>
            <a:ext uri="{FF2B5EF4-FFF2-40B4-BE49-F238E27FC236}">
              <a16:creationId xmlns:a16="http://schemas.microsoft.com/office/drawing/2014/main" id="{4F4DDE02-4C9F-4381-BD1E-631EDACF76B0}"/>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41" name="TextBox 40">
          <a:extLst>
            <a:ext uri="{FF2B5EF4-FFF2-40B4-BE49-F238E27FC236}">
              <a16:creationId xmlns:a16="http://schemas.microsoft.com/office/drawing/2014/main" id="{80E106D9-0831-4FDF-AEBD-2FFBC13419BB}"/>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2" name="TextBox 41">
          <a:extLst>
            <a:ext uri="{FF2B5EF4-FFF2-40B4-BE49-F238E27FC236}">
              <a16:creationId xmlns:a16="http://schemas.microsoft.com/office/drawing/2014/main" id="{98D8CEA5-0943-4412-AB71-8BD456E3739F}"/>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43" name="TextBox 42">
          <a:extLst>
            <a:ext uri="{FF2B5EF4-FFF2-40B4-BE49-F238E27FC236}">
              <a16:creationId xmlns:a16="http://schemas.microsoft.com/office/drawing/2014/main" id="{AAD9E042-E4AE-437C-9C5B-6D074955F2DF}"/>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44" name="TextBox 43">
          <a:extLst>
            <a:ext uri="{FF2B5EF4-FFF2-40B4-BE49-F238E27FC236}">
              <a16:creationId xmlns:a16="http://schemas.microsoft.com/office/drawing/2014/main" id="{C15C171E-75D4-4908-955F-74D5A7F9634E}"/>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5" name="TextBox 44">
          <a:extLst>
            <a:ext uri="{FF2B5EF4-FFF2-40B4-BE49-F238E27FC236}">
              <a16:creationId xmlns:a16="http://schemas.microsoft.com/office/drawing/2014/main" id="{AA27301C-37B3-475A-94D0-D6A2F9539949}"/>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6" name="TextBox 45">
          <a:extLst>
            <a:ext uri="{FF2B5EF4-FFF2-40B4-BE49-F238E27FC236}">
              <a16:creationId xmlns:a16="http://schemas.microsoft.com/office/drawing/2014/main" id="{39FCE415-DA22-49EB-8254-4DF33E4B46E5}"/>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7" name="TextBox 46">
          <a:extLst>
            <a:ext uri="{FF2B5EF4-FFF2-40B4-BE49-F238E27FC236}">
              <a16:creationId xmlns:a16="http://schemas.microsoft.com/office/drawing/2014/main" id="{55122BFF-F588-4144-89DA-03780F92BB93}"/>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8" name="TextBox 47">
          <a:extLst>
            <a:ext uri="{FF2B5EF4-FFF2-40B4-BE49-F238E27FC236}">
              <a16:creationId xmlns:a16="http://schemas.microsoft.com/office/drawing/2014/main" id="{6F094A88-E6D0-4AA6-BD9E-7D79D50BC226}"/>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49" name="TextBox 48">
          <a:extLst>
            <a:ext uri="{FF2B5EF4-FFF2-40B4-BE49-F238E27FC236}">
              <a16:creationId xmlns:a16="http://schemas.microsoft.com/office/drawing/2014/main" id="{A169E329-277D-4A51-A5AE-BB3A0E62925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0" name="TextBox 49">
          <a:extLst>
            <a:ext uri="{FF2B5EF4-FFF2-40B4-BE49-F238E27FC236}">
              <a16:creationId xmlns:a16="http://schemas.microsoft.com/office/drawing/2014/main" id="{442CA608-2E93-43E0-9DB6-704B6D3125DF}"/>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1" name="TextBox 50">
          <a:extLst>
            <a:ext uri="{FF2B5EF4-FFF2-40B4-BE49-F238E27FC236}">
              <a16:creationId xmlns:a16="http://schemas.microsoft.com/office/drawing/2014/main" id="{042B1D39-64C4-4A35-B89A-F846BF6A619F}"/>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2" name="TextBox 51">
          <a:extLst>
            <a:ext uri="{FF2B5EF4-FFF2-40B4-BE49-F238E27FC236}">
              <a16:creationId xmlns:a16="http://schemas.microsoft.com/office/drawing/2014/main" id="{1100BE68-7216-4810-B3D7-451CDB8F41BB}"/>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3" name="TextBox 52">
          <a:extLst>
            <a:ext uri="{FF2B5EF4-FFF2-40B4-BE49-F238E27FC236}">
              <a16:creationId xmlns:a16="http://schemas.microsoft.com/office/drawing/2014/main" id="{1E5A8641-5169-42A0-AAE4-21378242B428}"/>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4" name="TextBox 53">
          <a:extLst>
            <a:ext uri="{FF2B5EF4-FFF2-40B4-BE49-F238E27FC236}">
              <a16:creationId xmlns:a16="http://schemas.microsoft.com/office/drawing/2014/main" id="{A564E130-DA46-4927-9670-A13432169573}"/>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55" name="TextBox 54">
          <a:extLst>
            <a:ext uri="{FF2B5EF4-FFF2-40B4-BE49-F238E27FC236}">
              <a16:creationId xmlns:a16="http://schemas.microsoft.com/office/drawing/2014/main" id="{56E9F4B9-0504-4AE4-B9C8-731730D4A452}"/>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56" name="TextBox 55">
          <a:extLst>
            <a:ext uri="{FF2B5EF4-FFF2-40B4-BE49-F238E27FC236}">
              <a16:creationId xmlns:a16="http://schemas.microsoft.com/office/drawing/2014/main" id="{69B1482B-0169-483D-96F6-CFEE4F776D3F}"/>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303466"/>
    <xdr:sp macro="" textlink="">
      <xdr:nvSpPr>
        <xdr:cNvPr id="57" name="TextBox 56">
          <a:extLst>
            <a:ext uri="{FF2B5EF4-FFF2-40B4-BE49-F238E27FC236}">
              <a16:creationId xmlns:a16="http://schemas.microsoft.com/office/drawing/2014/main" id="{3B671006-DCAA-454C-9D08-6F8718D74826}"/>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8" name="TextBox 57">
          <a:extLst>
            <a:ext uri="{FF2B5EF4-FFF2-40B4-BE49-F238E27FC236}">
              <a16:creationId xmlns:a16="http://schemas.microsoft.com/office/drawing/2014/main" id="{9E5A6174-3E3B-4297-8C93-64E2A477958F}"/>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9" name="TextBox 58">
          <a:extLst>
            <a:ext uri="{FF2B5EF4-FFF2-40B4-BE49-F238E27FC236}">
              <a16:creationId xmlns:a16="http://schemas.microsoft.com/office/drawing/2014/main" id="{C492135E-C448-4C48-A156-38376B2C19F7}"/>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0" name="TextBox 59">
          <a:extLst>
            <a:ext uri="{FF2B5EF4-FFF2-40B4-BE49-F238E27FC236}">
              <a16:creationId xmlns:a16="http://schemas.microsoft.com/office/drawing/2014/main" id="{BD411062-ABAE-45A2-A649-1D6BCAFDAEC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1" name="TextBox 60">
          <a:extLst>
            <a:ext uri="{FF2B5EF4-FFF2-40B4-BE49-F238E27FC236}">
              <a16:creationId xmlns:a16="http://schemas.microsoft.com/office/drawing/2014/main" id="{6CD08706-3FE6-46F2-8E31-9C29A223ADB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2" name="TextBox 61">
          <a:extLst>
            <a:ext uri="{FF2B5EF4-FFF2-40B4-BE49-F238E27FC236}">
              <a16:creationId xmlns:a16="http://schemas.microsoft.com/office/drawing/2014/main" id="{2CB40C9B-4FFF-4A61-8FF6-FA841B657571}"/>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3" name="TextBox 62">
          <a:extLst>
            <a:ext uri="{FF2B5EF4-FFF2-40B4-BE49-F238E27FC236}">
              <a16:creationId xmlns:a16="http://schemas.microsoft.com/office/drawing/2014/main" id="{09C8B7EF-EC22-4DE4-97F2-69263F40C309}"/>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4" name="TextBox 63">
          <a:extLst>
            <a:ext uri="{FF2B5EF4-FFF2-40B4-BE49-F238E27FC236}">
              <a16:creationId xmlns:a16="http://schemas.microsoft.com/office/drawing/2014/main" id="{BDB800AE-8632-4229-B29A-5BE0E187524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5" name="TextBox 64">
          <a:extLst>
            <a:ext uri="{FF2B5EF4-FFF2-40B4-BE49-F238E27FC236}">
              <a16:creationId xmlns:a16="http://schemas.microsoft.com/office/drawing/2014/main" id="{3938227E-F098-416F-9B71-CB177AB8A35F}"/>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6" name="TextBox 65">
          <a:extLst>
            <a:ext uri="{FF2B5EF4-FFF2-40B4-BE49-F238E27FC236}">
              <a16:creationId xmlns:a16="http://schemas.microsoft.com/office/drawing/2014/main" id="{EA0868DC-38B6-4316-B90F-020B169E4EF6}"/>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7" name="TextBox 66">
          <a:extLst>
            <a:ext uri="{FF2B5EF4-FFF2-40B4-BE49-F238E27FC236}">
              <a16:creationId xmlns:a16="http://schemas.microsoft.com/office/drawing/2014/main" id="{EEC36FA9-08C9-432C-AC92-11EB296A46AC}"/>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68" name="TextBox 67">
          <a:extLst>
            <a:ext uri="{FF2B5EF4-FFF2-40B4-BE49-F238E27FC236}">
              <a16:creationId xmlns:a16="http://schemas.microsoft.com/office/drawing/2014/main" id="{B9383F9D-BADB-46FD-863D-3E032B0D16A5}"/>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69" name="TextBox 68">
          <a:extLst>
            <a:ext uri="{FF2B5EF4-FFF2-40B4-BE49-F238E27FC236}">
              <a16:creationId xmlns:a16="http://schemas.microsoft.com/office/drawing/2014/main" id="{78CA3D7F-E209-4A1F-A0FD-786C0AC2291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70" name="TextBox 69">
          <a:extLst>
            <a:ext uri="{FF2B5EF4-FFF2-40B4-BE49-F238E27FC236}">
              <a16:creationId xmlns:a16="http://schemas.microsoft.com/office/drawing/2014/main" id="{2C4AFAE0-253B-429D-B2BA-2FE1AACEA055}"/>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1" name="TextBox 70">
          <a:extLst>
            <a:ext uri="{FF2B5EF4-FFF2-40B4-BE49-F238E27FC236}">
              <a16:creationId xmlns:a16="http://schemas.microsoft.com/office/drawing/2014/main" id="{2B0585B9-47B1-4F3F-9375-0D45086C15B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2" name="TextBox 71">
          <a:extLst>
            <a:ext uri="{FF2B5EF4-FFF2-40B4-BE49-F238E27FC236}">
              <a16:creationId xmlns:a16="http://schemas.microsoft.com/office/drawing/2014/main" id="{429BD0CC-84C6-438B-A239-63A3FE8E9E01}"/>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3" name="TextBox 72">
          <a:extLst>
            <a:ext uri="{FF2B5EF4-FFF2-40B4-BE49-F238E27FC236}">
              <a16:creationId xmlns:a16="http://schemas.microsoft.com/office/drawing/2014/main" id="{AFA29668-3050-48C2-A547-75AD8935BE2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4" name="TextBox 73">
          <a:extLst>
            <a:ext uri="{FF2B5EF4-FFF2-40B4-BE49-F238E27FC236}">
              <a16:creationId xmlns:a16="http://schemas.microsoft.com/office/drawing/2014/main" id="{59BA35FA-44DC-4DB5-A5A4-8037434F243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5" name="TextBox 74">
          <a:extLst>
            <a:ext uri="{FF2B5EF4-FFF2-40B4-BE49-F238E27FC236}">
              <a16:creationId xmlns:a16="http://schemas.microsoft.com/office/drawing/2014/main" id="{2015BA26-8F8D-4AF0-BFC8-B780FC5916F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6" name="TextBox 75">
          <a:extLst>
            <a:ext uri="{FF2B5EF4-FFF2-40B4-BE49-F238E27FC236}">
              <a16:creationId xmlns:a16="http://schemas.microsoft.com/office/drawing/2014/main" id="{72EF0A8E-EB8D-4F4B-9A9F-68DE83743F2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7" name="TextBox 76">
          <a:extLst>
            <a:ext uri="{FF2B5EF4-FFF2-40B4-BE49-F238E27FC236}">
              <a16:creationId xmlns:a16="http://schemas.microsoft.com/office/drawing/2014/main" id="{4C0C9FDE-409C-4E0F-BC53-31222CE3CA6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8" name="TextBox 77">
          <a:extLst>
            <a:ext uri="{FF2B5EF4-FFF2-40B4-BE49-F238E27FC236}">
              <a16:creationId xmlns:a16="http://schemas.microsoft.com/office/drawing/2014/main" id="{9BAB5880-89C1-49B4-AE9C-22C7ED64A15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79" name="TextBox 78">
          <a:extLst>
            <a:ext uri="{FF2B5EF4-FFF2-40B4-BE49-F238E27FC236}">
              <a16:creationId xmlns:a16="http://schemas.microsoft.com/office/drawing/2014/main" id="{AB5EB50A-312E-40EE-A086-0EE3B34FF9AC}"/>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80" name="TextBox 79">
          <a:extLst>
            <a:ext uri="{FF2B5EF4-FFF2-40B4-BE49-F238E27FC236}">
              <a16:creationId xmlns:a16="http://schemas.microsoft.com/office/drawing/2014/main" id="{A1592BF9-BED0-49EC-BE67-A2914E3DC93E}"/>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81" name="TextBox 80">
          <a:extLst>
            <a:ext uri="{FF2B5EF4-FFF2-40B4-BE49-F238E27FC236}">
              <a16:creationId xmlns:a16="http://schemas.microsoft.com/office/drawing/2014/main" id="{F4E6B788-D277-4138-87FF-E7A64C5C344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82" name="TextBox 81">
          <a:extLst>
            <a:ext uri="{FF2B5EF4-FFF2-40B4-BE49-F238E27FC236}">
              <a16:creationId xmlns:a16="http://schemas.microsoft.com/office/drawing/2014/main" id="{635CDACC-531C-4C2C-B446-E49766E907D7}"/>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83" name="TextBox 82">
          <a:extLst>
            <a:ext uri="{FF2B5EF4-FFF2-40B4-BE49-F238E27FC236}">
              <a16:creationId xmlns:a16="http://schemas.microsoft.com/office/drawing/2014/main" id="{C9C767B3-1D89-4E56-AE01-743C547AB78F}"/>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84" name="TextBox 83">
          <a:extLst>
            <a:ext uri="{FF2B5EF4-FFF2-40B4-BE49-F238E27FC236}">
              <a16:creationId xmlns:a16="http://schemas.microsoft.com/office/drawing/2014/main" id="{67009AFB-C560-49BB-9CC7-26979F9467C7}"/>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85" name="TextBox 84">
          <a:extLst>
            <a:ext uri="{FF2B5EF4-FFF2-40B4-BE49-F238E27FC236}">
              <a16:creationId xmlns:a16="http://schemas.microsoft.com/office/drawing/2014/main" id="{781E0403-177E-4BC6-8271-325A0446D560}"/>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86" name="TextBox 85">
          <a:extLst>
            <a:ext uri="{FF2B5EF4-FFF2-40B4-BE49-F238E27FC236}">
              <a16:creationId xmlns:a16="http://schemas.microsoft.com/office/drawing/2014/main" id="{65F38F37-1EC0-454C-936D-BA8E8847DBB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87" name="TextBox 86">
          <a:extLst>
            <a:ext uri="{FF2B5EF4-FFF2-40B4-BE49-F238E27FC236}">
              <a16:creationId xmlns:a16="http://schemas.microsoft.com/office/drawing/2014/main" id="{FDF29D44-F7F1-4F66-B3DA-E28B0C5400E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88" name="TextBox 87">
          <a:extLst>
            <a:ext uri="{FF2B5EF4-FFF2-40B4-BE49-F238E27FC236}">
              <a16:creationId xmlns:a16="http://schemas.microsoft.com/office/drawing/2014/main" id="{B2B570C5-D5F3-48BF-9BDA-16ABFCD5F569}"/>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89" name="TextBox 88">
          <a:extLst>
            <a:ext uri="{FF2B5EF4-FFF2-40B4-BE49-F238E27FC236}">
              <a16:creationId xmlns:a16="http://schemas.microsoft.com/office/drawing/2014/main" id="{89BD819C-793C-44FC-B17C-F2B0994A748A}"/>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90" name="TextBox 89">
          <a:extLst>
            <a:ext uri="{FF2B5EF4-FFF2-40B4-BE49-F238E27FC236}">
              <a16:creationId xmlns:a16="http://schemas.microsoft.com/office/drawing/2014/main" id="{06307DDE-BEF8-4EE7-88BE-E9D6962258A4}"/>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1" name="TextBox 90">
          <a:extLst>
            <a:ext uri="{FF2B5EF4-FFF2-40B4-BE49-F238E27FC236}">
              <a16:creationId xmlns:a16="http://schemas.microsoft.com/office/drawing/2014/main" id="{8D86CBC4-6413-4956-9084-08E187A8595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92" name="TextBox 91">
          <a:extLst>
            <a:ext uri="{FF2B5EF4-FFF2-40B4-BE49-F238E27FC236}">
              <a16:creationId xmlns:a16="http://schemas.microsoft.com/office/drawing/2014/main" id="{1350B6BD-93FA-4651-AA2C-7E1305516274}"/>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93" name="TextBox 92">
          <a:extLst>
            <a:ext uri="{FF2B5EF4-FFF2-40B4-BE49-F238E27FC236}">
              <a16:creationId xmlns:a16="http://schemas.microsoft.com/office/drawing/2014/main" id="{BF1FDE12-426C-4FE9-8AC8-F4F467CA8400}"/>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4" name="TextBox 93">
          <a:extLst>
            <a:ext uri="{FF2B5EF4-FFF2-40B4-BE49-F238E27FC236}">
              <a16:creationId xmlns:a16="http://schemas.microsoft.com/office/drawing/2014/main" id="{D67EFCB1-2A65-4113-BE64-39EAD083C19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95" name="TextBox 94">
          <a:extLst>
            <a:ext uri="{FF2B5EF4-FFF2-40B4-BE49-F238E27FC236}">
              <a16:creationId xmlns:a16="http://schemas.microsoft.com/office/drawing/2014/main" id="{343E9A13-FFC1-4EA5-83D3-7DC9F637153F}"/>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96" name="TextBox 95">
          <a:extLst>
            <a:ext uri="{FF2B5EF4-FFF2-40B4-BE49-F238E27FC236}">
              <a16:creationId xmlns:a16="http://schemas.microsoft.com/office/drawing/2014/main" id="{045562A0-626F-443F-9738-AA1E48DD542D}"/>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97" name="TextBox 96">
          <a:extLst>
            <a:ext uri="{FF2B5EF4-FFF2-40B4-BE49-F238E27FC236}">
              <a16:creationId xmlns:a16="http://schemas.microsoft.com/office/drawing/2014/main" id="{8D62C965-DA32-4F92-8360-99CB054FE1FD}"/>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8" name="TextBox 97">
          <a:extLst>
            <a:ext uri="{FF2B5EF4-FFF2-40B4-BE49-F238E27FC236}">
              <a16:creationId xmlns:a16="http://schemas.microsoft.com/office/drawing/2014/main" id="{9BE089AE-85CB-4AAD-BC00-FCED5AEA3EED}"/>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99" name="TextBox 98">
          <a:extLst>
            <a:ext uri="{FF2B5EF4-FFF2-40B4-BE49-F238E27FC236}">
              <a16:creationId xmlns:a16="http://schemas.microsoft.com/office/drawing/2014/main" id="{936056D8-11FD-4A32-AD12-96B7FE78B191}"/>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100" name="TextBox 99">
          <a:extLst>
            <a:ext uri="{FF2B5EF4-FFF2-40B4-BE49-F238E27FC236}">
              <a16:creationId xmlns:a16="http://schemas.microsoft.com/office/drawing/2014/main" id="{5E4B819A-428F-44ED-85C6-B8F05F98FA70}"/>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01" name="TextBox 100">
          <a:extLst>
            <a:ext uri="{FF2B5EF4-FFF2-40B4-BE49-F238E27FC236}">
              <a16:creationId xmlns:a16="http://schemas.microsoft.com/office/drawing/2014/main" id="{D17608EA-DB07-43D5-91EE-E60782A0D99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102" name="TextBox 101">
          <a:extLst>
            <a:ext uri="{FF2B5EF4-FFF2-40B4-BE49-F238E27FC236}">
              <a16:creationId xmlns:a16="http://schemas.microsoft.com/office/drawing/2014/main" id="{534D0F2F-CEF7-4DF5-8452-C72E652C4FB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103" name="TextBox 102">
          <a:extLst>
            <a:ext uri="{FF2B5EF4-FFF2-40B4-BE49-F238E27FC236}">
              <a16:creationId xmlns:a16="http://schemas.microsoft.com/office/drawing/2014/main" id="{BE1C17DA-3CB1-4096-824F-18B39D21FF18}"/>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04" name="TextBox 103">
          <a:extLst>
            <a:ext uri="{FF2B5EF4-FFF2-40B4-BE49-F238E27FC236}">
              <a16:creationId xmlns:a16="http://schemas.microsoft.com/office/drawing/2014/main" id="{08DB2730-4CC1-40C6-908C-7C8F9D134168}"/>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105" name="TextBox 104">
          <a:extLst>
            <a:ext uri="{FF2B5EF4-FFF2-40B4-BE49-F238E27FC236}">
              <a16:creationId xmlns:a16="http://schemas.microsoft.com/office/drawing/2014/main" id="{F986E24B-4E6D-4E7C-8D30-3C96690B4E28}"/>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106" name="TextBox 105">
          <a:extLst>
            <a:ext uri="{FF2B5EF4-FFF2-40B4-BE49-F238E27FC236}">
              <a16:creationId xmlns:a16="http://schemas.microsoft.com/office/drawing/2014/main" id="{C67BCA19-4809-4199-A7CC-DA93151F1DF7}"/>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107" name="TextBox 106">
          <a:extLst>
            <a:ext uri="{FF2B5EF4-FFF2-40B4-BE49-F238E27FC236}">
              <a16:creationId xmlns:a16="http://schemas.microsoft.com/office/drawing/2014/main" id="{4763789B-4433-4492-BAD9-1D0E84AF52DC}"/>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33</xdr:row>
      <xdr:rowOff>0</xdr:rowOff>
    </xdr:from>
    <xdr:ext cx="183125" cy="264560"/>
    <xdr:sp macro="" textlink="">
      <xdr:nvSpPr>
        <xdr:cNvPr id="108" name="TextBox 107">
          <a:extLst>
            <a:ext uri="{FF2B5EF4-FFF2-40B4-BE49-F238E27FC236}">
              <a16:creationId xmlns:a16="http://schemas.microsoft.com/office/drawing/2014/main" id="{A3D08FB6-A73E-4A8C-8828-5B96E8FE439C}"/>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109" name="TextBox 108">
          <a:extLst>
            <a:ext uri="{FF2B5EF4-FFF2-40B4-BE49-F238E27FC236}">
              <a16:creationId xmlns:a16="http://schemas.microsoft.com/office/drawing/2014/main" id="{8C2521C4-9F24-462B-AD51-805252EC788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E2B8E84B-0034-4005-BF99-F539EFDC2542}"/>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01AD4304-604B-4703-8135-D1D375DE88A5}"/>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65ECD9C6-AEC6-4A02-8991-02A735B28A7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3" name="TextBox 112">
          <a:extLst>
            <a:ext uri="{FF2B5EF4-FFF2-40B4-BE49-F238E27FC236}">
              <a16:creationId xmlns:a16="http://schemas.microsoft.com/office/drawing/2014/main" id="{165A66A2-7FDC-4CB6-A341-287186166EEC}"/>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4" name="TextBox 113">
          <a:extLst>
            <a:ext uri="{FF2B5EF4-FFF2-40B4-BE49-F238E27FC236}">
              <a16:creationId xmlns:a16="http://schemas.microsoft.com/office/drawing/2014/main" id="{50590EEA-BF87-4420-9139-819C81D96B6B}"/>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5" name="TextBox 114">
          <a:extLst>
            <a:ext uri="{FF2B5EF4-FFF2-40B4-BE49-F238E27FC236}">
              <a16:creationId xmlns:a16="http://schemas.microsoft.com/office/drawing/2014/main" id="{1E0E5EE0-6DFF-4B1F-B4AC-1B7359F78F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6" name="TextBox 115">
          <a:extLst>
            <a:ext uri="{FF2B5EF4-FFF2-40B4-BE49-F238E27FC236}">
              <a16:creationId xmlns:a16="http://schemas.microsoft.com/office/drawing/2014/main" id="{03CAF46B-3860-4D93-8C6A-2A1C2A98CA93}"/>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7" name="TextBox 116">
          <a:extLst>
            <a:ext uri="{FF2B5EF4-FFF2-40B4-BE49-F238E27FC236}">
              <a16:creationId xmlns:a16="http://schemas.microsoft.com/office/drawing/2014/main" id="{3033AAF0-4D7E-4F0B-ABA1-703CD15639D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8" name="TextBox 117">
          <a:extLst>
            <a:ext uri="{FF2B5EF4-FFF2-40B4-BE49-F238E27FC236}">
              <a16:creationId xmlns:a16="http://schemas.microsoft.com/office/drawing/2014/main" id="{64C80E0D-26B1-4E3A-B13F-93B129E67C70}"/>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19" name="TextBox 118">
          <a:extLst>
            <a:ext uri="{FF2B5EF4-FFF2-40B4-BE49-F238E27FC236}">
              <a16:creationId xmlns:a16="http://schemas.microsoft.com/office/drawing/2014/main" id="{B7ACA25C-4C2A-4309-9262-8A2672D6F322}"/>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20" name="TextBox 119">
          <a:extLst>
            <a:ext uri="{FF2B5EF4-FFF2-40B4-BE49-F238E27FC236}">
              <a16:creationId xmlns:a16="http://schemas.microsoft.com/office/drawing/2014/main" id="{E31F370E-C454-4A50-92D7-9CEF38713377}"/>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21" name="TextBox 120">
          <a:extLst>
            <a:ext uri="{FF2B5EF4-FFF2-40B4-BE49-F238E27FC236}">
              <a16:creationId xmlns:a16="http://schemas.microsoft.com/office/drawing/2014/main" id="{A2C65A41-4D7C-40BC-B035-415E8D359034}"/>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22" name="TextBox 121">
          <a:extLst>
            <a:ext uri="{FF2B5EF4-FFF2-40B4-BE49-F238E27FC236}">
              <a16:creationId xmlns:a16="http://schemas.microsoft.com/office/drawing/2014/main" id="{CFB7710D-989B-475D-BF4B-FDB02C53295E}"/>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23" name="TextBox 122">
          <a:extLst>
            <a:ext uri="{FF2B5EF4-FFF2-40B4-BE49-F238E27FC236}">
              <a16:creationId xmlns:a16="http://schemas.microsoft.com/office/drawing/2014/main" id="{844F21F3-581D-4B8B-801F-0EFBE9B51066}"/>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4" name="TextBox 123">
          <a:extLst>
            <a:ext uri="{FF2B5EF4-FFF2-40B4-BE49-F238E27FC236}">
              <a16:creationId xmlns:a16="http://schemas.microsoft.com/office/drawing/2014/main" id="{C75500BB-13C7-48DE-9465-D5EB4BA0398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25" name="TextBox 124">
          <a:extLst>
            <a:ext uri="{FF2B5EF4-FFF2-40B4-BE49-F238E27FC236}">
              <a16:creationId xmlns:a16="http://schemas.microsoft.com/office/drawing/2014/main" id="{F512529D-9468-440A-AB30-545F9DF7B1A7}"/>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26" name="TextBox 125">
          <a:extLst>
            <a:ext uri="{FF2B5EF4-FFF2-40B4-BE49-F238E27FC236}">
              <a16:creationId xmlns:a16="http://schemas.microsoft.com/office/drawing/2014/main" id="{803F2D78-DF26-41B4-A7C7-C6CBFC6D3EBC}"/>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7" name="TextBox 126">
          <a:extLst>
            <a:ext uri="{FF2B5EF4-FFF2-40B4-BE49-F238E27FC236}">
              <a16:creationId xmlns:a16="http://schemas.microsoft.com/office/drawing/2014/main" id="{C112F84A-F0FD-4093-BFFD-7C568CB2A99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8" name="TextBox 127">
          <a:extLst>
            <a:ext uri="{FF2B5EF4-FFF2-40B4-BE49-F238E27FC236}">
              <a16:creationId xmlns:a16="http://schemas.microsoft.com/office/drawing/2014/main" id="{FAFF6580-56C9-4FDF-810F-EC70620883DF}"/>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9" name="TextBox 128">
          <a:extLst>
            <a:ext uri="{FF2B5EF4-FFF2-40B4-BE49-F238E27FC236}">
              <a16:creationId xmlns:a16="http://schemas.microsoft.com/office/drawing/2014/main" id="{03C6745E-1550-425A-9322-EF6C6CF43D40}"/>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130" name="TextBox 129">
          <a:extLst>
            <a:ext uri="{FF2B5EF4-FFF2-40B4-BE49-F238E27FC236}">
              <a16:creationId xmlns:a16="http://schemas.microsoft.com/office/drawing/2014/main" id="{A258243B-E74B-4993-B98D-34A8515DA26A}"/>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131" name="TextBox 130">
          <a:extLst>
            <a:ext uri="{FF2B5EF4-FFF2-40B4-BE49-F238E27FC236}">
              <a16:creationId xmlns:a16="http://schemas.microsoft.com/office/drawing/2014/main" id="{22993197-9DBE-464C-A9AF-9F442458FD9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132" name="TextBox 131">
          <a:extLst>
            <a:ext uri="{FF2B5EF4-FFF2-40B4-BE49-F238E27FC236}">
              <a16:creationId xmlns:a16="http://schemas.microsoft.com/office/drawing/2014/main" id="{018697ED-F429-4854-8D1B-E9E7E1ADF011}"/>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133" name="TextBox 132">
          <a:extLst>
            <a:ext uri="{FF2B5EF4-FFF2-40B4-BE49-F238E27FC236}">
              <a16:creationId xmlns:a16="http://schemas.microsoft.com/office/drawing/2014/main" id="{15D5130E-9ABC-4929-8EBB-29E2A207F929}"/>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33</xdr:row>
      <xdr:rowOff>0</xdr:rowOff>
    </xdr:from>
    <xdr:ext cx="183125" cy="264560"/>
    <xdr:sp macro="" textlink="">
      <xdr:nvSpPr>
        <xdr:cNvPr id="134" name="TextBox 133">
          <a:extLst>
            <a:ext uri="{FF2B5EF4-FFF2-40B4-BE49-F238E27FC236}">
              <a16:creationId xmlns:a16="http://schemas.microsoft.com/office/drawing/2014/main" id="{3E2E1657-4B20-4053-AFC1-9590B64AC595}"/>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135" name="TextBox 134">
          <a:extLst>
            <a:ext uri="{FF2B5EF4-FFF2-40B4-BE49-F238E27FC236}">
              <a16:creationId xmlns:a16="http://schemas.microsoft.com/office/drawing/2014/main" id="{2B5A9D85-4464-44A3-BA4C-41F2FE6C9DCF}"/>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6" name="TextBox 135">
          <a:extLst>
            <a:ext uri="{FF2B5EF4-FFF2-40B4-BE49-F238E27FC236}">
              <a16:creationId xmlns:a16="http://schemas.microsoft.com/office/drawing/2014/main" id="{D5F6181B-0ED1-4671-A402-F4C818B1481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7" name="TextBox 136">
          <a:extLst>
            <a:ext uri="{FF2B5EF4-FFF2-40B4-BE49-F238E27FC236}">
              <a16:creationId xmlns:a16="http://schemas.microsoft.com/office/drawing/2014/main" id="{6FD7D81E-D3F4-4A63-B098-EDA9DC01213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8" name="TextBox 137">
          <a:extLst>
            <a:ext uri="{FF2B5EF4-FFF2-40B4-BE49-F238E27FC236}">
              <a16:creationId xmlns:a16="http://schemas.microsoft.com/office/drawing/2014/main" id="{12923A41-2BF2-4E5D-9E5E-AB03F4D895DB}"/>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9" name="TextBox 138">
          <a:extLst>
            <a:ext uri="{FF2B5EF4-FFF2-40B4-BE49-F238E27FC236}">
              <a16:creationId xmlns:a16="http://schemas.microsoft.com/office/drawing/2014/main" id="{8799F24F-75A3-46F1-A96B-0570E49425C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0" name="TextBox 139">
          <a:extLst>
            <a:ext uri="{FF2B5EF4-FFF2-40B4-BE49-F238E27FC236}">
              <a16:creationId xmlns:a16="http://schemas.microsoft.com/office/drawing/2014/main" id="{9437DCA0-98D3-4D98-9E36-1FAAC70D2119}"/>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1" name="TextBox 140">
          <a:extLst>
            <a:ext uri="{FF2B5EF4-FFF2-40B4-BE49-F238E27FC236}">
              <a16:creationId xmlns:a16="http://schemas.microsoft.com/office/drawing/2014/main" id="{AECD11B7-77C9-4333-9A3C-5BAC6E842A4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2" name="TextBox 141">
          <a:extLst>
            <a:ext uri="{FF2B5EF4-FFF2-40B4-BE49-F238E27FC236}">
              <a16:creationId xmlns:a16="http://schemas.microsoft.com/office/drawing/2014/main" id="{854D00CF-A09A-45F4-874D-93F6389A1AF1}"/>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3" name="TextBox 142">
          <a:extLst>
            <a:ext uri="{FF2B5EF4-FFF2-40B4-BE49-F238E27FC236}">
              <a16:creationId xmlns:a16="http://schemas.microsoft.com/office/drawing/2014/main" id="{DD169401-F669-4E38-B040-8799D1FFA47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4" name="TextBox 143">
          <a:extLst>
            <a:ext uri="{FF2B5EF4-FFF2-40B4-BE49-F238E27FC236}">
              <a16:creationId xmlns:a16="http://schemas.microsoft.com/office/drawing/2014/main" id="{BEAD7F17-6333-47BD-86B1-64E9CCC8CE79}"/>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5" name="TextBox 144">
          <a:extLst>
            <a:ext uri="{FF2B5EF4-FFF2-40B4-BE49-F238E27FC236}">
              <a16:creationId xmlns:a16="http://schemas.microsoft.com/office/drawing/2014/main" id="{8C30214F-19F4-429D-8A00-6EABB6F3D460}"/>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6" name="TextBox 145">
          <a:extLst>
            <a:ext uri="{FF2B5EF4-FFF2-40B4-BE49-F238E27FC236}">
              <a16:creationId xmlns:a16="http://schemas.microsoft.com/office/drawing/2014/main" id="{58CD6465-A348-4C0A-A3CA-99AA4E1F0DE0}"/>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47" name="TextBox 146">
          <a:extLst>
            <a:ext uri="{FF2B5EF4-FFF2-40B4-BE49-F238E27FC236}">
              <a16:creationId xmlns:a16="http://schemas.microsoft.com/office/drawing/2014/main" id="{65A8C112-4976-4EBC-B4C2-288E2C74DB8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48" name="TextBox 147">
          <a:extLst>
            <a:ext uri="{FF2B5EF4-FFF2-40B4-BE49-F238E27FC236}">
              <a16:creationId xmlns:a16="http://schemas.microsoft.com/office/drawing/2014/main" id="{4F5C1820-9AE8-4B71-89CC-89D9CC74992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0" name="TextBox 149">
          <a:extLst>
            <a:ext uri="{FF2B5EF4-FFF2-40B4-BE49-F238E27FC236}">
              <a16:creationId xmlns:a16="http://schemas.microsoft.com/office/drawing/2014/main" id="{B04F6717-6B6E-42F4-8BF9-C42EFDDF3D5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1" name="TextBox 150">
          <a:extLst>
            <a:ext uri="{FF2B5EF4-FFF2-40B4-BE49-F238E27FC236}">
              <a16:creationId xmlns:a16="http://schemas.microsoft.com/office/drawing/2014/main" id="{63F3AFB5-F774-4681-AC24-9EC532781A8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2" name="TextBox 151">
          <a:extLst>
            <a:ext uri="{FF2B5EF4-FFF2-40B4-BE49-F238E27FC236}">
              <a16:creationId xmlns:a16="http://schemas.microsoft.com/office/drawing/2014/main" id="{91125EF1-1122-48BE-9F4B-939BB39C45ED}"/>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53" name="TextBox 152">
          <a:extLst>
            <a:ext uri="{FF2B5EF4-FFF2-40B4-BE49-F238E27FC236}">
              <a16:creationId xmlns:a16="http://schemas.microsoft.com/office/drawing/2014/main" id="{302220F1-A3DD-4DF1-A50B-74FCF3033B24}"/>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54" name="TextBox 153">
          <a:extLst>
            <a:ext uri="{FF2B5EF4-FFF2-40B4-BE49-F238E27FC236}">
              <a16:creationId xmlns:a16="http://schemas.microsoft.com/office/drawing/2014/main" id="{BF83AC0B-9638-493A-A96E-554333D1743B}"/>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55" name="TextBox 154">
          <a:extLst>
            <a:ext uri="{FF2B5EF4-FFF2-40B4-BE49-F238E27FC236}">
              <a16:creationId xmlns:a16="http://schemas.microsoft.com/office/drawing/2014/main" id="{19728012-C286-4C73-AADC-00E87910BDF6}"/>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56" name="TextBox 155">
          <a:extLst>
            <a:ext uri="{FF2B5EF4-FFF2-40B4-BE49-F238E27FC236}">
              <a16:creationId xmlns:a16="http://schemas.microsoft.com/office/drawing/2014/main" id="{7A8FF51F-4849-4477-A420-9DAF1B1EEC0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157" name="TextBox 156">
          <a:extLst>
            <a:ext uri="{FF2B5EF4-FFF2-40B4-BE49-F238E27FC236}">
              <a16:creationId xmlns:a16="http://schemas.microsoft.com/office/drawing/2014/main" id="{C738CD8B-061C-4216-86D0-4941D49401D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158" name="TextBox 157">
          <a:extLst>
            <a:ext uri="{FF2B5EF4-FFF2-40B4-BE49-F238E27FC236}">
              <a16:creationId xmlns:a16="http://schemas.microsoft.com/office/drawing/2014/main" id="{C2E3B29E-1DDF-4060-9199-5123E185D9C6}"/>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59" name="TextBox 158">
          <a:extLst>
            <a:ext uri="{FF2B5EF4-FFF2-40B4-BE49-F238E27FC236}">
              <a16:creationId xmlns:a16="http://schemas.microsoft.com/office/drawing/2014/main" id="{8400E14D-4BB3-4168-A670-496132DB3147}"/>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33</xdr:row>
      <xdr:rowOff>0</xdr:rowOff>
    </xdr:from>
    <xdr:ext cx="183125" cy="264560"/>
    <xdr:sp macro="" textlink="">
      <xdr:nvSpPr>
        <xdr:cNvPr id="160" name="TextBox 159">
          <a:extLst>
            <a:ext uri="{FF2B5EF4-FFF2-40B4-BE49-F238E27FC236}">
              <a16:creationId xmlns:a16="http://schemas.microsoft.com/office/drawing/2014/main" id="{448365C7-2850-47C6-A523-888694D79D4D}"/>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33</xdr:row>
      <xdr:rowOff>0</xdr:rowOff>
    </xdr:from>
    <xdr:ext cx="184731" cy="271710"/>
    <xdr:sp macro="" textlink="">
      <xdr:nvSpPr>
        <xdr:cNvPr id="161" name="TextBox 160">
          <a:extLst>
            <a:ext uri="{FF2B5EF4-FFF2-40B4-BE49-F238E27FC236}">
              <a16:creationId xmlns:a16="http://schemas.microsoft.com/office/drawing/2014/main" id="{E63DC5D2-F29F-4792-910E-8BADCDD056EB}"/>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2" name="TextBox 161">
          <a:extLst>
            <a:ext uri="{FF2B5EF4-FFF2-40B4-BE49-F238E27FC236}">
              <a16:creationId xmlns:a16="http://schemas.microsoft.com/office/drawing/2014/main" id="{72FE7F5F-F460-4F2F-B48E-AEDFE9283546}"/>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3" name="TextBox 162">
          <a:extLst>
            <a:ext uri="{FF2B5EF4-FFF2-40B4-BE49-F238E27FC236}">
              <a16:creationId xmlns:a16="http://schemas.microsoft.com/office/drawing/2014/main" id="{84FBFE7C-0F10-414A-953A-3FB8F9A47A9D}"/>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4" name="TextBox 163">
          <a:extLst>
            <a:ext uri="{FF2B5EF4-FFF2-40B4-BE49-F238E27FC236}">
              <a16:creationId xmlns:a16="http://schemas.microsoft.com/office/drawing/2014/main" id="{609549B9-2762-48A1-9B6B-D75350B90398}"/>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5" name="TextBox 164">
          <a:extLst>
            <a:ext uri="{FF2B5EF4-FFF2-40B4-BE49-F238E27FC236}">
              <a16:creationId xmlns:a16="http://schemas.microsoft.com/office/drawing/2014/main" id="{1E39E43F-533A-4F3D-9178-C6092C462B49}"/>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6" name="TextBox 165">
          <a:extLst>
            <a:ext uri="{FF2B5EF4-FFF2-40B4-BE49-F238E27FC236}">
              <a16:creationId xmlns:a16="http://schemas.microsoft.com/office/drawing/2014/main" id="{8DC8011B-D8F2-4C8C-B806-F3174DFC3C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7" name="TextBox 166">
          <a:extLst>
            <a:ext uri="{FF2B5EF4-FFF2-40B4-BE49-F238E27FC236}">
              <a16:creationId xmlns:a16="http://schemas.microsoft.com/office/drawing/2014/main" id="{4D94BAB7-2C5A-4E08-A134-86B818D40476}"/>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8" name="TextBox 167">
          <a:extLst>
            <a:ext uri="{FF2B5EF4-FFF2-40B4-BE49-F238E27FC236}">
              <a16:creationId xmlns:a16="http://schemas.microsoft.com/office/drawing/2014/main" id="{C073BFA2-80A9-4F94-BD97-31651B21698D}"/>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9" name="TextBox 168">
          <a:extLst>
            <a:ext uri="{FF2B5EF4-FFF2-40B4-BE49-F238E27FC236}">
              <a16:creationId xmlns:a16="http://schemas.microsoft.com/office/drawing/2014/main" id="{37605C8D-01D1-4380-83E2-6AC25E956C55}"/>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1D45C77F-B84E-4E1C-B52B-D9161284BBAE}"/>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71" name="TextBox 170">
          <a:extLst>
            <a:ext uri="{FF2B5EF4-FFF2-40B4-BE49-F238E27FC236}">
              <a16:creationId xmlns:a16="http://schemas.microsoft.com/office/drawing/2014/main" id="{8A05091A-64BA-444E-B840-21D794825F4B}"/>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72" name="TextBox 171">
          <a:extLst>
            <a:ext uri="{FF2B5EF4-FFF2-40B4-BE49-F238E27FC236}">
              <a16:creationId xmlns:a16="http://schemas.microsoft.com/office/drawing/2014/main" id="{E54DEF5B-A4E1-446E-93E8-31368A6597DF}"/>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79AC5DE4-48E6-434B-BE9C-5616C3F145A3}"/>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74" name="TextBox 173">
          <a:extLst>
            <a:ext uri="{FF2B5EF4-FFF2-40B4-BE49-F238E27FC236}">
              <a16:creationId xmlns:a16="http://schemas.microsoft.com/office/drawing/2014/main" id="{A967C328-E901-497C-B30D-030BBC1C18D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75" name="TextBox 174">
          <a:extLst>
            <a:ext uri="{FF2B5EF4-FFF2-40B4-BE49-F238E27FC236}">
              <a16:creationId xmlns:a16="http://schemas.microsoft.com/office/drawing/2014/main" id="{564C75F8-3FA8-4A63-BED1-72C8233E481A}"/>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76" name="TextBox 175">
          <a:extLst>
            <a:ext uri="{FF2B5EF4-FFF2-40B4-BE49-F238E27FC236}">
              <a16:creationId xmlns:a16="http://schemas.microsoft.com/office/drawing/2014/main" id="{BB42CCA5-7C3A-47A9-8511-BDD4B1D082C8}"/>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77" name="TextBox 176">
          <a:extLst>
            <a:ext uri="{FF2B5EF4-FFF2-40B4-BE49-F238E27FC236}">
              <a16:creationId xmlns:a16="http://schemas.microsoft.com/office/drawing/2014/main" id="{BF30A58E-9CD4-4B6A-8AAE-3DA35623BF0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78" name="TextBox 177">
          <a:extLst>
            <a:ext uri="{FF2B5EF4-FFF2-40B4-BE49-F238E27FC236}">
              <a16:creationId xmlns:a16="http://schemas.microsoft.com/office/drawing/2014/main" id="{CEBEC61B-C00F-46BD-B055-87C244FB875E}"/>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79" name="TextBox 178">
          <a:extLst>
            <a:ext uri="{FF2B5EF4-FFF2-40B4-BE49-F238E27FC236}">
              <a16:creationId xmlns:a16="http://schemas.microsoft.com/office/drawing/2014/main" id="{AAC2A8B4-2DAE-43EC-B04E-A5A7EAE0080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180" name="TextBox 179">
          <a:extLst>
            <a:ext uri="{FF2B5EF4-FFF2-40B4-BE49-F238E27FC236}">
              <a16:creationId xmlns:a16="http://schemas.microsoft.com/office/drawing/2014/main" id="{6559821B-D404-4418-91A2-41DDE4CC418C}"/>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81" name="TextBox 180">
          <a:extLst>
            <a:ext uri="{FF2B5EF4-FFF2-40B4-BE49-F238E27FC236}">
              <a16:creationId xmlns:a16="http://schemas.microsoft.com/office/drawing/2014/main" id="{715705E0-D75F-4A7F-91A2-7FFFF1358A01}"/>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82" name="TextBox 181">
          <a:extLst>
            <a:ext uri="{FF2B5EF4-FFF2-40B4-BE49-F238E27FC236}">
              <a16:creationId xmlns:a16="http://schemas.microsoft.com/office/drawing/2014/main" id="{2F454D66-88AF-4EE0-A925-3CA68B19179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183" name="TextBox 182">
          <a:extLst>
            <a:ext uri="{FF2B5EF4-FFF2-40B4-BE49-F238E27FC236}">
              <a16:creationId xmlns:a16="http://schemas.microsoft.com/office/drawing/2014/main" id="{EDF4B45F-5C33-4293-AE15-7F9E2CCB6C2E}"/>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84" name="TextBox 183">
          <a:extLst>
            <a:ext uri="{FF2B5EF4-FFF2-40B4-BE49-F238E27FC236}">
              <a16:creationId xmlns:a16="http://schemas.microsoft.com/office/drawing/2014/main" id="{9580A6D2-8D11-4D01-A4D9-261AD1DD53DD}"/>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85" name="TextBox 184">
          <a:extLst>
            <a:ext uri="{FF2B5EF4-FFF2-40B4-BE49-F238E27FC236}">
              <a16:creationId xmlns:a16="http://schemas.microsoft.com/office/drawing/2014/main" id="{90300E90-E7F4-44DD-9EB1-625631BC190E}"/>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33</xdr:row>
      <xdr:rowOff>0</xdr:rowOff>
    </xdr:from>
    <xdr:ext cx="183125" cy="264560"/>
    <xdr:sp macro="" textlink="">
      <xdr:nvSpPr>
        <xdr:cNvPr id="186" name="TextBox 185">
          <a:extLst>
            <a:ext uri="{FF2B5EF4-FFF2-40B4-BE49-F238E27FC236}">
              <a16:creationId xmlns:a16="http://schemas.microsoft.com/office/drawing/2014/main" id="{AE3060CF-7552-4BDE-BBFB-56DB8C42C44E}"/>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87" name="TextBox 186">
          <a:extLst>
            <a:ext uri="{FF2B5EF4-FFF2-40B4-BE49-F238E27FC236}">
              <a16:creationId xmlns:a16="http://schemas.microsoft.com/office/drawing/2014/main" id="{395F8E3F-59A6-452B-A0A3-6CB861D21541}"/>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303466"/>
    <xdr:sp macro="" textlink="">
      <xdr:nvSpPr>
        <xdr:cNvPr id="87" name="TextBox 86">
          <a:extLst>
            <a:ext uri="{FF2B5EF4-FFF2-40B4-BE49-F238E27FC236}">
              <a16:creationId xmlns:a16="http://schemas.microsoft.com/office/drawing/2014/main" id="{25EDCFD4-6EAE-4355-818C-94B97475732F}"/>
            </a:ext>
          </a:extLst>
        </xdr:cNvPr>
        <xdr:cNvSpPr txBox="1"/>
      </xdr:nvSpPr>
      <xdr:spPr>
        <a:xfrm>
          <a:off x="4692015" y="9001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88" name="TextBox 87">
          <a:extLst>
            <a:ext uri="{FF2B5EF4-FFF2-40B4-BE49-F238E27FC236}">
              <a16:creationId xmlns:a16="http://schemas.microsoft.com/office/drawing/2014/main" id="{78816030-14E2-4065-B521-093C995E2080}"/>
            </a:ext>
          </a:extLst>
        </xdr:cNvPr>
        <xdr:cNvSpPr txBox="1"/>
      </xdr:nvSpPr>
      <xdr:spPr>
        <a:xfrm>
          <a:off x="4692015" y="9163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89" name="TextBox 88">
          <a:extLst>
            <a:ext uri="{FF2B5EF4-FFF2-40B4-BE49-F238E27FC236}">
              <a16:creationId xmlns:a16="http://schemas.microsoft.com/office/drawing/2014/main" id="{1DAAF6A4-D19B-4926-BF17-DA5CC12DC050}"/>
            </a:ext>
          </a:extLst>
        </xdr:cNvPr>
        <xdr:cNvSpPr txBox="1"/>
      </xdr:nvSpPr>
      <xdr:spPr>
        <a:xfrm>
          <a:off x="4692015" y="9163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90" name="TextBox 89">
          <a:extLst>
            <a:ext uri="{FF2B5EF4-FFF2-40B4-BE49-F238E27FC236}">
              <a16:creationId xmlns:a16="http://schemas.microsoft.com/office/drawing/2014/main" id="{F97D5DF1-9B5F-48F9-B299-89DBA132102D}"/>
            </a:ext>
          </a:extLst>
        </xdr:cNvPr>
        <xdr:cNvSpPr txBox="1"/>
      </xdr:nvSpPr>
      <xdr:spPr>
        <a:xfrm>
          <a:off x="4692015" y="9324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5E0D6C-8FBB-489E-99BF-AC2D1BBE7F05}"/>
            </a:ext>
          </a:extLst>
        </xdr:cNvPr>
        <xdr:cNvSpPr txBox="1"/>
      </xdr:nvSpPr>
      <xdr:spPr>
        <a:xfrm>
          <a:off x="4692015" y="9324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2" name="TextBox 91">
          <a:extLst>
            <a:ext uri="{FF2B5EF4-FFF2-40B4-BE49-F238E27FC236}">
              <a16:creationId xmlns:a16="http://schemas.microsoft.com/office/drawing/2014/main" id="{8768C00C-23DF-46C3-8AD9-804D71550B4D}"/>
            </a:ext>
          </a:extLst>
        </xdr:cNvPr>
        <xdr:cNvSpPr txBox="1"/>
      </xdr:nvSpPr>
      <xdr:spPr>
        <a:xfrm>
          <a:off x="4692015" y="9648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3" name="TextBox 92">
          <a:extLst>
            <a:ext uri="{FF2B5EF4-FFF2-40B4-BE49-F238E27FC236}">
              <a16:creationId xmlns:a16="http://schemas.microsoft.com/office/drawing/2014/main" id="{8D35B34F-6CFB-4131-AC64-1D9DF9D9636E}"/>
            </a:ext>
          </a:extLst>
        </xdr:cNvPr>
        <xdr:cNvSpPr txBox="1"/>
      </xdr:nvSpPr>
      <xdr:spPr>
        <a:xfrm>
          <a:off x="4692015" y="9648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0E64BE0B-5542-4E49-A83A-6A513452C986}"/>
            </a:ext>
          </a:extLst>
        </xdr:cNvPr>
        <xdr:cNvSpPr txBox="1"/>
      </xdr:nvSpPr>
      <xdr:spPr>
        <a:xfrm>
          <a:off x="4692015" y="9810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5" name="TextBox 94">
          <a:extLst>
            <a:ext uri="{FF2B5EF4-FFF2-40B4-BE49-F238E27FC236}">
              <a16:creationId xmlns:a16="http://schemas.microsoft.com/office/drawing/2014/main" id="{BBFFED6F-2685-45FC-955A-3A66B24ED333}"/>
            </a:ext>
          </a:extLst>
        </xdr:cNvPr>
        <xdr:cNvSpPr txBox="1"/>
      </xdr:nvSpPr>
      <xdr:spPr>
        <a:xfrm>
          <a:off x="4692015" y="9810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6" name="TextBox 95">
          <a:extLst>
            <a:ext uri="{FF2B5EF4-FFF2-40B4-BE49-F238E27FC236}">
              <a16:creationId xmlns:a16="http://schemas.microsoft.com/office/drawing/2014/main" id="{EB013BD5-49AE-491F-B352-2D0AAA426137}"/>
            </a:ext>
          </a:extLst>
        </xdr:cNvPr>
        <xdr:cNvSpPr txBox="1"/>
      </xdr:nvSpPr>
      <xdr:spPr>
        <a:xfrm>
          <a:off x="4692015" y="9972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7" name="TextBox 96">
          <a:extLst>
            <a:ext uri="{FF2B5EF4-FFF2-40B4-BE49-F238E27FC236}">
              <a16:creationId xmlns:a16="http://schemas.microsoft.com/office/drawing/2014/main" id="{2250C3B9-35AC-446E-83F7-CBE504414274}"/>
            </a:ext>
          </a:extLst>
        </xdr:cNvPr>
        <xdr:cNvSpPr txBox="1"/>
      </xdr:nvSpPr>
      <xdr:spPr>
        <a:xfrm>
          <a:off x="4692015" y="9972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98" name="TextBox 97">
          <a:extLst>
            <a:ext uri="{FF2B5EF4-FFF2-40B4-BE49-F238E27FC236}">
              <a16:creationId xmlns:a16="http://schemas.microsoft.com/office/drawing/2014/main" id="{A3CE4348-6B48-4D25-87DE-5BF3CF4888BC}"/>
            </a:ext>
          </a:extLst>
        </xdr:cNvPr>
        <xdr:cNvSpPr txBox="1"/>
      </xdr:nvSpPr>
      <xdr:spPr>
        <a:xfrm>
          <a:off x="6372225" y="9001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99" name="TextBox 98">
          <a:extLst>
            <a:ext uri="{FF2B5EF4-FFF2-40B4-BE49-F238E27FC236}">
              <a16:creationId xmlns:a16="http://schemas.microsoft.com/office/drawing/2014/main" id="{27E75355-F8B3-4E80-9789-50542EC54EE2}"/>
            </a:ext>
          </a:extLst>
        </xdr:cNvPr>
        <xdr:cNvSpPr txBox="1"/>
      </xdr:nvSpPr>
      <xdr:spPr>
        <a:xfrm>
          <a:off x="6372225"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BC75C1E1-2450-4B57-A266-036CD4D0179D}"/>
            </a:ext>
          </a:extLst>
        </xdr:cNvPr>
        <xdr:cNvSpPr txBox="1"/>
      </xdr:nvSpPr>
      <xdr:spPr>
        <a:xfrm>
          <a:off x="6372225"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1" name="TextBox 100">
          <a:extLst>
            <a:ext uri="{FF2B5EF4-FFF2-40B4-BE49-F238E27FC236}">
              <a16:creationId xmlns:a16="http://schemas.microsoft.com/office/drawing/2014/main" id="{8D167106-2686-4B35-A58A-B5381B67F750}"/>
            </a:ext>
          </a:extLst>
        </xdr:cNvPr>
        <xdr:cNvSpPr txBox="1"/>
      </xdr:nvSpPr>
      <xdr:spPr>
        <a:xfrm>
          <a:off x="6372225" y="932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F6099D9A-5742-4A7F-9406-95437E15D629}"/>
            </a:ext>
          </a:extLst>
        </xdr:cNvPr>
        <xdr:cNvSpPr txBox="1"/>
      </xdr:nvSpPr>
      <xdr:spPr>
        <a:xfrm>
          <a:off x="6372225" y="932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03" name="TextBox 102">
          <a:extLst>
            <a:ext uri="{FF2B5EF4-FFF2-40B4-BE49-F238E27FC236}">
              <a16:creationId xmlns:a16="http://schemas.microsoft.com/office/drawing/2014/main" id="{BA89DFBF-A73B-440C-88D8-4E90A7D56F18}"/>
            </a:ext>
          </a:extLst>
        </xdr:cNvPr>
        <xdr:cNvSpPr txBox="1"/>
      </xdr:nvSpPr>
      <xdr:spPr>
        <a:xfrm>
          <a:off x="6372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04" name="TextBox 103">
          <a:extLst>
            <a:ext uri="{FF2B5EF4-FFF2-40B4-BE49-F238E27FC236}">
              <a16:creationId xmlns:a16="http://schemas.microsoft.com/office/drawing/2014/main" id="{8DDC30FF-5936-47DF-9735-028F4C773298}"/>
            </a:ext>
          </a:extLst>
        </xdr:cNvPr>
        <xdr:cNvSpPr txBox="1"/>
      </xdr:nvSpPr>
      <xdr:spPr>
        <a:xfrm>
          <a:off x="6372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5" name="TextBox 104">
          <a:extLst>
            <a:ext uri="{FF2B5EF4-FFF2-40B4-BE49-F238E27FC236}">
              <a16:creationId xmlns:a16="http://schemas.microsoft.com/office/drawing/2014/main" id="{1827DFC9-8A78-4DB2-9418-8FCF5DCAEE72}"/>
            </a:ext>
          </a:extLst>
        </xdr:cNvPr>
        <xdr:cNvSpPr txBox="1"/>
      </xdr:nvSpPr>
      <xdr:spPr>
        <a:xfrm>
          <a:off x="6372225" y="981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6" name="TextBox 105">
          <a:extLst>
            <a:ext uri="{FF2B5EF4-FFF2-40B4-BE49-F238E27FC236}">
              <a16:creationId xmlns:a16="http://schemas.microsoft.com/office/drawing/2014/main" id="{6C599B7D-68DC-41E0-BEAD-F93158607B1B}"/>
            </a:ext>
          </a:extLst>
        </xdr:cNvPr>
        <xdr:cNvSpPr txBox="1"/>
      </xdr:nvSpPr>
      <xdr:spPr>
        <a:xfrm>
          <a:off x="6372225" y="981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7" name="TextBox 106">
          <a:extLst>
            <a:ext uri="{FF2B5EF4-FFF2-40B4-BE49-F238E27FC236}">
              <a16:creationId xmlns:a16="http://schemas.microsoft.com/office/drawing/2014/main" id="{B4CF50B6-7B80-4316-8066-DD0A6945F5DD}"/>
            </a:ext>
          </a:extLst>
        </xdr:cNvPr>
        <xdr:cNvSpPr txBox="1"/>
      </xdr:nvSpPr>
      <xdr:spPr>
        <a:xfrm>
          <a:off x="6372225"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8" name="TextBox 107">
          <a:extLst>
            <a:ext uri="{FF2B5EF4-FFF2-40B4-BE49-F238E27FC236}">
              <a16:creationId xmlns:a16="http://schemas.microsoft.com/office/drawing/2014/main" id="{40F500DF-98A0-4827-8F45-15B79BC1C147}"/>
            </a:ext>
          </a:extLst>
        </xdr:cNvPr>
        <xdr:cNvSpPr txBox="1"/>
      </xdr:nvSpPr>
      <xdr:spPr>
        <a:xfrm>
          <a:off x="6372225"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09" name="TextBox 108">
          <a:extLst>
            <a:ext uri="{FF2B5EF4-FFF2-40B4-BE49-F238E27FC236}">
              <a16:creationId xmlns:a16="http://schemas.microsoft.com/office/drawing/2014/main" id="{F091BD4E-754B-4957-90DF-B5D9769D58B0}"/>
            </a:ext>
          </a:extLst>
        </xdr:cNvPr>
        <xdr:cNvSpPr txBox="1"/>
      </xdr:nvSpPr>
      <xdr:spPr>
        <a:xfrm>
          <a:off x="6372225" y="932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10" name="TextBox 109">
          <a:extLst>
            <a:ext uri="{FF2B5EF4-FFF2-40B4-BE49-F238E27FC236}">
              <a16:creationId xmlns:a16="http://schemas.microsoft.com/office/drawing/2014/main" id="{BE0B874E-FC96-4C76-922E-7377B04C67CA}"/>
            </a:ext>
          </a:extLst>
        </xdr:cNvPr>
        <xdr:cNvSpPr txBox="1"/>
      </xdr:nvSpPr>
      <xdr:spPr>
        <a:xfrm>
          <a:off x="6372225" y="932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1" name="TextBox 110">
          <a:extLst>
            <a:ext uri="{FF2B5EF4-FFF2-40B4-BE49-F238E27FC236}">
              <a16:creationId xmlns:a16="http://schemas.microsoft.com/office/drawing/2014/main" id="{62BFA187-6F23-433D-BD66-A0BD9B3C53A0}"/>
            </a:ext>
          </a:extLst>
        </xdr:cNvPr>
        <xdr:cNvSpPr txBox="1"/>
      </xdr:nvSpPr>
      <xdr:spPr>
        <a:xfrm>
          <a:off x="6372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2" name="TextBox 111">
          <a:extLst>
            <a:ext uri="{FF2B5EF4-FFF2-40B4-BE49-F238E27FC236}">
              <a16:creationId xmlns:a16="http://schemas.microsoft.com/office/drawing/2014/main" id="{87E90197-4203-476C-94D2-B7A3919B7736}"/>
            </a:ext>
          </a:extLst>
        </xdr:cNvPr>
        <xdr:cNvSpPr txBox="1"/>
      </xdr:nvSpPr>
      <xdr:spPr>
        <a:xfrm>
          <a:off x="6372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3" name="TextBox 112">
          <a:extLst>
            <a:ext uri="{FF2B5EF4-FFF2-40B4-BE49-F238E27FC236}">
              <a16:creationId xmlns:a16="http://schemas.microsoft.com/office/drawing/2014/main" id="{9A3E1EA5-BDA2-4957-94B7-6708B1B5E203}"/>
            </a:ext>
          </a:extLst>
        </xdr:cNvPr>
        <xdr:cNvSpPr txBox="1"/>
      </xdr:nvSpPr>
      <xdr:spPr>
        <a:xfrm>
          <a:off x="6372225" y="981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4" name="TextBox 113">
          <a:extLst>
            <a:ext uri="{FF2B5EF4-FFF2-40B4-BE49-F238E27FC236}">
              <a16:creationId xmlns:a16="http://schemas.microsoft.com/office/drawing/2014/main" id="{F4308BBE-B8A0-41DC-93BC-CC957868DD61}"/>
            </a:ext>
          </a:extLst>
        </xdr:cNvPr>
        <xdr:cNvSpPr txBox="1"/>
      </xdr:nvSpPr>
      <xdr:spPr>
        <a:xfrm>
          <a:off x="6372225" y="981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5" name="TextBox 114">
          <a:extLst>
            <a:ext uri="{FF2B5EF4-FFF2-40B4-BE49-F238E27FC236}">
              <a16:creationId xmlns:a16="http://schemas.microsoft.com/office/drawing/2014/main" id="{CD9ACC49-A73E-4AAA-BDA6-4686EF543FB5}"/>
            </a:ext>
          </a:extLst>
        </xdr:cNvPr>
        <xdr:cNvSpPr txBox="1"/>
      </xdr:nvSpPr>
      <xdr:spPr>
        <a:xfrm>
          <a:off x="6372225"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6" name="TextBox 115">
          <a:extLst>
            <a:ext uri="{FF2B5EF4-FFF2-40B4-BE49-F238E27FC236}">
              <a16:creationId xmlns:a16="http://schemas.microsoft.com/office/drawing/2014/main" id="{50640FFC-08FB-4890-852E-E32F3F6CEC61}"/>
            </a:ext>
          </a:extLst>
        </xdr:cNvPr>
        <xdr:cNvSpPr txBox="1"/>
      </xdr:nvSpPr>
      <xdr:spPr>
        <a:xfrm>
          <a:off x="6372225"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117" name="TextBox 116">
          <a:extLst>
            <a:ext uri="{FF2B5EF4-FFF2-40B4-BE49-F238E27FC236}">
              <a16:creationId xmlns:a16="http://schemas.microsoft.com/office/drawing/2014/main" id="{BCAF6BB0-3A1A-48FE-A1C2-33FECC069FB1}"/>
            </a:ext>
          </a:extLst>
        </xdr:cNvPr>
        <xdr:cNvSpPr txBox="1"/>
      </xdr:nvSpPr>
      <xdr:spPr>
        <a:xfrm>
          <a:off x="3015615" y="9001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118" name="TextBox 117">
          <a:extLst>
            <a:ext uri="{FF2B5EF4-FFF2-40B4-BE49-F238E27FC236}">
              <a16:creationId xmlns:a16="http://schemas.microsoft.com/office/drawing/2014/main" id="{16963DF2-8684-4035-9CC1-D27980D3DB93}"/>
            </a:ext>
          </a:extLst>
        </xdr:cNvPr>
        <xdr:cNvSpPr txBox="1"/>
      </xdr:nvSpPr>
      <xdr:spPr>
        <a:xfrm>
          <a:off x="3015615" y="9001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19" name="TextBox 118">
          <a:extLst>
            <a:ext uri="{FF2B5EF4-FFF2-40B4-BE49-F238E27FC236}">
              <a16:creationId xmlns:a16="http://schemas.microsoft.com/office/drawing/2014/main" id="{F012C273-B663-43A7-8CC6-68C710DE7640}"/>
            </a:ext>
          </a:extLst>
        </xdr:cNvPr>
        <xdr:cNvSpPr txBox="1"/>
      </xdr:nvSpPr>
      <xdr:spPr>
        <a:xfrm>
          <a:off x="3015615" y="9163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20" name="TextBox 119">
          <a:extLst>
            <a:ext uri="{FF2B5EF4-FFF2-40B4-BE49-F238E27FC236}">
              <a16:creationId xmlns:a16="http://schemas.microsoft.com/office/drawing/2014/main" id="{4F23D48A-B05E-4B9B-96B4-303DCA233E00}"/>
            </a:ext>
          </a:extLst>
        </xdr:cNvPr>
        <xdr:cNvSpPr txBox="1"/>
      </xdr:nvSpPr>
      <xdr:spPr>
        <a:xfrm>
          <a:off x="3015615" y="9163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121" name="TextBox 120">
          <a:extLst>
            <a:ext uri="{FF2B5EF4-FFF2-40B4-BE49-F238E27FC236}">
              <a16:creationId xmlns:a16="http://schemas.microsoft.com/office/drawing/2014/main" id="{2E2FE670-7219-4306-9120-4A4D61FC9E64}"/>
            </a:ext>
          </a:extLst>
        </xdr:cNvPr>
        <xdr:cNvSpPr txBox="1"/>
      </xdr:nvSpPr>
      <xdr:spPr>
        <a:xfrm>
          <a:off x="3015615" y="9324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122" name="TextBox 121">
          <a:extLst>
            <a:ext uri="{FF2B5EF4-FFF2-40B4-BE49-F238E27FC236}">
              <a16:creationId xmlns:a16="http://schemas.microsoft.com/office/drawing/2014/main" id="{333FCB3E-0D8F-48A0-A42F-5C6369253E9B}"/>
            </a:ext>
          </a:extLst>
        </xdr:cNvPr>
        <xdr:cNvSpPr txBox="1"/>
      </xdr:nvSpPr>
      <xdr:spPr>
        <a:xfrm>
          <a:off x="3015615" y="9324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D404C129-5195-408E-AEA1-1D7FB6410FD8}"/>
            </a:ext>
          </a:extLst>
        </xdr:cNvPr>
        <xdr:cNvSpPr txBox="1"/>
      </xdr:nvSpPr>
      <xdr:spPr>
        <a:xfrm>
          <a:off x="3015615" y="9648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DC749D00-6206-4916-933A-02413A17DF20}"/>
            </a:ext>
          </a:extLst>
        </xdr:cNvPr>
        <xdr:cNvSpPr txBox="1"/>
      </xdr:nvSpPr>
      <xdr:spPr>
        <a:xfrm>
          <a:off x="3015615" y="9648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50337470-FFE2-4C43-B32B-FAB44924A98A}"/>
            </a:ext>
          </a:extLst>
        </xdr:cNvPr>
        <xdr:cNvSpPr txBox="1"/>
      </xdr:nvSpPr>
      <xdr:spPr>
        <a:xfrm>
          <a:off x="3015615" y="9810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A723C87B-9111-4336-9EFF-915D516219F1}"/>
            </a:ext>
          </a:extLst>
        </xdr:cNvPr>
        <xdr:cNvSpPr txBox="1"/>
      </xdr:nvSpPr>
      <xdr:spPr>
        <a:xfrm>
          <a:off x="3015615" y="9810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3E843712-2EF0-4E2D-95AF-D2DFA6C9D6B2}"/>
            </a:ext>
          </a:extLst>
        </xdr:cNvPr>
        <xdr:cNvSpPr txBox="1"/>
      </xdr:nvSpPr>
      <xdr:spPr>
        <a:xfrm>
          <a:off x="3015615" y="9972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C4C7D4C2-875B-4C94-958E-CCDCCB959148}"/>
            </a:ext>
          </a:extLst>
        </xdr:cNvPr>
        <xdr:cNvSpPr txBox="1"/>
      </xdr:nvSpPr>
      <xdr:spPr>
        <a:xfrm>
          <a:off x="3015615" y="9972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129" name="TextBox 128">
          <a:extLst>
            <a:ext uri="{FF2B5EF4-FFF2-40B4-BE49-F238E27FC236}">
              <a16:creationId xmlns:a16="http://schemas.microsoft.com/office/drawing/2014/main" id="{79D59735-C2A6-47F3-ABD4-D7AA2CE0BA48}"/>
            </a:ext>
          </a:extLst>
        </xdr:cNvPr>
        <xdr:cNvSpPr txBox="1"/>
      </xdr:nvSpPr>
      <xdr:spPr>
        <a:xfrm>
          <a:off x="4695825" y="9001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130" name="TextBox 129">
          <a:extLst>
            <a:ext uri="{FF2B5EF4-FFF2-40B4-BE49-F238E27FC236}">
              <a16:creationId xmlns:a16="http://schemas.microsoft.com/office/drawing/2014/main" id="{EBF29FDA-CF40-4A3B-A81D-B724668EC803}"/>
            </a:ext>
          </a:extLst>
        </xdr:cNvPr>
        <xdr:cNvSpPr txBox="1"/>
      </xdr:nvSpPr>
      <xdr:spPr>
        <a:xfrm>
          <a:off x="4695825"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131" name="TextBox 130">
          <a:extLst>
            <a:ext uri="{FF2B5EF4-FFF2-40B4-BE49-F238E27FC236}">
              <a16:creationId xmlns:a16="http://schemas.microsoft.com/office/drawing/2014/main" id="{0DA94108-A6BA-4524-957B-46B93759758A}"/>
            </a:ext>
          </a:extLst>
        </xdr:cNvPr>
        <xdr:cNvSpPr txBox="1"/>
      </xdr:nvSpPr>
      <xdr:spPr>
        <a:xfrm>
          <a:off x="4695825"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132" name="TextBox 131">
          <a:extLst>
            <a:ext uri="{FF2B5EF4-FFF2-40B4-BE49-F238E27FC236}">
              <a16:creationId xmlns:a16="http://schemas.microsoft.com/office/drawing/2014/main" id="{E0C607F5-9CAE-4F69-B8E9-3D240B59AFB3}"/>
            </a:ext>
          </a:extLst>
        </xdr:cNvPr>
        <xdr:cNvSpPr txBox="1"/>
      </xdr:nvSpPr>
      <xdr:spPr>
        <a:xfrm>
          <a:off x="4695825" y="932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133" name="TextBox 132">
          <a:extLst>
            <a:ext uri="{FF2B5EF4-FFF2-40B4-BE49-F238E27FC236}">
              <a16:creationId xmlns:a16="http://schemas.microsoft.com/office/drawing/2014/main" id="{B6203065-D533-41EA-87A3-1F31D1687D73}"/>
            </a:ext>
          </a:extLst>
        </xdr:cNvPr>
        <xdr:cNvSpPr txBox="1"/>
      </xdr:nvSpPr>
      <xdr:spPr>
        <a:xfrm>
          <a:off x="4695825" y="932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134" name="TextBox 133">
          <a:extLst>
            <a:ext uri="{FF2B5EF4-FFF2-40B4-BE49-F238E27FC236}">
              <a16:creationId xmlns:a16="http://schemas.microsoft.com/office/drawing/2014/main" id="{5DF35528-B0F6-4A09-8DAF-EEBC2DE2F5AE}"/>
            </a:ext>
          </a:extLst>
        </xdr:cNvPr>
        <xdr:cNvSpPr txBox="1"/>
      </xdr:nvSpPr>
      <xdr:spPr>
        <a:xfrm>
          <a:off x="46958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135" name="TextBox 134">
          <a:extLst>
            <a:ext uri="{FF2B5EF4-FFF2-40B4-BE49-F238E27FC236}">
              <a16:creationId xmlns:a16="http://schemas.microsoft.com/office/drawing/2014/main" id="{255D9495-3CBC-463B-877B-896BE23C2796}"/>
            </a:ext>
          </a:extLst>
        </xdr:cNvPr>
        <xdr:cNvSpPr txBox="1"/>
      </xdr:nvSpPr>
      <xdr:spPr>
        <a:xfrm>
          <a:off x="46958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36" name="TextBox 135">
          <a:extLst>
            <a:ext uri="{FF2B5EF4-FFF2-40B4-BE49-F238E27FC236}">
              <a16:creationId xmlns:a16="http://schemas.microsoft.com/office/drawing/2014/main" id="{1B749FDA-D807-47CF-890E-7E80840C7AC7}"/>
            </a:ext>
          </a:extLst>
        </xdr:cNvPr>
        <xdr:cNvSpPr txBox="1"/>
      </xdr:nvSpPr>
      <xdr:spPr>
        <a:xfrm>
          <a:off x="4695825" y="981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37" name="TextBox 136">
          <a:extLst>
            <a:ext uri="{FF2B5EF4-FFF2-40B4-BE49-F238E27FC236}">
              <a16:creationId xmlns:a16="http://schemas.microsoft.com/office/drawing/2014/main" id="{FFA5DB75-85F9-4AA1-926D-11E9F8B92FD1}"/>
            </a:ext>
          </a:extLst>
        </xdr:cNvPr>
        <xdr:cNvSpPr txBox="1"/>
      </xdr:nvSpPr>
      <xdr:spPr>
        <a:xfrm>
          <a:off x="4695825" y="981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38" name="TextBox 137">
          <a:extLst>
            <a:ext uri="{FF2B5EF4-FFF2-40B4-BE49-F238E27FC236}">
              <a16:creationId xmlns:a16="http://schemas.microsoft.com/office/drawing/2014/main" id="{A6285C6B-AD0F-4CA9-9C5E-A52250869B0B}"/>
            </a:ext>
          </a:extLst>
        </xdr:cNvPr>
        <xdr:cNvSpPr txBox="1"/>
      </xdr:nvSpPr>
      <xdr:spPr>
        <a:xfrm>
          <a:off x="4695825"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39" name="TextBox 138">
          <a:extLst>
            <a:ext uri="{FF2B5EF4-FFF2-40B4-BE49-F238E27FC236}">
              <a16:creationId xmlns:a16="http://schemas.microsoft.com/office/drawing/2014/main" id="{DBDE73AC-BAB4-45FD-A04F-848CDF381F70}"/>
            </a:ext>
          </a:extLst>
        </xdr:cNvPr>
        <xdr:cNvSpPr txBox="1"/>
      </xdr:nvSpPr>
      <xdr:spPr>
        <a:xfrm>
          <a:off x="4695825"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40" name="TextBox 139">
          <a:extLst>
            <a:ext uri="{FF2B5EF4-FFF2-40B4-BE49-F238E27FC236}">
              <a16:creationId xmlns:a16="http://schemas.microsoft.com/office/drawing/2014/main" id="{4E47BE82-19E3-4948-BE39-150502113303}"/>
            </a:ext>
          </a:extLst>
        </xdr:cNvPr>
        <xdr:cNvSpPr txBox="1"/>
      </xdr:nvSpPr>
      <xdr:spPr>
        <a:xfrm>
          <a:off x="6372225" y="9001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1" name="TextBox 140">
          <a:extLst>
            <a:ext uri="{FF2B5EF4-FFF2-40B4-BE49-F238E27FC236}">
              <a16:creationId xmlns:a16="http://schemas.microsoft.com/office/drawing/2014/main" id="{DC937DF9-30F4-4FA4-9101-4A1983C5BBE5}"/>
            </a:ext>
          </a:extLst>
        </xdr:cNvPr>
        <xdr:cNvSpPr txBox="1"/>
      </xdr:nvSpPr>
      <xdr:spPr>
        <a:xfrm>
          <a:off x="6372225"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2" name="TextBox 141">
          <a:extLst>
            <a:ext uri="{FF2B5EF4-FFF2-40B4-BE49-F238E27FC236}">
              <a16:creationId xmlns:a16="http://schemas.microsoft.com/office/drawing/2014/main" id="{582D9487-3802-4F44-B1F3-12853D04AC7A}"/>
            </a:ext>
          </a:extLst>
        </xdr:cNvPr>
        <xdr:cNvSpPr txBox="1"/>
      </xdr:nvSpPr>
      <xdr:spPr>
        <a:xfrm>
          <a:off x="6372225"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43" name="TextBox 142">
          <a:extLst>
            <a:ext uri="{FF2B5EF4-FFF2-40B4-BE49-F238E27FC236}">
              <a16:creationId xmlns:a16="http://schemas.microsoft.com/office/drawing/2014/main" id="{D4B832EF-2A47-4CE7-998B-9F6363D26F18}"/>
            </a:ext>
          </a:extLst>
        </xdr:cNvPr>
        <xdr:cNvSpPr txBox="1"/>
      </xdr:nvSpPr>
      <xdr:spPr>
        <a:xfrm>
          <a:off x="6372225" y="932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44" name="TextBox 143">
          <a:extLst>
            <a:ext uri="{FF2B5EF4-FFF2-40B4-BE49-F238E27FC236}">
              <a16:creationId xmlns:a16="http://schemas.microsoft.com/office/drawing/2014/main" id="{AA6A0201-3F12-4E0D-AE1A-9A25FDA0C056}"/>
            </a:ext>
          </a:extLst>
        </xdr:cNvPr>
        <xdr:cNvSpPr txBox="1"/>
      </xdr:nvSpPr>
      <xdr:spPr>
        <a:xfrm>
          <a:off x="6372225" y="932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45" name="TextBox 144">
          <a:extLst>
            <a:ext uri="{FF2B5EF4-FFF2-40B4-BE49-F238E27FC236}">
              <a16:creationId xmlns:a16="http://schemas.microsoft.com/office/drawing/2014/main" id="{33AD3F28-626D-411E-8901-1797717C425C}"/>
            </a:ext>
          </a:extLst>
        </xdr:cNvPr>
        <xdr:cNvSpPr txBox="1"/>
      </xdr:nvSpPr>
      <xdr:spPr>
        <a:xfrm>
          <a:off x="6372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46" name="TextBox 145">
          <a:extLst>
            <a:ext uri="{FF2B5EF4-FFF2-40B4-BE49-F238E27FC236}">
              <a16:creationId xmlns:a16="http://schemas.microsoft.com/office/drawing/2014/main" id="{3CEC5509-65C6-424F-B94F-AB3842FF679D}"/>
            </a:ext>
          </a:extLst>
        </xdr:cNvPr>
        <xdr:cNvSpPr txBox="1"/>
      </xdr:nvSpPr>
      <xdr:spPr>
        <a:xfrm>
          <a:off x="6372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47" name="TextBox 146">
          <a:extLst>
            <a:ext uri="{FF2B5EF4-FFF2-40B4-BE49-F238E27FC236}">
              <a16:creationId xmlns:a16="http://schemas.microsoft.com/office/drawing/2014/main" id="{E3683937-6012-4703-90DA-AD2FA5198704}"/>
            </a:ext>
          </a:extLst>
        </xdr:cNvPr>
        <xdr:cNvSpPr txBox="1"/>
      </xdr:nvSpPr>
      <xdr:spPr>
        <a:xfrm>
          <a:off x="6372225" y="981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48" name="TextBox 147">
          <a:extLst>
            <a:ext uri="{FF2B5EF4-FFF2-40B4-BE49-F238E27FC236}">
              <a16:creationId xmlns:a16="http://schemas.microsoft.com/office/drawing/2014/main" id="{0680FA19-FE14-4345-A504-B86BB89F8D62}"/>
            </a:ext>
          </a:extLst>
        </xdr:cNvPr>
        <xdr:cNvSpPr txBox="1"/>
      </xdr:nvSpPr>
      <xdr:spPr>
        <a:xfrm>
          <a:off x="6372225" y="981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03B9B354-667E-4CAB-80FF-2BEFC6FF653B}"/>
            </a:ext>
          </a:extLst>
        </xdr:cNvPr>
        <xdr:cNvSpPr txBox="1"/>
      </xdr:nvSpPr>
      <xdr:spPr>
        <a:xfrm>
          <a:off x="6372225"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B5EF53BF-D1C0-490B-8A3D-F8844867710A}"/>
            </a:ext>
          </a:extLst>
        </xdr:cNvPr>
        <xdr:cNvSpPr txBox="1"/>
      </xdr:nvSpPr>
      <xdr:spPr>
        <a:xfrm>
          <a:off x="6372225"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1" name="TextBox 150">
          <a:extLst>
            <a:ext uri="{FF2B5EF4-FFF2-40B4-BE49-F238E27FC236}">
              <a16:creationId xmlns:a16="http://schemas.microsoft.com/office/drawing/2014/main" id="{8A8EFB6F-8A1A-4B6C-928D-5DFEDB9281EA}"/>
            </a:ext>
          </a:extLst>
        </xdr:cNvPr>
        <xdr:cNvSpPr txBox="1"/>
      </xdr:nvSpPr>
      <xdr:spPr>
        <a:xfrm>
          <a:off x="4692015" y="9972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2" name="TextBox 151">
          <a:extLst>
            <a:ext uri="{FF2B5EF4-FFF2-40B4-BE49-F238E27FC236}">
              <a16:creationId xmlns:a16="http://schemas.microsoft.com/office/drawing/2014/main" id="{A4C57FCC-9D9B-4300-9A12-64A5F333C664}"/>
            </a:ext>
          </a:extLst>
        </xdr:cNvPr>
        <xdr:cNvSpPr txBox="1"/>
      </xdr:nvSpPr>
      <xdr:spPr>
        <a:xfrm>
          <a:off x="4692015" y="9972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53" name="TextBox 152">
          <a:extLst>
            <a:ext uri="{FF2B5EF4-FFF2-40B4-BE49-F238E27FC236}">
              <a16:creationId xmlns:a16="http://schemas.microsoft.com/office/drawing/2014/main" id="{4EF6155C-6406-4742-9F7D-C0E93F66577F}"/>
            </a:ext>
          </a:extLst>
        </xdr:cNvPr>
        <xdr:cNvSpPr txBox="1"/>
      </xdr:nvSpPr>
      <xdr:spPr>
        <a:xfrm>
          <a:off x="4692015"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54" name="TextBox 153">
          <a:extLst>
            <a:ext uri="{FF2B5EF4-FFF2-40B4-BE49-F238E27FC236}">
              <a16:creationId xmlns:a16="http://schemas.microsoft.com/office/drawing/2014/main" id="{71EDC158-606D-4BE8-9B06-74DE93E16686}"/>
            </a:ext>
          </a:extLst>
        </xdr:cNvPr>
        <xdr:cNvSpPr txBox="1"/>
      </xdr:nvSpPr>
      <xdr:spPr>
        <a:xfrm>
          <a:off x="4692015"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5" name="TextBox 154">
          <a:extLst>
            <a:ext uri="{FF2B5EF4-FFF2-40B4-BE49-F238E27FC236}">
              <a16:creationId xmlns:a16="http://schemas.microsoft.com/office/drawing/2014/main" id="{A2AA5AE3-CFD1-4E53-84CB-6F3002236F84}"/>
            </a:ext>
          </a:extLst>
        </xdr:cNvPr>
        <xdr:cNvSpPr txBox="1"/>
      </xdr:nvSpPr>
      <xdr:spPr>
        <a:xfrm>
          <a:off x="6372225"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6" name="TextBox 155">
          <a:extLst>
            <a:ext uri="{FF2B5EF4-FFF2-40B4-BE49-F238E27FC236}">
              <a16:creationId xmlns:a16="http://schemas.microsoft.com/office/drawing/2014/main" id="{F8DE5834-8F97-496C-8C38-E08DDD4BCE00}"/>
            </a:ext>
          </a:extLst>
        </xdr:cNvPr>
        <xdr:cNvSpPr txBox="1"/>
      </xdr:nvSpPr>
      <xdr:spPr>
        <a:xfrm>
          <a:off x="6372225"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57" name="TextBox 156">
          <a:extLst>
            <a:ext uri="{FF2B5EF4-FFF2-40B4-BE49-F238E27FC236}">
              <a16:creationId xmlns:a16="http://schemas.microsoft.com/office/drawing/2014/main" id="{B8AEE6B9-6439-4E20-9D3C-95EE306CA884}"/>
            </a:ext>
          </a:extLst>
        </xdr:cNvPr>
        <xdr:cNvSpPr txBox="1"/>
      </xdr:nvSpPr>
      <xdr:spPr>
        <a:xfrm>
          <a:off x="637222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58" name="TextBox 157">
          <a:extLst>
            <a:ext uri="{FF2B5EF4-FFF2-40B4-BE49-F238E27FC236}">
              <a16:creationId xmlns:a16="http://schemas.microsoft.com/office/drawing/2014/main" id="{4E0CC65E-A322-423D-902B-D5509DF37E5C}"/>
            </a:ext>
          </a:extLst>
        </xdr:cNvPr>
        <xdr:cNvSpPr txBox="1"/>
      </xdr:nvSpPr>
      <xdr:spPr>
        <a:xfrm>
          <a:off x="637222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59" name="TextBox 158">
          <a:extLst>
            <a:ext uri="{FF2B5EF4-FFF2-40B4-BE49-F238E27FC236}">
              <a16:creationId xmlns:a16="http://schemas.microsoft.com/office/drawing/2014/main" id="{9A42D3EB-F07D-4B57-9452-CF28C82BF445}"/>
            </a:ext>
          </a:extLst>
        </xdr:cNvPr>
        <xdr:cNvSpPr txBox="1"/>
      </xdr:nvSpPr>
      <xdr:spPr>
        <a:xfrm>
          <a:off x="637222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60" name="TextBox 159">
          <a:extLst>
            <a:ext uri="{FF2B5EF4-FFF2-40B4-BE49-F238E27FC236}">
              <a16:creationId xmlns:a16="http://schemas.microsoft.com/office/drawing/2014/main" id="{E1019B0C-2768-4AEB-BA3F-8EC7BAB5C620}"/>
            </a:ext>
          </a:extLst>
        </xdr:cNvPr>
        <xdr:cNvSpPr txBox="1"/>
      </xdr:nvSpPr>
      <xdr:spPr>
        <a:xfrm>
          <a:off x="637222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1" name="TextBox 160">
          <a:extLst>
            <a:ext uri="{FF2B5EF4-FFF2-40B4-BE49-F238E27FC236}">
              <a16:creationId xmlns:a16="http://schemas.microsoft.com/office/drawing/2014/main" id="{5A1A9BD2-65F2-48F7-B4D3-963A6AEA7B9E}"/>
            </a:ext>
          </a:extLst>
        </xdr:cNvPr>
        <xdr:cNvSpPr txBox="1"/>
      </xdr:nvSpPr>
      <xdr:spPr>
        <a:xfrm>
          <a:off x="4695825"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2" name="TextBox 161">
          <a:extLst>
            <a:ext uri="{FF2B5EF4-FFF2-40B4-BE49-F238E27FC236}">
              <a16:creationId xmlns:a16="http://schemas.microsoft.com/office/drawing/2014/main" id="{23CEFCF1-C0F9-4492-B0A2-46473C3AFCBE}"/>
            </a:ext>
          </a:extLst>
        </xdr:cNvPr>
        <xdr:cNvSpPr txBox="1"/>
      </xdr:nvSpPr>
      <xdr:spPr>
        <a:xfrm>
          <a:off x="4695825"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63" name="TextBox 162">
          <a:extLst>
            <a:ext uri="{FF2B5EF4-FFF2-40B4-BE49-F238E27FC236}">
              <a16:creationId xmlns:a16="http://schemas.microsoft.com/office/drawing/2014/main" id="{6E5C8D2E-FB54-4A91-A340-81D7E3942AAC}"/>
            </a:ext>
          </a:extLst>
        </xdr:cNvPr>
        <xdr:cNvSpPr txBox="1"/>
      </xdr:nvSpPr>
      <xdr:spPr>
        <a:xfrm>
          <a:off x="469582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64" name="TextBox 163">
          <a:extLst>
            <a:ext uri="{FF2B5EF4-FFF2-40B4-BE49-F238E27FC236}">
              <a16:creationId xmlns:a16="http://schemas.microsoft.com/office/drawing/2014/main" id="{9E3B1F53-2ED0-4042-851C-E0B1311EBEDE}"/>
            </a:ext>
          </a:extLst>
        </xdr:cNvPr>
        <xdr:cNvSpPr txBox="1"/>
      </xdr:nvSpPr>
      <xdr:spPr>
        <a:xfrm>
          <a:off x="469582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5" name="TextBox 164">
          <a:extLst>
            <a:ext uri="{FF2B5EF4-FFF2-40B4-BE49-F238E27FC236}">
              <a16:creationId xmlns:a16="http://schemas.microsoft.com/office/drawing/2014/main" id="{A2FF5F3E-1B8C-4DE5-B618-CB6A35AEABC2}"/>
            </a:ext>
          </a:extLst>
        </xdr:cNvPr>
        <xdr:cNvSpPr txBox="1"/>
      </xdr:nvSpPr>
      <xdr:spPr>
        <a:xfrm>
          <a:off x="6372225"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6" name="TextBox 165">
          <a:extLst>
            <a:ext uri="{FF2B5EF4-FFF2-40B4-BE49-F238E27FC236}">
              <a16:creationId xmlns:a16="http://schemas.microsoft.com/office/drawing/2014/main" id="{596678BF-5420-4BC4-BAE9-FCBB4BFCB42C}"/>
            </a:ext>
          </a:extLst>
        </xdr:cNvPr>
        <xdr:cNvSpPr txBox="1"/>
      </xdr:nvSpPr>
      <xdr:spPr>
        <a:xfrm>
          <a:off x="6372225"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67" name="TextBox 166">
          <a:extLst>
            <a:ext uri="{FF2B5EF4-FFF2-40B4-BE49-F238E27FC236}">
              <a16:creationId xmlns:a16="http://schemas.microsoft.com/office/drawing/2014/main" id="{DC81B3E0-0519-4174-A7A7-5A2763B84428}"/>
            </a:ext>
          </a:extLst>
        </xdr:cNvPr>
        <xdr:cNvSpPr txBox="1"/>
      </xdr:nvSpPr>
      <xdr:spPr>
        <a:xfrm>
          <a:off x="637222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68" name="TextBox 167">
          <a:extLst>
            <a:ext uri="{FF2B5EF4-FFF2-40B4-BE49-F238E27FC236}">
              <a16:creationId xmlns:a16="http://schemas.microsoft.com/office/drawing/2014/main" id="{C838D795-8460-4E47-89F8-4FF224BC1F55}"/>
            </a:ext>
          </a:extLst>
        </xdr:cNvPr>
        <xdr:cNvSpPr txBox="1"/>
      </xdr:nvSpPr>
      <xdr:spPr>
        <a:xfrm>
          <a:off x="637222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69" name="TextBox 168">
          <a:extLst>
            <a:ext uri="{FF2B5EF4-FFF2-40B4-BE49-F238E27FC236}">
              <a16:creationId xmlns:a16="http://schemas.microsoft.com/office/drawing/2014/main" id="{6DC34C56-D264-446D-9A99-725438A29A64}"/>
            </a:ext>
          </a:extLst>
        </xdr:cNvPr>
        <xdr:cNvSpPr txBox="1"/>
      </xdr:nvSpPr>
      <xdr:spPr>
        <a:xfrm>
          <a:off x="4692015" y="9810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170" name="TextBox 169">
          <a:extLst>
            <a:ext uri="{FF2B5EF4-FFF2-40B4-BE49-F238E27FC236}">
              <a16:creationId xmlns:a16="http://schemas.microsoft.com/office/drawing/2014/main" id="{B5468842-4DEA-4E54-AA6F-1F3E6AAE6AB3}"/>
            </a:ext>
          </a:extLst>
        </xdr:cNvPr>
        <xdr:cNvSpPr txBox="1"/>
      </xdr:nvSpPr>
      <xdr:spPr>
        <a:xfrm>
          <a:off x="4692015" y="9810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171" name="TextBox 170">
          <a:extLst>
            <a:ext uri="{FF2B5EF4-FFF2-40B4-BE49-F238E27FC236}">
              <a16:creationId xmlns:a16="http://schemas.microsoft.com/office/drawing/2014/main" id="{66345274-973D-4A29-B8F6-9382F6562EB4}"/>
            </a:ext>
          </a:extLst>
        </xdr:cNvPr>
        <xdr:cNvSpPr txBox="1"/>
      </xdr:nvSpPr>
      <xdr:spPr>
        <a:xfrm>
          <a:off x="3350895" y="9810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1558290</xdr:colOff>
      <xdr:row>50</xdr:row>
      <xdr:rowOff>276225</xdr:rowOff>
    </xdr:from>
    <xdr:ext cx="192763" cy="303466"/>
    <xdr:sp macro="" textlink="">
      <xdr:nvSpPr>
        <xdr:cNvPr id="148" name="TextBox 147">
          <a:extLst>
            <a:ext uri="{FF2B5EF4-FFF2-40B4-BE49-F238E27FC236}">
              <a16:creationId xmlns:a16="http://schemas.microsoft.com/office/drawing/2014/main" id="{A562745C-B57B-4D78-AE48-3ACE6FAC4ED7}"/>
            </a:ext>
          </a:extLst>
        </xdr:cNvPr>
        <xdr:cNvSpPr txBox="1"/>
      </xdr:nvSpPr>
      <xdr:spPr>
        <a:xfrm>
          <a:off x="4825365" y="9020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149" name="TextBox 148">
          <a:extLst>
            <a:ext uri="{FF2B5EF4-FFF2-40B4-BE49-F238E27FC236}">
              <a16:creationId xmlns:a16="http://schemas.microsoft.com/office/drawing/2014/main" id="{CA7C6CE8-B5EA-474E-8C6C-548819606A12}"/>
            </a:ext>
          </a:extLst>
        </xdr:cNvPr>
        <xdr:cNvSpPr txBox="1"/>
      </xdr:nvSpPr>
      <xdr:spPr>
        <a:xfrm>
          <a:off x="49015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150" name="TextBox 149">
          <a:extLst>
            <a:ext uri="{FF2B5EF4-FFF2-40B4-BE49-F238E27FC236}">
              <a16:creationId xmlns:a16="http://schemas.microsoft.com/office/drawing/2014/main" id="{DCC5BCDD-5098-4C96-86BE-9FE44845407E}"/>
            </a:ext>
          </a:extLst>
        </xdr:cNvPr>
        <xdr:cNvSpPr txBox="1"/>
      </xdr:nvSpPr>
      <xdr:spPr>
        <a:xfrm>
          <a:off x="49015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151" name="TextBox 150">
          <a:extLst>
            <a:ext uri="{FF2B5EF4-FFF2-40B4-BE49-F238E27FC236}">
              <a16:creationId xmlns:a16="http://schemas.microsoft.com/office/drawing/2014/main" id="{F61C0675-C063-4465-A4B4-AA6E219F24A4}"/>
            </a:ext>
          </a:extLst>
        </xdr:cNvPr>
        <xdr:cNvSpPr txBox="1"/>
      </xdr:nvSpPr>
      <xdr:spPr>
        <a:xfrm>
          <a:off x="49015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152" name="TextBox 151">
          <a:extLst>
            <a:ext uri="{FF2B5EF4-FFF2-40B4-BE49-F238E27FC236}">
              <a16:creationId xmlns:a16="http://schemas.microsoft.com/office/drawing/2014/main" id="{E051B734-4766-4222-B475-4B2DB4E42253}"/>
            </a:ext>
          </a:extLst>
        </xdr:cNvPr>
        <xdr:cNvSpPr txBox="1"/>
      </xdr:nvSpPr>
      <xdr:spPr>
        <a:xfrm>
          <a:off x="49015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53" name="TextBox 152">
          <a:extLst>
            <a:ext uri="{FF2B5EF4-FFF2-40B4-BE49-F238E27FC236}">
              <a16:creationId xmlns:a16="http://schemas.microsoft.com/office/drawing/2014/main" id="{13EF2821-4DDD-4591-BB30-D46FB4AB1801}"/>
            </a:ext>
          </a:extLst>
        </xdr:cNvPr>
        <xdr:cNvSpPr txBox="1"/>
      </xdr:nvSpPr>
      <xdr:spPr>
        <a:xfrm>
          <a:off x="49015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54" name="TextBox 153">
          <a:extLst>
            <a:ext uri="{FF2B5EF4-FFF2-40B4-BE49-F238E27FC236}">
              <a16:creationId xmlns:a16="http://schemas.microsoft.com/office/drawing/2014/main" id="{1C5C869C-14F4-4A09-A918-6D08782F561F}"/>
            </a:ext>
          </a:extLst>
        </xdr:cNvPr>
        <xdr:cNvSpPr txBox="1"/>
      </xdr:nvSpPr>
      <xdr:spPr>
        <a:xfrm>
          <a:off x="49015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6C2F6BA3-374B-46AB-87D0-CC91405E9BC4}"/>
            </a:ext>
          </a:extLst>
        </xdr:cNvPr>
        <xdr:cNvSpPr txBox="1"/>
      </xdr:nvSpPr>
      <xdr:spPr>
        <a:xfrm>
          <a:off x="49015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CD33B9D4-10B4-48EA-B079-D908B2930D2F}"/>
            </a:ext>
          </a:extLst>
        </xdr:cNvPr>
        <xdr:cNvSpPr txBox="1"/>
      </xdr:nvSpPr>
      <xdr:spPr>
        <a:xfrm>
          <a:off x="49015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0113AA15-E6F3-493B-8B51-B7C20C49F1F9}"/>
            </a:ext>
          </a:extLst>
        </xdr:cNvPr>
        <xdr:cNvSpPr txBox="1"/>
      </xdr:nvSpPr>
      <xdr:spPr>
        <a:xfrm>
          <a:off x="49015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33CDD4B3-745D-4437-A7D2-EE15844415E2}"/>
            </a:ext>
          </a:extLst>
        </xdr:cNvPr>
        <xdr:cNvSpPr txBox="1"/>
      </xdr:nvSpPr>
      <xdr:spPr>
        <a:xfrm>
          <a:off x="49015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59" name="TextBox 158">
          <a:extLst>
            <a:ext uri="{FF2B5EF4-FFF2-40B4-BE49-F238E27FC236}">
              <a16:creationId xmlns:a16="http://schemas.microsoft.com/office/drawing/2014/main" id="{EA530653-EC8E-4DD6-B961-B8B5AD303B7D}"/>
            </a:ext>
          </a:extLst>
        </xdr:cNvPr>
        <xdr:cNvSpPr txBox="1"/>
      </xdr:nvSpPr>
      <xdr:spPr>
        <a:xfrm>
          <a:off x="65436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60" name="TextBox 159">
          <a:extLst>
            <a:ext uri="{FF2B5EF4-FFF2-40B4-BE49-F238E27FC236}">
              <a16:creationId xmlns:a16="http://schemas.microsoft.com/office/drawing/2014/main" id="{32564D71-C867-4581-AB87-2491973ADF6E}"/>
            </a:ext>
          </a:extLst>
        </xdr:cNvPr>
        <xdr:cNvSpPr txBox="1"/>
      </xdr:nvSpPr>
      <xdr:spPr>
        <a:xfrm>
          <a:off x="6543675" y="8420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1" name="TextBox 160">
          <a:extLst>
            <a:ext uri="{FF2B5EF4-FFF2-40B4-BE49-F238E27FC236}">
              <a16:creationId xmlns:a16="http://schemas.microsoft.com/office/drawing/2014/main" id="{2DBD9FC0-1B4D-4C90-8895-B017B7196AB8}"/>
            </a:ext>
          </a:extLst>
        </xdr:cNvPr>
        <xdr:cNvSpPr txBox="1"/>
      </xdr:nvSpPr>
      <xdr:spPr>
        <a:xfrm>
          <a:off x="6543675"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2" name="TextBox 161">
          <a:extLst>
            <a:ext uri="{FF2B5EF4-FFF2-40B4-BE49-F238E27FC236}">
              <a16:creationId xmlns:a16="http://schemas.microsoft.com/office/drawing/2014/main" id="{1FC2F365-F6FB-4B02-9A22-D9052A2F8DB2}"/>
            </a:ext>
          </a:extLst>
        </xdr:cNvPr>
        <xdr:cNvSpPr txBox="1"/>
      </xdr:nvSpPr>
      <xdr:spPr>
        <a:xfrm>
          <a:off x="6543675"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3" name="TextBox 162">
          <a:extLst>
            <a:ext uri="{FF2B5EF4-FFF2-40B4-BE49-F238E27FC236}">
              <a16:creationId xmlns:a16="http://schemas.microsoft.com/office/drawing/2014/main" id="{4E0A46D3-3622-41AE-BEDB-9562505A5284}"/>
            </a:ext>
          </a:extLst>
        </xdr:cNvPr>
        <xdr:cNvSpPr txBox="1"/>
      </xdr:nvSpPr>
      <xdr:spPr>
        <a:xfrm>
          <a:off x="6543675"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4" name="TextBox 163">
          <a:extLst>
            <a:ext uri="{FF2B5EF4-FFF2-40B4-BE49-F238E27FC236}">
              <a16:creationId xmlns:a16="http://schemas.microsoft.com/office/drawing/2014/main" id="{98696285-CB89-404D-896D-0AD505EEDDA6}"/>
            </a:ext>
          </a:extLst>
        </xdr:cNvPr>
        <xdr:cNvSpPr txBox="1"/>
      </xdr:nvSpPr>
      <xdr:spPr>
        <a:xfrm>
          <a:off x="6543675"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65" name="TextBox 164">
          <a:extLst>
            <a:ext uri="{FF2B5EF4-FFF2-40B4-BE49-F238E27FC236}">
              <a16:creationId xmlns:a16="http://schemas.microsoft.com/office/drawing/2014/main" id="{E0D562C2-8AF2-403E-B47A-0C47A77EA72D}"/>
            </a:ext>
          </a:extLst>
        </xdr:cNvPr>
        <xdr:cNvSpPr txBox="1"/>
      </xdr:nvSpPr>
      <xdr:spPr>
        <a:xfrm>
          <a:off x="65436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66" name="TextBox 165">
          <a:extLst>
            <a:ext uri="{FF2B5EF4-FFF2-40B4-BE49-F238E27FC236}">
              <a16:creationId xmlns:a16="http://schemas.microsoft.com/office/drawing/2014/main" id="{9CD01159-E044-45CA-ABE9-023E0154CD74}"/>
            </a:ext>
          </a:extLst>
        </xdr:cNvPr>
        <xdr:cNvSpPr txBox="1"/>
      </xdr:nvSpPr>
      <xdr:spPr>
        <a:xfrm>
          <a:off x="65436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67" name="TextBox 166">
          <a:extLst>
            <a:ext uri="{FF2B5EF4-FFF2-40B4-BE49-F238E27FC236}">
              <a16:creationId xmlns:a16="http://schemas.microsoft.com/office/drawing/2014/main" id="{ACEC2124-C200-4FBA-93B7-BEE297D0CF3D}"/>
            </a:ext>
          </a:extLst>
        </xdr:cNvPr>
        <xdr:cNvSpPr txBox="1"/>
      </xdr:nvSpPr>
      <xdr:spPr>
        <a:xfrm>
          <a:off x="65436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68" name="TextBox 167">
          <a:extLst>
            <a:ext uri="{FF2B5EF4-FFF2-40B4-BE49-F238E27FC236}">
              <a16:creationId xmlns:a16="http://schemas.microsoft.com/office/drawing/2014/main" id="{E3D80563-FB82-4942-874A-19A3F57785A9}"/>
            </a:ext>
          </a:extLst>
        </xdr:cNvPr>
        <xdr:cNvSpPr txBox="1"/>
      </xdr:nvSpPr>
      <xdr:spPr>
        <a:xfrm>
          <a:off x="65436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169" name="TextBox 168">
          <a:extLst>
            <a:ext uri="{FF2B5EF4-FFF2-40B4-BE49-F238E27FC236}">
              <a16:creationId xmlns:a16="http://schemas.microsoft.com/office/drawing/2014/main" id="{0CFE90C3-6752-41F9-8896-A19F33988116}"/>
            </a:ext>
          </a:extLst>
        </xdr:cNvPr>
        <xdr:cNvSpPr txBox="1"/>
      </xdr:nvSpPr>
      <xdr:spPr>
        <a:xfrm>
          <a:off x="65436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70" name="TextBox 169">
          <a:extLst>
            <a:ext uri="{FF2B5EF4-FFF2-40B4-BE49-F238E27FC236}">
              <a16:creationId xmlns:a16="http://schemas.microsoft.com/office/drawing/2014/main" id="{317FA9F6-9B34-4D60-B12C-606A81B96F6D}"/>
            </a:ext>
          </a:extLst>
        </xdr:cNvPr>
        <xdr:cNvSpPr txBox="1"/>
      </xdr:nvSpPr>
      <xdr:spPr>
        <a:xfrm>
          <a:off x="6543675"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71" name="TextBox 170">
          <a:extLst>
            <a:ext uri="{FF2B5EF4-FFF2-40B4-BE49-F238E27FC236}">
              <a16:creationId xmlns:a16="http://schemas.microsoft.com/office/drawing/2014/main" id="{B7616D26-D023-4B60-B3AB-77B09EC2F992}"/>
            </a:ext>
          </a:extLst>
        </xdr:cNvPr>
        <xdr:cNvSpPr txBox="1"/>
      </xdr:nvSpPr>
      <xdr:spPr>
        <a:xfrm>
          <a:off x="6543675"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72" name="TextBox 171">
          <a:extLst>
            <a:ext uri="{FF2B5EF4-FFF2-40B4-BE49-F238E27FC236}">
              <a16:creationId xmlns:a16="http://schemas.microsoft.com/office/drawing/2014/main" id="{120D80CB-9066-4B7B-AEE3-9798585F6642}"/>
            </a:ext>
          </a:extLst>
        </xdr:cNvPr>
        <xdr:cNvSpPr txBox="1"/>
      </xdr:nvSpPr>
      <xdr:spPr>
        <a:xfrm>
          <a:off x="65436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73" name="TextBox 172">
          <a:extLst>
            <a:ext uri="{FF2B5EF4-FFF2-40B4-BE49-F238E27FC236}">
              <a16:creationId xmlns:a16="http://schemas.microsoft.com/office/drawing/2014/main" id="{102277AB-F975-4EAE-885C-D221B6ED063C}"/>
            </a:ext>
          </a:extLst>
        </xdr:cNvPr>
        <xdr:cNvSpPr txBox="1"/>
      </xdr:nvSpPr>
      <xdr:spPr>
        <a:xfrm>
          <a:off x="65436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C3BCC94A-3700-4732-AD41-3F834225B9D4}"/>
            </a:ext>
          </a:extLst>
        </xdr:cNvPr>
        <xdr:cNvSpPr txBox="1"/>
      </xdr:nvSpPr>
      <xdr:spPr>
        <a:xfrm>
          <a:off x="65436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A782B87-7062-4154-8B4A-BF29070EE57B}"/>
            </a:ext>
          </a:extLst>
        </xdr:cNvPr>
        <xdr:cNvSpPr txBox="1"/>
      </xdr:nvSpPr>
      <xdr:spPr>
        <a:xfrm>
          <a:off x="65436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176" name="TextBox 175">
          <a:extLst>
            <a:ext uri="{FF2B5EF4-FFF2-40B4-BE49-F238E27FC236}">
              <a16:creationId xmlns:a16="http://schemas.microsoft.com/office/drawing/2014/main" id="{2DA5CB7A-3722-4376-B7CF-8DEB787FA634}"/>
            </a:ext>
          </a:extLst>
        </xdr:cNvPr>
        <xdr:cNvSpPr txBox="1"/>
      </xdr:nvSpPr>
      <xdr:spPr>
        <a:xfrm>
          <a:off x="35985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177" name="TextBox 176">
          <a:extLst>
            <a:ext uri="{FF2B5EF4-FFF2-40B4-BE49-F238E27FC236}">
              <a16:creationId xmlns:a16="http://schemas.microsoft.com/office/drawing/2014/main" id="{BB93B930-4BBA-49D1-8945-D2E133EFC67D}"/>
            </a:ext>
          </a:extLst>
        </xdr:cNvPr>
        <xdr:cNvSpPr txBox="1"/>
      </xdr:nvSpPr>
      <xdr:spPr>
        <a:xfrm>
          <a:off x="32632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178" name="TextBox 177">
          <a:extLst>
            <a:ext uri="{FF2B5EF4-FFF2-40B4-BE49-F238E27FC236}">
              <a16:creationId xmlns:a16="http://schemas.microsoft.com/office/drawing/2014/main" id="{F55CD840-A54D-46F0-93B4-1566F2D0CF13}"/>
            </a:ext>
          </a:extLst>
        </xdr:cNvPr>
        <xdr:cNvSpPr txBox="1"/>
      </xdr:nvSpPr>
      <xdr:spPr>
        <a:xfrm>
          <a:off x="32632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179" name="TextBox 178">
          <a:extLst>
            <a:ext uri="{FF2B5EF4-FFF2-40B4-BE49-F238E27FC236}">
              <a16:creationId xmlns:a16="http://schemas.microsoft.com/office/drawing/2014/main" id="{2C21BEC6-2B7A-4F09-AEBA-54E6562123F1}"/>
            </a:ext>
          </a:extLst>
        </xdr:cNvPr>
        <xdr:cNvSpPr txBox="1"/>
      </xdr:nvSpPr>
      <xdr:spPr>
        <a:xfrm>
          <a:off x="3263265" y="8420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80" name="TextBox 179">
          <a:extLst>
            <a:ext uri="{FF2B5EF4-FFF2-40B4-BE49-F238E27FC236}">
              <a16:creationId xmlns:a16="http://schemas.microsoft.com/office/drawing/2014/main" id="{671A5864-7913-44B9-823A-D0D2F2C70DA7}"/>
            </a:ext>
          </a:extLst>
        </xdr:cNvPr>
        <xdr:cNvSpPr txBox="1"/>
      </xdr:nvSpPr>
      <xdr:spPr>
        <a:xfrm>
          <a:off x="32632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81" name="TextBox 180">
          <a:extLst>
            <a:ext uri="{FF2B5EF4-FFF2-40B4-BE49-F238E27FC236}">
              <a16:creationId xmlns:a16="http://schemas.microsoft.com/office/drawing/2014/main" id="{F958C591-BD41-483C-B6A9-4E092F916DEC}"/>
            </a:ext>
          </a:extLst>
        </xdr:cNvPr>
        <xdr:cNvSpPr txBox="1"/>
      </xdr:nvSpPr>
      <xdr:spPr>
        <a:xfrm>
          <a:off x="32632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182" name="TextBox 181">
          <a:extLst>
            <a:ext uri="{FF2B5EF4-FFF2-40B4-BE49-F238E27FC236}">
              <a16:creationId xmlns:a16="http://schemas.microsoft.com/office/drawing/2014/main" id="{B3362375-45CE-43DA-9A86-BBAD3F3ED1D0}"/>
            </a:ext>
          </a:extLst>
        </xdr:cNvPr>
        <xdr:cNvSpPr txBox="1"/>
      </xdr:nvSpPr>
      <xdr:spPr>
        <a:xfrm>
          <a:off x="32632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183" name="TextBox 182">
          <a:extLst>
            <a:ext uri="{FF2B5EF4-FFF2-40B4-BE49-F238E27FC236}">
              <a16:creationId xmlns:a16="http://schemas.microsoft.com/office/drawing/2014/main" id="{AC8F8BC0-E161-4570-B87D-E0E56D624655}"/>
            </a:ext>
          </a:extLst>
        </xdr:cNvPr>
        <xdr:cNvSpPr txBox="1"/>
      </xdr:nvSpPr>
      <xdr:spPr>
        <a:xfrm>
          <a:off x="32632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184" name="TextBox 183">
          <a:extLst>
            <a:ext uri="{FF2B5EF4-FFF2-40B4-BE49-F238E27FC236}">
              <a16:creationId xmlns:a16="http://schemas.microsoft.com/office/drawing/2014/main" id="{FE733BE6-C8BC-4C8B-B69C-6C89F460CD32}"/>
            </a:ext>
          </a:extLst>
        </xdr:cNvPr>
        <xdr:cNvSpPr txBox="1"/>
      </xdr:nvSpPr>
      <xdr:spPr>
        <a:xfrm>
          <a:off x="32632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185" name="TextBox 184">
          <a:extLst>
            <a:ext uri="{FF2B5EF4-FFF2-40B4-BE49-F238E27FC236}">
              <a16:creationId xmlns:a16="http://schemas.microsoft.com/office/drawing/2014/main" id="{023B2574-5123-4E7C-8130-233C549BC3D3}"/>
            </a:ext>
          </a:extLst>
        </xdr:cNvPr>
        <xdr:cNvSpPr txBox="1"/>
      </xdr:nvSpPr>
      <xdr:spPr>
        <a:xfrm>
          <a:off x="3263265"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186" name="TextBox 185">
          <a:extLst>
            <a:ext uri="{FF2B5EF4-FFF2-40B4-BE49-F238E27FC236}">
              <a16:creationId xmlns:a16="http://schemas.microsoft.com/office/drawing/2014/main" id="{40E92DB4-5314-4D9E-A9EB-D2585328A72B}"/>
            </a:ext>
          </a:extLst>
        </xdr:cNvPr>
        <xdr:cNvSpPr txBox="1"/>
      </xdr:nvSpPr>
      <xdr:spPr>
        <a:xfrm>
          <a:off x="32632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187" name="TextBox 186">
          <a:extLst>
            <a:ext uri="{FF2B5EF4-FFF2-40B4-BE49-F238E27FC236}">
              <a16:creationId xmlns:a16="http://schemas.microsoft.com/office/drawing/2014/main" id="{2DDB0A5D-C24C-45D7-BCFD-D80E84787A32}"/>
            </a:ext>
          </a:extLst>
        </xdr:cNvPr>
        <xdr:cNvSpPr txBox="1"/>
      </xdr:nvSpPr>
      <xdr:spPr>
        <a:xfrm>
          <a:off x="32632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188" name="TextBox 187">
          <a:extLst>
            <a:ext uri="{FF2B5EF4-FFF2-40B4-BE49-F238E27FC236}">
              <a16:creationId xmlns:a16="http://schemas.microsoft.com/office/drawing/2014/main" id="{F82C6EF4-F84B-48AA-BEFF-968D167AE02D}"/>
            </a:ext>
          </a:extLst>
        </xdr:cNvPr>
        <xdr:cNvSpPr txBox="1"/>
      </xdr:nvSpPr>
      <xdr:spPr>
        <a:xfrm>
          <a:off x="3263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E05F1877-2153-4167-900A-E8956AA57EC7}"/>
            </a:ext>
          </a:extLst>
        </xdr:cNvPr>
        <xdr:cNvSpPr txBox="1"/>
      </xdr:nvSpPr>
      <xdr:spPr>
        <a:xfrm>
          <a:off x="3263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190" name="TextBox 189">
          <a:extLst>
            <a:ext uri="{FF2B5EF4-FFF2-40B4-BE49-F238E27FC236}">
              <a16:creationId xmlns:a16="http://schemas.microsoft.com/office/drawing/2014/main" id="{34987411-7F4B-4738-A556-2434557B7D4E}"/>
            </a:ext>
          </a:extLst>
        </xdr:cNvPr>
        <xdr:cNvSpPr txBox="1"/>
      </xdr:nvSpPr>
      <xdr:spPr>
        <a:xfrm flipH="1" flipV="1">
          <a:off x="5090106" y="852273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191" name="TextBox 190">
          <a:extLst>
            <a:ext uri="{FF2B5EF4-FFF2-40B4-BE49-F238E27FC236}">
              <a16:creationId xmlns:a16="http://schemas.microsoft.com/office/drawing/2014/main" id="{3CA1C16C-6A4C-41BB-A263-CD545E41C85B}"/>
            </a:ext>
          </a:extLst>
        </xdr:cNvPr>
        <xdr:cNvSpPr txBox="1"/>
      </xdr:nvSpPr>
      <xdr:spPr>
        <a:xfrm>
          <a:off x="4886325" y="86391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192" name="TextBox 191">
          <a:extLst>
            <a:ext uri="{FF2B5EF4-FFF2-40B4-BE49-F238E27FC236}">
              <a16:creationId xmlns:a16="http://schemas.microsoft.com/office/drawing/2014/main" id="{746657A9-11B8-40C3-BE63-959C5B7FCD02}"/>
            </a:ext>
          </a:extLst>
        </xdr:cNvPr>
        <xdr:cNvSpPr txBox="1"/>
      </xdr:nvSpPr>
      <xdr:spPr>
        <a:xfrm>
          <a:off x="4905375"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193" name="TextBox 192">
          <a:extLst>
            <a:ext uri="{FF2B5EF4-FFF2-40B4-BE49-F238E27FC236}">
              <a16:creationId xmlns:a16="http://schemas.microsoft.com/office/drawing/2014/main" id="{5E890C81-2701-4A6D-A268-B668FDAA8D64}"/>
            </a:ext>
          </a:extLst>
        </xdr:cNvPr>
        <xdr:cNvSpPr txBox="1"/>
      </xdr:nvSpPr>
      <xdr:spPr>
        <a:xfrm>
          <a:off x="4905375"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194" name="TextBox 193">
          <a:extLst>
            <a:ext uri="{FF2B5EF4-FFF2-40B4-BE49-F238E27FC236}">
              <a16:creationId xmlns:a16="http://schemas.microsoft.com/office/drawing/2014/main" id="{85D66C51-EF1D-4A68-8DE5-7D811CC2FB4A}"/>
            </a:ext>
          </a:extLst>
        </xdr:cNvPr>
        <xdr:cNvSpPr txBox="1"/>
      </xdr:nvSpPr>
      <xdr:spPr>
        <a:xfrm>
          <a:off x="4905375"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195" name="TextBox 194">
          <a:extLst>
            <a:ext uri="{FF2B5EF4-FFF2-40B4-BE49-F238E27FC236}">
              <a16:creationId xmlns:a16="http://schemas.microsoft.com/office/drawing/2014/main" id="{A0F789AD-094B-4109-B6EC-2D8EB75BA9BC}"/>
            </a:ext>
          </a:extLst>
        </xdr:cNvPr>
        <xdr:cNvSpPr txBox="1"/>
      </xdr:nvSpPr>
      <xdr:spPr>
        <a:xfrm>
          <a:off x="4905375"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196" name="TextBox 195">
          <a:extLst>
            <a:ext uri="{FF2B5EF4-FFF2-40B4-BE49-F238E27FC236}">
              <a16:creationId xmlns:a16="http://schemas.microsoft.com/office/drawing/2014/main" id="{2DDC9B22-CA2F-4687-ABA4-685C51D9360B}"/>
            </a:ext>
          </a:extLst>
        </xdr:cNvPr>
        <xdr:cNvSpPr txBox="1"/>
      </xdr:nvSpPr>
      <xdr:spPr>
        <a:xfrm>
          <a:off x="49053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197" name="TextBox 196">
          <a:extLst>
            <a:ext uri="{FF2B5EF4-FFF2-40B4-BE49-F238E27FC236}">
              <a16:creationId xmlns:a16="http://schemas.microsoft.com/office/drawing/2014/main" id="{4329C801-39F1-4494-A6E7-D1717F2792C5}"/>
            </a:ext>
          </a:extLst>
        </xdr:cNvPr>
        <xdr:cNvSpPr txBox="1"/>
      </xdr:nvSpPr>
      <xdr:spPr>
        <a:xfrm>
          <a:off x="49053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98" name="TextBox 197">
          <a:extLst>
            <a:ext uri="{FF2B5EF4-FFF2-40B4-BE49-F238E27FC236}">
              <a16:creationId xmlns:a16="http://schemas.microsoft.com/office/drawing/2014/main" id="{7C4CF476-E5A4-434D-9AD7-BAF923F1B887}"/>
            </a:ext>
          </a:extLst>
        </xdr:cNvPr>
        <xdr:cNvSpPr txBox="1"/>
      </xdr:nvSpPr>
      <xdr:spPr>
        <a:xfrm>
          <a:off x="49053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99" name="TextBox 198">
          <a:extLst>
            <a:ext uri="{FF2B5EF4-FFF2-40B4-BE49-F238E27FC236}">
              <a16:creationId xmlns:a16="http://schemas.microsoft.com/office/drawing/2014/main" id="{20FD685D-5552-438C-9108-022C140CD224}"/>
            </a:ext>
          </a:extLst>
        </xdr:cNvPr>
        <xdr:cNvSpPr txBox="1"/>
      </xdr:nvSpPr>
      <xdr:spPr>
        <a:xfrm>
          <a:off x="49053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200" name="TextBox 199">
          <a:extLst>
            <a:ext uri="{FF2B5EF4-FFF2-40B4-BE49-F238E27FC236}">
              <a16:creationId xmlns:a16="http://schemas.microsoft.com/office/drawing/2014/main" id="{FF32C247-9C97-4356-9E35-AC62D0DD1946}"/>
            </a:ext>
          </a:extLst>
        </xdr:cNvPr>
        <xdr:cNvSpPr txBox="1"/>
      </xdr:nvSpPr>
      <xdr:spPr>
        <a:xfrm>
          <a:off x="49053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201" name="TextBox 200">
          <a:extLst>
            <a:ext uri="{FF2B5EF4-FFF2-40B4-BE49-F238E27FC236}">
              <a16:creationId xmlns:a16="http://schemas.microsoft.com/office/drawing/2014/main" id="{8DBE4283-4572-43CD-9BF5-824A0E64FCD8}"/>
            </a:ext>
          </a:extLst>
        </xdr:cNvPr>
        <xdr:cNvSpPr txBox="1"/>
      </xdr:nvSpPr>
      <xdr:spPr>
        <a:xfrm>
          <a:off x="49053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202" name="TextBox 201">
          <a:extLst>
            <a:ext uri="{FF2B5EF4-FFF2-40B4-BE49-F238E27FC236}">
              <a16:creationId xmlns:a16="http://schemas.microsoft.com/office/drawing/2014/main" id="{D012DCE8-CCBF-4377-9912-A41DDE9BF90D}"/>
            </a:ext>
          </a:extLst>
        </xdr:cNvPr>
        <xdr:cNvSpPr txBox="1"/>
      </xdr:nvSpPr>
      <xdr:spPr>
        <a:xfrm>
          <a:off x="65436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203" name="TextBox 202">
          <a:extLst>
            <a:ext uri="{FF2B5EF4-FFF2-40B4-BE49-F238E27FC236}">
              <a16:creationId xmlns:a16="http://schemas.microsoft.com/office/drawing/2014/main" id="{6CA54B37-B3FF-45E0-9663-96491B2E3D6C}"/>
            </a:ext>
          </a:extLst>
        </xdr:cNvPr>
        <xdr:cNvSpPr txBox="1"/>
      </xdr:nvSpPr>
      <xdr:spPr>
        <a:xfrm>
          <a:off x="6543675" y="8420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204" name="TextBox 203">
          <a:extLst>
            <a:ext uri="{FF2B5EF4-FFF2-40B4-BE49-F238E27FC236}">
              <a16:creationId xmlns:a16="http://schemas.microsoft.com/office/drawing/2014/main" id="{C19E3F55-A946-4EBA-AD89-321D3B4BB437}"/>
            </a:ext>
          </a:extLst>
        </xdr:cNvPr>
        <xdr:cNvSpPr txBox="1"/>
      </xdr:nvSpPr>
      <xdr:spPr>
        <a:xfrm>
          <a:off x="6543675"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205" name="TextBox 204">
          <a:extLst>
            <a:ext uri="{FF2B5EF4-FFF2-40B4-BE49-F238E27FC236}">
              <a16:creationId xmlns:a16="http://schemas.microsoft.com/office/drawing/2014/main" id="{F5794B4F-2A0D-43A5-B6A3-1384CE590CD8}"/>
            </a:ext>
          </a:extLst>
        </xdr:cNvPr>
        <xdr:cNvSpPr txBox="1"/>
      </xdr:nvSpPr>
      <xdr:spPr>
        <a:xfrm>
          <a:off x="6543675"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6" name="TextBox 205">
          <a:extLst>
            <a:ext uri="{FF2B5EF4-FFF2-40B4-BE49-F238E27FC236}">
              <a16:creationId xmlns:a16="http://schemas.microsoft.com/office/drawing/2014/main" id="{B46FF78C-2845-456B-B90D-93186F30EE12}"/>
            </a:ext>
          </a:extLst>
        </xdr:cNvPr>
        <xdr:cNvSpPr txBox="1"/>
      </xdr:nvSpPr>
      <xdr:spPr>
        <a:xfrm>
          <a:off x="65436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7" name="TextBox 206">
          <a:extLst>
            <a:ext uri="{FF2B5EF4-FFF2-40B4-BE49-F238E27FC236}">
              <a16:creationId xmlns:a16="http://schemas.microsoft.com/office/drawing/2014/main" id="{1C56AD7D-8A7D-4D00-993F-220188107FB9}"/>
            </a:ext>
          </a:extLst>
        </xdr:cNvPr>
        <xdr:cNvSpPr txBox="1"/>
      </xdr:nvSpPr>
      <xdr:spPr>
        <a:xfrm>
          <a:off x="65436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8" name="TextBox 207">
          <a:extLst>
            <a:ext uri="{FF2B5EF4-FFF2-40B4-BE49-F238E27FC236}">
              <a16:creationId xmlns:a16="http://schemas.microsoft.com/office/drawing/2014/main" id="{7B7F33B6-A002-4B5A-80BF-25CACF4D4DF4}"/>
            </a:ext>
          </a:extLst>
        </xdr:cNvPr>
        <xdr:cNvSpPr txBox="1"/>
      </xdr:nvSpPr>
      <xdr:spPr>
        <a:xfrm>
          <a:off x="65436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209" name="TextBox 208">
          <a:extLst>
            <a:ext uri="{FF2B5EF4-FFF2-40B4-BE49-F238E27FC236}">
              <a16:creationId xmlns:a16="http://schemas.microsoft.com/office/drawing/2014/main" id="{704EF045-4D28-4499-91CF-3A5E2CA08EE4}"/>
            </a:ext>
          </a:extLst>
        </xdr:cNvPr>
        <xdr:cNvSpPr txBox="1"/>
      </xdr:nvSpPr>
      <xdr:spPr>
        <a:xfrm>
          <a:off x="3263265" y="8258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210" name="TextBox 209">
          <a:extLst>
            <a:ext uri="{FF2B5EF4-FFF2-40B4-BE49-F238E27FC236}">
              <a16:creationId xmlns:a16="http://schemas.microsoft.com/office/drawing/2014/main" id="{D748FBD1-3BA6-4177-B0C5-BB03F29E4889}"/>
            </a:ext>
          </a:extLst>
        </xdr:cNvPr>
        <xdr:cNvSpPr txBox="1"/>
      </xdr:nvSpPr>
      <xdr:spPr>
        <a:xfrm>
          <a:off x="19602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F9146251-07A2-4E10-854B-D1BF9B003CC2}"/>
            </a:ext>
          </a:extLst>
        </xdr:cNvPr>
        <xdr:cNvSpPr txBox="1"/>
      </xdr:nvSpPr>
      <xdr:spPr>
        <a:xfrm>
          <a:off x="49015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685203F7-C629-4AA4-BE3A-D82962360916}"/>
            </a:ext>
          </a:extLst>
        </xdr:cNvPr>
        <xdr:cNvSpPr txBox="1"/>
      </xdr:nvSpPr>
      <xdr:spPr>
        <a:xfrm>
          <a:off x="49015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4E01CC6-DF9C-48BF-BFC2-599FC31BB488}"/>
            </a:ext>
          </a:extLst>
        </xdr:cNvPr>
        <xdr:cNvSpPr txBox="1"/>
      </xdr:nvSpPr>
      <xdr:spPr>
        <a:xfrm>
          <a:off x="49015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1B2F60D9-C5AA-4D1F-B3C7-EF758385F246}"/>
            </a:ext>
          </a:extLst>
        </xdr:cNvPr>
        <xdr:cNvSpPr txBox="1"/>
      </xdr:nvSpPr>
      <xdr:spPr>
        <a:xfrm>
          <a:off x="49015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15" name="TextBox 214">
          <a:extLst>
            <a:ext uri="{FF2B5EF4-FFF2-40B4-BE49-F238E27FC236}">
              <a16:creationId xmlns:a16="http://schemas.microsoft.com/office/drawing/2014/main" id="{C6EEC37A-0EB4-431E-B904-142993202984}"/>
            </a:ext>
          </a:extLst>
        </xdr:cNvPr>
        <xdr:cNvSpPr txBox="1"/>
      </xdr:nvSpPr>
      <xdr:spPr>
        <a:xfrm>
          <a:off x="65436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16" name="TextBox 215">
          <a:extLst>
            <a:ext uri="{FF2B5EF4-FFF2-40B4-BE49-F238E27FC236}">
              <a16:creationId xmlns:a16="http://schemas.microsoft.com/office/drawing/2014/main" id="{903579E8-01CF-4E53-8CD2-15DB92DB0769}"/>
            </a:ext>
          </a:extLst>
        </xdr:cNvPr>
        <xdr:cNvSpPr txBox="1"/>
      </xdr:nvSpPr>
      <xdr:spPr>
        <a:xfrm>
          <a:off x="65436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217" name="TextBox 216">
          <a:extLst>
            <a:ext uri="{FF2B5EF4-FFF2-40B4-BE49-F238E27FC236}">
              <a16:creationId xmlns:a16="http://schemas.microsoft.com/office/drawing/2014/main" id="{042D290F-5DA1-4985-A204-2591FB132A66}"/>
            </a:ext>
          </a:extLst>
        </xdr:cNvPr>
        <xdr:cNvSpPr txBox="1"/>
      </xdr:nvSpPr>
      <xdr:spPr>
        <a:xfrm>
          <a:off x="49053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218" name="TextBox 217">
          <a:extLst>
            <a:ext uri="{FF2B5EF4-FFF2-40B4-BE49-F238E27FC236}">
              <a16:creationId xmlns:a16="http://schemas.microsoft.com/office/drawing/2014/main" id="{EAE00FB9-2D5B-47D0-875D-0FDBD2A3BCFD}"/>
            </a:ext>
          </a:extLst>
        </xdr:cNvPr>
        <xdr:cNvSpPr txBox="1"/>
      </xdr:nvSpPr>
      <xdr:spPr>
        <a:xfrm>
          <a:off x="49053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219" name="TextBox 218">
          <a:extLst>
            <a:ext uri="{FF2B5EF4-FFF2-40B4-BE49-F238E27FC236}">
              <a16:creationId xmlns:a16="http://schemas.microsoft.com/office/drawing/2014/main" id="{EB996104-F097-44DB-8042-2A97F2AD733E}"/>
            </a:ext>
          </a:extLst>
        </xdr:cNvPr>
        <xdr:cNvSpPr txBox="1"/>
      </xdr:nvSpPr>
      <xdr:spPr>
        <a:xfrm>
          <a:off x="49053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220" name="TextBox 219">
          <a:extLst>
            <a:ext uri="{FF2B5EF4-FFF2-40B4-BE49-F238E27FC236}">
              <a16:creationId xmlns:a16="http://schemas.microsoft.com/office/drawing/2014/main" id="{B2F624BF-B161-4EED-AA71-8BF628138A0E}"/>
            </a:ext>
          </a:extLst>
        </xdr:cNvPr>
        <xdr:cNvSpPr txBox="1"/>
      </xdr:nvSpPr>
      <xdr:spPr>
        <a:xfrm>
          <a:off x="49053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21" name="TextBox 220">
          <a:extLst>
            <a:ext uri="{FF2B5EF4-FFF2-40B4-BE49-F238E27FC236}">
              <a16:creationId xmlns:a16="http://schemas.microsoft.com/office/drawing/2014/main" id="{262642F7-9933-4F5A-868C-00602112ECD1}"/>
            </a:ext>
          </a:extLst>
        </xdr:cNvPr>
        <xdr:cNvSpPr txBox="1"/>
      </xdr:nvSpPr>
      <xdr:spPr>
        <a:xfrm>
          <a:off x="65436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222" name="TextBox 221">
          <a:extLst>
            <a:ext uri="{FF2B5EF4-FFF2-40B4-BE49-F238E27FC236}">
              <a16:creationId xmlns:a16="http://schemas.microsoft.com/office/drawing/2014/main" id="{7F073DC0-AF80-4892-9B69-8074C13DBE5A}"/>
            </a:ext>
          </a:extLst>
        </xdr:cNvPr>
        <xdr:cNvSpPr txBox="1"/>
      </xdr:nvSpPr>
      <xdr:spPr>
        <a:xfrm>
          <a:off x="49015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223" name="TextBox 222">
          <a:extLst>
            <a:ext uri="{FF2B5EF4-FFF2-40B4-BE49-F238E27FC236}">
              <a16:creationId xmlns:a16="http://schemas.microsoft.com/office/drawing/2014/main" id="{F6235AF4-1A38-4F97-B6F3-C412C34BE703}"/>
            </a:ext>
          </a:extLst>
        </xdr:cNvPr>
        <xdr:cNvSpPr txBox="1"/>
      </xdr:nvSpPr>
      <xdr:spPr>
        <a:xfrm>
          <a:off x="4901565" y="9229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224" name="TextBox 223">
          <a:extLst>
            <a:ext uri="{FF2B5EF4-FFF2-40B4-BE49-F238E27FC236}">
              <a16:creationId xmlns:a16="http://schemas.microsoft.com/office/drawing/2014/main" id="{97F049F5-239F-4BF4-8CF1-85B42C80C809}"/>
            </a:ext>
          </a:extLst>
        </xdr:cNvPr>
        <xdr:cNvSpPr txBox="1"/>
      </xdr:nvSpPr>
      <xdr:spPr>
        <a:xfrm>
          <a:off x="3598545" y="9229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25" name="TextBox 224">
          <a:extLst>
            <a:ext uri="{FF2B5EF4-FFF2-40B4-BE49-F238E27FC236}">
              <a16:creationId xmlns:a16="http://schemas.microsoft.com/office/drawing/2014/main" id="{5F6D9BA7-C183-4129-8011-E3B50282B894}"/>
            </a:ext>
          </a:extLst>
        </xdr:cNvPr>
        <xdr:cNvSpPr txBox="1"/>
      </xdr:nvSpPr>
      <xdr:spPr>
        <a:xfrm>
          <a:off x="65398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26" name="TextBox 225">
          <a:extLst>
            <a:ext uri="{FF2B5EF4-FFF2-40B4-BE49-F238E27FC236}">
              <a16:creationId xmlns:a16="http://schemas.microsoft.com/office/drawing/2014/main" id="{F0ABD1B1-C4CA-4AE0-8366-573BB0308360}"/>
            </a:ext>
          </a:extLst>
        </xdr:cNvPr>
        <xdr:cNvSpPr txBox="1"/>
      </xdr:nvSpPr>
      <xdr:spPr>
        <a:xfrm>
          <a:off x="65398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227" name="TextBox 226">
          <a:extLst>
            <a:ext uri="{FF2B5EF4-FFF2-40B4-BE49-F238E27FC236}">
              <a16:creationId xmlns:a16="http://schemas.microsoft.com/office/drawing/2014/main" id="{EDC584BD-DD31-4018-985F-5B59BDD6AFE1}"/>
            </a:ext>
          </a:extLst>
        </xdr:cNvPr>
        <xdr:cNvSpPr txBox="1"/>
      </xdr:nvSpPr>
      <xdr:spPr>
        <a:xfrm>
          <a:off x="65398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228" name="TextBox 227">
          <a:extLst>
            <a:ext uri="{FF2B5EF4-FFF2-40B4-BE49-F238E27FC236}">
              <a16:creationId xmlns:a16="http://schemas.microsoft.com/office/drawing/2014/main" id="{C5CDD749-A07F-44F7-92B0-C562301CE188}"/>
            </a:ext>
          </a:extLst>
        </xdr:cNvPr>
        <xdr:cNvSpPr txBox="1"/>
      </xdr:nvSpPr>
      <xdr:spPr>
        <a:xfrm>
          <a:off x="65398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229" name="TextBox 228">
          <a:extLst>
            <a:ext uri="{FF2B5EF4-FFF2-40B4-BE49-F238E27FC236}">
              <a16:creationId xmlns:a16="http://schemas.microsoft.com/office/drawing/2014/main" id="{5DC59C1E-A6FA-49EB-AF97-63CDFC1D1881}"/>
            </a:ext>
          </a:extLst>
        </xdr:cNvPr>
        <xdr:cNvSpPr txBox="1"/>
      </xdr:nvSpPr>
      <xdr:spPr>
        <a:xfrm>
          <a:off x="6524625" y="86391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230" name="TextBox 229">
          <a:extLst>
            <a:ext uri="{FF2B5EF4-FFF2-40B4-BE49-F238E27FC236}">
              <a16:creationId xmlns:a16="http://schemas.microsoft.com/office/drawing/2014/main" id="{4CE1BA62-8092-430E-A49C-063EEEB9AC08}"/>
            </a:ext>
          </a:extLst>
        </xdr:cNvPr>
        <xdr:cNvSpPr txBox="1"/>
      </xdr:nvSpPr>
      <xdr:spPr>
        <a:xfrm>
          <a:off x="6543675"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231" name="TextBox 230">
          <a:extLst>
            <a:ext uri="{FF2B5EF4-FFF2-40B4-BE49-F238E27FC236}">
              <a16:creationId xmlns:a16="http://schemas.microsoft.com/office/drawing/2014/main" id="{B98594A2-05DB-4B4E-A4F2-01D20D6D24E6}"/>
            </a:ext>
          </a:extLst>
        </xdr:cNvPr>
        <xdr:cNvSpPr txBox="1"/>
      </xdr:nvSpPr>
      <xdr:spPr>
        <a:xfrm>
          <a:off x="6543675"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232" name="TextBox 231">
          <a:extLst>
            <a:ext uri="{FF2B5EF4-FFF2-40B4-BE49-F238E27FC236}">
              <a16:creationId xmlns:a16="http://schemas.microsoft.com/office/drawing/2014/main" id="{D04B9D3B-F713-4180-A433-145984F7335C}"/>
            </a:ext>
          </a:extLst>
        </xdr:cNvPr>
        <xdr:cNvSpPr txBox="1"/>
      </xdr:nvSpPr>
      <xdr:spPr>
        <a:xfrm>
          <a:off x="6543675"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233" name="TextBox 232">
          <a:extLst>
            <a:ext uri="{FF2B5EF4-FFF2-40B4-BE49-F238E27FC236}">
              <a16:creationId xmlns:a16="http://schemas.microsoft.com/office/drawing/2014/main" id="{99CAF668-884A-46E0-A40A-F623517B1115}"/>
            </a:ext>
          </a:extLst>
        </xdr:cNvPr>
        <xdr:cNvSpPr txBox="1"/>
      </xdr:nvSpPr>
      <xdr:spPr>
        <a:xfrm>
          <a:off x="6543675"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234" name="TextBox 233">
          <a:extLst>
            <a:ext uri="{FF2B5EF4-FFF2-40B4-BE49-F238E27FC236}">
              <a16:creationId xmlns:a16="http://schemas.microsoft.com/office/drawing/2014/main" id="{56092EC8-C783-43BE-9F8C-71057BFE6D97}"/>
            </a:ext>
          </a:extLst>
        </xdr:cNvPr>
        <xdr:cNvSpPr txBox="1"/>
      </xdr:nvSpPr>
      <xdr:spPr>
        <a:xfrm>
          <a:off x="81781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235" name="TextBox 234">
          <a:extLst>
            <a:ext uri="{FF2B5EF4-FFF2-40B4-BE49-F238E27FC236}">
              <a16:creationId xmlns:a16="http://schemas.microsoft.com/office/drawing/2014/main" id="{BA46A296-0A05-449F-AE80-EF65BCA704A6}"/>
            </a:ext>
          </a:extLst>
        </xdr:cNvPr>
        <xdr:cNvSpPr txBox="1"/>
      </xdr:nvSpPr>
      <xdr:spPr>
        <a:xfrm>
          <a:off x="81781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236" name="TextBox 235">
          <a:extLst>
            <a:ext uri="{FF2B5EF4-FFF2-40B4-BE49-F238E27FC236}">
              <a16:creationId xmlns:a16="http://schemas.microsoft.com/office/drawing/2014/main" id="{79A4CBDF-17C9-4173-811C-217C2AB101AD}"/>
            </a:ext>
          </a:extLst>
        </xdr:cNvPr>
        <xdr:cNvSpPr txBox="1"/>
      </xdr:nvSpPr>
      <xdr:spPr>
        <a:xfrm>
          <a:off x="81781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237" name="TextBox 236">
          <a:extLst>
            <a:ext uri="{FF2B5EF4-FFF2-40B4-BE49-F238E27FC236}">
              <a16:creationId xmlns:a16="http://schemas.microsoft.com/office/drawing/2014/main" id="{FE6D9885-BE74-4BCC-8D0F-9B02BE1DC156}"/>
            </a:ext>
          </a:extLst>
        </xdr:cNvPr>
        <xdr:cNvSpPr txBox="1"/>
      </xdr:nvSpPr>
      <xdr:spPr>
        <a:xfrm>
          <a:off x="81781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238" name="TextBox 237">
          <a:extLst>
            <a:ext uri="{FF2B5EF4-FFF2-40B4-BE49-F238E27FC236}">
              <a16:creationId xmlns:a16="http://schemas.microsoft.com/office/drawing/2014/main" id="{6B514DB8-028E-4D95-9CC2-104A1BD8B1C4}"/>
            </a:ext>
          </a:extLst>
        </xdr:cNvPr>
        <xdr:cNvSpPr txBox="1"/>
      </xdr:nvSpPr>
      <xdr:spPr>
        <a:xfrm>
          <a:off x="8162925" y="86391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239" name="TextBox 238">
          <a:extLst>
            <a:ext uri="{FF2B5EF4-FFF2-40B4-BE49-F238E27FC236}">
              <a16:creationId xmlns:a16="http://schemas.microsoft.com/office/drawing/2014/main" id="{E86558CD-D506-41BE-A57E-89F00626E6E2}"/>
            </a:ext>
          </a:extLst>
        </xdr:cNvPr>
        <xdr:cNvSpPr txBox="1"/>
      </xdr:nvSpPr>
      <xdr:spPr>
        <a:xfrm>
          <a:off x="8181975"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240" name="TextBox 239">
          <a:extLst>
            <a:ext uri="{FF2B5EF4-FFF2-40B4-BE49-F238E27FC236}">
              <a16:creationId xmlns:a16="http://schemas.microsoft.com/office/drawing/2014/main" id="{0034161D-844B-4B52-AC28-9070D620D36A}"/>
            </a:ext>
          </a:extLst>
        </xdr:cNvPr>
        <xdr:cNvSpPr txBox="1"/>
      </xdr:nvSpPr>
      <xdr:spPr>
        <a:xfrm>
          <a:off x="8181975"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241" name="TextBox 240">
          <a:extLst>
            <a:ext uri="{FF2B5EF4-FFF2-40B4-BE49-F238E27FC236}">
              <a16:creationId xmlns:a16="http://schemas.microsoft.com/office/drawing/2014/main" id="{971CFC7B-969E-4E16-A978-6249A32B76D0}"/>
            </a:ext>
          </a:extLst>
        </xdr:cNvPr>
        <xdr:cNvSpPr txBox="1"/>
      </xdr:nvSpPr>
      <xdr:spPr>
        <a:xfrm>
          <a:off x="8181975"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242" name="TextBox 241">
          <a:extLst>
            <a:ext uri="{FF2B5EF4-FFF2-40B4-BE49-F238E27FC236}">
              <a16:creationId xmlns:a16="http://schemas.microsoft.com/office/drawing/2014/main" id="{386D2E34-DFF2-4F33-B85C-E175215716BC}"/>
            </a:ext>
          </a:extLst>
        </xdr:cNvPr>
        <xdr:cNvSpPr txBox="1"/>
      </xdr:nvSpPr>
      <xdr:spPr>
        <a:xfrm>
          <a:off x="8181975" y="874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243" name="TextBox 242">
          <a:extLst>
            <a:ext uri="{FF2B5EF4-FFF2-40B4-BE49-F238E27FC236}">
              <a16:creationId xmlns:a16="http://schemas.microsoft.com/office/drawing/2014/main" id="{81BE242B-835F-4DDA-B6C8-38226D174DA0}"/>
            </a:ext>
          </a:extLst>
        </xdr:cNvPr>
        <xdr:cNvSpPr txBox="1"/>
      </xdr:nvSpPr>
      <xdr:spPr>
        <a:xfrm>
          <a:off x="98164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244" name="TextBox 243">
          <a:extLst>
            <a:ext uri="{FF2B5EF4-FFF2-40B4-BE49-F238E27FC236}">
              <a16:creationId xmlns:a16="http://schemas.microsoft.com/office/drawing/2014/main" id="{501D55E4-C902-4E7A-8B3C-B683589A51D3}"/>
            </a:ext>
          </a:extLst>
        </xdr:cNvPr>
        <xdr:cNvSpPr txBox="1"/>
      </xdr:nvSpPr>
      <xdr:spPr>
        <a:xfrm>
          <a:off x="98164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245" name="TextBox 244">
          <a:extLst>
            <a:ext uri="{FF2B5EF4-FFF2-40B4-BE49-F238E27FC236}">
              <a16:creationId xmlns:a16="http://schemas.microsoft.com/office/drawing/2014/main" id="{A19E7E31-97A8-4EB0-87D9-19E32D8CDF98}"/>
            </a:ext>
          </a:extLst>
        </xdr:cNvPr>
        <xdr:cNvSpPr txBox="1"/>
      </xdr:nvSpPr>
      <xdr:spPr>
        <a:xfrm>
          <a:off x="98164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246" name="TextBox 245">
          <a:extLst>
            <a:ext uri="{FF2B5EF4-FFF2-40B4-BE49-F238E27FC236}">
              <a16:creationId xmlns:a16="http://schemas.microsoft.com/office/drawing/2014/main" id="{4F39FFBA-0C83-4E0C-9FC5-256D1EF06601}"/>
            </a:ext>
          </a:extLst>
        </xdr:cNvPr>
        <xdr:cNvSpPr txBox="1"/>
      </xdr:nvSpPr>
      <xdr:spPr>
        <a:xfrm>
          <a:off x="9816465" y="874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247" name="TextBox 246">
          <a:extLst>
            <a:ext uri="{FF2B5EF4-FFF2-40B4-BE49-F238E27FC236}">
              <a16:creationId xmlns:a16="http://schemas.microsoft.com/office/drawing/2014/main" id="{8190D8AB-AFCE-42B2-8909-CAEE7DD5BB7E}"/>
            </a:ext>
          </a:extLst>
        </xdr:cNvPr>
        <xdr:cNvSpPr txBox="1"/>
      </xdr:nvSpPr>
      <xdr:spPr>
        <a:xfrm>
          <a:off x="9801225" y="86391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48" name="TextBox 247">
          <a:extLst>
            <a:ext uri="{FF2B5EF4-FFF2-40B4-BE49-F238E27FC236}">
              <a16:creationId xmlns:a16="http://schemas.microsoft.com/office/drawing/2014/main" id="{55C65040-210C-4CA7-BD0C-1D6E76947F14}"/>
            </a:ext>
          </a:extLst>
        </xdr:cNvPr>
        <xdr:cNvSpPr txBox="1"/>
      </xdr:nvSpPr>
      <xdr:spPr>
        <a:xfrm>
          <a:off x="65398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49" name="TextBox 248">
          <a:extLst>
            <a:ext uri="{FF2B5EF4-FFF2-40B4-BE49-F238E27FC236}">
              <a16:creationId xmlns:a16="http://schemas.microsoft.com/office/drawing/2014/main" id="{D5C36348-4A43-4E1E-9DB6-B478D29EFF11}"/>
            </a:ext>
          </a:extLst>
        </xdr:cNvPr>
        <xdr:cNvSpPr txBox="1"/>
      </xdr:nvSpPr>
      <xdr:spPr>
        <a:xfrm>
          <a:off x="65398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0" name="TextBox 249">
          <a:extLst>
            <a:ext uri="{FF2B5EF4-FFF2-40B4-BE49-F238E27FC236}">
              <a16:creationId xmlns:a16="http://schemas.microsoft.com/office/drawing/2014/main" id="{DA4F00B8-21AE-4B3C-B05F-97223B33C79A}"/>
            </a:ext>
          </a:extLst>
        </xdr:cNvPr>
        <xdr:cNvSpPr txBox="1"/>
      </xdr:nvSpPr>
      <xdr:spPr>
        <a:xfrm>
          <a:off x="65436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1" name="TextBox 250">
          <a:extLst>
            <a:ext uri="{FF2B5EF4-FFF2-40B4-BE49-F238E27FC236}">
              <a16:creationId xmlns:a16="http://schemas.microsoft.com/office/drawing/2014/main" id="{9847635E-8D1E-449E-8DD1-43DA8FC6EB51}"/>
            </a:ext>
          </a:extLst>
        </xdr:cNvPr>
        <xdr:cNvSpPr txBox="1"/>
      </xdr:nvSpPr>
      <xdr:spPr>
        <a:xfrm>
          <a:off x="65436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52" name="TextBox 251">
          <a:extLst>
            <a:ext uri="{FF2B5EF4-FFF2-40B4-BE49-F238E27FC236}">
              <a16:creationId xmlns:a16="http://schemas.microsoft.com/office/drawing/2014/main" id="{77EEB43E-5BDA-462C-B2CF-92591D749F4F}"/>
            </a:ext>
          </a:extLst>
        </xdr:cNvPr>
        <xdr:cNvSpPr txBox="1"/>
      </xdr:nvSpPr>
      <xdr:spPr>
        <a:xfrm>
          <a:off x="65398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53" name="TextBox 252">
          <a:extLst>
            <a:ext uri="{FF2B5EF4-FFF2-40B4-BE49-F238E27FC236}">
              <a16:creationId xmlns:a16="http://schemas.microsoft.com/office/drawing/2014/main" id="{FCF3E685-74D8-4B01-8443-E95044C5B316}"/>
            </a:ext>
          </a:extLst>
        </xdr:cNvPr>
        <xdr:cNvSpPr txBox="1"/>
      </xdr:nvSpPr>
      <xdr:spPr>
        <a:xfrm>
          <a:off x="65398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895A3437-BB9D-44FD-B5FF-7F1D8DA41BD4}"/>
            </a:ext>
          </a:extLst>
        </xdr:cNvPr>
        <xdr:cNvSpPr txBox="1"/>
      </xdr:nvSpPr>
      <xdr:spPr>
        <a:xfrm>
          <a:off x="65398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989F581C-FFCB-40B0-B11B-FB6EC329B5C1}"/>
            </a:ext>
          </a:extLst>
        </xdr:cNvPr>
        <xdr:cNvSpPr txBox="1"/>
      </xdr:nvSpPr>
      <xdr:spPr>
        <a:xfrm>
          <a:off x="65398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56" name="TextBox 255">
          <a:extLst>
            <a:ext uri="{FF2B5EF4-FFF2-40B4-BE49-F238E27FC236}">
              <a16:creationId xmlns:a16="http://schemas.microsoft.com/office/drawing/2014/main" id="{F718D032-9050-473B-8C9F-75E1D110D555}"/>
            </a:ext>
          </a:extLst>
        </xdr:cNvPr>
        <xdr:cNvSpPr txBox="1"/>
      </xdr:nvSpPr>
      <xdr:spPr>
        <a:xfrm>
          <a:off x="65436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57" name="TextBox 256">
          <a:extLst>
            <a:ext uri="{FF2B5EF4-FFF2-40B4-BE49-F238E27FC236}">
              <a16:creationId xmlns:a16="http://schemas.microsoft.com/office/drawing/2014/main" id="{ADBCC600-2E7C-4E8B-8623-A792CC3A190B}"/>
            </a:ext>
          </a:extLst>
        </xdr:cNvPr>
        <xdr:cNvSpPr txBox="1"/>
      </xdr:nvSpPr>
      <xdr:spPr>
        <a:xfrm>
          <a:off x="65436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58" name="TextBox 257">
          <a:extLst>
            <a:ext uri="{FF2B5EF4-FFF2-40B4-BE49-F238E27FC236}">
              <a16:creationId xmlns:a16="http://schemas.microsoft.com/office/drawing/2014/main" id="{8B43B2CC-B651-4982-BCC2-F8638B5209F0}"/>
            </a:ext>
          </a:extLst>
        </xdr:cNvPr>
        <xdr:cNvSpPr txBox="1"/>
      </xdr:nvSpPr>
      <xdr:spPr>
        <a:xfrm>
          <a:off x="65436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59" name="TextBox 258">
          <a:extLst>
            <a:ext uri="{FF2B5EF4-FFF2-40B4-BE49-F238E27FC236}">
              <a16:creationId xmlns:a16="http://schemas.microsoft.com/office/drawing/2014/main" id="{6724141F-5203-41BA-A54E-7E37D5A413FC}"/>
            </a:ext>
          </a:extLst>
        </xdr:cNvPr>
        <xdr:cNvSpPr txBox="1"/>
      </xdr:nvSpPr>
      <xdr:spPr>
        <a:xfrm>
          <a:off x="65436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60" name="TextBox 259">
          <a:extLst>
            <a:ext uri="{FF2B5EF4-FFF2-40B4-BE49-F238E27FC236}">
              <a16:creationId xmlns:a16="http://schemas.microsoft.com/office/drawing/2014/main" id="{3F2F2DA0-13A0-44A0-9CC5-4D7271A1B0E1}"/>
            </a:ext>
          </a:extLst>
        </xdr:cNvPr>
        <xdr:cNvSpPr txBox="1"/>
      </xdr:nvSpPr>
      <xdr:spPr>
        <a:xfrm>
          <a:off x="81781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61" name="TextBox 260">
          <a:extLst>
            <a:ext uri="{FF2B5EF4-FFF2-40B4-BE49-F238E27FC236}">
              <a16:creationId xmlns:a16="http://schemas.microsoft.com/office/drawing/2014/main" id="{C742A8A5-8CFC-4151-9204-496A3929551F}"/>
            </a:ext>
          </a:extLst>
        </xdr:cNvPr>
        <xdr:cNvSpPr txBox="1"/>
      </xdr:nvSpPr>
      <xdr:spPr>
        <a:xfrm>
          <a:off x="81781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262" name="TextBox 261">
          <a:extLst>
            <a:ext uri="{FF2B5EF4-FFF2-40B4-BE49-F238E27FC236}">
              <a16:creationId xmlns:a16="http://schemas.microsoft.com/office/drawing/2014/main" id="{6F3829E3-5C08-48BB-B96F-3F4698C16BFA}"/>
            </a:ext>
          </a:extLst>
        </xdr:cNvPr>
        <xdr:cNvSpPr txBox="1"/>
      </xdr:nvSpPr>
      <xdr:spPr>
        <a:xfrm>
          <a:off x="81819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263" name="TextBox 262">
          <a:extLst>
            <a:ext uri="{FF2B5EF4-FFF2-40B4-BE49-F238E27FC236}">
              <a16:creationId xmlns:a16="http://schemas.microsoft.com/office/drawing/2014/main" id="{E8B9BF74-744A-4B85-8BD8-CBD4C062C9E6}"/>
            </a:ext>
          </a:extLst>
        </xdr:cNvPr>
        <xdr:cNvSpPr txBox="1"/>
      </xdr:nvSpPr>
      <xdr:spPr>
        <a:xfrm>
          <a:off x="81819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64" name="TextBox 263">
          <a:extLst>
            <a:ext uri="{FF2B5EF4-FFF2-40B4-BE49-F238E27FC236}">
              <a16:creationId xmlns:a16="http://schemas.microsoft.com/office/drawing/2014/main" id="{D9919C6F-96CB-49F9-88CF-EBF1E4AE688F}"/>
            </a:ext>
          </a:extLst>
        </xdr:cNvPr>
        <xdr:cNvSpPr txBox="1"/>
      </xdr:nvSpPr>
      <xdr:spPr>
        <a:xfrm>
          <a:off x="81781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65" name="TextBox 264">
          <a:extLst>
            <a:ext uri="{FF2B5EF4-FFF2-40B4-BE49-F238E27FC236}">
              <a16:creationId xmlns:a16="http://schemas.microsoft.com/office/drawing/2014/main" id="{DC17DE87-3AE1-4601-BADC-B5A26EBF12C8}"/>
            </a:ext>
          </a:extLst>
        </xdr:cNvPr>
        <xdr:cNvSpPr txBox="1"/>
      </xdr:nvSpPr>
      <xdr:spPr>
        <a:xfrm>
          <a:off x="81781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66" name="TextBox 265">
          <a:extLst>
            <a:ext uri="{FF2B5EF4-FFF2-40B4-BE49-F238E27FC236}">
              <a16:creationId xmlns:a16="http://schemas.microsoft.com/office/drawing/2014/main" id="{B6EDD163-6C56-4A58-AC89-18DE6CA59C78}"/>
            </a:ext>
          </a:extLst>
        </xdr:cNvPr>
        <xdr:cNvSpPr txBox="1"/>
      </xdr:nvSpPr>
      <xdr:spPr>
        <a:xfrm>
          <a:off x="81781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67" name="TextBox 266">
          <a:extLst>
            <a:ext uri="{FF2B5EF4-FFF2-40B4-BE49-F238E27FC236}">
              <a16:creationId xmlns:a16="http://schemas.microsoft.com/office/drawing/2014/main" id="{9351B6FB-E674-462A-A86F-331C7BC02E1D}"/>
            </a:ext>
          </a:extLst>
        </xdr:cNvPr>
        <xdr:cNvSpPr txBox="1"/>
      </xdr:nvSpPr>
      <xdr:spPr>
        <a:xfrm>
          <a:off x="81781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268" name="TextBox 267">
          <a:extLst>
            <a:ext uri="{FF2B5EF4-FFF2-40B4-BE49-F238E27FC236}">
              <a16:creationId xmlns:a16="http://schemas.microsoft.com/office/drawing/2014/main" id="{03C7ADA6-7A07-4F7F-AD04-B3B81C8202A5}"/>
            </a:ext>
          </a:extLst>
        </xdr:cNvPr>
        <xdr:cNvSpPr txBox="1"/>
      </xdr:nvSpPr>
      <xdr:spPr>
        <a:xfrm>
          <a:off x="81819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269" name="TextBox 268">
          <a:extLst>
            <a:ext uri="{FF2B5EF4-FFF2-40B4-BE49-F238E27FC236}">
              <a16:creationId xmlns:a16="http://schemas.microsoft.com/office/drawing/2014/main" id="{C9C7E4A3-4E22-4663-A751-80D086837B69}"/>
            </a:ext>
          </a:extLst>
        </xdr:cNvPr>
        <xdr:cNvSpPr txBox="1"/>
      </xdr:nvSpPr>
      <xdr:spPr>
        <a:xfrm>
          <a:off x="81819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0" name="TextBox 269">
          <a:extLst>
            <a:ext uri="{FF2B5EF4-FFF2-40B4-BE49-F238E27FC236}">
              <a16:creationId xmlns:a16="http://schemas.microsoft.com/office/drawing/2014/main" id="{25A0A2D7-7FBC-42DE-BE9F-57BAECA1D6A4}"/>
            </a:ext>
          </a:extLst>
        </xdr:cNvPr>
        <xdr:cNvSpPr txBox="1"/>
      </xdr:nvSpPr>
      <xdr:spPr>
        <a:xfrm>
          <a:off x="81819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1" name="TextBox 270">
          <a:extLst>
            <a:ext uri="{FF2B5EF4-FFF2-40B4-BE49-F238E27FC236}">
              <a16:creationId xmlns:a16="http://schemas.microsoft.com/office/drawing/2014/main" id="{BE872E71-488F-4008-9F4B-8A30834F44A1}"/>
            </a:ext>
          </a:extLst>
        </xdr:cNvPr>
        <xdr:cNvSpPr txBox="1"/>
      </xdr:nvSpPr>
      <xdr:spPr>
        <a:xfrm>
          <a:off x="81819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72" name="TextBox 271">
          <a:extLst>
            <a:ext uri="{FF2B5EF4-FFF2-40B4-BE49-F238E27FC236}">
              <a16:creationId xmlns:a16="http://schemas.microsoft.com/office/drawing/2014/main" id="{4F4E8F98-EEEB-4DB7-A6B2-4FCB9F3B915D}"/>
            </a:ext>
          </a:extLst>
        </xdr:cNvPr>
        <xdr:cNvSpPr txBox="1"/>
      </xdr:nvSpPr>
      <xdr:spPr>
        <a:xfrm>
          <a:off x="98164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73" name="TextBox 272">
          <a:extLst>
            <a:ext uri="{FF2B5EF4-FFF2-40B4-BE49-F238E27FC236}">
              <a16:creationId xmlns:a16="http://schemas.microsoft.com/office/drawing/2014/main" id="{237D3578-5035-486F-839C-E1CC84BE7A6E}"/>
            </a:ext>
          </a:extLst>
        </xdr:cNvPr>
        <xdr:cNvSpPr txBox="1"/>
      </xdr:nvSpPr>
      <xdr:spPr>
        <a:xfrm>
          <a:off x="98164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74" name="TextBox 273">
          <a:extLst>
            <a:ext uri="{FF2B5EF4-FFF2-40B4-BE49-F238E27FC236}">
              <a16:creationId xmlns:a16="http://schemas.microsoft.com/office/drawing/2014/main" id="{6811EA56-2CD9-4936-8132-DB4CADFDE083}"/>
            </a:ext>
          </a:extLst>
        </xdr:cNvPr>
        <xdr:cNvSpPr txBox="1"/>
      </xdr:nvSpPr>
      <xdr:spPr>
        <a:xfrm>
          <a:off x="98164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75" name="TextBox 274">
          <a:extLst>
            <a:ext uri="{FF2B5EF4-FFF2-40B4-BE49-F238E27FC236}">
              <a16:creationId xmlns:a16="http://schemas.microsoft.com/office/drawing/2014/main" id="{DAF3D461-1995-4B9B-A408-158CECDA7242}"/>
            </a:ext>
          </a:extLst>
        </xdr:cNvPr>
        <xdr:cNvSpPr txBox="1"/>
      </xdr:nvSpPr>
      <xdr:spPr>
        <a:xfrm>
          <a:off x="98164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76" name="TextBox 275">
          <a:extLst>
            <a:ext uri="{FF2B5EF4-FFF2-40B4-BE49-F238E27FC236}">
              <a16:creationId xmlns:a16="http://schemas.microsoft.com/office/drawing/2014/main" id="{E78AE03B-4113-45E0-BA01-3024BF9D3614}"/>
            </a:ext>
          </a:extLst>
        </xdr:cNvPr>
        <xdr:cNvSpPr txBox="1"/>
      </xdr:nvSpPr>
      <xdr:spPr>
        <a:xfrm>
          <a:off x="98164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77" name="TextBox 276">
          <a:extLst>
            <a:ext uri="{FF2B5EF4-FFF2-40B4-BE49-F238E27FC236}">
              <a16:creationId xmlns:a16="http://schemas.microsoft.com/office/drawing/2014/main" id="{D39AFF36-CCB6-474A-A54A-C0E985DBE550}"/>
            </a:ext>
          </a:extLst>
        </xdr:cNvPr>
        <xdr:cNvSpPr txBox="1"/>
      </xdr:nvSpPr>
      <xdr:spPr>
        <a:xfrm>
          <a:off x="98164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55" name="TextBox 54">
          <a:extLst>
            <a:ext uri="{FF2B5EF4-FFF2-40B4-BE49-F238E27FC236}">
              <a16:creationId xmlns:a16="http://schemas.microsoft.com/office/drawing/2014/main" id="{EF490769-D4A0-4467-A7CE-BF3AC1A12904}"/>
            </a:ext>
          </a:extLst>
        </xdr:cNvPr>
        <xdr:cNvSpPr txBox="1"/>
      </xdr:nvSpPr>
      <xdr:spPr>
        <a:xfrm>
          <a:off x="724852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56" name="TextBox 55">
          <a:extLst>
            <a:ext uri="{FF2B5EF4-FFF2-40B4-BE49-F238E27FC236}">
              <a16:creationId xmlns:a16="http://schemas.microsoft.com/office/drawing/2014/main" id="{03029781-4C8D-46EF-97CD-BCAED09E02A8}"/>
            </a:ext>
          </a:extLst>
        </xdr:cNvPr>
        <xdr:cNvSpPr txBox="1"/>
      </xdr:nvSpPr>
      <xdr:spPr>
        <a:xfrm>
          <a:off x="724852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57" name="TextBox 56">
          <a:extLst>
            <a:ext uri="{FF2B5EF4-FFF2-40B4-BE49-F238E27FC236}">
              <a16:creationId xmlns:a16="http://schemas.microsoft.com/office/drawing/2014/main" id="{75FE7585-AB2C-4E22-8FCC-EA88C702D603}"/>
            </a:ext>
          </a:extLst>
        </xdr:cNvPr>
        <xdr:cNvSpPr txBox="1"/>
      </xdr:nvSpPr>
      <xdr:spPr>
        <a:xfrm>
          <a:off x="55626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58" name="TextBox 57">
          <a:extLst>
            <a:ext uri="{FF2B5EF4-FFF2-40B4-BE49-F238E27FC236}">
              <a16:creationId xmlns:a16="http://schemas.microsoft.com/office/drawing/2014/main" id="{31213BE1-EFBF-41D4-A0C5-C194DBDF6E82}"/>
            </a:ext>
          </a:extLst>
        </xdr:cNvPr>
        <xdr:cNvSpPr txBox="1"/>
      </xdr:nvSpPr>
      <xdr:spPr>
        <a:xfrm>
          <a:off x="55626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9" name="TextBox 58">
          <a:extLst>
            <a:ext uri="{FF2B5EF4-FFF2-40B4-BE49-F238E27FC236}">
              <a16:creationId xmlns:a16="http://schemas.microsoft.com/office/drawing/2014/main" id="{38FFEF4B-997C-4F6A-9083-2547CF192919}"/>
            </a:ext>
          </a:extLst>
        </xdr:cNvPr>
        <xdr:cNvSpPr txBox="1"/>
      </xdr:nvSpPr>
      <xdr:spPr>
        <a:xfrm>
          <a:off x="55626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60" name="TextBox 59">
          <a:extLst>
            <a:ext uri="{FF2B5EF4-FFF2-40B4-BE49-F238E27FC236}">
              <a16:creationId xmlns:a16="http://schemas.microsoft.com/office/drawing/2014/main" id="{42272170-1A44-43C2-B801-2F6BDC771FAA}"/>
            </a:ext>
          </a:extLst>
        </xdr:cNvPr>
        <xdr:cNvSpPr txBox="1"/>
      </xdr:nvSpPr>
      <xdr:spPr>
        <a:xfrm>
          <a:off x="55626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61" name="TextBox 60">
          <a:extLst>
            <a:ext uri="{FF2B5EF4-FFF2-40B4-BE49-F238E27FC236}">
              <a16:creationId xmlns:a16="http://schemas.microsoft.com/office/drawing/2014/main" id="{4271A071-AA5B-4BFF-8AAF-8CCC5A3D5890}"/>
            </a:ext>
          </a:extLst>
        </xdr:cNvPr>
        <xdr:cNvSpPr txBox="1"/>
      </xdr:nvSpPr>
      <xdr:spPr>
        <a:xfrm>
          <a:off x="5558790" y="9067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62" name="TextBox 61">
          <a:extLst>
            <a:ext uri="{FF2B5EF4-FFF2-40B4-BE49-F238E27FC236}">
              <a16:creationId xmlns:a16="http://schemas.microsoft.com/office/drawing/2014/main" id="{60A5574E-5818-4572-9932-3AF622D61876}"/>
            </a:ext>
          </a:extLst>
        </xdr:cNvPr>
        <xdr:cNvSpPr txBox="1"/>
      </xdr:nvSpPr>
      <xdr:spPr>
        <a:xfrm>
          <a:off x="5558790" y="9067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63" name="TextBox 62">
          <a:extLst>
            <a:ext uri="{FF2B5EF4-FFF2-40B4-BE49-F238E27FC236}">
              <a16:creationId xmlns:a16="http://schemas.microsoft.com/office/drawing/2014/main" id="{7DD4614F-1633-4050-BEB9-EBCAEAFCE024}"/>
            </a:ext>
          </a:extLst>
        </xdr:cNvPr>
        <xdr:cNvSpPr txBox="1"/>
      </xdr:nvSpPr>
      <xdr:spPr>
        <a:xfrm>
          <a:off x="4208145" y="9067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64" name="TextBox 63">
          <a:extLst>
            <a:ext uri="{FF2B5EF4-FFF2-40B4-BE49-F238E27FC236}">
              <a16:creationId xmlns:a16="http://schemas.microsoft.com/office/drawing/2014/main" id="{21502BCC-4990-434F-A82B-79DCA6E45584}"/>
            </a:ext>
          </a:extLst>
        </xdr:cNvPr>
        <xdr:cNvSpPr txBox="1"/>
      </xdr:nvSpPr>
      <xdr:spPr>
        <a:xfrm>
          <a:off x="8930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65" name="TextBox 64">
          <a:extLst>
            <a:ext uri="{FF2B5EF4-FFF2-40B4-BE49-F238E27FC236}">
              <a16:creationId xmlns:a16="http://schemas.microsoft.com/office/drawing/2014/main" id="{1A3C3705-1647-4F38-8E64-232D28DD644A}"/>
            </a:ext>
          </a:extLst>
        </xdr:cNvPr>
        <xdr:cNvSpPr txBox="1"/>
      </xdr:nvSpPr>
      <xdr:spPr>
        <a:xfrm>
          <a:off x="8930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66" name="TextBox 65">
          <a:extLst>
            <a:ext uri="{FF2B5EF4-FFF2-40B4-BE49-F238E27FC236}">
              <a16:creationId xmlns:a16="http://schemas.microsoft.com/office/drawing/2014/main" id="{4D9AD3AA-0D83-48E5-A4D7-4F527D694AEE}"/>
            </a:ext>
          </a:extLst>
        </xdr:cNvPr>
        <xdr:cNvSpPr txBox="1"/>
      </xdr:nvSpPr>
      <xdr:spPr>
        <a:xfrm>
          <a:off x="8930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67" name="TextBox 66">
          <a:extLst>
            <a:ext uri="{FF2B5EF4-FFF2-40B4-BE49-F238E27FC236}">
              <a16:creationId xmlns:a16="http://schemas.microsoft.com/office/drawing/2014/main" id="{D55C1C33-75DF-485C-AE5D-DA99E82538D8}"/>
            </a:ext>
          </a:extLst>
        </xdr:cNvPr>
        <xdr:cNvSpPr txBox="1"/>
      </xdr:nvSpPr>
      <xdr:spPr>
        <a:xfrm>
          <a:off x="72447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68" name="TextBox 67">
          <a:extLst>
            <a:ext uri="{FF2B5EF4-FFF2-40B4-BE49-F238E27FC236}">
              <a16:creationId xmlns:a16="http://schemas.microsoft.com/office/drawing/2014/main" id="{CCA485E6-4CDF-451A-B98B-781311CB1B64}"/>
            </a:ext>
          </a:extLst>
        </xdr:cNvPr>
        <xdr:cNvSpPr txBox="1"/>
      </xdr:nvSpPr>
      <xdr:spPr>
        <a:xfrm>
          <a:off x="72447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69" name="TextBox 68">
          <a:extLst>
            <a:ext uri="{FF2B5EF4-FFF2-40B4-BE49-F238E27FC236}">
              <a16:creationId xmlns:a16="http://schemas.microsoft.com/office/drawing/2014/main" id="{219125B0-94CA-40DE-8D83-884A075AD351}"/>
            </a:ext>
          </a:extLst>
        </xdr:cNvPr>
        <xdr:cNvSpPr txBox="1"/>
      </xdr:nvSpPr>
      <xdr:spPr>
        <a:xfrm>
          <a:off x="724471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72" name="TextBox 71">
          <a:extLst>
            <a:ext uri="{FF2B5EF4-FFF2-40B4-BE49-F238E27FC236}">
              <a16:creationId xmlns:a16="http://schemas.microsoft.com/office/drawing/2014/main" id="{727F23B9-01D4-47A7-B38D-3BB7E7B05EE9}"/>
            </a:ext>
          </a:extLst>
        </xdr:cNvPr>
        <xdr:cNvSpPr txBox="1"/>
      </xdr:nvSpPr>
      <xdr:spPr>
        <a:xfrm>
          <a:off x="724471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73" name="TextBox 72">
          <a:extLst>
            <a:ext uri="{FF2B5EF4-FFF2-40B4-BE49-F238E27FC236}">
              <a16:creationId xmlns:a16="http://schemas.microsoft.com/office/drawing/2014/main" id="{E075165F-80AF-426F-AC87-BB2CF08AE097}"/>
            </a:ext>
          </a:extLst>
        </xdr:cNvPr>
        <xdr:cNvSpPr txBox="1"/>
      </xdr:nvSpPr>
      <xdr:spPr>
        <a:xfrm>
          <a:off x="112261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74" name="TextBox 73">
          <a:extLst>
            <a:ext uri="{FF2B5EF4-FFF2-40B4-BE49-F238E27FC236}">
              <a16:creationId xmlns:a16="http://schemas.microsoft.com/office/drawing/2014/main" id="{B524BED5-FD59-4302-9FCB-626D1CF6F554}"/>
            </a:ext>
          </a:extLst>
        </xdr:cNvPr>
        <xdr:cNvSpPr txBox="1"/>
      </xdr:nvSpPr>
      <xdr:spPr>
        <a:xfrm>
          <a:off x="112261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75" name="TextBox 74">
          <a:extLst>
            <a:ext uri="{FF2B5EF4-FFF2-40B4-BE49-F238E27FC236}">
              <a16:creationId xmlns:a16="http://schemas.microsoft.com/office/drawing/2014/main" id="{32236B89-A4D7-42DD-8569-D2B0474FFB56}"/>
            </a:ext>
          </a:extLst>
        </xdr:cNvPr>
        <xdr:cNvSpPr txBox="1"/>
      </xdr:nvSpPr>
      <xdr:spPr>
        <a:xfrm>
          <a:off x="112261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80" name="TextBox 79">
          <a:extLst>
            <a:ext uri="{FF2B5EF4-FFF2-40B4-BE49-F238E27FC236}">
              <a16:creationId xmlns:a16="http://schemas.microsoft.com/office/drawing/2014/main" id="{510FCD38-3920-423F-A578-ED1563CAA4A4}"/>
            </a:ext>
          </a:extLst>
        </xdr:cNvPr>
        <xdr:cNvSpPr txBox="1"/>
      </xdr:nvSpPr>
      <xdr:spPr>
        <a:xfrm>
          <a:off x="106165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81" name="TextBox 80">
          <a:extLst>
            <a:ext uri="{FF2B5EF4-FFF2-40B4-BE49-F238E27FC236}">
              <a16:creationId xmlns:a16="http://schemas.microsoft.com/office/drawing/2014/main" id="{1329B587-31DE-41CC-B44A-DF42FC627466}"/>
            </a:ext>
          </a:extLst>
        </xdr:cNvPr>
        <xdr:cNvSpPr txBox="1"/>
      </xdr:nvSpPr>
      <xdr:spPr>
        <a:xfrm>
          <a:off x="106165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82" name="TextBox 81">
          <a:extLst>
            <a:ext uri="{FF2B5EF4-FFF2-40B4-BE49-F238E27FC236}">
              <a16:creationId xmlns:a16="http://schemas.microsoft.com/office/drawing/2014/main" id="{68EE0012-B14A-4A07-BC99-34DF1574631C}"/>
            </a:ext>
          </a:extLst>
        </xdr:cNvPr>
        <xdr:cNvSpPr txBox="1"/>
      </xdr:nvSpPr>
      <xdr:spPr>
        <a:xfrm>
          <a:off x="106165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83" name="TextBox 82">
          <a:extLst>
            <a:ext uri="{FF2B5EF4-FFF2-40B4-BE49-F238E27FC236}">
              <a16:creationId xmlns:a16="http://schemas.microsoft.com/office/drawing/2014/main" id="{644F6DA1-2362-49D3-8D62-57EF01D94C23}"/>
            </a:ext>
          </a:extLst>
        </xdr:cNvPr>
        <xdr:cNvSpPr txBox="1"/>
      </xdr:nvSpPr>
      <xdr:spPr>
        <a:xfrm>
          <a:off x="106165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FE30057D-FD0A-4A59-93C1-FE8267F3A1BC}"/>
            </a:ext>
          </a:extLst>
        </xdr:cNvPr>
        <xdr:cNvSpPr txBox="1"/>
      </xdr:nvSpPr>
      <xdr:spPr>
        <a:xfrm>
          <a:off x="724471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1C24BAB-E251-4001-8424-5ED48061011A}"/>
            </a:ext>
          </a:extLst>
        </xdr:cNvPr>
        <xdr:cNvSpPr txBox="1"/>
      </xdr:nvSpPr>
      <xdr:spPr>
        <a:xfrm>
          <a:off x="724471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719B240C-0B72-4F05-8CBB-849BF7460C0B}"/>
            </a:ext>
          </a:extLst>
        </xdr:cNvPr>
        <xdr:cNvSpPr txBox="1"/>
      </xdr:nvSpPr>
      <xdr:spPr>
        <a:xfrm>
          <a:off x="724852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4" name="TextBox 133">
          <a:extLst>
            <a:ext uri="{FF2B5EF4-FFF2-40B4-BE49-F238E27FC236}">
              <a16:creationId xmlns:a16="http://schemas.microsoft.com/office/drawing/2014/main" id="{1DCC2185-3DC0-4944-9EAF-8629224DD2CF}"/>
            </a:ext>
          </a:extLst>
        </xdr:cNvPr>
        <xdr:cNvSpPr txBox="1"/>
      </xdr:nvSpPr>
      <xdr:spPr>
        <a:xfrm>
          <a:off x="724852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E0D2DF28-53BA-48CE-A74B-C57C844370CD}"/>
            </a:ext>
          </a:extLst>
        </xdr:cNvPr>
        <xdr:cNvSpPr txBox="1"/>
      </xdr:nvSpPr>
      <xdr:spPr>
        <a:xfrm>
          <a:off x="724471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36" name="TextBox 135">
          <a:extLst>
            <a:ext uri="{FF2B5EF4-FFF2-40B4-BE49-F238E27FC236}">
              <a16:creationId xmlns:a16="http://schemas.microsoft.com/office/drawing/2014/main" id="{A0501E9F-3A4C-4634-81C5-0D1C0D049899}"/>
            </a:ext>
          </a:extLst>
        </xdr:cNvPr>
        <xdr:cNvSpPr txBox="1"/>
      </xdr:nvSpPr>
      <xdr:spPr>
        <a:xfrm>
          <a:off x="724471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9A38DD9-85A7-4C18-824A-8A1F791C6513}"/>
            </a:ext>
          </a:extLst>
        </xdr:cNvPr>
        <xdr:cNvSpPr txBox="1"/>
      </xdr:nvSpPr>
      <xdr:spPr>
        <a:xfrm>
          <a:off x="72447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38" name="TextBox 137">
          <a:extLst>
            <a:ext uri="{FF2B5EF4-FFF2-40B4-BE49-F238E27FC236}">
              <a16:creationId xmlns:a16="http://schemas.microsoft.com/office/drawing/2014/main" id="{E9267C17-66B4-4B49-9D24-4310C5479781}"/>
            </a:ext>
          </a:extLst>
        </xdr:cNvPr>
        <xdr:cNvSpPr txBox="1"/>
      </xdr:nvSpPr>
      <xdr:spPr>
        <a:xfrm>
          <a:off x="72447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9" name="TextBox 138">
          <a:extLst>
            <a:ext uri="{FF2B5EF4-FFF2-40B4-BE49-F238E27FC236}">
              <a16:creationId xmlns:a16="http://schemas.microsoft.com/office/drawing/2014/main" id="{5BC628E8-0487-4B97-B6B0-004C11FC0ED8}"/>
            </a:ext>
          </a:extLst>
        </xdr:cNvPr>
        <xdr:cNvSpPr txBox="1"/>
      </xdr:nvSpPr>
      <xdr:spPr>
        <a:xfrm>
          <a:off x="724852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0" name="TextBox 139">
          <a:extLst>
            <a:ext uri="{FF2B5EF4-FFF2-40B4-BE49-F238E27FC236}">
              <a16:creationId xmlns:a16="http://schemas.microsoft.com/office/drawing/2014/main" id="{E24C5218-A4CE-4DCF-A169-BC696E42BB8D}"/>
            </a:ext>
          </a:extLst>
        </xdr:cNvPr>
        <xdr:cNvSpPr txBox="1"/>
      </xdr:nvSpPr>
      <xdr:spPr>
        <a:xfrm>
          <a:off x="724852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C16EC798-E0C5-4E76-98E2-7CF4EA64BB23}"/>
            </a:ext>
          </a:extLst>
        </xdr:cNvPr>
        <xdr:cNvSpPr txBox="1"/>
      </xdr:nvSpPr>
      <xdr:spPr>
        <a:xfrm>
          <a:off x="724852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42" name="TextBox 141">
          <a:extLst>
            <a:ext uri="{FF2B5EF4-FFF2-40B4-BE49-F238E27FC236}">
              <a16:creationId xmlns:a16="http://schemas.microsoft.com/office/drawing/2014/main" id="{27C1D36C-586D-435E-9C7F-B16AB941B6BF}"/>
            </a:ext>
          </a:extLst>
        </xdr:cNvPr>
        <xdr:cNvSpPr txBox="1"/>
      </xdr:nvSpPr>
      <xdr:spPr>
        <a:xfrm>
          <a:off x="724852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3446B2A2-45C8-4599-95A0-BB708875CC83}"/>
            </a:ext>
          </a:extLst>
        </xdr:cNvPr>
        <xdr:cNvSpPr txBox="1"/>
      </xdr:nvSpPr>
      <xdr:spPr>
        <a:xfrm>
          <a:off x="89306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2E0AEED8-5BE1-4956-9A48-592BF0BD03FD}"/>
            </a:ext>
          </a:extLst>
        </xdr:cNvPr>
        <xdr:cNvSpPr txBox="1"/>
      </xdr:nvSpPr>
      <xdr:spPr>
        <a:xfrm>
          <a:off x="89306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C74D8BF-EFBC-48A2-BCF6-F0AA5A5186AC}"/>
            </a:ext>
          </a:extLst>
        </xdr:cNvPr>
        <xdr:cNvSpPr txBox="1"/>
      </xdr:nvSpPr>
      <xdr:spPr>
        <a:xfrm>
          <a:off x="893445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E18FBDD7-BAD0-4BE9-8649-4E83464CF387}"/>
            </a:ext>
          </a:extLst>
        </xdr:cNvPr>
        <xdr:cNvSpPr txBox="1"/>
      </xdr:nvSpPr>
      <xdr:spPr>
        <a:xfrm>
          <a:off x="893445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7" name="TextBox 146">
          <a:extLst>
            <a:ext uri="{FF2B5EF4-FFF2-40B4-BE49-F238E27FC236}">
              <a16:creationId xmlns:a16="http://schemas.microsoft.com/office/drawing/2014/main" id="{1F32F72B-B4AD-4686-8783-A0F3B7D3AAAA}"/>
            </a:ext>
          </a:extLst>
        </xdr:cNvPr>
        <xdr:cNvSpPr txBox="1"/>
      </xdr:nvSpPr>
      <xdr:spPr>
        <a:xfrm>
          <a:off x="89306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8" name="TextBox 147">
          <a:extLst>
            <a:ext uri="{FF2B5EF4-FFF2-40B4-BE49-F238E27FC236}">
              <a16:creationId xmlns:a16="http://schemas.microsoft.com/office/drawing/2014/main" id="{7F64683A-354E-4727-8DB3-F7D27A8ABB7A}"/>
            </a:ext>
          </a:extLst>
        </xdr:cNvPr>
        <xdr:cNvSpPr txBox="1"/>
      </xdr:nvSpPr>
      <xdr:spPr>
        <a:xfrm>
          <a:off x="893064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49" name="TextBox 148">
          <a:extLst>
            <a:ext uri="{FF2B5EF4-FFF2-40B4-BE49-F238E27FC236}">
              <a16:creationId xmlns:a16="http://schemas.microsoft.com/office/drawing/2014/main" id="{88E0B50B-7D2B-4492-860E-2A1B25F29A82}"/>
            </a:ext>
          </a:extLst>
        </xdr:cNvPr>
        <xdr:cNvSpPr txBox="1"/>
      </xdr:nvSpPr>
      <xdr:spPr>
        <a:xfrm>
          <a:off x="89306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50" name="TextBox 149">
          <a:extLst>
            <a:ext uri="{FF2B5EF4-FFF2-40B4-BE49-F238E27FC236}">
              <a16:creationId xmlns:a16="http://schemas.microsoft.com/office/drawing/2014/main" id="{E62A2F8B-2537-4AB0-A0E6-B48511E3FEFB}"/>
            </a:ext>
          </a:extLst>
        </xdr:cNvPr>
        <xdr:cNvSpPr txBox="1"/>
      </xdr:nvSpPr>
      <xdr:spPr>
        <a:xfrm>
          <a:off x="89306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51" name="TextBox 150">
          <a:extLst>
            <a:ext uri="{FF2B5EF4-FFF2-40B4-BE49-F238E27FC236}">
              <a16:creationId xmlns:a16="http://schemas.microsoft.com/office/drawing/2014/main" id="{59AC3BB2-42FF-4E9B-9C46-7E7EE698405C}"/>
            </a:ext>
          </a:extLst>
        </xdr:cNvPr>
        <xdr:cNvSpPr txBox="1"/>
      </xdr:nvSpPr>
      <xdr:spPr>
        <a:xfrm>
          <a:off x="893445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52" name="TextBox 151">
          <a:extLst>
            <a:ext uri="{FF2B5EF4-FFF2-40B4-BE49-F238E27FC236}">
              <a16:creationId xmlns:a16="http://schemas.microsoft.com/office/drawing/2014/main" id="{6D9A41A5-B8E2-4B41-BD3B-C7BFD1F42A86}"/>
            </a:ext>
          </a:extLst>
        </xdr:cNvPr>
        <xdr:cNvSpPr txBox="1"/>
      </xdr:nvSpPr>
      <xdr:spPr>
        <a:xfrm>
          <a:off x="893445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53" name="TextBox 152">
          <a:extLst>
            <a:ext uri="{FF2B5EF4-FFF2-40B4-BE49-F238E27FC236}">
              <a16:creationId xmlns:a16="http://schemas.microsoft.com/office/drawing/2014/main" id="{D1B21BFB-0FFB-47E8-8280-CBC506E0425A}"/>
            </a:ext>
          </a:extLst>
        </xdr:cNvPr>
        <xdr:cNvSpPr txBox="1"/>
      </xdr:nvSpPr>
      <xdr:spPr>
        <a:xfrm>
          <a:off x="893445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54" name="TextBox 153">
          <a:extLst>
            <a:ext uri="{FF2B5EF4-FFF2-40B4-BE49-F238E27FC236}">
              <a16:creationId xmlns:a16="http://schemas.microsoft.com/office/drawing/2014/main" id="{D6A1C1C6-64A6-4B5B-B3AA-5171E74230B2}"/>
            </a:ext>
          </a:extLst>
        </xdr:cNvPr>
        <xdr:cNvSpPr txBox="1"/>
      </xdr:nvSpPr>
      <xdr:spPr>
        <a:xfrm>
          <a:off x="893445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10D58CF2-509A-40DC-BD53-030DE9B6013A}"/>
            </a:ext>
          </a:extLst>
        </xdr:cNvPr>
        <xdr:cNvSpPr txBox="1"/>
      </xdr:nvSpPr>
      <xdr:spPr>
        <a:xfrm>
          <a:off x="106165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26693BD6-3392-468E-80EC-0BC9945FDF93}"/>
            </a:ext>
          </a:extLst>
        </xdr:cNvPr>
        <xdr:cNvSpPr txBox="1"/>
      </xdr:nvSpPr>
      <xdr:spPr>
        <a:xfrm>
          <a:off x="106165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2FE37443-0229-4CEB-817F-A502E27E0DBB}"/>
            </a:ext>
          </a:extLst>
        </xdr:cNvPr>
        <xdr:cNvSpPr txBox="1"/>
      </xdr:nvSpPr>
      <xdr:spPr>
        <a:xfrm>
          <a:off x="106165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356EA906-1810-465C-8D22-D3B02D15A775}"/>
            </a:ext>
          </a:extLst>
        </xdr:cNvPr>
        <xdr:cNvSpPr txBox="1"/>
      </xdr:nvSpPr>
      <xdr:spPr>
        <a:xfrm>
          <a:off x="106165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59" name="TextBox 158">
          <a:extLst>
            <a:ext uri="{FF2B5EF4-FFF2-40B4-BE49-F238E27FC236}">
              <a16:creationId xmlns:a16="http://schemas.microsoft.com/office/drawing/2014/main" id="{230AB340-51E9-4018-9383-75CB15CD3131}"/>
            </a:ext>
          </a:extLst>
        </xdr:cNvPr>
        <xdr:cNvSpPr txBox="1"/>
      </xdr:nvSpPr>
      <xdr:spPr>
        <a:xfrm>
          <a:off x="106165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60" name="TextBox 159">
          <a:extLst>
            <a:ext uri="{FF2B5EF4-FFF2-40B4-BE49-F238E27FC236}">
              <a16:creationId xmlns:a16="http://schemas.microsoft.com/office/drawing/2014/main" id="{663DE654-FBB3-4206-8921-FB337817BB3A}"/>
            </a:ext>
          </a:extLst>
        </xdr:cNvPr>
        <xdr:cNvSpPr txBox="1"/>
      </xdr:nvSpPr>
      <xdr:spPr>
        <a:xfrm>
          <a:off x="106165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303466"/>
    <xdr:sp macro="" textlink="">
      <xdr:nvSpPr>
        <xdr:cNvPr id="331" name="TextBox 330">
          <a:extLst>
            <a:ext uri="{FF2B5EF4-FFF2-40B4-BE49-F238E27FC236}">
              <a16:creationId xmlns:a16="http://schemas.microsoft.com/office/drawing/2014/main" id="{38A535E0-5775-44A0-9C92-E9502224C42F}"/>
            </a:ext>
          </a:extLst>
        </xdr:cNvPr>
        <xdr:cNvSpPr txBox="1"/>
      </xdr:nvSpPr>
      <xdr:spPr>
        <a:xfrm>
          <a:off x="4825365" y="915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32" name="TextBox 331">
          <a:extLst>
            <a:ext uri="{FF2B5EF4-FFF2-40B4-BE49-F238E27FC236}">
              <a16:creationId xmlns:a16="http://schemas.microsoft.com/office/drawing/2014/main" id="{C8D833BB-87DA-41D3-BCCF-152159E9CFCC}"/>
            </a:ext>
          </a:extLst>
        </xdr:cNvPr>
        <xdr:cNvSpPr txBox="1"/>
      </xdr:nvSpPr>
      <xdr:spPr>
        <a:xfrm>
          <a:off x="48253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33" name="TextBox 332">
          <a:extLst>
            <a:ext uri="{FF2B5EF4-FFF2-40B4-BE49-F238E27FC236}">
              <a16:creationId xmlns:a16="http://schemas.microsoft.com/office/drawing/2014/main" id="{2AF8E47B-ADDE-41EB-843B-759E2ABE1463}"/>
            </a:ext>
          </a:extLst>
        </xdr:cNvPr>
        <xdr:cNvSpPr txBox="1"/>
      </xdr:nvSpPr>
      <xdr:spPr>
        <a:xfrm>
          <a:off x="48253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334" name="TextBox 333">
          <a:extLst>
            <a:ext uri="{FF2B5EF4-FFF2-40B4-BE49-F238E27FC236}">
              <a16:creationId xmlns:a16="http://schemas.microsoft.com/office/drawing/2014/main" id="{E040F971-6F67-48C7-BAB2-2E726C125979}"/>
            </a:ext>
          </a:extLst>
        </xdr:cNvPr>
        <xdr:cNvSpPr txBox="1"/>
      </xdr:nvSpPr>
      <xdr:spPr>
        <a:xfrm>
          <a:off x="482536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335" name="TextBox 334">
          <a:extLst>
            <a:ext uri="{FF2B5EF4-FFF2-40B4-BE49-F238E27FC236}">
              <a16:creationId xmlns:a16="http://schemas.microsoft.com/office/drawing/2014/main" id="{A63262CB-32CF-4C68-B960-5473EECA0E18}"/>
            </a:ext>
          </a:extLst>
        </xdr:cNvPr>
        <xdr:cNvSpPr txBox="1"/>
      </xdr:nvSpPr>
      <xdr:spPr>
        <a:xfrm>
          <a:off x="482536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336" name="TextBox 335">
          <a:extLst>
            <a:ext uri="{FF2B5EF4-FFF2-40B4-BE49-F238E27FC236}">
              <a16:creationId xmlns:a16="http://schemas.microsoft.com/office/drawing/2014/main" id="{0F149102-370B-4657-8BEC-25CBB3F02305}"/>
            </a:ext>
          </a:extLst>
        </xdr:cNvPr>
        <xdr:cNvSpPr txBox="1"/>
      </xdr:nvSpPr>
      <xdr:spPr>
        <a:xfrm>
          <a:off x="4825365"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337" name="TextBox 336">
          <a:extLst>
            <a:ext uri="{FF2B5EF4-FFF2-40B4-BE49-F238E27FC236}">
              <a16:creationId xmlns:a16="http://schemas.microsoft.com/office/drawing/2014/main" id="{B1B81412-683A-4EBD-A008-2121729F5B1A}"/>
            </a:ext>
          </a:extLst>
        </xdr:cNvPr>
        <xdr:cNvSpPr txBox="1"/>
      </xdr:nvSpPr>
      <xdr:spPr>
        <a:xfrm>
          <a:off x="4825365"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338" name="TextBox 337">
          <a:extLst>
            <a:ext uri="{FF2B5EF4-FFF2-40B4-BE49-F238E27FC236}">
              <a16:creationId xmlns:a16="http://schemas.microsoft.com/office/drawing/2014/main" id="{5D52420F-178B-4DFC-8F04-43CA44C5EE32}"/>
            </a:ext>
          </a:extLst>
        </xdr:cNvPr>
        <xdr:cNvSpPr txBox="1"/>
      </xdr:nvSpPr>
      <xdr:spPr>
        <a:xfrm>
          <a:off x="482536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339" name="TextBox 338">
          <a:extLst>
            <a:ext uri="{FF2B5EF4-FFF2-40B4-BE49-F238E27FC236}">
              <a16:creationId xmlns:a16="http://schemas.microsoft.com/office/drawing/2014/main" id="{2CF899A3-EF31-402D-B28A-3F0E0B93588C}"/>
            </a:ext>
          </a:extLst>
        </xdr:cNvPr>
        <xdr:cNvSpPr txBox="1"/>
      </xdr:nvSpPr>
      <xdr:spPr>
        <a:xfrm>
          <a:off x="482536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340" name="TextBox 339">
          <a:extLst>
            <a:ext uri="{FF2B5EF4-FFF2-40B4-BE49-F238E27FC236}">
              <a16:creationId xmlns:a16="http://schemas.microsoft.com/office/drawing/2014/main" id="{E5204992-0778-475A-80DC-4A67AEF698E9}"/>
            </a:ext>
          </a:extLst>
        </xdr:cNvPr>
        <xdr:cNvSpPr txBox="1"/>
      </xdr:nvSpPr>
      <xdr:spPr>
        <a:xfrm>
          <a:off x="6210300" y="91535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341" name="TextBox 340">
          <a:extLst>
            <a:ext uri="{FF2B5EF4-FFF2-40B4-BE49-F238E27FC236}">
              <a16:creationId xmlns:a16="http://schemas.microsoft.com/office/drawing/2014/main" id="{CB4EF102-44FD-4DB9-86C7-3C6B6AC4C687}"/>
            </a:ext>
          </a:extLst>
        </xdr:cNvPr>
        <xdr:cNvSpPr txBox="1"/>
      </xdr:nvSpPr>
      <xdr:spPr>
        <a:xfrm>
          <a:off x="621030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342" name="TextBox 341">
          <a:extLst>
            <a:ext uri="{FF2B5EF4-FFF2-40B4-BE49-F238E27FC236}">
              <a16:creationId xmlns:a16="http://schemas.microsoft.com/office/drawing/2014/main" id="{8297FBB5-AEC2-47DA-9124-C727C40B8003}"/>
            </a:ext>
          </a:extLst>
        </xdr:cNvPr>
        <xdr:cNvSpPr txBox="1"/>
      </xdr:nvSpPr>
      <xdr:spPr>
        <a:xfrm>
          <a:off x="621030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343" name="TextBox 342">
          <a:extLst>
            <a:ext uri="{FF2B5EF4-FFF2-40B4-BE49-F238E27FC236}">
              <a16:creationId xmlns:a16="http://schemas.microsoft.com/office/drawing/2014/main" id="{5868A033-4DD5-47FD-BA63-04E686B57069}"/>
            </a:ext>
          </a:extLst>
        </xdr:cNvPr>
        <xdr:cNvSpPr txBox="1"/>
      </xdr:nvSpPr>
      <xdr:spPr>
        <a:xfrm>
          <a:off x="621030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344" name="TextBox 343">
          <a:extLst>
            <a:ext uri="{FF2B5EF4-FFF2-40B4-BE49-F238E27FC236}">
              <a16:creationId xmlns:a16="http://schemas.microsoft.com/office/drawing/2014/main" id="{A615CD0B-5677-4C91-A386-09FD264ED969}"/>
            </a:ext>
          </a:extLst>
        </xdr:cNvPr>
        <xdr:cNvSpPr txBox="1"/>
      </xdr:nvSpPr>
      <xdr:spPr>
        <a:xfrm>
          <a:off x="621030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345" name="TextBox 344">
          <a:extLst>
            <a:ext uri="{FF2B5EF4-FFF2-40B4-BE49-F238E27FC236}">
              <a16:creationId xmlns:a16="http://schemas.microsoft.com/office/drawing/2014/main" id="{EE06C904-C1FF-41DB-82AF-4D5489660B7B}"/>
            </a:ext>
          </a:extLst>
        </xdr:cNvPr>
        <xdr:cNvSpPr txBox="1"/>
      </xdr:nvSpPr>
      <xdr:spPr>
        <a:xfrm>
          <a:off x="6210300"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346" name="TextBox 345">
          <a:extLst>
            <a:ext uri="{FF2B5EF4-FFF2-40B4-BE49-F238E27FC236}">
              <a16:creationId xmlns:a16="http://schemas.microsoft.com/office/drawing/2014/main" id="{81D194C4-B746-4E0C-90BE-85B8F231021A}"/>
            </a:ext>
          </a:extLst>
        </xdr:cNvPr>
        <xdr:cNvSpPr txBox="1"/>
      </xdr:nvSpPr>
      <xdr:spPr>
        <a:xfrm>
          <a:off x="6210300"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347" name="TextBox 346">
          <a:extLst>
            <a:ext uri="{FF2B5EF4-FFF2-40B4-BE49-F238E27FC236}">
              <a16:creationId xmlns:a16="http://schemas.microsoft.com/office/drawing/2014/main" id="{4753D01D-7B9B-4EFB-AAF5-FA90F019F93E}"/>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348" name="TextBox 347">
          <a:extLst>
            <a:ext uri="{FF2B5EF4-FFF2-40B4-BE49-F238E27FC236}">
              <a16:creationId xmlns:a16="http://schemas.microsoft.com/office/drawing/2014/main" id="{09112300-E703-44E4-9894-E76A7AAA7B3E}"/>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349" name="TextBox 348">
          <a:extLst>
            <a:ext uri="{FF2B5EF4-FFF2-40B4-BE49-F238E27FC236}">
              <a16:creationId xmlns:a16="http://schemas.microsoft.com/office/drawing/2014/main" id="{44920DF8-AAEC-4261-BF0D-7F1FC79DBF3C}"/>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350" name="TextBox 349">
          <a:extLst>
            <a:ext uri="{FF2B5EF4-FFF2-40B4-BE49-F238E27FC236}">
              <a16:creationId xmlns:a16="http://schemas.microsoft.com/office/drawing/2014/main" id="{64DA947B-FF67-4EB8-B3D1-B222C2F3A919}"/>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351" name="TextBox 350">
          <a:extLst>
            <a:ext uri="{FF2B5EF4-FFF2-40B4-BE49-F238E27FC236}">
              <a16:creationId xmlns:a16="http://schemas.microsoft.com/office/drawing/2014/main" id="{E1110A9C-BC77-43E9-B244-09CEA6511915}"/>
            </a:ext>
          </a:extLst>
        </xdr:cNvPr>
        <xdr:cNvSpPr txBox="1"/>
      </xdr:nvSpPr>
      <xdr:spPr>
        <a:xfrm>
          <a:off x="621030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352" name="TextBox 351">
          <a:extLst>
            <a:ext uri="{FF2B5EF4-FFF2-40B4-BE49-F238E27FC236}">
              <a16:creationId xmlns:a16="http://schemas.microsoft.com/office/drawing/2014/main" id="{710EFE09-C35A-43A5-88FF-4AAB659DE4C4}"/>
            </a:ext>
          </a:extLst>
        </xdr:cNvPr>
        <xdr:cNvSpPr txBox="1"/>
      </xdr:nvSpPr>
      <xdr:spPr>
        <a:xfrm>
          <a:off x="621030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53" name="TextBox 352">
          <a:extLst>
            <a:ext uri="{FF2B5EF4-FFF2-40B4-BE49-F238E27FC236}">
              <a16:creationId xmlns:a16="http://schemas.microsoft.com/office/drawing/2014/main" id="{7C9A4CD7-9C75-4499-AD64-D92566AE1C59}"/>
            </a:ext>
          </a:extLst>
        </xdr:cNvPr>
        <xdr:cNvSpPr txBox="1"/>
      </xdr:nvSpPr>
      <xdr:spPr>
        <a:xfrm>
          <a:off x="6210300"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54" name="TextBox 353">
          <a:extLst>
            <a:ext uri="{FF2B5EF4-FFF2-40B4-BE49-F238E27FC236}">
              <a16:creationId xmlns:a16="http://schemas.microsoft.com/office/drawing/2014/main" id="{8D573284-5F8E-4A6E-B41E-1C735979429C}"/>
            </a:ext>
          </a:extLst>
        </xdr:cNvPr>
        <xdr:cNvSpPr txBox="1"/>
      </xdr:nvSpPr>
      <xdr:spPr>
        <a:xfrm>
          <a:off x="6210300"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55" name="TextBox 354">
          <a:extLst>
            <a:ext uri="{FF2B5EF4-FFF2-40B4-BE49-F238E27FC236}">
              <a16:creationId xmlns:a16="http://schemas.microsoft.com/office/drawing/2014/main" id="{B9D74BB3-C1D2-40ED-99D7-024EE9EBE97B}"/>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56" name="TextBox 355">
          <a:extLst>
            <a:ext uri="{FF2B5EF4-FFF2-40B4-BE49-F238E27FC236}">
              <a16:creationId xmlns:a16="http://schemas.microsoft.com/office/drawing/2014/main" id="{BD74D2CA-4620-4273-908A-E154B9612EE5}"/>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57" name="TextBox 356">
          <a:extLst>
            <a:ext uri="{FF2B5EF4-FFF2-40B4-BE49-F238E27FC236}">
              <a16:creationId xmlns:a16="http://schemas.microsoft.com/office/drawing/2014/main" id="{9B93E1F6-DCB8-49BE-8C3C-952592A7BF32}"/>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58" name="TextBox 357">
          <a:extLst>
            <a:ext uri="{FF2B5EF4-FFF2-40B4-BE49-F238E27FC236}">
              <a16:creationId xmlns:a16="http://schemas.microsoft.com/office/drawing/2014/main" id="{4FDF900B-3C5A-42FA-A295-B94CF76C0082}"/>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9" name="TextBox 358">
          <a:extLst>
            <a:ext uri="{FF2B5EF4-FFF2-40B4-BE49-F238E27FC236}">
              <a16:creationId xmlns:a16="http://schemas.microsoft.com/office/drawing/2014/main" id="{281E484B-E421-4E5C-821D-3CA8DBE2E13B}"/>
            </a:ext>
          </a:extLst>
        </xdr:cNvPr>
        <xdr:cNvSpPr txBox="1"/>
      </xdr:nvSpPr>
      <xdr:spPr>
        <a:xfrm>
          <a:off x="2967990" y="915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60" name="TextBox 359">
          <a:extLst>
            <a:ext uri="{FF2B5EF4-FFF2-40B4-BE49-F238E27FC236}">
              <a16:creationId xmlns:a16="http://schemas.microsoft.com/office/drawing/2014/main" id="{88097EA8-F241-4005-9A7E-279F53B2D69F}"/>
            </a:ext>
          </a:extLst>
        </xdr:cNvPr>
        <xdr:cNvSpPr txBox="1"/>
      </xdr:nvSpPr>
      <xdr:spPr>
        <a:xfrm>
          <a:off x="2967990" y="915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1" name="TextBox 360">
          <a:extLst>
            <a:ext uri="{FF2B5EF4-FFF2-40B4-BE49-F238E27FC236}">
              <a16:creationId xmlns:a16="http://schemas.microsoft.com/office/drawing/2014/main" id="{8EA2E5C3-E9FC-4557-9238-D55F2983F0CE}"/>
            </a:ext>
          </a:extLst>
        </xdr:cNvPr>
        <xdr:cNvSpPr txBox="1"/>
      </xdr:nvSpPr>
      <xdr:spPr>
        <a:xfrm>
          <a:off x="296799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2" name="TextBox 361">
          <a:extLst>
            <a:ext uri="{FF2B5EF4-FFF2-40B4-BE49-F238E27FC236}">
              <a16:creationId xmlns:a16="http://schemas.microsoft.com/office/drawing/2014/main" id="{4D33EC95-07F3-4C42-A075-A4E9F4758197}"/>
            </a:ext>
          </a:extLst>
        </xdr:cNvPr>
        <xdr:cNvSpPr txBox="1"/>
      </xdr:nvSpPr>
      <xdr:spPr>
        <a:xfrm>
          <a:off x="296799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3" name="TextBox 362">
          <a:extLst>
            <a:ext uri="{FF2B5EF4-FFF2-40B4-BE49-F238E27FC236}">
              <a16:creationId xmlns:a16="http://schemas.microsoft.com/office/drawing/2014/main" id="{48C18CBE-5245-4553-A183-90C098C96AF0}"/>
            </a:ext>
          </a:extLst>
        </xdr:cNvPr>
        <xdr:cNvSpPr txBox="1"/>
      </xdr:nvSpPr>
      <xdr:spPr>
        <a:xfrm>
          <a:off x="296799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4" name="TextBox 363">
          <a:extLst>
            <a:ext uri="{FF2B5EF4-FFF2-40B4-BE49-F238E27FC236}">
              <a16:creationId xmlns:a16="http://schemas.microsoft.com/office/drawing/2014/main" id="{BE5C5D25-EC4D-4B27-A58B-53F9817B92F9}"/>
            </a:ext>
          </a:extLst>
        </xdr:cNvPr>
        <xdr:cNvSpPr txBox="1"/>
      </xdr:nvSpPr>
      <xdr:spPr>
        <a:xfrm>
          <a:off x="296799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65" name="TextBox 364">
          <a:extLst>
            <a:ext uri="{FF2B5EF4-FFF2-40B4-BE49-F238E27FC236}">
              <a16:creationId xmlns:a16="http://schemas.microsoft.com/office/drawing/2014/main" id="{C36CB58B-F612-4C84-BA20-F3AC419D864E}"/>
            </a:ext>
          </a:extLst>
        </xdr:cNvPr>
        <xdr:cNvSpPr txBox="1"/>
      </xdr:nvSpPr>
      <xdr:spPr>
        <a:xfrm>
          <a:off x="2967990" y="980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66" name="TextBox 365">
          <a:extLst>
            <a:ext uri="{FF2B5EF4-FFF2-40B4-BE49-F238E27FC236}">
              <a16:creationId xmlns:a16="http://schemas.microsoft.com/office/drawing/2014/main" id="{797009BA-ECDB-4A04-94E7-4090EA5721A8}"/>
            </a:ext>
          </a:extLst>
        </xdr:cNvPr>
        <xdr:cNvSpPr txBox="1"/>
      </xdr:nvSpPr>
      <xdr:spPr>
        <a:xfrm>
          <a:off x="2967990" y="980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367" name="TextBox 366">
          <a:extLst>
            <a:ext uri="{FF2B5EF4-FFF2-40B4-BE49-F238E27FC236}">
              <a16:creationId xmlns:a16="http://schemas.microsoft.com/office/drawing/2014/main" id="{9F52EDEB-642F-4F03-A27A-E4EEE6795F89}"/>
            </a:ext>
          </a:extLst>
        </xdr:cNvPr>
        <xdr:cNvSpPr txBox="1"/>
      </xdr:nvSpPr>
      <xdr:spPr>
        <a:xfrm>
          <a:off x="2967990"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368" name="TextBox 367">
          <a:extLst>
            <a:ext uri="{FF2B5EF4-FFF2-40B4-BE49-F238E27FC236}">
              <a16:creationId xmlns:a16="http://schemas.microsoft.com/office/drawing/2014/main" id="{B1CA7770-3E7A-44CF-BAF1-2E02F4F5166C}"/>
            </a:ext>
          </a:extLst>
        </xdr:cNvPr>
        <xdr:cNvSpPr txBox="1"/>
      </xdr:nvSpPr>
      <xdr:spPr>
        <a:xfrm>
          <a:off x="2967990"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369" name="TextBox 368">
          <a:extLst>
            <a:ext uri="{FF2B5EF4-FFF2-40B4-BE49-F238E27FC236}">
              <a16:creationId xmlns:a16="http://schemas.microsoft.com/office/drawing/2014/main" id="{033F078B-C9E3-422B-B54E-FE8568DB2E1C}"/>
            </a:ext>
          </a:extLst>
        </xdr:cNvPr>
        <xdr:cNvSpPr txBox="1"/>
      </xdr:nvSpPr>
      <xdr:spPr>
        <a:xfrm>
          <a:off x="2967990"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370" name="TextBox 369">
          <a:extLst>
            <a:ext uri="{FF2B5EF4-FFF2-40B4-BE49-F238E27FC236}">
              <a16:creationId xmlns:a16="http://schemas.microsoft.com/office/drawing/2014/main" id="{24B643ED-2533-4248-BD89-2903E93CB4DE}"/>
            </a:ext>
          </a:extLst>
        </xdr:cNvPr>
        <xdr:cNvSpPr txBox="1"/>
      </xdr:nvSpPr>
      <xdr:spPr>
        <a:xfrm>
          <a:off x="2967990"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371" name="TextBox 370">
          <a:extLst>
            <a:ext uri="{FF2B5EF4-FFF2-40B4-BE49-F238E27FC236}">
              <a16:creationId xmlns:a16="http://schemas.microsoft.com/office/drawing/2014/main" id="{D158F107-F9E1-43FE-9287-CC7295559E1E}"/>
            </a:ext>
          </a:extLst>
        </xdr:cNvPr>
        <xdr:cNvSpPr txBox="1"/>
      </xdr:nvSpPr>
      <xdr:spPr>
        <a:xfrm>
          <a:off x="4829175" y="91535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372" name="TextBox 371">
          <a:extLst>
            <a:ext uri="{FF2B5EF4-FFF2-40B4-BE49-F238E27FC236}">
              <a16:creationId xmlns:a16="http://schemas.microsoft.com/office/drawing/2014/main" id="{1A321984-4704-4579-AA8A-AA375B181E20}"/>
            </a:ext>
          </a:extLst>
        </xdr:cNvPr>
        <xdr:cNvSpPr txBox="1"/>
      </xdr:nvSpPr>
      <xdr:spPr>
        <a:xfrm>
          <a:off x="482917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373" name="TextBox 372">
          <a:extLst>
            <a:ext uri="{FF2B5EF4-FFF2-40B4-BE49-F238E27FC236}">
              <a16:creationId xmlns:a16="http://schemas.microsoft.com/office/drawing/2014/main" id="{2ACB44DD-C71E-477E-80DE-9EFAC92400F8}"/>
            </a:ext>
          </a:extLst>
        </xdr:cNvPr>
        <xdr:cNvSpPr txBox="1"/>
      </xdr:nvSpPr>
      <xdr:spPr>
        <a:xfrm>
          <a:off x="482917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74" name="TextBox 373">
          <a:extLst>
            <a:ext uri="{FF2B5EF4-FFF2-40B4-BE49-F238E27FC236}">
              <a16:creationId xmlns:a16="http://schemas.microsoft.com/office/drawing/2014/main" id="{B507FC03-C44C-4469-8B7C-6A1021132F29}"/>
            </a:ext>
          </a:extLst>
        </xdr:cNvPr>
        <xdr:cNvSpPr txBox="1"/>
      </xdr:nvSpPr>
      <xdr:spPr>
        <a:xfrm>
          <a:off x="482917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75" name="TextBox 374">
          <a:extLst>
            <a:ext uri="{FF2B5EF4-FFF2-40B4-BE49-F238E27FC236}">
              <a16:creationId xmlns:a16="http://schemas.microsoft.com/office/drawing/2014/main" id="{C50690C4-6169-4558-94B6-FFEC2BA6A6A4}"/>
            </a:ext>
          </a:extLst>
        </xdr:cNvPr>
        <xdr:cNvSpPr txBox="1"/>
      </xdr:nvSpPr>
      <xdr:spPr>
        <a:xfrm>
          <a:off x="482917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76" name="TextBox 375">
          <a:extLst>
            <a:ext uri="{FF2B5EF4-FFF2-40B4-BE49-F238E27FC236}">
              <a16:creationId xmlns:a16="http://schemas.microsoft.com/office/drawing/2014/main" id="{1123B835-FDB9-4F32-A597-0E61DE7DA16E}"/>
            </a:ext>
          </a:extLst>
        </xdr:cNvPr>
        <xdr:cNvSpPr txBox="1"/>
      </xdr:nvSpPr>
      <xdr:spPr>
        <a:xfrm>
          <a:off x="4829175"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77" name="TextBox 376">
          <a:extLst>
            <a:ext uri="{FF2B5EF4-FFF2-40B4-BE49-F238E27FC236}">
              <a16:creationId xmlns:a16="http://schemas.microsoft.com/office/drawing/2014/main" id="{AFE61375-3ED0-4063-B3B0-A06D05C0FBC7}"/>
            </a:ext>
          </a:extLst>
        </xdr:cNvPr>
        <xdr:cNvSpPr txBox="1"/>
      </xdr:nvSpPr>
      <xdr:spPr>
        <a:xfrm>
          <a:off x="4829175"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78" name="TextBox 377">
          <a:extLst>
            <a:ext uri="{FF2B5EF4-FFF2-40B4-BE49-F238E27FC236}">
              <a16:creationId xmlns:a16="http://schemas.microsoft.com/office/drawing/2014/main" id="{EEE3768B-0436-42E3-B2E1-5E4D1C1805DA}"/>
            </a:ext>
          </a:extLst>
        </xdr:cNvPr>
        <xdr:cNvSpPr txBox="1"/>
      </xdr:nvSpPr>
      <xdr:spPr>
        <a:xfrm>
          <a:off x="482917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79" name="TextBox 378">
          <a:extLst>
            <a:ext uri="{FF2B5EF4-FFF2-40B4-BE49-F238E27FC236}">
              <a16:creationId xmlns:a16="http://schemas.microsoft.com/office/drawing/2014/main" id="{26DD88D6-9E2C-44B5-8022-14526D8E11B9}"/>
            </a:ext>
          </a:extLst>
        </xdr:cNvPr>
        <xdr:cNvSpPr txBox="1"/>
      </xdr:nvSpPr>
      <xdr:spPr>
        <a:xfrm>
          <a:off x="482917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380" name="TextBox 379">
          <a:extLst>
            <a:ext uri="{FF2B5EF4-FFF2-40B4-BE49-F238E27FC236}">
              <a16:creationId xmlns:a16="http://schemas.microsoft.com/office/drawing/2014/main" id="{957A430F-6D1B-4D6F-90B5-CDF967528F61}"/>
            </a:ext>
          </a:extLst>
        </xdr:cNvPr>
        <xdr:cNvSpPr txBox="1"/>
      </xdr:nvSpPr>
      <xdr:spPr>
        <a:xfrm>
          <a:off x="6210300" y="91535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381" name="TextBox 380">
          <a:extLst>
            <a:ext uri="{FF2B5EF4-FFF2-40B4-BE49-F238E27FC236}">
              <a16:creationId xmlns:a16="http://schemas.microsoft.com/office/drawing/2014/main" id="{35C0197C-2898-44F0-86CB-64493E40D68E}"/>
            </a:ext>
          </a:extLst>
        </xdr:cNvPr>
        <xdr:cNvSpPr txBox="1"/>
      </xdr:nvSpPr>
      <xdr:spPr>
        <a:xfrm>
          <a:off x="621030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382" name="TextBox 381">
          <a:extLst>
            <a:ext uri="{FF2B5EF4-FFF2-40B4-BE49-F238E27FC236}">
              <a16:creationId xmlns:a16="http://schemas.microsoft.com/office/drawing/2014/main" id="{C1C91DBA-759B-40BD-B46B-8D4FF368F186}"/>
            </a:ext>
          </a:extLst>
        </xdr:cNvPr>
        <xdr:cNvSpPr txBox="1"/>
      </xdr:nvSpPr>
      <xdr:spPr>
        <a:xfrm>
          <a:off x="621030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383" name="TextBox 382">
          <a:extLst>
            <a:ext uri="{FF2B5EF4-FFF2-40B4-BE49-F238E27FC236}">
              <a16:creationId xmlns:a16="http://schemas.microsoft.com/office/drawing/2014/main" id="{1FF2760C-498E-442B-8E70-5F31B81AB09A}"/>
            </a:ext>
          </a:extLst>
        </xdr:cNvPr>
        <xdr:cNvSpPr txBox="1"/>
      </xdr:nvSpPr>
      <xdr:spPr>
        <a:xfrm>
          <a:off x="621030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384" name="TextBox 383">
          <a:extLst>
            <a:ext uri="{FF2B5EF4-FFF2-40B4-BE49-F238E27FC236}">
              <a16:creationId xmlns:a16="http://schemas.microsoft.com/office/drawing/2014/main" id="{DB8F307A-2253-47B3-AC5F-64A5900FA7E9}"/>
            </a:ext>
          </a:extLst>
        </xdr:cNvPr>
        <xdr:cNvSpPr txBox="1"/>
      </xdr:nvSpPr>
      <xdr:spPr>
        <a:xfrm>
          <a:off x="621030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385" name="TextBox 384">
          <a:extLst>
            <a:ext uri="{FF2B5EF4-FFF2-40B4-BE49-F238E27FC236}">
              <a16:creationId xmlns:a16="http://schemas.microsoft.com/office/drawing/2014/main" id="{AF8E4AB0-0FC1-431B-97AA-227E02970574}"/>
            </a:ext>
          </a:extLst>
        </xdr:cNvPr>
        <xdr:cNvSpPr txBox="1"/>
      </xdr:nvSpPr>
      <xdr:spPr>
        <a:xfrm>
          <a:off x="6210300"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386" name="TextBox 385">
          <a:extLst>
            <a:ext uri="{FF2B5EF4-FFF2-40B4-BE49-F238E27FC236}">
              <a16:creationId xmlns:a16="http://schemas.microsoft.com/office/drawing/2014/main" id="{49E21B72-E775-4314-A7B4-AED385D41C2C}"/>
            </a:ext>
          </a:extLst>
        </xdr:cNvPr>
        <xdr:cNvSpPr txBox="1"/>
      </xdr:nvSpPr>
      <xdr:spPr>
        <a:xfrm>
          <a:off x="6210300"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387" name="TextBox 386">
          <a:extLst>
            <a:ext uri="{FF2B5EF4-FFF2-40B4-BE49-F238E27FC236}">
              <a16:creationId xmlns:a16="http://schemas.microsoft.com/office/drawing/2014/main" id="{02B211C0-23D6-4E20-BDB3-7831C9294A2A}"/>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388" name="TextBox 387">
          <a:extLst>
            <a:ext uri="{FF2B5EF4-FFF2-40B4-BE49-F238E27FC236}">
              <a16:creationId xmlns:a16="http://schemas.microsoft.com/office/drawing/2014/main" id="{D57F7777-F391-4450-94D3-1B6B1937DFC1}"/>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389" name="TextBox 388">
          <a:extLst>
            <a:ext uri="{FF2B5EF4-FFF2-40B4-BE49-F238E27FC236}">
              <a16:creationId xmlns:a16="http://schemas.microsoft.com/office/drawing/2014/main" id="{55786F17-809D-4292-9082-D3482C33CB8D}"/>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390" name="TextBox 389">
          <a:extLst>
            <a:ext uri="{FF2B5EF4-FFF2-40B4-BE49-F238E27FC236}">
              <a16:creationId xmlns:a16="http://schemas.microsoft.com/office/drawing/2014/main" id="{C31E2E1D-AA8A-474F-9AB1-8C0EA99E5A15}"/>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391" name="TextBox 390">
          <a:extLst>
            <a:ext uri="{FF2B5EF4-FFF2-40B4-BE49-F238E27FC236}">
              <a16:creationId xmlns:a16="http://schemas.microsoft.com/office/drawing/2014/main" id="{0B87E605-AA4B-47D2-8050-8808AA1301D6}"/>
            </a:ext>
          </a:extLst>
        </xdr:cNvPr>
        <xdr:cNvSpPr txBox="1"/>
      </xdr:nvSpPr>
      <xdr:spPr>
        <a:xfrm>
          <a:off x="482536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392" name="TextBox 391">
          <a:extLst>
            <a:ext uri="{FF2B5EF4-FFF2-40B4-BE49-F238E27FC236}">
              <a16:creationId xmlns:a16="http://schemas.microsoft.com/office/drawing/2014/main" id="{78936F1F-0CE9-4EB5-9A5E-D11039FF78E1}"/>
            </a:ext>
          </a:extLst>
        </xdr:cNvPr>
        <xdr:cNvSpPr txBox="1"/>
      </xdr:nvSpPr>
      <xdr:spPr>
        <a:xfrm>
          <a:off x="482536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393" name="TextBox 392">
          <a:extLst>
            <a:ext uri="{FF2B5EF4-FFF2-40B4-BE49-F238E27FC236}">
              <a16:creationId xmlns:a16="http://schemas.microsoft.com/office/drawing/2014/main" id="{4EC8C20B-8EEB-496C-BE3A-8936761D80CD}"/>
            </a:ext>
          </a:extLst>
        </xdr:cNvPr>
        <xdr:cNvSpPr txBox="1"/>
      </xdr:nvSpPr>
      <xdr:spPr>
        <a:xfrm>
          <a:off x="4825365"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394" name="TextBox 393">
          <a:extLst>
            <a:ext uri="{FF2B5EF4-FFF2-40B4-BE49-F238E27FC236}">
              <a16:creationId xmlns:a16="http://schemas.microsoft.com/office/drawing/2014/main" id="{78F2A815-F40F-4101-AEAF-24182528DD2D}"/>
            </a:ext>
          </a:extLst>
        </xdr:cNvPr>
        <xdr:cNvSpPr txBox="1"/>
      </xdr:nvSpPr>
      <xdr:spPr>
        <a:xfrm>
          <a:off x="4825365"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95" name="TextBox 394">
          <a:extLst>
            <a:ext uri="{FF2B5EF4-FFF2-40B4-BE49-F238E27FC236}">
              <a16:creationId xmlns:a16="http://schemas.microsoft.com/office/drawing/2014/main" id="{98AD90C9-9B8F-4281-83EA-48D69AB19A02}"/>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96" name="TextBox 395">
          <a:extLst>
            <a:ext uri="{FF2B5EF4-FFF2-40B4-BE49-F238E27FC236}">
              <a16:creationId xmlns:a16="http://schemas.microsoft.com/office/drawing/2014/main" id="{4516364F-0763-493C-BE85-46D005BD38D1}"/>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397" name="TextBox 396">
          <a:extLst>
            <a:ext uri="{FF2B5EF4-FFF2-40B4-BE49-F238E27FC236}">
              <a16:creationId xmlns:a16="http://schemas.microsoft.com/office/drawing/2014/main" id="{E5455BB9-5E11-424F-826C-34BF6445C192}"/>
            </a:ext>
          </a:extLst>
        </xdr:cNvPr>
        <xdr:cNvSpPr txBox="1"/>
      </xdr:nvSpPr>
      <xdr:spPr>
        <a:xfrm>
          <a:off x="621030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398" name="TextBox 397">
          <a:extLst>
            <a:ext uri="{FF2B5EF4-FFF2-40B4-BE49-F238E27FC236}">
              <a16:creationId xmlns:a16="http://schemas.microsoft.com/office/drawing/2014/main" id="{97537BA0-3AA8-4A70-AD0F-B624538589FD}"/>
            </a:ext>
          </a:extLst>
        </xdr:cNvPr>
        <xdr:cNvSpPr txBox="1"/>
      </xdr:nvSpPr>
      <xdr:spPr>
        <a:xfrm>
          <a:off x="621030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399" name="TextBox 398">
          <a:extLst>
            <a:ext uri="{FF2B5EF4-FFF2-40B4-BE49-F238E27FC236}">
              <a16:creationId xmlns:a16="http://schemas.microsoft.com/office/drawing/2014/main" id="{4D9C61C8-D466-4FC9-9E6E-4E47BC824428}"/>
            </a:ext>
          </a:extLst>
        </xdr:cNvPr>
        <xdr:cNvSpPr txBox="1"/>
      </xdr:nvSpPr>
      <xdr:spPr>
        <a:xfrm>
          <a:off x="621030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400" name="TextBox 399">
          <a:extLst>
            <a:ext uri="{FF2B5EF4-FFF2-40B4-BE49-F238E27FC236}">
              <a16:creationId xmlns:a16="http://schemas.microsoft.com/office/drawing/2014/main" id="{0C635AAF-49F3-46FA-A488-C74BBCE72202}"/>
            </a:ext>
          </a:extLst>
        </xdr:cNvPr>
        <xdr:cNvSpPr txBox="1"/>
      </xdr:nvSpPr>
      <xdr:spPr>
        <a:xfrm>
          <a:off x="621030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401" name="TextBox 400">
          <a:extLst>
            <a:ext uri="{FF2B5EF4-FFF2-40B4-BE49-F238E27FC236}">
              <a16:creationId xmlns:a16="http://schemas.microsoft.com/office/drawing/2014/main" id="{D73ECDC8-07B6-4EBC-BCEF-164CEBDA5D7C}"/>
            </a:ext>
          </a:extLst>
        </xdr:cNvPr>
        <xdr:cNvSpPr txBox="1"/>
      </xdr:nvSpPr>
      <xdr:spPr>
        <a:xfrm>
          <a:off x="482917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402" name="TextBox 401">
          <a:extLst>
            <a:ext uri="{FF2B5EF4-FFF2-40B4-BE49-F238E27FC236}">
              <a16:creationId xmlns:a16="http://schemas.microsoft.com/office/drawing/2014/main" id="{0334CF23-AB4E-487D-883A-EB64FCBA6756}"/>
            </a:ext>
          </a:extLst>
        </xdr:cNvPr>
        <xdr:cNvSpPr txBox="1"/>
      </xdr:nvSpPr>
      <xdr:spPr>
        <a:xfrm>
          <a:off x="482917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403" name="TextBox 402">
          <a:extLst>
            <a:ext uri="{FF2B5EF4-FFF2-40B4-BE49-F238E27FC236}">
              <a16:creationId xmlns:a16="http://schemas.microsoft.com/office/drawing/2014/main" id="{CB944757-24D7-48F0-870F-4BE301FF5CA4}"/>
            </a:ext>
          </a:extLst>
        </xdr:cNvPr>
        <xdr:cNvSpPr txBox="1"/>
      </xdr:nvSpPr>
      <xdr:spPr>
        <a:xfrm>
          <a:off x="4829175"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404" name="TextBox 403">
          <a:extLst>
            <a:ext uri="{FF2B5EF4-FFF2-40B4-BE49-F238E27FC236}">
              <a16:creationId xmlns:a16="http://schemas.microsoft.com/office/drawing/2014/main" id="{5799DEE0-9092-4CD9-9FB6-D3F1B46B8133}"/>
            </a:ext>
          </a:extLst>
        </xdr:cNvPr>
        <xdr:cNvSpPr txBox="1"/>
      </xdr:nvSpPr>
      <xdr:spPr>
        <a:xfrm>
          <a:off x="4829175"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405" name="TextBox 404">
          <a:extLst>
            <a:ext uri="{FF2B5EF4-FFF2-40B4-BE49-F238E27FC236}">
              <a16:creationId xmlns:a16="http://schemas.microsoft.com/office/drawing/2014/main" id="{2AE5EDE4-000E-4046-B147-02771A9FB7F4}"/>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406" name="TextBox 405">
          <a:extLst>
            <a:ext uri="{FF2B5EF4-FFF2-40B4-BE49-F238E27FC236}">
              <a16:creationId xmlns:a16="http://schemas.microsoft.com/office/drawing/2014/main" id="{73349D67-62DC-40D2-9F31-A8D0C117FC99}"/>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407" name="TextBox 406">
          <a:extLst>
            <a:ext uri="{FF2B5EF4-FFF2-40B4-BE49-F238E27FC236}">
              <a16:creationId xmlns:a16="http://schemas.microsoft.com/office/drawing/2014/main" id="{9E77F5B5-45F4-48B3-8803-2AB814A69068}"/>
            </a:ext>
          </a:extLst>
        </xdr:cNvPr>
        <xdr:cNvSpPr txBox="1"/>
      </xdr:nvSpPr>
      <xdr:spPr>
        <a:xfrm>
          <a:off x="621030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408" name="TextBox 407">
          <a:extLst>
            <a:ext uri="{FF2B5EF4-FFF2-40B4-BE49-F238E27FC236}">
              <a16:creationId xmlns:a16="http://schemas.microsoft.com/office/drawing/2014/main" id="{AB823392-DBF7-405C-BC47-FD4DEDDED892}"/>
            </a:ext>
          </a:extLst>
        </xdr:cNvPr>
        <xdr:cNvSpPr txBox="1"/>
      </xdr:nvSpPr>
      <xdr:spPr>
        <a:xfrm>
          <a:off x="621030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09" name="TextBox 408">
          <a:extLst>
            <a:ext uri="{FF2B5EF4-FFF2-40B4-BE49-F238E27FC236}">
              <a16:creationId xmlns:a16="http://schemas.microsoft.com/office/drawing/2014/main" id="{920A07A6-7F46-4701-B048-892636A371CE}"/>
            </a:ext>
          </a:extLst>
        </xdr:cNvPr>
        <xdr:cNvSpPr txBox="1"/>
      </xdr:nvSpPr>
      <xdr:spPr>
        <a:xfrm>
          <a:off x="4825365"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410" name="TextBox 409">
          <a:extLst>
            <a:ext uri="{FF2B5EF4-FFF2-40B4-BE49-F238E27FC236}">
              <a16:creationId xmlns:a16="http://schemas.microsoft.com/office/drawing/2014/main" id="{020571E6-58B9-4695-9782-BC591206960A}"/>
            </a:ext>
          </a:extLst>
        </xdr:cNvPr>
        <xdr:cNvSpPr txBox="1"/>
      </xdr:nvSpPr>
      <xdr:spPr>
        <a:xfrm>
          <a:off x="4825365" y="9963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411" name="TextBox 410">
          <a:extLst>
            <a:ext uri="{FF2B5EF4-FFF2-40B4-BE49-F238E27FC236}">
              <a16:creationId xmlns:a16="http://schemas.microsoft.com/office/drawing/2014/main" id="{837325A9-F89C-493C-B21F-9C3911882E78}"/>
            </a:ext>
          </a:extLst>
        </xdr:cNvPr>
        <xdr:cNvSpPr txBox="1"/>
      </xdr:nvSpPr>
      <xdr:spPr>
        <a:xfrm>
          <a:off x="3303270" y="9963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412" name="TextBox 411">
          <a:extLst>
            <a:ext uri="{FF2B5EF4-FFF2-40B4-BE49-F238E27FC236}">
              <a16:creationId xmlns:a16="http://schemas.microsoft.com/office/drawing/2014/main" id="{B4572645-4794-499D-A736-06FF47E3D36E}"/>
            </a:ext>
          </a:extLst>
        </xdr:cNvPr>
        <xdr:cNvSpPr txBox="1"/>
      </xdr:nvSpPr>
      <xdr:spPr>
        <a:xfrm>
          <a:off x="75876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413" name="TextBox 412">
          <a:extLst>
            <a:ext uri="{FF2B5EF4-FFF2-40B4-BE49-F238E27FC236}">
              <a16:creationId xmlns:a16="http://schemas.microsoft.com/office/drawing/2014/main" id="{971B938C-9650-409C-852D-06DC050AD596}"/>
            </a:ext>
          </a:extLst>
        </xdr:cNvPr>
        <xdr:cNvSpPr txBox="1"/>
      </xdr:nvSpPr>
      <xdr:spPr>
        <a:xfrm>
          <a:off x="75876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414" name="TextBox 413">
          <a:extLst>
            <a:ext uri="{FF2B5EF4-FFF2-40B4-BE49-F238E27FC236}">
              <a16:creationId xmlns:a16="http://schemas.microsoft.com/office/drawing/2014/main" id="{0C781885-35DF-458C-9DBD-F4A9A9BDE2DD}"/>
            </a:ext>
          </a:extLst>
        </xdr:cNvPr>
        <xdr:cNvSpPr txBox="1"/>
      </xdr:nvSpPr>
      <xdr:spPr>
        <a:xfrm>
          <a:off x="75876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415" name="TextBox 414">
          <a:extLst>
            <a:ext uri="{FF2B5EF4-FFF2-40B4-BE49-F238E27FC236}">
              <a16:creationId xmlns:a16="http://schemas.microsoft.com/office/drawing/2014/main" id="{D0397EDA-3666-4F27-9AE0-1B06481FDBAB}"/>
            </a:ext>
          </a:extLst>
        </xdr:cNvPr>
        <xdr:cNvSpPr txBox="1"/>
      </xdr:nvSpPr>
      <xdr:spPr>
        <a:xfrm>
          <a:off x="75876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416" name="TextBox 415">
          <a:extLst>
            <a:ext uri="{FF2B5EF4-FFF2-40B4-BE49-F238E27FC236}">
              <a16:creationId xmlns:a16="http://schemas.microsoft.com/office/drawing/2014/main" id="{3E3D102B-AE60-4261-BA86-576287008016}"/>
            </a:ext>
          </a:extLst>
        </xdr:cNvPr>
        <xdr:cNvSpPr txBox="1"/>
      </xdr:nvSpPr>
      <xdr:spPr>
        <a:xfrm>
          <a:off x="620649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417" name="TextBox 416">
          <a:extLst>
            <a:ext uri="{FF2B5EF4-FFF2-40B4-BE49-F238E27FC236}">
              <a16:creationId xmlns:a16="http://schemas.microsoft.com/office/drawing/2014/main" id="{10899ACE-1739-48BA-BD5F-28DB0F6D3F9A}"/>
            </a:ext>
          </a:extLst>
        </xdr:cNvPr>
        <xdr:cNvSpPr txBox="1"/>
      </xdr:nvSpPr>
      <xdr:spPr>
        <a:xfrm>
          <a:off x="620649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418" name="TextBox 417">
          <a:extLst>
            <a:ext uri="{FF2B5EF4-FFF2-40B4-BE49-F238E27FC236}">
              <a16:creationId xmlns:a16="http://schemas.microsoft.com/office/drawing/2014/main" id="{4DDA1D93-BBEB-4E98-97A5-3758A5E960BC}"/>
            </a:ext>
          </a:extLst>
        </xdr:cNvPr>
        <xdr:cNvSpPr txBox="1"/>
      </xdr:nvSpPr>
      <xdr:spPr>
        <a:xfrm>
          <a:off x="620649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419" name="TextBox 418">
          <a:extLst>
            <a:ext uri="{FF2B5EF4-FFF2-40B4-BE49-F238E27FC236}">
              <a16:creationId xmlns:a16="http://schemas.microsoft.com/office/drawing/2014/main" id="{404B4779-7DD3-4DAA-BBDE-245ECFE180EC}"/>
            </a:ext>
          </a:extLst>
        </xdr:cNvPr>
        <xdr:cNvSpPr txBox="1"/>
      </xdr:nvSpPr>
      <xdr:spPr>
        <a:xfrm>
          <a:off x="620649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420" name="TextBox 419">
          <a:extLst>
            <a:ext uri="{FF2B5EF4-FFF2-40B4-BE49-F238E27FC236}">
              <a16:creationId xmlns:a16="http://schemas.microsoft.com/office/drawing/2014/main" id="{0FB41F85-E34E-443B-BE9F-2718426654E8}"/>
            </a:ext>
          </a:extLst>
        </xdr:cNvPr>
        <xdr:cNvSpPr txBox="1"/>
      </xdr:nvSpPr>
      <xdr:spPr>
        <a:xfrm>
          <a:off x="112642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421" name="TextBox 420">
          <a:extLst>
            <a:ext uri="{FF2B5EF4-FFF2-40B4-BE49-F238E27FC236}">
              <a16:creationId xmlns:a16="http://schemas.microsoft.com/office/drawing/2014/main" id="{1E3550DA-89C1-4018-8504-1D29FA514F15}"/>
            </a:ext>
          </a:extLst>
        </xdr:cNvPr>
        <xdr:cNvSpPr txBox="1"/>
      </xdr:nvSpPr>
      <xdr:spPr>
        <a:xfrm>
          <a:off x="112642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422" name="TextBox 421">
          <a:extLst>
            <a:ext uri="{FF2B5EF4-FFF2-40B4-BE49-F238E27FC236}">
              <a16:creationId xmlns:a16="http://schemas.microsoft.com/office/drawing/2014/main" id="{B3D85CB2-4A2E-41AF-A004-86084C255E84}"/>
            </a:ext>
          </a:extLst>
        </xdr:cNvPr>
        <xdr:cNvSpPr txBox="1"/>
      </xdr:nvSpPr>
      <xdr:spPr>
        <a:xfrm>
          <a:off x="1126426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423" name="TextBox 422">
          <a:extLst>
            <a:ext uri="{FF2B5EF4-FFF2-40B4-BE49-F238E27FC236}">
              <a16:creationId xmlns:a16="http://schemas.microsoft.com/office/drawing/2014/main" id="{A1F119D9-EB04-4EE9-BA3E-AA57F0D57592}"/>
            </a:ext>
          </a:extLst>
        </xdr:cNvPr>
        <xdr:cNvSpPr txBox="1"/>
      </xdr:nvSpPr>
      <xdr:spPr>
        <a:xfrm>
          <a:off x="1126426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424" name="TextBox 423">
          <a:extLst>
            <a:ext uri="{FF2B5EF4-FFF2-40B4-BE49-F238E27FC236}">
              <a16:creationId xmlns:a16="http://schemas.microsoft.com/office/drawing/2014/main" id="{C7938E78-AB4C-42D8-93EB-342EF23585B4}"/>
            </a:ext>
          </a:extLst>
        </xdr:cNvPr>
        <xdr:cNvSpPr txBox="1"/>
      </xdr:nvSpPr>
      <xdr:spPr>
        <a:xfrm>
          <a:off x="94259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425" name="TextBox 424">
          <a:extLst>
            <a:ext uri="{FF2B5EF4-FFF2-40B4-BE49-F238E27FC236}">
              <a16:creationId xmlns:a16="http://schemas.microsoft.com/office/drawing/2014/main" id="{15CF4F7F-9A08-4297-83EC-6D8C8E71FC14}"/>
            </a:ext>
          </a:extLst>
        </xdr:cNvPr>
        <xdr:cNvSpPr txBox="1"/>
      </xdr:nvSpPr>
      <xdr:spPr>
        <a:xfrm>
          <a:off x="94259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426" name="TextBox 425">
          <a:extLst>
            <a:ext uri="{FF2B5EF4-FFF2-40B4-BE49-F238E27FC236}">
              <a16:creationId xmlns:a16="http://schemas.microsoft.com/office/drawing/2014/main" id="{93B413D8-0B14-4C49-A991-29050C25F141}"/>
            </a:ext>
          </a:extLst>
        </xdr:cNvPr>
        <xdr:cNvSpPr txBox="1"/>
      </xdr:nvSpPr>
      <xdr:spPr>
        <a:xfrm>
          <a:off x="94259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427" name="TextBox 426">
          <a:extLst>
            <a:ext uri="{FF2B5EF4-FFF2-40B4-BE49-F238E27FC236}">
              <a16:creationId xmlns:a16="http://schemas.microsoft.com/office/drawing/2014/main" id="{AD0A3865-8FF9-4206-BDC1-608261852937}"/>
            </a:ext>
          </a:extLst>
        </xdr:cNvPr>
        <xdr:cNvSpPr txBox="1"/>
      </xdr:nvSpPr>
      <xdr:spPr>
        <a:xfrm>
          <a:off x="94259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428" name="TextBox 427">
          <a:extLst>
            <a:ext uri="{FF2B5EF4-FFF2-40B4-BE49-F238E27FC236}">
              <a16:creationId xmlns:a16="http://schemas.microsoft.com/office/drawing/2014/main" id="{04D8938F-F37B-4B4D-8551-1FCAEA3BECD8}"/>
            </a:ext>
          </a:extLst>
        </xdr:cNvPr>
        <xdr:cNvSpPr txBox="1"/>
      </xdr:nvSpPr>
      <xdr:spPr>
        <a:xfrm>
          <a:off x="482536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429" name="TextBox 428">
          <a:extLst>
            <a:ext uri="{FF2B5EF4-FFF2-40B4-BE49-F238E27FC236}">
              <a16:creationId xmlns:a16="http://schemas.microsoft.com/office/drawing/2014/main" id="{D7630B72-50B0-4B37-B23E-A6A25C40DF5D}"/>
            </a:ext>
          </a:extLst>
        </xdr:cNvPr>
        <xdr:cNvSpPr txBox="1"/>
      </xdr:nvSpPr>
      <xdr:spPr>
        <a:xfrm>
          <a:off x="482536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430" name="TextBox 429">
          <a:extLst>
            <a:ext uri="{FF2B5EF4-FFF2-40B4-BE49-F238E27FC236}">
              <a16:creationId xmlns:a16="http://schemas.microsoft.com/office/drawing/2014/main" id="{D9B70749-8161-4524-8444-D5C49B25D984}"/>
            </a:ext>
          </a:extLst>
        </xdr:cNvPr>
        <xdr:cNvSpPr txBox="1"/>
      </xdr:nvSpPr>
      <xdr:spPr>
        <a:xfrm>
          <a:off x="4825365" y="980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431" name="TextBox 430">
          <a:extLst>
            <a:ext uri="{FF2B5EF4-FFF2-40B4-BE49-F238E27FC236}">
              <a16:creationId xmlns:a16="http://schemas.microsoft.com/office/drawing/2014/main" id="{98EFB67F-8FC0-4CAB-B44B-99226635092B}"/>
            </a:ext>
          </a:extLst>
        </xdr:cNvPr>
        <xdr:cNvSpPr txBox="1"/>
      </xdr:nvSpPr>
      <xdr:spPr>
        <a:xfrm>
          <a:off x="4825365" y="980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432" name="TextBox 431">
          <a:extLst>
            <a:ext uri="{FF2B5EF4-FFF2-40B4-BE49-F238E27FC236}">
              <a16:creationId xmlns:a16="http://schemas.microsoft.com/office/drawing/2014/main" id="{4E9AF3C5-BF61-4279-97D5-FAB522A93653}"/>
            </a:ext>
          </a:extLst>
        </xdr:cNvPr>
        <xdr:cNvSpPr txBox="1"/>
      </xdr:nvSpPr>
      <xdr:spPr>
        <a:xfrm>
          <a:off x="621030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433" name="TextBox 432">
          <a:extLst>
            <a:ext uri="{FF2B5EF4-FFF2-40B4-BE49-F238E27FC236}">
              <a16:creationId xmlns:a16="http://schemas.microsoft.com/office/drawing/2014/main" id="{B4D71D07-8D50-4790-B525-A581F6313BA4}"/>
            </a:ext>
          </a:extLst>
        </xdr:cNvPr>
        <xdr:cNvSpPr txBox="1"/>
      </xdr:nvSpPr>
      <xdr:spPr>
        <a:xfrm>
          <a:off x="621030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34" name="TextBox 433">
          <a:extLst>
            <a:ext uri="{FF2B5EF4-FFF2-40B4-BE49-F238E27FC236}">
              <a16:creationId xmlns:a16="http://schemas.microsoft.com/office/drawing/2014/main" id="{93333B1F-D917-4F2A-BBDE-9793FB59DA92}"/>
            </a:ext>
          </a:extLst>
        </xdr:cNvPr>
        <xdr:cNvSpPr txBox="1"/>
      </xdr:nvSpPr>
      <xdr:spPr>
        <a:xfrm>
          <a:off x="6210300"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35" name="TextBox 434">
          <a:extLst>
            <a:ext uri="{FF2B5EF4-FFF2-40B4-BE49-F238E27FC236}">
              <a16:creationId xmlns:a16="http://schemas.microsoft.com/office/drawing/2014/main" id="{4A21A0BD-74ED-485F-86E0-1EB3729BE194}"/>
            </a:ext>
          </a:extLst>
        </xdr:cNvPr>
        <xdr:cNvSpPr txBox="1"/>
      </xdr:nvSpPr>
      <xdr:spPr>
        <a:xfrm>
          <a:off x="6210300"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436" name="TextBox 435">
          <a:extLst>
            <a:ext uri="{FF2B5EF4-FFF2-40B4-BE49-F238E27FC236}">
              <a16:creationId xmlns:a16="http://schemas.microsoft.com/office/drawing/2014/main" id="{A1D89210-E278-4A80-86D8-CBE4D7A92913}"/>
            </a:ext>
          </a:extLst>
        </xdr:cNvPr>
        <xdr:cNvSpPr txBox="1"/>
      </xdr:nvSpPr>
      <xdr:spPr>
        <a:xfrm>
          <a:off x="6210300"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437" name="TextBox 436">
          <a:extLst>
            <a:ext uri="{FF2B5EF4-FFF2-40B4-BE49-F238E27FC236}">
              <a16:creationId xmlns:a16="http://schemas.microsoft.com/office/drawing/2014/main" id="{40931539-5B37-4FE6-AC8D-1852A47A79E6}"/>
            </a:ext>
          </a:extLst>
        </xdr:cNvPr>
        <xdr:cNvSpPr txBox="1"/>
      </xdr:nvSpPr>
      <xdr:spPr>
        <a:xfrm>
          <a:off x="6210300"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438" name="TextBox 437">
          <a:extLst>
            <a:ext uri="{FF2B5EF4-FFF2-40B4-BE49-F238E27FC236}">
              <a16:creationId xmlns:a16="http://schemas.microsoft.com/office/drawing/2014/main" id="{555D8FB5-8181-4935-85B1-CCE5E78069E3}"/>
            </a:ext>
          </a:extLst>
        </xdr:cNvPr>
        <xdr:cNvSpPr txBox="1"/>
      </xdr:nvSpPr>
      <xdr:spPr>
        <a:xfrm>
          <a:off x="482917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439" name="TextBox 438">
          <a:extLst>
            <a:ext uri="{FF2B5EF4-FFF2-40B4-BE49-F238E27FC236}">
              <a16:creationId xmlns:a16="http://schemas.microsoft.com/office/drawing/2014/main" id="{3949EB92-8730-43D2-B348-6F72DFC9449B}"/>
            </a:ext>
          </a:extLst>
        </xdr:cNvPr>
        <xdr:cNvSpPr txBox="1"/>
      </xdr:nvSpPr>
      <xdr:spPr>
        <a:xfrm>
          <a:off x="482917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440" name="TextBox 439">
          <a:extLst>
            <a:ext uri="{FF2B5EF4-FFF2-40B4-BE49-F238E27FC236}">
              <a16:creationId xmlns:a16="http://schemas.microsoft.com/office/drawing/2014/main" id="{4E291942-07AB-4164-991F-50F99EF2036F}"/>
            </a:ext>
          </a:extLst>
        </xdr:cNvPr>
        <xdr:cNvSpPr txBox="1"/>
      </xdr:nvSpPr>
      <xdr:spPr>
        <a:xfrm>
          <a:off x="4829175"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441" name="TextBox 440">
          <a:extLst>
            <a:ext uri="{FF2B5EF4-FFF2-40B4-BE49-F238E27FC236}">
              <a16:creationId xmlns:a16="http://schemas.microsoft.com/office/drawing/2014/main" id="{B529A341-C561-4CD8-9F91-7EA59066E8E1}"/>
            </a:ext>
          </a:extLst>
        </xdr:cNvPr>
        <xdr:cNvSpPr txBox="1"/>
      </xdr:nvSpPr>
      <xdr:spPr>
        <a:xfrm>
          <a:off x="4829175"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442" name="TextBox 441">
          <a:extLst>
            <a:ext uri="{FF2B5EF4-FFF2-40B4-BE49-F238E27FC236}">
              <a16:creationId xmlns:a16="http://schemas.microsoft.com/office/drawing/2014/main" id="{03E061A9-3FC1-4FC0-90E2-52FE8F2DED17}"/>
            </a:ext>
          </a:extLst>
        </xdr:cNvPr>
        <xdr:cNvSpPr txBox="1"/>
      </xdr:nvSpPr>
      <xdr:spPr>
        <a:xfrm>
          <a:off x="621030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443" name="TextBox 442">
          <a:extLst>
            <a:ext uri="{FF2B5EF4-FFF2-40B4-BE49-F238E27FC236}">
              <a16:creationId xmlns:a16="http://schemas.microsoft.com/office/drawing/2014/main" id="{096F41F7-4B43-48AF-8519-7CDAF5DEFBC2}"/>
            </a:ext>
          </a:extLst>
        </xdr:cNvPr>
        <xdr:cNvSpPr txBox="1"/>
      </xdr:nvSpPr>
      <xdr:spPr>
        <a:xfrm>
          <a:off x="621030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44" name="TextBox 443">
          <a:extLst>
            <a:ext uri="{FF2B5EF4-FFF2-40B4-BE49-F238E27FC236}">
              <a16:creationId xmlns:a16="http://schemas.microsoft.com/office/drawing/2014/main" id="{D6D6FDF0-CD39-4EEA-843C-1D6FF5FF2840}"/>
            </a:ext>
          </a:extLst>
        </xdr:cNvPr>
        <xdr:cNvSpPr txBox="1"/>
      </xdr:nvSpPr>
      <xdr:spPr>
        <a:xfrm>
          <a:off x="6210300"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45" name="TextBox 444">
          <a:extLst>
            <a:ext uri="{FF2B5EF4-FFF2-40B4-BE49-F238E27FC236}">
              <a16:creationId xmlns:a16="http://schemas.microsoft.com/office/drawing/2014/main" id="{0A80C708-AD0A-4D74-91A4-19B2BFBD515A}"/>
            </a:ext>
          </a:extLst>
        </xdr:cNvPr>
        <xdr:cNvSpPr txBox="1"/>
      </xdr:nvSpPr>
      <xdr:spPr>
        <a:xfrm>
          <a:off x="6210300"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446" name="TextBox 445">
          <a:extLst>
            <a:ext uri="{FF2B5EF4-FFF2-40B4-BE49-F238E27FC236}">
              <a16:creationId xmlns:a16="http://schemas.microsoft.com/office/drawing/2014/main" id="{CF5B65DF-6907-4FE1-BA2B-8D8275867FD2}"/>
            </a:ext>
          </a:extLst>
        </xdr:cNvPr>
        <xdr:cNvSpPr txBox="1"/>
      </xdr:nvSpPr>
      <xdr:spPr>
        <a:xfrm>
          <a:off x="75876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447" name="TextBox 446">
          <a:extLst>
            <a:ext uri="{FF2B5EF4-FFF2-40B4-BE49-F238E27FC236}">
              <a16:creationId xmlns:a16="http://schemas.microsoft.com/office/drawing/2014/main" id="{5DE37A82-5A50-48C7-847E-6EBC81B9B110}"/>
            </a:ext>
          </a:extLst>
        </xdr:cNvPr>
        <xdr:cNvSpPr txBox="1"/>
      </xdr:nvSpPr>
      <xdr:spPr>
        <a:xfrm>
          <a:off x="75876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448" name="TextBox 447">
          <a:extLst>
            <a:ext uri="{FF2B5EF4-FFF2-40B4-BE49-F238E27FC236}">
              <a16:creationId xmlns:a16="http://schemas.microsoft.com/office/drawing/2014/main" id="{27AFF806-7514-4EA9-94CE-6F18AFBC71C2}"/>
            </a:ext>
          </a:extLst>
        </xdr:cNvPr>
        <xdr:cNvSpPr txBox="1"/>
      </xdr:nvSpPr>
      <xdr:spPr>
        <a:xfrm>
          <a:off x="7587615" y="980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449" name="TextBox 448">
          <a:extLst>
            <a:ext uri="{FF2B5EF4-FFF2-40B4-BE49-F238E27FC236}">
              <a16:creationId xmlns:a16="http://schemas.microsoft.com/office/drawing/2014/main" id="{330C1FB6-C397-40D8-B0A5-7C0222EC84BA}"/>
            </a:ext>
          </a:extLst>
        </xdr:cNvPr>
        <xdr:cNvSpPr txBox="1"/>
      </xdr:nvSpPr>
      <xdr:spPr>
        <a:xfrm>
          <a:off x="7587615" y="980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450" name="TextBox 449">
          <a:extLst>
            <a:ext uri="{FF2B5EF4-FFF2-40B4-BE49-F238E27FC236}">
              <a16:creationId xmlns:a16="http://schemas.microsoft.com/office/drawing/2014/main" id="{54C1828A-5B0F-411A-9009-FB0179046844}"/>
            </a:ext>
          </a:extLst>
        </xdr:cNvPr>
        <xdr:cNvSpPr txBox="1"/>
      </xdr:nvSpPr>
      <xdr:spPr>
        <a:xfrm>
          <a:off x="620649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451" name="TextBox 450">
          <a:extLst>
            <a:ext uri="{FF2B5EF4-FFF2-40B4-BE49-F238E27FC236}">
              <a16:creationId xmlns:a16="http://schemas.microsoft.com/office/drawing/2014/main" id="{7FB682B8-C0F2-4DFD-BD94-D52874CB7F08}"/>
            </a:ext>
          </a:extLst>
        </xdr:cNvPr>
        <xdr:cNvSpPr txBox="1"/>
      </xdr:nvSpPr>
      <xdr:spPr>
        <a:xfrm>
          <a:off x="620649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452" name="TextBox 451">
          <a:extLst>
            <a:ext uri="{FF2B5EF4-FFF2-40B4-BE49-F238E27FC236}">
              <a16:creationId xmlns:a16="http://schemas.microsoft.com/office/drawing/2014/main" id="{4DC10724-AEF2-40DE-A5FF-F4F0F6C7BF51}"/>
            </a:ext>
          </a:extLst>
        </xdr:cNvPr>
        <xdr:cNvSpPr txBox="1"/>
      </xdr:nvSpPr>
      <xdr:spPr>
        <a:xfrm>
          <a:off x="6206490" y="980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453" name="TextBox 452">
          <a:extLst>
            <a:ext uri="{FF2B5EF4-FFF2-40B4-BE49-F238E27FC236}">
              <a16:creationId xmlns:a16="http://schemas.microsoft.com/office/drawing/2014/main" id="{1F22478C-15F6-4273-B0D5-72C5CD94BFF8}"/>
            </a:ext>
          </a:extLst>
        </xdr:cNvPr>
        <xdr:cNvSpPr txBox="1"/>
      </xdr:nvSpPr>
      <xdr:spPr>
        <a:xfrm>
          <a:off x="6206490" y="980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454" name="TextBox 453">
          <a:extLst>
            <a:ext uri="{FF2B5EF4-FFF2-40B4-BE49-F238E27FC236}">
              <a16:creationId xmlns:a16="http://schemas.microsoft.com/office/drawing/2014/main" id="{3BD4A7D5-73B2-425F-A568-F440270C8B82}"/>
            </a:ext>
          </a:extLst>
        </xdr:cNvPr>
        <xdr:cNvSpPr txBox="1"/>
      </xdr:nvSpPr>
      <xdr:spPr>
        <a:xfrm>
          <a:off x="4825365" y="980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455" name="TextBox 454">
          <a:extLst>
            <a:ext uri="{FF2B5EF4-FFF2-40B4-BE49-F238E27FC236}">
              <a16:creationId xmlns:a16="http://schemas.microsoft.com/office/drawing/2014/main" id="{9CA4DEA3-9F04-4EB6-A2CF-6C32CF99C0B3}"/>
            </a:ext>
          </a:extLst>
        </xdr:cNvPr>
        <xdr:cNvSpPr txBox="1"/>
      </xdr:nvSpPr>
      <xdr:spPr>
        <a:xfrm>
          <a:off x="4825365" y="980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56" name="TextBox 455">
          <a:extLst>
            <a:ext uri="{FF2B5EF4-FFF2-40B4-BE49-F238E27FC236}">
              <a16:creationId xmlns:a16="http://schemas.microsoft.com/office/drawing/2014/main" id="{5689F8FB-888E-46C0-AFAC-69B5A3FAD6E7}"/>
            </a:ext>
          </a:extLst>
        </xdr:cNvPr>
        <xdr:cNvSpPr txBox="1"/>
      </xdr:nvSpPr>
      <xdr:spPr>
        <a:xfrm>
          <a:off x="4825365"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57" name="TextBox 456">
          <a:extLst>
            <a:ext uri="{FF2B5EF4-FFF2-40B4-BE49-F238E27FC236}">
              <a16:creationId xmlns:a16="http://schemas.microsoft.com/office/drawing/2014/main" id="{83EA2DCC-A9F8-47CC-8EDD-42AFA53DDC03}"/>
            </a:ext>
          </a:extLst>
        </xdr:cNvPr>
        <xdr:cNvSpPr txBox="1"/>
      </xdr:nvSpPr>
      <xdr:spPr>
        <a:xfrm>
          <a:off x="4825365"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458" name="TextBox 457">
          <a:extLst>
            <a:ext uri="{FF2B5EF4-FFF2-40B4-BE49-F238E27FC236}">
              <a16:creationId xmlns:a16="http://schemas.microsoft.com/office/drawing/2014/main" id="{1527B5E0-2F88-4F3B-B837-9BC6DC7C05F9}"/>
            </a:ext>
          </a:extLst>
        </xdr:cNvPr>
        <xdr:cNvSpPr txBox="1"/>
      </xdr:nvSpPr>
      <xdr:spPr>
        <a:xfrm>
          <a:off x="6210300"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459" name="TextBox 458">
          <a:extLst>
            <a:ext uri="{FF2B5EF4-FFF2-40B4-BE49-F238E27FC236}">
              <a16:creationId xmlns:a16="http://schemas.microsoft.com/office/drawing/2014/main" id="{B32431B2-B7F9-4EAA-A7A0-384CC2327B89}"/>
            </a:ext>
          </a:extLst>
        </xdr:cNvPr>
        <xdr:cNvSpPr txBox="1"/>
      </xdr:nvSpPr>
      <xdr:spPr>
        <a:xfrm>
          <a:off x="6210300"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460" name="TextBox 459">
          <a:extLst>
            <a:ext uri="{FF2B5EF4-FFF2-40B4-BE49-F238E27FC236}">
              <a16:creationId xmlns:a16="http://schemas.microsoft.com/office/drawing/2014/main" id="{06A66F4D-85DE-4936-875C-BD2BDFCCDD8C}"/>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461" name="TextBox 460">
          <a:extLst>
            <a:ext uri="{FF2B5EF4-FFF2-40B4-BE49-F238E27FC236}">
              <a16:creationId xmlns:a16="http://schemas.microsoft.com/office/drawing/2014/main" id="{69374534-9E05-4342-9860-B09A5C9B19D3}"/>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62" name="TextBox 461">
          <a:extLst>
            <a:ext uri="{FF2B5EF4-FFF2-40B4-BE49-F238E27FC236}">
              <a16:creationId xmlns:a16="http://schemas.microsoft.com/office/drawing/2014/main" id="{BAA58D72-4066-4CC2-81BF-94175553E2FF}"/>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63" name="TextBox 462">
          <a:extLst>
            <a:ext uri="{FF2B5EF4-FFF2-40B4-BE49-F238E27FC236}">
              <a16:creationId xmlns:a16="http://schemas.microsoft.com/office/drawing/2014/main" id="{BF3ED6B2-1F26-42C9-9256-83E15A4D64F1}"/>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464" name="TextBox 463">
          <a:extLst>
            <a:ext uri="{FF2B5EF4-FFF2-40B4-BE49-F238E27FC236}">
              <a16:creationId xmlns:a16="http://schemas.microsoft.com/office/drawing/2014/main" id="{702B9ECF-1C65-4242-9774-2D0900DA2B09}"/>
            </a:ext>
          </a:extLst>
        </xdr:cNvPr>
        <xdr:cNvSpPr txBox="1"/>
      </xdr:nvSpPr>
      <xdr:spPr>
        <a:xfrm>
          <a:off x="4829175"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465" name="TextBox 464">
          <a:extLst>
            <a:ext uri="{FF2B5EF4-FFF2-40B4-BE49-F238E27FC236}">
              <a16:creationId xmlns:a16="http://schemas.microsoft.com/office/drawing/2014/main" id="{A2631332-DF07-499C-9A9E-C44BEAC2A3DD}"/>
            </a:ext>
          </a:extLst>
        </xdr:cNvPr>
        <xdr:cNvSpPr txBox="1"/>
      </xdr:nvSpPr>
      <xdr:spPr>
        <a:xfrm>
          <a:off x="4829175" y="980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466" name="TextBox 465">
          <a:extLst>
            <a:ext uri="{FF2B5EF4-FFF2-40B4-BE49-F238E27FC236}">
              <a16:creationId xmlns:a16="http://schemas.microsoft.com/office/drawing/2014/main" id="{BA666821-FC14-4DD2-A478-E35B3692CCAB}"/>
            </a:ext>
          </a:extLst>
        </xdr:cNvPr>
        <xdr:cNvSpPr txBox="1"/>
      </xdr:nvSpPr>
      <xdr:spPr>
        <a:xfrm>
          <a:off x="4829175"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467" name="TextBox 466">
          <a:extLst>
            <a:ext uri="{FF2B5EF4-FFF2-40B4-BE49-F238E27FC236}">
              <a16:creationId xmlns:a16="http://schemas.microsoft.com/office/drawing/2014/main" id="{374EA50D-EDC4-48AF-B0C7-CC71BD7D35D9}"/>
            </a:ext>
          </a:extLst>
        </xdr:cNvPr>
        <xdr:cNvSpPr txBox="1"/>
      </xdr:nvSpPr>
      <xdr:spPr>
        <a:xfrm>
          <a:off x="4829175"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468" name="TextBox 467">
          <a:extLst>
            <a:ext uri="{FF2B5EF4-FFF2-40B4-BE49-F238E27FC236}">
              <a16:creationId xmlns:a16="http://schemas.microsoft.com/office/drawing/2014/main" id="{E82C2580-489A-4A63-AC1D-1532259BC236}"/>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469" name="TextBox 468">
          <a:extLst>
            <a:ext uri="{FF2B5EF4-FFF2-40B4-BE49-F238E27FC236}">
              <a16:creationId xmlns:a16="http://schemas.microsoft.com/office/drawing/2014/main" id="{7138EAAE-CD78-42EF-A1CE-3D871A6C4D1F}"/>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470" name="TextBox 469">
          <a:extLst>
            <a:ext uri="{FF2B5EF4-FFF2-40B4-BE49-F238E27FC236}">
              <a16:creationId xmlns:a16="http://schemas.microsoft.com/office/drawing/2014/main" id="{534E2C5D-2900-4729-816C-D3C06105DBF6}"/>
            </a:ext>
          </a:extLst>
        </xdr:cNvPr>
        <xdr:cNvSpPr txBox="1"/>
      </xdr:nvSpPr>
      <xdr:spPr>
        <a:xfrm>
          <a:off x="7587615" y="980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471" name="TextBox 470">
          <a:extLst>
            <a:ext uri="{FF2B5EF4-FFF2-40B4-BE49-F238E27FC236}">
              <a16:creationId xmlns:a16="http://schemas.microsoft.com/office/drawing/2014/main" id="{029AAA9F-6AA9-497D-A398-34E6FC3724A7}"/>
            </a:ext>
          </a:extLst>
        </xdr:cNvPr>
        <xdr:cNvSpPr txBox="1"/>
      </xdr:nvSpPr>
      <xdr:spPr>
        <a:xfrm>
          <a:off x="7587615" y="980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472" name="TextBox 471">
          <a:extLst>
            <a:ext uri="{FF2B5EF4-FFF2-40B4-BE49-F238E27FC236}">
              <a16:creationId xmlns:a16="http://schemas.microsoft.com/office/drawing/2014/main" id="{E2B9E822-FB2F-46C2-9252-BC41692CA986}"/>
            </a:ext>
          </a:extLst>
        </xdr:cNvPr>
        <xdr:cNvSpPr txBox="1"/>
      </xdr:nvSpPr>
      <xdr:spPr>
        <a:xfrm>
          <a:off x="7587615"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473" name="TextBox 472">
          <a:extLst>
            <a:ext uri="{FF2B5EF4-FFF2-40B4-BE49-F238E27FC236}">
              <a16:creationId xmlns:a16="http://schemas.microsoft.com/office/drawing/2014/main" id="{B9F5A900-2DA0-42B7-B94C-F19ADFCD871F}"/>
            </a:ext>
          </a:extLst>
        </xdr:cNvPr>
        <xdr:cNvSpPr txBox="1"/>
      </xdr:nvSpPr>
      <xdr:spPr>
        <a:xfrm>
          <a:off x="7587615"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474" name="TextBox 473">
          <a:extLst>
            <a:ext uri="{FF2B5EF4-FFF2-40B4-BE49-F238E27FC236}">
              <a16:creationId xmlns:a16="http://schemas.microsoft.com/office/drawing/2014/main" id="{19A52F98-E9CD-4FD7-8DEE-7F5DC8ED3E59}"/>
            </a:ext>
          </a:extLst>
        </xdr:cNvPr>
        <xdr:cNvSpPr txBox="1"/>
      </xdr:nvSpPr>
      <xdr:spPr>
        <a:xfrm>
          <a:off x="6206490"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475" name="TextBox 474">
          <a:extLst>
            <a:ext uri="{FF2B5EF4-FFF2-40B4-BE49-F238E27FC236}">
              <a16:creationId xmlns:a16="http://schemas.microsoft.com/office/drawing/2014/main" id="{610C9086-EC80-4DAE-A7F8-7A6ECEF08065}"/>
            </a:ext>
          </a:extLst>
        </xdr:cNvPr>
        <xdr:cNvSpPr txBox="1"/>
      </xdr:nvSpPr>
      <xdr:spPr>
        <a:xfrm>
          <a:off x="6206490"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76" name="TextBox 475">
          <a:extLst>
            <a:ext uri="{FF2B5EF4-FFF2-40B4-BE49-F238E27FC236}">
              <a16:creationId xmlns:a16="http://schemas.microsoft.com/office/drawing/2014/main" id="{76CA9B93-D9B2-4780-B12B-3041A7F0C802}"/>
            </a:ext>
          </a:extLst>
        </xdr:cNvPr>
        <xdr:cNvSpPr txBox="1"/>
      </xdr:nvSpPr>
      <xdr:spPr>
        <a:xfrm>
          <a:off x="4825365"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77" name="TextBox 476">
          <a:extLst>
            <a:ext uri="{FF2B5EF4-FFF2-40B4-BE49-F238E27FC236}">
              <a16:creationId xmlns:a16="http://schemas.microsoft.com/office/drawing/2014/main" id="{83C38C32-F092-4089-AFE7-DE143699B4A9}"/>
            </a:ext>
          </a:extLst>
        </xdr:cNvPr>
        <xdr:cNvSpPr txBox="1"/>
      </xdr:nvSpPr>
      <xdr:spPr>
        <a:xfrm>
          <a:off x="4825365"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78" name="TextBox 477">
          <a:extLst>
            <a:ext uri="{FF2B5EF4-FFF2-40B4-BE49-F238E27FC236}">
              <a16:creationId xmlns:a16="http://schemas.microsoft.com/office/drawing/2014/main" id="{981816CF-227C-4FDE-956B-0E42D296696D}"/>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79" name="TextBox 478">
          <a:extLst>
            <a:ext uri="{FF2B5EF4-FFF2-40B4-BE49-F238E27FC236}">
              <a16:creationId xmlns:a16="http://schemas.microsoft.com/office/drawing/2014/main" id="{9355F0F7-95AA-405C-9E44-2C140ED946EF}"/>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480" name="TextBox 479">
          <a:extLst>
            <a:ext uri="{FF2B5EF4-FFF2-40B4-BE49-F238E27FC236}">
              <a16:creationId xmlns:a16="http://schemas.microsoft.com/office/drawing/2014/main" id="{27E3C127-E182-4896-A9FA-1C4A7201CC4A}"/>
            </a:ext>
          </a:extLst>
        </xdr:cNvPr>
        <xdr:cNvSpPr txBox="1"/>
      </xdr:nvSpPr>
      <xdr:spPr>
        <a:xfrm>
          <a:off x="4829175"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481" name="TextBox 480">
          <a:extLst>
            <a:ext uri="{FF2B5EF4-FFF2-40B4-BE49-F238E27FC236}">
              <a16:creationId xmlns:a16="http://schemas.microsoft.com/office/drawing/2014/main" id="{DF495475-0844-4CE8-8371-AEAF96147D77}"/>
            </a:ext>
          </a:extLst>
        </xdr:cNvPr>
        <xdr:cNvSpPr txBox="1"/>
      </xdr:nvSpPr>
      <xdr:spPr>
        <a:xfrm>
          <a:off x="4829175"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82" name="TextBox 481">
          <a:extLst>
            <a:ext uri="{FF2B5EF4-FFF2-40B4-BE49-F238E27FC236}">
              <a16:creationId xmlns:a16="http://schemas.microsoft.com/office/drawing/2014/main" id="{A3D2F7C9-BD1A-4A30-B1B7-CA14CFC0014B}"/>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83" name="TextBox 482">
          <a:extLst>
            <a:ext uri="{FF2B5EF4-FFF2-40B4-BE49-F238E27FC236}">
              <a16:creationId xmlns:a16="http://schemas.microsoft.com/office/drawing/2014/main" id="{19A93492-03E5-4423-92C1-0C5E88CA5E8B}"/>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484" name="TextBox 483">
          <a:extLst>
            <a:ext uri="{FF2B5EF4-FFF2-40B4-BE49-F238E27FC236}">
              <a16:creationId xmlns:a16="http://schemas.microsoft.com/office/drawing/2014/main" id="{EF8C47CB-1D14-492C-BB7A-1543175DFCFB}"/>
            </a:ext>
          </a:extLst>
        </xdr:cNvPr>
        <xdr:cNvSpPr txBox="1"/>
      </xdr:nvSpPr>
      <xdr:spPr>
        <a:xfrm>
          <a:off x="7587615"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485" name="TextBox 484">
          <a:extLst>
            <a:ext uri="{FF2B5EF4-FFF2-40B4-BE49-F238E27FC236}">
              <a16:creationId xmlns:a16="http://schemas.microsoft.com/office/drawing/2014/main" id="{0C8C48F5-66FC-4162-AA13-CAC7A1261CB4}"/>
            </a:ext>
          </a:extLst>
        </xdr:cNvPr>
        <xdr:cNvSpPr txBox="1"/>
      </xdr:nvSpPr>
      <xdr:spPr>
        <a:xfrm>
          <a:off x="7587615"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486" name="TextBox 485">
          <a:extLst>
            <a:ext uri="{FF2B5EF4-FFF2-40B4-BE49-F238E27FC236}">
              <a16:creationId xmlns:a16="http://schemas.microsoft.com/office/drawing/2014/main" id="{837BABB5-2FD9-4E24-A6CA-DC84B135222F}"/>
            </a:ext>
          </a:extLst>
        </xdr:cNvPr>
        <xdr:cNvSpPr txBox="1"/>
      </xdr:nvSpPr>
      <xdr:spPr>
        <a:xfrm>
          <a:off x="6206490"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487" name="TextBox 486">
          <a:extLst>
            <a:ext uri="{FF2B5EF4-FFF2-40B4-BE49-F238E27FC236}">
              <a16:creationId xmlns:a16="http://schemas.microsoft.com/office/drawing/2014/main" id="{EE8973B9-D66E-4487-A2CC-0BE073960AC5}"/>
            </a:ext>
          </a:extLst>
        </xdr:cNvPr>
        <xdr:cNvSpPr txBox="1"/>
      </xdr:nvSpPr>
      <xdr:spPr>
        <a:xfrm>
          <a:off x="6206490"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88" name="TextBox 487">
          <a:extLst>
            <a:ext uri="{FF2B5EF4-FFF2-40B4-BE49-F238E27FC236}">
              <a16:creationId xmlns:a16="http://schemas.microsoft.com/office/drawing/2014/main" id="{EA66000B-686A-42DC-8ECD-AF12A1E1BE0C}"/>
            </a:ext>
          </a:extLst>
        </xdr:cNvPr>
        <xdr:cNvSpPr txBox="1"/>
      </xdr:nvSpPr>
      <xdr:spPr>
        <a:xfrm>
          <a:off x="4825365"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489" name="TextBox 488">
          <a:extLst>
            <a:ext uri="{FF2B5EF4-FFF2-40B4-BE49-F238E27FC236}">
              <a16:creationId xmlns:a16="http://schemas.microsoft.com/office/drawing/2014/main" id="{EA168497-BD7B-477C-8159-7A8EF49F8DC2}"/>
            </a:ext>
          </a:extLst>
        </xdr:cNvPr>
        <xdr:cNvSpPr txBox="1"/>
      </xdr:nvSpPr>
      <xdr:spPr>
        <a:xfrm>
          <a:off x="4825365"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490" name="TextBox 489">
          <a:extLst>
            <a:ext uri="{FF2B5EF4-FFF2-40B4-BE49-F238E27FC236}">
              <a16:creationId xmlns:a16="http://schemas.microsoft.com/office/drawing/2014/main" id="{A4DC3437-8436-4728-B0FD-B0B466AB7108}"/>
            </a:ext>
          </a:extLst>
        </xdr:cNvPr>
        <xdr:cNvSpPr txBox="1"/>
      </xdr:nvSpPr>
      <xdr:spPr>
        <a:xfrm>
          <a:off x="482536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491" name="TextBox 490">
          <a:extLst>
            <a:ext uri="{FF2B5EF4-FFF2-40B4-BE49-F238E27FC236}">
              <a16:creationId xmlns:a16="http://schemas.microsoft.com/office/drawing/2014/main" id="{6AC91E32-EBC0-4686-B63D-CD7E60424143}"/>
            </a:ext>
          </a:extLst>
        </xdr:cNvPr>
        <xdr:cNvSpPr txBox="1"/>
      </xdr:nvSpPr>
      <xdr:spPr>
        <a:xfrm>
          <a:off x="482536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92" name="TextBox 491">
          <a:extLst>
            <a:ext uri="{FF2B5EF4-FFF2-40B4-BE49-F238E27FC236}">
              <a16:creationId xmlns:a16="http://schemas.microsoft.com/office/drawing/2014/main" id="{A65146D7-8546-4750-85AA-392317CE2CC0}"/>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493" name="TextBox 492">
          <a:extLst>
            <a:ext uri="{FF2B5EF4-FFF2-40B4-BE49-F238E27FC236}">
              <a16:creationId xmlns:a16="http://schemas.microsoft.com/office/drawing/2014/main" id="{25681518-BA12-42DB-9C42-9563476DCDE9}"/>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494" name="TextBox 493">
          <a:extLst>
            <a:ext uri="{FF2B5EF4-FFF2-40B4-BE49-F238E27FC236}">
              <a16:creationId xmlns:a16="http://schemas.microsoft.com/office/drawing/2014/main" id="{31F89439-B15A-43A5-83EC-102C53E6F4C9}"/>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495" name="TextBox 494">
          <a:extLst>
            <a:ext uri="{FF2B5EF4-FFF2-40B4-BE49-F238E27FC236}">
              <a16:creationId xmlns:a16="http://schemas.microsoft.com/office/drawing/2014/main" id="{13ABBDBF-010C-4873-B64C-04F33323AD6B}"/>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496" name="TextBox 495">
          <a:extLst>
            <a:ext uri="{FF2B5EF4-FFF2-40B4-BE49-F238E27FC236}">
              <a16:creationId xmlns:a16="http://schemas.microsoft.com/office/drawing/2014/main" id="{2537B52C-27E7-4FF4-BF6D-65643E2A2E56}"/>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497" name="TextBox 496">
          <a:extLst>
            <a:ext uri="{FF2B5EF4-FFF2-40B4-BE49-F238E27FC236}">
              <a16:creationId xmlns:a16="http://schemas.microsoft.com/office/drawing/2014/main" id="{7F9ADD4B-0CA5-4D9A-BE8A-02EC72FCAAB1}"/>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498" name="TextBox 497">
          <a:extLst>
            <a:ext uri="{FF2B5EF4-FFF2-40B4-BE49-F238E27FC236}">
              <a16:creationId xmlns:a16="http://schemas.microsoft.com/office/drawing/2014/main" id="{5353F95C-F14D-4DDD-B6D9-615C343B9E09}"/>
            </a:ext>
          </a:extLst>
        </xdr:cNvPr>
        <xdr:cNvSpPr txBox="1"/>
      </xdr:nvSpPr>
      <xdr:spPr>
        <a:xfrm>
          <a:off x="4829175"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499" name="TextBox 498">
          <a:extLst>
            <a:ext uri="{FF2B5EF4-FFF2-40B4-BE49-F238E27FC236}">
              <a16:creationId xmlns:a16="http://schemas.microsoft.com/office/drawing/2014/main" id="{AE97BC5D-9443-42F7-B156-0C3D365FBC7D}"/>
            </a:ext>
          </a:extLst>
        </xdr:cNvPr>
        <xdr:cNvSpPr txBox="1"/>
      </xdr:nvSpPr>
      <xdr:spPr>
        <a:xfrm>
          <a:off x="4829175"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00" name="TextBox 499">
          <a:extLst>
            <a:ext uri="{FF2B5EF4-FFF2-40B4-BE49-F238E27FC236}">
              <a16:creationId xmlns:a16="http://schemas.microsoft.com/office/drawing/2014/main" id="{C6999EAF-3AD3-4364-8682-6425CD715BF3}"/>
            </a:ext>
          </a:extLst>
        </xdr:cNvPr>
        <xdr:cNvSpPr txBox="1"/>
      </xdr:nvSpPr>
      <xdr:spPr>
        <a:xfrm>
          <a:off x="482917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01" name="TextBox 500">
          <a:extLst>
            <a:ext uri="{FF2B5EF4-FFF2-40B4-BE49-F238E27FC236}">
              <a16:creationId xmlns:a16="http://schemas.microsoft.com/office/drawing/2014/main" id="{7B0DF802-29FA-4A28-8CC4-0496989E1B37}"/>
            </a:ext>
          </a:extLst>
        </xdr:cNvPr>
        <xdr:cNvSpPr txBox="1"/>
      </xdr:nvSpPr>
      <xdr:spPr>
        <a:xfrm>
          <a:off x="482917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502" name="TextBox 501">
          <a:extLst>
            <a:ext uri="{FF2B5EF4-FFF2-40B4-BE49-F238E27FC236}">
              <a16:creationId xmlns:a16="http://schemas.microsoft.com/office/drawing/2014/main" id="{4E52B3FE-AF23-48ED-8A71-086FB721646F}"/>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503" name="TextBox 502">
          <a:extLst>
            <a:ext uri="{FF2B5EF4-FFF2-40B4-BE49-F238E27FC236}">
              <a16:creationId xmlns:a16="http://schemas.microsoft.com/office/drawing/2014/main" id="{F13A3014-1147-4D1D-8BC6-42F6816EEF4A}"/>
            </a:ext>
          </a:extLst>
        </xdr:cNvPr>
        <xdr:cNvSpPr txBox="1"/>
      </xdr:nvSpPr>
      <xdr:spPr>
        <a:xfrm>
          <a:off x="62103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504" name="TextBox 503">
          <a:extLst>
            <a:ext uri="{FF2B5EF4-FFF2-40B4-BE49-F238E27FC236}">
              <a16:creationId xmlns:a16="http://schemas.microsoft.com/office/drawing/2014/main" id="{4A6A20D2-CB3C-4DE2-8342-B0781ED4AD2E}"/>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505" name="TextBox 504">
          <a:extLst>
            <a:ext uri="{FF2B5EF4-FFF2-40B4-BE49-F238E27FC236}">
              <a16:creationId xmlns:a16="http://schemas.microsoft.com/office/drawing/2014/main" id="{EB2153DC-3114-455A-9D52-7721DD157EC2}"/>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506" name="TextBox 505">
          <a:extLst>
            <a:ext uri="{FF2B5EF4-FFF2-40B4-BE49-F238E27FC236}">
              <a16:creationId xmlns:a16="http://schemas.microsoft.com/office/drawing/2014/main" id="{6EA4B63C-C05D-4F91-A232-55F01AE86B94}"/>
            </a:ext>
          </a:extLst>
        </xdr:cNvPr>
        <xdr:cNvSpPr txBox="1"/>
      </xdr:nvSpPr>
      <xdr:spPr>
        <a:xfrm>
          <a:off x="7587615"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507" name="TextBox 506">
          <a:extLst>
            <a:ext uri="{FF2B5EF4-FFF2-40B4-BE49-F238E27FC236}">
              <a16:creationId xmlns:a16="http://schemas.microsoft.com/office/drawing/2014/main" id="{F3DDB987-9A92-4803-8222-B94BD81A1B96}"/>
            </a:ext>
          </a:extLst>
        </xdr:cNvPr>
        <xdr:cNvSpPr txBox="1"/>
      </xdr:nvSpPr>
      <xdr:spPr>
        <a:xfrm>
          <a:off x="7587615"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508" name="TextBox 507">
          <a:extLst>
            <a:ext uri="{FF2B5EF4-FFF2-40B4-BE49-F238E27FC236}">
              <a16:creationId xmlns:a16="http://schemas.microsoft.com/office/drawing/2014/main" id="{4A0F16D4-B063-4D58-A54E-25DDADFC8850}"/>
            </a:ext>
          </a:extLst>
        </xdr:cNvPr>
        <xdr:cNvSpPr txBox="1"/>
      </xdr:nvSpPr>
      <xdr:spPr>
        <a:xfrm>
          <a:off x="758761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509" name="TextBox 508">
          <a:extLst>
            <a:ext uri="{FF2B5EF4-FFF2-40B4-BE49-F238E27FC236}">
              <a16:creationId xmlns:a16="http://schemas.microsoft.com/office/drawing/2014/main" id="{82EE43B5-710D-4A4B-990A-5F03E54D451B}"/>
            </a:ext>
          </a:extLst>
        </xdr:cNvPr>
        <xdr:cNvSpPr txBox="1"/>
      </xdr:nvSpPr>
      <xdr:spPr>
        <a:xfrm>
          <a:off x="758761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510" name="TextBox 509">
          <a:extLst>
            <a:ext uri="{FF2B5EF4-FFF2-40B4-BE49-F238E27FC236}">
              <a16:creationId xmlns:a16="http://schemas.microsoft.com/office/drawing/2014/main" id="{0D39B3C3-45E6-4B2B-A14D-0A79713C6AD6}"/>
            </a:ext>
          </a:extLst>
        </xdr:cNvPr>
        <xdr:cNvSpPr txBox="1"/>
      </xdr:nvSpPr>
      <xdr:spPr>
        <a:xfrm>
          <a:off x="6206490"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511" name="TextBox 510">
          <a:extLst>
            <a:ext uri="{FF2B5EF4-FFF2-40B4-BE49-F238E27FC236}">
              <a16:creationId xmlns:a16="http://schemas.microsoft.com/office/drawing/2014/main" id="{45838427-62A6-4A36-8E91-F7061B9DFED4}"/>
            </a:ext>
          </a:extLst>
        </xdr:cNvPr>
        <xdr:cNvSpPr txBox="1"/>
      </xdr:nvSpPr>
      <xdr:spPr>
        <a:xfrm>
          <a:off x="6206490" y="9963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512" name="TextBox 511">
          <a:extLst>
            <a:ext uri="{FF2B5EF4-FFF2-40B4-BE49-F238E27FC236}">
              <a16:creationId xmlns:a16="http://schemas.microsoft.com/office/drawing/2014/main" id="{4B0F3E8F-E4D8-406B-BD70-6DB48AAFFADA}"/>
            </a:ext>
          </a:extLst>
        </xdr:cNvPr>
        <xdr:cNvSpPr txBox="1"/>
      </xdr:nvSpPr>
      <xdr:spPr>
        <a:xfrm>
          <a:off x="6206490"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513" name="TextBox 512">
          <a:extLst>
            <a:ext uri="{FF2B5EF4-FFF2-40B4-BE49-F238E27FC236}">
              <a16:creationId xmlns:a16="http://schemas.microsoft.com/office/drawing/2014/main" id="{EA9BADB3-CFC1-4D60-A087-988FC990C57B}"/>
            </a:ext>
          </a:extLst>
        </xdr:cNvPr>
        <xdr:cNvSpPr txBox="1"/>
      </xdr:nvSpPr>
      <xdr:spPr>
        <a:xfrm>
          <a:off x="6206490"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514" name="TextBox 513">
          <a:extLst>
            <a:ext uri="{FF2B5EF4-FFF2-40B4-BE49-F238E27FC236}">
              <a16:creationId xmlns:a16="http://schemas.microsoft.com/office/drawing/2014/main" id="{2AB28BD9-CD04-4CB5-A4CB-4D2983E31D41}"/>
            </a:ext>
          </a:extLst>
        </xdr:cNvPr>
        <xdr:cNvSpPr txBox="1"/>
      </xdr:nvSpPr>
      <xdr:spPr>
        <a:xfrm>
          <a:off x="482536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515" name="TextBox 514">
          <a:extLst>
            <a:ext uri="{FF2B5EF4-FFF2-40B4-BE49-F238E27FC236}">
              <a16:creationId xmlns:a16="http://schemas.microsoft.com/office/drawing/2014/main" id="{D417C0AB-2797-4404-A212-56023E4D38A0}"/>
            </a:ext>
          </a:extLst>
        </xdr:cNvPr>
        <xdr:cNvSpPr txBox="1"/>
      </xdr:nvSpPr>
      <xdr:spPr>
        <a:xfrm>
          <a:off x="482536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516" name="TextBox 515">
          <a:extLst>
            <a:ext uri="{FF2B5EF4-FFF2-40B4-BE49-F238E27FC236}">
              <a16:creationId xmlns:a16="http://schemas.microsoft.com/office/drawing/2014/main" id="{D7561D49-7518-4C1B-BBE2-FFCFEA1B2FD3}"/>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517" name="TextBox 516">
          <a:extLst>
            <a:ext uri="{FF2B5EF4-FFF2-40B4-BE49-F238E27FC236}">
              <a16:creationId xmlns:a16="http://schemas.microsoft.com/office/drawing/2014/main" id="{9CEE4D76-8853-4944-9C89-832BFEE48E58}"/>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518" name="TextBox 517">
          <a:extLst>
            <a:ext uri="{FF2B5EF4-FFF2-40B4-BE49-F238E27FC236}">
              <a16:creationId xmlns:a16="http://schemas.microsoft.com/office/drawing/2014/main" id="{A1A3F853-6984-47C1-AC06-763DAE86078E}"/>
            </a:ext>
          </a:extLst>
        </xdr:cNvPr>
        <xdr:cNvSpPr txBox="1"/>
      </xdr:nvSpPr>
      <xdr:spPr>
        <a:xfrm>
          <a:off x="482917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519" name="TextBox 518">
          <a:extLst>
            <a:ext uri="{FF2B5EF4-FFF2-40B4-BE49-F238E27FC236}">
              <a16:creationId xmlns:a16="http://schemas.microsoft.com/office/drawing/2014/main" id="{C4A1B247-D209-4765-91BF-3B8BDF3CBF13}"/>
            </a:ext>
          </a:extLst>
        </xdr:cNvPr>
        <xdr:cNvSpPr txBox="1"/>
      </xdr:nvSpPr>
      <xdr:spPr>
        <a:xfrm>
          <a:off x="482917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520" name="TextBox 519">
          <a:extLst>
            <a:ext uri="{FF2B5EF4-FFF2-40B4-BE49-F238E27FC236}">
              <a16:creationId xmlns:a16="http://schemas.microsoft.com/office/drawing/2014/main" id="{C9089FCD-0EE7-467B-8647-85A8DECEDF22}"/>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521" name="TextBox 520">
          <a:extLst>
            <a:ext uri="{FF2B5EF4-FFF2-40B4-BE49-F238E27FC236}">
              <a16:creationId xmlns:a16="http://schemas.microsoft.com/office/drawing/2014/main" id="{546A8969-5AF0-4168-91ED-20692C2E1290}"/>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522" name="TextBox 521">
          <a:extLst>
            <a:ext uri="{FF2B5EF4-FFF2-40B4-BE49-F238E27FC236}">
              <a16:creationId xmlns:a16="http://schemas.microsoft.com/office/drawing/2014/main" id="{2BBAD39E-3ECA-4276-B955-99479823D84F}"/>
            </a:ext>
          </a:extLst>
        </xdr:cNvPr>
        <xdr:cNvSpPr txBox="1"/>
      </xdr:nvSpPr>
      <xdr:spPr>
        <a:xfrm>
          <a:off x="758761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523" name="TextBox 522">
          <a:extLst>
            <a:ext uri="{FF2B5EF4-FFF2-40B4-BE49-F238E27FC236}">
              <a16:creationId xmlns:a16="http://schemas.microsoft.com/office/drawing/2014/main" id="{4E775813-FE75-4F93-B1D0-B00DB12D8923}"/>
            </a:ext>
          </a:extLst>
        </xdr:cNvPr>
        <xdr:cNvSpPr txBox="1"/>
      </xdr:nvSpPr>
      <xdr:spPr>
        <a:xfrm>
          <a:off x="758761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524" name="TextBox 523">
          <a:extLst>
            <a:ext uri="{FF2B5EF4-FFF2-40B4-BE49-F238E27FC236}">
              <a16:creationId xmlns:a16="http://schemas.microsoft.com/office/drawing/2014/main" id="{2ED448CB-23F3-46A0-96B5-AA62BA1E39BD}"/>
            </a:ext>
          </a:extLst>
        </xdr:cNvPr>
        <xdr:cNvSpPr txBox="1"/>
      </xdr:nvSpPr>
      <xdr:spPr>
        <a:xfrm>
          <a:off x="6206490"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525" name="TextBox 524">
          <a:extLst>
            <a:ext uri="{FF2B5EF4-FFF2-40B4-BE49-F238E27FC236}">
              <a16:creationId xmlns:a16="http://schemas.microsoft.com/office/drawing/2014/main" id="{535AFCD5-6E95-49D8-A630-F1D495136B71}"/>
            </a:ext>
          </a:extLst>
        </xdr:cNvPr>
        <xdr:cNvSpPr txBox="1"/>
      </xdr:nvSpPr>
      <xdr:spPr>
        <a:xfrm>
          <a:off x="6206490"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526" name="TextBox 525">
          <a:extLst>
            <a:ext uri="{FF2B5EF4-FFF2-40B4-BE49-F238E27FC236}">
              <a16:creationId xmlns:a16="http://schemas.microsoft.com/office/drawing/2014/main" id="{0E0DBF0A-742E-43AF-8DCB-6C1AA3B93AF3}"/>
            </a:ext>
          </a:extLst>
        </xdr:cNvPr>
        <xdr:cNvSpPr txBox="1"/>
      </xdr:nvSpPr>
      <xdr:spPr>
        <a:xfrm>
          <a:off x="482536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527" name="TextBox 526">
          <a:extLst>
            <a:ext uri="{FF2B5EF4-FFF2-40B4-BE49-F238E27FC236}">
              <a16:creationId xmlns:a16="http://schemas.microsoft.com/office/drawing/2014/main" id="{8966A2A1-D036-4FF5-BBF8-191058AEEE71}"/>
            </a:ext>
          </a:extLst>
        </xdr:cNvPr>
        <xdr:cNvSpPr txBox="1"/>
      </xdr:nvSpPr>
      <xdr:spPr>
        <a:xfrm>
          <a:off x="482536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528" name="TextBox 527">
          <a:extLst>
            <a:ext uri="{FF2B5EF4-FFF2-40B4-BE49-F238E27FC236}">
              <a16:creationId xmlns:a16="http://schemas.microsoft.com/office/drawing/2014/main" id="{A1AA3DC1-E40D-478E-B4E4-BABF7EBB7356}"/>
            </a:ext>
          </a:extLst>
        </xdr:cNvPr>
        <xdr:cNvSpPr txBox="1"/>
      </xdr:nvSpPr>
      <xdr:spPr>
        <a:xfrm>
          <a:off x="4825365"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529" name="TextBox 528">
          <a:extLst>
            <a:ext uri="{FF2B5EF4-FFF2-40B4-BE49-F238E27FC236}">
              <a16:creationId xmlns:a16="http://schemas.microsoft.com/office/drawing/2014/main" id="{FE9A4798-CD67-4A78-9F53-FFC70C04CBCE}"/>
            </a:ext>
          </a:extLst>
        </xdr:cNvPr>
        <xdr:cNvSpPr txBox="1"/>
      </xdr:nvSpPr>
      <xdr:spPr>
        <a:xfrm>
          <a:off x="4825365"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530" name="TextBox 529">
          <a:extLst>
            <a:ext uri="{FF2B5EF4-FFF2-40B4-BE49-F238E27FC236}">
              <a16:creationId xmlns:a16="http://schemas.microsoft.com/office/drawing/2014/main" id="{4DCDA503-BD87-4D00-9D03-04FA231E093B}"/>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531" name="TextBox 530">
          <a:extLst>
            <a:ext uri="{FF2B5EF4-FFF2-40B4-BE49-F238E27FC236}">
              <a16:creationId xmlns:a16="http://schemas.microsoft.com/office/drawing/2014/main" id="{3B97D781-AC61-487A-8321-8715DBED865F}"/>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32" name="TextBox 531">
          <a:extLst>
            <a:ext uri="{FF2B5EF4-FFF2-40B4-BE49-F238E27FC236}">
              <a16:creationId xmlns:a16="http://schemas.microsoft.com/office/drawing/2014/main" id="{867B2674-CFA8-4CA6-B61F-8597DEB92681}"/>
            </a:ext>
          </a:extLst>
        </xdr:cNvPr>
        <xdr:cNvSpPr txBox="1"/>
      </xdr:nvSpPr>
      <xdr:spPr>
        <a:xfrm>
          <a:off x="621030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33" name="TextBox 532">
          <a:extLst>
            <a:ext uri="{FF2B5EF4-FFF2-40B4-BE49-F238E27FC236}">
              <a16:creationId xmlns:a16="http://schemas.microsoft.com/office/drawing/2014/main" id="{FB605DAC-E5F8-4FFB-A55F-5E8B10BCC541}"/>
            </a:ext>
          </a:extLst>
        </xdr:cNvPr>
        <xdr:cNvSpPr txBox="1"/>
      </xdr:nvSpPr>
      <xdr:spPr>
        <a:xfrm>
          <a:off x="621030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34" name="TextBox 533">
          <a:extLst>
            <a:ext uri="{FF2B5EF4-FFF2-40B4-BE49-F238E27FC236}">
              <a16:creationId xmlns:a16="http://schemas.microsoft.com/office/drawing/2014/main" id="{3BD5E919-9D16-4C8D-A0F7-C261B22FF6B2}"/>
            </a:ext>
          </a:extLst>
        </xdr:cNvPr>
        <xdr:cNvSpPr txBox="1"/>
      </xdr:nvSpPr>
      <xdr:spPr>
        <a:xfrm>
          <a:off x="621030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35" name="TextBox 534">
          <a:extLst>
            <a:ext uri="{FF2B5EF4-FFF2-40B4-BE49-F238E27FC236}">
              <a16:creationId xmlns:a16="http://schemas.microsoft.com/office/drawing/2014/main" id="{59373121-01A2-401D-9F95-C4324A59F672}"/>
            </a:ext>
          </a:extLst>
        </xdr:cNvPr>
        <xdr:cNvSpPr txBox="1"/>
      </xdr:nvSpPr>
      <xdr:spPr>
        <a:xfrm>
          <a:off x="621030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536" name="TextBox 535">
          <a:extLst>
            <a:ext uri="{FF2B5EF4-FFF2-40B4-BE49-F238E27FC236}">
              <a16:creationId xmlns:a16="http://schemas.microsoft.com/office/drawing/2014/main" id="{885E0CA1-1E07-4DD0-8BC0-8CFD68C43D4E}"/>
            </a:ext>
          </a:extLst>
        </xdr:cNvPr>
        <xdr:cNvSpPr txBox="1"/>
      </xdr:nvSpPr>
      <xdr:spPr>
        <a:xfrm>
          <a:off x="482917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537" name="TextBox 536">
          <a:extLst>
            <a:ext uri="{FF2B5EF4-FFF2-40B4-BE49-F238E27FC236}">
              <a16:creationId xmlns:a16="http://schemas.microsoft.com/office/drawing/2014/main" id="{975BE485-021D-4607-B6E1-172AA434245C}"/>
            </a:ext>
          </a:extLst>
        </xdr:cNvPr>
        <xdr:cNvSpPr txBox="1"/>
      </xdr:nvSpPr>
      <xdr:spPr>
        <a:xfrm>
          <a:off x="482917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538" name="TextBox 537">
          <a:extLst>
            <a:ext uri="{FF2B5EF4-FFF2-40B4-BE49-F238E27FC236}">
              <a16:creationId xmlns:a16="http://schemas.microsoft.com/office/drawing/2014/main" id="{7B98E555-C38E-41B8-9559-5963C5B27259}"/>
            </a:ext>
          </a:extLst>
        </xdr:cNvPr>
        <xdr:cNvSpPr txBox="1"/>
      </xdr:nvSpPr>
      <xdr:spPr>
        <a:xfrm>
          <a:off x="4829175"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539" name="TextBox 538">
          <a:extLst>
            <a:ext uri="{FF2B5EF4-FFF2-40B4-BE49-F238E27FC236}">
              <a16:creationId xmlns:a16="http://schemas.microsoft.com/office/drawing/2014/main" id="{6A972086-E3A3-4F81-9042-D098C1765A8B}"/>
            </a:ext>
          </a:extLst>
        </xdr:cNvPr>
        <xdr:cNvSpPr txBox="1"/>
      </xdr:nvSpPr>
      <xdr:spPr>
        <a:xfrm>
          <a:off x="4829175"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540" name="TextBox 539">
          <a:extLst>
            <a:ext uri="{FF2B5EF4-FFF2-40B4-BE49-F238E27FC236}">
              <a16:creationId xmlns:a16="http://schemas.microsoft.com/office/drawing/2014/main" id="{E00573C4-6BEF-4B65-8D29-E05862CF66E4}"/>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541" name="TextBox 540">
          <a:extLst>
            <a:ext uri="{FF2B5EF4-FFF2-40B4-BE49-F238E27FC236}">
              <a16:creationId xmlns:a16="http://schemas.microsoft.com/office/drawing/2014/main" id="{C781C949-0118-4918-AC3E-AC550705055B}"/>
            </a:ext>
          </a:extLst>
        </xdr:cNvPr>
        <xdr:cNvSpPr txBox="1"/>
      </xdr:nvSpPr>
      <xdr:spPr>
        <a:xfrm>
          <a:off x="621030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42" name="TextBox 541">
          <a:extLst>
            <a:ext uri="{FF2B5EF4-FFF2-40B4-BE49-F238E27FC236}">
              <a16:creationId xmlns:a16="http://schemas.microsoft.com/office/drawing/2014/main" id="{25D3995A-9236-44B7-ACBD-E6568291C98E}"/>
            </a:ext>
          </a:extLst>
        </xdr:cNvPr>
        <xdr:cNvSpPr txBox="1"/>
      </xdr:nvSpPr>
      <xdr:spPr>
        <a:xfrm>
          <a:off x="621030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43" name="TextBox 542">
          <a:extLst>
            <a:ext uri="{FF2B5EF4-FFF2-40B4-BE49-F238E27FC236}">
              <a16:creationId xmlns:a16="http://schemas.microsoft.com/office/drawing/2014/main" id="{18A3E956-FA55-465F-9F2C-672F5D12B268}"/>
            </a:ext>
          </a:extLst>
        </xdr:cNvPr>
        <xdr:cNvSpPr txBox="1"/>
      </xdr:nvSpPr>
      <xdr:spPr>
        <a:xfrm>
          <a:off x="621030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544" name="TextBox 543">
          <a:extLst>
            <a:ext uri="{FF2B5EF4-FFF2-40B4-BE49-F238E27FC236}">
              <a16:creationId xmlns:a16="http://schemas.microsoft.com/office/drawing/2014/main" id="{91BA37E8-582B-48B3-B140-B61ECBA66ED6}"/>
            </a:ext>
          </a:extLst>
        </xdr:cNvPr>
        <xdr:cNvSpPr txBox="1"/>
      </xdr:nvSpPr>
      <xdr:spPr>
        <a:xfrm>
          <a:off x="758761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545" name="TextBox 544">
          <a:extLst>
            <a:ext uri="{FF2B5EF4-FFF2-40B4-BE49-F238E27FC236}">
              <a16:creationId xmlns:a16="http://schemas.microsoft.com/office/drawing/2014/main" id="{B4DFE258-4E27-4D53-B4B5-D38F2357F777}"/>
            </a:ext>
          </a:extLst>
        </xdr:cNvPr>
        <xdr:cNvSpPr txBox="1"/>
      </xdr:nvSpPr>
      <xdr:spPr>
        <a:xfrm>
          <a:off x="758761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546" name="TextBox 545">
          <a:extLst>
            <a:ext uri="{FF2B5EF4-FFF2-40B4-BE49-F238E27FC236}">
              <a16:creationId xmlns:a16="http://schemas.microsoft.com/office/drawing/2014/main" id="{2B08F868-EA15-41C2-89FA-4EF794800AC8}"/>
            </a:ext>
          </a:extLst>
        </xdr:cNvPr>
        <xdr:cNvSpPr txBox="1"/>
      </xdr:nvSpPr>
      <xdr:spPr>
        <a:xfrm>
          <a:off x="6206490"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547" name="TextBox 546">
          <a:extLst>
            <a:ext uri="{FF2B5EF4-FFF2-40B4-BE49-F238E27FC236}">
              <a16:creationId xmlns:a16="http://schemas.microsoft.com/office/drawing/2014/main" id="{A0ABAD19-E839-4A82-88FD-4B31B3F1E38E}"/>
            </a:ext>
          </a:extLst>
        </xdr:cNvPr>
        <xdr:cNvSpPr txBox="1"/>
      </xdr:nvSpPr>
      <xdr:spPr>
        <a:xfrm>
          <a:off x="6206490"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548" name="TextBox 547">
          <a:extLst>
            <a:ext uri="{FF2B5EF4-FFF2-40B4-BE49-F238E27FC236}">
              <a16:creationId xmlns:a16="http://schemas.microsoft.com/office/drawing/2014/main" id="{2EFB2552-E6F3-4182-B6C5-508352321C1D}"/>
            </a:ext>
          </a:extLst>
        </xdr:cNvPr>
        <xdr:cNvSpPr txBox="1"/>
      </xdr:nvSpPr>
      <xdr:spPr>
        <a:xfrm>
          <a:off x="6206490"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549" name="TextBox 548">
          <a:extLst>
            <a:ext uri="{FF2B5EF4-FFF2-40B4-BE49-F238E27FC236}">
              <a16:creationId xmlns:a16="http://schemas.microsoft.com/office/drawing/2014/main" id="{4C6E67DC-89BE-4693-8C36-E681EBC0DAC0}"/>
            </a:ext>
          </a:extLst>
        </xdr:cNvPr>
        <xdr:cNvSpPr txBox="1"/>
      </xdr:nvSpPr>
      <xdr:spPr>
        <a:xfrm>
          <a:off x="6206490"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550" name="TextBox 549">
          <a:extLst>
            <a:ext uri="{FF2B5EF4-FFF2-40B4-BE49-F238E27FC236}">
              <a16:creationId xmlns:a16="http://schemas.microsoft.com/office/drawing/2014/main" id="{34462A7B-BBB5-4827-A042-14B1B42B14A3}"/>
            </a:ext>
          </a:extLst>
        </xdr:cNvPr>
        <xdr:cNvSpPr txBox="1"/>
      </xdr:nvSpPr>
      <xdr:spPr>
        <a:xfrm>
          <a:off x="4825365"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551" name="TextBox 550">
          <a:extLst>
            <a:ext uri="{FF2B5EF4-FFF2-40B4-BE49-F238E27FC236}">
              <a16:creationId xmlns:a16="http://schemas.microsoft.com/office/drawing/2014/main" id="{2C69F85C-0408-44A2-8057-F40940879EAA}"/>
            </a:ext>
          </a:extLst>
        </xdr:cNvPr>
        <xdr:cNvSpPr txBox="1"/>
      </xdr:nvSpPr>
      <xdr:spPr>
        <a:xfrm>
          <a:off x="4825365"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52" name="TextBox 551">
          <a:extLst>
            <a:ext uri="{FF2B5EF4-FFF2-40B4-BE49-F238E27FC236}">
              <a16:creationId xmlns:a16="http://schemas.microsoft.com/office/drawing/2014/main" id="{093F79B2-28EC-40F1-8DC9-91E447B14ED2}"/>
            </a:ext>
          </a:extLst>
        </xdr:cNvPr>
        <xdr:cNvSpPr txBox="1"/>
      </xdr:nvSpPr>
      <xdr:spPr>
        <a:xfrm>
          <a:off x="621030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53" name="TextBox 552">
          <a:extLst>
            <a:ext uri="{FF2B5EF4-FFF2-40B4-BE49-F238E27FC236}">
              <a16:creationId xmlns:a16="http://schemas.microsoft.com/office/drawing/2014/main" id="{2F658651-6CFD-455C-B236-38BA383F3A91}"/>
            </a:ext>
          </a:extLst>
        </xdr:cNvPr>
        <xdr:cNvSpPr txBox="1"/>
      </xdr:nvSpPr>
      <xdr:spPr>
        <a:xfrm>
          <a:off x="621030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554" name="TextBox 553">
          <a:extLst>
            <a:ext uri="{FF2B5EF4-FFF2-40B4-BE49-F238E27FC236}">
              <a16:creationId xmlns:a16="http://schemas.microsoft.com/office/drawing/2014/main" id="{999CA2A2-ECBE-4E0E-8996-C185894495D7}"/>
            </a:ext>
          </a:extLst>
        </xdr:cNvPr>
        <xdr:cNvSpPr txBox="1"/>
      </xdr:nvSpPr>
      <xdr:spPr>
        <a:xfrm>
          <a:off x="4829175"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555" name="TextBox 554">
          <a:extLst>
            <a:ext uri="{FF2B5EF4-FFF2-40B4-BE49-F238E27FC236}">
              <a16:creationId xmlns:a16="http://schemas.microsoft.com/office/drawing/2014/main" id="{5AFF995B-C937-4C4C-9D96-91BCFFAE6357}"/>
            </a:ext>
          </a:extLst>
        </xdr:cNvPr>
        <xdr:cNvSpPr txBox="1"/>
      </xdr:nvSpPr>
      <xdr:spPr>
        <a:xfrm>
          <a:off x="4829175"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56" name="TextBox 555">
          <a:extLst>
            <a:ext uri="{FF2B5EF4-FFF2-40B4-BE49-F238E27FC236}">
              <a16:creationId xmlns:a16="http://schemas.microsoft.com/office/drawing/2014/main" id="{A8E4E7F2-0412-4416-A303-9AC080B4D522}"/>
            </a:ext>
          </a:extLst>
        </xdr:cNvPr>
        <xdr:cNvSpPr txBox="1"/>
      </xdr:nvSpPr>
      <xdr:spPr>
        <a:xfrm>
          <a:off x="621030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557" name="TextBox 556">
          <a:extLst>
            <a:ext uri="{FF2B5EF4-FFF2-40B4-BE49-F238E27FC236}">
              <a16:creationId xmlns:a16="http://schemas.microsoft.com/office/drawing/2014/main" id="{F101A994-AF20-40FC-A92B-4838FF1EBB2F}"/>
            </a:ext>
          </a:extLst>
        </xdr:cNvPr>
        <xdr:cNvSpPr txBox="1"/>
      </xdr:nvSpPr>
      <xdr:spPr>
        <a:xfrm>
          <a:off x="621030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558" name="TextBox 557">
          <a:extLst>
            <a:ext uri="{FF2B5EF4-FFF2-40B4-BE49-F238E27FC236}">
              <a16:creationId xmlns:a16="http://schemas.microsoft.com/office/drawing/2014/main" id="{49199494-7408-4E83-9422-A5D4E168A720}"/>
            </a:ext>
          </a:extLst>
        </xdr:cNvPr>
        <xdr:cNvSpPr txBox="1"/>
      </xdr:nvSpPr>
      <xdr:spPr>
        <a:xfrm>
          <a:off x="6206490"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559" name="TextBox 558">
          <a:extLst>
            <a:ext uri="{FF2B5EF4-FFF2-40B4-BE49-F238E27FC236}">
              <a16:creationId xmlns:a16="http://schemas.microsoft.com/office/drawing/2014/main" id="{E58D2D88-FB2B-40BD-A689-F3D435C4F3ED}"/>
            </a:ext>
          </a:extLst>
        </xdr:cNvPr>
        <xdr:cNvSpPr txBox="1"/>
      </xdr:nvSpPr>
      <xdr:spPr>
        <a:xfrm>
          <a:off x="6206490"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560" name="TextBox 559">
          <a:extLst>
            <a:ext uri="{FF2B5EF4-FFF2-40B4-BE49-F238E27FC236}">
              <a16:creationId xmlns:a16="http://schemas.microsoft.com/office/drawing/2014/main" id="{DE64C733-EF2A-461C-B60D-7EA261DF5F55}"/>
            </a:ext>
          </a:extLst>
        </xdr:cNvPr>
        <xdr:cNvSpPr txBox="1"/>
      </xdr:nvSpPr>
      <xdr:spPr>
        <a:xfrm>
          <a:off x="758761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561" name="TextBox 560">
          <a:extLst>
            <a:ext uri="{FF2B5EF4-FFF2-40B4-BE49-F238E27FC236}">
              <a16:creationId xmlns:a16="http://schemas.microsoft.com/office/drawing/2014/main" id="{4D56B1FA-C481-47D2-A9F0-80C2B82D54D3}"/>
            </a:ext>
          </a:extLst>
        </xdr:cNvPr>
        <xdr:cNvSpPr txBox="1"/>
      </xdr:nvSpPr>
      <xdr:spPr>
        <a:xfrm>
          <a:off x="758761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562" name="TextBox 561">
          <a:extLst>
            <a:ext uri="{FF2B5EF4-FFF2-40B4-BE49-F238E27FC236}">
              <a16:creationId xmlns:a16="http://schemas.microsoft.com/office/drawing/2014/main" id="{E574A3F5-2AB2-4A6E-9531-2398E745958F}"/>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563" name="TextBox 562">
          <a:extLst>
            <a:ext uri="{FF2B5EF4-FFF2-40B4-BE49-F238E27FC236}">
              <a16:creationId xmlns:a16="http://schemas.microsoft.com/office/drawing/2014/main" id="{799CF05B-B3E3-4764-A55B-ABD119865B5A}"/>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564" name="TextBox 563">
          <a:extLst>
            <a:ext uri="{FF2B5EF4-FFF2-40B4-BE49-F238E27FC236}">
              <a16:creationId xmlns:a16="http://schemas.microsoft.com/office/drawing/2014/main" id="{C147DFB3-B6FB-4A5E-91D4-B36AF7592999}"/>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565" name="TextBox 564">
          <a:extLst>
            <a:ext uri="{FF2B5EF4-FFF2-40B4-BE49-F238E27FC236}">
              <a16:creationId xmlns:a16="http://schemas.microsoft.com/office/drawing/2014/main" id="{E7B0396E-143F-45E7-9481-9FCF4A1C1115}"/>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566" name="TextBox 565">
          <a:extLst>
            <a:ext uri="{FF2B5EF4-FFF2-40B4-BE49-F238E27FC236}">
              <a16:creationId xmlns:a16="http://schemas.microsoft.com/office/drawing/2014/main" id="{0E6E2F05-2BB7-487E-B21A-E569916D377B}"/>
            </a:ext>
          </a:extLst>
        </xdr:cNvPr>
        <xdr:cNvSpPr txBox="1"/>
      </xdr:nvSpPr>
      <xdr:spPr>
        <a:xfrm>
          <a:off x="759142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567" name="TextBox 566">
          <a:extLst>
            <a:ext uri="{FF2B5EF4-FFF2-40B4-BE49-F238E27FC236}">
              <a16:creationId xmlns:a16="http://schemas.microsoft.com/office/drawing/2014/main" id="{0C081AC3-2323-43A2-9B95-AF8D46E237CD}"/>
            </a:ext>
          </a:extLst>
        </xdr:cNvPr>
        <xdr:cNvSpPr txBox="1"/>
      </xdr:nvSpPr>
      <xdr:spPr>
        <a:xfrm>
          <a:off x="759142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568" name="TextBox 567">
          <a:extLst>
            <a:ext uri="{FF2B5EF4-FFF2-40B4-BE49-F238E27FC236}">
              <a16:creationId xmlns:a16="http://schemas.microsoft.com/office/drawing/2014/main" id="{E7D1C30E-A754-4156-ADA7-AB883E88258D}"/>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569" name="TextBox 568">
          <a:extLst>
            <a:ext uri="{FF2B5EF4-FFF2-40B4-BE49-F238E27FC236}">
              <a16:creationId xmlns:a16="http://schemas.microsoft.com/office/drawing/2014/main" id="{019E4C82-653C-49B3-BC18-F84BAB094B72}"/>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570" name="TextBox 569">
          <a:extLst>
            <a:ext uri="{FF2B5EF4-FFF2-40B4-BE49-F238E27FC236}">
              <a16:creationId xmlns:a16="http://schemas.microsoft.com/office/drawing/2014/main" id="{9F3B11E9-E8CF-4615-B917-9A5F84604656}"/>
            </a:ext>
          </a:extLst>
        </xdr:cNvPr>
        <xdr:cNvSpPr txBox="1"/>
      </xdr:nvSpPr>
      <xdr:spPr>
        <a:xfrm>
          <a:off x="758761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571" name="TextBox 570">
          <a:extLst>
            <a:ext uri="{FF2B5EF4-FFF2-40B4-BE49-F238E27FC236}">
              <a16:creationId xmlns:a16="http://schemas.microsoft.com/office/drawing/2014/main" id="{AEAFE4BA-A20C-4C70-BAB6-61CD036F1208}"/>
            </a:ext>
          </a:extLst>
        </xdr:cNvPr>
        <xdr:cNvSpPr txBox="1"/>
      </xdr:nvSpPr>
      <xdr:spPr>
        <a:xfrm>
          <a:off x="758761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572" name="TextBox 571">
          <a:extLst>
            <a:ext uri="{FF2B5EF4-FFF2-40B4-BE49-F238E27FC236}">
              <a16:creationId xmlns:a16="http://schemas.microsoft.com/office/drawing/2014/main" id="{72E14CAF-A58D-47C7-B7E6-56211684DD1B}"/>
            </a:ext>
          </a:extLst>
        </xdr:cNvPr>
        <xdr:cNvSpPr txBox="1"/>
      </xdr:nvSpPr>
      <xdr:spPr>
        <a:xfrm>
          <a:off x="7587615"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573" name="TextBox 572">
          <a:extLst>
            <a:ext uri="{FF2B5EF4-FFF2-40B4-BE49-F238E27FC236}">
              <a16:creationId xmlns:a16="http://schemas.microsoft.com/office/drawing/2014/main" id="{D95947D8-A52C-462D-AE69-425D304514AD}"/>
            </a:ext>
          </a:extLst>
        </xdr:cNvPr>
        <xdr:cNvSpPr txBox="1"/>
      </xdr:nvSpPr>
      <xdr:spPr>
        <a:xfrm>
          <a:off x="7587615"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574" name="TextBox 573">
          <a:extLst>
            <a:ext uri="{FF2B5EF4-FFF2-40B4-BE49-F238E27FC236}">
              <a16:creationId xmlns:a16="http://schemas.microsoft.com/office/drawing/2014/main" id="{683B8380-3B72-41CA-A921-52033CA4E9DA}"/>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575" name="TextBox 574">
          <a:extLst>
            <a:ext uri="{FF2B5EF4-FFF2-40B4-BE49-F238E27FC236}">
              <a16:creationId xmlns:a16="http://schemas.microsoft.com/office/drawing/2014/main" id="{C2720E9E-178F-418D-9A20-40BDDE215932}"/>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576" name="TextBox 575">
          <a:extLst>
            <a:ext uri="{FF2B5EF4-FFF2-40B4-BE49-F238E27FC236}">
              <a16:creationId xmlns:a16="http://schemas.microsoft.com/office/drawing/2014/main" id="{13A50402-2B88-4E68-8132-1C82D1F7B271}"/>
            </a:ext>
          </a:extLst>
        </xdr:cNvPr>
        <xdr:cNvSpPr txBox="1"/>
      </xdr:nvSpPr>
      <xdr:spPr>
        <a:xfrm>
          <a:off x="942975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577" name="TextBox 576">
          <a:extLst>
            <a:ext uri="{FF2B5EF4-FFF2-40B4-BE49-F238E27FC236}">
              <a16:creationId xmlns:a16="http://schemas.microsoft.com/office/drawing/2014/main" id="{78DC15B9-DD42-4656-9411-3475BE67BDD6}"/>
            </a:ext>
          </a:extLst>
        </xdr:cNvPr>
        <xdr:cNvSpPr txBox="1"/>
      </xdr:nvSpPr>
      <xdr:spPr>
        <a:xfrm>
          <a:off x="942975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578" name="TextBox 577">
          <a:extLst>
            <a:ext uri="{FF2B5EF4-FFF2-40B4-BE49-F238E27FC236}">
              <a16:creationId xmlns:a16="http://schemas.microsoft.com/office/drawing/2014/main" id="{C934BFA6-FE2D-4AD8-8F3C-9DF03EEF2C41}"/>
            </a:ext>
          </a:extLst>
        </xdr:cNvPr>
        <xdr:cNvSpPr txBox="1"/>
      </xdr:nvSpPr>
      <xdr:spPr>
        <a:xfrm>
          <a:off x="942975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579" name="TextBox 578">
          <a:extLst>
            <a:ext uri="{FF2B5EF4-FFF2-40B4-BE49-F238E27FC236}">
              <a16:creationId xmlns:a16="http://schemas.microsoft.com/office/drawing/2014/main" id="{8C73A6FE-6481-452B-BC01-4D1554E15CFE}"/>
            </a:ext>
          </a:extLst>
        </xdr:cNvPr>
        <xdr:cNvSpPr txBox="1"/>
      </xdr:nvSpPr>
      <xdr:spPr>
        <a:xfrm>
          <a:off x="942975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580" name="TextBox 579">
          <a:extLst>
            <a:ext uri="{FF2B5EF4-FFF2-40B4-BE49-F238E27FC236}">
              <a16:creationId xmlns:a16="http://schemas.microsoft.com/office/drawing/2014/main" id="{22C561B1-C10A-4FFC-9E14-EAA862FAFFA3}"/>
            </a:ext>
          </a:extLst>
        </xdr:cNvPr>
        <xdr:cNvSpPr txBox="1"/>
      </xdr:nvSpPr>
      <xdr:spPr>
        <a:xfrm>
          <a:off x="759142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581" name="TextBox 580">
          <a:extLst>
            <a:ext uri="{FF2B5EF4-FFF2-40B4-BE49-F238E27FC236}">
              <a16:creationId xmlns:a16="http://schemas.microsoft.com/office/drawing/2014/main" id="{B3A824DA-E085-4A71-8D22-335CA58AE380}"/>
            </a:ext>
          </a:extLst>
        </xdr:cNvPr>
        <xdr:cNvSpPr txBox="1"/>
      </xdr:nvSpPr>
      <xdr:spPr>
        <a:xfrm>
          <a:off x="759142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582" name="TextBox 581">
          <a:extLst>
            <a:ext uri="{FF2B5EF4-FFF2-40B4-BE49-F238E27FC236}">
              <a16:creationId xmlns:a16="http://schemas.microsoft.com/office/drawing/2014/main" id="{A1DD6C3F-0C03-474F-9F95-8C35067E64A5}"/>
            </a:ext>
          </a:extLst>
        </xdr:cNvPr>
        <xdr:cNvSpPr txBox="1"/>
      </xdr:nvSpPr>
      <xdr:spPr>
        <a:xfrm>
          <a:off x="7591425"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583" name="TextBox 582">
          <a:extLst>
            <a:ext uri="{FF2B5EF4-FFF2-40B4-BE49-F238E27FC236}">
              <a16:creationId xmlns:a16="http://schemas.microsoft.com/office/drawing/2014/main" id="{8823D224-5894-4E1A-B3AB-E0A78B08C0B2}"/>
            </a:ext>
          </a:extLst>
        </xdr:cNvPr>
        <xdr:cNvSpPr txBox="1"/>
      </xdr:nvSpPr>
      <xdr:spPr>
        <a:xfrm>
          <a:off x="7591425"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584" name="TextBox 583">
          <a:extLst>
            <a:ext uri="{FF2B5EF4-FFF2-40B4-BE49-F238E27FC236}">
              <a16:creationId xmlns:a16="http://schemas.microsoft.com/office/drawing/2014/main" id="{2865F0FA-13F6-4611-9F93-C22BE3C3F0FD}"/>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585" name="TextBox 584">
          <a:extLst>
            <a:ext uri="{FF2B5EF4-FFF2-40B4-BE49-F238E27FC236}">
              <a16:creationId xmlns:a16="http://schemas.microsoft.com/office/drawing/2014/main" id="{A176F93E-042D-41CB-9031-733F38684D15}"/>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586" name="TextBox 585">
          <a:extLst>
            <a:ext uri="{FF2B5EF4-FFF2-40B4-BE49-F238E27FC236}">
              <a16:creationId xmlns:a16="http://schemas.microsoft.com/office/drawing/2014/main" id="{2C667FEC-F645-4909-B019-575ABABB2C34}"/>
            </a:ext>
          </a:extLst>
        </xdr:cNvPr>
        <xdr:cNvSpPr txBox="1"/>
      </xdr:nvSpPr>
      <xdr:spPr>
        <a:xfrm>
          <a:off x="942975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587" name="TextBox 586">
          <a:extLst>
            <a:ext uri="{FF2B5EF4-FFF2-40B4-BE49-F238E27FC236}">
              <a16:creationId xmlns:a16="http://schemas.microsoft.com/office/drawing/2014/main" id="{CDC53500-1757-4492-AD12-24328F0B906A}"/>
            </a:ext>
          </a:extLst>
        </xdr:cNvPr>
        <xdr:cNvSpPr txBox="1"/>
      </xdr:nvSpPr>
      <xdr:spPr>
        <a:xfrm>
          <a:off x="942975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588" name="TextBox 587">
          <a:extLst>
            <a:ext uri="{FF2B5EF4-FFF2-40B4-BE49-F238E27FC236}">
              <a16:creationId xmlns:a16="http://schemas.microsoft.com/office/drawing/2014/main" id="{56819073-58C6-4A86-9772-64C724813583}"/>
            </a:ext>
          </a:extLst>
        </xdr:cNvPr>
        <xdr:cNvSpPr txBox="1"/>
      </xdr:nvSpPr>
      <xdr:spPr>
        <a:xfrm>
          <a:off x="758761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589" name="TextBox 588">
          <a:extLst>
            <a:ext uri="{FF2B5EF4-FFF2-40B4-BE49-F238E27FC236}">
              <a16:creationId xmlns:a16="http://schemas.microsoft.com/office/drawing/2014/main" id="{232A4C93-65BF-4871-97D6-240D59BDC2A5}"/>
            </a:ext>
          </a:extLst>
        </xdr:cNvPr>
        <xdr:cNvSpPr txBox="1"/>
      </xdr:nvSpPr>
      <xdr:spPr>
        <a:xfrm>
          <a:off x="758761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590" name="TextBox 589">
          <a:extLst>
            <a:ext uri="{FF2B5EF4-FFF2-40B4-BE49-F238E27FC236}">
              <a16:creationId xmlns:a16="http://schemas.microsoft.com/office/drawing/2014/main" id="{0EFF3EEA-A593-4BD1-8DB3-D8BDA85C6DC2}"/>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591" name="TextBox 590">
          <a:extLst>
            <a:ext uri="{FF2B5EF4-FFF2-40B4-BE49-F238E27FC236}">
              <a16:creationId xmlns:a16="http://schemas.microsoft.com/office/drawing/2014/main" id="{105425F8-37E6-4468-8FAF-4739047192AC}"/>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592" name="TextBox 591">
          <a:extLst>
            <a:ext uri="{FF2B5EF4-FFF2-40B4-BE49-F238E27FC236}">
              <a16:creationId xmlns:a16="http://schemas.microsoft.com/office/drawing/2014/main" id="{BE5AB410-32EA-4FDA-BF73-544E5CE4CDA5}"/>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593" name="TextBox 592">
          <a:extLst>
            <a:ext uri="{FF2B5EF4-FFF2-40B4-BE49-F238E27FC236}">
              <a16:creationId xmlns:a16="http://schemas.microsoft.com/office/drawing/2014/main" id="{5982D773-17BF-47E0-A900-ECD08828B8EE}"/>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594" name="TextBox 593">
          <a:extLst>
            <a:ext uri="{FF2B5EF4-FFF2-40B4-BE49-F238E27FC236}">
              <a16:creationId xmlns:a16="http://schemas.microsoft.com/office/drawing/2014/main" id="{A208F3A3-C150-491F-9FBE-24A4E6B4250E}"/>
            </a:ext>
          </a:extLst>
        </xdr:cNvPr>
        <xdr:cNvSpPr txBox="1"/>
      </xdr:nvSpPr>
      <xdr:spPr>
        <a:xfrm>
          <a:off x="759142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595" name="TextBox 594">
          <a:extLst>
            <a:ext uri="{FF2B5EF4-FFF2-40B4-BE49-F238E27FC236}">
              <a16:creationId xmlns:a16="http://schemas.microsoft.com/office/drawing/2014/main" id="{4302A154-B606-42BF-B5FC-F5404B7CB171}"/>
            </a:ext>
          </a:extLst>
        </xdr:cNvPr>
        <xdr:cNvSpPr txBox="1"/>
      </xdr:nvSpPr>
      <xdr:spPr>
        <a:xfrm>
          <a:off x="759142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596" name="TextBox 595">
          <a:extLst>
            <a:ext uri="{FF2B5EF4-FFF2-40B4-BE49-F238E27FC236}">
              <a16:creationId xmlns:a16="http://schemas.microsoft.com/office/drawing/2014/main" id="{D2DA8A36-13AE-4190-AEFF-7D51BCF66659}"/>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597" name="TextBox 596">
          <a:extLst>
            <a:ext uri="{FF2B5EF4-FFF2-40B4-BE49-F238E27FC236}">
              <a16:creationId xmlns:a16="http://schemas.microsoft.com/office/drawing/2014/main" id="{40857BC2-4493-4A8E-972F-0279014FF7CA}"/>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598" name="TextBox 597">
          <a:extLst>
            <a:ext uri="{FF2B5EF4-FFF2-40B4-BE49-F238E27FC236}">
              <a16:creationId xmlns:a16="http://schemas.microsoft.com/office/drawing/2014/main" id="{4FDA0906-C1FF-4752-B574-B590A206E0FD}"/>
            </a:ext>
          </a:extLst>
        </xdr:cNvPr>
        <xdr:cNvSpPr txBox="1"/>
      </xdr:nvSpPr>
      <xdr:spPr>
        <a:xfrm>
          <a:off x="1126426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599" name="TextBox 598">
          <a:extLst>
            <a:ext uri="{FF2B5EF4-FFF2-40B4-BE49-F238E27FC236}">
              <a16:creationId xmlns:a16="http://schemas.microsoft.com/office/drawing/2014/main" id="{4D8092E2-6908-4AA7-825E-2716C8819097}"/>
            </a:ext>
          </a:extLst>
        </xdr:cNvPr>
        <xdr:cNvSpPr txBox="1"/>
      </xdr:nvSpPr>
      <xdr:spPr>
        <a:xfrm>
          <a:off x="1126426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600" name="TextBox 599">
          <a:extLst>
            <a:ext uri="{FF2B5EF4-FFF2-40B4-BE49-F238E27FC236}">
              <a16:creationId xmlns:a16="http://schemas.microsoft.com/office/drawing/2014/main" id="{1C625588-1EA1-4891-B092-D8269CDC9BFD}"/>
            </a:ext>
          </a:extLst>
        </xdr:cNvPr>
        <xdr:cNvSpPr txBox="1"/>
      </xdr:nvSpPr>
      <xdr:spPr>
        <a:xfrm>
          <a:off x="9425940"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601" name="TextBox 600">
          <a:extLst>
            <a:ext uri="{FF2B5EF4-FFF2-40B4-BE49-F238E27FC236}">
              <a16:creationId xmlns:a16="http://schemas.microsoft.com/office/drawing/2014/main" id="{BEA67856-27B8-41A4-A924-74A1A3934B07}"/>
            </a:ext>
          </a:extLst>
        </xdr:cNvPr>
        <xdr:cNvSpPr txBox="1"/>
      </xdr:nvSpPr>
      <xdr:spPr>
        <a:xfrm>
          <a:off x="9425940"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602" name="TextBox 601">
          <a:extLst>
            <a:ext uri="{FF2B5EF4-FFF2-40B4-BE49-F238E27FC236}">
              <a16:creationId xmlns:a16="http://schemas.microsoft.com/office/drawing/2014/main" id="{D0835A9E-F0DC-4B04-A3EB-4376D6932B8C}"/>
            </a:ext>
          </a:extLst>
        </xdr:cNvPr>
        <xdr:cNvSpPr txBox="1"/>
      </xdr:nvSpPr>
      <xdr:spPr>
        <a:xfrm>
          <a:off x="758761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603" name="TextBox 602">
          <a:extLst>
            <a:ext uri="{FF2B5EF4-FFF2-40B4-BE49-F238E27FC236}">
              <a16:creationId xmlns:a16="http://schemas.microsoft.com/office/drawing/2014/main" id="{69C1CD72-7EA1-472E-AFFB-8ABE684B153F}"/>
            </a:ext>
          </a:extLst>
        </xdr:cNvPr>
        <xdr:cNvSpPr txBox="1"/>
      </xdr:nvSpPr>
      <xdr:spPr>
        <a:xfrm>
          <a:off x="758761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604" name="TextBox 603">
          <a:extLst>
            <a:ext uri="{FF2B5EF4-FFF2-40B4-BE49-F238E27FC236}">
              <a16:creationId xmlns:a16="http://schemas.microsoft.com/office/drawing/2014/main" id="{3B3F5F8A-E114-4274-ABFF-ACA716759C69}"/>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605" name="TextBox 604">
          <a:extLst>
            <a:ext uri="{FF2B5EF4-FFF2-40B4-BE49-F238E27FC236}">
              <a16:creationId xmlns:a16="http://schemas.microsoft.com/office/drawing/2014/main" id="{07B09BC5-108B-4DD9-9F0C-442F8A5BEAE5}"/>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606" name="TextBox 605">
          <a:extLst>
            <a:ext uri="{FF2B5EF4-FFF2-40B4-BE49-F238E27FC236}">
              <a16:creationId xmlns:a16="http://schemas.microsoft.com/office/drawing/2014/main" id="{387E366E-821A-42C9-8BE2-8F41B60D5671}"/>
            </a:ext>
          </a:extLst>
        </xdr:cNvPr>
        <xdr:cNvSpPr txBox="1"/>
      </xdr:nvSpPr>
      <xdr:spPr>
        <a:xfrm>
          <a:off x="759142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607" name="TextBox 606">
          <a:extLst>
            <a:ext uri="{FF2B5EF4-FFF2-40B4-BE49-F238E27FC236}">
              <a16:creationId xmlns:a16="http://schemas.microsoft.com/office/drawing/2014/main" id="{7D48F13F-2206-41BA-9A5F-ED9D5C2C2669}"/>
            </a:ext>
          </a:extLst>
        </xdr:cNvPr>
        <xdr:cNvSpPr txBox="1"/>
      </xdr:nvSpPr>
      <xdr:spPr>
        <a:xfrm>
          <a:off x="759142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608" name="TextBox 607">
          <a:extLst>
            <a:ext uri="{FF2B5EF4-FFF2-40B4-BE49-F238E27FC236}">
              <a16:creationId xmlns:a16="http://schemas.microsoft.com/office/drawing/2014/main" id="{33AFE430-E24D-4742-8EA4-9F3BB4E7CAE4}"/>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609" name="TextBox 608">
          <a:extLst>
            <a:ext uri="{FF2B5EF4-FFF2-40B4-BE49-F238E27FC236}">
              <a16:creationId xmlns:a16="http://schemas.microsoft.com/office/drawing/2014/main" id="{D3E5B11E-FBCE-4383-BF5E-5F3A68E0D125}"/>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610" name="TextBox 609">
          <a:extLst>
            <a:ext uri="{FF2B5EF4-FFF2-40B4-BE49-F238E27FC236}">
              <a16:creationId xmlns:a16="http://schemas.microsoft.com/office/drawing/2014/main" id="{6B3057E9-16B5-4749-AEF7-6F41FE346DDA}"/>
            </a:ext>
          </a:extLst>
        </xdr:cNvPr>
        <xdr:cNvSpPr txBox="1"/>
      </xdr:nvSpPr>
      <xdr:spPr>
        <a:xfrm>
          <a:off x="1126426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611" name="TextBox 610">
          <a:extLst>
            <a:ext uri="{FF2B5EF4-FFF2-40B4-BE49-F238E27FC236}">
              <a16:creationId xmlns:a16="http://schemas.microsoft.com/office/drawing/2014/main" id="{ADC942B3-FDCF-4A0E-A9AB-B2A0E127908B}"/>
            </a:ext>
          </a:extLst>
        </xdr:cNvPr>
        <xdr:cNvSpPr txBox="1"/>
      </xdr:nvSpPr>
      <xdr:spPr>
        <a:xfrm>
          <a:off x="1126426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612" name="TextBox 611">
          <a:extLst>
            <a:ext uri="{FF2B5EF4-FFF2-40B4-BE49-F238E27FC236}">
              <a16:creationId xmlns:a16="http://schemas.microsoft.com/office/drawing/2014/main" id="{6847425F-A14B-466D-B68D-B0E7DDC2725F}"/>
            </a:ext>
          </a:extLst>
        </xdr:cNvPr>
        <xdr:cNvSpPr txBox="1"/>
      </xdr:nvSpPr>
      <xdr:spPr>
        <a:xfrm>
          <a:off x="9425940"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613" name="TextBox 612">
          <a:extLst>
            <a:ext uri="{FF2B5EF4-FFF2-40B4-BE49-F238E27FC236}">
              <a16:creationId xmlns:a16="http://schemas.microsoft.com/office/drawing/2014/main" id="{EAD7F713-0B1A-4EA5-A2F2-63F7949BA0AB}"/>
            </a:ext>
          </a:extLst>
        </xdr:cNvPr>
        <xdr:cNvSpPr txBox="1"/>
      </xdr:nvSpPr>
      <xdr:spPr>
        <a:xfrm>
          <a:off x="9425940"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614" name="TextBox 613">
          <a:extLst>
            <a:ext uri="{FF2B5EF4-FFF2-40B4-BE49-F238E27FC236}">
              <a16:creationId xmlns:a16="http://schemas.microsoft.com/office/drawing/2014/main" id="{A84FC4A0-7B2B-4C84-8EB9-6F7FE91B7446}"/>
            </a:ext>
          </a:extLst>
        </xdr:cNvPr>
        <xdr:cNvSpPr txBox="1"/>
      </xdr:nvSpPr>
      <xdr:spPr>
        <a:xfrm>
          <a:off x="758761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615" name="TextBox 614">
          <a:extLst>
            <a:ext uri="{FF2B5EF4-FFF2-40B4-BE49-F238E27FC236}">
              <a16:creationId xmlns:a16="http://schemas.microsoft.com/office/drawing/2014/main" id="{1C79F717-D8DE-4C28-87CF-E235511CFF25}"/>
            </a:ext>
          </a:extLst>
        </xdr:cNvPr>
        <xdr:cNvSpPr txBox="1"/>
      </xdr:nvSpPr>
      <xdr:spPr>
        <a:xfrm>
          <a:off x="758761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616" name="TextBox 615">
          <a:extLst>
            <a:ext uri="{FF2B5EF4-FFF2-40B4-BE49-F238E27FC236}">
              <a16:creationId xmlns:a16="http://schemas.microsoft.com/office/drawing/2014/main" id="{03B910EB-86CF-4A99-84CE-9ECF4FCEFBC3}"/>
            </a:ext>
          </a:extLst>
        </xdr:cNvPr>
        <xdr:cNvSpPr txBox="1"/>
      </xdr:nvSpPr>
      <xdr:spPr>
        <a:xfrm>
          <a:off x="7587615"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617" name="TextBox 616">
          <a:extLst>
            <a:ext uri="{FF2B5EF4-FFF2-40B4-BE49-F238E27FC236}">
              <a16:creationId xmlns:a16="http://schemas.microsoft.com/office/drawing/2014/main" id="{03D14CC8-10D1-45A9-8F82-FE7613881465}"/>
            </a:ext>
          </a:extLst>
        </xdr:cNvPr>
        <xdr:cNvSpPr txBox="1"/>
      </xdr:nvSpPr>
      <xdr:spPr>
        <a:xfrm>
          <a:off x="7587615"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618" name="TextBox 617">
          <a:extLst>
            <a:ext uri="{FF2B5EF4-FFF2-40B4-BE49-F238E27FC236}">
              <a16:creationId xmlns:a16="http://schemas.microsoft.com/office/drawing/2014/main" id="{E072CF86-E43C-495F-B0CD-043739B1508C}"/>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619" name="TextBox 618">
          <a:extLst>
            <a:ext uri="{FF2B5EF4-FFF2-40B4-BE49-F238E27FC236}">
              <a16:creationId xmlns:a16="http://schemas.microsoft.com/office/drawing/2014/main" id="{A83F21CB-28AF-44AD-A860-81AA40536194}"/>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620" name="TextBox 619">
          <a:extLst>
            <a:ext uri="{FF2B5EF4-FFF2-40B4-BE49-F238E27FC236}">
              <a16:creationId xmlns:a16="http://schemas.microsoft.com/office/drawing/2014/main" id="{31157B07-7BC3-4C9B-8BF3-9ED4692BB712}"/>
            </a:ext>
          </a:extLst>
        </xdr:cNvPr>
        <xdr:cNvSpPr txBox="1"/>
      </xdr:nvSpPr>
      <xdr:spPr>
        <a:xfrm>
          <a:off x="942975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621" name="TextBox 620">
          <a:extLst>
            <a:ext uri="{FF2B5EF4-FFF2-40B4-BE49-F238E27FC236}">
              <a16:creationId xmlns:a16="http://schemas.microsoft.com/office/drawing/2014/main" id="{08F26CC0-FDD4-4D99-AFBA-D6D19B743252}"/>
            </a:ext>
          </a:extLst>
        </xdr:cNvPr>
        <xdr:cNvSpPr txBox="1"/>
      </xdr:nvSpPr>
      <xdr:spPr>
        <a:xfrm>
          <a:off x="942975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622" name="TextBox 621">
          <a:extLst>
            <a:ext uri="{FF2B5EF4-FFF2-40B4-BE49-F238E27FC236}">
              <a16:creationId xmlns:a16="http://schemas.microsoft.com/office/drawing/2014/main" id="{D09680A0-7248-44DD-8F03-DFB0675EB01C}"/>
            </a:ext>
          </a:extLst>
        </xdr:cNvPr>
        <xdr:cNvSpPr txBox="1"/>
      </xdr:nvSpPr>
      <xdr:spPr>
        <a:xfrm>
          <a:off x="942975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623" name="TextBox 622">
          <a:extLst>
            <a:ext uri="{FF2B5EF4-FFF2-40B4-BE49-F238E27FC236}">
              <a16:creationId xmlns:a16="http://schemas.microsoft.com/office/drawing/2014/main" id="{B6F7E9B0-D170-4F64-89BC-D784C5C67F23}"/>
            </a:ext>
          </a:extLst>
        </xdr:cNvPr>
        <xdr:cNvSpPr txBox="1"/>
      </xdr:nvSpPr>
      <xdr:spPr>
        <a:xfrm>
          <a:off x="942975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624" name="TextBox 623">
          <a:extLst>
            <a:ext uri="{FF2B5EF4-FFF2-40B4-BE49-F238E27FC236}">
              <a16:creationId xmlns:a16="http://schemas.microsoft.com/office/drawing/2014/main" id="{12B8F311-7902-4C8F-B0DF-9A9FAEFC2B6A}"/>
            </a:ext>
          </a:extLst>
        </xdr:cNvPr>
        <xdr:cNvSpPr txBox="1"/>
      </xdr:nvSpPr>
      <xdr:spPr>
        <a:xfrm>
          <a:off x="759142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625" name="TextBox 624">
          <a:extLst>
            <a:ext uri="{FF2B5EF4-FFF2-40B4-BE49-F238E27FC236}">
              <a16:creationId xmlns:a16="http://schemas.microsoft.com/office/drawing/2014/main" id="{17621501-CB36-4EC8-9994-FA928844FEDD}"/>
            </a:ext>
          </a:extLst>
        </xdr:cNvPr>
        <xdr:cNvSpPr txBox="1"/>
      </xdr:nvSpPr>
      <xdr:spPr>
        <a:xfrm>
          <a:off x="7591425"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626" name="TextBox 625">
          <a:extLst>
            <a:ext uri="{FF2B5EF4-FFF2-40B4-BE49-F238E27FC236}">
              <a16:creationId xmlns:a16="http://schemas.microsoft.com/office/drawing/2014/main" id="{45ADA07B-AC8D-4D16-B297-5158092BE80F}"/>
            </a:ext>
          </a:extLst>
        </xdr:cNvPr>
        <xdr:cNvSpPr txBox="1"/>
      </xdr:nvSpPr>
      <xdr:spPr>
        <a:xfrm>
          <a:off x="7591425"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627" name="TextBox 626">
          <a:extLst>
            <a:ext uri="{FF2B5EF4-FFF2-40B4-BE49-F238E27FC236}">
              <a16:creationId xmlns:a16="http://schemas.microsoft.com/office/drawing/2014/main" id="{7A383704-AF2F-4DE9-87BF-8C1FE18AB0B4}"/>
            </a:ext>
          </a:extLst>
        </xdr:cNvPr>
        <xdr:cNvSpPr txBox="1"/>
      </xdr:nvSpPr>
      <xdr:spPr>
        <a:xfrm>
          <a:off x="7591425"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628" name="TextBox 627">
          <a:extLst>
            <a:ext uri="{FF2B5EF4-FFF2-40B4-BE49-F238E27FC236}">
              <a16:creationId xmlns:a16="http://schemas.microsoft.com/office/drawing/2014/main" id="{218FCCC3-564A-460B-877F-07972CF108B1}"/>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629" name="TextBox 628">
          <a:extLst>
            <a:ext uri="{FF2B5EF4-FFF2-40B4-BE49-F238E27FC236}">
              <a16:creationId xmlns:a16="http://schemas.microsoft.com/office/drawing/2014/main" id="{5FE22C63-1BFE-4635-963E-E2C7093AA452}"/>
            </a:ext>
          </a:extLst>
        </xdr:cNvPr>
        <xdr:cNvSpPr txBox="1"/>
      </xdr:nvSpPr>
      <xdr:spPr>
        <a:xfrm>
          <a:off x="9429750" y="101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630" name="TextBox 629">
          <a:extLst>
            <a:ext uri="{FF2B5EF4-FFF2-40B4-BE49-F238E27FC236}">
              <a16:creationId xmlns:a16="http://schemas.microsoft.com/office/drawing/2014/main" id="{E1BF57BE-E946-4F86-BCFC-0128DB409E64}"/>
            </a:ext>
          </a:extLst>
        </xdr:cNvPr>
        <xdr:cNvSpPr txBox="1"/>
      </xdr:nvSpPr>
      <xdr:spPr>
        <a:xfrm>
          <a:off x="942975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631" name="TextBox 630">
          <a:extLst>
            <a:ext uri="{FF2B5EF4-FFF2-40B4-BE49-F238E27FC236}">
              <a16:creationId xmlns:a16="http://schemas.microsoft.com/office/drawing/2014/main" id="{B81317D1-4BAA-4ACC-9DD0-254C4270DA3D}"/>
            </a:ext>
          </a:extLst>
        </xdr:cNvPr>
        <xdr:cNvSpPr txBox="1"/>
      </xdr:nvSpPr>
      <xdr:spPr>
        <a:xfrm>
          <a:off x="942975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632" name="TextBox 631">
          <a:extLst>
            <a:ext uri="{FF2B5EF4-FFF2-40B4-BE49-F238E27FC236}">
              <a16:creationId xmlns:a16="http://schemas.microsoft.com/office/drawing/2014/main" id="{DF6C17C0-D4E3-4E1B-AF91-40A9CEB2F2E4}"/>
            </a:ext>
          </a:extLst>
        </xdr:cNvPr>
        <xdr:cNvSpPr txBox="1"/>
      </xdr:nvSpPr>
      <xdr:spPr>
        <a:xfrm>
          <a:off x="1126426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633" name="TextBox 632">
          <a:extLst>
            <a:ext uri="{FF2B5EF4-FFF2-40B4-BE49-F238E27FC236}">
              <a16:creationId xmlns:a16="http://schemas.microsoft.com/office/drawing/2014/main" id="{7056A23E-A8D4-4F6A-922B-EB37384EA779}"/>
            </a:ext>
          </a:extLst>
        </xdr:cNvPr>
        <xdr:cNvSpPr txBox="1"/>
      </xdr:nvSpPr>
      <xdr:spPr>
        <a:xfrm>
          <a:off x="11264265"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634" name="TextBox 633">
          <a:extLst>
            <a:ext uri="{FF2B5EF4-FFF2-40B4-BE49-F238E27FC236}">
              <a16:creationId xmlns:a16="http://schemas.microsoft.com/office/drawing/2014/main" id="{C55A5192-2A0A-4AD7-AA41-04B4C1990D5A}"/>
            </a:ext>
          </a:extLst>
        </xdr:cNvPr>
        <xdr:cNvSpPr txBox="1"/>
      </xdr:nvSpPr>
      <xdr:spPr>
        <a:xfrm>
          <a:off x="9425940"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635" name="TextBox 634">
          <a:extLst>
            <a:ext uri="{FF2B5EF4-FFF2-40B4-BE49-F238E27FC236}">
              <a16:creationId xmlns:a16="http://schemas.microsoft.com/office/drawing/2014/main" id="{7C608797-CE4B-4A87-82B9-5F24418AFFEB}"/>
            </a:ext>
          </a:extLst>
        </xdr:cNvPr>
        <xdr:cNvSpPr txBox="1"/>
      </xdr:nvSpPr>
      <xdr:spPr>
        <a:xfrm>
          <a:off x="9425940" y="10125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636" name="TextBox 635">
          <a:extLst>
            <a:ext uri="{FF2B5EF4-FFF2-40B4-BE49-F238E27FC236}">
              <a16:creationId xmlns:a16="http://schemas.microsoft.com/office/drawing/2014/main" id="{AF1CABCD-68D9-48BB-885D-62D829989725}"/>
            </a:ext>
          </a:extLst>
        </xdr:cNvPr>
        <xdr:cNvSpPr txBox="1"/>
      </xdr:nvSpPr>
      <xdr:spPr>
        <a:xfrm>
          <a:off x="9425940"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637" name="TextBox 636">
          <a:extLst>
            <a:ext uri="{FF2B5EF4-FFF2-40B4-BE49-F238E27FC236}">
              <a16:creationId xmlns:a16="http://schemas.microsoft.com/office/drawing/2014/main" id="{9EF42B0D-F1AF-4A8B-948E-3EE96497F338}"/>
            </a:ext>
          </a:extLst>
        </xdr:cNvPr>
        <xdr:cNvSpPr txBox="1"/>
      </xdr:nvSpPr>
      <xdr:spPr>
        <a:xfrm>
          <a:off x="9425940"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638" name="TextBox 637">
          <a:extLst>
            <a:ext uri="{FF2B5EF4-FFF2-40B4-BE49-F238E27FC236}">
              <a16:creationId xmlns:a16="http://schemas.microsoft.com/office/drawing/2014/main" id="{D0025B8B-FB19-494C-B16A-76D7DAF77228}"/>
            </a:ext>
          </a:extLst>
        </xdr:cNvPr>
        <xdr:cNvSpPr txBox="1"/>
      </xdr:nvSpPr>
      <xdr:spPr>
        <a:xfrm>
          <a:off x="7587615"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639" name="TextBox 638">
          <a:extLst>
            <a:ext uri="{FF2B5EF4-FFF2-40B4-BE49-F238E27FC236}">
              <a16:creationId xmlns:a16="http://schemas.microsoft.com/office/drawing/2014/main" id="{DC0FA7D4-9A58-4112-88ED-9D50E258B27B}"/>
            </a:ext>
          </a:extLst>
        </xdr:cNvPr>
        <xdr:cNvSpPr txBox="1"/>
      </xdr:nvSpPr>
      <xdr:spPr>
        <a:xfrm>
          <a:off x="7587615"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640" name="TextBox 639">
          <a:extLst>
            <a:ext uri="{FF2B5EF4-FFF2-40B4-BE49-F238E27FC236}">
              <a16:creationId xmlns:a16="http://schemas.microsoft.com/office/drawing/2014/main" id="{3E365FB8-68FA-410D-B412-ECE3E345CD54}"/>
            </a:ext>
          </a:extLst>
        </xdr:cNvPr>
        <xdr:cNvSpPr txBox="1"/>
      </xdr:nvSpPr>
      <xdr:spPr>
        <a:xfrm>
          <a:off x="942975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641" name="TextBox 640">
          <a:extLst>
            <a:ext uri="{FF2B5EF4-FFF2-40B4-BE49-F238E27FC236}">
              <a16:creationId xmlns:a16="http://schemas.microsoft.com/office/drawing/2014/main" id="{44F7025B-333F-4B98-8089-2F09D4E2B25A}"/>
            </a:ext>
          </a:extLst>
        </xdr:cNvPr>
        <xdr:cNvSpPr txBox="1"/>
      </xdr:nvSpPr>
      <xdr:spPr>
        <a:xfrm>
          <a:off x="942975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642" name="TextBox 641">
          <a:extLst>
            <a:ext uri="{FF2B5EF4-FFF2-40B4-BE49-F238E27FC236}">
              <a16:creationId xmlns:a16="http://schemas.microsoft.com/office/drawing/2014/main" id="{743A5F49-BD85-40BC-BB41-31CA4038DCA7}"/>
            </a:ext>
          </a:extLst>
        </xdr:cNvPr>
        <xdr:cNvSpPr txBox="1"/>
      </xdr:nvSpPr>
      <xdr:spPr>
        <a:xfrm>
          <a:off x="7591425"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643" name="TextBox 642">
          <a:extLst>
            <a:ext uri="{FF2B5EF4-FFF2-40B4-BE49-F238E27FC236}">
              <a16:creationId xmlns:a16="http://schemas.microsoft.com/office/drawing/2014/main" id="{108E5869-0E4D-4416-9599-E77D38BC56C2}"/>
            </a:ext>
          </a:extLst>
        </xdr:cNvPr>
        <xdr:cNvSpPr txBox="1"/>
      </xdr:nvSpPr>
      <xdr:spPr>
        <a:xfrm>
          <a:off x="7591425"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644" name="TextBox 643">
          <a:extLst>
            <a:ext uri="{FF2B5EF4-FFF2-40B4-BE49-F238E27FC236}">
              <a16:creationId xmlns:a16="http://schemas.microsoft.com/office/drawing/2014/main" id="{9962255B-1B7A-432A-BA37-D5BF850E92E0}"/>
            </a:ext>
          </a:extLst>
        </xdr:cNvPr>
        <xdr:cNvSpPr txBox="1"/>
      </xdr:nvSpPr>
      <xdr:spPr>
        <a:xfrm>
          <a:off x="942975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645" name="TextBox 644">
          <a:extLst>
            <a:ext uri="{FF2B5EF4-FFF2-40B4-BE49-F238E27FC236}">
              <a16:creationId xmlns:a16="http://schemas.microsoft.com/office/drawing/2014/main" id="{6801A68E-B1BF-4D23-A664-A49578D2A2A9}"/>
            </a:ext>
          </a:extLst>
        </xdr:cNvPr>
        <xdr:cNvSpPr txBox="1"/>
      </xdr:nvSpPr>
      <xdr:spPr>
        <a:xfrm>
          <a:off x="9429750" y="1028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646" name="TextBox 645">
          <a:extLst>
            <a:ext uri="{FF2B5EF4-FFF2-40B4-BE49-F238E27FC236}">
              <a16:creationId xmlns:a16="http://schemas.microsoft.com/office/drawing/2014/main" id="{9F7F3A06-43A8-4817-80F2-0C6650A4A776}"/>
            </a:ext>
          </a:extLst>
        </xdr:cNvPr>
        <xdr:cNvSpPr txBox="1"/>
      </xdr:nvSpPr>
      <xdr:spPr>
        <a:xfrm>
          <a:off x="9425940"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647" name="TextBox 646">
          <a:extLst>
            <a:ext uri="{FF2B5EF4-FFF2-40B4-BE49-F238E27FC236}">
              <a16:creationId xmlns:a16="http://schemas.microsoft.com/office/drawing/2014/main" id="{65819108-6869-4C71-AD8D-CF1648F41E9B}"/>
            </a:ext>
          </a:extLst>
        </xdr:cNvPr>
        <xdr:cNvSpPr txBox="1"/>
      </xdr:nvSpPr>
      <xdr:spPr>
        <a:xfrm>
          <a:off x="9425940" y="1028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lgormaa/Downloads/ILD4567891q0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olgormaa/Downloads/ILDXXXXXXXq0Q2022%20huvilbar2%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oko/Documents/IDq0X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olgormaa/Downloads/IDXXXXXXXq0X2022%20huvilbar%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3"/>
      <sheetName val="i.04104"/>
      <sheetName val="i.04105"/>
      <sheetName val="i.04106"/>
      <sheetName val="i.04116"/>
      <sheetName val="i.04117"/>
      <sheetName val="i.04118a"/>
      <sheetName val="i.04118b"/>
      <sheetName val="i.04119a"/>
      <sheetName val="i.04119"/>
      <sheetName val="i.04120a"/>
      <sheetName val="i.04120"/>
      <sheetName val="i.04121"/>
      <sheetName val="i.04122"/>
      <sheetName val="i.04123"/>
      <sheetName val="Д5-В"/>
      <sheetName val="i.04125"/>
      <sheetName val="i.04126"/>
      <sheetName val="i.04127"/>
      <sheetName val="i.04128"/>
      <sheetName val="i.04129"/>
      <sheetName val="i.04144"/>
      <sheetName val="i.04146"/>
      <sheetName val="i.04149"/>
      <sheetName val="i.04149a"/>
      <sheetName val="i.04149b"/>
      <sheetName val="i.04149c"/>
      <sheetName val="i.04149d"/>
      <sheetName val="i.04149e"/>
      <sheetName val="i.04152"/>
      <sheetName val="i.04153a"/>
      <sheetName val="i.04154"/>
      <sheetName val="i.04156a"/>
      <sheetName val="i.04156b"/>
      <sheetName val="i.04156c"/>
      <sheetName val="i.04156d"/>
      <sheetName val="i.04156e"/>
      <sheetName val="i.04156f"/>
      <sheetName val="i.04156g"/>
      <sheetName val="i.04156h"/>
      <sheetName val="i.04156"/>
      <sheetName val="i.04157"/>
      <sheetName val="i.04158"/>
      <sheetName val="i.04159"/>
      <sheetName val="i.04162"/>
      <sheetName val="i.04163"/>
      <sheetName val="i.04164"/>
      <sheetName val="i.04165"/>
      <sheetName val="i.04166a"/>
      <sheetName val="i.04166"/>
      <sheetName val="i.04167"/>
      <sheetName val="i.04168"/>
      <sheetName val="i.04169"/>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row r="6">
          <cell r="A6" t="str">
            <v>Даатгагчийн нэр:</v>
          </cell>
          <cell r="D6" t="str">
            <v>..... оны .... сарын ...-ны өдөр</v>
          </cell>
        </row>
        <row r="8">
          <cell r="D8" t="str">
            <v>... оны ..-р сарын ..</v>
          </cell>
          <cell r="E8" t="str">
            <v>... оны ..-р сарын ..</v>
          </cell>
        </row>
        <row r="16">
          <cell r="D16">
            <v>0</v>
          </cell>
          <cell r="E16">
            <v>0</v>
          </cell>
        </row>
        <row r="50">
          <cell r="E50">
            <v>0</v>
          </cell>
        </row>
        <row r="79">
          <cell r="E79">
            <v>0</v>
          </cell>
        </row>
        <row r="93">
          <cell r="B93" t="str">
            <v>тамга тэмдэг</v>
          </cell>
        </row>
        <row r="95">
          <cell r="B95" t="str">
            <v xml:space="preserve">ТАЙЛАН ГАРГАСАН:    </v>
          </cell>
        </row>
        <row r="97">
          <cell r="B97" t="str">
            <v xml:space="preserve"> Гүйцэтгэх захирал</v>
          </cell>
          <cell r="C97" t="str">
            <v xml:space="preserve">/................................../   </v>
          </cell>
          <cell r="E97" t="str">
            <v>/................................./</v>
          </cell>
        </row>
        <row r="99">
          <cell r="B99" t="str">
            <v xml:space="preserve"> Ерөнхий нягтлан бодогч  </v>
          </cell>
          <cell r="C99" t="str">
            <v xml:space="preserve">/.................................../   </v>
          </cell>
          <cell r="E99" t="str">
            <v>/................................/</v>
          </cell>
        </row>
        <row r="101">
          <cell r="B101" t="str">
            <v>...................................................</v>
          </cell>
          <cell r="C101" t="str">
            <v xml:space="preserve">/................................../   </v>
          </cell>
          <cell r="E101" t="str">
            <v>/................................/</v>
          </cell>
        </row>
      </sheetData>
      <sheetData sheetId="10"/>
      <sheetData sheetId="11">
        <row r="10">
          <cell r="E10">
            <v>0</v>
          </cell>
        </row>
        <row r="12">
          <cell r="E12">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1">
          <cell r="B51" t="str">
            <v>"................................" ХХК-ийн гүйцэтгэх захирал</v>
          </cell>
          <cell r="D51" t="str">
            <v>/............................................./</v>
          </cell>
          <cell r="F51" t="str">
            <v>/.................................../</v>
          </cell>
        </row>
        <row r="55">
          <cell r="D55" t="str">
            <v>/............................................./</v>
          </cell>
          <cell r="F55" t="str">
            <v>/.................................../</v>
          </cell>
        </row>
      </sheetData>
      <sheetData sheetId="24" refreshError="1"/>
      <sheetData sheetId="25" refreshError="1"/>
      <sheetData sheetId="26" refreshError="1"/>
      <sheetData sheetId="27" refreshError="1"/>
      <sheetData sheetId="28" refreshError="1"/>
      <sheetData sheetId="29" refreshError="1"/>
      <sheetData sheetId="30">
        <row r="34">
          <cell r="C34" t="str">
            <v>тамга тэмдэг</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3"/>
      <sheetName val="i.04104"/>
      <sheetName val="i.04105"/>
      <sheetName val="i.04106"/>
      <sheetName val="i.04116"/>
      <sheetName val="i.04117"/>
      <sheetName val="i.04118a"/>
      <sheetName val="i.04118b"/>
      <sheetName val="i.04119a"/>
      <sheetName val="i.04119"/>
      <sheetName val="i.04120a"/>
      <sheetName val="i.04120"/>
      <sheetName val="i.04121"/>
      <sheetName val="i.04122"/>
      <sheetName val="i.04123"/>
      <sheetName val="Д5-В"/>
      <sheetName val="i.04125"/>
      <sheetName val="i.04126"/>
      <sheetName val="i.04127"/>
      <sheetName val="i.04128"/>
      <sheetName val="i.04129"/>
      <sheetName val="i.04144"/>
      <sheetName val="i.04146"/>
      <sheetName val="i.04149"/>
      <sheetName val="i.04149a"/>
      <sheetName val="i.04149b"/>
      <sheetName val="i.04149c"/>
      <sheetName val="i.04149d"/>
      <sheetName val="i.04149e"/>
      <sheetName val="i.04152"/>
      <sheetName val="i.04153a"/>
      <sheetName val="i.04154"/>
      <sheetName val="i.04156a"/>
      <sheetName val="i.04156b"/>
      <sheetName val="i.04156c"/>
      <sheetName val="i.04156d"/>
      <sheetName val="i.04156e"/>
      <sheetName val="i.04156f"/>
      <sheetName val="i.04156g"/>
      <sheetName val="i.04156h"/>
      <sheetName val="i.04156"/>
      <sheetName val="i.04157"/>
      <sheetName val="i.04158"/>
      <sheetName val="i.04159"/>
      <sheetName val="i.04162"/>
      <sheetName val="i.04163"/>
      <sheetName val="i.04164"/>
      <sheetName val="i.04165"/>
      <sheetName val="i.04166a"/>
      <sheetName val="i.04166 "/>
      <sheetName val="i.04167 "/>
      <sheetName val="i.04168 "/>
      <sheetName val="i.04169 "/>
    </sheetNames>
    <sheetDataSet>
      <sheetData sheetId="0"/>
      <sheetData sheetId="1"/>
      <sheetData sheetId="2"/>
      <sheetData sheetId="3"/>
      <sheetData sheetId="4"/>
      <sheetData sheetId="5"/>
      <sheetData sheetId="6"/>
      <sheetData sheetId="7"/>
      <sheetData sheetId="8"/>
      <sheetData sheetId="9">
        <row r="6">
          <cell r="A6" t="str">
            <v>Даатгагчийн нэр:</v>
          </cell>
          <cell r="D6" t="str">
            <v>..... оны .... сарын ...-ны өдөр</v>
          </cell>
        </row>
        <row r="93">
          <cell r="B93" t="str">
            <v>тамга тэмдэг</v>
          </cell>
        </row>
        <row r="95">
          <cell r="B95" t="str">
            <v xml:space="preserve">ТАЙЛАН ГАРГАСАН:    </v>
          </cell>
        </row>
        <row r="97">
          <cell r="B97" t="str">
            <v xml:space="preserve"> Гүйцэтгэх захирал</v>
          </cell>
          <cell r="C97" t="str">
            <v xml:space="preserve">/................................../   </v>
          </cell>
          <cell r="E97" t="str">
            <v>/................................./</v>
          </cell>
        </row>
        <row r="99">
          <cell r="B99" t="str">
            <v xml:space="preserve"> Ерөнхий нягтлан бодогч  </v>
          </cell>
          <cell r="C99" t="str">
            <v xml:space="preserve">/.................................../   </v>
          </cell>
          <cell r="E99" t="str">
            <v>/................................/</v>
          </cell>
        </row>
        <row r="101">
          <cell r="B101" t="str">
            <v>...................................................</v>
          </cell>
          <cell r="C101" t="str">
            <v xml:space="preserve">/................................../   </v>
          </cell>
          <cell r="E101"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4a"/>
      <sheetName val="i.04144"/>
      <sheetName val="i.04145"/>
      <sheetName val="i.04148"/>
      <sheetName val="i.04152"/>
      <sheetName val="i.04153"/>
      <sheetName val="i.04153a"/>
      <sheetName val="i.04154"/>
      <sheetName val="i.04off1"/>
      <sheetName val="i.04off2"/>
      <sheetName val="УБХНС тооцоолол"/>
      <sheetName val="ХМУХД"/>
      <sheetName val="i.04156a"/>
      <sheetName val="i.04156b"/>
      <sheetName val="i.04156c"/>
      <sheetName val="i.04156d"/>
      <sheetName val="i.04156e"/>
      <sheetName val="i.04156f"/>
      <sheetName val="i.04156g"/>
      <sheetName val="i.04156h"/>
      <sheetName val="i.04156"/>
      <sheetName val="i.04157"/>
      <sheetName val="i04158"/>
      <sheetName val="i.04156 (2)"/>
      <sheetName val="i.04157 (2)"/>
      <sheetName val="i04158 "/>
      <sheetName val="i.04159"/>
      <sheetName val="i.04160"/>
      <sheetName val="i.04160a"/>
      <sheetName val="i.04161"/>
      <sheetName val="i.04164"/>
      <sheetName val="i.04165"/>
      <sheetName val="i.04166a"/>
      <sheetName val="i.04166 "/>
      <sheetName val="i.04167 "/>
      <sheetName val="i.04168 "/>
      <sheetName val="i.04169 "/>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4a"/>
      <sheetName val="i.04144"/>
      <sheetName val="i.04145"/>
      <sheetName val="i.04148"/>
      <sheetName val="i.04152"/>
      <sheetName val="i.04153"/>
      <sheetName val="i.04153a"/>
      <sheetName val="i.04154"/>
      <sheetName val="i.04off1"/>
      <sheetName val="i.04off2"/>
      <sheetName val="УБХНС тооцоолол"/>
      <sheetName val="ХМУХД"/>
      <sheetName val="i.04156a"/>
      <sheetName val="i.04156b"/>
      <sheetName val="i.04156c"/>
      <sheetName val="i.04156d"/>
      <sheetName val="i.04156e"/>
      <sheetName val="i.04156f"/>
      <sheetName val="i.04156g"/>
      <sheetName val="i.04156h"/>
      <sheetName val="i.04156"/>
      <sheetName val="i.04157"/>
      <sheetName val="i04158"/>
      <sheetName val="i.04156 (2)"/>
      <sheetName val="i.04157 (2)"/>
      <sheetName val="i04158 "/>
      <sheetName val="i.04159"/>
      <sheetName val="i.04160a"/>
      <sheetName val="i.04160"/>
      <sheetName val="i.04161"/>
      <sheetName val="i.04164"/>
      <sheetName val="i.04165"/>
      <sheetName val="i.04166a"/>
      <sheetName val="i.04166 "/>
      <sheetName val="i.04167 "/>
      <sheetName val="i.04168 "/>
      <sheetName val="i.04169 "/>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39">
          <cell r="F13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Normal="100" zoomScalePageLayoutView="60" workbookViewId="0">
      <selection activeCell="B1" sqref="B1"/>
    </sheetView>
  </sheetViews>
  <sheetFormatPr defaultColWidth="9.140625" defaultRowHeight="12.75" x14ac:dyDescent="0.2"/>
  <cols>
    <col min="1" max="1" width="3" style="1" bestFit="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x14ac:dyDescent="0.2">
      <c r="A1" s="177"/>
      <c r="B1" s="871" t="s">
        <v>1645</v>
      </c>
      <c r="C1" s="177"/>
      <c r="D1" s="177"/>
      <c r="E1" s="177"/>
      <c r="F1" s="177"/>
      <c r="G1" s="177"/>
      <c r="H1" s="177"/>
      <c r="I1" s="177"/>
      <c r="J1" s="177"/>
      <c r="K1" s="177"/>
    </row>
    <row r="2" spans="1:11" x14ac:dyDescent="0.2">
      <c r="A2" s="177"/>
      <c r="B2" s="177"/>
      <c r="C2" s="177"/>
      <c r="D2" s="178" t="s">
        <v>120</v>
      </c>
      <c r="E2" s="177"/>
      <c r="F2" s="177"/>
      <c r="G2" s="177"/>
      <c r="H2" s="177"/>
      <c r="I2" s="177"/>
      <c r="J2" s="177"/>
      <c r="K2" s="177"/>
    </row>
    <row r="3" spans="1:11" x14ac:dyDescent="0.2">
      <c r="A3" s="177" t="str">
        <f>i.04119!A6</f>
        <v>Даатгагчийн нэр:</v>
      </c>
      <c r="B3" s="179"/>
      <c r="C3" s="177"/>
      <c r="D3" s="177"/>
      <c r="E3" s="177"/>
      <c r="F3" s="177"/>
      <c r="G3" s="177"/>
      <c r="H3" s="177"/>
      <c r="I3" s="177"/>
      <c r="J3" s="1066" t="str">
        <f>i.04119!D6</f>
        <v>..... оны .... сарын ...-ны өдөр</v>
      </c>
      <c r="K3" s="1066"/>
    </row>
    <row r="4" spans="1:11" x14ac:dyDescent="0.2">
      <c r="A4" s="177"/>
      <c r="B4" s="177"/>
      <c r="C4" s="177"/>
      <c r="D4" s="177"/>
      <c r="E4" s="177"/>
      <c r="F4" s="177"/>
      <c r="G4" s="177"/>
      <c r="H4" s="177"/>
      <c r="I4" s="177"/>
      <c r="K4" s="2" t="s">
        <v>3</v>
      </c>
    </row>
    <row r="5" spans="1:11" ht="38.25" x14ac:dyDescent="0.2">
      <c r="A5" s="180" t="s">
        <v>4</v>
      </c>
      <c r="B5" s="162" t="s">
        <v>5</v>
      </c>
      <c r="C5" s="162" t="s">
        <v>121</v>
      </c>
      <c r="D5" s="162" t="s">
        <v>122</v>
      </c>
      <c r="E5" s="162" t="s">
        <v>123</v>
      </c>
      <c r="F5" s="80" t="s">
        <v>124</v>
      </c>
      <c r="G5" s="162" t="s">
        <v>125</v>
      </c>
      <c r="H5" s="162" t="s">
        <v>126</v>
      </c>
      <c r="I5" s="162" t="s">
        <v>127</v>
      </c>
      <c r="J5" s="162" t="s">
        <v>128</v>
      </c>
      <c r="K5" s="162" t="s">
        <v>129</v>
      </c>
    </row>
    <row r="6" spans="1:11" x14ac:dyDescent="0.2">
      <c r="A6" s="180" t="s">
        <v>8</v>
      </c>
      <c r="B6" s="162" t="s">
        <v>9</v>
      </c>
      <c r="C6" s="162">
        <v>1</v>
      </c>
      <c r="D6" s="162">
        <v>2</v>
      </c>
      <c r="E6" s="162">
        <v>3</v>
      </c>
      <c r="F6" s="162">
        <v>4</v>
      </c>
      <c r="G6" s="162">
        <v>5</v>
      </c>
      <c r="H6" s="162">
        <v>6</v>
      </c>
      <c r="I6" s="162">
        <v>7</v>
      </c>
      <c r="J6" s="162">
        <v>8</v>
      </c>
      <c r="K6" s="162">
        <v>9</v>
      </c>
    </row>
    <row r="7" spans="1:11" x14ac:dyDescent="0.2">
      <c r="A7" s="170">
        <v>1</v>
      </c>
      <c r="B7" s="289" t="s">
        <v>130</v>
      </c>
      <c r="C7" s="3"/>
      <c r="D7" s="3"/>
      <c r="E7" s="3"/>
      <c r="F7" s="3"/>
      <c r="G7" s="3"/>
      <c r="H7" s="3"/>
      <c r="I7" s="3"/>
      <c r="J7" s="3"/>
      <c r="K7" s="171">
        <f t="shared" ref="K7:K23" si="0">SUM(C7:J7)</f>
        <v>0</v>
      </c>
    </row>
    <row r="8" spans="1:11" x14ac:dyDescent="0.2">
      <c r="A8" s="174">
        <v>2</v>
      </c>
      <c r="B8" s="175" t="s">
        <v>131</v>
      </c>
      <c r="C8" s="3"/>
      <c r="D8" s="3"/>
      <c r="E8" s="3"/>
      <c r="F8" s="3"/>
      <c r="G8" s="3"/>
      <c r="H8" s="3"/>
      <c r="I8" s="3"/>
      <c r="J8" s="3"/>
      <c r="K8" s="171">
        <f t="shared" si="0"/>
        <v>0</v>
      </c>
    </row>
    <row r="9" spans="1:11" x14ac:dyDescent="0.2">
      <c r="A9" s="174">
        <v>3</v>
      </c>
      <c r="B9" s="176" t="s">
        <v>132</v>
      </c>
      <c r="C9" s="173">
        <f>C7+C8</f>
        <v>0</v>
      </c>
      <c r="D9" s="173">
        <f t="shared" ref="D9:J9" si="1">D7+D8</f>
        <v>0</v>
      </c>
      <c r="E9" s="173">
        <f t="shared" si="1"/>
        <v>0</v>
      </c>
      <c r="F9" s="173">
        <f t="shared" si="1"/>
        <v>0</v>
      </c>
      <c r="G9" s="173">
        <f t="shared" si="1"/>
        <v>0</v>
      </c>
      <c r="H9" s="173">
        <f t="shared" si="1"/>
        <v>0</v>
      </c>
      <c r="I9" s="173">
        <f t="shared" si="1"/>
        <v>0</v>
      </c>
      <c r="J9" s="173">
        <f t="shared" si="1"/>
        <v>0</v>
      </c>
      <c r="K9" s="171">
        <f t="shared" si="0"/>
        <v>0</v>
      </c>
    </row>
    <row r="10" spans="1:11" x14ac:dyDescent="0.2">
      <c r="A10" s="174">
        <v>4</v>
      </c>
      <c r="B10" s="175" t="s">
        <v>133</v>
      </c>
      <c r="C10" s="3"/>
      <c r="D10" s="3"/>
      <c r="E10" s="3"/>
      <c r="F10" s="3"/>
      <c r="G10" s="3"/>
      <c r="H10" s="3"/>
      <c r="I10" s="3"/>
      <c r="J10" s="3"/>
      <c r="K10" s="171">
        <f t="shared" si="0"/>
        <v>0</v>
      </c>
    </row>
    <row r="11" spans="1:11" x14ac:dyDescent="0.2">
      <c r="A11" s="174">
        <v>5</v>
      </c>
      <c r="B11" s="175" t="s">
        <v>134</v>
      </c>
      <c r="C11" s="3"/>
      <c r="D11" s="3"/>
      <c r="E11" s="3"/>
      <c r="F11" s="3"/>
      <c r="G11" s="3"/>
      <c r="H11" s="3"/>
      <c r="I11" s="3"/>
      <c r="J11" s="3"/>
      <c r="K11" s="171">
        <f t="shared" si="0"/>
        <v>0</v>
      </c>
    </row>
    <row r="12" spans="1:11" x14ac:dyDescent="0.2">
      <c r="A12" s="174">
        <v>6</v>
      </c>
      <c r="B12" s="175" t="s">
        <v>135</v>
      </c>
      <c r="C12" s="3"/>
      <c r="D12" s="3"/>
      <c r="E12" s="3"/>
      <c r="F12" s="3"/>
      <c r="G12" s="3"/>
      <c r="H12" s="3"/>
      <c r="I12" s="3"/>
      <c r="J12" s="3"/>
      <c r="K12" s="171">
        <f t="shared" si="0"/>
        <v>0</v>
      </c>
    </row>
    <row r="13" spans="1:11" x14ac:dyDescent="0.2">
      <c r="A13" s="174">
        <v>7</v>
      </c>
      <c r="B13" s="175" t="s">
        <v>136</v>
      </c>
      <c r="C13" s="3"/>
      <c r="D13" s="3"/>
      <c r="E13" s="3"/>
      <c r="F13" s="3"/>
      <c r="G13" s="3"/>
      <c r="H13" s="3"/>
      <c r="I13" s="3"/>
      <c r="J13" s="3"/>
      <c r="K13" s="171">
        <f t="shared" si="0"/>
        <v>0</v>
      </c>
    </row>
    <row r="14" spans="1:11" x14ac:dyDescent="0.2">
      <c r="A14" s="174">
        <v>8</v>
      </c>
      <c r="B14" s="175" t="s">
        <v>137</v>
      </c>
      <c r="C14" s="3"/>
      <c r="D14" s="3"/>
      <c r="E14" s="3"/>
      <c r="F14" s="3"/>
      <c r="G14" s="3"/>
      <c r="H14" s="3"/>
      <c r="I14" s="3"/>
      <c r="J14" s="3"/>
      <c r="K14" s="171">
        <f t="shared" si="0"/>
        <v>0</v>
      </c>
    </row>
    <row r="15" spans="1:11" x14ac:dyDescent="0.2">
      <c r="A15" s="170">
        <v>9</v>
      </c>
      <c r="B15" s="290" t="s">
        <v>138</v>
      </c>
      <c r="C15" s="171">
        <f>SUM(C9:C14)</f>
        <v>0</v>
      </c>
      <c r="D15" s="171">
        <f t="shared" ref="D15:J15" si="2">SUM(D9:D14)</f>
        <v>0</v>
      </c>
      <c r="E15" s="171">
        <f t="shared" si="2"/>
        <v>0</v>
      </c>
      <c r="F15" s="171">
        <f t="shared" si="2"/>
        <v>0</v>
      </c>
      <c r="G15" s="171">
        <f t="shared" si="2"/>
        <v>0</v>
      </c>
      <c r="H15" s="171">
        <f t="shared" si="2"/>
        <v>0</v>
      </c>
      <c r="I15" s="171">
        <f t="shared" si="2"/>
        <v>0</v>
      </c>
      <c r="J15" s="171">
        <f t="shared" si="2"/>
        <v>0</v>
      </c>
      <c r="K15" s="171">
        <f t="shared" si="0"/>
        <v>0</v>
      </c>
    </row>
    <row r="16" spans="1:11" x14ac:dyDescent="0.2">
      <c r="A16" s="174">
        <v>10</v>
      </c>
      <c r="B16" s="175" t="s">
        <v>131</v>
      </c>
      <c r="C16" s="3"/>
      <c r="D16" s="3"/>
      <c r="E16" s="3"/>
      <c r="F16" s="3"/>
      <c r="G16" s="3"/>
      <c r="H16" s="3"/>
      <c r="I16" s="3"/>
      <c r="J16" s="3"/>
      <c r="K16" s="173">
        <f t="shared" si="0"/>
        <v>0</v>
      </c>
    </row>
    <row r="17" spans="1:11" x14ac:dyDescent="0.2">
      <c r="A17" s="174">
        <v>11</v>
      </c>
      <c r="B17" s="176" t="s">
        <v>132</v>
      </c>
      <c r="C17" s="173">
        <f>C15+C16</f>
        <v>0</v>
      </c>
      <c r="D17" s="173">
        <f t="shared" ref="D17:J17" si="3">D15+D16</f>
        <v>0</v>
      </c>
      <c r="E17" s="173">
        <f t="shared" si="3"/>
        <v>0</v>
      </c>
      <c r="F17" s="173">
        <f t="shared" si="3"/>
        <v>0</v>
      </c>
      <c r="G17" s="173">
        <f t="shared" si="3"/>
        <v>0</v>
      </c>
      <c r="H17" s="173">
        <f t="shared" si="3"/>
        <v>0</v>
      </c>
      <c r="I17" s="173">
        <f t="shared" si="3"/>
        <v>0</v>
      </c>
      <c r="J17" s="173">
        <f t="shared" si="3"/>
        <v>0</v>
      </c>
      <c r="K17" s="173">
        <f t="shared" si="0"/>
        <v>0</v>
      </c>
    </row>
    <row r="18" spans="1:11" x14ac:dyDescent="0.2">
      <c r="A18" s="174">
        <v>12</v>
      </c>
      <c r="B18" s="175" t="s">
        <v>133</v>
      </c>
      <c r="C18" s="3" t="s">
        <v>87</v>
      </c>
      <c r="D18" s="3" t="s">
        <v>87</v>
      </c>
      <c r="E18" s="3" t="s">
        <v>87</v>
      </c>
      <c r="F18" s="3"/>
      <c r="G18" s="3" t="s">
        <v>87</v>
      </c>
      <c r="H18" s="3" t="s">
        <v>87</v>
      </c>
      <c r="I18" s="3" t="s">
        <v>87</v>
      </c>
      <c r="J18" s="173">
        <f>i.04120!E64</f>
        <v>0</v>
      </c>
      <c r="K18" s="173">
        <f t="shared" si="0"/>
        <v>0</v>
      </c>
    </row>
    <row r="19" spans="1:11" x14ac:dyDescent="0.2">
      <c r="A19" s="174">
        <v>13</v>
      </c>
      <c r="B19" s="175" t="s">
        <v>134</v>
      </c>
      <c r="C19" s="3" t="s">
        <v>87</v>
      </c>
      <c r="D19" s="3" t="s">
        <v>87</v>
      </c>
      <c r="E19" s="3" t="s">
        <v>87</v>
      </c>
      <c r="F19" s="3"/>
      <c r="G19" s="3" t="s">
        <v>87</v>
      </c>
      <c r="H19" s="3" t="s">
        <v>87</v>
      </c>
      <c r="I19" s="3" t="s">
        <v>87</v>
      </c>
      <c r="J19" s="3" t="s">
        <v>87</v>
      </c>
      <c r="K19" s="173">
        <f t="shared" si="0"/>
        <v>0</v>
      </c>
    </row>
    <row r="20" spans="1:11" x14ac:dyDescent="0.2">
      <c r="A20" s="174">
        <v>14</v>
      </c>
      <c r="B20" s="175" t="s">
        <v>135</v>
      </c>
      <c r="C20" s="3" t="s">
        <v>87</v>
      </c>
      <c r="D20" s="3" t="s">
        <v>87</v>
      </c>
      <c r="E20" s="3" t="s">
        <v>87</v>
      </c>
      <c r="F20" s="3"/>
      <c r="G20" s="3" t="s">
        <v>87</v>
      </c>
      <c r="H20" s="3" t="s">
        <v>87</v>
      </c>
      <c r="I20" s="3" t="s">
        <v>87</v>
      </c>
      <c r="J20" s="3" t="s">
        <v>87</v>
      </c>
      <c r="K20" s="173">
        <f t="shared" si="0"/>
        <v>0</v>
      </c>
    </row>
    <row r="21" spans="1:11" x14ac:dyDescent="0.2">
      <c r="A21" s="174">
        <v>15</v>
      </c>
      <c r="B21" s="175" t="s">
        <v>136</v>
      </c>
      <c r="C21" s="3" t="s">
        <v>87</v>
      </c>
      <c r="D21" s="3" t="s">
        <v>87</v>
      </c>
      <c r="E21" s="3" t="s">
        <v>87</v>
      </c>
      <c r="F21" s="3"/>
      <c r="G21" s="3" t="s">
        <v>87</v>
      </c>
      <c r="H21" s="3" t="s">
        <v>87</v>
      </c>
      <c r="I21" s="3" t="s">
        <v>87</v>
      </c>
      <c r="J21" s="3" t="s">
        <v>87</v>
      </c>
      <c r="K21" s="173">
        <f t="shared" si="0"/>
        <v>0</v>
      </c>
    </row>
    <row r="22" spans="1:11" x14ac:dyDescent="0.2">
      <c r="A22" s="174">
        <v>16</v>
      </c>
      <c r="B22" s="175" t="s">
        <v>137</v>
      </c>
      <c r="C22" s="3" t="s">
        <v>87</v>
      </c>
      <c r="D22" s="3" t="s">
        <v>87</v>
      </c>
      <c r="E22" s="3" t="s">
        <v>87</v>
      </c>
      <c r="F22" s="3"/>
      <c r="G22" s="3" t="s">
        <v>87</v>
      </c>
      <c r="H22" s="3" t="s">
        <v>87</v>
      </c>
      <c r="I22" s="3" t="s">
        <v>87</v>
      </c>
      <c r="J22" s="3" t="s">
        <v>87</v>
      </c>
      <c r="K22" s="173">
        <f t="shared" si="0"/>
        <v>0</v>
      </c>
    </row>
    <row r="23" spans="1:11" x14ac:dyDescent="0.2">
      <c r="A23" s="170">
        <v>17</v>
      </c>
      <c r="B23" s="290" t="s">
        <v>138</v>
      </c>
      <c r="C23" s="171">
        <f>SUM(C17:C22)</f>
        <v>0</v>
      </c>
      <c r="D23" s="171">
        <f t="shared" ref="D23:J23" si="4">SUM(D17:D22)</f>
        <v>0</v>
      </c>
      <c r="E23" s="171">
        <f t="shared" si="4"/>
        <v>0</v>
      </c>
      <c r="F23" s="171">
        <f t="shared" si="4"/>
        <v>0</v>
      </c>
      <c r="G23" s="171">
        <f t="shared" si="4"/>
        <v>0</v>
      </c>
      <c r="H23" s="171">
        <f t="shared" si="4"/>
        <v>0</v>
      </c>
      <c r="I23" s="171">
        <f t="shared" si="4"/>
        <v>0</v>
      </c>
      <c r="J23" s="171">
        <f t="shared" si="4"/>
        <v>0</v>
      </c>
      <c r="K23" s="171">
        <f t="shared" si="0"/>
        <v>0</v>
      </c>
    </row>
    <row r="25" spans="1:11" x14ac:dyDescent="0.2">
      <c r="C25" s="172">
        <f>C23-i.04119!E82</f>
        <v>0</v>
      </c>
      <c r="D25" s="172">
        <f>D23-i.04119!E83</f>
        <v>0</v>
      </c>
      <c r="E25" s="172">
        <f>E23-i.04119!E84</f>
        <v>0</v>
      </c>
      <c r="F25" s="172"/>
      <c r="G25" s="172">
        <f>G23-i.04119!E85</f>
        <v>0</v>
      </c>
      <c r="H25" s="172">
        <f>H23-i.04119!E86</f>
        <v>0</v>
      </c>
      <c r="I25" s="172">
        <f>I23-i.04119!E87</f>
        <v>0</v>
      </c>
      <c r="J25" s="172">
        <f>J23-i.04119!E88</f>
        <v>0</v>
      </c>
      <c r="K25" s="172">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diWd/W5aSgQmoY82oipHti280qa33sDsQvZwkJ0NMYp7O8SYVZepXX4tPh973oPQ1ldXE1Z+91Hp8plrIx6sYA==" saltValue="XlzWbfE8f/hONAEiQbmsAA=="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topLeftCell="A32" zoomScaleNormal="100" zoomScalePageLayoutView="60" workbookViewId="0">
      <selection activeCell="N64" sqref="N64"/>
    </sheetView>
  </sheetViews>
  <sheetFormatPr defaultColWidth="9.140625" defaultRowHeight="12.75" x14ac:dyDescent="0.2"/>
  <cols>
    <col min="1" max="1" width="6.5703125" style="879" bestFit="1" customWidth="1"/>
    <col min="2" max="2" width="71.5703125" style="879" customWidth="1"/>
    <col min="3" max="3" width="7.28515625" style="879" bestFit="1" customWidth="1"/>
    <col min="4" max="4" width="24.5703125" style="879" customWidth="1"/>
    <col min="5" max="5" width="23" style="879" customWidth="1"/>
    <col min="6" max="16384" width="9.140625" style="879"/>
  </cols>
  <sheetData>
    <row r="1" spans="1:5" x14ac:dyDescent="0.2">
      <c r="C1" s="1115" t="s">
        <v>302</v>
      </c>
      <c r="D1" s="1116"/>
      <c r="E1" s="1116"/>
    </row>
    <row r="2" spans="1:5" x14ac:dyDescent="0.2">
      <c r="C2" s="1116"/>
      <c r="D2" s="1116"/>
      <c r="E2" s="1116"/>
    </row>
    <row r="4" spans="1:5" x14ac:dyDescent="0.2">
      <c r="A4" s="1118" t="s">
        <v>530</v>
      </c>
      <c r="B4" s="1118"/>
      <c r="C4" s="1118"/>
      <c r="D4" s="1118"/>
      <c r="E4" s="1118"/>
    </row>
    <row r="5" spans="1:5" x14ac:dyDescent="0.2">
      <c r="A5" s="617"/>
      <c r="B5" s="422"/>
      <c r="C5" s="618"/>
      <c r="D5" s="897"/>
      <c r="E5" s="897"/>
    </row>
    <row r="6" spans="1:5" x14ac:dyDescent="0.2">
      <c r="A6" s="1119" t="s">
        <v>1</v>
      </c>
      <c r="B6" s="1119"/>
      <c r="C6" s="76"/>
      <c r="D6" s="1120" t="s">
        <v>2</v>
      </c>
      <c r="E6" s="1120"/>
    </row>
    <row r="7" spans="1:5" ht="13.5" thickBot="1" x14ac:dyDescent="0.25">
      <c r="A7" s="39"/>
      <c r="B7" s="77"/>
      <c r="C7" s="76"/>
      <c r="E7" s="877" t="s">
        <v>3</v>
      </c>
    </row>
    <row r="8" spans="1:5" ht="25.5" x14ac:dyDescent="0.2">
      <c r="A8" s="984" t="s">
        <v>4</v>
      </c>
      <c r="B8" s="985" t="s">
        <v>380</v>
      </c>
      <c r="C8" s="899" t="s">
        <v>6</v>
      </c>
      <c r="D8" s="986" t="s">
        <v>7</v>
      </c>
      <c r="E8" s="987" t="s">
        <v>7</v>
      </c>
    </row>
    <row r="9" spans="1:5" x14ac:dyDescent="0.2">
      <c r="A9" s="988" t="s">
        <v>8</v>
      </c>
      <c r="B9" s="436" t="s">
        <v>9</v>
      </c>
      <c r="C9" s="480" t="s">
        <v>10</v>
      </c>
      <c r="D9" s="436">
        <v>1</v>
      </c>
      <c r="E9" s="436">
        <v>2</v>
      </c>
    </row>
    <row r="10" spans="1:5" x14ac:dyDescent="0.2">
      <c r="A10" s="989">
        <v>1</v>
      </c>
      <c r="B10" s="990" t="s">
        <v>531</v>
      </c>
      <c r="C10" s="480">
        <v>1</v>
      </c>
      <c r="D10" s="991"/>
      <c r="E10" s="991"/>
    </row>
    <row r="11" spans="1:5" x14ac:dyDescent="0.2">
      <c r="A11" s="992" t="s">
        <v>532</v>
      </c>
      <c r="B11" s="993" t="s">
        <v>142</v>
      </c>
      <c r="C11" s="480">
        <f>+C10+1</f>
        <v>2</v>
      </c>
      <c r="D11" s="991"/>
      <c r="E11" s="991"/>
    </row>
    <row r="12" spans="1:5" x14ac:dyDescent="0.2">
      <c r="A12" s="994" t="s">
        <v>14</v>
      </c>
      <c r="B12" s="627" t="s">
        <v>146</v>
      </c>
      <c r="C12" s="995">
        <v>3</v>
      </c>
      <c r="D12" s="996">
        <f>[1]i.04119a!C9+[1]i.04119a!C10+[1]i.04119a!C11</f>
        <v>0</v>
      </c>
      <c r="E12" s="996">
        <f>[1]i.04119a!D9+[1]i.04119a!D10+[1]i.04119a!D11</f>
        <v>0</v>
      </c>
    </row>
    <row r="13" spans="1:5" x14ac:dyDescent="0.2">
      <c r="A13" s="994" t="s">
        <v>16</v>
      </c>
      <c r="B13" s="627" t="s">
        <v>533</v>
      </c>
      <c r="C13" s="995">
        <f>+C12+1</f>
        <v>4</v>
      </c>
      <c r="D13" s="996">
        <f>[1]i.04119a!C12+[1]i.04119a!C13+[1]i.04119a!C14</f>
        <v>0</v>
      </c>
      <c r="E13" s="996">
        <f>[1]i.04119a!D12+[1]i.04119a!D13+[1]i.04119a!D14</f>
        <v>0</v>
      </c>
    </row>
    <row r="14" spans="1:5" x14ac:dyDescent="0.2">
      <c r="A14" s="994" t="s">
        <v>18</v>
      </c>
      <c r="B14" s="627" t="s">
        <v>534</v>
      </c>
      <c r="C14" s="995">
        <v>5</v>
      </c>
      <c r="D14" s="996">
        <f>[1]i.04119a!C15+[1]i.04119a!C16+[1]i.04119a!C17+[1]i.04119a!C18+[1]i.04119a!C19+[1]i.04119a!C20+[1]i.04119a!C21+[1]i.04119a!C22+[1]i.04119a!C23+[1]i.04119a!C24</f>
        <v>0</v>
      </c>
      <c r="E14" s="996">
        <f>[1]i.04119a!D15+[1]i.04119a!D16+[1]i.04119a!D17+[1]i.04119a!D18+[1]i.04119a!D19+[1]i.04119a!D20+[1]i.04119a!D21+[1]i.04119a!D22+[1]i.04119a!D23+[1]i.04119a!D24</f>
        <v>0</v>
      </c>
    </row>
    <row r="15" spans="1:5" x14ac:dyDescent="0.2">
      <c r="A15" s="994" t="s">
        <v>20</v>
      </c>
      <c r="B15" s="627" t="s">
        <v>535</v>
      </c>
      <c r="C15" s="995">
        <f t="shared" ref="C15:C74" si="0">+C14+1</f>
        <v>6</v>
      </c>
      <c r="D15" s="996">
        <f>[1]i.04119a!C25+[1]i.04119a!C26+[1]i.04119a!C27+[1]i.04119a!C28+[1]i.04119a!C29</f>
        <v>0</v>
      </c>
      <c r="E15" s="996">
        <f>[1]i.04119a!D25+[1]i.04119a!D26+[1]i.04119a!D27+[1]i.04119a!D28+[1]i.04119a!D29</f>
        <v>0</v>
      </c>
    </row>
    <row r="16" spans="1:5" x14ac:dyDescent="0.2">
      <c r="A16" s="992" t="s">
        <v>22</v>
      </c>
      <c r="B16" s="997" t="s">
        <v>536</v>
      </c>
      <c r="C16" s="480">
        <f t="shared" si="0"/>
        <v>7</v>
      </c>
      <c r="D16" s="998">
        <f>SUM(D12:D15)</f>
        <v>0</v>
      </c>
      <c r="E16" s="998">
        <f>SUM(E12:E15)</f>
        <v>0</v>
      </c>
    </row>
    <row r="17" spans="1:5" x14ac:dyDescent="0.2">
      <c r="A17" s="992" t="s">
        <v>537</v>
      </c>
      <c r="B17" s="997" t="s">
        <v>183</v>
      </c>
      <c r="C17" s="480">
        <f t="shared" si="0"/>
        <v>8</v>
      </c>
      <c r="D17" s="991"/>
      <c r="E17" s="991"/>
    </row>
    <row r="18" spans="1:5" x14ac:dyDescent="0.2">
      <c r="A18" s="994" t="s">
        <v>29</v>
      </c>
      <c r="B18" s="627" t="s">
        <v>538</v>
      </c>
      <c r="C18" s="995">
        <f t="shared" si="0"/>
        <v>9</v>
      </c>
      <c r="D18" s="996">
        <f>[1]i.04119a!C30-[1]i.04119a!C31</f>
        <v>0</v>
      </c>
      <c r="E18" s="996">
        <f>[1]i.04119a!D30-[1]i.04119a!D31</f>
        <v>0</v>
      </c>
    </row>
    <row r="19" spans="1:5" x14ac:dyDescent="0.2">
      <c r="A19" s="994" t="s">
        <v>31</v>
      </c>
      <c r="B19" s="627" t="s">
        <v>539</v>
      </c>
      <c r="C19" s="995">
        <f>C18+1</f>
        <v>10</v>
      </c>
      <c r="D19" s="996">
        <f>[1]i.04119a!C34-[1]i.04119a!C35+[1]i.04119a!C36-[1]i.04119a!C37+[1]i.04119a!C38-[1]i.04119a!C39</f>
        <v>0</v>
      </c>
      <c r="E19" s="996">
        <f>[1]i.04119a!D34-[1]i.04119a!D35+[1]i.04119a!D36-[1]i.04119a!D37+[1]i.04119a!D38-[1]i.04119a!D39</f>
        <v>0</v>
      </c>
    </row>
    <row r="20" spans="1:5" x14ac:dyDescent="0.2">
      <c r="A20" s="992" t="s">
        <v>33</v>
      </c>
      <c r="B20" s="997" t="s">
        <v>540</v>
      </c>
      <c r="C20" s="480">
        <f t="shared" si="0"/>
        <v>11</v>
      </c>
      <c r="D20" s="998">
        <f>SUM(D18:D19)</f>
        <v>0</v>
      </c>
      <c r="E20" s="998">
        <f>SUM(E18:E19)</f>
        <v>0</v>
      </c>
    </row>
    <row r="21" spans="1:5" x14ac:dyDescent="0.2">
      <c r="A21" s="992" t="s">
        <v>541</v>
      </c>
      <c r="B21" s="997" t="s">
        <v>542</v>
      </c>
      <c r="C21" s="480">
        <f t="shared" si="0"/>
        <v>12</v>
      </c>
      <c r="D21" s="998"/>
      <c r="E21" s="998"/>
    </row>
    <row r="22" spans="1:5" x14ac:dyDescent="0.2">
      <c r="A22" s="994" t="s">
        <v>543</v>
      </c>
      <c r="B22" s="627" t="s">
        <v>544</v>
      </c>
      <c r="C22" s="995">
        <f t="shared" si="0"/>
        <v>13</v>
      </c>
      <c r="D22" s="996">
        <f>[1]i.04119a!C40-[1]i.04119a!C41+[1]i.04119a!C111</f>
        <v>0</v>
      </c>
      <c r="E22" s="996">
        <f>[1]i.04119a!D40-[1]i.04119a!D41+[1]i.04119a!D111</f>
        <v>0</v>
      </c>
    </row>
    <row r="23" spans="1:5" x14ac:dyDescent="0.2">
      <c r="A23" s="992" t="s">
        <v>545</v>
      </c>
      <c r="B23" s="997" t="s">
        <v>546</v>
      </c>
      <c r="C23" s="480">
        <f t="shared" si="0"/>
        <v>14</v>
      </c>
      <c r="D23" s="998">
        <f>D22</f>
        <v>0</v>
      </c>
      <c r="E23" s="998">
        <f>E22</f>
        <v>0</v>
      </c>
    </row>
    <row r="24" spans="1:5" x14ac:dyDescent="0.2">
      <c r="A24" s="992" t="s">
        <v>547</v>
      </c>
      <c r="B24" s="997" t="s">
        <v>548</v>
      </c>
      <c r="C24" s="480">
        <f t="shared" si="0"/>
        <v>15</v>
      </c>
      <c r="D24" s="998"/>
      <c r="E24" s="998"/>
    </row>
    <row r="25" spans="1:5" x14ac:dyDescent="0.2">
      <c r="A25" s="994" t="s">
        <v>549</v>
      </c>
      <c r="B25" s="627" t="s">
        <v>550</v>
      </c>
      <c r="C25" s="995">
        <f t="shared" si="0"/>
        <v>16</v>
      </c>
      <c r="D25" s="996">
        <f>[1]i.04119a!C42+[1]i.04119a!C43</f>
        <v>0</v>
      </c>
      <c r="E25" s="996">
        <f>[1]i.04119a!D42+[1]i.04119a!D43</f>
        <v>0</v>
      </c>
    </row>
    <row r="26" spans="1:5" x14ac:dyDescent="0.2">
      <c r="A26" s="994" t="s">
        <v>551</v>
      </c>
      <c r="B26" s="627" t="s">
        <v>526</v>
      </c>
      <c r="C26" s="995">
        <f t="shared" si="0"/>
        <v>17</v>
      </c>
      <c r="D26" s="996">
        <f>[1]i.04119a!C158</f>
        <v>0</v>
      </c>
      <c r="E26" s="996">
        <f>[1]i.04119a!D158</f>
        <v>0</v>
      </c>
    </row>
    <row r="27" spans="1:5" x14ac:dyDescent="0.2">
      <c r="A27" s="994" t="s">
        <v>552</v>
      </c>
      <c r="B27" s="999" t="s">
        <v>417</v>
      </c>
      <c r="C27" s="995">
        <f t="shared" si="0"/>
        <v>18</v>
      </c>
      <c r="D27" s="996">
        <f>[1]i.04119a!C44</f>
        <v>0</v>
      </c>
      <c r="E27" s="996">
        <f>[1]i.04119a!D44</f>
        <v>0</v>
      </c>
    </row>
    <row r="28" spans="1:5" x14ac:dyDescent="0.2">
      <c r="A28" s="994" t="s">
        <v>553</v>
      </c>
      <c r="B28" s="999" t="s">
        <v>554</v>
      </c>
      <c r="C28" s="995">
        <f t="shared" si="0"/>
        <v>19</v>
      </c>
      <c r="D28" s="996">
        <f>[1]i.04119a!C66+[1]i.04119a!C67+[1]i.04119a!C68+[1]i.04119a!C69+[1]i.04119a!C70</f>
        <v>0</v>
      </c>
      <c r="E28" s="996">
        <f>[1]i.04119a!D66+[1]i.04119a!D67+[1]i.04119a!D68+[1]i.04119a!D69+[1]i.04119a!D70</f>
        <v>0</v>
      </c>
    </row>
    <row r="29" spans="1:5" x14ac:dyDescent="0.2">
      <c r="A29" s="994" t="s">
        <v>555</v>
      </c>
      <c r="B29" s="999" t="s">
        <v>556</v>
      </c>
      <c r="C29" s="995">
        <f t="shared" si="0"/>
        <v>20</v>
      </c>
      <c r="D29" s="996">
        <f>[1]i.04119a!C71+[1]i.04119a!C72</f>
        <v>0</v>
      </c>
      <c r="E29" s="996">
        <f>[1]i.04119a!D71+[1]i.04119a!D72</f>
        <v>0</v>
      </c>
    </row>
    <row r="30" spans="1:5" x14ac:dyDescent="0.2">
      <c r="A30" s="994" t="s">
        <v>557</v>
      </c>
      <c r="B30" s="999" t="s">
        <v>558</v>
      </c>
      <c r="C30" s="995">
        <f t="shared" si="0"/>
        <v>21</v>
      </c>
      <c r="D30" s="996">
        <f>[1]i.04119a!C73-[1]i.04119a!C74</f>
        <v>0</v>
      </c>
      <c r="E30" s="996">
        <f>[1]i.04119a!D73-[1]i.04119a!D74</f>
        <v>0</v>
      </c>
    </row>
    <row r="31" spans="1:5" x14ac:dyDescent="0.2">
      <c r="A31" s="992" t="s">
        <v>559</v>
      </c>
      <c r="B31" s="1000" t="s">
        <v>560</v>
      </c>
      <c r="C31" s="480">
        <f t="shared" si="0"/>
        <v>22</v>
      </c>
      <c r="D31" s="998">
        <f>SUM(D25:D30)</f>
        <v>0</v>
      </c>
      <c r="E31" s="998">
        <f>SUM(E25:E30)</f>
        <v>0</v>
      </c>
    </row>
    <row r="32" spans="1:5" x14ac:dyDescent="0.2">
      <c r="A32" s="992" t="s">
        <v>561</v>
      </c>
      <c r="B32" s="1000" t="s">
        <v>143</v>
      </c>
      <c r="C32" s="480">
        <f t="shared" si="0"/>
        <v>23</v>
      </c>
      <c r="D32" s="991"/>
      <c r="E32" s="991"/>
    </row>
    <row r="33" spans="1:5" x14ac:dyDescent="0.2">
      <c r="A33" s="994" t="s">
        <v>562</v>
      </c>
      <c r="B33" s="1001" t="s">
        <v>563</v>
      </c>
      <c r="C33" s="995">
        <f t="shared" si="0"/>
        <v>24</v>
      </c>
      <c r="D33" s="996">
        <f>[1]i.04119a!C45+[1]i.04119a!C46+[1]i.04119a!C47+[1]i.04119a!C48+[1]i.04119a!C49+[1]i.04119a!C50+[1]i.04119a!C51</f>
        <v>0</v>
      </c>
      <c r="E33" s="996">
        <f>[1]i.04119a!D45+[1]i.04119a!D46+[1]i.04119a!D47+[1]i.04119a!D48+[1]i.04119a!D49+[1]i.04119a!D50+[1]i.04119a!D51</f>
        <v>0</v>
      </c>
    </row>
    <row r="34" spans="1:5" x14ac:dyDescent="0.2">
      <c r="A34" s="994" t="s">
        <v>564</v>
      </c>
      <c r="B34" s="1001" t="s">
        <v>565</v>
      </c>
      <c r="C34" s="995">
        <f t="shared" si="0"/>
        <v>25</v>
      </c>
      <c r="D34" s="996">
        <f>[1]i.04119a!C52+[1]i.04119a!C53+[1]i.04119a!C54+[1]i.04119a!C55+[1]i.04119a!C56-[1]i.04119a!C57+[1]i.04119a!C58-[1]i.04119a!C59</f>
        <v>0</v>
      </c>
      <c r="E34" s="996">
        <f>[1]i.04119a!D52+[1]i.04119a!D53+[1]i.04119a!D54+[1]i.04119a!D55+[1]i.04119a!D56-[1]i.04119a!D57+[1]i.04119a!D58-[1]i.04119a!D59</f>
        <v>0</v>
      </c>
    </row>
    <row r="35" spans="1:5" x14ac:dyDescent="0.2">
      <c r="A35" s="994" t="s">
        <v>566</v>
      </c>
      <c r="B35" s="1001" t="s">
        <v>173</v>
      </c>
      <c r="C35" s="995">
        <f t="shared" si="0"/>
        <v>26</v>
      </c>
      <c r="D35" s="996">
        <f>[1]i.04119a!C60+[1]i.04119a!C61+[1]i.04119a!C62-[1]i.04119a!C63</f>
        <v>0</v>
      </c>
      <c r="E35" s="996">
        <f>[1]i.04119a!D60+[1]i.04119a!D61+[1]i.04119a!D62-[1]i.04119a!D63</f>
        <v>0</v>
      </c>
    </row>
    <row r="36" spans="1:5" x14ac:dyDescent="0.2">
      <c r="A36" s="994" t="s">
        <v>567</v>
      </c>
      <c r="B36" s="1001" t="s">
        <v>174</v>
      </c>
      <c r="C36" s="995">
        <f t="shared" si="0"/>
        <v>27</v>
      </c>
      <c r="D36" s="996">
        <f>[1]i.04119a!C64+[1]i.04119a!C65</f>
        <v>0</v>
      </c>
      <c r="E36" s="996">
        <f>[1]i.04119a!D64+[1]i.04119a!D65</f>
        <v>0</v>
      </c>
    </row>
    <row r="37" spans="1:5" x14ac:dyDescent="0.2">
      <c r="A37" s="992" t="s">
        <v>568</v>
      </c>
      <c r="B37" s="1000" t="s">
        <v>569</v>
      </c>
      <c r="C37" s="480">
        <f t="shared" si="0"/>
        <v>28</v>
      </c>
      <c r="D37" s="998">
        <f>SUM(D33:D36)</f>
        <v>0</v>
      </c>
      <c r="E37" s="998">
        <f>SUM(E33:E36)</f>
        <v>0</v>
      </c>
    </row>
    <row r="38" spans="1:5" x14ac:dyDescent="0.2">
      <c r="A38" s="992" t="s">
        <v>570</v>
      </c>
      <c r="B38" s="1000" t="s">
        <v>185</v>
      </c>
      <c r="C38" s="480">
        <f t="shared" si="0"/>
        <v>29</v>
      </c>
      <c r="D38" s="998"/>
      <c r="E38" s="998"/>
    </row>
    <row r="39" spans="1:5" x14ac:dyDescent="0.2">
      <c r="A39" s="994" t="s">
        <v>571</v>
      </c>
      <c r="B39" s="999" t="s">
        <v>572</v>
      </c>
      <c r="C39" s="995">
        <f>C38+1</f>
        <v>30</v>
      </c>
      <c r="D39" s="996">
        <f>[1]i.04119a!C76+[1]i.04119a!C77</f>
        <v>0</v>
      </c>
      <c r="E39" s="996">
        <f>[1]i.04119a!D76+[1]i.04119a!D77</f>
        <v>0</v>
      </c>
    </row>
    <row r="40" spans="1:5" x14ac:dyDescent="0.2">
      <c r="A40" s="992" t="s">
        <v>573</v>
      </c>
      <c r="B40" s="1000" t="s">
        <v>574</v>
      </c>
      <c r="C40" s="480">
        <f>C39+1</f>
        <v>31</v>
      </c>
      <c r="D40" s="998">
        <f>SUM(D39:D39)</f>
        <v>0</v>
      </c>
      <c r="E40" s="998">
        <f>SUM(E39:E39)</f>
        <v>0</v>
      </c>
    </row>
    <row r="41" spans="1:5" x14ac:dyDescent="0.2">
      <c r="A41" s="992" t="s">
        <v>575</v>
      </c>
      <c r="B41" s="1000" t="s">
        <v>576</v>
      </c>
      <c r="C41" s="480">
        <f t="shared" si="0"/>
        <v>32</v>
      </c>
      <c r="D41" s="998">
        <f>[1]i.04119a!C81-[1]i.04119a!C82+[1]i.04119a!C83-[1]i.04119a!C84+[1]i.04119a!C85-[1]i.04119a!C86+[1]i.04119a!C87-[1]i.04119a!C88+[1]i.04119a!C89-[1]i.04119a!C90+[1]i.04119a!C91-[1]i.04119a!C92+[1]i.04119a!C93-[1]i.04119a!C94+[1]i.04119a!C95-[1]i.04119a!C96+[1]i.04119a!C97</f>
        <v>0</v>
      </c>
      <c r="E41" s="998">
        <f>[1]i.04119a!D81-[1]i.04119a!D82+[1]i.04119a!D83-[1]i.04119a!D84+[1]i.04119a!D85-[1]i.04119a!D86+[1]i.04119a!D87-[1]i.04119a!D88+[1]i.04119a!D89-[1]i.04119a!D90+[1]i.04119a!D91-[1]i.04119a!D92+[1]i.04119a!D93-[1]i.04119a!D94+[1]i.04119a!D95-[1]i.04119a!D96+[1]i.04119a!D97</f>
        <v>0</v>
      </c>
    </row>
    <row r="42" spans="1:5" x14ac:dyDescent="0.2">
      <c r="A42" s="992" t="s">
        <v>577</v>
      </c>
      <c r="B42" s="1000" t="s">
        <v>578</v>
      </c>
      <c r="C42" s="480">
        <f t="shared" si="0"/>
        <v>33</v>
      </c>
      <c r="D42" s="998">
        <f>[1]i.04119a!C98-[1]i.04119a!C99+[1]i.04119a!C100-[1]i.04119a!C101+[1]i.04119a!C102-[1]i.04119a!C103+[1]i.04119a!C104-[1]i.04119a!C105+[1]i.04119a!C106-[1]i.04119a!C107+[1]i.04119a!C108-[1]i.04119a!C109</f>
        <v>0</v>
      </c>
      <c r="E42" s="998">
        <f>[1]i.04119a!D98-[1]i.04119a!D99+[1]i.04119a!D100-[1]i.04119a!D101+[1]i.04119a!D102-[1]i.04119a!D103+[1]i.04119a!D104-[1]i.04119a!D105+[1]i.04119a!D106-[1]i.04119a!D107+[1]i.04119a!D108-[1]i.04119a!D109</f>
        <v>0</v>
      </c>
    </row>
    <row r="43" spans="1:5" x14ac:dyDescent="0.2">
      <c r="A43" s="992" t="s">
        <v>579</v>
      </c>
      <c r="B43" s="1000" t="s">
        <v>580</v>
      </c>
      <c r="C43" s="480">
        <f t="shared" si="0"/>
        <v>34</v>
      </c>
      <c r="D43" s="998">
        <f>[1]i.04119a!C110</f>
        <v>0</v>
      </c>
      <c r="E43" s="998">
        <f>[1]i.04119a!D110</f>
        <v>0</v>
      </c>
    </row>
    <row r="44" spans="1:5" ht="13.5" thickBot="1" x14ac:dyDescent="0.25">
      <c r="A44" s="992" t="s">
        <v>581</v>
      </c>
      <c r="B44" s="1002" t="s">
        <v>582</v>
      </c>
      <c r="C44" s="1003">
        <f t="shared" si="0"/>
        <v>35</v>
      </c>
      <c r="D44" s="1004">
        <f>SUM(D16,D20,D23,D31,D37,D40,D41,D42,D43)</f>
        <v>0</v>
      </c>
      <c r="E44" s="1004">
        <f>SUM(E16,E20,E23,E31,E37,E40,E41,E42,E43)</f>
        <v>0</v>
      </c>
    </row>
    <row r="45" spans="1:5" x14ac:dyDescent="0.2">
      <c r="A45" s="988" t="s">
        <v>316</v>
      </c>
      <c r="B45" s="1005" t="s">
        <v>583</v>
      </c>
      <c r="C45" s="1006">
        <f t="shared" si="0"/>
        <v>36</v>
      </c>
      <c r="D45" s="1007"/>
      <c r="E45" s="1007"/>
    </row>
    <row r="46" spans="1:5" x14ac:dyDescent="0.2">
      <c r="A46" s="988" t="s">
        <v>584</v>
      </c>
      <c r="B46" s="1008" t="s">
        <v>585</v>
      </c>
      <c r="C46" s="480">
        <f t="shared" si="0"/>
        <v>37</v>
      </c>
      <c r="D46" s="998"/>
      <c r="E46" s="998"/>
    </row>
    <row r="47" spans="1:5" x14ac:dyDescent="0.2">
      <c r="A47" s="988" t="s">
        <v>63</v>
      </c>
      <c r="B47" s="1000" t="s">
        <v>586</v>
      </c>
      <c r="C47" s="480">
        <f t="shared" si="0"/>
        <v>38</v>
      </c>
      <c r="D47" s="998"/>
      <c r="E47" s="998"/>
    </row>
    <row r="48" spans="1:5" x14ac:dyDescent="0.2">
      <c r="A48" s="994" t="s">
        <v>587</v>
      </c>
      <c r="B48" s="999" t="s">
        <v>484</v>
      </c>
      <c r="C48" s="995">
        <f t="shared" si="0"/>
        <v>39</v>
      </c>
      <c r="D48" s="996">
        <f>[1]i.04119a!C112</f>
        <v>0</v>
      </c>
      <c r="E48" s="996">
        <f>[1]i.04119a!D112</f>
        <v>0</v>
      </c>
    </row>
    <row r="49" spans="1:6" x14ac:dyDescent="0.2">
      <c r="A49" s="994" t="s">
        <v>588</v>
      </c>
      <c r="B49" s="999" t="s">
        <v>589</v>
      </c>
      <c r="C49" s="995">
        <f t="shared" si="0"/>
        <v>40</v>
      </c>
      <c r="D49" s="996">
        <f>[1]i.04119a!C113</f>
        <v>0</v>
      </c>
      <c r="E49" s="996">
        <f>[1]i.04119a!D113</f>
        <v>0</v>
      </c>
    </row>
    <row r="50" spans="1:6" x14ac:dyDescent="0.2">
      <c r="A50" s="994" t="s">
        <v>590</v>
      </c>
      <c r="B50" s="999" t="s">
        <v>591</v>
      </c>
      <c r="C50" s="995">
        <f t="shared" si="0"/>
        <v>41</v>
      </c>
      <c r="D50" s="996">
        <f>[1]i.04119a!C114</f>
        <v>0</v>
      </c>
      <c r="E50" s="996">
        <f>[1]i.04119a!D114</f>
        <v>0</v>
      </c>
      <c r="F50" s="172">
        <f>(D50+[1]i.04120!E12-[1]i.04104!E23)-[1]i.04119!E50</f>
        <v>0</v>
      </c>
    </row>
    <row r="51" spans="1:6" x14ac:dyDescent="0.2">
      <c r="A51" s="988" t="s">
        <v>592</v>
      </c>
      <c r="B51" s="1000" t="s">
        <v>593</v>
      </c>
      <c r="C51" s="480">
        <f t="shared" si="0"/>
        <v>42</v>
      </c>
      <c r="D51" s="998">
        <f>SUM(D48:D50)</f>
        <v>0</v>
      </c>
      <c r="E51" s="998">
        <f>SUM(E48:E50)</f>
        <v>0</v>
      </c>
    </row>
    <row r="52" spans="1:6" x14ac:dyDescent="0.2">
      <c r="A52" s="988" t="s">
        <v>65</v>
      </c>
      <c r="B52" s="1000" t="s">
        <v>594</v>
      </c>
      <c r="C52" s="480">
        <f t="shared" si="0"/>
        <v>43</v>
      </c>
      <c r="D52" s="998"/>
      <c r="E52" s="998"/>
    </row>
    <row r="53" spans="1:6" x14ac:dyDescent="0.2">
      <c r="A53" s="994" t="s">
        <v>595</v>
      </c>
      <c r="B53" s="999" t="s">
        <v>487</v>
      </c>
      <c r="C53" s="995">
        <f t="shared" si="0"/>
        <v>44</v>
      </c>
      <c r="D53" s="996">
        <f>[1]i.04119a!C115</f>
        <v>0</v>
      </c>
      <c r="E53" s="996">
        <f>[1]i.04119a!D115</f>
        <v>0</v>
      </c>
    </row>
    <row r="54" spans="1:6" x14ac:dyDescent="0.2">
      <c r="A54" s="994" t="s">
        <v>596</v>
      </c>
      <c r="B54" s="999" t="s">
        <v>488</v>
      </c>
      <c r="C54" s="995">
        <f t="shared" si="0"/>
        <v>45</v>
      </c>
      <c r="D54" s="996">
        <f>[1]i.04119a!C116</f>
        <v>0</v>
      </c>
      <c r="E54" s="996">
        <f>[1]i.04119a!D116</f>
        <v>0</v>
      </c>
    </row>
    <row r="55" spans="1:6" x14ac:dyDescent="0.2">
      <c r="A55" s="994" t="s">
        <v>597</v>
      </c>
      <c r="B55" s="999" t="s">
        <v>489</v>
      </c>
      <c r="C55" s="995">
        <f t="shared" si="0"/>
        <v>46</v>
      </c>
      <c r="D55" s="996">
        <f>[1]i.04119a!C117</f>
        <v>0</v>
      </c>
      <c r="E55" s="996">
        <f>[1]i.04119a!D117</f>
        <v>0</v>
      </c>
    </row>
    <row r="56" spans="1:6" x14ac:dyDescent="0.2">
      <c r="A56" s="994" t="s">
        <v>598</v>
      </c>
      <c r="B56" s="999" t="s">
        <v>490</v>
      </c>
      <c r="C56" s="995">
        <f t="shared" si="0"/>
        <v>47</v>
      </c>
      <c r="D56" s="996">
        <f>[1]i.04119a!C118</f>
        <v>0</v>
      </c>
      <c r="E56" s="996">
        <f>[1]i.04119a!D118</f>
        <v>0</v>
      </c>
    </row>
    <row r="57" spans="1:6" x14ac:dyDescent="0.2">
      <c r="A57" s="994" t="s">
        <v>599</v>
      </c>
      <c r="B57" s="999" t="s">
        <v>491</v>
      </c>
      <c r="C57" s="995">
        <f t="shared" si="0"/>
        <v>48</v>
      </c>
      <c r="D57" s="996">
        <f>[1]i.04119a!C119</f>
        <v>0</v>
      </c>
      <c r="E57" s="996">
        <f>[1]i.04119a!D119</f>
        <v>0</v>
      </c>
    </row>
    <row r="58" spans="1:6" x14ac:dyDescent="0.2">
      <c r="A58" s="994" t="s">
        <v>600</v>
      </c>
      <c r="B58" s="999" t="s">
        <v>492</v>
      </c>
      <c r="C58" s="995">
        <f t="shared" si="0"/>
        <v>49</v>
      </c>
      <c r="D58" s="996">
        <f>[1]i.04119a!C120+[1]i.04119a!C143</f>
        <v>0</v>
      </c>
      <c r="E58" s="996">
        <f>[1]i.04119a!D120+[1]i.04119a!D143</f>
        <v>0</v>
      </c>
    </row>
    <row r="59" spans="1:6" x14ac:dyDescent="0.2">
      <c r="A59" s="988" t="s">
        <v>601</v>
      </c>
      <c r="B59" s="1000" t="s">
        <v>602</v>
      </c>
      <c r="C59" s="480">
        <f t="shared" si="0"/>
        <v>50</v>
      </c>
      <c r="D59" s="998">
        <f>SUM(D53:D58)</f>
        <v>0</v>
      </c>
      <c r="E59" s="998">
        <f>SUM(E53:E58)</f>
        <v>0</v>
      </c>
    </row>
    <row r="60" spans="1:6" x14ac:dyDescent="0.2">
      <c r="A60" s="988" t="s">
        <v>67</v>
      </c>
      <c r="B60" s="1000" t="s">
        <v>503</v>
      </c>
      <c r="C60" s="480">
        <f t="shared" si="0"/>
        <v>51</v>
      </c>
      <c r="D60" s="998"/>
      <c r="E60" s="998"/>
    </row>
    <row r="61" spans="1:6" x14ac:dyDescent="0.2">
      <c r="A61" s="994" t="s">
        <v>603</v>
      </c>
      <c r="B61" s="999" t="s">
        <v>493</v>
      </c>
      <c r="C61" s="995">
        <f t="shared" si="0"/>
        <v>52</v>
      </c>
      <c r="D61" s="996">
        <f>[1]i.04119a!C121</f>
        <v>0</v>
      </c>
      <c r="E61" s="996">
        <f>[1]i.04119a!D121</f>
        <v>0</v>
      </c>
    </row>
    <row r="62" spans="1:6" x14ac:dyDescent="0.2">
      <c r="A62" s="994" t="s">
        <v>604</v>
      </c>
      <c r="B62" s="999" t="s">
        <v>494</v>
      </c>
      <c r="C62" s="995">
        <f t="shared" si="0"/>
        <v>53</v>
      </c>
      <c r="D62" s="996">
        <f>[1]i.04119a!C122</f>
        <v>0</v>
      </c>
      <c r="E62" s="996">
        <f>[1]i.04119a!D122</f>
        <v>0</v>
      </c>
    </row>
    <row r="63" spans="1:6" x14ac:dyDescent="0.2">
      <c r="A63" s="994" t="s">
        <v>605</v>
      </c>
      <c r="B63" s="999" t="s">
        <v>496</v>
      </c>
      <c r="C63" s="995">
        <f t="shared" si="0"/>
        <v>54</v>
      </c>
      <c r="D63" s="996">
        <f>[1]i.04119a!C124</f>
        <v>0</v>
      </c>
      <c r="E63" s="996">
        <f>[1]i.04119a!D124</f>
        <v>0</v>
      </c>
    </row>
    <row r="64" spans="1:6" x14ac:dyDescent="0.2">
      <c r="A64" s="994" t="s">
        <v>606</v>
      </c>
      <c r="B64" s="999" t="s">
        <v>497</v>
      </c>
      <c r="C64" s="995">
        <f t="shared" si="0"/>
        <v>55</v>
      </c>
      <c r="D64" s="996">
        <f>[1]i.04119a!C125</f>
        <v>0</v>
      </c>
      <c r="E64" s="996">
        <f>[1]i.04119a!D125</f>
        <v>0</v>
      </c>
    </row>
    <row r="65" spans="1:5" x14ac:dyDescent="0.2">
      <c r="A65" s="994" t="s">
        <v>607</v>
      </c>
      <c r="B65" s="999" t="s">
        <v>498</v>
      </c>
      <c r="C65" s="995">
        <f t="shared" si="0"/>
        <v>56</v>
      </c>
      <c r="D65" s="996">
        <f>[1]i.04119a!C126</f>
        <v>0</v>
      </c>
      <c r="E65" s="996">
        <f>[1]i.04119a!D126</f>
        <v>0</v>
      </c>
    </row>
    <row r="66" spans="1:5" x14ac:dyDescent="0.2">
      <c r="A66" s="994" t="s">
        <v>608</v>
      </c>
      <c r="B66" s="999" t="s">
        <v>499</v>
      </c>
      <c r="C66" s="995">
        <f t="shared" si="0"/>
        <v>57</v>
      </c>
      <c r="D66" s="996">
        <f>[1]i.04119a!C127</f>
        <v>0</v>
      </c>
      <c r="E66" s="996">
        <f>[1]i.04119a!D127</f>
        <v>0</v>
      </c>
    </row>
    <row r="67" spans="1:5" x14ac:dyDescent="0.2">
      <c r="A67" s="994" t="s">
        <v>609</v>
      </c>
      <c r="B67" s="999" t="s">
        <v>500</v>
      </c>
      <c r="C67" s="995">
        <f t="shared" si="0"/>
        <v>58</v>
      </c>
      <c r="D67" s="996">
        <f>[1]i.04119a!C128</f>
        <v>0</v>
      </c>
      <c r="E67" s="996">
        <f>[1]i.04119a!D128</f>
        <v>0</v>
      </c>
    </row>
    <row r="68" spans="1:5" x14ac:dyDescent="0.2">
      <c r="A68" s="994" t="s">
        <v>610</v>
      </c>
      <c r="B68" s="999" t="s">
        <v>501</v>
      </c>
      <c r="C68" s="995">
        <f t="shared" si="0"/>
        <v>59</v>
      </c>
      <c r="D68" s="996">
        <f>[1]i.04119a!C129</f>
        <v>0</v>
      </c>
      <c r="E68" s="996">
        <f>[1]i.04119a!D129</f>
        <v>0</v>
      </c>
    </row>
    <row r="69" spans="1:5" x14ac:dyDescent="0.2">
      <c r="A69" s="994" t="s">
        <v>611</v>
      </c>
      <c r="B69" s="999" t="s">
        <v>502</v>
      </c>
      <c r="C69" s="995">
        <f t="shared" si="0"/>
        <v>60</v>
      </c>
      <c r="D69" s="996">
        <f>[1]i.04119a!C130</f>
        <v>0</v>
      </c>
      <c r="E69" s="996">
        <f>[1]i.04119a!D130</f>
        <v>0</v>
      </c>
    </row>
    <row r="70" spans="1:5" x14ac:dyDescent="0.2">
      <c r="A70" s="994" t="s">
        <v>612</v>
      </c>
      <c r="B70" s="999" t="s">
        <v>527</v>
      </c>
      <c r="C70" s="995">
        <f t="shared" si="0"/>
        <v>61</v>
      </c>
      <c r="D70" s="996">
        <f>[1]i.04119a!C159</f>
        <v>0</v>
      </c>
      <c r="E70" s="996">
        <f>[1]i.04119a!D159</f>
        <v>0</v>
      </c>
    </row>
    <row r="71" spans="1:5" x14ac:dyDescent="0.2">
      <c r="A71" s="994" t="s">
        <v>613</v>
      </c>
      <c r="B71" s="999" t="s">
        <v>503</v>
      </c>
      <c r="C71" s="995">
        <f t="shared" si="0"/>
        <v>62</v>
      </c>
      <c r="D71" s="996">
        <f>[1]i.04119a!C123+[1]i.04119a!C131</f>
        <v>0</v>
      </c>
      <c r="E71" s="996">
        <f>[1]i.04119a!D123+[1]i.04119a!D131</f>
        <v>0</v>
      </c>
    </row>
    <row r="72" spans="1:5" x14ac:dyDescent="0.2">
      <c r="A72" s="988" t="s">
        <v>614</v>
      </c>
      <c r="B72" s="1000" t="s">
        <v>615</v>
      </c>
      <c r="C72" s="480">
        <f t="shared" si="0"/>
        <v>63</v>
      </c>
      <c r="D72" s="998">
        <f>SUM(D61:D71)</f>
        <v>0</v>
      </c>
      <c r="E72" s="998">
        <f>SUM(E61:E71)</f>
        <v>0</v>
      </c>
    </row>
    <row r="73" spans="1:5" x14ac:dyDescent="0.2">
      <c r="A73" s="988" t="s">
        <v>69</v>
      </c>
      <c r="B73" s="1008" t="s">
        <v>504</v>
      </c>
      <c r="C73" s="480">
        <f t="shared" si="0"/>
        <v>64</v>
      </c>
      <c r="D73" s="998">
        <f>[1]i.04119a!C132</f>
        <v>0</v>
      </c>
      <c r="E73" s="998">
        <f>[1]i.04119a!D132</f>
        <v>0</v>
      </c>
    </row>
    <row r="74" spans="1:5" x14ac:dyDescent="0.2">
      <c r="A74" s="988" t="s">
        <v>71</v>
      </c>
      <c r="B74" s="1008" t="s">
        <v>616</v>
      </c>
      <c r="C74" s="480">
        <f t="shared" si="0"/>
        <v>65</v>
      </c>
      <c r="D74" s="998">
        <f>[1]i.04119a!C133</f>
        <v>0</v>
      </c>
      <c r="E74" s="998">
        <f>[1]i.04119a!D133</f>
        <v>0</v>
      </c>
    </row>
    <row r="75" spans="1:5" x14ac:dyDescent="0.2">
      <c r="A75" s="988" t="s">
        <v>73</v>
      </c>
      <c r="B75" s="1008" t="s">
        <v>617</v>
      </c>
      <c r="C75" s="480">
        <f>C74+1</f>
        <v>66</v>
      </c>
      <c r="D75" s="998"/>
      <c r="E75" s="998"/>
    </row>
    <row r="76" spans="1:5" x14ac:dyDescent="0.2">
      <c r="A76" s="994" t="s">
        <v>618</v>
      </c>
      <c r="B76" s="1009" t="s">
        <v>512</v>
      </c>
      <c r="C76" s="995">
        <f t="shared" ref="C76:C90" si="1">+C75+1</f>
        <v>67</v>
      </c>
      <c r="D76" s="996">
        <f>[1]i.04119a!C140</f>
        <v>0</v>
      </c>
      <c r="E76" s="996">
        <f>[1]i.04119a!D140</f>
        <v>0</v>
      </c>
    </row>
    <row r="77" spans="1:5" x14ac:dyDescent="0.2">
      <c r="A77" s="994" t="s">
        <v>619</v>
      </c>
      <c r="B77" s="1009" t="s">
        <v>513</v>
      </c>
      <c r="C77" s="995">
        <f t="shared" si="1"/>
        <v>68</v>
      </c>
      <c r="D77" s="996">
        <f>[1]i.04119a!C141</f>
        <v>0</v>
      </c>
      <c r="E77" s="996">
        <f>[1]i.04119a!D141</f>
        <v>0</v>
      </c>
    </row>
    <row r="78" spans="1:5" x14ac:dyDescent="0.2">
      <c r="A78" s="994" t="s">
        <v>620</v>
      </c>
      <c r="B78" s="1001" t="s">
        <v>514</v>
      </c>
      <c r="C78" s="995">
        <f t="shared" si="1"/>
        <v>69</v>
      </c>
      <c r="D78" s="996">
        <f>[1]i.04119a!C142</f>
        <v>0</v>
      </c>
      <c r="E78" s="996">
        <f>[1]i.04119a!D142</f>
        <v>0</v>
      </c>
    </row>
    <row r="79" spans="1:5" x14ac:dyDescent="0.2">
      <c r="A79" s="988" t="s">
        <v>621</v>
      </c>
      <c r="B79" s="1008" t="s">
        <v>622</v>
      </c>
      <c r="C79" s="480">
        <f>C78+1</f>
        <v>70</v>
      </c>
      <c r="D79" s="1010">
        <f>SUM(D76:D78)</f>
        <v>0</v>
      </c>
      <c r="E79" s="1010">
        <f>SUM(E76:E78)</f>
        <v>0</v>
      </c>
    </row>
    <row r="80" spans="1:5" ht="13.5" thickBot="1" x14ac:dyDescent="0.25">
      <c r="A80" s="1011" t="s">
        <v>75</v>
      </c>
      <c r="B80" s="1002" t="s">
        <v>623</v>
      </c>
      <c r="C80" s="1003">
        <f t="shared" si="1"/>
        <v>71</v>
      </c>
      <c r="D80" s="1004">
        <f>+D51+D59+D72+D73+D74+D79</f>
        <v>0</v>
      </c>
      <c r="E80" s="1004">
        <f>+E51+E59+E72+E73+E74+E79</f>
        <v>0</v>
      </c>
    </row>
    <row r="81" spans="1:5" x14ac:dyDescent="0.2">
      <c r="A81" s="1012" t="s">
        <v>624</v>
      </c>
      <c r="B81" s="1013" t="s">
        <v>625</v>
      </c>
      <c r="C81" s="1006">
        <f t="shared" si="1"/>
        <v>72</v>
      </c>
      <c r="D81" s="1007"/>
      <c r="E81" s="1007"/>
    </row>
    <row r="82" spans="1:5" x14ac:dyDescent="0.2">
      <c r="A82" s="988" t="s">
        <v>77</v>
      </c>
      <c r="B82" s="997" t="s">
        <v>626</v>
      </c>
      <c r="C82" s="480">
        <f t="shared" si="1"/>
        <v>73</v>
      </c>
      <c r="D82" s="998">
        <f>[1]i.04119a!C144+[1]i.04119a!C145</f>
        <v>0</v>
      </c>
      <c r="E82" s="998">
        <f>[1]i.04119a!D144+[1]i.04119a!D145</f>
        <v>0</v>
      </c>
    </row>
    <row r="83" spans="1:5" x14ac:dyDescent="0.2">
      <c r="A83" s="988" t="s">
        <v>79</v>
      </c>
      <c r="B83" s="997" t="s">
        <v>122</v>
      </c>
      <c r="C83" s="480">
        <f t="shared" si="1"/>
        <v>74</v>
      </c>
      <c r="D83" s="998">
        <f>[1]i.04119a!C148+[1]i.04119a!C149</f>
        <v>0</v>
      </c>
      <c r="E83" s="998">
        <f>[1]i.04119a!D148+[1]i.04119a!D149</f>
        <v>0</v>
      </c>
    </row>
    <row r="84" spans="1:5" x14ac:dyDescent="0.2">
      <c r="A84" s="988" t="s">
        <v>81</v>
      </c>
      <c r="B84" s="997" t="s">
        <v>123</v>
      </c>
      <c r="C84" s="480">
        <f t="shared" si="1"/>
        <v>75</v>
      </c>
      <c r="D84" s="998">
        <f>[1]i.04119a!C146+[1]i.04119a!C147</f>
        <v>0</v>
      </c>
      <c r="E84" s="998">
        <f>[1]i.04119a!D146+[1]i.04119a!D147</f>
        <v>0</v>
      </c>
    </row>
    <row r="85" spans="1:5" x14ac:dyDescent="0.2">
      <c r="A85" s="988" t="s">
        <v>83</v>
      </c>
      <c r="B85" s="997" t="s">
        <v>521</v>
      </c>
      <c r="C85" s="480">
        <f>C84+1</f>
        <v>76</v>
      </c>
      <c r="D85" s="998">
        <f>[1]i.04119a!C151</f>
        <v>0</v>
      </c>
      <c r="E85" s="998">
        <f>[1]i.04119a!D151</f>
        <v>0</v>
      </c>
    </row>
    <row r="86" spans="1:5" x14ac:dyDescent="0.2">
      <c r="A86" s="988" t="s">
        <v>85</v>
      </c>
      <c r="B86" s="997" t="s">
        <v>126</v>
      </c>
      <c r="C86" s="480">
        <f t="shared" si="1"/>
        <v>77</v>
      </c>
      <c r="D86" s="998">
        <f>[1]i.04119a!C156</f>
        <v>0</v>
      </c>
      <c r="E86" s="998">
        <f>[1]i.04119a!D156</f>
        <v>0</v>
      </c>
    </row>
    <row r="87" spans="1:5" x14ac:dyDescent="0.2">
      <c r="A87" s="988" t="s">
        <v>627</v>
      </c>
      <c r="B87" s="997" t="s">
        <v>127</v>
      </c>
      <c r="C87" s="480">
        <f t="shared" si="1"/>
        <v>78</v>
      </c>
      <c r="D87" s="998">
        <f>[1]i.04119a!C153+[1]i.04119a!C154+[1]i.04119a!C155+[1]i.04119a!C157</f>
        <v>0</v>
      </c>
      <c r="E87" s="998">
        <f>[1]i.04119a!D153+[1]i.04119a!D154+[1]i.04119a!D155+[1]i.04119a!D157</f>
        <v>0</v>
      </c>
    </row>
    <row r="88" spans="1:5" x14ac:dyDescent="0.2">
      <c r="A88" s="988" t="s">
        <v>628</v>
      </c>
      <c r="B88" s="997" t="s">
        <v>522</v>
      </c>
      <c r="C88" s="480">
        <f t="shared" si="1"/>
        <v>79</v>
      </c>
      <c r="D88" s="998">
        <f>[1]i.04119a!C152</f>
        <v>0</v>
      </c>
      <c r="E88" s="998">
        <f>[1]i.04119a!D152</f>
        <v>0</v>
      </c>
    </row>
    <row r="89" spans="1:5" ht="13.5" thickBot="1" x14ac:dyDescent="0.25">
      <c r="A89" s="988" t="s">
        <v>629</v>
      </c>
      <c r="B89" s="1014" t="s">
        <v>630</v>
      </c>
      <c r="C89" s="1015">
        <f t="shared" si="1"/>
        <v>80</v>
      </c>
      <c r="D89" s="1016">
        <f>SUM(D82:D88)</f>
        <v>0</v>
      </c>
      <c r="E89" s="1016">
        <f>SUM(E82:E88)</f>
        <v>0</v>
      </c>
    </row>
    <row r="90" spans="1:5" ht="13.5" thickBot="1" x14ac:dyDescent="0.25">
      <c r="A90" s="1017" t="s">
        <v>631</v>
      </c>
      <c r="B90" s="1018" t="s">
        <v>632</v>
      </c>
      <c r="C90" s="1019">
        <f t="shared" si="1"/>
        <v>81</v>
      </c>
      <c r="D90" s="1020">
        <f>SUM(D80,D89)</f>
        <v>0</v>
      </c>
      <c r="E90" s="1020">
        <f>SUM(E80,E89)</f>
        <v>0</v>
      </c>
    </row>
    <row r="91" spans="1:5" x14ac:dyDescent="0.2">
      <c r="A91" s="1021"/>
      <c r="B91" s="616"/>
      <c r="C91" s="1022"/>
      <c r="D91" s="1023"/>
      <c r="E91" s="1024"/>
    </row>
    <row r="92" spans="1:5" x14ac:dyDescent="0.2">
      <c r="B92" s="78"/>
      <c r="C92" s="78"/>
      <c r="D92" s="78"/>
      <c r="E92" s="78"/>
    </row>
    <row r="93" spans="1:5" x14ac:dyDescent="0.2">
      <c r="A93" s="1021"/>
      <c r="B93" s="5" t="s">
        <v>111</v>
      </c>
      <c r="C93" s="885"/>
      <c r="D93" s="7"/>
      <c r="E93" s="7"/>
    </row>
    <row r="94" spans="1:5" x14ac:dyDescent="0.2">
      <c r="A94" s="1021"/>
      <c r="B94" s="8"/>
      <c r="C94" s="885"/>
      <c r="D94" s="7"/>
      <c r="E94" s="7"/>
    </row>
    <row r="95" spans="1:5" x14ac:dyDescent="0.2">
      <c r="A95" s="1025"/>
      <c r="B95" s="8" t="s">
        <v>112</v>
      </c>
      <c r="C95" s="885"/>
      <c r="D95" s="7"/>
      <c r="E95" s="7"/>
    </row>
    <row r="96" spans="1:5" x14ac:dyDescent="0.2">
      <c r="A96" s="1025"/>
      <c r="B96" s="8"/>
      <c r="C96" s="885"/>
      <c r="D96" s="7"/>
      <c r="E96" s="7"/>
    </row>
    <row r="97" spans="1:5" x14ac:dyDescent="0.2">
      <c r="A97" s="1025"/>
      <c r="B97" s="894" t="s">
        <v>113</v>
      </c>
      <c r="C97" s="1117" t="s">
        <v>114</v>
      </c>
      <c r="D97" s="1117"/>
      <c r="E97" s="9" t="s">
        <v>115</v>
      </c>
    </row>
    <row r="98" spans="1:5" x14ac:dyDescent="0.2">
      <c r="A98" s="1025"/>
      <c r="B98" s="8"/>
      <c r="C98" s="1117"/>
      <c r="D98" s="1117"/>
      <c r="E98" s="7"/>
    </row>
    <row r="99" spans="1:5" x14ac:dyDescent="0.2">
      <c r="A99" s="1021"/>
      <c r="B99" s="894" t="s">
        <v>116</v>
      </c>
      <c r="C99" s="1117" t="s">
        <v>117</v>
      </c>
      <c r="D99" s="1117"/>
      <c r="E99" s="9" t="s">
        <v>118</v>
      </c>
    </row>
    <row r="100" spans="1:5" x14ac:dyDescent="0.2">
      <c r="B100" s="8"/>
      <c r="C100" s="1117"/>
      <c r="D100" s="1117"/>
      <c r="E100" s="7"/>
    </row>
    <row r="101" spans="1:5" x14ac:dyDescent="0.2">
      <c r="B101" s="10" t="s">
        <v>119</v>
      </c>
      <c r="C101" s="1117" t="s">
        <v>114</v>
      </c>
      <c r="D101" s="1117"/>
      <c r="E101" s="9" t="s">
        <v>118</v>
      </c>
    </row>
  </sheetData>
  <sheetProtection algorithmName="SHA-512" hashValue="ktc/evebHnPpVeIB89/ROLaGSjrlbLhgeSsSOgvFIbIhuN2cVB0yj+R9ZJSDFdsuokN1iTlwGkKGDBD8uBsLyg==" saltValue="IfpPz887BkKPD3s1l3p1qw=="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workbookViewId="0">
      <selection activeCell="J34" sqref="A1:XFD1048576"/>
    </sheetView>
  </sheetViews>
  <sheetFormatPr defaultColWidth="9.140625" defaultRowHeight="12.75" x14ac:dyDescent="0.2"/>
  <cols>
    <col min="1" max="1" width="86.140625" style="879" customWidth="1"/>
    <col min="2" max="2" width="9.140625" style="879"/>
    <col min="3" max="4" width="22" style="879" customWidth="1"/>
    <col min="5" max="16384" width="9.140625" style="879"/>
  </cols>
  <sheetData>
    <row r="2" spans="1:4" x14ac:dyDescent="0.2">
      <c r="A2" s="1121" t="s">
        <v>633</v>
      </c>
      <c r="B2" s="1121"/>
      <c r="C2" s="1121"/>
      <c r="D2" s="1121"/>
    </row>
    <row r="3" spans="1:4" ht="12.75" customHeight="1" x14ac:dyDescent="0.2">
      <c r="A3" s="1114" t="str">
        <f>[1]i.04119!A6</f>
        <v>Даатгагчийн нэр:</v>
      </c>
      <c r="B3" s="1114"/>
      <c r="C3" s="1066" t="str">
        <f>[1]i.04119!D6</f>
        <v>..... оны .... сарын ...-ны өдөр</v>
      </c>
      <c r="D3" s="1066"/>
    </row>
    <row r="4" spans="1:4" ht="13.5" thickBot="1" x14ac:dyDescent="0.25">
      <c r="A4" s="8"/>
      <c r="B4" s="79"/>
      <c r="D4" s="212" t="s">
        <v>3</v>
      </c>
    </row>
    <row r="5" spans="1:4" ht="25.5" x14ac:dyDescent="0.2">
      <c r="A5" s="895" t="s">
        <v>380</v>
      </c>
      <c r="B5" s="81" t="s">
        <v>634</v>
      </c>
      <c r="C5" s="898" t="str">
        <f>[1]i.04119!D8</f>
        <v>... оны ..-р сарын ..</v>
      </c>
      <c r="D5" s="900" t="str">
        <f>[1]i.04119!E8</f>
        <v>... оны ..-р сарын ..</v>
      </c>
    </row>
    <row r="6" spans="1:4" x14ac:dyDescent="0.2">
      <c r="A6" s="82" t="s">
        <v>15</v>
      </c>
      <c r="B6" s="83">
        <v>5110</v>
      </c>
      <c r="C6" s="84"/>
      <c r="D6" s="84"/>
    </row>
    <row r="7" spans="1:4" x14ac:dyDescent="0.2">
      <c r="A7" s="82" t="s">
        <v>635</v>
      </c>
      <c r="B7" s="83">
        <v>5120</v>
      </c>
      <c r="C7" s="84"/>
      <c r="D7" s="84"/>
    </row>
    <row r="8" spans="1:4" x14ac:dyDescent="0.2">
      <c r="A8" s="82" t="s">
        <v>636</v>
      </c>
      <c r="B8" s="83">
        <v>5210</v>
      </c>
      <c r="C8" s="84"/>
      <c r="D8" s="84"/>
    </row>
    <row r="9" spans="1:4" x14ac:dyDescent="0.2">
      <c r="A9" s="82" t="s">
        <v>637</v>
      </c>
      <c r="B9" s="83">
        <v>5220</v>
      </c>
      <c r="C9" s="84"/>
      <c r="D9" s="84"/>
    </row>
    <row r="10" spans="1:4" x14ac:dyDescent="0.2">
      <c r="A10" s="82" t="s">
        <v>638</v>
      </c>
      <c r="B10" s="83">
        <v>5230</v>
      </c>
      <c r="C10" s="84"/>
      <c r="D10" s="84"/>
    </row>
    <row r="11" spans="1:4" x14ac:dyDescent="0.2">
      <c r="A11" s="82" t="s">
        <v>639</v>
      </c>
      <c r="B11" s="83">
        <v>5310</v>
      </c>
      <c r="C11" s="84"/>
      <c r="D11" s="85"/>
    </row>
    <row r="12" spans="1:4" x14ac:dyDescent="0.2">
      <c r="A12" s="82" t="s">
        <v>640</v>
      </c>
      <c r="B12" s="83">
        <v>5311</v>
      </c>
      <c r="C12" s="84"/>
      <c r="D12" s="85"/>
    </row>
    <row r="13" spans="1:4" x14ac:dyDescent="0.2">
      <c r="A13" s="82" t="s">
        <v>641</v>
      </c>
      <c r="B13" s="83">
        <v>5320</v>
      </c>
      <c r="C13" s="84"/>
      <c r="D13" s="85"/>
    </row>
    <row r="14" spans="1:4" x14ac:dyDescent="0.2">
      <c r="A14" s="82" t="s">
        <v>642</v>
      </c>
      <c r="B14" s="83">
        <v>5410</v>
      </c>
      <c r="C14" s="84"/>
      <c r="D14" s="85"/>
    </row>
    <row r="15" spans="1:4" x14ac:dyDescent="0.2">
      <c r="A15" s="82" t="s">
        <v>643</v>
      </c>
      <c r="B15" s="83">
        <v>5510</v>
      </c>
      <c r="C15" s="84"/>
      <c r="D15" s="85"/>
    </row>
    <row r="16" spans="1:4" x14ac:dyDescent="0.2">
      <c r="A16" s="82" t="s">
        <v>644</v>
      </c>
      <c r="B16" s="83">
        <v>5610</v>
      </c>
      <c r="C16" s="84"/>
      <c r="D16" s="85"/>
    </row>
    <row r="17" spans="1:4" x14ac:dyDescent="0.2">
      <c r="A17" s="82" t="s">
        <v>645</v>
      </c>
      <c r="B17" s="83">
        <v>5620</v>
      </c>
      <c r="C17" s="84"/>
      <c r="D17" s="85"/>
    </row>
    <row r="18" spans="1:4" x14ac:dyDescent="0.2">
      <c r="A18" s="82" t="s">
        <v>646</v>
      </c>
      <c r="B18" s="83">
        <v>5630</v>
      </c>
      <c r="C18" s="84"/>
      <c r="D18" s="85"/>
    </row>
    <row r="19" spans="1:4" x14ac:dyDescent="0.2">
      <c r="A19" s="82" t="s">
        <v>647</v>
      </c>
      <c r="B19" s="83">
        <v>5640</v>
      </c>
      <c r="C19" s="84"/>
      <c r="D19" s="85"/>
    </row>
    <row r="20" spans="1:4" x14ac:dyDescent="0.2">
      <c r="A20" s="82" t="s">
        <v>648</v>
      </c>
      <c r="B20" s="83">
        <v>5650</v>
      </c>
      <c r="C20" s="84"/>
      <c r="D20" s="85"/>
    </row>
    <row r="21" spans="1:4" x14ac:dyDescent="0.2">
      <c r="A21" s="82" t="s">
        <v>649</v>
      </c>
      <c r="B21" s="83">
        <v>5710</v>
      </c>
      <c r="C21" s="84"/>
      <c r="D21" s="85"/>
    </row>
    <row r="22" spans="1:4" x14ac:dyDescent="0.2">
      <c r="A22" s="82" t="s">
        <v>650</v>
      </c>
      <c r="B22" s="83">
        <v>5720</v>
      </c>
      <c r="C22" s="84"/>
      <c r="D22" s="85"/>
    </row>
    <row r="23" spans="1:4" x14ac:dyDescent="0.2">
      <c r="A23" s="82" t="s">
        <v>651</v>
      </c>
      <c r="B23" s="83">
        <v>5730</v>
      </c>
      <c r="C23" s="84"/>
      <c r="D23" s="85"/>
    </row>
    <row r="24" spans="1:4" x14ac:dyDescent="0.2">
      <c r="A24" s="82" t="s">
        <v>652</v>
      </c>
      <c r="B24" s="83">
        <v>5740</v>
      </c>
      <c r="C24" s="84"/>
      <c r="D24" s="85"/>
    </row>
    <row r="25" spans="1:4" x14ac:dyDescent="0.2">
      <c r="A25" s="82" t="s">
        <v>653</v>
      </c>
      <c r="B25" s="83">
        <v>5750</v>
      </c>
      <c r="C25" s="84"/>
      <c r="D25" s="85"/>
    </row>
    <row r="26" spans="1:4" x14ac:dyDescent="0.2">
      <c r="A26" s="82" t="s">
        <v>654</v>
      </c>
      <c r="B26" s="83">
        <v>5760</v>
      </c>
      <c r="C26" s="84"/>
      <c r="D26" s="85"/>
    </row>
    <row r="27" spans="1:4" x14ac:dyDescent="0.2">
      <c r="A27" s="82" t="s">
        <v>655</v>
      </c>
      <c r="B27" s="83">
        <v>6010</v>
      </c>
      <c r="C27" s="84"/>
      <c r="D27" s="84"/>
    </row>
    <row r="28" spans="1:4" x14ac:dyDescent="0.2">
      <c r="A28" s="82" t="s">
        <v>656</v>
      </c>
      <c r="B28" s="83">
        <v>6021</v>
      </c>
      <c r="C28" s="84"/>
      <c r="D28" s="84"/>
    </row>
    <row r="29" spans="1:4" x14ac:dyDescent="0.2">
      <c r="A29" s="82" t="s">
        <v>657</v>
      </c>
      <c r="B29" s="83">
        <v>6110</v>
      </c>
      <c r="C29" s="84"/>
      <c r="D29" s="84"/>
    </row>
    <row r="30" spans="1:4" x14ac:dyDescent="0.2">
      <c r="A30" s="82" t="s">
        <v>658</v>
      </c>
      <c r="B30" s="83">
        <v>6210</v>
      </c>
      <c r="C30" s="84"/>
      <c r="D30" s="84"/>
    </row>
    <row r="31" spans="1:4" x14ac:dyDescent="0.2">
      <c r="A31" s="82" t="s">
        <v>253</v>
      </c>
      <c r="B31" s="83">
        <v>6310</v>
      </c>
      <c r="C31" s="84"/>
      <c r="D31" s="84"/>
    </row>
    <row r="32" spans="1:4" x14ac:dyDescent="0.2">
      <c r="A32" s="82" t="s">
        <v>659</v>
      </c>
      <c r="B32" s="83">
        <v>6420</v>
      </c>
      <c r="C32" s="84"/>
      <c r="D32" s="84"/>
    </row>
    <row r="33" spans="1:4" x14ac:dyDescent="0.2">
      <c r="A33" s="82" t="s">
        <v>660</v>
      </c>
      <c r="B33" s="83">
        <v>6421</v>
      </c>
      <c r="C33" s="84"/>
      <c r="D33" s="84"/>
    </row>
    <row r="34" spans="1:4" x14ac:dyDescent="0.2">
      <c r="A34" s="82" t="s">
        <v>661</v>
      </c>
      <c r="B34" s="83">
        <v>6430</v>
      </c>
      <c r="C34" s="84"/>
      <c r="D34" s="84"/>
    </row>
    <row r="35" spans="1:4" x14ac:dyDescent="0.2">
      <c r="A35" s="82" t="s">
        <v>662</v>
      </c>
      <c r="B35" s="83">
        <v>6510</v>
      </c>
      <c r="C35" s="84"/>
      <c r="D35" s="84"/>
    </row>
    <row r="36" spans="1:4" x14ac:dyDescent="0.2">
      <c r="A36" s="82" t="s">
        <v>663</v>
      </c>
      <c r="B36" s="83">
        <v>6610</v>
      </c>
      <c r="C36" s="84"/>
      <c r="D36" s="84"/>
    </row>
    <row r="37" spans="1:4" x14ac:dyDescent="0.2">
      <c r="A37" s="82" t="s">
        <v>664</v>
      </c>
      <c r="B37" s="83">
        <v>6620</v>
      </c>
      <c r="C37" s="84"/>
      <c r="D37" s="84"/>
    </row>
    <row r="38" spans="1:4" x14ac:dyDescent="0.2">
      <c r="A38" s="82" t="s">
        <v>665</v>
      </c>
      <c r="B38" s="83">
        <v>6630</v>
      </c>
      <c r="C38" s="84"/>
      <c r="D38" s="84"/>
    </row>
    <row r="39" spans="1:4" x14ac:dyDescent="0.2">
      <c r="A39" s="82" t="s">
        <v>666</v>
      </c>
      <c r="B39" s="83">
        <v>6640</v>
      </c>
      <c r="C39" s="84"/>
      <c r="D39" s="84"/>
    </row>
    <row r="40" spans="1:4" x14ac:dyDescent="0.2">
      <c r="A40" s="82" t="s">
        <v>667</v>
      </c>
      <c r="B40" s="83">
        <v>6710</v>
      </c>
      <c r="C40" s="84"/>
      <c r="D40" s="84"/>
    </row>
    <row r="41" spans="1:4" x14ac:dyDescent="0.2">
      <c r="A41" s="82" t="s">
        <v>668</v>
      </c>
      <c r="B41" s="83">
        <v>6720</v>
      </c>
      <c r="C41" s="84"/>
      <c r="D41" s="84"/>
    </row>
    <row r="42" spans="1:4" x14ac:dyDescent="0.2">
      <c r="A42" s="82" t="s">
        <v>669</v>
      </c>
      <c r="B42" s="83">
        <v>6810</v>
      </c>
      <c r="C42" s="84"/>
      <c r="D42" s="84"/>
    </row>
    <row r="43" spans="1:4" x14ac:dyDescent="0.2">
      <c r="A43" s="82" t="s">
        <v>670</v>
      </c>
      <c r="B43" s="83">
        <v>6820</v>
      </c>
      <c r="C43" s="84"/>
      <c r="D43" s="84"/>
    </row>
    <row r="44" spans="1:4" x14ac:dyDescent="0.2">
      <c r="A44" s="82" t="s">
        <v>671</v>
      </c>
      <c r="B44" s="83">
        <v>7010</v>
      </c>
      <c r="C44" s="84"/>
      <c r="D44" s="85"/>
    </row>
    <row r="45" spans="1:4" x14ac:dyDescent="0.2">
      <c r="A45" s="82" t="s">
        <v>672</v>
      </c>
      <c r="B45" s="83">
        <v>7011</v>
      </c>
      <c r="C45" s="84"/>
      <c r="D45" s="85"/>
    </row>
    <row r="46" spans="1:4" x14ac:dyDescent="0.2">
      <c r="A46" s="82" t="s">
        <v>673</v>
      </c>
      <c r="B46" s="83">
        <v>7012</v>
      </c>
      <c r="C46" s="84"/>
      <c r="D46" s="85"/>
    </row>
    <row r="47" spans="1:4" x14ac:dyDescent="0.2">
      <c r="A47" s="82" t="s">
        <v>674</v>
      </c>
      <c r="B47" s="83">
        <v>7013</v>
      </c>
      <c r="C47" s="85"/>
      <c r="D47" s="85"/>
    </row>
    <row r="48" spans="1:4" x14ac:dyDescent="0.2">
      <c r="A48" s="82" t="s">
        <v>675</v>
      </c>
      <c r="B48" s="83">
        <v>7014</v>
      </c>
      <c r="C48" s="85"/>
      <c r="D48" s="85"/>
    </row>
    <row r="49" spans="1:4" x14ac:dyDescent="0.2">
      <c r="A49" s="82" t="s">
        <v>676</v>
      </c>
      <c r="B49" s="83">
        <v>7015</v>
      </c>
      <c r="C49" s="85"/>
      <c r="D49" s="85"/>
    </row>
    <row r="50" spans="1:4" x14ac:dyDescent="0.2">
      <c r="A50" s="82" t="s">
        <v>677</v>
      </c>
      <c r="B50" s="83">
        <v>7016</v>
      </c>
      <c r="C50" s="85"/>
      <c r="D50" s="85"/>
    </row>
    <row r="51" spans="1:4" x14ac:dyDescent="0.2">
      <c r="A51" s="82" t="s">
        <v>678</v>
      </c>
      <c r="B51" s="83">
        <v>7017</v>
      </c>
      <c r="C51" s="85"/>
      <c r="D51" s="85"/>
    </row>
    <row r="52" spans="1:4" x14ac:dyDescent="0.2">
      <c r="A52" s="82" t="s">
        <v>679</v>
      </c>
      <c r="B52" s="83">
        <v>7018</v>
      </c>
      <c r="C52" s="85"/>
      <c r="D52" s="85"/>
    </row>
    <row r="53" spans="1:4" x14ac:dyDescent="0.2">
      <c r="A53" s="82" t="s">
        <v>680</v>
      </c>
      <c r="B53" s="83">
        <v>7019</v>
      </c>
      <c r="C53" s="85"/>
      <c r="D53" s="85"/>
    </row>
    <row r="54" spans="1:4" x14ac:dyDescent="0.2">
      <c r="A54" s="82" t="s">
        <v>681</v>
      </c>
      <c r="B54" s="83">
        <v>7020</v>
      </c>
      <c r="C54" s="85"/>
      <c r="D54" s="85"/>
    </row>
    <row r="55" spans="1:4" x14ac:dyDescent="0.2">
      <c r="A55" s="82" t="s">
        <v>682</v>
      </c>
      <c r="B55" s="83">
        <v>7021</v>
      </c>
      <c r="C55" s="85"/>
      <c r="D55" s="85"/>
    </row>
    <row r="56" spans="1:4" x14ac:dyDescent="0.2">
      <c r="A56" s="82" t="s">
        <v>683</v>
      </c>
      <c r="B56" s="83">
        <v>7022</v>
      </c>
      <c r="C56" s="85"/>
      <c r="D56" s="85"/>
    </row>
    <row r="57" spans="1:4" x14ac:dyDescent="0.2">
      <c r="A57" s="82" t="s">
        <v>684</v>
      </c>
      <c r="B57" s="83">
        <v>7023</v>
      </c>
      <c r="C57" s="85"/>
      <c r="D57" s="85"/>
    </row>
    <row r="58" spans="1:4" x14ac:dyDescent="0.2">
      <c r="A58" s="82" t="s">
        <v>685</v>
      </c>
      <c r="B58" s="83">
        <v>7024</v>
      </c>
      <c r="C58" s="85"/>
      <c r="D58" s="85"/>
    </row>
    <row r="59" spans="1:4" x14ac:dyDescent="0.2">
      <c r="A59" s="82" t="s">
        <v>686</v>
      </c>
      <c r="B59" s="83">
        <v>7025</v>
      </c>
      <c r="C59" s="85"/>
      <c r="D59" s="85"/>
    </row>
    <row r="60" spans="1:4" x14ac:dyDescent="0.2">
      <c r="A60" s="82" t="s">
        <v>687</v>
      </c>
      <c r="B60" s="83">
        <v>7026</v>
      </c>
      <c r="C60" s="85"/>
      <c r="D60" s="85"/>
    </row>
    <row r="61" spans="1:4" x14ac:dyDescent="0.2">
      <c r="A61" s="82" t="s">
        <v>688</v>
      </c>
      <c r="B61" s="83">
        <v>7027</v>
      </c>
      <c r="C61" s="85"/>
      <c r="D61" s="85"/>
    </row>
    <row r="62" spans="1:4" x14ac:dyDescent="0.2">
      <c r="A62" s="82" t="s">
        <v>689</v>
      </c>
      <c r="B62" s="83">
        <v>7028</v>
      </c>
      <c r="C62" s="85"/>
      <c r="D62" s="85"/>
    </row>
    <row r="63" spans="1:4" x14ac:dyDescent="0.2">
      <c r="A63" s="82" t="s">
        <v>690</v>
      </c>
      <c r="B63" s="83">
        <v>7029</v>
      </c>
      <c r="C63" s="85"/>
      <c r="D63" s="85"/>
    </row>
    <row r="64" spans="1:4" x14ac:dyDescent="0.2">
      <c r="A64" s="82" t="s">
        <v>671</v>
      </c>
      <c r="B64" s="83">
        <v>7110</v>
      </c>
      <c r="C64" s="85"/>
      <c r="D64" s="85"/>
    </row>
    <row r="65" spans="1:4" x14ac:dyDescent="0.2">
      <c r="A65" s="82" t="s">
        <v>672</v>
      </c>
      <c r="B65" s="83">
        <v>7111</v>
      </c>
      <c r="C65" s="85"/>
      <c r="D65" s="85"/>
    </row>
    <row r="66" spans="1:4" x14ac:dyDescent="0.2">
      <c r="A66" s="82" t="s">
        <v>673</v>
      </c>
      <c r="B66" s="83">
        <v>7112</v>
      </c>
      <c r="C66" s="85"/>
      <c r="D66" s="85"/>
    </row>
    <row r="67" spans="1:4" x14ac:dyDescent="0.2">
      <c r="A67" s="82" t="s">
        <v>674</v>
      </c>
      <c r="B67" s="83">
        <v>7113</v>
      </c>
      <c r="C67" s="84"/>
      <c r="D67" s="85"/>
    </row>
    <row r="68" spans="1:4" x14ac:dyDescent="0.2">
      <c r="A68" s="82" t="s">
        <v>675</v>
      </c>
      <c r="B68" s="83">
        <v>7114</v>
      </c>
      <c r="C68" s="84"/>
      <c r="D68" s="85"/>
    </row>
    <row r="69" spans="1:4" x14ac:dyDescent="0.2">
      <c r="A69" s="82" t="s">
        <v>676</v>
      </c>
      <c r="B69" s="83">
        <v>7115</v>
      </c>
      <c r="C69" s="84"/>
      <c r="D69" s="85"/>
    </row>
    <row r="70" spans="1:4" x14ac:dyDescent="0.2">
      <c r="A70" s="82" t="s">
        <v>677</v>
      </c>
      <c r="B70" s="83">
        <v>7116</v>
      </c>
      <c r="C70" s="84"/>
      <c r="D70" s="85"/>
    </row>
    <row r="71" spans="1:4" x14ac:dyDescent="0.2">
      <c r="A71" s="82" t="s">
        <v>678</v>
      </c>
      <c r="B71" s="83">
        <v>7117</v>
      </c>
      <c r="C71" s="84"/>
      <c r="D71" s="85"/>
    </row>
    <row r="72" spans="1:4" x14ac:dyDescent="0.2">
      <c r="A72" s="82" t="s">
        <v>679</v>
      </c>
      <c r="B72" s="83">
        <v>7118</v>
      </c>
      <c r="C72" s="84"/>
      <c r="D72" s="85"/>
    </row>
    <row r="73" spans="1:4" x14ac:dyDescent="0.2">
      <c r="A73" s="82" t="s">
        <v>680</v>
      </c>
      <c r="B73" s="83">
        <v>7119</v>
      </c>
      <c r="C73" s="84"/>
      <c r="D73" s="85"/>
    </row>
    <row r="74" spans="1:4" x14ac:dyDescent="0.2">
      <c r="A74" s="82" t="s">
        <v>681</v>
      </c>
      <c r="B74" s="83">
        <v>7120</v>
      </c>
      <c r="C74" s="84"/>
      <c r="D74" s="85"/>
    </row>
    <row r="75" spans="1:4" x14ac:dyDescent="0.2">
      <c r="A75" s="82" t="s">
        <v>682</v>
      </c>
      <c r="B75" s="83">
        <v>7121</v>
      </c>
      <c r="C75" s="84"/>
      <c r="D75" s="85"/>
    </row>
    <row r="76" spans="1:4" x14ac:dyDescent="0.2">
      <c r="A76" s="82" t="s">
        <v>683</v>
      </c>
      <c r="B76" s="83">
        <v>7122</v>
      </c>
      <c r="C76" s="84"/>
      <c r="D76" s="85"/>
    </row>
    <row r="77" spans="1:4" x14ac:dyDescent="0.2">
      <c r="A77" s="82" t="s">
        <v>684</v>
      </c>
      <c r="B77" s="83">
        <v>7123</v>
      </c>
      <c r="C77" s="84"/>
      <c r="D77" s="85"/>
    </row>
    <row r="78" spans="1:4" x14ac:dyDescent="0.2">
      <c r="A78" s="82" t="s">
        <v>685</v>
      </c>
      <c r="B78" s="83">
        <v>7124</v>
      </c>
      <c r="C78" s="84"/>
      <c r="D78" s="85"/>
    </row>
    <row r="79" spans="1:4" x14ac:dyDescent="0.2">
      <c r="A79" s="82" t="s">
        <v>686</v>
      </c>
      <c r="B79" s="83">
        <v>7125</v>
      </c>
      <c r="C79" s="84"/>
      <c r="D79" s="85"/>
    </row>
    <row r="80" spans="1:4" x14ac:dyDescent="0.2">
      <c r="A80" s="82" t="s">
        <v>687</v>
      </c>
      <c r="B80" s="83">
        <v>7126</v>
      </c>
      <c r="C80" s="84"/>
      <c r="D80" s="85"/>
    </row>
    <row r="81" spans="1:4" x14ac:dyDescent="0.2">
      <c r="A81" s="82" t="s">
        <v>688</v>
      </c>
      <c r="B81" s="83">
        <v>7127</v>
      </c>
      <c r="C81" s="84"/>
      <c r="D81" s="85"/>
    </row>
    <row r="82" spans="1:4" x14ac:dyDescent="0.2">
      <c r="A82" s="82" t="s">
        <v>689</v>
      </c>
      <c r="B82" s="83">
        <v>7128</v>
      </c>
      <c r="C82" s="84"/>
      <c r="D82" s="85"/>
    </row>
    <row r="83" spans="1:4" x14ac:dyDescent="0.2">
      <c r="A83" s="82" t="s">
        <v>690</v>
      </c>
      <c r="B83" s="83">
        <v>7129</v>
      </c>
      <c r="C83" s="84"/>
      <c r="D83" s="85"/>
    </row>
    <row r="84" spans="1:4" x14ac:dyDescent="0.2">
      <c r="A84" s="82" t="s">
        <v>691</v>
      </c>
      <c r="B84" s="83">
        <v>7210</v>
      </c>
      <c r="C84" s="84"/>
      <c r="D84" s="85"/>
    </row>
    <row r="85" spans="1:4" x14ac:dyDescent="0.2">
      <c r="A85" s="82" t="s">
        <v>692</v>
      </c>
      <c r="B85" s="83">
        <v>7310</v>
      </c>
      <c r="C85" s="84"/>
      <c r="D85" s="85"/>
    </row>
    <row r="86" spans="1:4" x14ac:dyDescent="0.2">
      <c r="A86" s="82" t="s">
        <v>693</v>
      </c>
      <c r="B86" s="83">
        <v>7410</v>
      </c>
      <c r="C86" s="84"/>
      <c r="D86" s="85"/>
    </row>
    <row r="87" spans="1:4" x14ac:dyDescent="0.2">
      <c r="A87" s="82" t="s">
        <v>694</v>
      </c>
      <c r="B87" s="83">
        <v>7510</v>
      </c>
      <c r="C87" s="84"/>
      <c r="D87" s="85"/>
    </row>
    <row r="88" spans="1:4" x14ac:dyDescent="0.2">
      <c r="A88" s="82" t="s">
        <v>695</v>
      </c>
      <c r="B88" s="83">
        <v>7610</v>
      </c>
      <c r="C88" s="84"/>
      <c r="D88" s="85"/>
    </row>
    <row r="89" spans="1:4" x14ac:dyDescent="0.2">
      <c r="A89" s="82" t="s">
        <v>696</v>
      </c>
      <c r="B89" s="83">
        <v>7620</v>
      </c>
      <c r="C89" s="84"/>
      <c r="D89" s="85"/>
    </row>
    <row r="90" spans="1:4" x14ac:dyDescent="0.2">
      <c r="A90" s="82" t="s">
        <v>697</v>
      </c>
      <c r="B90" s="83">
        <v>7630</v>
      </c>
      <c r="C90" s="84"/>
      <c r="D90" s="85"/>
    </row>
    <row r="91" spans="1:4" x14ac:dyDescent="0.2">
      <c r="A91" s="82" t="s">
        <v>698</v>
      </c>
      <c r="B91" s="83">
        <v>7640</v>
      </c>
      <c r="C91" s="84"/>
      <c r="D91" s="85"/>
    </row>
    <row r="92" spans="1:4" x14ac:dyDescent="0.2">
      <c r="A92" s="82" t="s">
        <v>699</v>
      </c>
      <c r="B92" s="83">
        <v>7650</v>
      </c>
      <c r="C92" s="84"/>
      <c r="D92" s="85"/>
    </row>
    <row r="93" spans="1:4" x14ac:dyDescent="0.2">
      <c r="A93" s="82" t="s">
        <v>700</v>
      </c>
      <c r="B93" s="83">
        <v>7660</v>
      </c>
      <c r="C93" s="84"/>
      <c r="D93" s="85"/>
    </row>
    <row r="94" spans="1:4" x14ac:dyDescent="0.2">
      <c r="A94" s="82" t="s">
        <v>701</v>
      </c>
      <c r="B94" s="83">
        <v>7670</v>
      </c>
      <c r="C94" s="84"/>
      <c r="D94" s="85"/>
    </row>
    <row r="95" spans="1:4" x14ac:dyDescent="0.2">
      <c r="A95" s="82" t="s">
        <v>702</v>
      </c>
      <c r="B95" s="83">
        <v>7680</v>
      </c>
      <c r="C95" s="84"/>
      <c r="D95" s="85"/>
    </row>
    <row r="96" spans="1:4" x14ac:dyDescent="0.2">
      <c r="A96" s="82" t="s">
        <v>703</v>
      </c>
      <c r="B96" s="83">
        <v>9110</v>
      </c>
      <c r="C96" s="85"/>
      <c r="D96" s="85"/>
    </row>
    <row r="99" spans="1:4" x14ac:dyDescent="0.2">
      <c r="A99" s="5" t="str">
        <f>[1]i.04119!B93</f>
        <v>тамга тэмдэг</v>
      </c>
      <c r="B99" s="885"/>
      <c r="C99" s="7"/>
      <c r="D99" s="7"/>
    </row>
    <row r="100" spans="1:4" x14ac:dyDescent="0.2">
      <c r="A100" s="5"/>
      <c r="B100" s="885"/>
      <c r="C100" s="7"/>
      <c r="D100" s="7"/>
    </row>
    <row r="101" spans="1:4" x14ac:dyDescent="0.2">
      <c r="A101" s="5" t="str">
        <f>[1]i.04119!B95</f>
        <v xml:space="preserve">ТАЙЛАН ГАРГАСАН:    </v>
      </c>
      <c r="B101" s="885"/>
      <c r="C101" s="7"/>
      <c r="D101" s="7"/>
    </row>
    <row r="102" spans="1:4" x14ac:dyDescent="0.2">
      <c r="A102" s="5"/>
      <c r="B102" s="885"/>
      <c r="C102" s="7"/>
      <c r="D102" s="7"/>
    </row>
    <row r="103" spans="1:4" x14ac:dyDescent="0.2">
      <c r="A103" s="5" t="str">
        <f>[1]i.04119!B97</f>
        <v xml:space="preserve"> Гүйцэтгэх захирал</v>
      </c>
      <c r="B103" s="5" t="str">
        <f>[1]i.04119!C97</f>
        <v xml:space="preserve">/................................../   </v>
      </c>
      <c r="C103" s="5"/>
      <c r="D103" s="5" t="str">
        <f>[1]i.04119!E97</f>
        <v>/................................./</v>
      </c>
    </row>
    <row r="104" spans="1:4" x14ac:dyDescent="0.2">
      <c r="A104" s="5"/>
      <c r="B104" s="5"/>
      <c r="C104" s="5"/>
      <c r="D104" s="5"/>
    </row>
    <row r="105" spans="1:4" x14ac:dyDescent="0.2">
      <c r="A105" s="5" t="str">
        <f>[1]i.04119!B99</f>
        <v xml:space="preserve"> Ерөнхий нягтлан бодогч  </v>
      </c>
      <c r="B105" s="5" t="str">
        <f>[1]i.04119!C99</f>
        <v xml:space="preserve">/.................................../   </v>
      </c>
      <c r="C105" s="5"/>
      <c r="D105" s="5" t="str">
        <f>[1]i.04119!E99</f>
        <v>/................................/</v>
      </c>
    </row>
    <row r="106" spans="1:4" x14ac:dyDescent="0.2">
      <c r="A106" s="5"/>
      <c r="B106" s="5"/>
      <c r="C106" s="5"/>
      <c r="D106" s="5"/>
    </row>
    <row r="107" spans="1:4" x14ac:dyDescent="0.2">
      <c r="A107" s="5" t="str">
        <f>[1]i.04119!B101</f>
        <v>...................................................</v>
      </c>
      <c r="B107" s="5" t="str">
        <f>[1]i.04119!C101</f>
        <v xml:space="preserve">/................................../   </v>
      </c>
      <c r="C107" s="5"/>
      <c r="D107" s="5" t="str">
        <f>[1]i.04119!E101</f>
        <v>/................................/</v>
      </c>
    </row>
  </sheetData>
  <sheetProtection algorithmName="SHA-512" hashValue="hEeodl1Sb3sTEKd6GKJY7PhJRxm+wH4ljp3uCrNsMyiRurUkrEjNu7kqONM047nr/8P5zDFsyxTU5q0FdHcvxQ==" saltValue="yiaIAqhZUm6W0nqd3flol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zoomScaleNormal="100" zoomScalePageLayoutView="60" workbookViewId="0">
      <selection activeCell="M20" sqref="A1:XFD1048576"/>
    </sheetView>
  </sheetViews>
  <sheetFormatPr defaultColWidth="9.140625" defaultRowHeight="12.75" x14ac:dyDescent="0.2"/>
  <cols>
    <col min="1" max="1" width="4" style="879" bestFit="1" customWidth="1"/>
    <col min="2" max="2" width="51.5703125" style="879" customWidth="1"/>
    <col min="3" max="3" width="7.28515625" style="879" bestFit="1" customWidth="1"/>
    <col min="4" max="5" width="24" style="879" customWidth="1"/>
    <col min="6" max="16384" width="9.140625" style="879"/>
  </cols>
  <sheetData>
    <row r="1" spans="1:6" x14ac:dyDescent="0.2">
      <c r="C1" s="1115" t="s">
        <v>704</v>
      </c>
      <c r="D1" s="1116"/>
      <c r="E1" s="1116"/>
    </row>
    <row r="2" spans="1:6" x14ac:dyDescent="0.2">
      <c r="C2" s="1116"/>
      <c r="D2" s="1116"/>
      <c r="E2" s="1116"/>
    </row>
    <row r="4" spans="1:6" x14ac:dyDescent="0.2">
      <c r="A4" s="1118" t="s">
        <v>705</v>
      </c>
      <c r="B4" s="1118"/>
      <c r="C4" s="1118"/>
      <c r="D4" s="1118"/>
      <c r="E4" s="1118"/>
    </row>
    <row r="5" spans="1:6" x14ac:dyDescent="0.2">
      <c r="A5" s="897"/>
      <c r="B5" s="897"/>
      <c r="C5" s="897"/>
      <c r="D5" s="897"/>
      <c r="E5" s="897"/>
    </row>
    <row r="6" spans="1:6" ht="12.75" customHeight="1" x14ac:dyDescent="0.2">
      <c r="A6" s="1114" t="str">
        <f>[1]i.04119!A6</f>
        <v>Даатгагчийн нэр:</v>
      </c>
      <c r="B6" s="1114"/>
      <c r="C6" s="76"/>
      <c r="D6" s="1066" t="str">
        <f>[1]i.04119!D6</f>
        <v>..... оны .... сарын ...-ны өдөр</v>
      </c>
      <c r="E6" s="1066"/>
    </row>
    <row r="7" spans="1:6" ht="13.5" thickBot="1" x14ac:dyDescent="0.25">
      <c r="A7" s="39"/>
      <c r="B7" s="77"/>
      <c r="C7" s="76"/>
      <c r="E7" s="212" t="s">
        <v>3</v>
      </c>
    </row>
    <row r="8" spans="1:6" ht="25.5" x14ac:dyDescent="0.2">
      <c r="A8" s="1026" t="s">
        <v>4</v>
      </c>
      <c r="B8" s="899" t="s">
        <v>380</v>
      </c>
      <c r="C8" s="899" t="s">
        <v>6</v>
      </c>
      <c r="D8" s="898" t="str">
        <f>[1]i.04119!D8</f>
        <v>... оны ..-р сарын ..</v>
      </c>
      <c r="E8" s="900" t="str">
        <f>[1]i.04119!E8</f>
        <v>... оны ..-р сарын ..</v>
      </c>
    </row>
    <row r="9" spans="1:6" x14ac:dyDescent="0.2">
      <c r="A9" s="1027" t="s">
        <v>8</v>
      </c>
      <c r="B9" s="436" t="s">
        <v>9</v>
      </c>
      <c r="C9" s="436" t="s">
        <v>10</v>
      </c>
      <c r="D9" s="436">
        <v>1</v>
      </c>
      <c r="E9" s="436">
        <v>2</v>
      </c>
    </row>
    <row r="10" spans="1:6" x14ac:dyDescent="0.2">
      <c r="A10" s="1028" t="s">
        <v>314</v>
      </c>
      <c r="B10" s="993" t="s">
        <v>251</v>
      </c>
      <c r="C10" s="1029">
        <v>1</v>
      </c>
      <c r="D10" s="1030">
        <f>[1]i.04120a!C6</f>
        <v>0</v>
      </c>
      <c r="E10" s="1030">
        <f>[1]i.04120a!D6</f>
        <v>0</v>
      </c>
    </row>
    <row r="11" spans="1:6" x14ac:dyDescent="0.2">
      <c r="A11" s="1031" t="s">
        <v>537</v>
      </c>
      <c r="B11" s="1032" t="s">
        <v>635</v>
      </c>
      <c r="C11" s="1033">
        <f t="shared" ref="C11" si="0">+C10+1</f>
        <v>2</v>
      </c>
      <c r="D11" s="1034">
        <f>[1]i.04120a!C7</f>
        <v>0</v>
      </c>
      <c r="E11" s="1034">
        <f>[1]i.04120a!D7</f>
        <v>0</v>
      </c>
    </row>
    <row r="12" spans="1:6" x14ac:dyDescent="0.2">
      <c r="A12" s="1031" t="s">
        <v>541</v>
      </c>
      <c r="B12" s="1032" t="s">
        <v>706</v>
      </c>
      <c r="C12" s="1033">
        <v>3</v>
      </c>
      <c r="D12" s="1034">
        <f>[1]i.04120a!C27-[1]i.04120a!C28</f>
        <v>0</v>
      </c>
      <c r="E12" s="1034">
        <f>[1]i.04120a!D27-[1]i.04120a!D28</f>
        <v>0</v>
      </c>
    </row>
    <row r="13" spans="1:6" x14ac:dyDescent="0.2">
      <c r="A13" s="1028" t="s">
        <v>316</v>
      </c>
      <c r="B13" s="993" t="s">
        <v>707</v>
      </c>
      <c r="C13" s="1029">
        <v>4</v>
      </c>
      <c r="D13" s="1030">
        <f>D10-D11-D12</f>
        <v>0</v>
      </c>
      <c r="E13" s="1030">
        <f>E10-E11-E12</f>
        <v>0</v>
      </c>
      <c r="F13" s="204" t="str">
        <f>IF(E13&lt;0,"0-с их утга байх ёстойг анхаарна уу","" )</f>
        <v/>
      </c>
    </row>
    <row r="14" spans="1:6" x14ac:dyDescent="0.2">
      <c r="A14" s="1031" t="s">
        <v>584</v>
      </c>
      <c r="B14" s="1032" t="s">
        <v>708</v>
      </c>
      <c r="C14" s="1033">
        <v>5</v>
      </c>
      <c r="D14" s="1034">
        <f>[1]i.04120a!C31</f>
        <v>0</v>
      </c>
      <c r="E14" s="1034">
        <f>[1]i.04120a!D31</f>
        <v>0</v>
      </c>
    </row>
    <row r="15" spans="1:6" x14ac:dyDescent="0.2">
      <c r="A15" s="1028" t="s">
        <v>318</v>
      </c>
      <c r="B15" s="985" t="s">
        <v>709</v>
      </c>
      <c r="C15" s="1029">
        <v>6</v>
      </c>
      <c r="D15" s="1035">
        <f>D13-D14</f>
        <v>0</v>
      </c>
      <c r="E15" s="1035">
        <f>E13-E14</f>
        <v>0</v>
      </c>
    </row>
    <row r="16" spans="1:6" x14ac:dyDescent="0.2">
      <c r="A16" s="1028" t="s">
        <v>320</v>
      </c>
      <c r="B16" s="1036" t="s">
        <v>710</v>
      </c>
      <c r="C16" s="1029">
        <v>7</v>
      </c>
      <c r="D16" s="1030"/>
      <c r="E16" s="1030"/>
    </row>
    <row r="17" spans="1:5" x14ac:dyDescent="0.2">
      <c r="A17" s="1031" t="s">
        <v>711</v>
      </c>
      <c r="B17" s="1032" t="s">
        <v>664</v>
      </c>
      <c r="C17" s="1033">
        <v>8</v>
      </c>
      <c r="D17" s="1034">
        <f>[1]i.04120a!C37</f>
        <v>0</v>
      </c>
      <c r="E17" s="1034">
        <f>[1]i.04120a!D37</f>
        <v>0</v>
      </c>
    </row>
    <row r="18" spans="1:5" x14ac:dyDescent="0.2">
      <c r="A18" s="1031" t="s">
        <v>712</v>
      </c>
      <c r="B18" s="1032" t="s">
        <v>665</v>
      </c>
      <c r="C18" s="1033">
        <v>9</v>
      </c>
      <c r="D18" s="1034">
        <f>[1]i.04120a!C38</f>
        <v>0</v>
      </c>
      <c r="E18" s="1034">
        <f>[1]i.04120a!D38</f>
        <v>0</v>
      </c>
    </row>
    <row r="19" spans="1:5" ht="25.5" x14ac:dyDescent="0.2">
      <c r="A19" s="1031" t="s">
        <v>713</v>
      </c>
      <c r="B19" s="1032" t="s">
        <v>666</v>
      </c>
      <c r="C19" s="1033">
        <v>10</v>
      </c>
      <c r="D19" s="1034">
        <f>[1]i.04120a!C39</f>
        <v>0</v>
      </c>
      <c r="E19" s="1034">
        <f>[1]i.04120a!D39</f>
        <v>0</v>
      </c>
    </row>
    <row r="20" spans="1:5" x14ac:dyDescent="0.2">
      <c r="A20" s="1028" t="s">
        <v>714</v>
      </c>
      <c r="B20" s="985" t="s">
        <v>715</v>
      </c>
      <c r="C20" s="1029">
        <v>11</v>
      </c>
      <c r="D20" s="1035">
        <f>D17+D18+D19</f>
        <v>0</v>
      </c>
      <c r="E20" s="1035">
        <f>E17+E18+E19</f>
        <v>0</v>
      </c>
    </row>
    <row r="21" spans="1:5" x14ac:dyDescent="0.2">
      <c r="A21" s="1028" t="s">
        <v>322</v>
      </c>
      <c r="B21" s="985" t="s">
        <v>716</v>
      </c>
      <c r="C21" s="1029">
        <v>12</v>
      </c>
      <c r="D21" s="1035"/>
      <c r="E21" s="1035"/>
    </row>
    <row r="22" spans="1:5" x14ac:dyDescent="0.2">
      <c r="A22" s="1031" t="s">
        <v>717</v>
      </c>
      <c r="B22" s="1032" t="s">
        <v>718</v>
      </c>
      <c r="C22" s="1033">
        <f>C21+1</f>
        <v>13</v>
      </c>
      <c r="D22" s="1034">
        <f>[1]i.04120a!C11+[1]i.04120a!C12+[1]i.04120a!C13+[1]i.04120a!C14-[1]i.04120a!C85-[1]i.04120a!C86</f>
        <v>0</v>
      </c>
      <c r="E22" s="1034">
        <f>[1]i.04120a!D11+[1]i.04120a!D12+[1]i.04120a!D13+[1]i.04120a!D14-[1]i.04120a!D85-[1]i.04120a!D86</f>
        <v>0</v>
      </c>
    </row>
    <row r="23" spans="1:5" x14ac:dyDescent="0.2">
      <c r="A23" s="1031" t="s">
        <v>719</v>
      </c>
      <c r="B23" s="1032" t="s">
        <v>720</v>
      </c>
      <c r="C23" s="1033">
        <f t="shared" ref="C23:C65" si="1">C22+1</f>
        <v>14</v>
      </c>
      <c r="D23" s="1034">
        <f>[1]i.04120a!C8</f>
        <v>0</v>
      </c>
      <c r="E23" s="1034">
        <f>[1]i.04120a!D8</f>
        <v>0</v>
      </c>
    </row>
    <row r="24" spans="1:5" x14ac:dyDescent="0.2">
      <c r="A24" s="1031" t="s">
        <v>721</v>
      </c>
      <c r="B24" s="1032" t="s">
        <v>252</v>
      </c>
      <c r="C24" s="1033">
        <f t="shared" si="1"/>
        <v>15</v>
      </c>
      <c r="D24" s="1034">
        <f>[1]i.04120a!C15+[1]i.04120a!C16+[1]i.04120a!C17+[1]i.04120a!C18+[1]i.04120a!C19+[1]i.04120a!C20</f>
        <v>0</v>
      </c>
      <c r="E24" s="1034">
        <f>[1]i.04120a!D15+[1]i.04120a!D16+[1]i.04120a!D17+[1]i.04120a!D18+[1]i.04120a!D19+[1]i.04120a!D20</f>
        <v>0</v>
      </c>
    </row>
    <row r="25" spans="1:5" x14ac:dyDescent="0.2">
      <c r="A25" s="1028" t="s">
        <v>722</v>
      </c>
      <c r="B25" s="985" t="s">
        <v>723</v>
      </c>
      <c r="C25" s="1029">
        <f t="shared" si="1"/>
        <v>16</v>
      </c>
      <c r="D25" s="1035">
        <f>D22+D23+D24</f>
        <v>0</v>
      </c>
      <c r="E25" s="1035">
        <f>E22+E23+E24</f>
        <v>0</v>
      </c>
    </row>
    <row r="26" spans="1:5" x14ac:dyDescent="0.2">
      <c r="A26" s="1028" t="s">
        <v>324</v>
      </c>
      <c r="B26" s="985" t="s">
        <v>724</v>
      </c>
      <c r="C26" s="1029">
        <v>17</v>
      </c>
      <c r="D26" s="1037">
        <f>D15-D20+D25</f>
        <v>0</v>
      </c>
      <c r="E26" s="1037">
        <f>E15-E20+E25</f>
        <v>0</v>
      </c>
    </row>
    <row r="27" spans="1:5" x14ac:dyDescent="0.2">
      <c r="A27" s="1028" t="s">
        <v>326</v>
      </c>
      <c r="B27" s="985" t="s">
        <v>725</v>
      </c>
      <c r="C27" s="1029">
        <v>18</v>
      </c>
      <c r="D27" s="1035"/>
      <c r="E27" s="1035"/>
    </row>
    <row r="28" spans="1:5" x14ac:dyDescent="0.2">
      <c r="A28" s="1031" t="s">
        <v>726</v>
      </c>
      <c r="B28" s="1032" t="s">
        <v>727</v>
      </c>
      <c r="C28" s="1033">
        <f t="shared" si="1"/>
        <v>19</v>
      </c>
      <c r="D28" s="1034">
        <f>[1]i.04120a!C44</f>
        <v>0</v>
      </c>
      <c r="E28" s="1034">
        <f>[1]i.04120a!D44</f>
        <v>0</v>
      </c>
    </row>
    <row r="29" spans="1:5" x14ac:dyDescent="0.2">
      <c r="A29" s="1031" t="s">
        <v>728</v>
      </c>
      <c r="B29" s="1032" t="s">
        <v>729</v>
      </c>
      <c r="C29" s="1033">
        <f t="shared" si="1"/>
        <v>20</v>
      </c>
      <c r="D29" s="1034">
        <f>[1]i.04120a!C45</f>
        <v>0</v>
      </c>
      <c r="E29" s="1034">
        <f>[1]i.04120a!D45</f>
        <v>0</v>
      </c>
    </row>
    <row r="30" spans="1:5" x14ac:dyDescent="0.2">
      <c r="A30" s="1031" t="s">
        <v>730</v>
      </c>
      <c r="B30" s="1032" t="s">
        <v>731</v>
      </c>
      <c r="C30" s="1033">
        <f t="shared" si="1"/>
        <v>21</v>
      </c>
      <c r="D30" s="1034">
        <f>[1]i.04120a!C55</f>
        <v>0</v>
      </c>
      <c r="E30" s="1034">
        <f>[1]i.04120a!D55</f>
        <v>0</v>
      </c>
    </row>
    <row r="31" spans="1:5" x14ac:dyDescent="0.2">
      <c r="A31" s="1031" t="s">
        <v>732</v>
      </c>
      <c r="B31" s="1032" t="s">
        <v>681</v>
      </c>
      <c r="C31" s="1033">
        <f t="shared" si="1"/>
        <v>22</v>
      </c>
      <c r="D31" s="1034">
        <f>[1]i.04120a!C54</f>
        <v>0</v>
      </c>
      <c r="E31" s="1034">
        <f>[1]i.04120a!D54</f>
        <v>0</v>
      </c>
    </row>
    <row r="32" spans="1:5" x14ac:dyDescent="0.2">
      <c r="A32" s="1031" t="s">
        <v>733</v>
      </c>
      <c r="B32" s="1032" t="s">
        <v>684</v>
      </c>
      <c r="C32" s="1033">
        <f t="shared" si="1"/>
        <v>23</v>
      </c>
      <c r="D32" s="1034">
        <f>[1]i.04120a!C57</f>
        <v>0</v>
      </c>
      <c r="E32" s="1034">
        <f>[1]i.04120a!D57</f>
        <v>0</v>
      </c>
    </row>
    <row r="33" spans="1:5" x14ac:dyDescent="0.2">
      <c r="A33" s="1031" t="s">
        <v>734</v>
      </c>
      <c r="B33" s="1032" t="s">
        <v>735</v>
      </c>
      <c r="C33" s="1033">
        <f t="shared" si="1"/>
        <v>24</v>
      </c>
      <c r="D33" s="1034">
        <f>[1]i.04120a!C47+[1]i.04120a!C67</f>
        <v>0</v>
      </c>
      <c r="E33" s="1034">
        <f>[1]i.04120a!D47+[1]i.04120a!D67</f>
        <v>0</v>
      </c>
    </row>
    <row r="34" spans="1:5" x14ac:dyDescent="0.2">
      <c r="A34" s="1031" t="s">
        <v>736</v>
      </c>
      <c r="B34" s="1032" t="s">
        <v>687</v>
      </c>
      <c r="C34" s="1033">
        <f t="shared" si="1"/>
        <v>25</v>
      </c>
      <c r="D34" s="1034">
        <f>[1]i.04120a!C60</f>
        <v>0</v>
      </c>
      <c r="E34" s="1034">
        <f>[1]i.04120a!D60</f>
        <v>0</v>
      </c>
    </row>
    <row r="35" spans="1:5" x14ac:dyDescent="0.2">
      <c r="A35" s="1031" t="s">
        <v>737</v>
      </c>
      <c r="B35" s="1032" t="s">
        <v>738</v>
      </c>
      <c r="C35" s="1033">
        <f t="shared" si="1"/>
        <v>26</v>
      </c>
      <c r="D35" s="1034">
        <f>[1]i.04120a!C48+[1]i.04120a!C68</f>
        <v>0</v>
      </c>
      <c r="E35" s="1034">
        <f>[1]i.04120a!D48+[1]i.04120a!D68</f>
        <v>0</v>
      </c>
    </row>
    <row r="36" spans="1:5" x14ac:dyDescent="0.2">
      <c r="A36" s="1031" t="s">
        <v>739</v>
      </c>
      <c r="B36" s="1032" t="s">
        <v>740</v>
      </c>
      <c r="C36" s="1033">
        <f t="shared" si="1"/>
        <v>27</v>
      </c>
      <c r="D36" s="1034">
        <f>[1]i.04120a!C56</f>
        <v>0</v>
      </c>
      <c r="E36" s="1034">
        <f>[1]i.04120a!D56</f>
        <v>0</v>
      </c>
    </row>
    <row r="37" spans="1:5" x14ac:dyDescent="0.2">
      <c r="A37" s="1031" t="s">
        <v>741</v>
      </c>
      <c r="B37" s="1032" t="s">
        <v>690</v>
      </c>
      <c r="C37" s="1033">
        <f t="shared" si="1"/>
        <v>28</v>
      </c>
      <c r="D37" s="1034">
        <f>[1]i.04120a!C63</f>
        <v>0</v>
      </c>
      <c r="E37" s="1034">
        <f>[1]i.04120a!D63</f>
        <v>0</v>
      </c>
    </row>
    <row r="38" spans="1:5" x14ac:dyDescent="0.2">
      <c r="A38" s="1031" t="s">
        <v>742</v>
      </c>
      <c r="B38" s="1032" t="s">
        <v>743</v>
      </c>
      <c r="C38" s="1033">
        <f t="shared" si="1"/>
        <v>29</v>
      </c>
      <c r="D38" s="1034">
        <f>[1]i.04120a!C49+[1]i.04120a!C69</f>
        <v>0</v>
      </c>
      <c r="E38" s="1034">
        <f>[1]i.04120a!D49+[1]i.04120a!D69</f>
        <v>0</v>
      </c>
    </row>
    <row r="39" spans="1:5" x14ac:dyDescent="0.2">
      <c r="A39" s="1031" t="s">
        <v>744</v>
      </c>
      <c r="B39" s="1032" t="s">
        <v>688</v>
      </c>
      <c r="C39" s="1033">
        <f t="shared" si="1"/>
        <v>30</v>
      </c>
      <c r="D39" s="1034">
        <f>[1]i.04120a!C61</f>
        <v>0</v>
      </c>
      <c r="E39" s="1034">
        <f>[1]i.04120a!D61</f>
        <v>0</v>
      </c>
    </row>
    <row r="40" spans="1:5" x14ac:dyDescent="0.2">
      <c r="A40" s="1031" t="s">
        <v>745</v>
      </c>
      <c r="B40" s="1032" t="s">
        <v>746</v>
      </c>
      <c r="C40" s="1033">
        <f t="shared" si="1"/>
        <v>31</v>
      </c>
      <c r="D40" s="1034">
        <f>[1]i.04120a!C50</f>
        <v>0</v>
      </c>
      <c r="E40" s="1034">
        <f>[1]i.04120a!D50</f>
        <v>0</v>
      </c>
    </row>
    <row r="41" spans="1:5" x14ac:dyDescent="0.2">
      <c r="A41" s="1031" t="s">
        <v>747</v>
      </c>
      <c r="B41" s="1032" t="s">
        <v>748</v>
      </c>
      <c r="C41" s="1033">
        <f t="shared" si="1"/>
        <v>32</v>
      </c>
      <c r="D41" s="1038"/>
      <c r="E41" s="1038"/>
    </row>
    <row r="42" spans="1:5" x14ac:dyDescent="0.2">
      <c r="A42" s="1031" t="s">
        <v>749</v>
      </c>
      <c r="B42" s="1032" t="s">
        <v>750</v>
      </c>
      <c r="C42" s="1033">
        <f t="shared" si="1"/>
        <v>33</v>
      </c>
      <c r="D42" s="1034">
        <f>[1]i.04120a!C58+[1]i.04120a!C59+[1]i.04120a!C78+[1]i.04120a!C79</f>
        <v>0</v>
      </c>
      <c r="E42" s="1034">
        <f>[1]i.04120a!D58+[1]i.04120a!D59+[1]i.04120a!D78+[1]i.04120a!D79</f>
        <v>0</v>
      </c>
    </row>
    <row r="43" spans="1:5" x14ac:dyDescent="0.2">
      <c r="A43" s="1031" t="s">
        <v>751</v>
      </c>
      <c r="B43" s="1032" t="s">
        <v>46</v>
      </c>
      <c r="C43" s="1033">
        <f t="shared" si="1"/>
        <v>34</v>
      </c>
      <c r="D43" s="1038"/>
      <c r="E43" s="1038"/>
    </row>
    <row r="44" spans="1:5" x14ac:dyDescent="0.2">
      <c r="A44" s="1031" t="s">
        <v>752</v>
      </c>
      <c r="B44" s="1032" t="s">
        <v>753</v>
      </c>
      <c r="C44" s="1033">
        <f t="shared" si="1"/>
        <v>35</v>
      </c>
      <c r="D44" s="1038"/>
      <c r="E44" s="1038"/>
    </row>
    <row r="45" spans="1:5" x14ac:dyDescent="0.2">
      <c r="A45" s="1031" t="s">
        <v>754</v>
      </c>
      <c r="B45" s="1032" t="s">
        <v>254</v>
      </c>
      <c r="C45" s="1033">
        <f t="shared" si="1"/>
        <v>36</v>
      </c>
      <c r="D45" s="1038"/>
      <c r="E45" s="1038"/>
    </row>
    <row r="46" spans="1:5" x14ac:dyDescent="0.2">
      <c r="A46" s="1028" t="s">
        <v>755</v>
      </c>
      <c r="B46" s="985" t="s">
        <v>756</v>
      </c>
      <c r="C46" s="1029">
        <f>C45+1</f>
        <v>37</v>
      </c>
      <c r="D46" s="1039">
        <f>SUM(D28:D45)</f>
        <v>0</v>
      </c>
      <c r="E46" s="1039">
        <f>SUM(E28:E45)</f>
        <v>0</v>
      </c>
    </row>
    <row r="47" spans="1:5" x14ac:dyDescent="0.2">
      <c r="A47" s="1028" t="s">
        <v>328</v>
      </c>
      <c r="B47" s="985" t="s">
        <v>757</v>
      </c>
      <c r="C47" s="1029">
        <f t="shared" si="1"/>
        <v>38</v>
      </c>
      <c r="D47" s="1035">
        <f>D26-D46</f>
        <v>0</v>
      </c>
      <c r="E47" s="1035">
        <f>E26-E46</f>
        <v>0</v>
      </c>
    </row>
    <row r="48" spans="1:5" x14ac:dyDescent="0.2">
      <c r="A48" s="1028" t="s">
        <v>330</v>
      </c>
      <c r="B48" s="985" t="s">
        <v>758</v>
      </c>
      <c r="C48" s="1029">
        <f t="shared" si="1"/>
        <v>39</v>
      </c>
      <c r="D48" s="1035"/>
      <c r="E48" s="1035"/>
    </row>
    <row r="49" spans="1:5" x14ac:dyDescent="0.2">
      <c r="A49" s="1031" t="s">
        <v>759</v>
      </c>
      <c r="B49" s="1032" t="s">
        <v>760</v>
      </c>
      <c r="C49" s="1033">
        <f>C48+1</f>
        <v>40</v>
      </c>
      <c r="D49" s="1038"/>
      <c r="E49" s="1038"/>
    </row>
    <row r="50" spans="1:5" x14ac:dyDescent="0.2">
      <c r="A50" s="1031" t="s">
        <v>761</v>
      </c>
      <c r="B50" s="1032" t="s">
        <v>762</v>
      </c>
      <c r="C50" s="1033">
        <f t="shared" si="1"/>
        <v>41</v>
      </c>
      <c r="D50" s="1034">
        <f>[1]i.04120a!C24-[1]i.04120a!C93</f>
        <v>0</v>
      </c>
      <c r="E50" s="1034">
        <f>[1]i.04120a!D24-[1]i.04120a!D93</f>
        <v>0</v>
      </c>
    </row>
    <row r="51" spans="1:5" x14ac:dyDescent="0.2">
      <c r="A51" s="1031" t="s">
        <v>763</v>
      </c>
      <c r="B51" s="1032" t="s">
        <v>764</v>
      </c>
      <c r="C51" s="1033">
        <f t="shared" si="1"/>
        <v>42</v>
      </c>
      <c r="D51" s="1038"/>
      <c r="E51" s="1038"/>
    </row>
    <row r="52" spans="1:5" ht="25.5" x14ac:dyDescent="0.2">
      <c r="A52" s="1031" t="s">
        <v>765</v>
      </c>
      <c r="B52" s="1032" t="s">
        <v>766</v>
      </c>
      <c r="C52" s="1033">
        <f t="shared" si="1"/>
        <v>43</v>
      </c>
      <c r="D52" s="1034">
        <f>[1]i.04120a!C21-[1]i.04120a!C90</f>
        <v>0</v>
      </c>
      <c r="E52" s="1034">
        <f>[1]i.04120a!D21-[1]i.04120a!D90</f>
        <v>0</v>
      </c>
    </row>
    <row r="53" spans="1:5" ht="25.5" x14ac:dyDescent="0.2">
      <c r="A53" s="1031" t="s">
        <v>767</v>
      </c>
      <c r="B53" s="1032" t="s">
        <v>768</v>
      </c>
      <c r="C53" s="1033">
        <f t="shared" si="1"/>
        <v>44</v>
      </c>
      <c r="D53" s="1038"/>
      <c r="E53" s="1038"/>
    </row>
    <row r="54" spans="1:5" x14ac:dyDescent="0.2">
      <c r="A54" s="1031" t="s">
        <v>769</v>
      </c>
      <c r="B54" s="1032" t="s">
        <v>770</v>
      </c>
      <c r="C54" s="1033">
        <f t="shared" si="1"/>
        <v>45</v>
      </c>
      <c r="D54" s="1038"/>
      <c r="E54" s="1038"/>
    </row>
    <row r="55" spans="1:5" x14ac:dyDescent="0.2">
      <c r="A55" s="1031" t="s">
        <v>771</v>
      </c>
      <c r="B55" s="1032" t="s">
        <v>772</v>
      </c>
      <c r="C55" s="1033">
        <f t="shared" si="1"/>
        <v>46</v>
      </c>
      <c r="D55" s="37"/>
      <c r="E55" s="37"/>
    </row>
    <row r="56" spans="1:5" x14ac:dyDescent="0.2">
      <c r="A56" s="1031" t="s">
        <v>773</v>
      </c>
      <c r="B56" s="1032" t="s">
        <v>774</v>
      </c>
      <c r="C56" s="1033">
        <f t="shared" si="1"/>
        <v>47</v>
      </c>
      <c r="D56" s="1034">
        <f>[1]i.04120a!C22+[1]i.04120a!C23+[1]i.04120a!C25+[1]i.04120a!C26-[1]i.04120a!C88-[1]i.04120a!C89-[1]i.04120a!C91-[1]i.04120a!C92-[1]i.04120a!C94-[1]i.04120a!C95</f>
        <v>0</v>
      </c>
      <c r="E56" s="1034">
        <f>[1]i.04120a!D22+[1]i.04120a!D23+[1]i.04120a!D25+[1]i.04120a!D26-[1]i.04120a!D88-[1]i.04120a!D89-[1]i.04120a!D91-[1]i.04120a!D92-[1]i.04120a!D94-[1]i.04120a!D95</f>
        <v>0</v>
      </c>
    </row>
    <row r="57" spans="1:5" ht="25.5" x14ac:dyDescent="0.2">
      <c r="A57" s="1028" t="s">
        <v>775</v>
      </c>
      <c r="B57" s="985" t="s">
        <v>776</v>
      </c>
      <c r="C57" s="1029">
        <f t="shared" si="1"/>
        <v>48</v>
      </c>
      <c r="D57" s="1035">
        <f>SUM(D49:D56)</f>
        <v>0</v>
      </c>
      <c r="E57" s="1035">
        <f>SUM(E49:E56)</f>
        <v>0</v>
      </c>
    </row>
    <row r="58" spans="1:5" x14ac:dyDescent="0.2">
      <c r="A58" s="1028" t="s">
        <v>332</v>
      </c>
      <c r="B58" s="985" t="s">
        <v>777</v>
      </c>
      <c r="C58" s="1029">
        <f t="shared" si="1"/>
        <v>49</v>
      </c>
      <c r="D58" s="1035">
        <f>D47+D57</f>
        <v>0</v>
      </c>
      <c r="E58" s="1035">
        <f>E47+E57</f>
        <v>0</v>
      </c>
    </row>
    <row r="59" spans="1:5" x14ac:dyDescent="0.2">
      <c r="A59" s="1031" t="s">
        <v>778</v>
      </c>
      <c r="B59" s="1032" t="s">
        <v>779</v>
      </c>
      <c r="C59" s="1033">
        <f t="shared" si="1"/>
        <v>50</v>
      </c>
      <c r="D59" s="1034">
        <f>[1]i.04120a!C96</f>
        <v>0</v>
      </c>
      <c r="E59" s="1034">
        <f>[1]i.04120a!D96</f>
        <v>0</v>
      </c>
    </row>
    <row r="60" spans="1:5" x14ac:dyDescent="0.2">
      <c r="A60" s="1028" t="s">
        <v>334</v>
      </c>
      <c r="B60" s="985" t="s">
        <v>780</v>
      </c>
      <c r="C60" s="1029">
        <f t="shared" si="1"/>
        <v>51</v>
      </c>
      <c r="D60" s="1035">
        <f>D58-D59</f>
        <v>0</v>
      </c>
      <c r="E60" s="1035">
        <f>E58-E59</f>
        <v>0</v>
      </c>
    </row>
    <row r="61" spans="1:5" x14ac:dyDescent="0.2">
      <c r="A61" s="1031" t="s">
        <v>781</v>
      </c>
      <c r="B61" s="1032" t="s">
        <v>782</v>
      </c>
      <c r="C61" s="1033">
        <f t="shared" si="1"/>
        <v>52</v>
      </c>
      <c r="D61" s="1038"/>
      <c r="E61" s="1038"/>
    </row>
    <row r="62" spans="1:5" x14ac:dyDescent="0.2">
      <c r="A62" s="1028">
        <v>12</v>
      </c>
      <c r="B62" s="985" t="s">
        <v>783</v>
      </c>
      <c r="C62" s="1029">
        <f t="shared" si="1"/>
        <v>53</v>
      </c>
      <c r="D62" s="1035">
        <f>D60-D61</f>
        <v>0</v>
      </c>
      <c r="E62" s="1035">
        <f>E60-E61</f>
        <v>0</v>
      </c>
    </row>
    <row r="63" spans="1:5" x14ac:dyDescent="0.2">
      <c r="A63" s="1031">
        <v>12.1</v>
      </c>
      <c r="B63" s="1032" t="s">
        <v>784</v>
      </c>
      <c r="C63" s="1033">
        <f t="shared" si="1"/>
        <v>54</v>
      </c>
      <c r="D63" s="1038"/>
      <c r="E63" s="1038"/>
    </row>
    <row r="64" spans="1:5" x14ac:dyDescent="0.2">
      <c r="A64" s="1028">
        <v>13</v>
      </c>
      <c r="B64" s="985" t="s">
        <v>785</v>
      </c>
      <c r="C64" s="1029">
        <f t="shared" si="1"/>
        <v>55</v>
      </c>
      <c r="D64" s="1035">
        <f>D62-D63</f>
        <v>0</v>
      </c>
      <c r="E64" s="1035">
        <f>E62-E63</f>
        <v>0</v>
      </c>
    </row>
    <row r="65" spans="1:5" x14ac:dyDescent="0.2">
      <c r="A65" s="1031">
        <v>13.1</v>
      </c>
      <c r="B65" s="1032" t="s">
        <v>786</v>
      </c>
      <c r="C65" s="1033">
        <f t="shared" si="1"/>
        <v>56</v>
      </c>
      <c r="D65" s="1038"/>
      <c r="E65" s="1038"/>
    </row>
    <row r="67" spans="1:5" x14ac:dyDescent="0.2">
      <c r="B67" s="5" t="str">
        <f>[1]i.04119!B93</f>
        <v>тамга тэмдэг</v>
      </c>
      <c r="C67" s="885"/>
      <c r="D67" s="7"/>
      <c r="E67" s="7"/>
    </row>
    <row r="68" spans="1:5" x14ac:dyDescent="0.2">
      <c r="B68" s="5"/>
      <c r="C68" s="885"/>
      <c r="D68" s="7"/>
      <c r="E68" s="7"/>
    </row>
    <row r="69" spans="1:5" x14ac:dyDescent="0.2">
      <c r="B69" s="5" t="str">
        <f>[1]i.04119!B95</f>
        <v xml:space="preserve">ТАЙЛАН ГАРГАСАН:    </v>
      </c>
      <c r="C69" s="885"/>
      <c r="D69" s="7"/>
      <c r="E69" s="7"/>
    </row>
    <row r="70" spans="1:5" x14ac:dyDescent="0.2">
      <c r="B70" s="5"/>
      <c r="C70" s="885"/>
      <c r="D70" s="7"/>
      <c r="E70" s="7"/>
    </row>
    <row r="71" spans="1:5" x14ac:dyDescent="0.2">
      <c r="B71" s="5" t="str">
        <f>[1]i.04119!B97</f>
        <v xml:space="preserve"> Гүйцэтгэх захирал</v>
      </c>
      <c r="C71" s="5" t="str">
        <f>[1]i.04119!C97</f>
        <v xml:space="preserve">/................................../   </v>
      </c>
      <c r="D71" s="5"/>
      <c r="E71" s="5" t="str">
        <f>[1]i.04119!E97</f>
        <v>/................................./</v>
      </c>
    </row>
    <row r="72" spans="1:5" x14ac:dyDescent="0.2">
      <c r="B72" s="5"/>
      <c r="C72" s="5"/>
      <c r="D72" s="5"/>
      <c r="E72" s="5"/>
    </row>
    <row r="73" spans="1:5" x14ac:dyDescent="0.2">
      <c r="B73" s="5" t="str">
        <f>[1]i.04119!B99</f>
        <v xml:space="preserve"> Ерөнхий нягтлан бодогч  </v>
      </c>
      <c r="C73" s="5" t="str">
        <f>[1]i.04119!C99</f>
        <v xml:space="preserve">/.................................../   </v>
      </c>
      <c r="D73" s="5"/>
      <c r="E73" s="5" t="str">
        <f>[1]i.04119!E99</f>
        <v>/................................/</v>
      </c>
    </row>
    <row r="74" spans="1:5" x14ac:dyDescent="0.2">
      <c r="B74" s="5"/>
      <c r="C74" s="5"/>
      <c r="D74" s="5"/>
      <c r="E74" s="5"/>
    </row>
    <row r="75" spans="1:5" x14ac:dyDescent="0.2">
      <c r="B75" s="5" t="str">
        <f>[1]i.04119!B101</f>
        <v>...................................................</v>
      </c>
      <c r="C75" s="5" t="str">
        <f>[1]i.04119!C101</f>
        <v xml:space="preserve">/................................../   </v>
      </c>
      <c r="D75" s="5"/>
      <c r="E75" s="5" t="str">
        <f>[1]i.04119!E101</f>
        <v>/................................/</v>
      </c>
    </row>
  </sheetData>
  <sheetProtection algorithmName="SHA-512" hashValue="21hHSUeQbT3FYZe388JAdoy57Ey6nJOTl6aFc85slG5C1qkw6UwEejWzYmzwUctG0lljWFdsOfV3D97FLGr/pw==" saltValue="liswyzRUaQhvYQuZ0r1+ew=="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123"/>
      <c r="B1" s="1080"/>
      <c r="C1" s="86"/>
      <c r="D1" s="87"/>
      <c r="E1" s="1092" t="s">
        <v>787</v>
      </c>
      <c r="F1" s="1092"/>
      <c r="G1" s="1092"/>
      <c r="H1" s="8"/>
      <c r="I1" s="8"/>
    </row>
    <row r="2" spans="1:9" x14ac:dyDescent="0.2">
      <c r="A2" s="6"/>
      <c r="B2" s="21"/>
      <c r="C2" s="86"/>
      <c r="D2" s="87"/>
      <c r="E2" s="1092"/>
      <c r="F2" s="1092"/>
      <c r="G2" s="1092"/>
      <c r="H2" s="8"/>
      <c r="I2" s="8"/>
    </row>
    <row r="3" spans="1:9" x14ac:dyDescent="0.2">
      <c r="A3" s="1124" t="s">
        <v>788</v>
      </c>
      <c r="B3" s="1125"/>
      <c r="C3" s="1125"/>
      <c r="D3" s="1125"/>
      <c r="E3" s="1125"/>
      <c r="F3" s="1125"/>
      <c r="G3" s="1125"/>
      <c r="H3" s="1125"/>
      <c r="I3" s="1125"/>
    </row>
    <row r="4" spans="1:9" x14ac:dyDescent="0.2">
      <c r="A4" s="88"/>
      <c r="B4" s="8"/>
      <c r="C4" s="7"/>
      <c r="D4" s="89"/>
      <c r="E4" s="89"/>
      <c r="F4" s="89"/>
      <c r="G4" s="89"/>
      <c r="H4" s="89"/>
      <c r="I4" s="89"/>
    </row>
    <row r="5" spans="1:9" ht="12.75" customHeight="1" x14ac:dyDescent="0.2">
      <c r="A5" s="1079" t="str">
        <f>i.04119!A6</f>
        <v>Даатгагчийн нэр:</v>
      </c>
      <c r="B5" s="1079"/>
      <c r="C5" s="1079"/>
      <c r="D5" s="1079"/>
      <c r="F5" s="1127" t="str">
        <f>i.04119!D6</f>
        <v>..... оны .... сарын ...-ны өдөр</v>
      </c>
      <c r="G5" s="1127"/>
      <c r="H5" s="90"/>
      <c r="I5" s="90"/>
    </row>
    <row r="6" spans="1:9" x14ac:dyDescent="0.2">
      <c r="E6" s="91"/>
      <c r="F6" s="1128" t="s">
        <v>3</v>
      </c>
      <c r="G6" s="1128"/>
      <c r="H6" s="90"/>
      <c r="I6" s="90"/>
    </row>
    <row r="7" spans="1:9" x14ac:dyDescent="0.2">
      <c r="A7" s="1098" t="s">
        <v>4</v>
      </c>
      <c r="B7" s="1098" t="s">
        <v>789</v>
      </c>
      <c r="C7" s="1098" t="s">
        <v>6</v>
      </c>
      <c r="D7" s="1102" t="s">
        <v>617</v>
      </c>
      <c r="E7" s="1109"/>
      <c r="F7" s="1109"/>
      <c r="G7" s="1110"/>
    </row>
    <row r="8" spans="1:9" x14ac:dyDescent="0.2">
      <c r="A8" s="1126"/>
      <c r="B8" s="1126"/>
      <c r="C8" s="1126"/>
      <c r="D8" s="24" t="s">
        <v>790</v>
      </c>
      <c r="E8" s="24" t="s">
        <v>791</v>
      </c>
      <c r="F8" s="24" t="s">
        <v>792</v>
      </c>
      <c r="G8" s="24" t="s">
        <v>793</v>
      </c>
    </row>
    <row r="9" spans="1:9" x14ac:dyDescent="0.2">
      <c r="A9" s="218" t="s">
        <v>8</v>
      </c>
      <c r="B9" s="219" t="s">
        <v>9</v>
      </c>
      <c r="C9" s="219" t="s">
        <v>10</v>
      </c>
      <c r="D9" s="24">
        <v>1</v>
      </c>
      <c r="E9" s="24">
        <v>2</v>
      </c>
      <c r="F9" s="24">
        <v>3</v>
      </c>
      <c r="G9" s="24">
        <v>4</v>
      </c>
    </row>
    <row r="10" spans="1:9" x14ac:dyDescent="0.2">
      <c r="A10" s="92">
        <v>1</v>
      </c>
      <c r="B10" s="215" t="s">
        <v>512</v>
      </c>
      <c r="C10" s="216">
        <v>1</v>
      </c>
      <c r="D10" s="213"/>
      <c r="E10" s="213"/>
      <c r="F10" s="213"/>
      <c r="G10" s="214">
        <f>+D10+E10-F10</f>
        <v>0</v>
      </c>
    </row>
    <row r="11" spans="1:9" x14ac:dyDescent="0.2">
      <c r="A11" s="217">
        <v>2</v>
      </c>
      <c r="B11" s="215" t="s">
        <v>513</v>
      </c>
      <c r="C11" s="216">
        <f>+C10+1</f>
        <v>2</v>
      </c>
      <c r="D11" s="213"/>
      <c r="E11" s="213"/>
      <c r="F11" s="213"/>
      <c r="G11" s="214">
        <f t="shared" ref="G11:G12" si="0">+D11+E11-F11</f>
        <v>0</v>
      </c>
    </row>
    <row r="12" spans="1:9" x14ac:dyDescent="0.2">
      <c r="A12" s="217">
        <v>3</v>
      </c>
      <c r="B12" s="215" t="s">
        <v>794</v>
      </c>
      <c r="C12" s="216">
        <f t="shared" ref="C12" si="1">+C11+1</f>
        <v>3</v>
      </c>
      <c r="D12" s="213"/>
      <c r="E12" s="213"/>
      <c r="F12" s="213"/>
      <c r="G12" s="214">
        <f t="shared" si="0"/>
        <v>0</v>
      </c>
    </row>
    <row r="13" spans="1:9" x14ac:dyDescent="0.2">
      <c r="A13" s="1122" t="s">
        <v>795</v>
      </c>
      <c r="B13" s="1110"/>
      <c r="C13" s="24">
        <f>C12+1</f>
        <v>4</v>
      </c>
      <c r="D13" s="214">
        <f>SUM(D10:D12)</f>
        <v>0</v>
      </c>
      <c r="E13" s="214">
        <f>SUM(E10:E12)</f>
        <v>0</v>
      </c>
      <c r="F13" s="214">
        <f>SUM(F10:F12)</f>
        <v>0</v>
      </c>
      <c r="G13" s="214">
        <f>SUM(G10:G12)</f>
        <v>0</v>
      </c>
    </row>
    <row r="15" spans="1:9" x14ac:dyDescent="0.2">
      <c r="D15" s="172">
        <f>D13-i.04119!D79</f>
        <v>0</v>
      </c>
      <c r="G15" s="172">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Y7GwgwH7nZWNfEkKYlp625oHjcYMvhGNAyQFjHJw/U+7R+vQghLiMIyMGuwWs6A8a0LWZlEsedUT76F3VqSD5Q==" saltValue="GMVBpsNQM9NwTo177J8d+Q=="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Normal="100" zoomScalePageLayoutView="60" workbookViewId="0">
      <selection activeCell="E36" sqref="E36"/>
    </sheetView>
  </sheetViews>
  <sheetFormatPr defaultColWidth="9.140625" defaultRowHeight="12.75" x14ac:dyDescent="0.2"/>
  <cols>
    <col min="1" max="1" width="4.42578125" style="1" customWidth="1"/>
    <col min="2" max="2" width="24.42578125" style="1" customWidth="1"/>
    <col min="3" max="3" width="6.7109375" style="1" bestFit="1" customWidth="1"/>
    <col min="4" max="7" width="19.7109375" style="1" customWidth="1"/>
    <col min="8" max="1016" width="11.5703125" style="1"/>
    <col min="1017" max="16384" width="9.140625" style="1"/>
  </cols>
  <sheetData>
    <row r="1" spans="1:8" x14ac:dyDescent="0.2">
      <c r="A1" s="160"/>
      <c r="B1" s="7"/>
      <c r="C1" s="8"/>
      <c r="D1" s="8"/>
      <c r="E1" s="1092" t="s">
        <v>796</v>
      </c>
      <c r="F1" s="1092"/>
      <c r="G1" s="1092"/>
      <c r="H1" s="8"/>
    </row>
    <row r="2" spans="1:8" x14ac:dyDescent="0.2">
      <c r="A2" s="160"/>
      <c r="B2" s="7"/>
      <c r="C2" s="8"/>
      <c r="D2" s="8"/>
      <c r="E2" s="1092"/>
      <c r="F2" s="1092"/>
      <c r="G2" s="1092"/>
      <c r="H2" s="8"/>
    </row>
    <row r="3" spans="1:8" x14ac:dyDescent="0.2">
      <c r="A3" s="160"/>
      <c r="B3" s="7"/>
      <c r="C3" s="8"/>
      <c r="D3" s="7"/>
      <c r="E3" s="7"/>
      <c r="F3" s="7"/>
      <c r="G3" s="7"/>
      <c r="H3" s="7"/>
    </row>
    <row r="4" spans="1:8" ht="24" customHeight="1" x14ac:dyDescent="0.2">
      <c r="A4" s="1131" t="s">
        <v>797</v>
      </c>
      <c r="B4" s="1131"/>
      <c r="C4" s="1131"/>
      <c r="D4" s="1131"/>
      <c r="E4" s="1131"/>
      <c r="F4" s="1131"/>
      <c r="G4" s="1131"/>
      <c r="H4" s="225"/>
    </row>
    <row r="5" spans="1:8" x14ac:dyDescent="0.2">
      <c r="A5" s="160"/>
      <c r="B5" s="7"/>
      <c r="C5" s="8"/>
      <c r="D5" s="7"/>
      <c r="E5" s="7"/>
      <c r="F5" s="7"/>
      <c r="G5" s="7"/>
      <c r="H5" s="7"/>
    </row>
    <row r="6" spans="1:8" ht="11.25" customHeight="1" x14ac:dyDescent="0.2">
      <c r="A6" s="1079" t="str">
        <f>i.04119!A6</f>
        <v>Даатгагчийн нэр:</v>
      </c>
      <c r="B6" s="1080"/>
      <c r="C6" s="1080"/>
      <c r="D6" s="167"/>
      <c r="E6" s="7"/>
      <c r="F6" s="1127" t="str">
        <f>i.04119!D6</f>
        <v>..... оны .... сарын ...-ны өдөр</v>
      </c>
      <c r="G6" s="1127"/>
    </row>
    <row r="7" spans="1:8" x14ac:dyDescent="0.2">
      <c r="A7" s="226"/>
      <c r="B7" s="7"/>
      <c r="C7" s="8"/>
      <c r="D7" s="7"/>
      <c r="E7" s="12"/>
      <c r="G7" s="161" t="s">
        <v>3</v>
      </c>
    </row>
    <row r="8" spans="1:8" ht="38.25" x14ac:dyDescent="0.2">
      <c r="A8" s="43" t="s">
        <v>4</v>
      </c>
      <c r="B8" s="227" t="s">
        <v>798</v>
      </c>
      <c r="C8" s="228" t="s">
        <v>6</v>
      </c>
      <c r="D8" s="22" t="s">
        <v>790</v>
      </c>
      <c r="E8" s="22" t="s">
        <v>791</v>
      </c>
      <c r="F8" s="22" t="s">
        <v>792</v>
      </c>
      <c r="G8" s="22" t="s">
        <v>793</v>
      </c>
    </row>
    <row r="9" spans="1:8" x14ac:dyDescent="0.2">
      <c r="A9" s="229" t="s">
        <v>8</v>
      </c>
      <c r="B9" s="163" t="s">
        <v>9</v>
      </c>
      <c r="C9" s="163" t="s">
        <v>10</v>
      </c>
      <c r="D9" s="230" t="s">
        <v>799</v>
      </c>
      <c r="E9" s="24">
        <v>1</v>
      </c>
      <c r="F9" s="24">
        <v>2</v>
      </c>
      <c r="G9" s="24">
        <v>4</v>
      </c>
    </row>
    <row r="10" spans="1:8" x14ac:dyDescent="0.2">
      <c r="A10" s="92">
        <v>2.1</v>
      </c>
      <c r="B10" s="222" t="s">
        <v>800</v>
      </c>
      <c r="C10" s="223">
        <v>1</v>
      </c>
      <c r="D10" s="220"/>
      <c r="E10" s="30"/>
      <c r="F10" s="30"/>
      <c r="G10" s="28">
        <f>D10+E10-F10</f>
        <v>0</v>
      </c>
    </row>
    <row r="11" spans="1:8" x14ac:dyDescent="0.2">
      <c r="A11" s="92">
        <v>2.2000000000000002</v>
      </c>
      <c r="B11" s="224" t="s">
        <v>801</v>
      </c>
      <c r="C11" s="223">
        <v>2</v>
      </c>
      <c r="D11" s="220"/>
      <c r="E11" s="30"/>
      <c r="F11" s="30"/>
      <c r="G11" s="28">
        <f t="shared" ref="G11:G17" si="0">D11+E11-F11</f>
        <v>0</v>
      </c>
    </row>
    <row r="12" spans="1:8" x14ac:dyDescent="0.2">
      <c r="A12" s="92">
        <v>2.2999999999999998</v>
      </c>
      <c r="B12" s="224" t="s">
        <v>802</v>
      </c>
      <c r="C12" s="223">
        <v>3</v>
      </c>
      <c r="D12" s="220"/>
      <c r="E12" s="30"/>
      <c r="F12" s="30"/>
      <c r="G12" s="28">
        <f t="shared" si="0"/>
        <v>0</v>
      </c>
    </row>
    <row r="13" spans="1:8" x14ac:dyDescent="0.2">
      <c r="A13" s="92">
        <v>2.4</v>
      </c>
      <c r="B13" s="224" t="s">
        <v>801</v>
      </c>
      <c r="C13" s="223">
        <v>4</v>
      </c>
      <c r="D13" s="220"/>
      <c r="E13" s="30"/>
      <c r="F13" s="30"/>
      <c r="G13" s="28">
        <f t="shared" si="0"/>
        <v>0</v>
      </c>
    </row>
    <row r="14" spans="1:8" x14ac:dyDescent="0.2">
      <c r="A14" s="92">
        <v>2.5</v>
      </c>
      <c r="B14" s="224" t="s">
        <v>803</v>
      </c>
      <c r="C14" s="223">
        <v>5</v>
      </c>
      <c r="D14" s="220"/>
      <c r="E14" s="30"/>
      <c r="F14" s="30"/>
      <c r="G14" s="28">
        <f t="shared" si="0"/>
        <v>0</v>
      </c>
    </row>
    <row r="15" spans="1:8" x14ac:dyDescent="0.2">
      <c r="A15" s="92">
        <v>2.6</v>
      </c>
      <c r="B15" s="224" t="s">
        <v>804</v>
      </c>
      <c r="C15" s="223">
        <v>6</v>
      </c>
      <c r="D15" s="220"/>
      <c r="E15" s="30"/>
      <c r="F15" s="30"/>
      <c r="G15" s="28">
        <f t="shared" si="0"/>
        <v>0</v>
      </c>
    </row>
    <row r="16" spans="1:8" x14ac:dyDescent="0.2">
      <c r="A16" s="92">
        <v>2.7</v>
      </c>
      <c r="B16" s="224" t="s">
        <v>805</v>
      </c>
      <c r="C16" s="223">
        <v>7</v>
      </c>
      <c r="D16" s="220"/>
      <c r="E16" s="30"/>
      <c r="F16" s="30"/>
      <c r="G16" s="28">
        <f t="shared" si="0"/>
        <v>0</v>
      </c>
    </row>
    <row r="17" spans="1:7" x14ac:dyDescent="0.2">
      <c r="A17" s="92">
        <v>2.8</v>
      </c>
      <c r="B17" s="224" t="s">
        <v>806</v>
      </c>
      <c r="C17" s="223">
        <v>8</v>
      </c>
      <c r="D17" s="220"/>
      <c r="E17" s="30"/>
      <c r="F17" s="30"/>
      <c r="G17" s="28">
        <f t="shared" si="0"/>
        <v>0</v>
      </c>
    </row>
    <row r="18" spans="1:7" x14ac:dyDescent="0.2">
      <c r="A18" s="1122" t="s">
        <v>795</v>
      </c>
      <c r="B18" s="1129"/>
      <c r="C18" s="1130"/>
      <c r="D18" s="221">
        <f>D10+D12+D14+D15+D16+D17</f>
        <v>0</v>
      </c>
      <c r="E18" s="221">
        <f t="shared" ref="E18:F18" si="1">E10+E12+E14+E15+E16+E17</f>
        <v>0</v>
      </c>
      <c r="F18" s="221">
        <f t="shared" si="1"/>
        <v>0</v>
      </c>
      <c r="G18" s="221">
        <f>G10+G12+G14+G15+G16+G17</f>
        <v>0</v>
      </c>
    </row>
    <row r="20" spans="1:7" x14ac:dyDescent="0.2">
      <c r="D20" s="172">
        <f>D18-i.04119!D76</f>
        <v>0</v>
      </c>
      <c r="G20" s="172">
        <f>G18-i.04119!E76</f>
        <v>0</v>
      </c>
    </row>
    <row r="21" spans="1:7" x14ac:dyDescent="0.2">
      <c r="B21" s="806" t="str">
        <f>i.04119!B93</f>
        <v>тамга тэмдэг</v>
      </c>
      <c r="C21" s="6"/>
      <c r="D21" s="7"/>
      <c r="E21" s="7"/>
    </row>
    <row r="22" spans="1:7" x14ac:dyDescent="0.2">
      <c r="B22" s="806"/>
      <c r="C22" s="6"/>
      <c r="D22" s="7"/>
      <c r="E22" s="7"/>
    </row>
    <row r="23" spans="1:7" x14ac:dyDescent="0.2">
      <c r="B23" s="806" t="str">
        <f>i.04119!B95</f>
        <v xml:space="preserve">ТАЙЛАН ГАРГАСАН:    </v>
      </c>
      <c r="C23" s="6"/>
      <c r="D23" s="7"/>
      <c r="E23" s="7"/>
    </row>
    <row r="24" spans="1:7" x14ac:dyDescent="0.2">
      <c r="B24" s="806"/>
      <c r="C24" s="6"/>
      <c r="D24" s="7"/>
      <c r="E24" s="7"/>
    </row>
    <row r="25" spans="1:7" x14ac:dyDescent="0.2">
      <c r="B25" s="806" t="str">
        <f>i.04119!B97</f>
        <v xml:space="preserve"> Гүйцэтгэх захирал</v>
      </c>
      <c r="C25" s="806" t="str">
        <f>i.04119!C97</f>
        <v xml:space="preserve">/................................../   </v>
      </c>
      <c r="D25" s="806"/>
      <c r="E25" s="806" t="str">
        <f>i.04119!E97</f>
        <v>/................................./</v>
      </c>
    </row>
    <row r="26" spans="1:7" x14ac:dyDescent="0.2">
      <c r="B26" s="806"/>
      <c r="C26" s="806"/>
      <c r="D26" s="806"/>
      <c r="E26" s="806"/>
    </row>
    <row r="27" spans="1:7" x14ac:dyDescent="0.2">
      <c r="B27" s="806" t="str">
        <f>i.04119!B99</f>
        <v xml:space="preserve"> Ерөнхий нягтлан бодогч  </v>
      </c>
      <c r="C27" s="806" t="str">
        <f>i.04119!C99</f>
        <v xml:space="preserve">/.................................../   </v>
      </c>
      <c r="D27" s="806"/>
      <c r="E27" s="806" t="str">
        <f>i.04119!E99</f>
        <v>/................................/</v>
      </c>
    </row>
    <row r="28" spans="1:7" x14ac:dyDescent="0.2">
      <c r="B28" s="806"/>
      <c r="C28" s="806"/>
      <c r="D28" s="806"/>
      <c r="E28" s="806"/>
    </row>
    <row r="29" spans="1:7" x14ac:dyDescent="0.2">
      <c r="B29" s="807" t="str">
        <f>i.04119!B101</f>
        <v>...................................................</v>
      </c>
      <c r="C29" s="807" t="str">
        <f>i.04119!C101</f>
        <v xml:space="preserve">/................................../   </v>
      </c>
      <c r="D29" s="807"/>
      <c r="E29" s="807" t="str">
        <f>i.04119!E101</f>
        <v>/................................/</v>
      </c>
    </row>
  </sheetData>
  <sheetProtection algorithmName="SHA-512" hashValue="hZuoJyzIGXRRAeoz7Wk07mZx8Q5kepLAVMS3Iq344uDDeXDdj7wVw5DvIjyvSTakWBMhtOOyDXVrSMxhwXMmAA==" saltValue="c0f6vjYUZUKDIliVzeaXzQ=="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Normal="100" zoomScalePageLayoutView="60" workbookViewId="0">
      <selection activeCell="J31" sqref="J31"/>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160"/>
      <c r="B1" s="7"/>
      <c r="C1" s="8"/>
      <c r="D1" s="8"/>
      <c r="E1" s="1092" t="s">
        <v>807</v>
      </c>
      <c r="F1" s="1092"/>
      <c r="G1" s="1092"/>
    </row>
    <row r="2" spans="1:7" x14ac:dyDescent="0.2">
      <c r="A2" s="160"/>
      <c r="B2" s="7"/>
      <c r="C2" s="8"/>
      <c r="D2" s="8"/>
      <c r="E2" s="1092"/>
      <c r="F2" s="1092"/>
      <c r="G2" s="1092"/>
    </row>
    <row r="3" spans="1:7" x14ac:dyDescent="0.2">
      <c r="A3" s="160"/>
      <c r="B3" s="7"/>
      <c r="C3" s="8"/>
      <c r="D3" s="7"/>
      <c r="E3" s="7"/>
      <c r="F3" s="7"/>
      <c r="G3" s="7"/>
    </row>
    <row r="4" spans="1:7" x14ac:dyDescent="0.2">
      <c r="A4" s="1131" t="s">
        <v>808</v>
      </c>
      <c r="B4" s="1131"/>
      <c r="C4" s="1131"/>
      <c r="D4" s="1131"/>
      <c r="E4" s="1131"/>
      <c r="F4" s="1131"/>
      <c r="G4" s="1131"/>
    </row>
    <row r="5" spans="1:7" x14ac:dyDescent="0.2">
      <c r="A5" s="160"/>
      <c r="B5" s="7"/>
      <c r="C5" s="8"/>
      <c r="D5" s="7"/>
      <c r="E5" s="7"/>
      <c r="F5" s="7"/>
      <c r="G5" s="7"/>
    </row>
    <row r="6" spans="1:7" x14ac:dyDescent="0.2">
      <c r="A6" s="1079" t="str">
        <f>i.04119!A6</f>
        <v>Даатгагчийн нэр:</v>
      </c>
      <c r="B6" s="1080"/>
      <c r="C6" s="1080"/>
      <c r="D6" s="167"/>
      <c r="E6" s="7"/>
      <c r="F6" s="1132" t="str">
        <f>i.04119!D6</f>
        <v>..... оны .... сарын ...-ны өдөр</v>
      </c>
      <c r="G6" s="1132"/>
    </row>
    <row r="7" spans="1:7" x14ac:dyDescent="0.2">
      <c r="A7" s="226"/>
      <c r="B7" s="7"/>
      <c r="C7" s="8"/>
      <c r="D7" s="7"/>
      <c r="E7" s="12"/>
      <c r="G7" s="161" t="s">
        <v>3</v>
      </c>
    </row>
    <row r="8" spans="1:7" ht="25.5" x14ac:dyDescent="0.2">
      <c r="A8" s="43" t="s">
        <v>4</v>
      </c>
      <c r="B8" s="227" t="s">
        <v>798</v>
      </c>
      <c r="C8" s="228" t="s">
        <v>6</v>
      </c>
      <c r="D8" s="22" t="s">
        <v>790</v>
      </c>
      <c r="E8" s="22" t="s">
        <v>791</v>
      </c>
      <c r="F8" s="22" t="s">
        <v>792</v>
      </c>
      <c r="G8" s="22" t="s">
        <v>793</v>
      </c>
    </row>
    <row r="9" spans="1:7" x14ac:dyDescent="0.2">
      <c r="A9" s="229" t="s">
        <v>8</v>
      </c>
      <c r="B9" s="163" t="s">
        <v>9</v>
      </c>
      <c r="C9" s="163" t="s">
        <v>10</v>
      </c>
      <c r="D9" s="230" t="s">
        <v>799</v>
      </c>
      <c r="E9" s="24">
        <v>1</v>
      </c>
      <c r="F9" s="24">
        <v>2</v>
      </c>
      <c r="G9" s="24">
        <v>4</v>
      </c>
    </row>
    <row r="10" spans="1:7" x14ac:dyDescent="0.2">
      <c r="A10" s="92">
        <v>2.1</v>
      </c>
      <c r="B10" s="222" t="s">
        <v>800</v>
      </c>
      <c r="C10" s="223">
        <v>1</v>
      </c>
      <c r="D10" s="800"/>
      <c r="E10" s="30"/>
      <c r="F10" s="30"/>
      <c r="G10" s="28">
        <f>D10+E10-F10</f>
        <v>0</v>
      </c>
    </row>
    <row r="11" spans="1:7" x14ac:dyDescent="0.2">
      <c r="A11" s="92">
        <v>2.2000000000000002</v>
      </c>
      <c r="B11" s="224" t="s">
        <v>801</v>
      </c>
      <c r="C11" s="223">
        <v>2</v>
      </c>
      <c r="D11" s="800"/>
      <c r="E11" s="30"/>
      <c r="F11" s="30"/>
      <c r="G11" s="28">
        <f t="shared" ref="G11:G17" si="0">D11+E11-F11</f>
        <v>0</v>
      </c>
    </row>
    <row r="12" spans="1:7" x14ac:dyDescent="0.2">
      <c r="A12" s="92">
        <v>2.2999999999999998</v>
      </c>
      <c r="B12" s="224" t="s">
        <v>802</v>
      </c>
      <c r="C12" s="223">
        <v>3</v>
      </c>
      <c r="D12" s="220"/>
      <c r="E12" s="30"/>
      <c r="F12" s="30"/>
      <c r="G12" s="28">
        <f t="shared" si="0"/>
        <v>0</v>
      </c>
    </row>
    <row r="13" spans="1:7" x14ac:dyDescent="0.2">
      <c r="A13" s="92">
        <v>2.4</v>
      </c>
      <c r="B13" s="224" t="s">
        <v>801</v>
      </c>
      <c r="C13" s="223">
        <v>4</v>
      </c>
      <c r="D13" s="220"/>
      <c r="E13" s="30"/>
      <c r="F13" s="30"/>
      <c r="G13" s="28">
        <f t="shared" si="0"/>
        <v>0</v>
      </c>
    </row>
    <row r="14" spans="1:7" x14ac:dyDescent="0.2">
      <c r="A14" s="92">
        <v>2.5</v>
      </c>
      <c r="B14" s="224" t="s">
        <v>803</v>
      </c>
      <c r="C14" s="223">
        <v>5</v>
      </c>
      <c r="D14" s="800"/>
      <c r="E14" s="30"/>
      <c r="F14" s="30"/>
      <c r="G14" s="28">
        <f t="shared" si="0"/>
        <v>0</v>
      </c>
    </row>
    <row r="15" spans="1:7" x14ac:dyDescent="0.2">
      <c r="A15" s="92">
        <v>2.6</v>
      </c>
      <c r="B15" s="224" t="s">
        <v>804</v>
      </c>
      <c r="C15" s="223">
        <v>6</v>
      </c>
      <c r="D15" s="800"/>
      <c r="E15" s="30"/>
      <c r="F15" s="30"/>
      <c r="G15" s="28">
        <f t="shared" si="0"/>
        <v>0</v>
      </c>
    </row>
    <row r="16" spans="1:7" x14ac:dyDescent="0.2">
      <c r="A16" s="92">
        <v>2.7</v>
      </c>
      <c r="B16" s="224" t="s">
        <v>805</v>
      </c>
      <c r="C16" s="223">
        <v>7</v>
      </c>
      <c r="D16" s="800"/>
      <c r="E16" s="30"/>
      <c r="F16" s="30"/>
      <c r="G16" s="28">
        <f t="shared" si="0"/>
        <v>0</v>
      </c>
    </row>
    <row r="17" spans="1:7" x14ac:dyDescent="0.2">
      <c r="A17" s="92">
        <v>2.8</v>
      </c>
      <c r="B17" s="224" t="s">
        <v>806</v>
      </c>
      <c r="C17" s="223">
        <v>8</v>
      </c>
      <c r="D17" s="220"/>
      <c r="E17" s="30"/>
      <c r="F17" s="30"/>
      <c r="G17" s="28">
        <f t="shared" si="0"/>
        <v>0</v>
      </c>
    </row>
    <row r="18" spans="1:7" x14ac:dyDescent="0.2">
      <c r="A18" s="1122" t="s">
        <v>795</v>
      </c>
      <c r="B18" s="1129"/>
      <c r="C18" s="1130"/>
      <c r="D18" s="221">
        <f>D10+D12+D14+D15+D16+D17</f>
        <v>0</v>
      </c>
      <c r="E18" s="221">
        <f t="shared" ref="E18:F18" si="1">E10+E12+E14+E15+E16+E17</f>
        <v>0</v>
      </c>
      <c r="F18" s="221">
        <f t="shared" si="1"/>
        <v>0</v>
      </c>
      <c r="G18" s="221">
        <f>G10+G12+G14+G15+G16+G17</f>
        <v>0</v>
      </c>
    </row>
    <row r="20" spans="1:7" x14ac:dyDescent="0.2">
      <c r="D20" s="172">
        <f>D18-i.04119!D77</f>
        <v>0</v>
      </c>
      <c r="G20" s="172">
        <f>G18-i.04119!E77</f>
        <v>0</v>
      </c>
    </row>
    <row r="21" spans="1:7" x14ac:dyDescent="0.2">
      <c r="B21" s="5" t="str">
        <f>i.04119!B93</f>
        <v>тамга тэмдэг</v>
      </c>
      <c r="C21" s="6"/>
      <c r="D21" s="7"/>
      <c r="E21" s="7"/>
    </row>
    <row r="22" spans="1:7" x14ac:dyDescent="0.2">
      <c r="B22" s="5"/>
      <c r="C22" s="6"/>
      <c r="D22" s="7"/>
      <c r="E22" s="7"/>
    </row>
    <row r="23" spans="1:7" x14ac:dyDescent="0.2">
      <c r="B23" s="806" t="str">
        <f>i.04119!B95</f>
        <v xml:space="preserve">ТАЙЛАН ГАРГАСАН:    </v>
      </c>
      <c r="C23" s="6"/>
      <c r="D23" s="7"/>
      <c r="E23" s="7"/>
    </row>
    <row r="24" spans="1:7" x14ac:dyDescent="0.2">
      <c r="B24" s="806"/>
      <c r="C24" s="6"/>
      <c r="D24" s="7"/>
      <c r="E24" s="7"/>
    </row>
    <row r="25" spans="1:7" x14ac:dyDescent="0.2">
      <c r="B25" s="806" t="str">
        <f>i.04119!B97</f>
        <v xml:space="preserve"> Гүйцэтгэх захирал</v>
      </c>
      <c r="C25" s="806" t="str">
        <f>i.04119!C97</f>
        <v xml:space="preserve">/................................../   </v>
      </c>
      <c r="D25" s="806"/>
      <c r="E25" s="806" t="str">
        <f>i.04119!E97</f>
        <v>/................................./</v>
      </c>
    </row>
    <row r="26" spans="1:7" x14ac:dyDescent="0.2">
      <c r="B26" s="806"/>
      <c r="C26" s="806"/>
      <c r="D26" s="806"/>
      <c r="E26" s="806"/>
    </row>
    <row r="27" spans="1:7" x14ac:dyDescent="0.2">
      <c r="B27" s="806" t="str">
        <f>i.04119!B99</f>
        <v xml:space="preserve"> Ерөнхий нягтлан бодогч  </v>
      </c>
      <c r="C27" s="806" t="str">
        <f>i.04119!C99</f>
        <v xml:space="preserve">/.................................../   </v>
      </c>
      <c r="D27" s="806"/>
      <c r="E27" s="806" t="str">
        <f>i.04119!E99</f>
        <v>/................................/</v>
      </c>
    </row>
    <row r="28" spans="1:7" x14ac:dyDescent="0.2">
      <c r="B28" s="806"/>
      <c r="C28" s="806"/>
      <c r="D28" s="806"/>
      <c r="E28" s="806"/>
    </row>
    <row r="29" spans="1:7" x14ac:dyDescent="0.2">
      <c r="B29" s="806" t="str">
        <f>i.04119!B101</f>
        <v>...................................................</v>
      </c>
      <c r="C29" s="806" t="str">
        <f>i.04119!C101</f>
        <v xml:space="preserve">/................................../   </v>
      </c>
      <c r="D29" s="806"/>
      <c r="E29" s="806" t="str">
        <f>i.04119!E101</f>
        <v>/................................/</v>
      </c>
    </row>
  </sheetData>
  <sheetProtection algorithmName="SHA-512" hashValue="+hpNKsfqMgCoUu0j4oe0w3grlR1cGbwh+pkoiYVRevKQu5mpv5JKhE/01s/7itV80HoEuC8Vzo1+7ZHNV+zPSA==" saltValue="A+i3Qo9VrPGokebk6vT49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G36" sqref="G36"/>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160"/>
      <c r="B1" s="7"/>
      <c r="C1" s="8"/>
      <c r="D1" s="8"/>
      <c r="E1" s="1092" t="s">
        <v>809</v>
      </c>
      <c r="F1" s="1092"/>
      <c r="G1" s="1092"/>
    </row>
    <row r="2" spans="1:7" x14ac:dyDescent="0.2">
      <c r="A2" s="160"/>
      <c r="B2" s="7"/>
      <c r="C2" s="8"/>
      <c r="D2" s="8"/>
      <c r="E2" s="1092"/>
      <c r="F2" s="1092"/>
      <c r="G2" s="1092"/>
    </row>
    <row r="3" spans="1:7" x14ac:dyDescent="0.2">
      <c r="A3" s="160"/>
      <c r="B3" s="7"/>
      <c r="C3" s="8"/>
      <c r="D3" s="7"/>
      <c r="E3" s="7"/>
      <c r="F3" s="7"/>
      <c r="G3" s="7"/>
    </row>
    <row r="4" spans="1:7" ht="24" customHeight="1" x14ac:dyDescent="0.2">
      <c r="A4" s="1131" t="s">
        <v>810</v>
      </c>
      <c r="B4" s="1131"/>
      <c r="C4" s="1131"/>
      <c r="D4" s="1131"/>
      <c r="E4" s="1131"/>
      <c r="F4" s="1131"/>
      <c r="G4" s="1131"/>
    </row>
    <row r="5" spans="1:7" x14ac:dyDescent="0.2">
      <c r="A5" s="160"/>
      <c r="B5" s="7"/>
      <c r="C5" s="8"/>
      <c r="D5" s="7"/>
      <c r="E5" s="7"/>
      <c r="F5" s="7"/>
      <c r="G5" s="7"/>
    </row>
    <row r="6" spans="1:7" x14ac:dyDescent="0.2">
      <c r="A6" s="1079" t="str">
        <f>i.04119!A6</f>
        <v>Даатгагчийн нэр:</v>
      </c>
      <c r="B6" s="1080"/>
      <c r="C6" s="1080"/>
      <c r="D6" s="167"/>
      <c r="E6" s="7"/>
      <c r="F6" s="1133" t="str">
        <f>i.04119!D6</f>
        <v>..... оны .... сарын ...-ны өдөр</v>
      </c>
      <c r="G6" s="1133"/>
    </row>
    <row r="7" spans="1:7" x14ac:dyDescent="0.2">
      <c r="A7" s="226"/>
      <c r="B7" s="7"/>
      <c r="C7" s="8"/>
      <c r="D7" s="7"/>
      <c r="E7" s="12"/>
      <c r="G7" s="161" t="s">
        <v>3</v>
      </c>
    </row>
    <row r="8" spans="1:7" ht="25.5" x14ac:dyDescent="0.2">
      <c r="A8" s="43" t="s">
        <v>4</v>
      </c>
      <c r="B8" s="227" t="s">
        <v>798</v>
      </c>
      <c r="C8" s="228" t="s">
        <v>6</v>
      </c>
      <c r="D8" s="22" t="s">
        <v>790</v>
      </c>
      <c r="E8" s="22" t="s">
        <v>791</v>
      </c>
      <c r="F8" s="22" t="s">
        <v>792</v>
      </c>
      <c r="G8" s="22" t="s">
        <v>793</v>
      </c>
    </row>
    <row r="9" spans="1:7" x14ac:dyDescent="0.2">
      <c r="A9" s="229" t="s">
        <v>8</v>
      </c>
      <c r="B9" s="163" t="s">
        <v>9</v>
      </c>
      <c r="C9" s="163" t="s">
        <v>10</v>
      </c>
      <c r="D9" s="230" t="s">
        <v>799</v>
      </c>
      <c r="E9" s="24">
        <v>1</v>
      </c>
      <c r="F9" s="24">
        <v>2</v>
      </c>
      <c r="G9" s="24">
        <v>4</v>
      </c>
    </row>
    <row r="10" spans="1:7" x14ac:dyDescent="0.2">
      <c r="A10" s="92">
        <v>2.1</v>
      </c>
      <c r="B10" s="222" t="s">
        <v>800</v>
      </c>
      <c r="C10" s="223">
        <v>1</v>
      </c>
      <c r="D10" s="220"/>
      <c r="E10" s="30"/>
      <c r="F10" s="30"/>
      <c r="G10" s="28">
        <f>D10+E10-F10</f>
        <v>0</v>
      </c>
    </row>
    <row r="11" spans="1:7" x14ac:dyDescent="0.2">
      <c r="A11" s="92">
        <v>2.2000000000000002</v>
      </c>
      <c r="B11" s="224" t="s">
        <v>801</v>
      </c>
      <c r="C11" s="223">
        <v>2</v>
      </c>
      <c r="D11" s="220"/>
      <c r="E11" s="30"/>
      <c r="F11" s="30"/>
      <c r="G11" s="28">
        <f t="shared" ref="G11:G17" si="0">D11+E11-F11</f>
        <v>0</v>
      </c>
    </row>
    <row r="12" spans="1:7" x14ac:dyDescent="0.2">
      <c r="A12" s="92">
        <v>2.2999999999999998</v>
      </c>
      <c r="B12" s="224" t="s">
        <v>802</v>
      </c>
      <c r="C12" s="223">
        <v>3</v>
      </c>
      <c r="D12" s="220"/>
      <c r="E12" s="30"/>
      <c r="F12" s="30"/>
      <c r="G12" s="28">
        <f t="shared" si="0"/>
        <v>0</v>
      </c>
    </row>
    <row r="13" spans="1:7" x14ac:dyDescent="0.2">
      <c r="A13" s="92">
        <v>2.4</v>
      </c>
      <c r="B13" s="224" t="s">
        <v>801</v>
      </c>
      <c r="C13" s="223">
        <v>4</v>
      </c>
      <c r="D13" s="220"/>
      <c r="E13" s="30"/>
      <c r="F13" s="30"/>
      <c r="G13" s="28">
        <f t="shared" si="0"/>
        <v>0</v>
      </c>
    </row>
    <row r="14" spans="1:7" x14ac:dyDescent="0.2">
      <c r="A14" s="92">
        <v>2.5</v>
      </c>
      <c r="B14" s="224" t="s">
        <v>803</v>
      </c>
      <c r="C14" s="223">
        <v>5</v>
      </c>
      <c r="D14" s="220"/>
      <c r="E14" s="30"/>
      <c r="F14" s="30"/>
      <c r="G14" s="28">
        <f t="shared" si="0"/>
        <v>0</v>
      </c>
    </row>
    <row r="15" spans="1:7" x14ac:dyDescent="0.2">
      <c r="A15" s="92">
        <v>2.6</v>
      </c>
      <c r="B15" s="224" t="s">
        <v>804</v>
      </c>
      <c r="C15" s="223">
        <v>6</v>
      </c>
      <c r="D15" s="220"/>
      <c r="E15" s="30"/>
      <c r="F15" s="30"/>
      <c r="G15" s="28">
        <f t="shared" si="0"/>
        <v>0</v>
      </c>
    </row>
    <row r="16" spans="1:7" x14ac:dyDescent="0.2">
      <c r="A16" s="92">
        <v>2.7</v>
      </c>
      <c r="B16" s="224" t="s">
        <v>805</v>
      </c>
      <c r="C16" s="223">
        <v>7</v>
      </c>
      <c r="D16" s="220"/>
      <c r="E16" s="30"/>
      <c r="F16" s="30"/>
      <c r="G16" s="28">
        <f t="shared" si="0"/>
        <v>0</v>
      </c>
    </row>
    <row r="17" spans="1:7" x14ac:dyDescent="0.2">
      <c r="A17" s="92">
        <v>2.8</v>
      </c>
      <c r="B17" s="224" t="s">
        <v>806</v>
      </c>
      <c r="C17" s="223">
        <v>8</v>
      </c>
      <c r="D17" s="220"/>
      <c r="E17" s="30"/>
      <c r="F17" s="30"/>
      <c r="G17" s="28">
        <f t="shared" si="0"/>
        <v>0</v>
      </c>
    </row>
    <row r="18" spans="1:7" x14ac:dyDescent="0.2">
      <c r="A18" s="1122" t="s">
        <v>795</v>
      </c>
      <c r="B18" s="1129"/>
      <c r="C18" s="1130"/>
      <c r="D18" s="221">
        <f>D10+D12+D14+D15+D16+D17</f>
        <v>0</v>
      </c>
      <c r="E18" s="221">
        <f>E10+E12+E14+E15+E16+E17</f>
        <v>0</v>
      </c>
      <c r="F18" s="221">
        <f t="shared" ref="F18" si="1">F10+F12+F14+F15+F16+F17</f>
        <v>0</v>
      </c>
      <c r="G18" s="221">
        <f>G10+G12+G14+G15+G16+G17</f>
        <v>0</v>
      </c>
    </row>
    <row r="20" spans="1:7" x14ac:dyDescent="0.2">
      <c r="D20" s="172">
        <f>D18-i.04119!D78</f>
        <v>0</v>
      </c>
      <c r="G20" s="172">
        <f>G18-i.04119!E78</f>
        <v>0</v>
      </c>
    </row>
    <row r="21" spans="1:7" x14ac:dyDescent="0.2">
      <c r="B21" s="5" t="str">
        <f>i.04119!B93</f>
        <v>тамга тэмдэг</v>
      </c>
      <c r="C21" s="6"/>
      <c r="D21" s="7"/>
      <c r="E21" s="7"/>
    </row>
    <row r="22" spans="1:7" x14ac:dyDescent="0.2">
      <c r="B22" s="5"/>
      <c r="C22" s="6"/>
      <c r="D22" s="7"/>
      <c r="E22" s="7"/>
    </row>
    <row r="23" spans="1:7" x14ac:dyDescent="0.2">
      <c r="B23" s="806" t="str">
        <f>i.04119!B95</f>
        <v xml:space="preserve">ТАЙЛАН ГАРГАСАН:    </v>
      </c>
      <c r="C23" s="6"/>
      <c r="D23" s="7"/>
      <c r="E23" s="7"/>
    </row>
    <row r="24" spans="1:7" x14ac:dyDescent="0.2">
      <c r="B24" s="806"/>
      <c r="C24" s="6"/>
      <c r="D24" s="7"/>
      <c r="E24" s="7"/>
    </row>
    <row r="25" spans="1:7" x14ac:dyDescent="0.2">
      <c r="B25" s="806" t="str">
        <f>i.04119!B97</f>
        <v xml:space="preserve"> Гүйцэтгэх захирал</v>
      </c>
      <c r="C25" s="806" t="str">
        <f>i.04119!C97</f>
        <v xml:space="preserve">/................................../   </v>
      </c>
      <c r="D25" s="806"/>
      <c r="E25" s="806" t="str">
        <f>i.04119!E97</f>
        <v>/................................./</v>
      </c>
    </row>
    <row r="26" spans="1:7" x14ac:dyDescent="0.2">
      <c r="B26" s="806"/>
      <c r="C26" s="806"/>
      <c r="D26" s="806"/>
      <c r="E26" s="806"/>
    </row>
    <row r="27" spans="1:7" x14ac:dyDescent="0.2">
      <c r="B27" s="806" t="str">
        <f>i.04119!B99</f>
        <v xml:space="preserve"> Ерөнхий нягтлан бодогч  </v>
      </c>
      <c r="C27" s="806" t="str">
        <f>i.04119!C99</f>
        <v xml:space="preserve">/.................................../   </v>
      </c>
      <c r="D27" s="806"/>
      <c r="E27" s="806" t="str">
        <f>i.04119!E99</f>
        <v>/................................/</v>
      </c>
    </row>
    <row r="28" spans="1:7" x14ac:dyDescent="0.2">
      <c r="B28" s="806"/>
      <c r="C28" s="806"/>
      <c r="D28" s="806"/>
      <c r="E28" s="806"/>
    </row>
    <row r="29" spans="1:7" x14ac:dyDescent="0.2">
      <c r="B29" s="806" t="str">
        <f>i.04119!B101</f>
        <v>...................................................</v>
      </c>
      <c r="C29" s="806" t="str">
        <f>i.04119!C101</f>
        <v xml:space="preserve">/................................../   </v>
      </c>
      <c r="D29" s="806"/>
      <c r="E29" s="806" t="str">
        <f>i.04119!E101</f>
        <v>/................................/</v>
      </c>
    </row>
  </sheetData>
  <sheetProtection algorithmName="SHA-512" hashValue="2JEvFObW4Fs+Tcw43fhfT9bnaLdJshIf9sV08upNgrSwv6Z1I+1d/fbYdS48otygC+TQTYfnk+gs44xv+vQ3aw==" saltValue="JQ0DdujWRfEsRE0g1fZQ5A=="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zoomScaleNormal="100" zoomScalePageLayoutView="60" workbookViewId="0">
      <selection activeCell="H34" sqref="H34"/>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160"/>
      <c r="I1" s="7"/>
      <c r="J1" s="8"/>
      <c r="K1" s="8"/>
      <c r="R1" s="1092" t="s">
        <v>811</v>
      </c>
      <c r="S1" s="1092"/>
      <c r="T1" s="1092"/>
    </row>
    <row r="2" spans="1:20" x14ac:dyDescent="0.2">
      <c r="H2" s="160"/>
      <c r="I2" s="7"/>
      <c r="J2" s="8"/>
      <c r="K2" s="8"/>
      <c r="R2" s="1092"/>
      <c r="S2" s="1092"/>
      <c r="T2" s="1092"/>
    </row>
    <row r="3" spans="1:20" x14ac:dyDescent="0.2">
      <c r="H3" s="160"/>
      <c r="I3" s="7"/>
      <c r="J3" s="8"/>
      <c r="K3" s="7"/>
      <c r="L3" s="7"/>
      <c r="M3" s="7"/>
      <c r="N3" s="7"/>
    </row>
    <row r="4" spans="1:20" x14ac:dyDescent="0.2">
      <c r="A4" s="177" t="s">
        <v>87</v>
      </c>
      <c r="H4" s="1131" t="s">
        <v>812</v>
      </c>
      <c r="I4" s="1131"/>
      <c r="J4" s="1131"/>
      <c r="K4" s="1131"/>
      <c r="L4" s="1131"/>
      <c r="M4" s="1131"/>
      <c r="N4" s="1131"/>
      <c r="S4" s="177"/>
    </row>
    <row r="5" spans="1:20" x14ac:dyDescent="0.2">
      <c r="A5" s="177"/>
      <c r="H5" s="160"/>
      <c r="I5" s="7"/>
      <c r="J5" s="8"/>
      <c r="K5" s="7"/>
      <c r="L5" s="7"/>
      <c r="M5" s="7"/>
      <c r="N5" s="7"/>
      <c r="S5" s="177"/>
    </row>
    <row r="6" spans="1:20" ht="11.25" customHeight="1" x14ac:dyDescent="0.2">
      <c r="A6" s="1079" t="str">
        <f>i.04119!A6</f>
        <v>Даатгагчийн нэр:</v>
      </c>
      <c r="B6" s="1080"/>
      <c r="C6" s="1080"/>
      <c r="K6" s="167"/>
      <c r="L6" s="7"/>
      <c r="S6" s="1127" t="str">
        <f>i.04119!D6</f>
        <v>..... оны .... сарын ...-ны өдөр</v>
      </c>
      <c r="T6" s="1127"/>
    </row>
    <row r="7" spans="1:20" x14ac:dyDescent="0.2">
      <c r="H7" s="226"/>
      <c r="I7" s="7"/>
      <c r="J7" s="8"/>
      <c r="K7" s="7"/>
      <c r="L7" s="12"/>
      <c r="O7" s="231"/>
      <c r="P7" s="231"/>
      <c r="Q7" s="231"/>
      <c r="R7" s="231"/>
      <c r="T7" s="161" t="s">
        <v>3</v>
      </c>
    </row>
    <row r="8" spans="1:20" x14ac:dyDescent="0.2">
      <c r="A8" s="1135" t="s">
        <v>813</v>
      </c>
      <c r="B8" s="1074" t="s">
        <v>798</v>
      </c>
      <c r="C8" s="1143" t="s">
        <v>6</v>
      </c>
      <c r="D8" s="1144" t="s">
        <v>814</v>
      </c>
      <c r="E8" s="1135" t="s">
        <v>251</v>
      </c>
      <c r="F8" s="1138" t="s">
        <v>815</v>
      </c>
      <c r="G8" s="1139"/>
      <c r="H8" s="1135" t="s">
        <v>816</v>
      </c>
      <c r="I8" s="1135" t="s">
        <v>706</v>
      </c>
      <c r="J8" s="1145" t="s">
        <v>817</v>
      </c>
      <c r="K8" s="1135" t="s">
        <v>818</v>
      </c>
      <c r="L8" s="1146" t="s">
        <v>819</v>
      </c>
      <c r="M8" s="1140" t="s">
        <v>815</v>
      </c>
      <c r="N8" s="1141"/>
      <c r="O8" s="1142"/>
      <c r="P8" s="1146" t="s">
        <v>820</v>
      </c>
      <c r="Q8" s="1145" t="s">
        <v>821</v>
      </c>
      <c r="R8" s="1148" t="s">
        <v>822</v>
      </c>
      <c r="S8" s="1150" t="s">
        <v>815</v>
      </c>
      <c r="T8" s="1139"/>
    </row>
    <row r="9" spans="1:20" ht="63.75" x14ac:dyDescent="0.2">
      <c r="A9" s="1136"/>
      <c r="B9" s="1137"/>
      <c r="C9" s="1143"/>
      <c r="D9" s="1144"/>
      <c r="E9" s="1139"/>
      <c r="F9" s="169" t="s">
        <v>823</v>
      </c>
      <c r="G9" s="169" t="s">
        <v>824</v>
      </c>
      <c r="H9" s="1139"/>
      <c r="I9" s="1139"/>
      <c r="J9" s="1139"/>
      <c r="K9" s="1139"/>
      <c r="L9" s="1147"/>
      <c r="M9" s="168" t="s">
        <v>825</v>
      </c>
      <c r="N9" s="168" t="s">
        <v>826</v>
      </c>
      <c r="O9" s="168" t="s">
        <v>827</v>
      </c>
      <c r="P9" s="1147"/>
      <c r="Q9" s="1139"/>
      <c r="R9" s="1149"/>
      <c r="S9" s="169" t="s">
        <v>828</v>
      </c>
      <c r="T9" s="169" t="s">
        <v>46</v>
      </c>
    </row>
    <row r="10" spans="1:20" x14ac:dyDescent="0.2">
      <c r="A10" s="242" t="s">
        <v>8</v>
      </c>
      <c r="B10" s="16" t="s">
        <v>9</v>
      </c>
      <c r="C10" s="242" t="s">
        <v>10</v>
      </c>
      <c r="D10" s="242">
        <v>1</v>
      </c>
      <c r="E10" s="19">
        <f>+D10+1</f>
        <v>2</v>
      </c>
      <c r="F10" s="19">
        <f t="shared" ref="F10:J10" si="0">+E10+1</f>
        <v>3</v>
      </c>
      <c r="G10" s="19">
        <f t="shared" si="0"/>
        <v>4</v>
      </c>
      <c r="H10" s="19">
        <f t="shared" si="0"/>
        <v>5</v>
      </c>
      <c r="I10" s="19">
        <f t="shared" si="0"/>
        <v>6</v>
      </c>
      <c r="J10" s="19">
        <f t="shared" si="0"/>
        <v>7</v>
      </c>
      <c r="K10" s="19">
        <f t="shared" ref="K10" si="1">+J10+1</f>
        <v>8</v>
      </c>
      <c r="L10" s="19">
        <f t="shared" ref="L10" si="2">+K10+1</f>
        <v>9</v>
      </c>
      <c r="M10" s="19">
        <f t="shared" ref="M10" si="3">+L10+1</f>
        <v>10</v>
      </c>
      <c r="N10" s="19">
        <f t="shared" ref="N10" si="4">+M10+1</f>
        <v>11</v>
      </c>
      <c r="O10" s="19">
        <f t="shared" ref="O10" si="5">+N10+1</f>
        <v>12</v>
      </c>
      <c r="P10" s="19">
        <f t="shared" ref="P10" si="6">+O10+1</f>
        <v>13</v>
      </c>
      <c r="Q10" s="19">
        <f t="shared" ref="Q10" si="7">+P10+1</f>
        <v>14</v>
      </c>
      <c r="R10" s="19">
        <f t="shared" ref="R10" si="8">+Q10+1</f>
        <v>15</v>
      </c>
      <c r="S10" s="19">
        <f t="shared" ref="S10" si="9">+R10+1</f>
        <v>16</v>
      </c>
      <c r="T10" s="19">
        <f t="shared" ref="T10" si="10">+S10+1</f>
        <v>17</v>
      </c>
    </row>
    <row r="11" spans="1:20" ht="15.75" customHeight="1" x14ac:dyDescent="0.2">
      <c r="A11" s="92">
        <v>2.1</v>
      </c>
      <c r="B11" s="222" t="s">
        <v>800</v>
      </c>
      <c r="C11" s="92">
        <v>1</v>
      </c>
      <c r="D11" s="93"/>
      <c r="E11" s="93"/>
      <c r="F11" s="93"/>
      <c r="G11" s="93"/>
      <c r="H11" s="93"/>
      <c r="I11" s="93"/>
      <c r="J11" s="94">
        <f>E11-H11-I11</f>
        <v>0</v>
      </c>
      <c r="K11" s="93"/>
      <c r="L11" s="93"/>
      <c r="M11" s="93"/>
      <c r="N11" s="93"/>
      <c r="O11" s="93"/>
      <c r="P11" s="93"/>
      <c r="Q11" s="95">
        <f>J11-K11</f>
        <v>0</v>
      </c>
      <c r="R11" s="95">
        <f>S11+T11</f>
        <v>0</v>
      </c>
      <c r="S11" s="93"/>
      <c r="T11" s="93"/>
    </row>
    <row r="12" spans="1:20" x14ac:dyDescent="0.2">
      <c r="A12" s="92">
        <v>2.2000000000000002</v>
      </c>
      <c r="B12" s="224" t="s">
        <v>801</v>
      </c>
      <c r="C12" s="92">
        <f>+C11+1</f>
        <v>2</v>
      </c>
      <c r="D12" s="93"/>
      <c r="E12" s="93"/>
      <c r="F12" s="93"/>
      <c r="G12" s="93"/>
      <c r="H12" s="93"/>
      <c r="I12" s="93"/>
      <c r="J12" s="94">
        <f t="shared" ref="J12:J18" si="11">E12-H12-I12</f>
        <v>0</v>
      </c>
      <c r="K12" s="93"/>
      <c r="L12" s="93"/>
      <c r="M12" s="93"/>
      <c r="N12" s="93"/>
      <c r="O12" s="93"/>
      <c r="P12" s="93"/>
      <c r="Q12" s="95">
        <f t="shared" ref="Q12:Q17" si="12">J12-K12</f>
        <v>0</v>
      </c>
      <c r="R12" s="95">
        <f t="shared" ref="R12:R18" si="13">S12+T12</f>
        <v>0</v>
      </c>
      <c r="S12" s="93"/>
      <c r="T12" s="93"/>
    </row>
    <row r="13" spans="1:20" x14ac:dyDescent="0.2">
      <c r="A13" s="92">
        <v>2.2999999999999998</v>
      </c>
      <c r="B13" s="224" t="s">
        <v>802</v>
      </c>
      <c r="C13" s="92">
        <f>+C12+1</f>
        <v>3</v>
      </c>
      <c r="D13" s="93"/>
      <c r="E13" s="93"/>
      <c r="F13" s="93"/>
      <c r="G13" s="93"/>
      <c r="H13" s="93"/>
      <c r="I13" s="93"/>
      <c r="J13" s="94">
        <f>E13-H13-I13</f>
        <v>0</v>
      </c>
      <c r="K13" s="93"/>
      <c r="L13" s="93"/>
      <c r="M13" s="93"/>
      <c r="N13" s="93"/>
      <c r="O13" s="93"/>
      <c r="P13" s="93"/>
      <c r="Q13" s="95">
        <f t="shared" si="12"/>
        <v>0</v>
      </c>
      <c r="R13" s="95">
        <f t="shared" si="13"/>
        <v>0</v>
      </c>
      <c r="S13" s="93"/>
      <c r="T13" s="93"/>
    </row>
    <row r="14" spans="1:20" x14ac:dyDescent="0.2">
      <c r="A14" s="92">
        <v>2.4</v>
      </c>
      <c r="B14" s="224" t="s">
        <v>801</v>
      </c>
      <c r="C14" s="92">
        <f>+C13+1</f>
        <v>4</v>
      </c>
      <c r="D14" s="93"/>
      <c r="E14" s="93"/>
      <c r="F14" s="93"/>
      <c r="G14" s="93"/>
      <c r="H14" s="93"/>
      <c r="I14" s="93"/>
      <c r="J14" s="94">
        <f t="shared" si="11"/>
        <v>0</v>
      </c>
      <c r="K14" s="93"/>
      <c r="L14" s="93"/>
      <c r="M14" s="93"/>
      <c r="N14" s="93"/>
      <c r="O14" s="93"/>
      <c r="P14" s="93"/>
      <c r="Q14" s="95">
        <f t="shared" si="12"/>
        <v>0</v>
      </c>
      <c r="R14" s="95">
        <f t="shared" si="13"/>
        <v>0</v>
      </c>
      <c r="S14" s="93"/>
      <c r="T14" s="93"/>
    </row>
    <row r="15" spans="1:20" x14ac:dyDescent="0.2">
      <c r="A15" s="92">
        <v>2.5</v>
      </c>
      <c r="B15" s="224" t="s">
        <v>803</v>
      </c>
      <c r="C15" s="92">
        <f t="shared" ref="C15:C18" si="14">+C14+1</f>
        <v>5</v>
      </c>
      <c r="D15" s="93"/>
      <c r="E15" s="93"/>
      <c r="F15" s="93"/>
      <c r="G15" s="93"/>
      <c r="H15" s="93"/>
      <c r="I15" s="93"/>
      <c r="J15" s="94">
        <f t="shared" si="11"/>
        <v>0</v>
      </c>
      <c r="K15" s="93"/>
      <c r="L15" s="93"/>
      <c r="M15" s="93"/>
      <c r="N15" s="93"/>
      <c r="O15" s="93"/>
      <c r="P15" s="93"/>
      <c r="Q15" s="95">
        <f t="shared" si="12"/>
        <v>0</v>
      </c>
      <c r="R15" s="95">
        <f t="shared" si="13"/>
        <v>0</v>
      </c>
      <c r="S15" s="93"/>
      <c r="T15" s="93"/>
    </row>
    <row r="16" spans="1:20" x14ac:dyDescent="0.2">
      <c r="A16" s="92">
        <v>2.6</v>
      </c>
      <c r="B16" s="224" t="s">
        <v>804</v>
      </c>
      <c r="C16" s="92">
        <f t="shared" si="14"/>
        <v>6</v>
      </c>
      <c r="D16" s="93"/>
      <c r="E16" s="93"/>
      <c r="F16" s="93"/>
      <c r="G16" s="93"/>
      <c r="H16" s="93"/>
      <c r="I16" s="93"/>
      <c r="J16" s="94">
        <f t="shared" si="11"/>
        <v>0</v>
      </c>
      <c r="K16" s="93"/>
      <c r="L16" s="93"/>
      <c r="M16" s="93"/>
      <c r="N16" s="93"/>
      <c r="O16" s="93"/>
      <c r="P16" s="93"/>
      <c r="Q16" s="95">
        <f t="shared" si="12"/>
        <v>0</v>
      </c>
      <c r="R16" s="95">
        <f t="shared" si="13"/>
        <v>0</v>
      </c>
      <c r="S16" s="93"/>
      <c r="T16" s="93"/>
    </row>
    <row r="17" spans="1:20" x14ac:dyDescent="0.2">
      <c r="A17" s="92">
        <v>2.7</v>
      </c>
      <c r="B17" s="224" t="s">
        <v>805</v>
      </c>
      <c r="C17" s="92">
        <f t="shared" si="14"/>
        <v>7</v>
      </c>
      <c r="D17" s="93"/>
      <c r="E17" s="93"/>
      <c r="F17" s="93"/>
      <c r="G17" s="93"/>
      <c r="H17" s="93"/>
      <c r="I17" s="93"/>
      <c r="J17" s="94">
        <f t="shared" si="11"/>
        <v>0</v>
      </c>
      <c r="K17" s="93"/>
      <c r="L17" s="93"/>
      <c r="M17" s="93"/>
      <c r="N17" s="93"/>
      <c r="O17" s="93"/>
      <c r="P17" s="93"/>
      <c r="Q17" s="95">
        <f t="shared" si="12"/>
        <v>0</v>
      </c>
      <c r="R17" s="95">
        <f t="shared" si="13"/>
        <v>0</v>
      </c>
      <c r="S17" s="93"/>
      <c r="T17" s="93"/>
    </row>
    <row r="18" spans="1:20" x14ac:dyDescent="0.2">
      <c r="A18" s="92">
        <v>2.8</v>
      </c>
      <c r="B18" s="224" t="s">
        <v>806</v>
      </c>
      <c r="C18" s="92">
        <f t="shared" si="14"/>
        <v>8</v>
      </c>
      <c r="D18" s="93"/>
      <c r="E18" s="93"/>
      <c r="F18" s="93"/>
      <c r="G18" s="93"/>
      <c r="H18" s="93"/>
      <c r="I18" s="93"/>
      <c r="J18" s="94">
        <f t="shared" si="11"/>
        <v>0</v>
      </c>
      <c r="K18" s="93">
        <v>0</v>
      </c>
      <c r="L18" s="93">
        <v>0</v>
      </c>
      <c r="M18" s="93"/>
      <c r="N18" s="93"/>
      <c r="O18" s="93"/>
      <c r="P18" s="93"/>
      <c r="Q18" s="95">
        <f t="shared" ref="Q18" si="15">SUM(S18:T18)</f>
        <v>0</v>
      </c>
      <c r="R18" s="95">
        <f t="shared" si="13"/>
        <v>0</v>
      </c>
      <c r="S18" s="93"/>
      <c r="T18" s="93"/>
    </row>
    <row r="19" spans="1:20" x14ac:dyDescent="0.2">
      <c r="A19" s="1134" t="s">
        <v>198</v>
      </c>
      <c r="B19" s="1134"/>
      <c r="C19" s="96">
        <v>9</v>
      </c>
      <c r="D19" s="97">
        <f t="shared" ref="D19:T19" si="16">+SUM(D11:D18)-D12-D14</f>
        <v>0</v>
      </c>
      <c r="E19" s="97">
        <f t="shared" si="16"/>
        <v>0</v>
      </c>
      <c r="F19" s="97">
        <f t="shared" si="16"/>
        <v>0</v>
      </c>
      <c r="G19" s="97">
        <f t="shared" si="16"/>
        <v>0</v>
      </c>
      <c r="H19" s="97">
        <f t="shared" si="16"/>
        <v>0</v>
      </c>
      <c r="I19" s="97">
        <f t="shared" si="16"/>
        <v>0</v>
      </c>
      <c r="J19" s="97">
        <f t="shared" si="16"/>
        <v>0</v>
      </c>
      <c r="K19" s="97">
        <f t="shared" si="16"/>
        <v>0</v>
      </c>
      <c r="L19" s="97">
        <f t="shared" si="16"/>
        <v>0</v>
      </c>
      <c r="M19" s="97">
        <f t="shared" si="16"/>
        <v>0</v>
      </c>
      <c r="N19" s="97">
        <f t="shared" si="16"/>
        <v>0</v>
      </c>
      <c r="O19" s="97">
        <f t="shared" si="16"/>
        <v>0</v>
      </c>
      <c r="P19" s="97">
        <f t="shared" si="16"/>
        <v>0</v>
      </c>
      <c r="Q19" s="97">
        <f t="shared" si="16"/>
        <v>0</v>
      </c>
      <c r="R19" s="97">
        <f t="shared" si="16"/>
        <v>0</v>
      </c>
      <c r="S19" s="97">
        <f t="shared" si="16"/>
        <v>0</v>
      </c>
      <c r="T19" s="97">
        <f t="shared" si="16"/>
        <v>0</v>
      </c>
    </row>
    <row r="21" spans="1:20" x14ac:dyDescent="0.2">
      <c r="D21" s="204"/>
      <c r="E21" s="172">
        <f>E19-i.04120!E10</f>
        <v>0</v>
      </c>
      <c r="F21" s="204"/>
      <c r="G21" s="204"/>
      <c r="H21" s="172">
        <f>H19-i.04120!E11</f>
        <v>0</v>
      </c>
      <c r="I21" s="172">
        <f>I19-i.04120!E12</f>
        <v>0</v>
      </c>
      <c r="J21" s="172">
        <f>J19-i.04120!E13</f>
        <v>0</v>
      </c>
      <c r="K21" s="172">
        <f>K19-i.04120!E14</f>
        <v>0</v>
      </c>
      <c r="L21" s="204"/>
      <c r="M21" s="204"/>
      <c r="N21" s="204"/>
      <c r="O21" s="204"/>
      <c r="P21" s="204"/>
      <c r="Q21" s="172">
        <f>Q19-i.04120!E15</f>
        <v>0</v>
      </c>
    </row>
    <row r="22" spans="1:20" x14ac:dyDescent="0.2">
      <c r="B22" s="5" t="str">
        <f>i.04119!B93</f>
        <v>тамга тэмдэг</v>
      </c>
      <c r="C22" s="6"/>
      <c r="D22" s="7"/>
      <c r="E22" s="7"/>
    </row>
    <row r="23" spans="1:20" x14ac:dyDescent="0.2">
      <c r="B23" s="5"/>
      <c r="C23" s="6"/>
      <c r="D23" s="7"/>
      <c r="E23" s="7"/>
    </row>
    <row r="24" spans="1:20" x14ac:dyDescent="0.2">
      <c r="B24" s="805" t="str">
        <f>i.04119!B95</f>
        <v xml:space="preserve">ТАЙЛАН ГАРГАСАН:    </v>
      </c>
      <c r="C24" s="6"/>
      <c r="D24" s="7"/>
      <c r="E24" s="7"/>
    </row>
    <row r="25" spans="1:20" x14ac:dyDescent="0.2">
      <c r="B25" s="5"/>
      <c r="C25" s="6"/>
      <c r="D25" s="7"/>
      <c r="E25" s="7"/>
    </row>
    <row r="26" spans="1:20" x14ac:dyDescent="0.2">
      <c r="B26" s="805" t="str">
        <f>i.04119!B97</f>
        <v xml:space="preserve"> Гүйцэтгэх захирал</v>
      </c>
      <c r="C26" s="805" t="str">
        <f>i.04119!C97</f>
        <v xml:space="preserve">/................................../   </v>
      </c>
      <c r="D26" s="805"/>
      <c r="E26" s="805" t="str">
        <f>i.04119!E97</f>
        <v>/................................./</v>
      </c>
    </row>
    <row r="27" spans="1:20" x14ac:dyDescent="0.2">
      <c r="B27" s="805"/>
      <c r="C27" s="805"/>
      <c r="D27" s="805"/>
      <c r="E27" s="805"/>
    </row>
    <row r="28" spans="1:20" x14ac:dyDescent="0.2">
      <c r="B28" s="805" t="str">
        <f>i.04119!B99</f>
        <v xml:space="preserve"> Ерөнхий нягтлан бодогч  </v>
      </c>
      <c r="C28" s="805" t="str">
        <f>i.04119!C99</f>
        <v xml:space="preserve">/.................................../   </v>
      </c>
      <c r="D28" s="805"/>
      <c r="E28" s="805" t="str">
        <f>i.04119!E99</f>
        <v>/................................/</v>
      </c>
    </row>
    <row r="29" spans="1:20" x14ac:dyDescent="0.2">
      <c r="B29" s="805"/>
      <c r="C29" s="805"/>
      <c r="D29" s="805"/>
      <c r="E29" s="805"/>
    </row>
    <row r="30" spans="1:20" x14ac:dyDescent="0.2">
      <c r="B30" s="805" t="str">
        <f>i.04119!B101</f>
        <v>...................................................</v>
      </c>
      <c r="C30" s="805" t="str">
        <f>i.04119!C101</f>
        <v xml:space="preserve">/................................../   </v>
      </c>
      <c r="D30" s="805"/>
      <c r="E30" s="805" t="str">
        <f>i.04119!E101</f>
        <v>/................................/</v>
      </c>
    </row>
  </sheetData>
  <sheetProtection algorithmName="SHA-512" hashValue="QBkVKai16EOYELIfHx5ExjBcG7QY7AvirGsVF0HOya8R/T5kl2Db/i3A7ygsMkqHF/0wTwRBWCob6qmybjm6mg==" saltValue="WLFj+ozHVx70o9J96jzBJA==" spinCount="100000" sheet="1" formatColumns="0" formatRows="0"/>
  <mergeCells count="21">
    <mergeCell ref="S6:T6"/>
    <mergeCell ref="R1:T2"/>
    <mergeCell ref="P8:P9"/>
    <mergeCell ref="Q8:Q9"/>
    <mergeCell ref="R8:R9"/>
    <mergeCell ref="S8:T8"/>
    <mergeCell ref="H4:N4"/>
    <mergeCell ref="A6:C6"/>
    <mergeCell ref="H8:H9"/>
    <mergeCell ref="I8:I9"/>
    <mergeCell ref="J8:J9"/>
    <mergeCell ref="K8:K9"/>
    <mergeCell ref="L8:L9"/>
    <mergeCell ref="A19:B19"/>
    <mergeCell ref="A8:A9"/>
    <mergeCell ref="B8:B9"/>
    <mergeCell ref="F8:G8"/>
    <mergeCell ref="M8:O8"/>
    <mergeCell ref="C8:C9"/>
    <mergeCell ref="D8:D9"/>
    <mergeCell ref="E8:E9"/>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C17" sqref="C17"/>
    </sheetView>
  </sheetViews>
  <sheetFormatPr defaultColWidth="9.140625" defaultRowHeight="12.75" x14ac:dyDescent="0.2"/>
  <cols>
    <col min="1" max="1" width="42.85546875" style="879" customWidth="1"/>
    <col min="2" max="2" width="14" style="879" customWidth="1"/>
    <col min="3" max="3" width="41.7109375" style="879" customWidth="1"/>
    <col min="4" max="16384" width="9.140625" style="879"/>
  </cols>
  <sheetData>
    <row r="3" spans="1:10" x14ac:dyDescent="0.2">
      <c r="A3" s="886"/>
      <c r="B3" s="7"/>
      <c r="C3" s="8"/>
      <c r="D3" s="8"/>
      <c r="E3" s="8"/>
      <c r="F3" s="8"/>
      <c r="H3" s="1151"/>
      <c r="I3" s="1151"/>
      <c r="J3" s="1151"/>
    </row>
    <row r="4" spans="1:10" ht="12.75" customHeight="1" x14ac:dyDescent="0.2">
      <c r="A4" s="886"/>
      <c r="B4" s="1092" t="s">
        <v>829</v>
      </c>
      <c r="C4" s="1092"/>
      <c r="D4" s="8"/>
      <c r="E4" s="8"/>
      <c r="F4" s="8"/>
      <c r="H4" s="1151"/>
      <c r="I4" s="1151"/>
      <c r="J4" s="1151"/>
    </row>
    <row r="5" spans="1:10" ht="15.75" customHeight="1" x14ac:dyDescent="0.2">
      <c r="A5" s="886"/>
      <c r="B5" s="1092"/>
      <c r="C5" s="1092"/>
      <c r="D5" s="7"/>
      <c r="E5" s="7"/>
      <c r="F5" s="7"/>
    </row>
    <row r="6" spans="1:10" ht="28.5" customHeight="1" x14ac:dyDescent="0.2">
      <c r="A6" s="1131" t="s">
        <v>830</v>
      </c>
      <c r="B6" s="1131"/>
      <c r="C6" s="1131"/>
      <c r="D6" s="241"/>
      <c r="E6" s="241"/>
      <c r="F6" s="241"/>
    </row>
    <row r="7" spans="1:10" x14ac:dyDescent="0.2">
      <c r="A7" s="886"/>
      <c r="B7" s="7"/>
      <c r="C7" s="8"/>
      <c r="D7" s="7"/>
      <c r="E7" s="7"/>
      <c r="F7" s="7"/>
    </row>
    <row r="8" spans="1:10" x14ac:dyDescent="0.2">
      <c r="A8" s="13" t="str">
        <f>[1]i.04119!A6</f>
        <v>Даатгагчийн нэр:</v>
      </c>
      <c r="C8" s="887" t="str">
        <f>[1]i.04119!D6</f>
        <v>..... оны .... сарын ...-ны өдөр</v>
      </c>
      <c r="D8" s="7"/>
      <c r="F8" s="890"/>
    </row>
    <row r="9" spans="1:10" x14ac:dyDescent="0.2">
      <c r="A9" s="226"/>
      <c r="B9" s="7"/>
      <c r="C9" s="888" t="s">
        <v>3</v>
      </c>
      <c r="D9" s="12"/>
      <c r="F9" s="161"/>
    </row>
    <row r="10" spans="1:10" x14ac:dyDescent="0.2">
      <c r="A10" s="227" t="s">
        <v>831</v>
      </c>
      <c r="B10" s="228" t="s">
        <v>6</v>
      </c>
      <c r="C10" s="884" t="s">
        <v>832</v>
      </c>
    </row>
    <row r="11" spans="1:10" x14ac:dyDescent="0.2">
      <c r="A11" s="880" t="s">
        <v>9</v>
      </c>
      <c r="B11" s="880" t="s">
        <v>10</v>
      </c>
      <c r="C11" s="19">
        <v>1</v>
      </c>
      <c r="F11" s="172"/>
    </row>
    <row r="12" spans="1:10" x14ac:dyDescent="0.2">
      <c r="A12" s="237" t="s">
        <v>833</v>
      </c>
      <c r="B12" s="223">
        <v>1</v>
      </c>
      <c r="C12" s="1042">
        <f>SUM(C13:C15)</f>
        <v>0</v>
      </c>
      <c r="D12" s="7"/>
    </row>
    <row r="13" spans="1:10" x14ac:dyDescent="0.2">
      <c r="A13" s="238" t="s">
        <v>834</v>
      </c>
      <c r="B13" s="223">
        <v>2</v>
      </c>
      <c r="C13" s="232"/>
      <c r="D13" s="7"/>
    </row>
    <row r="14" spans="1:10" x14ac:dyDescent="0.2">
      <c r="A14" s="238" t="s">
        <v>835</v>
      </c>
      <c r="B14" s="223">
        <v>3</v>
      </c>
      <c r="C14" s="232"/>
      <c r="D14" s="7"/>
    </row>
    <row r="15" spans="1:10" x14ac:dyDescent="0.2">
      <c r="A15" s="238" t="s">
        <v>836</v>
      </c>
      <c r="B15" s="223">
        <v>4</v>
      </c>
      <c r="C15" s="232"/>
      <c r="D15" s="7"/>
    </row>
    <row r="16" spans="1:10" x14ac:dyDescent="0.2">
      <c r="A16" s="237" t="s">
        <v>837</v>
      </c>
      <c r="B16" s="223">
        <v>5</v>
      </c>
      <c r="C16" s="1043">
        <f>C17</f>
        <v>0</v>
      </c>
      <c r="D16" s="7"/>
    </row>
    <row r="17" spans="1:4" x14ac:dyDescent="0.2">
      <c r="A17" s="239" t="s">
        <v>838</v>
      </c>
      <c r="B17" s="240">
        <v>6</v>
      </c>
      <c r="C17" s="233"/>
      <c r="D17" s="7"/>
    </row>
    <row r="18" spans="1:4" x14ac:dyDescent="0.2">
      <c r="A18" s="234" t="s">
        <v>795</v>
      </c>
      <c r="B18" s="235">
        <v>7</v>
      </c>
      <c r="C18" s="236">
        <f>C12+C16</f>
        <v>0</v>
      </c>
      <c r="D18" s="7"/>
    </row>
    <row r="20" spans="1:4" x14ac:dyDescent="0.2">
      <c r="C20" s="172">
        <f>C18-[1]i.04120!E10</f>
        <v>0</v>
      </c>
    </row>
    <row r="21" spans="1:4" x14ac:dyDescent="0.2">
      <c r="A21" s="5" t="str">
        <f>[1]i.04119!B93</f>
        <v>тамга тэмдэг</v>
      </c>
      <c r="B21" s="885"/>
      <c r="C21" s="7"/>
      <c r="D21" s="7"/>
    </row>
    <row r="22" spans="1:4" x14ac:dyDescent="0.2">
      <c r="A22" s="5"/>
      <c r="B22" s="885"/>
      <c r="C22" s="7"/>
      <c r="D22" s="7"/>
    </row>
    <row r="23" spans="1:4" x14ac:dyDescent="0.2">
      <c r="A23" s="5" t="str">
        <f>[1]i.04119!B95</f>
        <v xml:space="preserve">ТАЙЛАН ГАРГАСАН:    </v>
      </c>
      <c r="B23" s="885"/>
      <c r="C23" s="7"/>
      <c r="D23" s="7"/>
    </row>
    <row r="24" spans="1:4" x14ac:dyDescent="0.2">
      <c r="A24" s="5"/>
      <c r="B24" s="885"/>
      <c r="C24" s="7"/>
      <c r="D24" s="7"/>
    </row>
    <row r="25" spans="1:4" x14ac:dyDescent="0.2">
      <c r="A25" s="5" t="str">
        <f>[1]i.04119!B97</f>
        <v xml:space="preserve"> Гүйцэтгэх захирал</v>
      </c>
      <c r="C25" s="808"/>
    </row>
    <row r="26" spans="1:4" x14ac:dyDescent="0.2">
      <c r="A26" s="1085" t="str">
        <f>[1]i.04119!C97</f>
        <v xml:space="preserve">/................................../   </v>
      </c>
      <c r="B26" s="1085"/>
      <c r="C26" s="877" t="str">
        <f>[1]i.04119!E97</f>
        <v>/................................./</v>
      </c>
      <c r="D26" s="5"/>
    </row>
    <row r="27" spans="1:4" x14ac:dyDescent="0.2">
      <c r="A27" s="5" t="str">
        <f>[1]i.04119!B99</f>
        <v xml:space="preserve"> Ерөнхий нягтлан бодогч  </v>
      </c>
      <c r="C27" s="875"/>
    </row>
    <row r="28" spans="1:4" x14ac:dyDescent="0.2">
      <c r="A28" s="1085" t="str">
        <f>[1]i.04119!C99</f>
        <v xml:space="preserve">/.................................../   </v>
      </c>
      <c r="B28" s="1085"/>
      <c r="C28" s="877" t="str">
        <f>[1]i.04119!E99</f>
        <v>/................................/</v>
      </c>
      <c r="D28" s="5"/>
    </row>
    <row r="29" spans="1:4" x14ac:dyDescent="0.2">
      <c r="A29" s="5" t="str">
        <f>[1]i.04119!B101</f>
        <v>...................................................</v>
      </c>
    </row>
    <row r="30" spans="1:4" x14ac:dyDescent="0.2">
      <c r="A30" s="1085" t="str">
        <f>[1]i.04119!C101</f>
        <v xml:space="preserve">/................................../   </v>
      </c>
      <c r="B30" s="1085"/>
      <c r="C30" s="877" t="str">
        <f>[1]i.04119!E101</f>
        <v>/................................/</v>
      </c>
      <c r="D30" s="877"/>
    </row>
  </sheetData>
  <sheetProtection algorithmName="SHA-512" hashValue="eGg1Gd1Gqdv/CWiVQ5s9P6yIMfVNTrMLnIBlVzYSAIzQgiVoHWHedUhlkuA70yo9eEiP3ttJ/erlMXeHREh3bA==" saltValue="OcnsTXdkla7VWvle7gZT6w=="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zoomScaleNormal="100" zoomScalePageLayoutView="60" workbookViewId="0">
      <selection activeCell="I36" sqref="I36"/>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177"/>
      <c r="B1" s="179"/>
      <c r="C1" s="179"/>
      <c r="D1" s="177"/>
      <c r="E1" s="177"/>
      <c r="F1" s="177"/>
      <c r="G1" s="177"/>
      <c r="H1" s="177"/>
      <c r="I1" s="177"/>
      <c r="J1" s="177"/>
      <c r="K1" s="177"/>
      <c r="L1" s="177"/>
      <c r="M1" s="177"/>
      <c r="N1" s="177"/>
    </row>
    <row r="2" spans="1:14" ht="22.5" customHeight="1" x14ac:dyDescent="0.2">
      <c r="A2" s="177"/>
      <c r="B2" s="179"/>
      <c r="C2" s="179"/>
      <c r="D2" s="177"/>
      <c r="E2" s="177"/>
      <c r="F2" s="177"/>
      <c r="G2" s="177"/>
      <c r="H2" s="177"/>
      <c r="I2" s="177"/>
      <c r="J2" s="177"/>
      <c r="K2" s="177"/>
      <c r="L2" s="177"/>
      <c r="M2" s="1076" t="s">
        <v>839</v>
      </c>
      <c r="N2" s="1076"/>
    </row>
    <row r="3" spans="1:14" x14ac:dyDescent="0.2">
      <c r="A3" s="177"/>
      <c r="B3" s="179"/>
      <c r="C3" s="179"/>
      <c r="D3" s="177"/>
      <c r="G3" s="178" t="s">
        <v>840</v>
      </c>
      <c r="H3" s="177"/>
      <c r="I3" s="177"/>
      <c r="J3" s="177"/>
      <c r="K3" s="177"/>
      <c r="L3" s="177"/>
      <c r="M3" s="1076"/>
      <c r="N3" s="1076"/>
    </row>
    <row r="4" spans="1:14" x14ac:dyDescent="0.2">
      <c r="A4" s="177"/>
      <c r="B4" s="177"/>
      <c r="C4" s="177"/>
      <c r="D4" s="177"/>
      <c r="E4" s="177"/>
      <c r="F4" s="177"/>
      <c r="G4" s="177"/>
      <c r="H4" s="177"/>
      <c r="I4" s="177"/>
      <c r="J4" s="177"/>
      <c r="K4" s="177"/>
      <c r="L4" s="177"/>
      <c r="M4" s="177"/>
      <c r="N4" s="177"/>
    </row>
    <row r="5" spans="1:14" ht="22.5" customHeight="1" x14ac:dyDescent="0.2">
      <c r="A5" s="1079" t="str">
        <f>i.04119!A6</f>
        <v>Даатгагчийн нэр:</v>
      </c>
      <c r="B5" s="1079"/>
      <c r="C5" s="177"/>
      <c r="D5" s="177"/>
      <c r="E5" s="177"/>
      <c r="F5" s="177"/>
      <c r="G5" s="177"/>
      <c r="H5" s="177"/>
      <c r="I5" s="177"/>
      <c r="J5" s="177"/>
      <c r="K5" s="177"/>
      <c r="L5" s="177"/>
      <c r="M5" s="1127" t="str">
        <f>i.04119!D6</f>
        <v>..... оны .... сарын ...-ны өдөр</v>
      </c>
      <c r="N5" s="1127"/>
    </row>
    <row r="6" spans="1:14" x14ac:dyDescent="0.2">
      <c r="A6" s="177"/>
      <c r="B6" s="179"/>
      <c r="C6" s="179"/>
      <c r="D6" s="177"/>
      <c r="E6" s="177"/>
      <c r="F6" s="177"/>
      <c r="G6" s="177"/>
      <c r="H6" s="177"/>
      <c r="I6" s="177"/>
      <c r="J6" s="177"/>
      <c r="K6" s="177"/>
      <c r="L6" s="177"/>
      <c r="M6" s="177"/>
      <c r="N6" s="161" t="s">
        <v>3</v>
      </c>
    </row>
    <row r="7" spans="1:14" x14ac:dyDescent="0.2">
      <c r="A7" s="1152" t="s">
        <v>4</v>
      </c>
      <c r="B7" s="1152" t="s">
        <v>798</v>
      </c>
      <c r="C7" s="1154" t="s">
        <v>6</v>
      </c>
      <c r="D7" s="1153" t="s">
        <v>841</v>
      </c>
      <c r="E7" s="1153"/>
      <c r="F7" s="1153" t="s">
        <v>842</v>
      </c>
      <c r="G7" s="1153"/>
      <c r="H7" s="1153"/>
      <c r="I7" s="1153" t="s">
        <v>843</v>
      </c>
      <c r="J7" s="1153"/>
      <c r="K7" s="1153"/>
      <c r="L7" s="1153"/>
      <c r="M7" s="1153"/>
      <c r="N7" s="1153"/>
    </row>
    <row r="8" spans="1:14" ht="38.25" x14ac:dyDescent="0.2">
      <c r="A8" s="1152"/>
      <c r="B8" s="1152"/>
      <c r="C8" s="1154"/>
      <c r="D8" s="162" t="s">
        <v>844</v>
      </c>
      <c r="E8" s="162" t="s">
        <v>845</v>
      </c>
      <c r="F8" s="162" t="s">
        <v>846</v>
      </c>
      <c r="G8" s="162" t="s">
        <v>847</v>
      </c>
      <c r="H8" s="162" t="s">
        <v>848</v>
      </c>
      <c r="I8" s="162" t="s">
        <v>849</v>
      </c>
      <c r="J8" s="162" t="s">
        <v>843</v>
      </c>
      <c r="K8" s="162" t="s">
        <v>850</v>
      </c>
      <c r="L8" s="162" t="s">
        <v>308</v>
      </c>
      <c r="M8" s="162" t="s">
        <v>263</v>
      </c>
      <c r="N8" s="162" t="s">
        <v>851</v>
      </c>
    </row>
    <row r="9" spans="1:14" x14ac:dyDescent="0.2">
      <c r="A9" s="246" t="s">
        <v>8</v>
      </c>
      <c r="B9" s="162" t="s">
        <v>9</v>
      </c>
      <c r="C9" s="162" t="s">
        <v>10</v>
      </c>
      <c r="D9" s="164">
        <v>1</v>
      </c>
      <c r="E9" s="164">
        <v>2</v>
      </c>
      <c r="F9" s="164">
        <v>3</v>
      </c>
      <c r="G9" s="164">
        <v>4</v>
      </c>
      <c r="H9" s="164">
        <v>5</v>
      </c>
      <c r="I9" s="164">
        <v>6</v>
      </c>
      <c r="J9" s="164">
        <v>7</v>
      </c>
      <c r="K9" s="164">
        <v>8</v>
      </c>
      <c r="L9" s="164">
        <v>9</v>
      </c>
      <c r="M9" s="164">
        <v>10</v>
      </c>
      <c r="N9" s="164">
        <v>11</v>
      </c>
    </row>
    <row r="10" spans="1:14" x14ac:dyDescent="0.2">
      <c r="A10" s="174">
        <v>2.1</v>
      </c>
      <c r="B10" s="175" t="s">
        <v>800</v>
      </c>
      <c r="C10" s="244">
        <v>1</v>
      </c>
      <c r="D10" s="3"/>
      <c r="E10" s="3"/>
      <c r="F10" s="3"/>
      <c r="G10" s="3"/>
      <c r="H10" s="3"/>
      <c r="I10" s="3"/>
      <c r="J10" s="3"/>
      <c r="K10" s="3"/>
      <c r="L10" s="3"/>
      <c r="M10" s="3"/>
      <c r="N10" s="3"/>
    </row>
    <row r="11" spans="1:14" x14ac:dyDescent="0.2">
      <c r="A11" s="174">
        <v>2.2000000000000002</v>
      </c>
      <c r="B11" s="245" t="s">
        <v>852</v>
      </c>
      <c r="C11" s="244">
        <v>2</v>
      </c>
      <c r="D11" s="3"/>
      <c r="E11" s="3"/>
      <c r="F11" s="3"/>
      <c r="G11" s="3"/>
      <c r="H11" s="3"/>
      <c r="I11" s="3"/>
      <c r="J11" s="3"/>
      <c r="K11" s="3"/>
      <c r="L11" s="3"/>
      <c r="M11" s="3"/>
      <c r="N11" s="3"/>
    </row>
    <row r="12" spans="1:14" x14ac:dyDescent="0.2">
      <c r="A12" s="174">
        <v>2.2999999999999998</v>
      </c>
      <c r="B12" s="175" t="s">
        <v>802</v>
      </c>
      <c r="C12" s="244">
        <v>3</v>
      </c>
      <c r="D12" s="3"/>
      <c r="E12" s="3"/>
      <c r="F12" s="3"/>
      <c r="G12" s="3"/>
      <c r="H12" s="3"/>
      <c r="I12" s="3"/>
      <c r="J12" s="3"/>
      <c r="K12" s="3"/>
      <c r="L12" s="3"/>
      <c r="M12" s="3"/>
      <c r="N12" s="3"/>
    </row>
    <row r="13" spans="1:14" x14ac:dyDescent="0.2">
      <c r="A13" s="174">
        <v>2.4</v>
      </c>
      <c r="B13" s="245" t="s">
        <v>852</v>
      </c>
      <c r="C13" s="244">
        <v>4</v>
      </c>
      <c r="D13" s="3"/>
      <c r="E13" s="3"/>
      <c r="F13" s="3"/>
      <c r="G13" s="3"/>
      <c r="H13" s="3"/>
      <c r="I13" s="3"/>
      <c r="J13" s="3"/>
      <c r="K13" s="3"/>
      <c r="L13" s="3"/>
      <c r="M13" s="3"/>
      <c r="N13" s="3"/>
    </row>
    <row r="14" spans="1:14" x14ac:dyDescent="0.2">
      <c r="A14" s="174">
        <v>2.5</v>
      </c>
      <c r="B14" s="175" t="s">
        <v>803</v>
      </c>
      <c r="C14" s="244">
        <v>5</v>
      </c>
      <c r="D14" s="3"/>
      <c r="E14" s="3"/>
      <c r="F14" s="3"/>
      <c r="G14" s="3"/>
      <c r="H14" s="3"/>
      <c r="I14" s="3"/>
      <c r="J14" s="3"/>
      <c r="K14" s="3"/>
      <c r="L14" s="3"/>
      <c r="M14" s="3"/>
      <c r="N14" s="3"/>
    </row>
    <row r="15" spans="1:14" x14ac:dyDescent="0.2">
      <c r="A15" s="174">
        <v>2.6</v>
      </c>
      <c r="B15" s="175" t="s">
        <v>804</v>
      </c>
      <c r="C15" s="244">
        <v>6</v>
      </c>
      <c r="D15" s="3"/>
      <c r="E15" s="3"/>
      <c r="F15" s="3"/>
      <c r="G15" s="3"/>
      <c r="H15" s="3"/>
      <c r="I15" s="3"/>
      <c r="J15" s="3"/>
      <c r="K15" s="3"/>
      <c r="L15" s="3"/>
      <c r="M15" s="3"/>
      <c r="N15" s="3"/>
    </row>
    <row r="16" spans="1:14" x14ac:dyDescent="0.2">
      <c r="A16" s="174">
        <v>2.7</v>
      </c>
      <c r="B16" s="175" t="s">
        <v>805</v>
      </c>
      <c r="C16" s="244">
        <v>7</v>
      </c>
      <c r="D16" s="3"/>
      <c r="E16" s="3"/>
      <c r="F16" s="3"/>
      <c r="G16" s="3"/>
      <c r="H16" s="3"/>
      <c r="I16" s="3"/>
      <c r="J16" s="3"/>
      <c r="K16" s="3"/>
      <c r="L16" s="3"/>
      <c r="M16" s="3"/>
      <c r="N16" s="3"/>
    </row>
    <row r="17" spans="1:14" x14ac:dyDescent="0.2">
      <c r="A17" s="174">
        <v>2.8</v>
      </c>
      <c r="B17" s="175" t="s">
        <v>806</v>
      </c>
      <c r="C17" s="244">
        <v>8</v>
      </c>
      <c r="D17" s="3"/>
      <c r="E17" s="3"/>
      <c r="F17" s="3"/>
      <c r="G17" s="3"/>
      <c r="H17" s="3"/>
      <c r="I17" s="3"/>
      <c r="J17" s="3"/>
      <c r="K17" s="3"/>
      <c r="L17" s="3"/>
      <c r="M17" s="3"/>
      <c r="N17" s="3"/>
    </row>
    <row r="18" spans="1:14" x14ac:dyDescent="0.2">
      <c r="A18" s="1075" t="s">
        <v>198</v>
      </c>
      <c r="B18" s="1075"/>
      <c r="C18" s="243">
        <v>9</v>
      </c>
      <c r="D18" s="171">
        <f>SUM(D10:D17)</f>
        <v>0</v>
      </c>
      <c r="E18" s="171">
        <f t="shared" ref="E18:N18" si="0">SUM(E10:E17)</f>
        <v>0</v>
      </c>
      <c r="F18" s="171">
        <f t="shared" si="0"/>
        <v>0</v>
      </c>
      <c r="G18" s="171">
        <f t="shared" si="0"/>
        <v>0</v>
      </c>
      <c r="H18" s="171">
        <f t="shared" si="0"/>
        <v>0</v>
      </c>
      <c r="I18" s="171">
        <f t="shared" si="0"/>
        <v>0</v>
      </c>
      <c r="J18" s="171">
        <f t="shared" si="0"/>
        <v>0</v>
      </c>
      <c r="K18" s="171">
        <f t="shared" si="0"/>
        <v>0</v>
      </c>
      <c r="L18" s="171">
        <f t="shared" si="0"/>
        <v>0</v>
      </c>
      <c r="M18" s="171">
        <f t="shared" si="0"/>
        <v>0</v>
      </c>
      <c r="N18" s="171">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rbDleMvuVh7V4ICaui8yTrwJQciQjLVAeK8tO31IIebhO/yAokazrM3+7GPH5n5jvb+evxim45EO21txteJBQw==" saltValue="1F7vciv1myR+x9Lm5fhjOA=="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J12" sqref="J12"/>
    </sheetView>
  </sheetViews>
  <sheetFormatPr defaultColWidth="9.140625" defaultRowHeight="12.75" x14ac:dyDescent="0.2"/>
  <cols>
    <col min="1" max="1" width="5.5703125" style="879" customWidth="1"/>
    <col min="2" max="2" width="65.140625" style="879" customWidth="1"/>
    <col min="3" max="3" width="9.140625" style="879"/>
    <col min="4" max="5" width="15.42578125" style="879" bestFit="1" customWidth="1"/>
    <col min="6" max="16384" width="9.140625" style="879"/>
  </cols>
  <sheetData>
    <row r="1" spans="1:5" x14ac:dyDescent="0.2">
      <c r="A1" s="976"/>
      <c r="B1" s="977" t="s">
        <v>1645</v>
      </c>
      <c r="C1" s="179"/>
      <c r="D1" s="976"/>
      <c r="E1" s="976"/>
    </row>
    <row r="2" spans="1:5" x14ac:dyDescent="0.2">
      <c r="A2" s="976"/>
      <c r="B2" s="179"/>
      <c r="C2" s="179"/>
      <c r="D2" s="976"/>
      <c r="E2" s="976"/>
    </row>
    <row r="3" spans="1:5" x14ac:dyDescent="0.2">
      <c r="A3" s="976"/>
      <c r="B3" s="1068" t="s">
        <v>0</v>
      </c>
      <c r="C3" s="1068"/>
      <c r="D3" s="1068"/>
      <c r="E3" s="976"/>
    </row>
    <row r="4" spans="1:5" x14ac:dyDescent="0.2">
      <c r="A4" s="976"/>
      <c r="B4" s="976"/>
      <c r="C4" s="976"/>
      <c r="D4" s="976"/>
      <c r="E4" s="976"/>
    </row>
    <row r="5" spans="1:5" x14ac:dyDescent="0.2">
      <c r="A5" s="976" t="str">
        <f>[1]i.04119!A6</f>
        <v>Даатгагчийн нэр:</v>
      </c>
      <c r="B5" s="179"/>
      <c r="C5" s="179"/>
      <c r="D5" s="1066" t="str">
        <f>[1]i.04119!D6</f>
        <v>..... оны .... сарын ...-ны өдөр</v>
      </c>
      <c r="E5" s="1066"/>
    </row>
    <row r="6" spans="1:5" x14ac:dyDescent="0.2">
      <c r="A6" s="976"/>
      <c r="B6" s="976"/>
      <c r="C6" s="976"/>
      <c r="E6" s="877" t="s">
        <v>3</v>
      </c>
    </row>
    <row r="7" spans="1:5" ht="25.5" x14ac:dyDescent="0.2">
      <c r="A7" s="978" t="s">
        <v>4</v>
      </c>
      <c r="B7" s="891" t="s">
        <v>5</v>
      </c>
      <c r="C7" s="891" t="s">
        <v>6</v>
      </c>
      <c r="D7" s="899" t="str">
        <f>[1]i.04119!D8</f>
        <v>... оны ..-р сарын ..</v>
      </c>
      <c r="E7" s="899" t="str">
        <f>[1]i.04119!E8</f>
        <v>... оны ..-р сарын ..</v>
      </c>
    </row>
    <row r="8" spans="1:5" x14ac:dyDescent="0.2">
      <c r="A8" s="978" t="s">
        <v>8</v>
      </c>
      <c r="B8" s="891" t="s">
        <v>9</v>
      </c>
      <c r="C8" s="891" t="s">
        <v>10</v>
      </c>
      <c r="D8" s="899">
        <v>1</v>
      </c>
      <c r="E8" s="899">
        <v>2</v>
      </c>
    </row>
    <row r="9" spans="1:5" x14ac:dyDescent="0.2">
      <c r="A9" s="978">
        <v>1</v>
      </c>
      <c r="B9" s="181" t="s">
        <v>11</v>
      </c>
      <c r="C9" s="182">
        <v>1</v>
      </c>
      <c r="D9" s="171" t="s">
        <v>12</v>
      </c>
      <c r="E9" s="171" t="s">
        <v>12</v>
      </c>
    </row>
    <row r="10" spans="1:5" x14ac:dyDescent="0.2">
      <c r="A10" s="978">
        <v>1.1000000000000001</v>
      </c>
      <c r="B10" s="181" t="s">
        <v>13</v>
      </c>
      <c r="C10" s="182">
        <v>2</v>
      </c>
      <c r="D10" s="171">
        <f>SUM(D11:D17)</f>
        <v>0</v>
      </c>
      <c r="E10" s="171">
        <f>SUM(E11:E17)</f>
        <v>0</v>
      </c>
    </row>
    <row r="11" spans="1:5" x14ac:dyDescent="0.2">
      <c r="A11" s="979" t="s">
        <v>14</v>
      </c>
      <c r="B11" s="175" t="s">
        <v>15</v>
      </c>
      <c r="C11" s="184">
        <v>3</v>
      </c>
      <c r="D11" s="3"/>
      <c r="E11" s="3"/>
    </row>
    <row r="12" spans="1:5" x14ac:dyDescent="0.2">
      <c r="A12" s="979" t="s">
        <v>16</v>
      </c>
      <c r="B12" s="175" t="s">
        <v>17</v>
      </c>
      <c r="C12" s="184">
        <v>4</v>
      </c>
      <c r="D12" s="3"/>
      <c r="E12" s="3"/>
    </row>
    <row r="13" spans="1:5" x14ac:dyDescent="0.2">
      <c r="A13" s="979" t="s">
        <v>18</v>
      </c>
      <c r="B13" s="175" t="s">
        <v>19</v>
      </c>
      <c r="C13" s="184">
        <v>5</v>
      </c>
      <c r="D13" s="3"/>
      <c r="E13" s="3"/>
    </row>
    <row r="14" spans="1:5" x14ac:dyDescent="0.2">
      <c r="A14" s="979" t="s">
        <v>20</v>
      </c>
      <c r="B14" s="175" t="s">
        <v>21</v>
      </c>
      <c r="C14" s="184">
        <v>6</v>
      </c>
      <c r="D14" s="3"/>
      <c r="E14" s="3"/>
    </row>
    <row r="15" spans="1:5" x14ac:dyDescent="0.2">
      <c r="A15" s="979" t="s">
        <v>22</v>
      </c>
      <c r="B15" s="175" t="s">
        <v>23</v>
      </c>
      <c r="C15" s="184">
        <v>7</v>
      </c>
      <c r="D15" s="3"/>
      <c r="E15" s="3"/>
    </row>
    <row r="16" spans="1:5" x14ac:dyDescent="0.2">
      <c r="A16" s="979" t="s">
        <v>24</v>
      </c>
      <c r="B16" s="175" t="s">
        <v>25</v>
      </c>
      <c r="C16" s="184">
        <v>8</v>
      </c>
      <c r="D16" s="3"/>
      <c r="E16" s="3"/>
    </row>
    <row r="17" spans="1:5" x14ac:dyDescent="0.2">
      <c r="A17" s="979" t="s">
        <v>26</v>
      </c>
      <c r="B17" s="175" t="s">
        <v>27</v>
      </c>
      <c r="C17" s="184">
        <v>9</v>
      </c>
      <c r="D17" s="3"/>
      <c r="E17" s="3"/>
    </row>
    <row r="18" spans="1:5" x14ac:dyDescent="0.2">
      <c r="A18" s="978">
        <v>1.2</v>
      </c>
      <c r="B18" s="181" t="s">
        <v>28</v>
      </c>
      <c r="C18" s="182">
        <v>10</v>
      </c>
      <c r="D18" s="171">
        <f>SUM(D19:D34)-D25-D26</f>
        <v>0</v>
      </c>
      <c r="E18" s="171">
        <f>SUM(E19:E34)-E25-E26</f>
        <v>0</v>
      </c>
    </row>
    <row r="19" spans="1:5" x14ac:dyDescent="0.2">
      <c r="A19" s="979" t="s">
        <v>29</v>
      </c>
      <c r="B19" s="175" t="s">
        <v>30</v>
      </c>
      <c r="C19" s="184">
        <v>11</v>
      </c>
      <c r="D19" s="3"/>
      <c r="E19" s="3"/>
    </row>
    <row r="20" spans="1:5" x14ac:dyDescent="0.2">
      <c r="A20" s="979" t="s">
        <v>31</v>
      </c>
      <c r="B20" s="175" t="s">
        <v>32</v>
      </c>
      <c r="C20" s="184">
        <v>12</v>
      </c>
      <c r="D20" s="3"/>
      <c r="E20" s="3"/>
    </row>
    <row r="21" spans="1:5" x14ac:dyDescent="0.2">
      <c r="A21" s="979" t="s">
        <v>33</v>
      </c>
      <c r="B21" s="175" t="s">
        <v>34</v>
      </c>
      <c r="C21" s="184">
        <v>13</v>
      </c>
      <c r="D21" s="3"/>
      <c r="E21" s="3"/>
    </row>
    <row r="22" spans="1:5" x14ac:dyDescent="0.2">
      <c r="A22" s="979" t="s">
        <v>35</v>
      </c>
      <c r="B22" s="175" t="s">
        <v>36</v>
      </c>
      <c r="C22" s="184">
        <v>14</v>
      </c>
      <c r="D22" s="3"/>
      <c r="E22" s="3"/>
    </row>
    <row r="23" spans="1:5" x14ac:dyDescent="0.2">
      <c r="A23" s="979" t="s">
        <v>37</v>
      </c>
      <c r="B23" s="175" t="s">
        <v>38</v>
      </c>
      <c r="C23" s="184">
        <v>15</v>
      </c>
      <c r="D23" s="3"/>
      <c r="E23" s="3"/>
    </row>
    <row r="24" spans="1:5" x14ac:dyDescent="0.2">
      <c r="A24" s="979" t="s">
        <v>39</v>
      </c>
      <c r="B24" s="175" t="s">
        <v>40</v>
      </c>
      <c r="C24" s="184">
        <v>16</v>
      </c>
      <c r="D24" s="3"/>
      <c r="E24" s="3"/>
    </row>
    <row r="25" spans="1:5" x14ac:dyDescent="0.2">
      <c r="A25" s="979" t="s">
        <v>41</v>
      </c>
      <c r="B25" s="175" t="s">
        <v>42</v>
      </c>
      <c r="C25" s="184">
        <v>17</v>
      </c>
      <c r="D25" s="3"/>
      <c r="E25" s="3"/>
    </row>
    <row r="26" spans="1:5" x14ac:dyDescent="0.2">
      <c r="A26" s="979" t="s">
        <v>43</v>
      </c>
      <c r="B26" s="175" t="s">
        <v>44</v>
      </c>
      <c r="C26" s="184">
        <v>18</v>
      </c>
      <c r="D26" s="3"/>
      <c r="E26" s="3"/>
    </row>
    <row r="27" spans="1:5" x14ac:dyDescent="0.2">
      <c r="A27" s="979" t="s">
        <v>45</v>
      </c>
      <c r="B27" s="175" t="s">
        <v>46</v>
      </c>
      <c r="C27" s="184">
        <v>19</v>
      </c>
      <c r="D27" s="3"/>
      <c r="E27" s="3"/>
    </row>
    <row r="28" spans="1:5" x14ac:dyDescent="0.2">
      <c r="A28" s="979" t="s">
        <v>47</v>
      </c>
      <c r="B28" s="175" t="s">
        <v>48</v>
      </c>
      <c r="C28" s="184">
        <v>20</v>
      </c>
      <c r="D28" s="3"/>
      <c r="E28" s="3"/>
    </row>
    <row r="29" spans="1:5" x14ac:dyDescent="0.2">
      <c r="A29" s="979" t="s">
        <v>49</v>
      </c>
      <c r="B29" s="175" t="s">
        <v>50</v>
      </c>
      <c r="C29" s="184">
        <v>21</v>
      </c>
      <c r="D29" s="3"/>
      <c r="E29" s="3"/>
    </row>
    <row r="30" spans="1:5" x14ac:dyDescent="0.2">
      <c r="A30" s="979" t="s">
        <v>51</v>
      </c>
      <c r="B30" s="175" t="s">
        <v>52</v>
      </c>
      <c r="C30" s="184">
        <v>22</v>
      </c>
      <c r="D30" s="3"/>
      <c r="E30" s="3"/>
    </row>
    <row r="31" spans="1:5" x14ac:dyDescent="0.2">
      <c r="A31" s="979" t="s">
        <v>53</v>
      </c>
      <c r="B31" s="175" t="s">
        <v>54</v>
      </c>
      <c r="C31" s="184">
        <v>23</v>
      </c>
      <c r="D31" s="3"/>
      <c r="E31" s="3"/>
    </row>
    <row r="32" spans="1:5" x14ac:dyDescent="0.2">
      <c r="A32" s="979" t="s">
        <v>55</v>
      </c>
      <c r="B32" s="175" t="s">
        <v>56</v>
      </c>
      <c r="C32" s="184">
        <v>24</v>
      </c>
      <c r="D32" s="3"/>
      <c r="E32" s="3"/>
    </row>
    <row r="33" spans="1:5" x14ac:dyDescent="0.2">
      <c r="A33" s="979" t="s">
        <v>57</v>
      </c>
      <c r="B33" s="175" t="s">
        <v>58</v>
      </c>
      <c r="C33" s="184">
        <v>25</v>
      </c>
      <c r="D33" s="3"/>
      <c r="E33" s="3"/>
    </row>
    <row r="34" spans="1:5" x14ac:dyDescent="0.2">
      <c r="A34" s="979" t="s">
        <v>59</v>
      </c>
      <c r="B34" s="175" t="s">
        <v>60</v>
      </c>
      <c r="C34" s="184">
        <v>26</v>
      </c>
      <c r="D34" s="3"/>
      <c r="E34" s="3"/>
    </row>
    <row r="35" spans="1:5" x14ac:dyDescent="0.2">
      <c r="A35" s="978">
        <v>1.3</v>
      </c>
      <c r="B35" s="181" t="s">
        <v>61</v>
      </c>
      <c r="C35" s="182">
        <v>27</v>
      </c>
      <c r="D35" s="171">
        <f>D10-D18</f>
        <v>0</v>
      </c>
      <c r="E35" s="171">
        <f>E10-E18</f>
        <v>0</v>
      </c>
    </row>
    <row r="36" spans="1:5" x14ac:dyDescent="0.2">
      <c r="A36" s="978">
        <v>2</v>
      </c>
      <c r="B36" s="181" t="s">
        <v>62</v>
      </c>
      <c r="C36" s="182">
        <v>28</v>
      </c>
      <c r="D36" s="171"/>
      <c r="E36" s="171"/>
    </row>
    <row r="37" spans="1:5" x14ac:dyDescent="0.2">
      <c r="A37" s="978">
        <v>2.1</v>
      </c>
      <c r="B37" s="181" t="s">
        <v>13</v>
      </c>
      <c r="C37" s="182">
        <v>29</v>
      </c>
      <c r="D37" s="171">
        <f>SUM(D38:D44)</f>
        <v>0</v>
      </c>
      <c r="E37" s="171">
        <f>SUM(E38:E44)</f>
        <v>0</v>
      </c>
    </row>
    <row r="38" spans="1:5" x14ac:dyDescent="0.2">
      <c r="A38" s="979" t="s">
        <v>63</v>
      </c>
      <c r="B38" s="175" t="s">
        <v>64</v>
      </c>
      <c r="C38" s="184">
        <v>30</v>
      </c>
      <c r="D38" s="3"/>
      <c r="E38" s="3"/>
    </row>
    <row r="39" spans="1:5" x14ac:dyDescent="0.2">
      <c r="A39" s="979" t="s">
        <v>65</v>
      </c>
      <c r="B39" s="175" t="s">
        <v>66</v>
      </c>
      <c r="C39" s="184">
        <v>31</v>
      </c>
      <c r="D39" s="3"/>
      <c r="E39" s="3"/>
    </row>
    <row r="40" spans="1:5" x14ac:dyDescent="0.2">
      <c r="A40" s="979" t="s">
        <v>67</v>
      </c>
      <c r="B40" s="175" t="s">
        <v>68</v>
      </c>
      <c r="C40" s="184">
        <v>32</v>
      </c>
      <c r="D40" s="3"/>
      <c r="E40" s="3"/>
    </row>
    <row r="41" spans="1:5" x14ac:dyDescent="0.2">
      <c r="A41" s="979" t="s">
        <v>69</v>
      </c>
      <c r="B41" s="175" t="s">
        <v>70</v>
      </c>
      <c r="C41" s="184">
        <v>33</v>
      </c>
      <c r="D41" s="3"/>
      <c r="E41" s="3"/>
    </row>
    <row r="42" spans="1:5" x14ac:dyDescent="0.2">
      <c r="A42" s="979" t="s">
        <v>71</v>
      </c>
      <c r="B42" s="175" t="s">
        <v>72</v>
      </c>
      <c r="C42" s="184">
        <v>34</v>
      </c>
      <c r="D42" s="3"/>
      <c r="E42" s="3"/>
    </row>
    <row r="43" spans="1:5" x14ac:dyDescent="0.2">
      <c r="A43" s="979" t="s">
        <v>73</v>
      </c>
      <c r="B43" s="175" t="s">
        <v>74</v>
      </c>
      <c r="C43" s="184">
        <v>35</v>
      </c>
      <c r="D43" s="3"/>
      <c r="E43" s="3"/>
    </row>
    <row r="44" spans="1:5" x14ac:dyDescent="0.2">
      <c r="A44" s="979" t="s">
        <v>75</v>
      </c>
      <c r="B44" s="175" t="s">
        <v>76</v>
      </c>
      <c r="C44" s="184">
        <v>36</v>
      </c>
      <c r="D44" s="3"/>
      <c r="E44" s="3"/>
    </row>
    <row r="45" spans="1:5" x14ac:dyDescent="0.2">
      <c r="A45" s="978">
        <v>2.2000000000000002</v>
      </c>
      <c r="B45" s="181" t="s">
        <v>28</v>
      </c>
      <c r="C45" s="182">
        <v>37</v>
      </c>
      <c r="D45" s="171">
        <f>SUM(D46:D50)</f>
        <v>0</v>
      </c>
      <c r="E45" s="171">
        <f>SUM(E46:E50)</f>
        <v>0</v>
      </c>
    </row>
    <row r="46" spans="1:5" x14ac:dyDescent="0.2">
      <c r="A46" s="979" t="s">
        <v>77</v>
      </c>
      <c r="B46" s="175" t="s">
        <v>78</v>
      </c>
      <c r="C46" s="184">
        <v>38</v>
      </c>
      <c r="D46" s="3"/>
      <c r="E46" s="3"/>
    </row>
    <row r="47" spans="1:5" x14ac:dyDescent="0.2">
      <c r="A47" s="979" t="s">
        <v>79</v>
      </c>
      <c r="B47" s="175" t="s">
        <v>80</v>
      </c>
      <c r="C47" s="184">
        <v>39</v>
      </c>
      <c r="D47" s="3"/>
      <c r="E47" s="3"/>
    </row>
    <row r="48" spans="1:5" x14ac:dyDescent="0.2">
      <c r="A48" s="979" t="s">
        <v>81</v>
      </c>
      <c r="B48" s="175" t="s">
        <v>82</v>
      </c>
      <c r="C48" s="184">
        <v>40</v>
      </c>
      <c r="D48" s="3"/>
      <c r="E48" s="3"/>
    </row>
    <row r="49" spans="1:5" x14ac:dyDescent="0.2">
      <c r="A49" s="979" t="s">
        <v>83</v>
      </c>
      <c r="B49" s="175" t="s">
        <v>84</v>
      </c>
      <c r="C49" s="184">
        <v>41</v>
      </c>
      <c r="D49" s="3"/>
      <c r="E49" s="3"/>
    </row>
    <row r="50" spans="1:5" x14ac:dyDescent="0.2">
      <c r="A50" s="979" t="s">
        <v>85</v>
      </c>
      <c r="B50" s="175" t="s">
        <v>86</v>
      </c>
      <c r="C50" s="184">
        <v>42</v>
      </c>
      <c r="D50" s="3"/>
      <c r="E50" s="3"/>
    </row>
    <row r="51" spans="1:5" x14ac:dyDescent="0.2">
      <c r="A51" s="978">
        <v>2.2999999999999998</v>
      </c>
      <c r="B51" s="181" t="s">
        <v>88</v>
      </c>
      <c r="C51" s="182">
        <v>43</v>
      </c>
      <c r="D51" s="171">
        <f>D37-D45</f>
        <v>0</v>
      </c>
      <c r="E51" s="171">
        <f>E37-E45</f>
        <v>0</v>
      </c>
    </row>
    <row r="52" spans="1:5" x14ac:dyDescent="0.2">
      <c r="A52" s="978">
        <v>3</v>
      </c>
      <c r="B52" s="181" t="s">
        <v>89</v>
      </c>
      <c r="C52" s="182">
        <v>44</v>
      </c>
      <c r="D52" s="171"/>
      <c r="E52" s="171"/>
    </row>
    <row r="53" spans="1:5" x14ac:dyDescent="0.2">
      <c r="A53" s="978">
        <v>3.1</v>
      </c>
      <c r="B53" s="181" t="s">
        <v>13</v>
      </c>
      <c r="C53" s="182">
        <v>45</v>
      </c>
      <c r="D53" s="171">
        <f>SUM(D54:D57)</f>
        <v>0</v>
      </c>
      <c r="E53" s="171">
        <f>SUM(E54:E57)</f>
        <v>0</v>
      </c>
    </row>
    <row r="54" spans="1:5" x14ac:dyDescent="0.2">
      <c r="A54" s="979" t="s">
        <v>90</v>
      </c>
      <c r="B54" s="175" t="s">
        <v>91</v>
      </c>
      <c r="C54" s="184">
        <v>46</v>
      </c>
      <c r="D54" s="3"/>
      <c r="E54" s="3"/>
    </row>
    <row r="55" spans="1:5" x14ac:dyDescent="0.2">
      <c r="A55" s="979" t="s">
        <v>92</v>
      </c>
      <c r="B55" s="175" t="s">
        <v>93</v>
      </c>
      <c r="C55" s="184">
        <v>47</v>
      </c>
      <c r="D55" s="3"/>
      <c r="E55" s="3"/>
    </row>
    <row r="56" spans="1:5" x14ac:dyDescent="0.2">
      <c r="A56" s="979" t="s">
        <v>94</v>
      </c>
      <c r="B56" s="175" t="s">
        <v>95</v>
      </c>
      <c r="C56" s="184">
        <v>48</v>
      </c>
      <c r="D56" s="3"/>
      <c r="E56" s="3"/>
    </row>
    <row r="57" spans="1:5" x14ac:dyDescent="0.2">
      <c r="A57" s="979" t="s">
        <v>96</v>
      </c>
      <c r="B57" s="175" t="s">
        <v>97</v>
      </c>
      <c r="C57" s="184">
        <v>49</v>
      </c>
      <c r="D57" s="3"/>
      <c r="E57" s="3"/>
    </row>
    <row r="58" spans="1:5" x14ac:dyDescent="0.2">
      <c r="A58" s="978">
        <v>3.2</v>
      </c>
      <c r="B58" s="181" t="s">
        <v>28</v>
      </c>
      <c r="C58" s="182">
        <v>50</v>
      </c>
      <c r="D58" s="171">
        <f>SUM(D59:D63)</f>
        <v>0</v>
      </c>
      <c r="E58" s="171">
        <f>SUM(E59:E63)</f>
        <v>0</v>
      </c>
    </row>
    <row r="59" spans="1:5" x14ac:dyDescent="0.2">
      <c r="A59" s="979" t="s">
        <v>98</v>
      </c>
      <c r="B59" s="175" t="s">
        <v>99</v>
      </c>
      <c r="C59" s="184">
        <v>51</v>
      </c>
      <c r="D59" s="3"/>
      <c r="E59" s="3"/>
    </row>
    <row r="60" spans="1:5" x14ac:dyDescent="0.2">
      <c r="A60" s="979" t="s">
        <v>100</v>
      </c>
      <c r="B60" s="175" t="s">
        <v>101</v>
      </c>
      <c r="C60" s="184">
        <v>52</v>
      </c>
      <c r="D60" s="3"/>
      <c r="E60" s="3"/>
    </row>
    <row r="61" spans="1:5" x14ac:dyDescent="0.2">
      <c r="A61" s="979" t="s">
        <v>102</v>
      </c>
      <c r="B61" s="175" t="s">
        <v>103</v>
      </c>
      <c r="C61" s="184">
        <v>53</v>
      </c>
      <c r="D61" s="3"/>
      <c r="E61" s="3"/>
    </row>
    <row r="62" spans="1:5" x14ac:dyDescent="0.2">
      <c r="A62" s="979" t="s">
        <v>104</v>
      </c>
      <c r="B62" s="175" t="s">
        <v>105</v>
      </c>
      <c r="C62" s="184">
        <v>54</v>
      </c>
      <c r="D62" s="3"/>
      <c r="E62" s="3"/>
    </row>
    <row r="63" spans="1:5" x14ac:dyDescent="0.2">
      <c r="A63" s="979" t="s">
        <v>106</v>
      </c>
      <c r="B63" s="175" t="s">
        <v>97</v>
      </c>
      <c r="C63" s="184">
        <v>55</v>
      </c>
      <c r="D63" s="3"/>
      <c r="E63" s="3"/>
    </row>
    <row r="64" spans="1:5" x14ac:dyDescent="0.2">
      <c r="A64" s="978">
        <v>3.3</v>
      </c>
      <c r="B64" s="181" t="s">
        <v>107</v>
      </c>
      <c r="C64" s="182">
        <v>56</v>
      </c>
      <c r="D64" s="171">
        <f>D53-D58</f>
        <v>0</v>
      </c>
      <c r="E64" s="171">
        <f>E53-E58</f>
        <v>0</v>
      </c>
    </row>
    <row r="65" spans="1:6" x14ac:dyDescent="0.2">
      <c r="A65" s="978">
        <v>4</v>
      </c>
      <c r="B65" s="181" t="s">
        <v>108</v>
      </c>
      <c r="C65" s="182">
        <v>57</v>
      </c>
      <c r="D65" s="171">
        <f>D64+D51+D35</f>
        <v>0</v>
      </c>
      <c r="E65" s="171">
        <f>E64+E51+E35</f>
        <v>0</v>
      </c>
    </row>
    <row r="66" spans="1:6" x14ac:dyDescent="0.2">
      <c r="A66" s="978">
        <v>5</v>
      </c>
      <c r="B66" s="183" t="s">
        <v>109</v>
      </c>
      <c r="C66" s="182">
        <v>58</v>
      </c>
      <c r="D66" s="3"/>
      <c r="E66" s="171">
        <f>D67</f>
        <v>0</v>
      </c>
    </row>
    <row r="67" spans="1:6" x14ac:dyDescent="0.2">
      <c r="A67" s="978">
        <v>6</v>
      </c>
      <c r="B67" s="181" t="s">
        <v>110</v>
      </c>
      <c r="C67" s="182">
        <v>59</v>
      </c>
      <c r="D67" s="171">
        <f>D65+D66</f>
        <v>0</v>
      </c>
      <c r="E67" s="171">
        <f>E65+E66</f>
        <v>0</v>
      </c>
    </row>
    <row r="69" spans="1:6" x14ac:dyDescent="0.2">
      <c r="D69" s="172">
        <f>D67-[1]i.04119!D16</f>
        <v>0</v>
      </c>
      <c r="E69" s="172">
        <f>E67-[1]i.04119!E16</f>
        <v>0</v>
      </c>
    </row>
    <row r="70" spans="1:6" x14ac:dyDescent="0.2">
      <c r="B70" s="5" t="str">
        <f>[1]i.04119!B93</f>
        <v>тамга тэмдэг</v>
      </c>
      <c r="C70" s="885"/>
      <c r="D70" s="7"/>
      <c r="E70" s="7"/>
    </row>
    <row r="71" spans="1:6" x14ac:dyDescent="0.2">
      <c r="B71" s="5"/>
      <c r="C71" s="885"/>
      <c r="D71" s="7"/>
      <c r="E71" s="7"/>
    </row>
    <row r="72" spans="1:6" x14ac:dyDescent="0.2">
      <c r="B72" s="5" t="str">
        <f>[1]i.04119!B95</f>
        <v xml:space="preserve">ТАЙЛАН ГАРГАСАН:    </v>
      </c>
      <c r="C72" s="885"/>
      <c r="D72" s="7"/>
      <c r="E72" s="7"/>
    </row>
    <row r="73" spans="1:6" x14ac:dyDescent="0.2">
      <c r="B73" s="5"/>
      <c r="C73" s="885"/>
      <c r="D73" s="7"/>
      <c r="E73" s="7"/>
    </row>
    <row r="74" spans="1:6" x14ac:dyDescent="0.2">
      <c r="B74" s="5" t="str">
        <f>[1]i.04119!B97</f>
        <v xml:space="preserve"> Гүйцэтгэх захирал</v>
      </c>
      <c r="C74" s="1067" t="str">
        <f>[1]i.04119!C97</f>
        <v xml:space="preserve">/................................../   </v>
      </c>
      <c r="D74" s="1067"/>
      <c r="E74" s="1069" t="str">
        <f>[1]i.04119!E97</f>
        <v>/................................./</v>
      </c>
      <c r="F74" s="1069"/>
    </row>
    <row r="75" spans="1:6" x14ac:dyDescent="0.2">
      <c r="B75" s="5"/>
      <c r="C75" s="5"/>
      <c r="D75" s="804"/>
      <c r="E75" s="877"/>
    </row>
    <row r="76" spans="1:6" x14ac:dyDescent="0.2">
      <c r="B76" s="5" t="str">
        <f>[1]i.04119!B99</f>
        <v xml:space="preserve"> Ерөнхий нягтлан бодогч  </v>
      </c>
      <c r="C76" s="1067" t="str">
        <f>[1]i.04119!C99</f>
        <v xml:space="preserve">/.................................../   </v>
      </c>
      <c r="D76" s="1067"/>
      <c r="E76" s="877" t="str">
        <f>[1]i.04119!E99</f>
        <v>/................................/</v>
      </c>
    </row>
    <row r="77" spans="1:6" x14ac:dyDescent="0.2">
      <c r="B77" s="5"/>
      <c r="C77" s="5"/>
      <c r="D77" s="804"/>
      <c r="E77" s="877"/>
    </row>
    <row r="78" spans="1:6" x14ac:dyDescent="0.2">
      <c r="B78" s="5" t="str">
        <f>[1]i.04119!B101</f>
        <v>...................................................</v>
      </c>
      <c r="C78" s="1067" t="str">
        <f>[1]i.04119!C101</f>
        <v xml:space="preserve">/................................../   </v>
      </c>
      <c r="D78" s="1067"/>
      <c r="E78" s="877" t="str">
        <f>[1]i.04119!E101</f>
        <v>/................................/</v>
      </c>
    </row>
  </sheetData>
  <sheetProtection algorithmName="SHA-512" hashValue="OdRbgGzl2vUqjrGNKVz2gFGL/gE22apY//+vQ1ZOUP+lq0gW8qY2gJA097ALWvfFqVE2wUTGBPRqf/cPWgr0Zw==" saltValue="EUq1s3U2kWWhmy0orlFPJQ=="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80B9023A-C5FA-474B-8F1A-75763DF85B01}">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zoomScaleNormal="100" zoomScalePageLayoutView="60" workbookViewId="0">
      <selection activeCell="F16" sqref="F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177"/>
      <c r="B1" s="179"/>
      <c r="C1" s="179"/>
      <c r="D1" s="177"/>
      <c r="E1" s="177"/>
      <c r="F1" s="177"/>
      <c r="G1" s="1076" t="s">
        <v>853</v>
      </c>
      <c r="H1" s="1076"/>
      <c r="I1" s="1076"/>
    </row>
    <row r="2" spans="1:9" ht="33.75" customHeight="1" x14ac:dyDescent="0.2">
      <c r="A2" s="177"/>
      <c r="B2" s="177"/>
      <c r="C2" s="177"/>
      <c r="D2" s="177"/>
      <c r="E2" s="177"/>
      <c r="F2" s="177"/>
      <c r="G2" s="1076"/>
      <c r="H2" s="1076"/>
      <c r="I2" s="1076"/>
    </row>
    <row r="3" spans="1:9" x14ac:dyDescent="0.2">
      <c r="A3" s="177"/>
      <c r="B3" s="177"/>
      <c r="C3" s="177"/>
      <c r="D3" s="178" t="s">
        <v>854</v>
      </c>
      <c r="E3" s="178"/>
      <c r="F3" s="178"/>
      <c r="G3" s="177"/>
      <c r="H3" s="177"/>
      <c r="I3" s="177"/>
    </row>
    <row r="4" spans="1:9" x14ac:dyDescent="0.2">
      <c r="A4" s="1079" t="str">
        <f>i.04119!A6</f>
        <v>Даатгагчийн нэр:</v>
      </c>
      <c r="B4" s="1079"/>
      <c r="C4" s="179"/>
      <c r="D4" s="177"/>
      <c r="E4" s="177"/>
      <c r="F4" s="177"/>
      <c r="G4" s="177"/>
      <c r="H4" s="1127" t="str">
        <f>i.04119!D6</f>
        <v>..... оны .... сарын ...-ны өдөр</v>
      </c>
      <c r="I4" s="1127"/>
    </row>
    <row r="5" spans="1:9" x14ac:dyDescent="0.2">
      <c r="A5" s="177"/>
      <c r="B5" s="177"/>
      <c r="C5" s="177"/>
      <c r="D5" s="177"/>
      <c r="E5" s="177"/>
      <c r="F5" s="177"/>
      <c r="G5" s="177"/>
      <c r="H5" s="177"/>
      <c r="I5" s="161" t="s">
        <v>3</v>
      </c>
    </row>
    <row r="6" spans="1:9" ht="38.25" x14ac:dyDescent="0.2">
      <c r="A6" s="180"/>
      <c r="B6" s="162" t="s">
        <v>141</v>
      </c>
      <c r="C6" s="162" t="s">
        <v>6</v>
      </c>
      <c r="D6" s="162" t="s">
        <v>256</v>
      </c>
      <c r="E6" s="162" t="s">
        <v>855</v>
      </c>
      <c r="F6" s="162" t="s">
        <v>856</v>
      </c>
      <c r="G6" s="162" t="s">
        <v>857</v>
      </c>
      <c r="H6" s="162" t="s">
        <v>720</v>
      </c>
      <c r="I6" s="80" t="s">
        <v>252</v>
      </c>
    </row>
    <row r="7" spans="1:9" x14ac:dyDescent="0.2">
      <c r="A7" s="180" t="s">
        <v>8</v>
      </c>
      <c r="B7" s="162" t="s">
        <v>9</v>
      </c>
      <c r="C7" s="162" t="s">
        <v>10</v>
      </c>
      <c r="D7" s="162">
        <v>1</v>
      </c>
      <c r="E7" s="162">
        <v>2</v>
      </c>
      <c r="F7" s="162">
        <v>3</v>
      </c>
      <c r="G7" s="162">
        <v>4</v>
      </c>
      <c r="H7" s="162">
        <v>5</v>
      </c>
      <c r="I7" s="162">
        <v>6</v>
      </c>
    </row>
    <row r="8" spans="1:9" x14ac:dyDescent="0.2">
      <c r="A8" s="174">
        <v>2.1</v>
      </c>
      <c r="B8" s="175" t="s">
        <v>800</v>
      </c>
      <c r="C8" s="188">
        <v>1</v>
      </c>
      <c r="D8" s="3"/>
      <c r="E8" s="3"/>
      <c r="F8" s="3"/>
      <c r="G8" s="3"/>
      <c r="H8" s="3"/>
      <c r="I8" s="3"/>
    </row>
    <row r="9" spans="1:9" x14ac:dyDescent="0.2">
      <c r="A9" s="174">
        <v>2.2000000000000002</v>
      </c>
      <c r="B9" s="175" t="s">
        <v>852</v>
      </c>
      <c r="C9" s="188">
        <v>2</v>
      </c>
      <c r="D9" s="3"/>
      <c r="E9" s="3"/>
      <c r="F9" s="3"/>
      <c r="G9" s="3"/>
      <c r="H9" s="3"/>
      <c r="I9" s="3"/>
    </row>
    <row r="10" spans="1:9" x14ac:dyDescent="0.2">
      <c r="A10" s="174">
        <v>2.2999999999999998</v>
      </c>
      <c r="B10" s="175" t="s">
        <v>802</v>
      </c>
      <c r="C10" s="188">
        <v>3</v>
      </c>
      <c r="D10" s="3"/>
      <c r="E10" s="3"/>
      <c r="F10" s="3"/>
      <c r="G10" s="3" t="s">
        <v>87</v>
      </c>
      <c r="H10" s="3" t="s">
        <v>87</v>
      </c>
      <c r="I10" s="3" t="s">
        <v>87</v>
      </c>
    </row>
    <row r="11" spans="1:9" x14ac:dyDescent="0.2">
      <c r="A11" s="174">
        <v>2.4</v>
      </c>
      <c r="B11" s="175" t="s">
        <v>852</v>
      </c>
      <c r="C11" s="188">
        <v>4</v>
      </c>
      <c r="D11" s="3"/>
      <c r="E11" s="3"/>
      <c r="F11" s="3"/>
      <c r="G11" s="3"/>
      <c r="H11" s="3"/>
      <c r="I11" s="3"/>
    </row>
    <row r="12" spans="1:9" x14ac:dyDescent="0.2">
      <c r="A12" s="174">
        <v>2.5</v>
      </c>
      <c r="B12" s="175" t="s">
        <v>803</v>
      </c>
      <c r="C12" s="188">
        <v>5</v>
      </c>
      <c r="D12" s="3" t="s">
        <v>87</v>
      </c>
      <c r="E12" s="3" t="s">
        <v>87</v>
      </c>
      <c r="F12" s="3" t="s">
        <v>87</v>
      </c>
      <c r="G12" s="3" t="s">
        <v>87</v>
      </c>
      <c r="H12" s="3" t="s">
        <v>87</v>
      </c>
      <c r="I12" s="3" t="s">
        <v>87</v>
      </c>
    </row>
    <row r="13" spans="1:9" x14ac:dyDescent="0.2">
      <c r="A13" s="174">
        <v>2.6</v>
      </c>
      <c r="B13" s="175" t="s">
        <v>804</v>
      </c>
      <c r="C13" s="188">
        <v>6</v>
      </c>
      <c r="D13" s="3" t="s">
        <v>87</v>
      </c>
      <c r="E13" s="3" t="s">
        <v>87</v>
      </c>
      <c r="F13" s="3" t="s">
        <v>87</v>
      </c>
      <c r="G13" s="3" t="s">
        <v>87</v>
      </c>
      <c r="H13" s="3" t="s">
        <v>87</v>
      </c>
      <c r="I13" s="3" t="s">
        <v>87</v>
      </c>
    </row>
    <row r="14" spans="1:9" x14ac:dyDescent="0.2">
      <c r="A14" s="174">
        <v>2.7</v>
      </c>
      <c r="B14" s="175" t="s">
        <v>805</v>
      </c>
      <c r="C14" s="188">
        <v>7</v>
      </c>
      <c r="D14" s="3" t="s">
        <v>87</v>
      </c>
      <c r="E14" s="3" t="s">
        <v>87</v>
      </c>
      <c r="F14" s="3" t="s">
        <v>87</v>
      </c>
      <c r="G14" s="3" t="s">
        <v>87</v>
      </c>
      <c r="H14" s="3" t="s">
        <v>87</v>
      </c>
      <c r="I14" s="3" t="s">
        <v>87</v>
      </c>
    </row>
    <row r="15" spans="1:9" x14ac:dyDescent="0.2">
      <c r="A15" s="174">
        <v>2.8</v>
      </c>
      <c r="B15" s="175" t="s">
        <v>806</v>
      </c>
      <c r="C15" s="188">
        <v>8</v>
      </c>
      <c r="D15" s="3" t="s">
        <v>87</v>
      </c>
      <c r="E15" s="3" t="s">
        <v>87</v>
      </c>
      <c r="F15" s="3" t="s">
        <v>87</v>
      </c>
      <c r="G15" s="3" t="s">
        <v>87</v>
      </c>
      <c r="H15" s="3" t="s">
        <v>87</v>
      </c>
      <c r="I15" s="3" t="s">
        <v>87</v>
      </c>
    </row>
    <row r="16" spans="1:9" x14ac:dyDescent="0.2">
      <c r="A16" s="1138" t="s">
        <v>198</v>
      </c>
      <c r="B16" s="1138"/>
      <c r="C16" s="249">
        <v>9</v>
      </c>
      <c r="D16" s="195">
        <f>SUM(D8:D15)-D9-D11</f>
        <v>0</v>
      </c>
      <c r="E16" s="195">
        <f t="shared" ref="E16:H16" si="0">SUM(E8:E15)-E9-E11</f>
        <v>0</v>
      </c>
      <c r="F16" s="195">
        <f t="shared" si="0"/>
        <v>0</v>
      </c>
      <c r="G16" s="195">
        <f t="shared" si="0"/>
        <v>0</v>
      </c>
      <c r="H16" s="195">
        <f t="shared" si="0"/>
        <v>0</v>
      </c>
      <c r="I16" s="195">
        <f>SUM(I8:I15)-I9-I11</f>
        <v>0</v>
      </c>
    </row>
    <row r="17" spans="1:10" x14ac:dyDescent="0.2">
      <c r="A17" s="1155" t="s">
        <v>858</v>
      </c>
      <c r="B17" s="1155"/>
      <c r="C17" s="248">
        <v>10</v>
      </c>
      <c r="D17" s="185"/>
      <c r="E17" s="185"/>
      <c r="F17" s="185"/>
      <c r="G17" s="185"/>
      <c r="H17" s="185"/>
      <c r="I17" s="185"/>
    </row>
    <row r="18" spans="1:10" x14ac:dyDescent="0.2">
      <c r="C18" s="247"/>
    </row>
    <row r="20" spans="1:10" x14ac:dyDescent="0.2">
      <c r="B20" s="5" t="str">
        <f>i.04119!B93</f>
        <v>тамга тэмдэг</v>
      </c>
      <c r="C20" s="6"/>
      <c r="D20" s="7"/>
      <c r="E20" s="7"/>
    </row>
    <row r="21" spans="1:10" x14ac:dyDescent="0.2">
      <c r="B21" s="5"/>
      <c r="C21" s="6"/>
      <c r="D21" s="7"/>
      <c r="E21" s="7"/>
    </row>
    <row r="22" spans="1:10" x14ac:dyDescent="0.2">
      <c r="B22" s="807" t="str">
        <f>i.04119!B95</f>
        <v xml:space="preserve">ТАЙЛАН ГАРГАСАН:    </v>
      </c>
      <c r="C22" s="6"/>
      <c r="D22" s="7"/>
      <c r="E22" s="7"/>
    </row>
    <row r="23" spans="1:10" x14ac:dyDescent="0.2">
      <c r="B23" s="807"/>
      <c r="C23" s="6"/>
      <c r="D23" s="7"/>
      <c r="E23" s="7"/>
    </row>
    <row r="24" spans="1:10" x14ac:dyDescent="0.2">
      <c r="B24" s="807" t="str">
        <f>i.04119!B97</f>
        <v xml:space="preserve"> Гүйцэтгэх захирал</v>
      </c>
      <c r="C24" s="807" t="str">
        <f>i.04119!C97</f>
        <v xml:space="preserve">/................................../   </v>
      </c>
      <c r="D24" s="807"/>
      <c r="E24" s="807" t="str">
        <f>i.04119!E97</f>
        <v>/................................./</v>
      </c>
    </row>
    <row r="25" spans="1:10" x14ac:dyDescent="0.2">
      <c r="B25" s="807"/>
      <c r="C25" s="807"/>
      <c r="D25" s="807"/>
      <c r="E25" s="807"/>
    </row>
    <row r="26" spans="1:10" x14ac:dyDescent="0.2">
      <c r="B26" s="807" t="str">
        <f>i.04119!B99</f>
        <v xml:space="preserve"> Ерөнхий нягтлан бодогч  </v>
      </c>
      <c r="C26" s="807" t="str">
        <f>i.04119!C99</f>
        <v xml:space="preserve">/.................................../   </v>
      </c>
      <c r="D26" s="807"/>
      <c r="E26" s="807" t="str">
        <f>i.04119!E99</f>
        <v>/................................/</v>
      </c>
    </row>
    <row r="27" spans="1:10" x14ac:dyDescent="0.2">
      <c r="B27" s="807"/>
      <c r="C27" s="807"/>
      <c r="D27" s="807"/>
      <c r="E27" s="807"/>
    </row>
    <row r="28" spans="1:10" x14ac:dyDescent="0.2">
      <c r="B28" s="807" t="str">
        <f>i.04119!B101</f>
        <v>...................................................</v>
      </c>
      <c r="C28" s="807" t="str">
        <f>i.04119!C101</f>
        <v xml:space="preserve">/................................../   </v>
      </c>
      <c r="D28" s="807"/>
      <c r="E28" s="807" t="str">
        <f>i.04119!E101</f>
        <v>/................................/</v>
      </c>
    </row>
    <row r="32" spans="1:10" x14ac:dyDescent="0.2">
      <c r="J32" s="876"/>
    </row>
  </sheetData>
  <sheetProtection algorithmName="SHA-512" hashValue="RlsicIE8sOVLZM8ghkSGT+9A6Az29mw/Bt8DDmQ3EttGm7/K9FSNRbx9f+gtOUlQ6YghTqMAdY9W9oAl0MsSmg==" saltValue="iXCwy7x6+S5mU0GzJWL1qw=="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E18" sqref="E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177"/>
      <c r="B1" s="179"/>
      <c r="C1" s="179"/>
      <c r="D1" s="177"/>
      <c r="E1" s="177"/>
      <c r="F1" s="177"/>
      <c r="G1" s="177"/>
      <c r="H1" s="177"/>
      <c r="I1" s="177"/>
      <c r="J1" s="177"/>
    </row>
    <row r="2" spans="1:10" ht="6" customHeight="1" x14ac:dyDescent="0.2">
      <c r="A2" s="177"/>
      <c r="B2" s="179"/>
      <c r="C2" s="179"/>
      <c r="D2" s="177"/>
      <c r="E2" s="177"/>
      <c r="F2" s="177"/>
      <c r="G2" s="1092" t="s">
        <v>859</v>
      </c>
      <c r="H2" s="1092"/>
      <c r="I2" s="1092"/>
      <c r="J2" s="1092"/>
    </row>
    <row r="3" spans="1:10" ht="10.5" customHeight="1" x14ac:dyDescent="0.2">
      <c r="A3" s="177"/>
      <c r="B3" s="179"/>
      <c r="C3" s="179"/>
      <c r="D3" s="177"/>
      <c r="E3" s="177"/>
      <c r="F3" s="177"/>
      <c r="G3" s="1092"/>
      <c r="H3" s="1092"/>
      <c r="I3" s="1092"/>
      <c r="J3" s="1092"/>
    </row>
    <row r="4" spans="1:10" x14ac:dyDescent="0.2">
      <c r="A4" s="177"/>
      <c r="B4" s="177"/>
      <c r="C4" s="177"/>
      <c r="D4" s="177"/>
      <c r="E4" s="177"/>
      <c r="F4" s="177"/>
      <c r="G4" s="1092"/>
      <c r="H4" s="1092"/>
      <c r="I4" s="1092"/>
      <c r="J4" s="1092"/>
    </row>
    <row r="5" spans="1:10" ht="21" customHeight="1" x14ac:dyDescent="0.2">
      <c r="A5" s="1157" t="s">
        <v>860</v>
      </c>
      <c r="B5" s="1157"/>
      <c r="C5" s="1157"/>
      <c r="D5" s="1157"/>
      <c r="E5" s="1157"/>
      <c r="F5" s="1157"/>
      <c r="G5" s="1157"/>
      <c r="H5" s="1157"/>
      <c r="I5" s="1157"/>
      <c r="J5" s="1157"/>
    </row>
    <row r="6" spans="1:10" ht="22.5" customHeight="1" x14ac:dyDescent="0.2">
      <c r="A6" s="1079" t="str">
        <f>i.04119!A6</f>
        <v>Даатгагчийн нэр:</v>
      </c>
      <c r="B6" s="1079"/>
      <c r="C6" s="1079"/>
      <c r="D6" s="177"/>
      <c r="E6" s="177"/>
      <c r="F6" s="177"/>
      <c r="G6" s="177"/>
      <c r="H6" s="1127" t="str">
        <f>i.04119!D6</f>
        <v>..... оны .... сарын ...-ны өдөр</v>
      </c>
      <c r="I6" s="1127"/>
      <c r="J6" s="1127"/>
    </row>
    <row r="7" spans="1:10" ht="12.75" customHeight="1" x14ac:dyDescent="0.2">
      <c r="A7" s="177"/>
      <c r="B7" s="177"/>
      <c r="C7" s="177"/>
      <c r="D7" s="177"/>
      <c r="E7" s="177"/>
      <c r="F7" s="177"/>
      <c r="G7" s="177"/>
      <c r="H7" s="177"/>
      <c r="I7" s="1156" t="s">
        <v>3</v>
      </c>
      <c r="J7" s="1156"/>
    </row>
    <row r="8" spans="1:10" ht="76.5" x14ac:dyDescent="0.2">
      <c r="A8" s="180" t="s">
        <v>4</v>
      </c>
      <c r="B8" s="162" t="s">
        <v>141</v>
      </c>
      <c r="C8" s="80" t="s">
        <v>6</v>
      </c>
      <c r="D8" s="80" t="s">
        <v>861</v>
      </c>
      <c r="E8" s="80" t="s">
        <v>862</v>
      </c>
      <c r="F8" s="80" t="s">
        <v>863</v>
      </c>
      <c r="G8" s="80" t="s">
        <v>864</v>
      </c>
      <c r="H8" s="80" t="s">
        <v>865</v>
      </c>
      <c r="I8" s="80" t="s">
        <v>866</v>
      </c>
      <c r="J8" s="80" t="s">
        <v>97</v>
      </c>
    </row>
    <row r="9" spans="1:10" x14ac:dyDescent="0.2">
      <c r="A9" s="180" t="s">
        <v>8</v>
      </c>
      <c r="B9" s="162" t="s">
        <v>9</v>
      </c>
      <c r="C9" s="162" t="s">
        <v>10</v>
      </c>
      <c r="D9" s="162">
        <v>1</v>
      </c>
      <c r="E9" s="162">
        <v>2</v>
      </c>
      <c r="F9" s="162">
        <v>3</v>
      </c>
      <c r="G9" s="162">
        <v>4</v>
      </c>
      <c r="H9" s="162">
        <v>5</v>
      </c>
      <c r="I9" s="162">
        <v>6</v>
      </c>
      <c r="J9" s="162">
        <v>7</v>
      </c>
    </row>
    <row r="10" spans="1:10" x14ac:dyDescent="0.2">
      <c r="A10" s="174">
        <v>2.1</v>
      </c>
      <c r="B10" s="175" t="s">
        <v>800</v>
      </c>
      <c r="C10" s="809">
        <v>1</v>
      </c>
      <c r="D10" s="3"/>
      <c r="E10" s="3"/>
      <c r="F10" s="3"/>
      <c r="G10" s="3"/>
      <c r="H10" s="3"/>
      <c r="I10" s="3"/>
      <c r="J10" s="3"/>
    </row>
    <row r="11" spans="1:10" x14ac:dyDescent="0.2">
      <c r="A11" s="174">
        <v>2.2000000000000002</v>
      </c>
      <c r="B11" s="175" t="s">
        <v>852</v>
      </c>
      <c r="C11" s="809">
        <v>2</v>
      </c>
      <c r="D11" s="3"/>
      <c r="E11" s="3"/>
      <c r="F11" s="3"/>
      <c r="G11" s="3"/>
      <c r="H11" s="3"/>
      <c r="I11" s="3"/>
      <c r="J11" s="3"/>
    </row>
    <row r="12" spans="1:10" x14ac:dyDescent="0.2">
      <c r="A12" s="174">
        <v>2.2999999999999998</v>
      </c>
      <c r="B12" s="175" t="s">
        <v>802</v>
      </c>
      <c r="C12" s="809">
        <v>3</v>
      </c>
      <c r="D12" s="3"/>
      <c r="E12" s="3"/>
      <c r="F12" s="3"/>
      <c r="G12" s="3"/>
      <c r="H12" s="3"/>
      <c r="I12" s="3"/>
      <c r="J12" s="3"/>
    </row>
    <row r="13" spans="1:10" x14ac:dyDescent="0.2">
      <c r="A13" s="174">
        <v>2.4</v>
      </c>
      <c r="B13" s="175" t="s">
        <v>852</v>
      </c>
      <c r="C13" s="809">
        <v>4</v>
      </c>
      <c r="D13" s="3"/>
      <c r="E13" s="3"/>
      <c r="F13" s="3"/>
      <c r="G13" s="3"/>
      <c r="H13" s="3"/>
      <c r="I13" s="3"/>
      <c r="J13" s="3"/>
    </row>
    <row r="14" spans="1:10" x14ac:dyDescent="0.2">
      <c r="A14" s="174">
        <v>2.5</v>
      </c>
      <c r="B14" s="175" t="s">
        <v>803</v>
      </c>
      <c r="C14" s="809">
        <v>5</v>
      </c>
      <c r="D14" s="3"/>
      <c r="E14" s="3"/>
      <c r="F14" s="3"/>
      <c r="G14" s="3"/>
      <c r="H14" s="3"/>
      <c r="I14" s="3"/>
      <c r="J14" s="3"/>
    </row>
    <row r="15" spans="1:10" x14ac:dyDescent="0.2">
      <c r="A15" s="174">
        <v>2.6</v>
      </c>
      <c r="B15" s="175" t="s">
        <v>804</v>
      </c>
      <c r="C15" s="809">
        <v>6</v>
      </c>
      <c r="D15" s="3"/>
      <c r="E15" s="3"/>
      <c r="F15" s="3"/>
      <c r="G15" s="3"/>
      <c r="H15" s="3"/>
      <c r="I15" s="3"/>
      <c r="J15" s="3"/>
    </row>
    <row r="16" spans="1:10" x14ac:dyDescent="0.2">
      <c r="A16" s="174">
        <v>2.7</v>
      </c>
      <c r="B16" s="175" t="s">
        <v>805</v>
      </c>
      <c r="C16" s="809">
        <v>7</v>
      </c>
      <c r="D16" s="3"/>
      <c r="E16" s="3"/>
      <c r="F16" s="3"/>
      <c r="G16" s="3"/>
      <c r="H16" s="3"/>
      <c r="I16" s="3"/>
      <c r="J16" s="3"/>
    </row>
    <row r="17" spans="1:10" x14ac:dyDescent="0.2">
      <c r="A17" s="174">
        <v>2.8</v>
      </c>
      <c r="B17" s="175" t="s">
        <v>806</v>
      </c>
      <c r="C17" s="809">
        <v>8</v>
      </c>
      <c r="D17" s="3"/>
      <c r="E17" s="3"/>
      <c r="F17" s="3"/>
      <c r="G17" s="3"/>
      <c r="H17" s="3"/>
      <c r="I17" s="3"/>
      <c r="J17" s="3"/>
    </row>
    <row r="18" spans="1:10" x14ac:dyDescent="0.2">
      <c r="A18" s="1138" t="s">
        <v>198</v>
      </c>
      <c r="B18" s="1138"/>
      <c r="C18" s="810">
        <v>9</v>
      </c>
      <c r="D18" s="195">
        <f>+SUM(D10:D17)-D11-D13</f>
        <v>0</v>
      </c>
      <c r="E18" s="195">
        <f t="shared" ref="E18:J18" si="0">+SUM(E10:E17)-E11-E13</f>
        <v>0</v>
      </c>
      <c r="F18" s="195">
        <f t="shared" si="0"/>
        <v>0</v>
      </c>
      <c r="G18" s="195">
        <f t="shared" si="0"/>
        <v>0</v>
      </c>
      <c r="H18" s="195">
        <f t="shared" si="0"/>
        <v>0</v>
      </c>
      <c r="I18" s="195">
        <f t="shared" si="0"/>
        <v>0</v>
      </c>
      <c r="J18" s="195">
        <f t="shared" si="0"/>
        <v>0</v>
      </c>
    </row>
    <row r="21" spans="1:10" x14ac:dyDescent="0.2">
      <c r="B21" s="5" t="str">
        <f>i.04119!B93</f>
        <v>тамга тэмдэг</v>
      </c>
      <c r="C21" s="6"/>
      <c r="D21" s="7"/>
      <c r="E21" s="7"/>
    </row>
    <row r="22" spans="1:10" x14ac:dyDescent="0.2">
      <c r="B22" s="5"/>
      <c r="C22" s="6"/>
      <c r="D22" s="7"/>
      <c r="E22" s="7"/>
    </row>
    <row r="23" spans="1:10" x14ac:dyDescent="0.2">
      <c r="B23" s="807" t="str">
        <f>i.04119!B95</f>
        <v xml:space="preserve">ТАЙЛАН ГАРГАСАН:    </v>
      </c>
      <c r="C23" s="6"/>
      <c r="D23" s="7"/>
      <c r="E23" s="7"/>
    </row>
    <row r="24" spans="1:10" x14ac:dyDescent="0.2">
      <c r="B24" s="807"/>
      <c r="C24" s="6"/>
      <c r="D24" s="7"/>
      <c r="E24" s="7"/>
    </row>
    <row r="25" spans="1:10" x14ac:dyDescent="0.2">
      <c r="B25" s="807" t="str">
        <f>i.04119!B97</f>
        <v xml:space="preserve"> Гүйцэтгэх захирал</v>
      </c>
      <c r="C25" s="807" t="str">
        <f>i.04119!C97</f>
        <v xml:space="preserve">/................................../   </v>
      </c>
      <c r="D25" s="807"/>
      <c r="E25" s="807" t="str">
        <f>i.04119!E97</f>
        <v>/................................./</v>
      </c>
    </row>
    <row r="26" spans="1:10" x14ac:dyDescent="0.2">
      <c r="B26" s="807"/>
      <c r="C26" s="807"/>
      <c r="D26" s="807"/>
      <c r="E26" s="807"/>
    </row>
    <row r="27" spans="1:10" x14ac:dyDescent="0.2">
      <c r="B27" s="807" t="str">
        <f>i.04119!B99</f>
        <v xml:space="preserve"> Ерөнхий нягтлан бодогч  </v>
      </c>
      <c r="C27" s="807" t="str">
        <f>i.04119!C99</f>
        <v xml:space="preserve">/.................................../   </v>
      </c>
      <c r="D27" s="807"/>
      <c r="E27" s="807" t="str">
        <f>i.04119!E99</f>
        <v>/................................/</v>
      </c>
    </row>
    <row r="28" spans="1:10" x14ac:dyDescent="0.2">
      <c r="B28" s="807"/>
      <c r="C28" s="807"/>
      <c r="D28" s="807"/>
      <c r="E28" s="807"/>
    </row>
    <row r="29" spans="1:10" x14ac:dyDescent="0.2">
      <c r="B29" s="807" t="str">
        <f>i.04119!B101</f>
        <v>...................................................</v>
      </c>
      <c r="C29" s="807" t="str">
        <f>i.04119!C101</f>
        <v xml:space="preserve">/................................../   </v>
      </c>
      <c r="D29" s="807"/>
      <c r="E29" s="807" t="str">
        <f>i.04119!E101</f>
        <v>/................................/</v>
      </c>
    </row>
  </sheetData>
  <sheetProtection algorithmName="SHA-512" hashValue="AraBcaX0xvueIgZogPKtN3iEfTEtzalFB9ihtvwgOYSBVx8V29MnLtOerSs6pCY5QeeSt1nvXmN3Eh0MbbXh8w==" saltValue="6i5FAOL62/YogCyDr/pUF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45"/>
  <sheetViews>
    <sheetView topLeftCell="A4" zoomScaleNormal="100" zoomScalePageLayoutView="60" workbookViewId="0">
      <selection activeCell="E30" sqref="E30"/>
    </sheetView>
  </sheetViews>
  <sheetFormatPr defaultColWidth="9.140625" defaultRowHeight="12.75" x14ac:dyDescent="0.2"/>
  <cols>
    <col min="1" max="1" width="5.140625" style="879" customWidth="1"/>
    <col min="2" max="2" width="59.42578125" style="879" customWidth="1"/>
    <col min="3" max="3" width="17" style="879" customWidth="1"/>
    <col min="4" max="4" width="14.28515625" style="879" customWidth="1"/>
    <col min="5" max="5" width="18.140625" style="879" customWidth="1"/>
    <col min="6" max="16384" width="9.140625" style="879"/>
  </cols>
  <sheetData>
    <row r="1" spans="1:5" x14ac:dyDescent="0.2">
      <c r="A1" s="976"/>
      <c r="B1" s="976"/>
      <c r="C1" s="1158" t="s">
        <v>867</v>
      </c>
      <c r="D1" s="1158"/>
      <c r="E1" s="1158"/>
    </row>
    <row r="2" spans="1:5" x14ac:dyDescent="0.2">
      <c r="A2" s="976"/>
      <c r="B2" s="976"/>
      <c r="C2" s="1158"/>
      <c r="D2" s="1158"/>
      <c r="E2" s="1158"/>
    </row>
    <row r="3" spans="1:5" ht="18" customHeight="1" x14ac:dyDescent="0.2">
      <c r="A3" s="1068" t="s">
        <v>868</v>
      </c>
      <c r="B3" s="1068"/>
      <c r="C3" s="1068"/>
      <c r="D3" s="1068"/>
      <c r="E3" s="1068"/>
    </row>
    <row r="4" spans="1:5" x14ac:dyDescent="0.2">
      <c r="A4" s="976"/>
      <c r="B4" s="976"/>
      <c r="C4" s="976"/>
      <c r="D4" s="976"/>
      <c r="E4" s="976"/>
    </row>
    <row r="5" spans="1:5" x14ac:dyDescent="0.2">
      <c r="A5" s="976"/>
      <c r="B5" s="976"/>
      <c r="C5" s="976"/>
      <c r="D5" s="976"/>
      <c r="E5" s="976"/>
    </row>
    <row r="6" spans="1:5" ht="12.75" customHeight="1" x14ac:dyDescent="0.2">
      <c r="A6" s="1079" t="str">
        <f>[1]i.04119!A6</f>
        <v>Даатгагчийн нэр:</v>
      </c>
      <c r="B6" s="1079"/>
      <c r="C6" s="1127" t="str">
        <f>[1]i.04119!D6</f>
        <v>..... оны .... сарын ...-ны өдөр</v>
      </c>
      <c r="D6" s="1127"/>
      <c r="E6" s="1127"/>
    </row>
    <row r="7" spans="1:5" x14ac:dyDescent="0.2">
      <c r="A7" s="976"/>
      <c r="B7" s="976"/>
      <c r="C7" s="976"/>
      <c r="D7" s="1156" t="s">
        <v>3</v>
      </c>
      <c r="E7" s="1156"/>
    </row>
    <row r="8" spans="1:5" ht="25.5" x14ac:dyDescent="0.2">
      <c r="A8" s="978"/>
      <c r="B8" s="978" t="s">
        <v>869</v>
      </c>
      <c r="C8" s="252" t="s">
        <v>144</v>
      </c>
      <c r="D8" s="253" t="s">
        <v>870</v>
      </c>
      <c r="E8" s="252" t="s">
        <v>871</v>
      </c>
    </row>
    <row r="9" spans="1:5" x14ac:dyDescent="0.2">
      <c r="A9" s="978" t="s">
        <v>872</v>
      </c>
      <c r="B9" s="978" t="s">
        <v>9</v>
      </c>
      <c r="C9" s="252">
        <v>1</v>
      </c>
      <c r="D9" s="252">
        <v>2</v>
      </c>
      <c r="E9" s="252">
        <v>3</v>
      </c>
    </row>
    <row r="10" spans="1:5" x14ac:dyDescent="0.2">
      <c r="A10" s="981">
        <v>1</v>
      </c>
      <c r="B10" s="250" t="s">
        <v>873</v>
      </c>
      <c r="C10" s="982"/>
      <c r="D10" s="811">
        <v>0</v>
      </c>
      <c r="E10" s="171">
        <f>D10*C10</f>
        <v>0</v>
      </c>
    </row>
    <row r="11" spans="1:5" x14ac:dyDescent="0.2">
      <c r="A11" s="981">
        <v>2</v>
      </c>
      <c r="B11" s="250" t="s">
        <v>874</v>
      </c>
      <c r="C11" s="982"/>
      <c r="D11" s="811">
        <v>0</v>
      </c>
      <c r="E11" s="171">
        <f t="shared" ref="E11:E31" si="0">D11*C11</f>
        <v>0</v>
      </c>
    </row>
    <row r="12" spans="1:5" x14ac:dyDescent="0.2">
      <c r="A12" s="981">
        <v>3</v>
      </c>
      <c r="B12" s="250" t="s">
        <v>875</v>
      </c>
      <c r="C12" s="982"/>
      <c r="D12" s="811">
        <v>0</v>
      </c>
      <c r="E12" s="171">
        <f t="shared" si="0"/>
        <v>0</v>
      </c>
    </row>
    <row r="13" spans="1:5" x14ac:dyDescent="0.2">
      <c r="A13" s="981">
        <v>4</v>
      </c>
      <c r="B13" s="250" t="s">
        <v>876</v>
      </c>
      <c r="C13" s="982"/>
      <c r="D13" s="811">
        <v>0.1</v>
      </c>
      <c r="E13" s="171">
        <f t="shared" si="0"/>
        <v>0</v>
      </c>
    </row>
    <row r="14" spans="1:5" x14ac:dyDescent="0.2">
      <c r="A14" s="981">
        <v>5</v>
      </c>
      <c r="B14" s="250" t="s">
        <v>168</v>
      </c>
      <c r="C14" s="982"/>
      <c r="D14" s="811">
        <v>0.1</v>
      </c>
      <c r="E14" s="171">
        <f t="shared" si="0"/>
        <v>0</v>
      </c>
    </row>
    <row r="15" spans="1:5" x14ac:dyDescent="0.2">
      <c r="A15" s="981">
        <v>6</v>
      </c>
      <c r="B15" s="250" t="s">
        <v>877</v>
      </c>
      <c r="C15" s="982"/>
      <c r="D15" s="811">
        <v>0</v>
      </c>
      <c r="E15" s="171">
        <f t="shared" si="0"/>
        <v>0</v>
      </c>
    </row>
    <row r="16" spans="1:5" x14ac:dyDescent="0.2">
      <c r="A16" s="981">
        <v>7</v>
      </c>
      <c r="B16" s="250" t="s">
        <v>878</v>
      </c>
      <c r="C16" s="982"/>
      <c r="D16" s="811">
        <v>0.08</v>
      </c>
      <c r="E16" s="171">
        <f t="shared" si="0"/>
        <v>0</v>
      </c>
    </row>
    <row r="17" spans="1:5" x14ac:dyDescent="0.2">
      <c r="A17" s="981">
        <v>8</v>
      </c>
      <c r="B17" s="250" t="s">
        <v>879</v>
      </c>
      <c r="C17" s="983">
        <f>i.04119!E33</f>
        <v>0</v>
      </c>
      <c r="D17" s="811">
        <v>0</v>
      </c>
      <c r="E17" s="171">
        <f t="shared" si="0"/>
        <v>0</v>
      </c>
    </row>
    <row r="18" spans="1:5" x14ac:dyDescent="0.2">
      <c r="A18" s="981">
        <v>9</v>
      </c>
      <c r="B18" s="250" t="s">
        <v>880</v>
      </c>
      <c r="C18" s="982"/>
      <c r="D18" s="811">
        <v>0.05</v>
      </c>
      <c r="E18" s="171">
        <f t="shared" si="0"/>
        <v>0</v>
      </c>
    </row>
    <row r="19" spans="1:5" x14ac:dyDescent="0.2">
      <c r="A19" s="981">
        <v>10</v>
      </c>
      <c r="B19" s="250" t="s">
        <v>881</v>
      </c>
      <c r="C19" s="982"/>
      <c r="D19" s="811">
        <v>0.05</v>
      </c>
      <c r="E19" s="171">
        <f t="shared" si="0"/>
        <v>0</v>
      </c>
    </row>
    <row r="20" spans="1:5" x14ac:dyDescent="0.2">
      <c r="A20" s="981">
        <v>11</v>
      </c>
      <c r="B20" s="251" t="s">
        <v>882</v>
      </c>
      <c r="C20" s="982"/>
      <c r="D20" s="811">
        <v>0.1</v>
      </c>
      <c r="E20" s="171">
        <f t="shared" si="0"/>
        <v>0</v>
      </c>
    </row>
    <row r="21" spans="1:5" x14ac:dyDescent="0.2">
      <c r="A21" s="981">
        <v>12</v>
      </c>
      <c r="B21" s="176" t="s">
        <v>180</v>
      </c>
      <c r="C21" s="983">
        <f>i.04119a!D81-i.04119a!D82+i.04119a!D83-i.04119a!D84</f>
        <v>0</v>
      </c>
      <c r="D21" s="811">
        <v>0.08</v>
      </c>
      <c r="E21" s="171">
        <f t="shared" si="0"/>
        <v>0</v>
      </c>
    </row>
    <row r="22" spans="1:5" x14ac:dyDescent="0.2">
      <c r="A22" s="981">
        <v>13</v>
      </c>
      <c r="B22" s="176" t="s">
        <v>883</v>
      </c>
      <c r="C22" s="983">
        <f>i.04119!E19</f>
        <v>0</v>
      </c>
      <c r="D22" s="811">
        <v>0</v>
      </c>
      <c r="E22" s="171">
        <f t="shared" si="0"/>
        <v>0</v>
      </c>
    </row>
    <row r="23" spans="1:5" x14ac:dyDescent="0.2">
      <c r="A23" s="981">
        <v>14</v>
      </c>
      <c r="B23" s="176" t="s">
        <v>884</v>
      </c>
      <c r="C23" s="982"/>
      <c r="D23" s="811">
        <v>0</v>
      </c>
      <c r="E23" s="171">
        <f t="shared" si="0"/>
        <v>0</v>
      </c>
    </row>
    <row r="24" spans="1:5" x14ac:dyDescent="0.2">
      <c r="A24" s="981">
        <v>15</v>
      </c>
      <c r="B24" s="250" t="s">
        <v>885</v>
      </c>
      <c r="C24" s="982"/>
      <c r="D24" s="811">
        <v>0.2</v>
      </c>
      <c r="E24" s="171">
        <f t="shared" si="0"/>
        <v>0</v>
      </c>
    </row>
    <row r="25" spans="1:5" x14ac:dyDescent="0.2">
      <c r="A25" s="981">
        <v>16</v>
      </c>
      <c r="B25" s="250" t="s">
        <v>886</v>
      </c>
      <c r="C25" s="982"/>
      <c r="D25" s="811">
        <v>0.3</v>
      </c>
      <c r="E25" s="171">
        <f t="shared" si="0"/>
        <v>0</v>
      </c>
    </row>
    <row r="26" spans="1:5" ht="25.5" x14ac:dyDescent="0.2">
      <c r="A26" s="981">
        <v>17</v>
      </c>
      <c r="B26" s="250" t="s">
        <v>887</v>
      </c>
      <c r="C26" s="982"/>
      <c r="D26" s="811">
        <v>0.05</v>
      </c>
      <c r="E26" s="171">
        <f t="shared" si="0"/>
        <v>0</v>
      </c>
    </row>
    <row r="27" spans="1:5" x14ac:dyDescent="0.2">
      <c r="A27" s="981">
        <v>18</v>
      </c>
      <c r="B27" s="250" t="s">
        <v>888</v>
      </c>
      <c r="C27" s="983">
        <f>i.04119!E22</f>
        <v>0</v>
      </c>
      <c r="D27" s="811">
        <v>1</v>
      </c>
      <c r="E27" s="171">
        <f>D27*C27</f>
        <v>0</v>
      </c>
    </row>
    <row r="28" spans="1:5" x14ac:dyDescent="0.2">
      <c r="A28" s="981">
        <v>19</v>
      </c>
      <c r="B28" s="250" t="s">
        <v>186</v>
      </c>
      <c r="C28" s="983">
        <f>i.04119!E42</f>
        <v>0</v>
      </c>
      <c r="D28" s="811">
        <v>1</v>
      </c>
      <c r="E28" s="171">
        <f t="shared" si="0"/>
        <v>0</v>
      </c>
    </row>
    <row r="29" spans="1:5" x14ac:dyDescent="0.2">
      <c r="A29" s="981">
        <v>20</v>
      </c>
      <c r="B29" s="250" t="s">
        <v>889</v>
      </c>
      <c r="C29" s="983">
        <f>i.04119!E28</f>
        <v>0</v>
      </c>
      <c r="D29" s="811">
        <v>1</v>
      </c>
      <c r="E29" s="171">
        <f t="shared" si="0"/>
        <v>0</v>
      </c>
    </row>
    <row r="30" spans="1:5" x14ac:dyDescent="0.2">
      <c r="A30" s="981">
        <v>21</v>
      </c>
      <c r="B30" s="250" t="s">
        <v>890</v>
      </c>
      <c r="C30" s="983">
        <f>i.04119!E29</f>
        <v>0</v>
      </c>
      <c r="D30" s="811">
        <v>1</v>
      </c>
      <c r="E30" s="171">
        <f t="shared" si="0"/>
        <v>0</v>
      </c>
    </row>
    <row r="31" spans="1:5" x14ac:dyDescent="0.2">
      <c r="A31" s="981">
        <v>22</v>
      </c>
      <c r="B31" s="250" t="s">
        <v>891</v>
      </c>
      <c r="C31" s="982"/>
      <c r="D31" s="811">
        <v>0.1</v>
      </c>
      <c r="E31" s="171">
        <f t="shared" si="0"/>
        <v>0</v>
      </c>
    </row>
    <row r="32" spans="1:5" x14ac:dyDescent="0.2">
      <c r="A32" s="981">
        <v>23</v>
      </c>
      <c r="B32" s="251" t="s">
        <v>892</v>
      </c>
      <c r="C32" s="983">
        <f>i.04119!E44-SUM(C10:C31)</f>
        <v>0</v>
      </c>
      <c r="D32" s="811">
        <v>1</v>
      </c>
      <c r="E32" s="171">
        <f>D32*C32</f>
        <v>0</v>
      </c>
    </row>
    <row r="33" spans="1:5" x14ac:dyDescent="0.2">
      <c r="A33" s="1075" t="s">
        <v>129</v>
      </c>
      <c r="B33" s="1075"/>
      <c r="C33" s="1075"/>
      <c r="D33" s="1075"/>
      <c r="E33" s="171">
        <f>E10+E11+E12+E13+E14+E15+E16+E17+E18+E19+E20+E21+E22+E23+E24+E25+E26+E27+E28+E29+E30+E31+E32</f>
        <v>0</v>
      </c>
    </row>
    <row r="36" spans="1:5" x14ac:dyDescent="0.2">
      <c r="B36" s="5" t="str">
        <f>[1]i.04119!B93</f>
        <v>тамга тэмдэг</v>
      </c>
      <c r="C36" s="885"/>
      <c r="D36" s="7"/>
      <c r="E36" s="7"/>
    </row>
    <row r="37" spans="1:5" x14ac:dyDescent="0.2">
      <c r="B37" s="5"/>
      <c r="C37" s="885"/>
      <c r="D37" s="7"/>
      <c r="E37" s="7"/>
    </row>
    <row r="38" spans="1:5" x14ac:dyDescent="0.2">
      <c r="B38" s="5" t="str">
        <f>[1]i.04119!B95</f>
        <v xml:space="preserve">ТАЙЛАН ГАРГАСАН:    </v>
      </c>
      <c r="C38" s="885"/>
      <c r="D38" s="7"/>
      <c r="E38" s="7"/>
    </row>
    <row r="39" spans="1:5" x14ac:dyDescent="0.2">
      <c r="B39" s="5"/>
      <c r="C39" s="885"/>
      <c r="D39" s="7"/>
      <c r="E39" s="7"/>
    </row>
    <row r="40" spans="1:5" x14ac:dyDescent="0.2">
      <c r="B40" s="5" t="str">
        <f>[1]i.04119!B97</f>
        <v xml:space="preserve"> Гүйцэтгэх захирал</v>
      </c>
      <c r="C40" s="878" t="str">
        <f>[1]i.04119!C97</f>
        <v xml:space="preserve">/................................../   </v>
      </c>
      <c r="D40" s="804"/>
      <c r="E40" s="804" t="str">
        <f>[1]i.04119!E97</f>
        <v>/................................./</v>
      </c>
    </row>
    <row r="41" spans="1:5" x14ac:dyDescent="0.2">
      <c r="B41" s="5"/>
      <c r="C41" s="878"/>
      <c r="D41" s="804"/>
      <c r="E41" s="804"/>
    </row>
    <row r="42" spans="1:5" x14ac:dyDescent="0.2">
      <c r="B42" s="5" t="str">
        <f>[1]i.04119!B99</f>
        <v xml:space="preserve"> Ерөнхий нягтлан бодогч  </v>
      </c>
      <c r="C42" s="878" t="str">
        <f>[1]i.04119!C99</f>
        <v xml:space="preserve">/.................................../   </v>
      </c>
      <c r="D42" s="804"/>
      <c r="E42" s="804" t="str">
        <f>[1]i.04119!E99</f>
        <v>/................................/</v>
      </c>
    </row>
    <row r="43" spans="1:5" x14ac:dyDescent="0.2">
      <c r="B43" s="5"/>
      <c r="C43" s="878"/>
      <c r="D43" s="804"/>
      <c r="E43" s="804"/>
    </row>
    <row r="44" spans="1:5" x14ac:dyDescent="0.2">
      <c r="B44" s="5" t="str">
        <f>[1]i.04119!B101</f>
        <v>...................................................</v>
      </c>
      <c r="C44" s="878" t="str">
        <f>[1]i.04119!C101</f>
        <v xml:space="preserve">/................................../   </v>
      </c>
      <c r="D44" s="804"/>
      <c r="E44" s="804" t="str">
        <f>[1]i.04119!E101</f>
        <v>/................................/</v>
      </c>
    </row>
    <row r="45" spans="1:5" x14ac:dyDescent="0.2">
      <c r="C45" s="901"/>
      <c r="D45" s="901"/>
      <c r="E45" s="901"/>
    </row>
  </sheetData>
  <sheetProtection algorithmName="SHA-512" hashValue="7VyQTtB0OtjigDloR4W1lE236g6gLdTS+DkJCo/V+LkwVVbY6hA0xwt5XKfQGjCZbSTusm6Jjqif/fN7R3Z3Bw==" saltValue="I9UlnvLrYDegfuS+4h6xCQ==" spinCount="100000" sheet="1" formatColumns="0" formatRows="0"/>
  <mergeCells count="6">
    <mergeCell ref="C1:E2"/>
    <mergeCell ref="A3:E3"/>
    <mergeCell ref="A33:D33"/>
    <mergeCell ref="A6:B6"/>
    <mergeCell ref="D7:E7"/>
    <mergeCell ref="C6:E6"/>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E34"/>
  <sheetViews>
    <sheetView zoomScaleNormal="100" zoomScalePageLayoutView="60" workbookViewId="0">
      <selection activeCell="E23" sqref="E23"/>
    </sheetView>
  </sheetViews>
  <sheetFormatPr defaultRowHeight="12.75" x14ac:dyDescent="0.2"/>
  <cols>
    <col min="1" max="1" width="6.5703125" customWidth="1"/>
    <col min="2" max="2" width="63.5703125" customWidth="1"/>
    <col min="3" max="4" width="17.7109375" bestFit="1" customWidth="1"/>
    <col min="5" max="5" width="14.7109375" bestFit="1" customWidth="1"/>
    <col min="6" max="1020" width="11.5703125"/>
  </cols>
  <sheetData>
    <row r="1" spans="1:5" ht="32.25" customHeight="1" x14ac:dyDescent="0.2">
      <c r="A1" s="98"/>
      <c r="B1" s="1165" t="s">
        <v>867</v>
      </c>
      <c r="C1" s="1165"/>
      <c r="D1" s="1165"/>
      <c r="E1" s="1165"/>
    </row>
    <row r="2" spans="1:5" x14ac:dyDescent="0.2">
      <c r="A2" s="98"/>
      <c r="B2" s="99"/>
      <c r="C2" s="99"/>
      <c r="D2" s="99"/>
      <c r="E2" s="99"/>
    </row>
    <row r="3" spans="1:5" x14ac:dyDescent="0.2">
      <c r="A3" s="1166" t="s">
        <v>893</v>
      </c>
      <c r="B3" s="1166"/>
      <c r="C3" s="1166"/>
      <c r="D3" s="1166"/>
      <c r="E3" s="1166"/>
    </row>
    <row r="4" spans="1:5" x14ac:dyDescent="0.2">
      <c r="A4" s="98"/>
      <c r="B4" s="99"/>
      <c r="C4" s="99"/>
      <c r="D4" s="99"/>
      <c r="E4" s="99"/>
    </row>
    <row r="5" spans="1:5" ht="25.5" customHeight="1" x14ac:dyDescent="0.2">
      <c r="C5" s="1167"/>
      <c r="D5" s="1167"/>
      <c r="E5" s="1167"/>
    </row>
    <row r="6" spans="1:5" ht="25.5" customHeight="1" x14ac:dyDescent="0.2">
      <c r="A6" s="1079" t="str">
        <f>i.04119!A6</f>
        <v>Даатгагчийн нэр:</v>
      </c>
      <c r="B6" s="1079"/>
      <c r="C6" s="166"/>
      <c r="D6" s="1127" t="str">
        <f>i.04119!D6</f>
        <v>..... оны .... сарын ...-ны өдөр</v>
      </c>
      <c r="E6" s="1127"/>
    </row>
    <row r="7" spans="1:5" x14ac:dyDescent="0.2">
      <c r="A7" s="98"/>
      <c r="B7" s="165"/>
      <c r="C7" s="99"/>
      <c r="D7" s="1156" t="s">
        <v>3</v>
      </c>
      <c r="E7" s="1156"/>
    </row>
    <row r="8" spans="1:5" x14ac:dyDescent="0.2">
      <c r="A8" s="100"/>
      <c r="B8" s="101" t="s">
        <v>380</v>
      </c>
      <c r="C8" s="102" t="s">
        <v>144</v>
      </c>
      <c r="D8" s="102" t="s">
        <v>894</v>
      </c>
      <c r="E8" s="102" t="s">
        <v>895</v>
      </c>
    </row>
    <row r="9" spans="1:5" x14ac:dyDescent="0.2">
      <c r="A9" s="100" t="s">
        <v>8</v>
      </c>
      <c r="B9" s="102" t="s">
        <v>9</v>
      </c>
      <c r="C9" s="102">
        <v>1</v>
      </c>
      <c r="D9" s="102">
        <v>2</v>
      </c>
      <c r="E9" s="102">
        <v>3</v>
      </c>
    </row>
    <row r="10" spans="1:5" x14ac:dyDescent="0.2">
      <c r="A10" s="100">
        <v>1</v>
      </c>
      <c r="B10" s="103" t="s">
        <v>896</v>
      </c>
      <c r="C10" s="103" t="str">
        <f>""</f>
        <v/>
      </c>
      <c r="D10" s="103"/>
      <c r="E10" s="104">
        <f>MAX((E11+E16),E17)</f>
        <v>0</v>
      </c>
    </row>
    <row r="11" spans="1:5" x14ac:dyDescent="0.2">
      <c r="A11" s="105" t="s">
        <v>897</v>
      </c>
      <c r="B11" s="174" t="s">
        <v>898</v>
      </c>
      <c r="C11" s="106">
        <f>+C12+C13+C14</f>
        <v>0</v>
      </c>
      <c r="D11" s="107"/>
      <c r="E11" s="106">
        <f>E12+E13+E14</f>
        <v>0</v>
      </c>
    </row>
    <row r="12" spans="1:5" x14ac:dyDescent="0.2">
      <c r="A12" s="105" t="s">
        <v>899</v>
      </c>
      <c r="B12" s="174" t="s">
        <v>513</v>
      </c>
      <c r="C12" s="106">
        <f>i.04119!E77</f>
        <v>0</v>
      </c>
      <c r="D12" s="108">
        <v>0.03</v>
      </c>
      <c r="E12" s="106">
        <f>C12*D12</f>
        <v>0</v>
      </c>
    </row>
    <row r="13" spans="1:5" ht="25.5" customHeight="1" x14ac:dyDescent="0.2">
      <c r="A13" s="105" t="s">
        <v>900</v>
      </c>
      <c r="B13" s="174" t="s">
        <v>512</v>
      </c>
      <c r="C13" s="106">
        <f>i.04119!E76</f>
        <v>0</v>
      </c>
      <c r="D13" s="108">
        <v>0.02</v>
      </c>
      <c r="E13" s="106">
        <f t="shared" ref="E13:E14" si="0">C13*D13</f>
        <v>0</v>
      </c>
    </row>
    <row r="14" spans="1:5" ht="25.5" customHeight="1" x14ac:dyDescent="0.2">
      <c r="A14" s="105" t="s">
        <v>901</v>
      </c>
      <c r="B14" s="174" t="s">
        <v>514</v>
      </c>
      <c r="C14" s="106">
        <f>i.04119!E78</f>
        <v>0</v>
      </c>
      <c r="D14" s="108">
        <v>0.01</v>
      </c>
      <c r="E14" s="106">
        <f t="shared" si="0"/>
        <v>0</v>
      </c>
    </row>
    <row r="15" spans="1:5" x14ac:dyDescent="0.2">
      <c r="A15" s="105" t="s">
        <v>902</v>
      </c>
      <c r="B15" s="902" t="s">
        <v>903</v>
      </c>
      <c r="C15" s="1168"/>
      <c r="D15" s="1169"/>
      <c r="E15" s="1170"/>
    </row>
    <row r="16" spans="1:5" ht="25.5" x14ac:dyDescent="0.2">
      <c r="A16" s="105"/>
      <c r="B16" s="903" t="s">
        <v>904</v>
      </c>
      <c r="C16" s="254"/>
      <c r="D16" s="108">
        <v>2E-3</v>
      </c>
      <c r="E16" s="106">
        <f>C16*D16</f>
        <v>0</v>
      </c>
    </row>
    <row r="17" spans="1:5" x14ac:dyDescent="0.2">
      <c r="A17" s="109" t="s">
        <v>905</v>
      </c>
      <c r="B17" s="902" t="s">
        <v>906</v>
      </c>
      <c r="C17" s="1168"/>
      <c r="D17" s="1170"/>
      <c r="E17" s="904"/>
    </row>
    <row r="18" spans="1:5" ht="25.5" customHeight="1" x14ac:dyDescent="0.2">
      <c r="A18" s="100">
        <v>2</v>
      </c>
      <c r="B18" s="103" t="str">
        <f>"Нийт хөрөнгө"</f>
        <v>Нийт хөрөнгө</v>
      </c>
      <c r="C18" s="1159" t="str">
        <f>""</f>
        <v/>
      </c>
      <c r="D18" s="1160"/>
      <c r="E18" s="110">
        <f>i.04119!E44-i.04119!E39</f>
        <v>0</v>
      </c>
    </row>
    <row r="19" spans="1:5" x14ac:dyDescent="0.2">
      <c r="A19" s="100">
        <v>3</v>
      </c>
      <c r="B19" s="103" t="str">
        <f>"Зөвшөөрөгдөхгүй хөрөнгө"</f>
        <v>Зөвшөөрөгдөхгүй хөрөнгө</v>
      </c>
      <c r="C19" s="1161"/>
      <c r="D19" s="1162"/>
      <c r="E19" s="104">
        <f>i.04144!E33</f>
        <v>0</v>
      </c>
    </row>
    <row r="20" spans="1:5" x14ac:dyDescent="0.2">
      <c r="A20" s="100">
        <v>4</v>
      </c>
      <c r="B20" s="103" t="str">
        <f>"Зөвшөөрөгдөх хөрөнгө / 4=(2)-(3)/"</f>
        <v>Зөвшөөрөгдөх хөрөнгө / 4=(2)-(3)/</v>
      </c>
      <c r="C20" s="1161"/>
      <c r="D20" s="1162"/>
      <c r="E20" s="104">
        <f>E18-E19</f>
        <v>0</v>
      </c>
    </row>
    <row r="21" spans="1:5" x14ac:dyDescent="0.2">
      <c r="A21" s="100">
        <v>5</v>
      </c>
      <c r="B21" s="103" t="s">
        <v>907</v>
      </c>
      <c r="C21" s="1161"/>
      <c r="D21" s="1162"/>
      <c r="E21" s="110">
        <f>i.04119!E80</f>
        <v>0</v>
      </c>
    </row>
    <row r="22" spans="1:5" x14ac:dyDescent="0.2">
      <c r="A22" s="100">
        <v>6</v>
      </c>
      <c r="B22" s="111" t="str">
        <f>"Төлбөрийн чадварын зохистой харьцаа 6= (4)/(5)≥110%"</f>
        <v>Төлбөрийн чадварын зохистой харьцаа 6= (4)/(5)≥110%</v>
      </c>
      <c r="C22" s="1161"/>
      <c r="D22" s="1162"/>
      <c r="E22" s="104" t="e">
        <f>(E20/E21)*100%</f>
        <v>#DIV/0!</v>
      </c>
    </row>
    <row r="23" spans="1:5" x14ac:dyDescent="0.2">
      <c r="A23" s="100">
        <v>7</v>
      </c>
      <c r="B23" s="111" t="s">
        <v>908</v>
      </c>
      <c r="C23" s="1163"/>
      <c r="D23" s="1164"/>
      <c r="E23" s="104">
        <f>(E20-E21)*100%</f>
        <v>0</v>
      </c>
    </row>
    <row r="24" spans="1:5" ht="25.5" customHeight="1" x14ac:dyDescent="0.2"/>
    <row r="25" spans="1:5" ht="25.5" customHeight="1" x14ac:dyDescent="0.2"/>
    <row r="26" spans="1:5" x14ac:dyDescent="0.2">
      <c r="B26" s="5" t="str">
        <f>i.04119!B93</f>
        <v>тамга тэмдэг</v>
      </c>
      <c r="C26" s="6"/>
      <c r="D26" s="7"/>
      <c r="E26" s="7"/>
    </row>
    <row r="27" spans="1:5" x14ac:dyDescent="0.2">
      <c r="B27" s="5"/>
      <c r="C27" s="6"/>
      <c r="D27" s="7"/>
      <c r="E27" s="7"/>
    </row>
    <row r="28" spans="1:5" x14ac:dyDescent="0.2">
      <c r="B28" s="5" t="str">
        <f>i.04119!B95</f>
        <v xml:space="preserve">ТАЙЛАН ГАРГАСАН:    </v>
      </c>
      <c r="C28" s="6"/>
      <c r="D28" s="7"/>
      <c r="E28" s="7"/>
    </row>
    <row r="29" spans="1:5" x14ac:dyDescent="0.2">
      <c r="B29" s="5"/>
      <c r="C29" s="6"/>
      <c r="D29" s="7"/>
      <c r="E29" s="7"/>
    </row>
    <row r="30" spans="1:5" x14ac:dyDescent="0.2">
      <c r="B30" s="5" t="str">
        <f>i.04119!B97</f>
        <v xml:space="preserve"> Гүйцэтгэх захирал</v>
      </c>
      <c r="C30" s="300" t="str">
        <f>i.04119!C97</f>
        <v xml:space="preserve">/................................../   </v>
      </c>
      <c r="D30" s="5"/>
      <c r="E30" s="804" t="str">
        <f>i.04119!E97</f>
        <v>/................................./</v>
      </c>
    </row>
    <row r="31" spans="1:5" x14ac:dyDescent="0.2">
      <c r="B31" s="5"/>
      <c r="C31" s="300"/>
      <c r="D31" s="5"/>
      <c r="E31" s="804"/>
    </row>
    <row r="32" spans="1:5" x14ac:dyDescent="0.2">
      <c r="B32" s="5" t="str">
        <f>i.04119!B99</f>
        <v xml:space="preserve"> Ерөнхий нягтлан бодогч  </v>
      </c>
      <c r="C32" s="300" t="str">
        <f>i.04119!C99</f>
        <v xml:space="preserve">/.................................../   </v>
      </c>
      <c r="D32" s="5"/>
      <c r="E32" s="804" t="str">
        <f>i.04119!E99</f>
        <v>/................................/</v>
      </c>
    </row>
    <row r="33" spans="2:5" x14ac:dyDescent="0.2">
      <c r="B33" s="5"/>
      <c r="C33" s="300"/>
      <c r="D33" s="5"/>
      <c r="E33" s="804"/>
    </row>
    <row r="34" spans="2:5" x14ac:dyDescent="0.2">
      <c r="B34" s="5" t="str">
        <f>i.04119!B101</f>
        <v>...................................................</v>
      </c>
      <c r="C34" s="300" t="str">
        <f>i.04119!C101</f>
        <v xml:space="preserve">/................................../   </v>
      </c>
      <c r="D34" s="5"/>
      <c r="E34" s="804" t="str">
        <f>i.04119!E101</f>
        <v>/................................/</v>
      </c>
    </row>
  </sheetData>
  <sheetProtection algorithmName="SHA-512" hashValue="cbRx5awWg1QILhugtLKmNzFx8X8n7831frNYX48a5hJPj9JnVR6nd/NL5xEcvFCPQKyHxUIH+Le5XMHdnF4GbA==" saltValue="3iDwMIvAhZPrj57nbLlnzA==" spinCount="100000" sheet="1" formatColumns="0" formatRows="0"/>
  <mergeCells count="9">
    <mergeCell ref="C18:D23"/>
    <mergeCell ref="B1:E1"/>
    <mergeCell ref="A3:E3"/>
    <mergeCell ref="A6:B6"/>
    <mergeCell ref="C5:E5"/>
    <mergeCell ref="C15:E15"/>
    <mergeCell ref="D6:E6"/>
    <mergeCell ref="D7:E7"/>
    <mergeCell ref="C17:D17"/>
  </mergeCells>
  <dataValidations count="1">
    <dataValidation type="whole" allowBlank="1" showInputMessage="1" showErrorMessage="1" sqref="E7" xr:uid="{00000000-0002-0000-16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topLeftCell="A21" workbookViewId="0">
      <selection activeCell="J53" sqref="A1:XFD1048576"/>
    </sheetView>
  </sheetViews>
  <sheetFormatPr defaultColWidth="9.140625" defaultRowHeight="12.75" x14ac:dyDescent="0.2"/>
  <cols>
    <col min="1" max="1" width="20.140625" style="879" customWidth="1"/>
    <col min="2" max="6" width="25.140625" style="879" customWidth="1"/>
    <col min="7" max="16384" width="9.140625" style="879"/>
  </cols>
  <sheetData>
    <row r="1" spans="1:6" ht="15" customHeight="1" x14ac:dyDescent="0.2">
      <c r="D1" s="1171" t="s">
        <v>909</v>
      </c>
      <c r="E1" s="1171"/>
      <c r="F1" s="1171"/>
    </row>
    <row r="2" spans="1:6" ht="15" customHeight="1" x14ac:dyDescent="0.2">
      <c r="D2" s="1171"/>
      <c r="E2" s="1171"/>
      <c r="F2" s="1171"/>
    </row>
    <row r="3" spans="1:6" ht="15" customHeight="1" x14ac:dyDescent="0.2">
      <c r="D3" s="1171"/>
      <c r="E3" s="1171"/>
      <c r="F3" s="1171"/>
    </row>
    <row r="5" spans="1:6" x14ac:dyDescent="0.2">
      <c r="A5" s="1073" t="s">
        <v>910</v>
      </c>
      <c r="B5" s="1073"/>
      <c r="C5" s="1073"/>
      <c r="D5" s="1073"/>
      <c r="E5" s="1073"/>
      <c r="F5" s="1073"/>
    </row>
    <row r="7" spans="1:6" x14ac:dyDescent="0.2">
      <c r="A7" s="1079" t="str">
        <f>[1]i.04119!A6</f>
        <v>Даатгагчийн нэр:</v>
      </c>
      <c r="B7" s="1079"/>
      <c r="E7" s="1127" t="str">
        <f>[1]i.04119!D6</f>
        <v>..... оны .... сарын ...-ны өдөр</v>
      </c>
      <c r="F7" s="1127"/>
    </row>
    <row r="8" spans="1:6" ht="22.5" customHeight="1" x14ac:dyDescent="0.2">
      <c r="C8" s="13"/>
      <c r="E8" s="1127" t="s">
        <v>3</v>
      </c>
      <c r="F8" s="1127"/>
    </row>
    <row r="9" spans="1:6" ht="38.25" x14ac:dyDescent="0.2">
      <c r="A9" s="895" t="s">
        <v>798</v>
      </c>
      <c r="B9" s="895" t="s">
        <v>911</v>
      </c>
      <c r="C9" s="895" t="s">
        <v>841</v>
      </c>
      <c r="D9" s="895" t="s">
        <v>912</v>
      </c>
      <c r="E9" s="895" t="s">
        <v>913</v>
      </c>
      <c r="F9" s="895" t="s">
        <v>617</v>
      </c>
    </row>
    <row r="10" spans="1:6" x14ac:dyDescent="0.2">
      <c r="A10" s="895" t="s">
        <v>872</v>
      </c>
      <c r="B10" s="895" t="s">
        <v>9</v>
      </c>
      <c r="C10" s="895">
        <v>1</v>
      </c>
      <c r="D10" s="895">
        <v>2</v>
      </c>
      <c r="E10" s="895">
        <v>3</v>
      </c>
      <c r="F10" s="895">
        <v>4</v>
      </c>
    </row>
    <row r="11" spans="1:6" ht="36" customHeight="1" x14ac:dyDescent="0.2">
      <c r="A11" s="1174" t="s">
        <v>914</v>
      </c>
      <c r="B11" s="822" t="s">
        <v>915</v>
      </c>
      <c r="C11" s="3"/>
      <c r="D11" s="3"/>
      <c r="E11" s="3"/>
      <c r="F11" s="3"/>
    </row>
    <row r="12" spans="1:6" x14ac:dyDescent="0.2">
      <c r="A12" s="1175"/>
      <c r="B12" s="823" t="s">
        <v>916</v>
      </c>
      <c r="C12" s="3"/>
      <c r="D12" s="3"/>
      <c r="E12" s="3"/>
      <c r="F12" s="3"/>
    </row>
    <row r="13" spans="1:6" x14ac:dyDescent="0.2">
      <c r="A13" s="1175"/>
      <c r="B13" s="11" t="s">
        <v>917</v>
      </c>
      <c r="C13" s="3"/>
      <c r="D13" s="3"/>
      <c r="E13" s="3"/>
      <c r="F13" s="3"/>
    </row>
    <row r="14" spans="1:6" x14ac:dyDescent="0.2">
      <c r="A14" s="1175"/>
      <c r="B14" s="11" t="s">
        <v>918</v>
      </c>
      <c r="C14" s="3"/>
      <c r="D14" s="3"/>
      <c r="E14" s="3"/>
      <c r="F14" s="3"/>
    </row>
    <row r="15" spans="1:6" x14ac:dyDescent="0.2">
      <c r="A15" s="1175"/>
      <c r="B15" s="822" t="s">
        <v>97</v>
      </c>
      <c r="C15" s="3"/>
      <c r="D15" s="3"/>
      <c r="E15" s="3"/>
      <c r="F15" s="3"/>
    </row>
    <row r="16" spans="1:6" x14ac:dyDescent="0.2">
      <c r="A16" s="1176"/>
      <c r="B16" s="892" t="s">
        <v>144</v>
      </c>
      <c r="C16" s="171">
        <f>SUM(C11:C15)</f>
        <v>0</v>
      </c>
      <c r="D16" s="171">
        <f t="shared" ref="D16:F16" si="0">SUM(D11:D15)</f>
        <v>0</v>
      </c>
      <c r="E16" s="171">
        <f t="shared" si="0"/>
        <v>0</v>
      </c>
      <c r="F16" s="171">
        <f t="shared" si="0"/>
        <v>0</v>
      </c>
    </row>
    <row r="17" spans="1:6" ht="25.5" customHeight="1" x14ac:dyDescent="0.2">
      <c r="A17" s="1174" t="s">
        <v>919</v>
      </c>
      <c r="B17" s="11" t="s">
        <v>1735</v>
      </c>
      <c r="C17" s="3"/>
      <c r="D17" s="3"/>
      <c r="E17" s="3"/>
      <c r="F17" s="3"/>
    </row>
    <row r="18" spans="1:6" x14ac:dyDescent="0.2">
      <c r="A18" s="1175"/>
      <c r="B18" s="823" t="s">
        <v>1736</v>
      </c>
      <c r="C18" s="3"/>
      <c r="D18" s="3"/>
      <c r="E18" s="3"/>
      <c r="F18" s="3"/>
    </row>
    <row r="19" spans="1:6" x14ac:dyDescent="0.2">
      <c r="A19" s="1175"/>
      <c r="B19" s="11" t="s">
        <v>1737</v>
      </c>
      <c r="C19" s="3"/>
      <c r="D19" s="3"/>
      <c r="E19" s="3"/>
      <c r="F19" s="3"/>
    </row>
    <row r="20" spans="1:6" x14ac:dyDescent="0.2">
      <c r="A20" s="1175"/>
      <c r="B20" s="11" t="s">
        <v>1738</v>
      </c>
      <c r="C20" s="3"/>
      <c r="D20" s="3"/>
      <c r="E20" s="3"/>
      <c r="F20" s="3"/>
    </row>
    <row r="21" spans="1:6" x14ac:dyDescent="0.2">
      <c r="A21" s="1175"/>
      <c r="B21" s="822" t="s">
        <v>97</v>
      </c>
      <c r="C21" s="3"/>
      <c r="D21" s="3"/>
      <c r="E21" s="3"/>
      <c r="F21" s="3"/>
    </row>
    <row r="22" spans="1:6" x14ac:dyDescent="0.2">
      <c r="A22" s="1176"/>
      <c r="B22" s="892" t="s">
        <v>144</v>
      </c>
      <c r="C22" s="171">
        <f>SUM(C17:C21)</f>
        <v>0</v>
      </c>
      <c r="D22" s="171">
        <f t="shared" ref="D22:F22" si="1">SUM(D17:D21)</f>
        <v>0</v>
      </c>
      <c r="E22" s="171">
        <f t="shared" si="1"/>
        <v>0</v>
      </c>
      <c r="F22" s="171">
        <f t="shared" si="1"/>
        <v>0</v>
      </c>
    </row>
    <row r="23" spans="1:6" x14ac:dyDescent="0.2">
      <c r="A23" s="819" t="s">
        <v>920</v>
      </c>
      <c r="B23" s="905">
        <v>3.1</v>
      </c>
      <c r="C23" s="3"/>
      <c r="D23" s="3"/>
      <c r="E23" s="3"/>
      <c r="F23" s="3"/>
    </row>
    <row r="24" spans="1:6" x14ac:dyDescent="0.2">
      <c r="A24" s="820"/>
      <c r="B24" s="905">
        <v>3.2</v>
      </c>
      <c r="C24" s="3"/>
      <c r="D24" s="3"/>
      <c r="E24" s="3"/>
      <c r="F24" s="3"/>
    </row>
    <row r="25" spans="1:6" x14ac:dyDescent="0.2">
      <c r="A25" s="820"/>
      <c r="B25" s="905">
        <v>3.3</v>
      </c>
      <c r="C25" s="3"/>
      <c r="D25" s="3"/>
      <c r="E25" s="3"/>
      <c r="F25" s="3"/>
    </row>
    <row r="26" spans="1:6" x14ac:dyDescent="0.2">
      <c r="A26" s="820"/>
      <c r="B26" s="905">
        <v>3.4</v>
      </c>
      <c r="C26" s="3"/>
      <c r="D26" s="3"/>
      <c r="E26" s="3"/>
      <c r="F26" s="3"/>
    </row>
    <row r="27" spans="1:6" x14ac:dyDescent="0.2">
      <c r="A27" s="820"/>
      <c r="B27" s="822" t="s">
        <v>97</v>
      </c>
      <c r="C27" s="3"/>
      <c r="D27" s="3"/>
      <c r="E27" s="3"/>
      <c r="F27" s="3"/>
    </row>
    <row r="28" spans="1:6" x14ac:dyDescent="0.2">
      <c r="A28" s="821"/>
      <c r="B28" s="892" t="s">
        <v>144</v>
      </c>
      <c r="C28" s="171">
        <f>SUM(C23:C27)</f>
        <v>0</v>
      </c>
      <c r="D28" s="171">
        <f t="shared" ref="D28:F28" si="2">SUM(D23:D27)</f>
        <v>0</v>
      </c>
      <c r="E28" s="171">
        <f t="shared" si="2"/>
        <v>0</v>
      </c>
      <c r="F28" s="171">
        <f t="shared" si="2"/>
        <v>0</v>
      </c>
    </row>
    <row r="29" spans="1:6" x14ac:dyDescent="0.2">
      <c r="A29" s="819" t="s">
        <v>921</v>
      </c>
      <c r="B29" s="905">
        <v>4.0999999999999996</v>
      </c>
      <c r="C29" s="3"/>
      <c r="D29" s="3"/>
      <c r="E29" s="3"/>
      <c r="F29" s="3"/>
    </row>
    <row r="30" spans="1:6" x14ac:dyDescent="0.2">
      <c r="A30" s="820"/>
      <c r="B30" s="905">
        <v>4.2</v>
      </c>
      <c r="C30" s="3"/>
      <c r="D30" s="3"/>
      <c r="E30" s="3"/>
      <c r="F30" s="3"/>
    </row>
    <row r="31" spans="1:6" x14ac:dyDescent="0.2">
      <c r="A31" s="820"/>
      <c r="B31" s="905">
        <v>4.3</v>
      </c>
      <c r="C31" s="3"/>
      <c r="D31" s="3"/>
      <c r="E31" s="3"/>
      <c r="F31" s="3"/>
    </row>
    <row r="32" spans="1:6" x14ac:dyDescent="0.2">
      <c r="A32" s="820"/>
      <c r="B32" s="905">
        <v>4.4000000000000004</v>
      </c>
      <c r="C32" s="3"/>
      <c r="D32" s="3"/>
      <c r="E32" s="3"/>
      <c r="F32" s="3"/>
    </row>
    <row r="33" spans="1:6" x14ac:dyDescent="0.2">
      <c r="A33" s="820"/>
      <c r="B33" s="822" t="s">
        <v>97</v>
      </c>
      <c r="C33" s="3"/>
      <c r="D33" s="3"/>
      <c r="E33" s="3"/>
      <c r="F33" s="3"/>
    </row>
    <row r="34" spans="1:6" x14ac:dyDescent="0.2">
      <c r="A34" s="821"/>
      <c r="B34" s="892" t="s">
        <v>144</v>
      </c>
      <c r="C34" s="171">
        <f>SUM(C29:C33)</f>
        <v>0</v>
      </c>
      <c r="D34" s="171">
        <f t="shared" ref="D34:F34" si="3">SUM(D29:D33)</f>
        <v>0</v>
      </c>
      <c r="E34" s="171">
        <f t="shared" si="3"/>
        <v>0</v>
      </c>
      <c r="F34" s="171">
        <f t="shared" si="3"/>
        <v>0</v>
      </c>
    </row>
    <row r="35" spans="1:6" ht="24" customHeight="1" x14ac:dyDescent="0.2">
      <c r="A35" s="1174" t="s">
        <v>922</v>
      </c>
      <c r="B35" s="905">
        <v>5.0999999999999996</v>
      </c>
      <c r="C35" s="3"/>
      <c r="D35" s="3"/>
      <c r="E35" s="3"/>
      <c r="F35" s="3"/>
    </row>
    <row r="36" spans="1:6" ht="14.25" customHeight="1" x14ac:dyDescent="0.2">
      <c r="A36" s="1175"/>
      <c r="B36" s="905">
        <v>5.2</v>
      </c>
      <c r="C36" s="3"/>
      <c r="D36" s="3"/>
      <c r="E36" s="3"/>
      <c r="F36" s="3"/>
    </row>
    <row r="37" spans="1:6" ht="14.25" customHeight="1" x14ac:dyDescent="0.2">
      <c r="A37" s="1175"/>
      <c r="B37" s="905">
        <v>5.3</v>
      </c>
      <c r="C37" s="3"/>
      <c r="D37" s="3"/>
      <c r="E37" s="3"/>
      <c r="F37" s="3"/>
    </row>
    <row r="38" spans="1:6" ht="14.25" customHeight="1" x14ac:dyDescent="0.2">
      <c r="A38" s="1175"/>
      <c r="B38" s="905">
        <v>5.4</v>
      </c>
      <c r="C38" s="3"/>
      <c r="D38" s="3"/>
      <c r="E38" s="3"/>
      <c r="F38" s="3"/>
    </row>
    <row r="39" spans="1:6" ht="14.25" customHeight="1" x14ac:dyDescent="0.2">
      <c r="A39" s="1175"/>
      <c r="B39" s="822" t="s">
        <v>97</v>
      </c>
      <c r="C39" s="3"/>
      <c r="D39" s="3"/>
      <c r="E39" s="3"/>
      <c r="F39" s="3"/>
    </row>
    <row r="40" spans="1:6" ht="14.25" customHeight="1" x14ac:dyDescent="0.2">
      <c r="A40" s="1176"/>
      <c r="B40" s="892" t="s">
        <v>144</v>
      </c>
      <c r="C40" s="171">
        <f>SUM(C35:C39)</f>
        <v>0</v>
      </c>
      <c r="D40" s="171">
        <f t="shared" ref="D40:F40" si="4">SUM(D35:D39)</f>
        <v>0</v>
      </c>
      <c r="E40" s="171">
        <f t="shared" si="4"/>
        <v>0</v>
      </c>
      <c r="F40" s="171">
        <f t="shared" si="4"/>
        <v>0</v>
      </c>
    </row>
    <row r="41" spans="1:6" x14ac:dyDescent="0.2">
      <c r="A41" s="819" t="s">
        <v>923</v>
      </c>
      <c r="B41" s="1040">
        <v>6.1</v>
      </c>
      <c r="C41" s="3"/>
      <c r="D41" s="3"/>
      <c r="E41" s="3"/>
      <c r="F41" s="3"/>
    </row>
    <row r="42" spans="1:6" x14ac:dyDescent="0.2">
      <c r="A42" s="820"/>
      <c r="B42" s="1040">
        <v>6.2</v>
      </c>
      <c r="C42" s="3"/>
      <c r="D42" s="3"/>
      <c r="E42" s="3"/>
      <c r="F42" s="3"/>
    </row>
    <row r="43" spans="1:6" x14ac:dyDescent="0.2">
      <c r="A43" s="820"/>
      <c r="B43" s="1040">
        <v>6.3</v>
      </c>
      <c r="C43" s="3"/>
      <c r="D43" s="3"/>
      <c r="E43" s="3"/>
      <c r="F43" s="3"/>
    </row>
    <row r="44" spans="1:6" x14ac:dyDescent="0.2">
      <c r="A44" s="820"/>
      <c r="B44" s="1040">
        <v>6.4</v>
      </c>
      <c r="C44" s="3"/>
      <c r="D44" s="3"/>
      <c r="E44" s="3"/>
      <c r="F44" s="3"/>
    </row>
    <row r="45" spans="1:6" x14ac:dyDescent="0.2">
      <c r="A45" s="820"/>
      <c r="B45" s="825" t="s">
        <v>97</v>
      </c>
      <c r="C45" s="3"/>
      <c r="D45" s="3"/>
      <c r="E45" s="3"/>
      <c r="F45" s="3"/>
    </row>
    <row r="46" spans="1:6" x14ac:dyDescent="0.2">
      <c r="A46" s="257"/>
      <c r="B46" s="181" t="s">
        <v>144</v>
      </c>
      <c r="C46" s="171">
        <f>SUM(C41:C45)</f>
        <v>0</v>
      </c>
      <c r="D46" s="171">
        <f t="shared" ref="D46:F46" si="5">SUM(D41:D45)</f>
        <v>0</v>
      </c>
      <c r="E46" s="171">
        <f t="shared" si="5"/>
        <v>0</v>
      </c>
      <c r="F46" s="171">
        <f t="shared" si="5"/>
        <v>0</v>
      </c>
    </row>
    <row r="47" spans="1:6" x14ac:dyDescent="0.2">
      <c r="A47" s="1172" t="s">
        <v>129</v>
      </c>
      <c r="B47" s="1138"/>
      <c r="C47" s="195">
        <f>C46+C40+C34+C28+C22+C16</f>
        <v>0</v>
      </c>
      <c r="D47" s="195">
        <f t="shared" ref="D47:F47" si="6">D46+D40+D34+D28+D22+D16</f>
        <v>0</v>
      </c>
      <c r="E47" s="195">
        <f t="shared" si="6"/>
        <v>0</v>
      </c>
      <c r="F47" s="195">
        <f t="shared" si="6"/>
        <v>0</v>
      </c>
    </row>
    <row r="50" spans="2:6" x14ac:dyDescent="0.2">
      <c r="B50" s="8" t="s">
        <v>924</v>
      </c>
      <c r="C50" s="885"/>
      <c r="D50" s="7"/>
      <c r="E50" s="7"/>
      <c r="F50" s="882"/>
    </row>
    <row r="51" spans="2:6" ht="25.5" customHeight="1" x14ac:dyDescent="0.2">
      <c r="B51" s="1173" t="s">
        <v>925</v>
      </c>
      <c r="C51" s="1173"/>
      <c r="D51" s="812" t="s">
        <v>926</v>
      </c>
      <c r="E51" s="9"/>
      <c r="F51" s="813" t="s">
        <v>927</v>
      </c>
    </row>
    <row r="52" spans="2:6" x14ac:dyDescent="0.2">
      <c r="B52" s="10"/>
      <c r="C52" s="814"/>
      <c r="D52" s="814"/>
      <c r="E52" s="9"/>
      <c r="F52" s="815"/>
    </row>
    <row r="53" spans="2:6" x14ac:dyDescent="0.2">
      <c r="B53" s="816"/>
      <c r="C53" s="817" t="s">
        <v>111</v>
      </c>
      <c r="D53" s="814"/>
      <c r="E53" s="9"/>
      <c r="F53" s="815"/>
    </row>
    <row r="54" spans="2:6" x14ac:dyDescent="0.2">
      <c r="B54" s="10" t="s">
        <v>928</v>
      </c>
      <c r="C54" s="814"/>
      <c r="D54" s="814"/>
      <c r="E54" s="9"/>
      <c r="F54" s="815"/>
    </row>
    <row r="55" spans="2:6" x14ac:dyDescent="0.2">
      <c r="B55" s="816" t="s">
        <v>929</v>
      </c>
      <c r="C55" s="814"/>
      <c r="D55" s="812" t="s">
        <v>926</v>
      </c>
      <c r="E55" s="9"/>
      <c r="F55" s="813" t="s">
        <v>927</v>
      </c>
    </row>
    <row r="56" spans="2:6" x14ac:dyDescent="0.2">
      <c r="B56" s="815"/>
      <c r="C56" s="815"/>
      <c r="D56" s="814"/>
      <c r="E56" s="9"/>
      <c r="F56" s="815"/>
    </row>
    <row r="57" spans="2:6" x14ac:dyDescent="0.2">
      <c r="B57" s="1151" t="s">
        <v>930</v>
      </c>
      <c r="C57" s="1151"/>
      <c r="D57" s="882"/>
      <c r="E57" s="882"/>
      <c r="F57" s="882"/>
    </row>
  </sheetData>
  <sheetProtection algorithmName="SHA-512" hashValue="uCUqNZ8yCW7Hbe6OyJeQcn2M+LWkEp6vKowaev+HNuLmmwDafX9KKs2xjawqiOVwTU/pVw87JQbnp6QtNcyEcQ==" saltValue="SeTI+Ix5D6lZaNOC6iKoWw==" spinCount="100000" sheet="1" formatColumns="0" formatRows="0"/>
  <mergeCells count="11">
    <mergeCell ref="B57:C57"/>
    <mergeCell ref="D1:F3"/>
    <mergeCell ref="E7:F7"/>
    <mergeCell ref="E8:F8"/>
    <mergeCell ref="A5:F5"/>
    <mergeCell ref="A47:B47"/>
    <mergeCell ref="A7:B7"/>
    <mergeCell ref="B51:C51"/>
    <mergeCell ref="A11:A16"/>
    <mergeCell ref="A17:A22"/>
    <mergeCell ref="A35:A40"/>
  </mergeCells>
  <dataValidations count="1">
    <dataValidation type="whole" allowBlank="1" showInputMessage="1" showErrorMessage="1" sqref="F8" xr:uid="{7C7256C6-F534-409C-AFFE-1DC946640741}">
      <formula1>1</formula1>
      <formula2>100000000000</formula2>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workbookViewId="0">
      <selection activeCell="K24" sqref="A1:XFD1048576"/>
    </sheetView>
  </sheetViews>
  <sheetFormatPr defaultColWidth="9.140625" defaultRowHeight="12.75" x14ac:dyDescent="0.2"/>
  <cols>
    <col min="1" max="1" width="24.42578125" style="879" customWidth="1"/>
    <col min="2" max="6" width="24.5703125" style="879" customWidth="1"/>
    <col min="7" max="16384" width="9.140625" style="879"/>
  </cols>
  <sheetData>
    <row r="1" spans="1:6" x14ac:dyDescent="0.2">
      <c r="D1" s="1171" t="s">
        <v>909</v>
      </c>
      <c r="E1" s="1171"/>
      <c r="F1" s="1171"/>
    </row>
    <row r="2" spans="1:6" x14ac:dyDescent="0.2">
      <c r="D2" s="1171"/>
      <c r="E2" s="1171"/>
      <c r="F2" s="1171"/>
    </row>
    <row r="3" spans="1:6" x14ac:dyDescent="0.2">
      <c r="D3" s="1171"/>
      <c r="E3" s="1171"/>
      <c r="F3" s="1171"/>
    </row>
    <row r="5" spans="1:6" x14ac:dyDescent="0.2">
      <c r="A5" s="1073" t="s">
        <v>931</v>
      </c>
      <c r="B5" s="1073"/>
      <c r="C5" s="1073"/>
      <c r="D5" s="1073"/>
      <c r="E5" s="1073"/>
      <c r="F5" s="1073"/>
    </row>
    <row r="7" spans="1:6" x14ac:dyDescent="0.2">
      <c r="A7" s="818" t="s">
        <v>932</v>
      </c>
      <c r="E7" s="1127" t="str">
        <f>[1]i.04119!D6</f>
        <v>..... оны .... сарын ...-ны өдөр</v>
      </c>
      <c r="F7" s="1127"/>
    </row>
    <row r="8" spans="1:6" ht="25.5" customHeight="1" x14ac:dyDescent="0.2">
      <c r="A8" s="1177" t="str">
        <f>[1]i.04119!A6</f>
        <v>Даатгагчийн нэр:</v>
      </c>
      <c r="B8" s="1177"/>
      <c r="C8" s="13"/>
      <c r="E8" s="1127" t="s">
        <v>3</v>
      </c>
      <c r="F8" s="1127"/>
    </row>
    <row r="9" spans="1:6" ht="38.25" x14ac:dyDescent="0.2">
      <c r="A9" s="895" t="s">
        <v>798</v>
      </c>
      <c r="B9" s="895" t="s">
        <v>911</v>
      </c>
      <c r="C9" s="895" t="s">
        <v>841</v>
      </c>
      <c r="D9" s="895" t="s">
        <v>912</v>
      </c>
      <c r="E9" s="895" t="s">
        <v>913</v>
      </c>
      <c r="F9" s="895" t="s">
        <v>617</v>
      </c>
    </row>
    <row r="10" spans="1:6" x14ac:dyDescent="0.2">
      <c r="A10" s="258" t="s">
        <v>872</v>
      </c>
      <c r="B10" s="895" t="s">
        <v>9</v>
      </c>
      <c r="C10" s="895">
        <v>1</v>
      </c>
      <c r="D10" s="895">
        <v>2</v>
      </c>
      <c r="E10" s="895">
        <v>3</v>
      </c>
      <c r="F10" s="895">
        <v>4</v>
      </c>
    </row>
    <row r="11" spans="1:6" ht="25.5" x14ac:dyDescent="0.2">
      <c r="A11" s="819" t="s">
        <v>914</v>
      </c>
      <c r="B11" s="822" t="s">
        <v>915</v>
      </c>
      <c r="C11" s="3"/>
      <c r="D11" s="3"/>
      <c r="E11" s="3"/>
      <c r="F11" s="3"/>
    </row>
    <row r="12" spans="1:6" x14ac:dyDescent="0.2">
      <c r="A12" s="820"/>
      <c r="B12" s="1040">
        <v>1.2</v>
      </c>
      <c r="C12" s="3"/>
      <c r="D12" s="3"/>
      <c r="E12" s="3"/>
      <c r="F12" s="3"/>
    </row>
    <row r="13" spans="1:6" x14ac:dyDescent="0.2">
      <c r="A13" s="820"/>
      <c r="B13" s="1040">
        <v>1.3</v>
      </c>
      <c r="C13" s="3"/>
      <c r="D13" s="3"/>
      <c r="E13" s="3"/>
      <c r="F13" s="3"/>
    </row>
    <row r="14" spans="1:6" x14ac:dyDescent="0.2">
      <c r="A14" s="820"/>
      <c r="B14" s="824" t="s">
        <v>918</v>
      </c>
      <c r="C14" s="3"/>
      <c r="D14" s="3"/>
      <c r="E14" s="3"/>
      <c r="F14" s="3"/>
    </row>
    <row r="15" spans="1:6" x14ac:dyDescent="0.2">
      <c r="A15" s="820"/>
      <c r="B15" s="825" t="s">
        <v>97</v>
      </c>
      <c r="C15" s="3"/>
      <c r="D15" s="3"/>
      <c r="E15" s="3"/>
      <c r="F15" s="3"/>
    </row>
    <row r="16" spans="1:6" x14ac:dyDescent="0.2">
      <c r="A16" s="821"/>
      <c r="B16" s="826" t="s">
        <v>144</v>
      </c>
      <c r="C16" s="171">
        <f>SUM(C11:C15)</f>
        <v>0</v>
      </c>
      <c r="D16" s="171">
        <f t="shared" ref="D16:F16" si="0">SUM(D11:D15)</f>
        <v>0</v>
      </c>
      <c r="E16" s="171">
        <f t="shared" si="0"/>
        <v>0</v>
      </c>
      <c r="F16" s="171">
        <f t="shared" si="0"/>
        <v>0</v>
      </c>
    </row>
    <row r="17" spans="1:6" x14ac:dyDescent="0.2">
      <c r="A17" s="819" t="s">
        <v>919</v>
      </c>
      <c r="B17" s="905" t="s">
        <v>1739</v>
      </c>
      <c r="C17" s="3"/>
      <c r="D17" s="3"/>
      <c r="E17" s="3"/>
      <c r="F17" s="3"/>
    </row>
    <row r="18" spans="1:6" x14ac:dyDescent="0.2">
      <c r="A18" s="820"/>
      <c r="B18" s="905">
        <v>2.2000000000000002</v>
      </c>
      <c r="C18" s="3"/>
      <c r="D18" s="3"/>
      <c r="E18" s="3"/>
      <c r="F18" s="3"/>
    </row>
    <row r="19" spans="1:6" x14ac:dyDescent="0.2">
      <c r="A19" s="820"/>
      <c r="B19" s="905">
        <v>2.2999999999999998</v>
      </c>
      <c r="C19" s="3"/>
      <c r="D19" s="3"/>
      <c r="E19" s="3"/>
      <c r="F19" s="3"/>
    </row>
    <row r="20" spans="1:6" x14ac:dyDescent="0.2">
      <c r="A20" s="820"/>
      <c r="B20" s="905">
        <v>2.4</v>
      </c>
      <c r="C20" s="3"/>
      <c r="D20" s="3"/>
      <c r="E20" s="3"/>
      <c r="F20" s="3"/>
    </row>
    <row r="21" spans="1:6" x14ac:dyDescent="0.2">
      <c r="A21" s="820"/>
      <c r="B21" s="822" t="s">
        <v>97</v>
      </c>
      <c r="C21" s="288"/>
      <c r="D21" s="288"/>
      <c r="E21" s="288"/>
      <c r="F21" s="288"/>
    </row>
    <row r="22" spans="1:6" x14ac:dyDescent="0.2">
      <c r="A22" s="821"/>
      <c r="B22" s="826" t="s">
        <v>144</v>
      </c>
      <c r="C22" s="171">
        <f>SUM(C17:C21)</f>
        <v>0</v>
      </c>
      <c r="D22" s="171">
        <f t="shared" ref="D22:F22" si="1">SUM(D17:D21)</f>
        <v>0</v>
      </c>
      <c r="E22" s="171">
        <f t="shared" si="1"/>
        <v>0</v>
      </c>
      <c r="F22" s="171">
        <f t="shared" si="1"/>
        <v>0</v>
      </c>
    </row>
    <row r="23" spans="1:6" x14ac:dyDescent="0.2">
      <c r="A23" s="819" t="s">
        <v>920</v>
      </c>
      <c r="B23" s="905">
        <v>3.1</v>
      </c>
      <c r="C23" s="3"/>
      <c r="D23" s="3"/>
      <c r="E23" s="3"/>
      <c r="F23" s="3"/>
    </row>
    <row r="24" spans="1:6" x14ac:dyDescent="0.2">
      <c r="A24" s="820"/>
      <c r="B24" s="905">
        <v>3.2</v>
      </c>
      <c r="C24" s="3"/>
      <c r="D24" s="3"/>
      <c r="E24" s="3"/>
      <c r="F24" s="3"/>
    </row>
    <row r="25" spans="1:6" x14ac:dyDescent="0.2">
      <c r="A25" s="820"/>
      <c r="B25" s="905">
        <v>3.3</v>
      </c>
      <c r="C25" s="3"/>
      <c r="D25" s="3"/>
      <c r="E25" s="3"/>
      <c r="F25" s="3"/>
    </row>
    <row r="26" spans="1:6" x14ac:dyDescent="0.2">
      <c r="A26" s="820"/>
      <c r="B26" s="905">
        <v>3.4</v>
      </c>
      <c r="C26" s="3"/>
      <c r="D26" s="3"/>
      <c r="E26" s="3"/>
      <c r="F26" s="3"/>
    </row>
    <row r="27" spans="1:6" x14ac:dyDescent="0.2">
      <c r="A27" s="820"/>
      <c r="B27" s="822" t="s">
        <v>97</v>
      </c>
      <c r="C27" s="3"/>
      <c r="D27" s="3"/>
      <c r="E27" s="3"/>
      <c r="F27" s="3"/>
    </row>
    <row r="28" spans="1:6" x14ac:dyDescent="0.2">
      <c r="A28" s="821"/>
      <c r="B28" s="892" t="s">
        <v>144</v>
      </c>
      <c r="C28" s="171">
        <f>SUM(C23:C27)</f>
        <v>0</v>
      </c>
      <c r="D28" s="171">
        <f t="shared" ref="D28:F28" si="2">SUM(D23:D27)</f>
        <v>0</v>
      </c>
      <c r="E28" s="171">
        <f t="shared" si="2"/>
        <v>0</v>
      </c>
      <c r="F28" s="171">
        <f t="shared" si="2"/>
        <v>0</v>
      </c>
    </row>
    <row r="29" spans="1:6" x14ac:dyDescent="0.2">
      <c r="A29" s="819" t="s">
        <v>921</v>
      </c>
      <c r="B29" s="905">
        <v>4.0999999999999996</v>
      </c>
      <c r="C29" s="3"/>
      <c r="D29" s="3"/>
      <c r="E29" s="3"/>
      <c r="F29" s="3"/>
    </row>
    <row r="30" spans="1:6" x14ac:dyDescent="0.2">
      <c r="A30" s="820"/>
      <c r="B30" s="905">
        <v>4.2</v>
      </c>
      <c r="C30" s="3"/>
      <c r="D30" s="3"/>
      <c r="E30" s="3"/>
      <c r="F30" s="3"/>
    </row>
    <row r="31" spans="1:6" x14ac:dyDescent="0.2">
      <c r="A31" s="820"/>
      <c r="B31" s="905">
        <v>4.3</v>
      </c>
      <c r="C31" s="3"/>
      <c r="D31" s="3"/>
      <c r="E31" s="3"/>
      <c r="F31" s="3"/>
    </row>
    <row r="32" spans="1:6" x14ac:dyDescent="0.2">
      <c r="A32" s="820"/>
      <c r="B32" s="905">
        <v>4.4000000000000004</v>
      </c>
      <c r="C32" s="3"/>
      <c r="D32" s="3"/>
      <c r="E32" s="3"/>
      <c r="F32" s="3"/>
    </row>
    <row r="33" spans="1:7" x14ac:dyDescent="0.2">
      <c r="A33" s="820"/>
      <c r="B33" s="822" t="s">
        <v>97</v>
      </c>
      <c r="C33" s="3"/>
      <c r="D33" s="3"/>
      <c r="E33" s="3"/>
      <c r="F33" s="3"/>
    </row>
    <row r="34" spans="1:7" x14ac:dyDescent="0.2">
      <c r="A34" s="821"/>
      <c r="B34" s="892" t="s">
        <v>144</v>
      </c>
      <c r="C34" s="171">
        <f>SUM(C29:C33)</f>
        <v>0</v>
      </c>
      <c r="D34" s="171">
        <f t="shared" ref="D34:F34" si="3">SUM(D29:D33)</f>
        <v>0</v>
      </c>
      <c r="E34" s="171">
        <f t="shared" si="3"/>
        <v>0</v>
      </c>
      <c r="F34" s="171">
        <f t="shared" si="3"/>
        <v>0</v>
      </c>
    </row>
    <row r="35" spans="1:7" x14ac:dyDescent="0.2">
      <c r="A35" s="819" t="s">
        <v>922</v>
      </c>
      <c r="B35" s="905">
        <v>5.0999999999999996</v>
      </c>
      <c r="C35" s="3"/>
      <c r="D35" s="3"/>
      <c r="E35" s="3"/>
      <c r="F35" s="3"/>
    </row>
    <row r="36" spans="1:7" x14ac:dyDescent="0.2">
      <c r="A36" s="820"/>
      <c r="B36" s="905">
        <v>5.2</v>
      </c>
      <c r="C36" s="3"/>
      <c r="D36" s="3"/>
      <c r="E36" s="3"/>
      <c r="F36" s="3"/>
    </row>
    <row r="37" spans="1:7" x14ac:dyDescent="0.2">
      <c r="A37" s="820"/>
      <c r="B37" s="905">
        <v>5.3</v>
      </c>
      <c r="C37" s="3"/>
      <c r="D37" s="3"/>
      <c r="E37" s="3"/>
      <c r="F37" s="3"/>
    </row>
    <row r="38" spans="1:7" x14ac:dyDescent="0.2">
      <c r="A38" s="820"/>
      <c r="B38" s="905">
        <v>5.4</v>
      </c>
      <c r="C38" s="3"/>
      <c r="D38" s="3"/>
      <c r="E38" s="3"/>
      <c r="F38" s="3"/>
    </row>
    <row r="39" spans="1:7" x14ac:dyDescent="0.2">
      <c r="A39" s="820"/>
      <c r="B39" s="822" t="s">
        <v>97</v>
      </c>
      <c r="C39" s="3"/>
      <c r="D39" s="3"/>
      <c r="E39" s="3"/>
      <c r="F39" s="3"/>
    </row>
    <row r="40" spans="1:7" x14ac:dyDescent="0.2">
      <c r="A40" s="821"/>
      <c r="B40" s="892" t="s">
        <v>144</v>
      </c>
      <c r="C40" s="171">
        <f>SUM(C35:C39)</f>
        <v>0</v>
      </c>
      <c r="D40" s="171">
        <f t="shared" ref="D40:F40" si="4">SUM(D35:D39)</f>
        <v>0</v>
      </c>
      <c r="E40" s="171">
        <f t="shared" si="4"/>
        <v>0</v>
      </c>
      <c r="F40" s="171">
        <f t="shared" si="4"/>
        <v>0</v>
      </c>
    </row>
    <row r="41" spans="1:7" x14ac:dyDescent="0.2">
      <c r="A41" s="819" t="s">
        <v>923</v>
      </c>
      <c r="B41" s="905">
        <v>6.1</v>
      </c>
      <c r="C41" s="3"/>
      <c r="D41" s="3"/>
      <c r="E41" s="3"/>
      <c r="F41" s="3"/>
    </row>
    <row r="42" spans="1:7" x14ac:dyDescent="0.2">
      <c r="A42" s="820"/>
      <c r="B42" s="905">
        <v>6.2</v>
      </c>
      <c r="C42" s="3"/>
      <c r="D42" s="3"/>
      <c r="E42" s="3"/>
      <c r="F42" s="3"/>
    </row>
    <row r="43" spans="1:7" x14ac:dyDescent="0.2">
      <c r="A43" s="820"/>
      <c r="B43" s="905">
        <v>6.3</v>
      </c>
      <c r="C43" s="3"/>
      <c r="D43" s="3"/>
      <c r="E43" s="3"/>
      <c r="F43" s="3"/>
    </row>
    <row r="44" spans="1:7" x14ac:dyDescent="0.2">
      <c r="A44" s="820"/>
      <c r="B44" s="905">
        <v>6.4</v>
      </c>
      <c r="C44" s="3"/>
      <c r="D44" s="3"/>
      <c r="E44" s="3"/>
      <c r="F44" s="3"/>
    </row>
    <row r="45" spans="1:7" x14ac:dyDescent="0.2">
      <c r="A45" s="820"/>
      <c r="B45" s="822" t="s">
        <v>97</v>
      </c>
      <c r="C45" s="3"/>
      <c r="D45" s="3"/>
      <c r="E45" s="3"/>
      <c r="F45" s="3"/>
    </row>
    <row r="46" spans="1:7" x14ac:dyDescent="0.2">
      <c r="A46" s="821"/>
      <c r="B46" s="181" t="s">
        <v>144</v>
      </c>
      <c r="C46" s="171">
        <f>SUM(C41:C45)</f>
        <v>0</v>
      </c>
      <c r="D46" s="171">
        <f t="shared" ref="D46:F46" si="5">SUM(D41:D45)</f>
        <v>0</v>
      </c>
      <c r="E46" s="171">
        <f t="shared" si="5"/>
        <v>0</v>
      </c>
      <c r="F46" s="171">
        <f t="shared" si="5"/>
        <v>0</v>
      </c>
    </row>
    <row r="47" spans="1:7" x14ac:dyDescent="0.2">
      <c r="A47" s="1138" t="s">
        <v>129</v>
      </c>
      <c r="B47" s="1138"/>
      <c r="C47" s="195">
        <f>C16+C22+C28+C34+C40+C46</f>
        <v>0</v>
      </c>
      <c r="D47" s="195">
        <f t="shared" ref="D47:F47" si="6">D16+D22+D28+D34+D40+D46</f>
        <v>0</v>
      </c>
      <c r="E47" s="195">
        <f>E16+E22+E28+E34+E40+E46</f>
        <v>0</v>
      </c>
      <c r="F47" s="195">
        <f t="shared" si="6"/>
        <v>0</v>
      </c>
      <c r="G47" s="179"/>
    </row>
    <row r="48" spans="1:7" x14ac:dyDescent="0.2">
      <c r="B48" s="5"/>
      <c r="C48" s="885"/>
      <c r="D48" s="7"/>
      <c r="E48" s="7"/>
    </row>
    <row r="49" spans="2:6" x14ac:dyDescent="0.2">
      <c r="C49" s="885"/>
      <c r="D49" s="7"/>
      <c r="E49" s="7"/>
    </row>
    <row r="50" spans="2:6" x14ac:dyDescent="0.2">
      <c r="B50" s="8" t="s">
        <v>924</v>
      </c>
      <c r="C50" s="885"/>
      <c r="D50" s="7"/>
      <c r="E50" s="7"/>
    </row>
    <row r="51" spans="2:6" ht="25.5" customHeight="1" x14ac:dyDescent="0.2">
      <c r="B51" s="1151" t="str">
        <f>[1]i.04149!B51</f>
        <v>"................................" ХХК-ийн гүйцэтгэх захирал</v>
      </c>
      <c r="C51" s="1151"/>
      <c r="D51" s="12" t="str">
        <f>[1]i.04149!D51</f>
        <v>/............................................./</v>
      </c>
      <c r="E51" s="12"/>
      <c r="F51" s="12" t="str">
        <f>[1]i.04149!F51</f>
        <v>/.................................../</v>
      </c>
    </row>
    <row r="52" spans="2:6" x14ac:dyDescent="0.2">
      <c r="B52" s="894"/>
      <c r="C52" s="86"/>
      <c r="D52" s="86"/>
      <c r="E52" s="7"/>
    </row>
    <row r="53" spans="2:6" ht="12.75" customHeight="1" x14ac:dyDescent="0.2">
      <c r="B53" s="8"/>
      <c r="C53" s="5" t="s">
        <v>111</v>
      </c>
      <c r="D53" s="86"/>
      <c r="E53" s="7"/>
    </row>
    <row r="54" spans="2:6" x14ac:dyDescent="0.2">
      <c r="B54" s="894" t="s">
        <v>928</v>
      </c>
      <c r="C54" s="86"/>
      <c r="D54" s="86"/>
      <c r="E54" s="7"/>
    </row>
    <row r="55" spans="2:6" x14ac:dyDescent="0.2">
      <c r="B55" s="8" t="s">
        <v>929</v>
      </c>
      <c r="C55" s="86"/>
      <c r="D55" s="12" t="str">
        <f>[1]i.04149!D55</f>
        <v>/............................................./</v>
      </c>
      <c r="E55" s="12"/>
      <c r="F55" s="12" t="str">
        <f>[1]i.04149!F55</f>
        <v>/.................................../</v>
      </c>
    </row>
    <row r="56" spans="2:6" x14ac:dyDescent="0.2">
      <c r="D56" s="86"/>
      <c r="E56" s="7"/>
    </row>
    <row r="57" spans="2:6" x14ac:dyDescent="0.2">
      <c r="B57" s="1151" t="s">
        <v>930</v>
      </c>
      <c r="C57" s="1151"/>
    </row>
    <row r="58" spans="2:6" ht="22.5" customHeight="1" x14ac:dyDescent="0.2"/>
  </sheetData>
  <sheetProtection algorithmName="SHA-512" hashValue="UOBlxj+jLKAdJ+kAGfdeDzh0EPGDFwTalU/+Fln0xxl5UxmrBKWgNMYnvg/JxJSO0zhAEqVpWhkcWlNnnC+bZg==" saltValue="SP2pDEh9JIJ3zFpT6D6YZg==" spinCount="100000" sheet="1" formatColumns="0" formatRows="0"/>
  <mergeCells count="8">
    <mergeCell ref="A5:F5"/>
    <mergeCell ref="D1:F3"/>
    <mergeCell ref="E7:F7"/>
    <mergeCell ref="E8:F8"/>
    <mergeCell ref="B57:C57"/>
    <mergeCell ref="A47:B47"/>
    <mergeCell ref="A8:B8"/>
    <mergeCell ref="B51:C51"/>
  </mergeCells>
  <dataValidations disablePrompts="1" count="1">
    <dataValidation type="whole" allowBlank="1" showInputMessage="1" showErrorMessage="1" sqref="F8" xr:uid="{1F7FD9EE-3A88-4B08-A1F5-B5784D0C9FCD}">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workbookViewId="0">
      <selection activeCell="M27" sqref="A1:XFD1048576"/>
    </sheetView>
  </sheetViews>
  <sheetFormatPr defaultColWidth="9.140625" defaultRowHeight="12.75" x14ac:dyDescent="0.2"/>
  <cols>
    <col min="1" max="1" width="32.85546875" style="879" customWidth="1"/>
    <col min="2" max="6" width="25.28515625" style="879" customWidth="1"/>
    <col min="7" max="16384" width="9.140625" style="879"/>
  </cols>
  <sheetData>
    <row r="1" spans="1:6" x14ac:dyDescent="0.2">
      <c r="D1" s="1171" t="s">
        <v>909</v>
      </c>
      <c r="E1" s="1171"/>
      <c r="F1" s="1171"/>
    </row>
    <row r="2" spans="1:6" x14ac:dyDescent="0.2">
      <c r="D2" s="1171"/>
      <c r="E2" s="1171"/>
      <c r="F2" s="1171"/>
    </row>
    <row r="3" spans="1:6" x14ac:dyDescent="0.2">
      <c r="D3" s="1171"/>
      <c r="E3" s="1171"/>
      <c r="F3" s="1171"/>
    </row>
    <row r="5" spans="1:6" x14ac:dyDescent="0.2">
      <c r="A5" s="1073" t="s">
        <v>933</v>
      </c>
      <c r="B5" s="1073"/>
      <c r="C5" s="1073"/>
      <c r="D5" s="1073"/>
      <c r="E5" s="1073"/>
      <c r="F5" s="1073"/>
    </row>
    <row r="7" spans="1:6" x14ac:dyDescent="0.2">
      <c r="A7" s="818" t="s">
        <v>932</v>
      </c>
      <c r="E7" s="1127" t="str">
        <f>[1]i.04119!D6</f>
        <v>..... оны .... сарын ...-ны өдөр</v>
      </c>
      <c r="F7" s="1127"/>
    </row>
    <row r="8" spans="1:6" ht="25.5" customHeight="1" x14ac:dyDescent="0.2">
      <c r="A8" s="1177" t="str">
        <f>[1]i.04119!A6</f>
        <v>Даатгагчийн нэр:</v>
      </c>
      <c r="B8" s="1177"/>
      <c r="C8" s="13"/>
      <c r="E8" s="1127" t="s">
        <v>3</v>
      </c>
      <c r="F8" s="1127"/>
    </row>
    <row r="9" spans="1:6" ht="38.25" x14ac:dyDescent="0.2">
      <c r="A9" s="895" t="s">
        <v>798</v>
      </c>
      <c r="B9" s="895" t="s">
        <v>911</v>
      </c>
      <c r="C9" s="895" t="s">
        <v>841</v>
      </c>
      <c r="D9" s="895" t="s">
        <v>912</v>
      </c>
      <c r="E9" s="895" t="s">
        <v>913</v>
      </c>
      <c r="F9" s="895" t="s">
        <v>617</v>
      </c>
    </row>
    <row r="10" spans="1:6" x14ac:dyDescent="0.2">
      <c r="A10" s="895" t="s">
        <v>872</v>
      </c>
      <c r="B10" s="895" t="s">
        <v>9</v>
      </c>
      <c r="C10" s="895">
        <v>1</v>
      </c>
      <c r="D10" s="895">
        <v>2</v>
      </c>
      <c r="E10" s="895">
        <v>3</v>
      </c>
      <c r="F10" s="895">
        <v>4</v>
      </c>
    </row>
    <row r="11" spans="1:6" x14ac:dyDescent="0.2">
      <c r="A11" s="255" t="s">
        <v>914</v>
      </c>
      <c r="B11" s="822" t="s">
        <v>915</v>
      </c>
      <c r="C11" s="3"/>
      <c r="D11" s="3"/>
      <c r="E11" s="3"/>
      <c r="F11" s="3"/>
    </row>
    <row r="12" spans="1:6" x14ac:dyDescent="0.2">
      <c r="A12" s="256"/>
      <c r="B12" s="823" t="s">
        <v>916</v>
      </c>
      <c r="C12" s="3"/>
      <c r="D12" s="3"/>
      <c r="E12" s="3"/>
      <c r="F12" s="3"/>
    </row>
    <row r="13" spans="1:6" x14ac:dyDescent="0.2">
      <c r="A13" s="820"/>
      <c r="B13" s="11" t="s">
        <v>917</v>
      </c>
      <c r="C13" s="3"/>
      <c r="D13" s="3"/>
      <c r="E13" s="3"/>
      <c r="F13" s="3"/>
    </row>
    <row r="14" spans="1:6" x14ac:dyDescent="0.2">
      <c r="A14" s="820"/>
      <c r="B14" s="11" t="s">
        <v>918</v>
      </c>
      <c r="C14" s="3"/>
      <c r="D14" s="3"/>
      <c r="E14" s="3"/>
      <c r="F14" s="3"/>
    </row>
    <row r="15" spans="1:6" x14ac:dyDescent="0.2">
      <c r="A15" s="820"/>
      <c r="B15" s="822" t="s">
        <v>97</v>
      </c>
      <c r="C15" s="3"/>
      <c r="D15" s="3"/>
      <c r="E15" s="3"/>
      <c r="F15" s="3"/>
    </row>
    <row r="16" spans="1:6" x14ac:dyDescent="0.2">
      <c r="A16" s="821"/>
      <c r="B16" s="892" t="s">
        <v>144</v>
      </c>
      <c r="C16" s="171">
        <f>SUM(C11:C15)</f>
        <v>0</v>
      </c>
      <c r="D16" s="171">
        <f t="shared" ref="D16:F16" si="0">SUM(D11:D15)</f>
        <v>0</v>
      </c>
      <c r="E16" s="171">
        <f t="shared" si="0"/>
        <v>0</v>
      </c>
      <c r="F16" s="171">
        <f t="shared" si="0"/>
        <v>0</v>
      </c>
    </row>
    <row r="17" spans="1:6" x14ac:dyDescent="0.2">
      <c r="A17" s="819" t="s">
        <v>919</v>
      </c>
      <c r="B17" s="11" t="s">
        <v>1735</v>
      </c>
      <c r="C17" s="3"/>
      <c r="D17" s="3"/>
      <c r="E17" s="3"/>
      <c r="F17" s="3"/>
    </row>
    <row r="18" spans="1:6" x14ac:dyDescent="0.2">
      <c r="A18" s="820"/>
      <c r="B18" s="823" t="s">
        <v>1736</v>
      </c>
      <c r="C18" s="3"/>
      <c r="D18" s="3"/>
      <c r="E18" s="3"/>
      <c r="F18" s="3"/>
    </row>
    <row r="19" spans="1:6" x14ac:dyDescent="0.2">
      <c r="A19" s="820"/>
      <c r="B19" s="11" t="s">
        <v>1737</v>
      </c>
      <c r="C19" s="3"/>
      <c r="D19" s="3"/>
      <c r="E19" s="3"/>
      <c r="F19" s="3"/>
    </row>
    <row r="20" spans="1:6" x14ac:dyDescent="0.2">
      <c r="A20" s="820"/>
      <c r="B20" s="11" t="s">
        <v>1738</v>
      </c>
      <c r="C20" s="3"/>
      <c r="D20" s="3"/>
      <c r="E20" s="3"/>
      <c r="F20" s="3"/>
    </row>
    <row r="21" spans="1:6" x14ac:dyDescent="0.2">
      <c r="A21" s="820"/>
      <c r="B21" s="822" t="s">
        <v>97</v>
      </c>
      <c r="C21" s="3"/>
      <c r="D21" s="3"/>
      <c r="E21" s="3"/>
      <c r="F21" s="3"/>
    </row>
    <row r="22" spans="1:6" x14ac:dyDescent="0.2">
      <c r="A22" s="821"/>
      <c r="B22" s="892" t="s">
        <v>144</v>
      </c>
      <c r="C22" s="171">
        <f>SUM(C17:C21)</f>
        <v>0</v>
      </c>
      <c r="D22" s="171">
        <f t="shared" ref="D22:F22" si="1">SUM(D17:D21)</f>
        <v>0</v>
      </c>
      <c r="E22" s="171">
        <f t="shared" si="1"/>
        <v>0</v>
      </c>
      <c r="F22" s="171">
        <f t="shared" si="1"/>
        <v>0</v>
      </c>
    </row>
    <row r="23" spans="1:6" x14ac:dyDescent="0.2">
      <c r="A23" s="819" t="s">
        <v>920</v>
      </c>
      <c r="B23" s="11" t="s">
        <v>1740</v>
      </c>
      <c r="C23" s="3"/>
      <c r="D23" s="3"/>
      <c r="E23" s="3"/>
      <c r="F23" s="3"/>
    </row>
    <row r="24" spans="1:6" x14ac:dyDescent="0.2">
      <c r="A24" s="820"/>
      <c r="B24" s="823" t="s">
        <v>1741</v>
      </c>
      <c r="C24" s="3"/>
      <c r="D24" s="3"/>
      <c r="E24" s="3"/>
      <c r="F24" s="3"/>
    </row>
    <row r="25" spans="1:6" x14ac:dyDescent="0.2">
      <c r="A25" s="820"/>
      <c r="B25" s="11" t="s">
        <v>1742</v>
      </c>
      <c r="C25" s="3"/>
      <c r="D25" s="3"/>
      <c r="E25" s="3"/>
      <c r="F25" s="3"/>
    </row>
    <row r="26" spans="1:6" x14ac:dyDescent="0.2">
      <c r="A26" s="820"/>
      <c r="B26" s="11" t="s">
        <v>1743</v>
      </c>
      <c r="C26" s="3"/>
      <c r="D26" s="3"/>
      <c r="E26" s="3"/>
      <c r="F26" s="3"/>
    </row>
    <row r="27" spans="1:6" x14ac:dyDescent="0.2">
      <c r="A27" s="820"/>
      <c r="B27" s="822" t="s">
        <v>97</v>
      </c>
      <c r="C27" s="3"/>
      <c r="D27" s="3"/>
      <c r="E27" s="3"/>
      <c r="F27" s="3"/>
    </row>
    <row r="28" spans="1:6" x14ac:dyDescent="0.2">
      <c r="A28" s="821"/>
      <c r="B28" s="892" t="s">
        <v>144</v>
      </c>
      <c r="C28" s="171">
        <f>SUM(C23:C27)</f>
        <v>0</v>
      </c>
      <c r="D28" s="171">
        <f t="shared" ref="D28:F28" si="2">SUM(D23:D27)</f>
        <v>0</v>
      </c>
      <c r="E28" s="171">
        <f t="shared" si="2"/>
        <v>0</v>
      </c>
      <c r="F28" s="171">
        <f t="shared" si="2"/>
        <v>0</v>
      </c>
    </row>
    <row r="29" spans="1:6" x14ac:dyDescent="0.2">
      <c r="A29" s="819" t="s">
        <v>921</v>
      </c>
      <c r="B29" s="11" t="s">
        <v>1744</v>
      </c>
      <c r="C29" s="3"/>
      <c r="D29" s="3"/>
      <c r="E29" s="3"/>
      <c r="F29" s="3"/>
    </row>
    <row r="30" spans="1:6" x14ac:dyDescent="0.2">
      <c r="A30" s="820"/>
      <c r="B30" s="823" t="s">
        <v>1745</v>
      </c>
      <c r="C30" s="3"/>
      <c r="D30" s="3"/>
      <c r="E30" s="3"/>
      <c r="F30" s="3"/>
    </row>
    <row r="31" spans="1:6" x14ac:dyDescent="0.2">
      <c r="A31" s="820"/>
      <c r="B31" s="11" t="s">
        <v>1746</v>
      </c>
      <c r="C31" s="3"/>
      <c r="D31" s="3"/>
      <c r="E31" s="3"/>
      <c r="F31" s="3"/>
    </row>
    <row r="32" spans="1:6" x14ac:dyDescent="0.2">
      <c r="A32" s="820"/>
      <c r="B32" s="11" t="s">
        <v>1747</v>
      </c>
      <c r="C32" s="3"/>
      <c r="D32" s="3"/>
      <c r="E32" s="3"/>
      <c r="F32" s="3"/>
    </row>
    <row r="33" spans="1:6" x14ac:dyDescent="0.2">
      <c r="A33" s="820"/>
      <c r="B33" s="822" t="s">
        <v>97</v>
      </c>
      <c r="C33" s="3"/>
      <c r="D33" s="3"/>
      <c r="E33" s="3"/>
      <c r="F33" s="3"/>
    </row>
    <row r="34" spans="1:6" x14ac:dyDescent="0.2">
      <c r="A34" s="821"/>
      <c r="B34" s="892" t="s">
        <v>144</v>
      </c>
      <c r="C34" s="171">
        <f>SUM(C29:C33)</f>
        <v>0</v>
      </c>
      <c r="D34" s="171">
        <f t="shared" ref="D34:F34" si="3">SUM(D29:D33)</f>
        <v>0</v>
      </c>
      <c r="E34" s="171">
        <f t="shared" si="3"/>
        <v>0</v>
      </c>
      <c r="F34" s="171">
        <f t="shared" si="3"/>
        <v>0</v>
      </c>
    </row>
    <row r="35" spans="1:6" x14ac:dyDescent="0.2">
      <c r="A35" s="820" t="s">
        <v>922</v>
      </c>
      <c r="B35" s="11" t="s">
        <v>1748</v>
      </c>
      <c r="C35" s="3"/>
      <c r="D35" s="3"/>
      <c r="E35" s="3"/>
      <c r="F35" s="3"/>
    </row>
    <row r="36" spans="1:6" x14ac:dyDescent="0.2">
      <c r="A36" s="820"/>
      <c r="B36" s="823" t="s">
        <v>1749</v>
      </c>
      <c r="C36" s="3"/>
      <c r="D36" s="3"/>
      <c r="E36" s="3"/>
      <c r="F36" s="3"/>
    </row>
    <row r="37" spans="1:6" x14ac:dyDescent="0.2">
      <c r="A37" s="820"/>
      <c r="B37" s="11" t="s">
        <v>1750</v>
      </c>
      <c r="C37" s="3"/>
      <c r="D37" s="3"/>
      <c r="E37" s="3"/>
      <c r="F37" s="3"/>
    </row>
    <row r="38" spans="1:6" x14ac:dyDescent="0.2">
      <c r="A38" s="820"/>
      <c r="B38" s="11" t="s">
        <v>1751</v>
      </c>
      <c r="C38" s="3"/>
      <c r="D38" s="3"/>
      <c r="E38" s="3"/>
      <c r="F38" s="3"/>
    </row>
    <row r="39" spans="1:6" x14ac:dyDescent="0.2">
      <c r="A39" s="820"/>
      <c r="B39" s="822" t="s">
        <v>97</v>
      </c>
      <c r="C39" s="3"/>
      <c r="D39" s="3"/>
      <c r="E39" s="3"/>
      <c r="F39" s="3"/>
    </row>
    <row r="40" spans="1:6" x14ac:dyDescent="0.2">
      <c r="A40" s="820"/>
      <c r="B40" s="892" t="s">
        <v>144</v>
      </c>
      <c r="C40" s="171">
        <f>SUM(C35:C39)</f>
        <v>0</v>
      </c>
      <c r="D40" s="171">
        <f t="shared" ref="D40:F40" si="4">SUM(D35:D39)</f>
        <v>0</v>
      </c>
      <c r="E40" s="171">
        <f t="shared" si="4"/>
        <v>0</v>
      </c>
      <c r="F40" s="171">
        <f t="shared" si="4"/>
        <v>0</v>
      </c>
    </row>
    <row r="41" spans="1:6" x14ac:dyDescent="0.2">
      <c r="A41" s="819" t="s">
        <v>923</v>
      </c>
      <c r="B41" s="11" t="s">
        <v>1752</v>
      </c>
      <c r="C41" s="3"/>
      <c r="D41" s="3"/>
      <c r="E41" s="3"/>
      <c r="F41" s="3"/>
    </row>
    <row r="42" spans="1:6" x14ac:dyDescent="0.2">
      <c r="A42" s="820"/>
      <c r="B42" s="823" t="s">
        <v>1753</v>
      </c>
      <c r="C42" s="3"/>
      <c r="D42" s="3"/>
      <c r="E42" s="3"/>
      <c r="F42" s="3"/>
    </row>
    <row r="43" spans="1:6" x14ac:dyDescent="0.2">
      <c r="A43" s="820"/>
      <c r="B43" s="11" t="s">
        <v>1754</v>
      </c>
      <c r="C43" s="3"/>
      <c r="D43" s="3"/>
      <c r="E43" s="3"/>
      <c r="F43" s="3"/>
    </row>
    <row r="44" spans="1:6" x14ac:dyDescent="0.2">
      <c r="A44" s="820"/>
      <c r="B44" s="11" t="s">
        <v>1755</v>
      </c>
      <c r="C44" s="3"/>
      <c r="D44" s="3"/>
      <c r="E44" s="3"/>
      <c r="F44" s="3"/>
    </row>
    <row r="45" spans="1:6" x14ac:dyDescent="0.2">
      <c r="A45" s="820"/>
      <c r="B45" s="822" t="s">
        <v>97</v>
      </c>
      <c r="C45" s="3"/>
      <c r="D45" s="3"/>
      <c r="E45" s="3"/>
      <c r="F45" s="3"/>
    </row>
    <row r="46" spans="1:6" x14ac:dyDescent="0.2">
      <c r="A46" s="821"/>
      <c r="B46" s="181" t="s">
        <v>144</v>
      </c>
      <c r="C46" s="171">
        <f>SUM(C41:C45)</f>
        <v>0</v>
      </c>
      <c r="D46" s="171">
        <f t="shared" ref="D46:F46" si="5">SUM(D41:D45)</f>
        <v>0</v>
      </c>
      <c r="E46" s="171">
        <f t="shared" si="5"/>
        <v>0</v>
      </c>
      <c r="F46" s="171">
        <f t="shared" si="5"/>
        <v>0</v>
      </c>
    </row>
    <row r="47" spans="1:6" x14ac:dyDescent="0.2">
      <c r="A47" s="1138" t="s">
        <v>129</v>
      </c>
      <c r="B47" s="1138"/>
      <c r="C47" s="195">
        <f>C46+C40+C34+C28+C22+C16</f>
        <v>0</v>
      </c>
      <c r="D47" s="195">
        <f t="shared" ref="D47:F47" si="6">D46+D40+D34+D28+D22+D16</f>
        <v>0</v>
      </c>
      <c r="E47" s="195">
        <f t="shared" si="6"/>
        <v>0</v>
      </c>
      <c r="F47" s="195">
        <f t="shared" si="6"/>
        <v>0</v>
      </c>
    </row>
    <row r="50" spans="2:7" x14ac:dyDescent="0.2">
      <c r="B50" s="8" t="s">
        <v>924</v>
      </c>
      <c r="C50" s="885"/>
      <c r="D50" s="7"/>
      <c r="E50" s="7"/>
    </row>
    <row r="51" spans="2:7" ht="25.5" customHeight="1" x14ac:dyDescent="0.2">
      <c r="B51" s="1151" t="str">
        <f>[1]i.04149!B51</f>
        <v>"................................" ХХК-ийн гүйцэтгэх захирал</v>
      </c>
      <c r="C51" s="1151"/>
      <c r="D51" s="1178" t="str">
        <f>[1]i.04149!D51</f>
        <v>/............................................./</v>
      </c>
      <c r="E51" s="1178"/>
      <c r="F51" s="1178" t="str">
        <f>[1]i.04149!F51</f>
        <v>/.................................../</v>
      </c>
      <c r="G51" s="1178"/>
    </row>
    <row r="52" spans="2:7" x14ac:dyDescent="0.2">
      <c r="B52" s="894"/>
      <c r="C52" s="86"/>
      <c r="D52" s="86"/>
      <c r="E52" s="7"/>
    </row>
    <row r="53" spans="2:7" x14ac:dyDescent="0.2">
      <c r="B53" s="8"/>
      <c r="C53" s="5" t="s">
        <v>111</v>
      </c>
      <c r="D53" s="86"/>
      <c r="E53" s="7"/>
    </row>
    <row r="54" spans="2:7" x14ac:dyDescent="0.2">
      <c r="B54" s="894" t="s">
        <v>928</v>
      </c>
      <c r="C54" s="86"/>
      <c r="D54" s="86"/>
      <c r="E54" s="7"/>
    </row>
    <row r="55" spans="2:7" x14ac:dyDescent="0.2">
      <c r="B55" s="8" t="s">
        <v>929</v>
      </c>
      <c r="C55" s="86"/>
      <c r="D55" s="886" t="str">
        <f>[1]i.04149!D55</f>
        <v>/............................................./</v>
      </c>
      <c r="E55" s="886"/>
      <c r="F55" s="886" t="str">
        <f>[1]i.04149!F55</f>
        <v>/.................................../</v>
      </c>
    </row>
    <row r="56" spans="2:7" x14ac:dyDescent="0.2">
      <c r="D56" s="86"/>
      <c r="E56" s="7"/>
    </row>
    <row r="57" spans="2:7" x14ac:dyDescent="0.2">
      <c r="B57" s="1151" t="s">
        <v>930</v>
      </c>
      <c r="C57" s="1151"/>
    </row>
  </sheetData>
  <sheetProtection algorithmName="SHA-512" hashValue="XGKZy/QQ/zeggpTrbgX4wpZndSd6DiCrOM9jsnLuS7zt72KtWJsXtl3gg6t4WErDCMTqayLLbpV2V3wW4EfJQA==" saltValue="5nHRiEz8DY6aZ46TrGH8wQ==" spinCount="100000" sheet="1" formatColumns="0" formatRows="0"/>
  <mergeCells count="10">
    <mergeCell ref="B57:C57"/>
    <mergeCell ref="A5:F5"/>
    <mergeCell ref="D1:F3"/>
    <mergeCell ref="E7:F7"/>
    <mergeCell ref="E8:F8"/>
    <mergeCell ref="A47:B47"/>
    <mergeCell ref="A8:B8"/>
    <mergeCell ref="B51:C51"/>
    <mergeCell ref="D51:E51"/>
    <mergeCell ref="F51:G51"/>
  </mergeCells>
  <dataValidations count="1">
    <dataValidation type="whole" allowBlank="1" showInputMessage="1" showErrorMessage="1" sqref="F8" xr:uid="{B077F444-2AEC-4DE1-A9AD-16B0F450C14A}">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workbookViewId="0">
      <selection activeCell="L30" sqref="A1:XFD1048576"/>
    </sheetView>
  </sheetViews>
  <sheetFormatPr defaultColWidth="9.140625" defaultRowHeight="12.75" x14ac:dyDescent="0.2"/>
  <cols>
    <col min="1" max="1" width="16.7109375" style="879" customWidth="1"/>
    <col min="2" max="3" width="27.85546875" style="879" customWidth="1"/>
    <col min="4" max="5" width="20.7109375" style="879" customWidth="1"/>
    <col min="6" max="9" width="27.5703125" style="879" customWidth="1"/>
    <col min="10" max="16384" width="9.140625" style="879"/>
  </cols>
  <sheetData>
    <row r="1" spans="1:9" x14ac:dyDescent="0.2">
      <c r="G1" s="1171" t="s">
        <v>909</v>
      </c>
      <c r="H1" s="1171"/>
      <c r="I1" s="1171"/>
    </row>
    <row r="2" spans="1:9" x14ac:dyDescent="0.2">
      <c r="G2" s="1171"/>
      <c r="H2" s="1171"/>
      <c r="I2" s="1171"/>
    </row>
    <row r="3" spans="1:9" x14ac:dyDescent="0.2">
      <c r="G3" s="1171"/>
      <c r="H3" s="1171"/>
      <c r="I3" s="1171"/>
    </row>
    <row r="5" spans="1:9" x14ac:dyDescent="0.2">
      <c r="C5" s="179" t="s">
        <v>934</v>
      </c>
    </row>
    <row r="7" spans="1:9" x14ac:dyDescent="0.2">
      <c r="A7" s="818" t="s">
        <v>932</v>
      </c>
      <c r="H7" s="1127" t="str">
        <f>[1]i.04119!D6</f>
        <v>..... оны .... сарын ...-ны өдөр</v>
      </c>
      <c r="I7" s="1127"/>
    </row>
    <row r="8" spans="1:9" ht="22.5" customHeight="1" x14ac:dyDescent="0.2">
      <c r="A8" s="1179" t="str">
        <f>[1]i.04119!A6</f>
        <v>Даатгагчийн нэр:</v>
      </c>
      <c r="B8" s="1179"/>
      <c r="C8" s="13"/>
      <c r="H8" s="1127" t="s">
        <v>3</v>
      </c>
      <c r="I8" s="1127"/>
    </row>
    <row r="9" spans="1:9" ht="22.5" customHeight="1" x14ac:dyDescent="0.2">
      <c r="A9" s="1180" t="s">
        <v>798</v>
      </c>
      <c r="B9" s="1180" t="s">
        <v>911</v>
      </c>
      <c r="C9" s="1180" t="s">
        <v>935</v>
      </c>
      <c r="D9" s="1180" t="s">
        <v>936</v>
      </c>
      <c r="E9" s="1180"/>
      <c r="F9" s="1180" t="s">
        <v>820</v>
      </c>
      <c r="G9" s="1180" t="s">
        <v>937</v>
      </c>
      <c r="H9" s="1180" t="s">
        <v>938</v>
      </c>
      <c r="I9" s="1180" t="s">
        <v>939</v>
      </c>
    </row>
    <row r="10" spans="1:9" ht="25.5" x14ac:dyDescent="0.2">
      <c r="A10" s="1180"/>
      <c r="B10" s="1180"/>
      <c r="C10" s="1180"/>
      <c r="D10" s="895" t="s">
        <v>940</v>
      </c>
      <c r="E10" s="895" t="s">
        <v>941</v>
      </c>
      <c r="F10" s="1180"/>
      <c r="G10" s="1180"/>
      <c r="H10" s="1180"/>
      <c r="I10" s="1180"/>
    </row>
    <row r="11" spans="1:9" x14ac:dyDescent="0.2">
      <c r="A11" s="895">
        <v>1</v>
      </c>
      <c r="B11" s="895">
        <v>2</v>
      </c>
      <c r="C11" s="895">
        <v>3</v>
      </c>
      <c r="D11" s="895">
        <v>4</v>
      </c>
      <c r="E11" s="895">
        <v>5</v>
      </c>
      <c r="F11" s="895">
        <v>6</v>
      </c>
      <c r="G11" s="895">
        <v>7</v>
      </c>
      <c r="H11" s="895">
        <v>8</v>
      </c>
      <c r="I11" s="895">
        <v>9</v>
      </c>
    </row>
    <row r="12" spans="1:9" ht="25.5" x14ac:dyDescent="0.2">
      <c r="A12" s="819" t="s">
        <v>914</v>
      </c>
      <c r="B12" s="175" t="s">
        <v>915</v>
      </c>
      <c r="C12" s="3"/>
      <c r="D12" s="3"/>
      <c r="E12" s="3"/>
      <c r="F12" s="3"/>
      <c r="G12" s="3"/>
      <c r="H12" s="3"/>
      <c r="I12" s="3"/>
    </row>
    <row r="13" spans="1:9" x14ac:dyDescent="0.2">
      <c r="A13" s="820"/>
      <c r="B13" s="37" t="s">
        <v>916</v>
      </c>
      <c r="C13" s="3"/>
      <c r="D13" s="3"/>
      <c r="E13" s="3"/>
      <c r="F13" s="3"/>
      <c r="G13" s="3"/>
      <c r="H13" s="3"/>
      <c r="I13" s="3"/>
    </row>
    <row r="14" spans="1:9" x14ac:dyDescent="0.2">
      <c r="A14" s="820"/>
      <c r="B14" s="4" t="s">
        <v>917</v>
      </c>
      <c r="C14" s="3"/>
      <c r="D14" s="3"/>
      <c r="E14" s="3"/>
      <c r="F14" s="3"/>
      <c r="G14" s="3"/>
      <c r="H14" s="3"/>
      <c r="I14" s="3"/>
    </row>
    <row r="15" spans="1:9" x14ac:dyDescent="0.2">
      <c r="A15" s="820"/>
      <c r="B15" s="4" t="s">
        <v>918</v>
      </c>
      <c r="C15" s="3"/>
      <c r="D15" s="3"/>
      <c r="E15" s="3"/>
      <c r="F15" s="3"/>
      <c r="G15" s="3"/>
      <c r="H15" s="3"/>
      <c r="I15" s="3"/>
    </row>
    <row r="16" spans="1:9" x14ac:dyDescent="0.2">
      <c r="A16" s="820"/>
      <c r="B16" s="175" t="s">
        <v>97</v>
      </c>
      <c r="C16" s="3"/>
      <c r="D16" s="3"/>
      <c r="E16" s="3"/>
      <c r="F16" s="3"/>
      <c r="G16" s="3"/>
      <c r="H16" s="3"/>
      <c r="I16" s="3"/>
    </row>
    <row r="17" spans="1:9" x14ac:dyDescent="0.2">
      <c r="A17" s="821"/>
      <c r="B17" s="181" t="s">
        <v>144</v>
      </c>
      <c r="C17" s="171">
        <f>SUM(C12:C16)</f>
        <v>0</v>
      </c>
      <c r="D17" s="171">
        <f t="shared" ref="D17:H17" si="0">SUM(D12:D16)</f>
        <v>0</v>
      </c>
      <c r="E17" s="171">
        <f t="shared" si="0"/>
        <v>0</v>
      </c>
      <c r="F17" s="171">
        <f t="shared" si="0"/>
        <v>0</v>
      </c>
      <c r="G17" s="171">
        <f t="shared" si="0"/>
        <v>0</v>
      </c>
      <c r="H17" s="171">
        <f t="shared" si="0"/>
        <v>0</v>
      </c>
      <c r="I17" s="171">
        <f>SUM(I12:I16)</f>
        <v>0</v>
      </c>
    </row>
    <row r="18" spans="1:9" ht="25.5" x14ac:dyDescent="0.2">
      <c r="A18" s="819" t="s">
        <v>919</v>
      </c>
      <c r="B18" s="4" t="s">
        <v>1735</v>
      </c>
      <c r="C18" s="3"/>
      <c r="D18" s="3"/>
      <c r="E18" s="3"/>
      <c r="F18" s="3"/>
      <c r="G18" s="3"/>
      <c r="H18" s="3"/>
      <c r="I18" s="3"/>
    </row>
    <row r="19" spans="1:9" x14ac:dyDescent="0.2">
      <c r="A19" s="820"/>
      <c r="B19" s="37" t="s">
        <v>1736</v>
      </c>
      <c r="C19" s="3"/>
      <c r="D19" s="3"/>
      <c r="E19" s="3"/>
      <c r="F19" s="3"/>
      <c r="G19" s="3"/>
      <c r="H19" s="3"/>
      <c r="I19" s="3"/>
    </row>
    <row r="20" spans="1:9" x14ac:dyDescent="0.2">
      <c r="A20" s="820"/>
      <c r="B20" s="4" t="s">
        <v>1737</v>
      </c>
      <c r="C20" s="3"/>
      <c r="D20" s="3"/>
      <c r="E20" s="3"/>
      <c r="F20" s="3"/>
      <c r="G20" s="3"/>
      <c r="H20" s="3"/>
      <c r="I20" s="3"/>
    </row>
    <row r="21" spans="1:9" x14ac:dyDescent="0.2">
      <c r="A21" s="820"/>
      <c r="B21" s="4" t="s">
        <v>1738</v>
      </c>
      <c r="C21" s="3"/>
      <c r="D21" s="3"/>
      <c r="E21" s="3"/>
      <c r="F21" s="3"/>
      <c r="G21" s="3"/>
      <c r="H21" s="3"/>
      <c r="I21" s="3"/>
    </row>
    <row r="22" spans="1:9" x14ac:dyDescent="0.2">
      <c r="A22" s="820"/>
      <c r="B22" s="175" t="s">
        <v>97</v>
      </c>
      <c r="C22" s="3"/>
      <c r="D22" s="3"/>
      <c r="E22" s="3"/>
      <c r="F22" s="3"/>
      <c r="G22" s="3"/>
      <c r="H22" s="3"/>
      <c r="I22" s="3"/>
    </row>
    <row r="23" spans="1:9" x14ac:dyDescent="0.2">
      <c r="A23" s="821"/>
      <c r="B23" s="181" t="s">
        <v>144</v>
      </c>
      <c r="C23" s="171">
        <f>SUM(C18:C22)</f>
        <v>0</v>
      </c>
      <c r="D23" s="171">
        <f t="shared" ref="D23:H23" si="1">SUM(D18:D22)</f>
        <v>0</v>
      </c>
      <c r="E23" s="171">
        <f t="shared" si="1"/>
        <v>0</v>
      </c>
      <c r="F23" s="171">
        <f t="shared" si="1"/>
        <v>0</v>
      </c>
      <c r="G23" s="171">
        <f t="shared" si="1"/>
        <v>0</v>
      </c>
      <c r="H23" s="171">
        <f t="shared" si="1"/>
        <v>0</v>
      </c>
      <c r="I23" s="171">
        <f>SUM(I18:I22)</f>
        <v>0</v>
      </c>
    </row>
    <row r="24" spans="1:9" ht="25.5" x14ac:dyDescent="0.2">
      <c r="A24" s="819" t="s">
        <v>920</v>
      </c>
      <c r="B24" s="4" t="s">
        <v>1740</v>
      </c>
      <c r="C24" s="3"/>
      <c r="D24" s="3"/>
      <c r="E24" s="3"/>
      <c r="F24" s="3"/>
      <c r="G24" s="3"/>
      <c r="H24" s="3"/>
      <c r="I24" s="3"/>
    </row>
    <row r="25" spans="1:9" x14ac:dyDescent="0.2">
      <c r="A25" s="820"/>
      <c r="B25" s="37" t="s">
        <v>1741</v>
      </c>
      <c r="C25" s="3"/>
      <c r="D25" s="3"/>
      <c r="E25" s="3"/>
      <c r="F25" s="3"/>
      <c r="G25" s="3"/>
      <c r="H25" s="3"/>
      <c r="I25" s="3"/>
    </row>
    <row r="26" spans="1:9" x14ac:dyDescent="0.2">
      <c r="A26" s="820"/>
      <c r="B26" s="4" t="s">
        <v>1742</v>
      </c>
      <c r="C26" s="3"/>
      <c r="D26" s="3"/>
      <c r="E26" s="3"/>
      <c r="F26" s="3"/>
      <c r="G26" s="3"/>
      <c r="H26" s="3"/>
      <c r="I26" s="3"/>
    </row>
    <row r="27" spans="1:9" x14ac:dyDescent="0.2">
      <c r="A27" s="820"/>
      <c r="B27" s="4" t="s">
        <v>1743</v>
      </c>
      <c r="C27" s="3"/>
      <c r="D27" s="3"/>
      <c r="E27" s="3"/>
      <c r="F27" s="3"/>
      <c r="G27" s="3"/>
      <c r="H27" s="3"/>
      <c r="I27" s="3"/>
    </row>
    <row r="28" spans="1:9" x14ac:dyDescent="0.2">
      <c r="A28" s="820"/>
      <c r="B28" s="175" t="s">
        <v>97</v>
      </c>
      <c r="C28" s="3"/>
      <c r="D28" s="3"/>
      <c r="E28" s="3"/>
      <c r="F28" s="3"/>
      <c r="G28" s="3"/>
      <c r="H28" s="3"/>
      <c r="I28" s="3"/>
    </row>
    <row r="29" spans="1:9" x14ac:dyDescent="0.2">
      <c r="A29" s="821"/>
      <c r="B29" s="181" t="s">
        <v>144</v>
      </c>
      <c r="C29" s="171">
        <f>SUM(C24:C28)</f>
        <v>0</v>
      </c>
      <c r="D29" s="171">
        <f t="shared" ref="D29:H29" si="2">SUM(D24:D28)</f>
        <v>0</v>
      </c>
      <c r="E29" s="171">
        <f t="shared" si="2"/>
        <v>0</v>
      </c>
      <c r="F29" s="171">
        <f t="shared" si="2"/>
        <v>0</v>
      </c>
      <c r="G29" s="171">
        <f t="shared" si="2"/>
        <v>0</v>
      </c>
      <c r="H29" s="171">
        <f t="shared" si="2"/>
        <v>0</v>
      </c>
      <c r="I29" s="171">
        <f>SUM(I24:I28)</f>
        <v>0</v>
      </c>
    </row>
    <row r="30" spans="1:9" ht="25.5" x14ac:dyDescent="0.2">
      <c r="A30" s="819" t="s">
        <v>921</v>
      </c>
      <c r="B30" s="4" t="s">
        <v>1744</v>
      </c>
      <c r="C30" s="3"/>
      <c r="D30" s="3"/>
      <c r="E30" s="3"/>
      <c r="F30" s="3"/>
      <c r="G30" s="3"/>
      <c r="H30" s="3"/>
      <c r="I30" s="3"/>
    </row>
    <row r="31" spans="1:9" x14ac:dyDescent="0.2">
      <c r="A31" s="820"/>
      <c r="B31" s="37" t="s">
        <v>1745</v>
      </c>
      <c r="C31" s="3"/>
      <c r="D31" s="3"/>
      <c r="E31" s="3"/>
      <c r="F31" s="3"/>
      <c r="G31" s="3"/>
      <c r="H31" s="3"/>
      <c r="I31" s="3"/>
    </row>
    <row r="32" spans="1:9" x14ac:dyDescent="0.2">
      <c r="A32" s="820"/>
      <c r="B32" s="4" t="s">
        <v>1746</v>
      </c>
      <c r="C32" s="3"/>
      <c r="D32" s="3"/>
      <c r="E32" s="3"/>
      <c r="F32" s="3"/>
      <c r="G32" s="3"/>
      <c r="H32" s="3"/>
      <c r="I32" s="3"/>
    </row>
    <row r="33" spans="1:9" x14ac:dyDescent="0.2">
      <c r="A33" s="820"/>
      <c r="B33" s="4" t="s">
        <v>1747</v>
      </c>
      <c r="C33" s="3"/>
      <c r="D33" s="3"/>
      <c r="E33" s="3"/>
      <c r="F33" s="3"/>
      <c r="G33" s="3"/>
      <c r="H33" s="3"/>
      <c r="I33" s="3"/>
    </row>
    <row r="34" spans="1:9" x14ac:dyDescent="0.2">
      <c r="A34" s="820"/>
      <c r="B34" s="175" t="s">
        <v>97</v>
      </c>
      <c r="C34" s="3"/>
      <c r="D34" s="3"/>
      <c r="E34" s="3"/>
      <c r="F34" s="3"/>
      <c r="G34" s="3"/>
      <c r="H34" s="3"/>
      <c r="I34" s="3"/>
    </row>
    <row r="35" spans="1:9" x14ac:dyDescent="0.2">
      <c r="A35" s="821"/>
      <c r="B35" s="181" t="s">
        <v>144</v>
      </c>
      <c r="C35" s="171">
        <f>SUM(C30:C34)</f>
        <v>0</v>
      </c>
      <c r="D35" s="171">
        <f t="shared" ref="D35:H35" si="3">SUM(D30:D34)</f>
        <v>0</v>
      </c>
      <c r="E35" s="171">
        <f t="shared" si="3"/>
        <v>0</v>
      </c>
      <c r="F35" s="171">
        <f t="shared" si="3"/>
        <v>0</v>
      </c>
      <c r="G35" s="171">
        <f t="shared" si="3"/>
        <v>0</v>
      </c>
      <c r="H35" s="171">
        <f t="shared" si="3"/>
        <v>0</v>
      </c>
      <c r="I35" s="171">
        <f>SUM(I30:I34)</f>
        <v>0</v>
      </c>
    </row>
    <row r="36" spans="1:9" ht="25.5" x14ac:dyDescent="0.2">
      <c r="A36" s="819" t="s">
        <v>922</v>
      </c>
      <c r="B36" s="4" t="s">
        <v>1748</v>
      </c>
      <c r="C36" s="3"/>
      <c r="D36" s="3"/>
      <c r="E36" s="3"/>
      <c r="F36" s="3"/>
      <c r="G36" s="3"/>
      <c r="H36" s="3"/>
      <c r="I36" s="3"/>
    </row>
    <row r="37" spans="1:9" x14ac:dyDescent="0.2">
      <c r="A37" s="820"/>
      <c r="B37" s="37" t="s">
        <v>1749</v>
      </c>
      <c r="C37" s="3"/>
      <c r="D37" s="3"/>
      <c r="E37" s="3"/>
      <c r="F37" s="3"/>
      <c r="G37" s="3"/>
      <c r="H37" s="3"/>
      <c r="I37" s="3"/>
    </row>
    <row r="38" spans="1:9" x14ac:dyDescent="0.2">
      <c r="A38" s="820"/>
      <c r="B38" s="4" t="s">
        <v>1750</v>
      </c>
      <c r="C38" s="3"/>
      <c r="D38" s="3"/>
      <c r="E38" s="3"/>
      <c r="F38" s="3"/>
      <c r="G38" s="3"/>
      <c r="H38" s="3"/>
      <c r="I38" s="3"/>
    </row>
    <row r="39" spans="1:9" x14ac:dyDescent="0.2">
      <c r="A39" s="820"/>
      <c r="B39" s="4" t="s">
        <v>1751</v>
      </c>
      <c r="C39" s="3"/>
      <c r="D39" s="3"/>
      <c r="E39" s="3"/>
      <c r="F39" s="3"/>
      <c r="G39" s="3"/>
      <c r="H39" s="3"/>
      <c r="I39" s="3"/>
    </row>
    <row r="40" spans="1:9" x14ac:dyDescent="0.2">
      <c r="A40" s="820"/>
      <c r="B40" s="175" t="s">
        <v>97</v>
      </c>
      <c r="C40" s="3"/>
      <c r="D40" s="3"/>
      <c r="E40" s="3"/>
      <c r="F40" s="3"/>
      <c r="G40" s="3"/>
      <c r="H40" s="3"/>
      <c r="I40" s="3"/>
    </row>
    <row r="41" spans="1:9" x14ac:dyDescent="0.2">
      <c r="A41" s="821"/>
      <c r="B41" s="181" t="s">
        <v>144</v>
      </c>
      <c r="C41" s="171">
        <f>SUM(C36:C40)</f>
        <v>0</v>
      </c>
      <c r="D41" s="171">
        <f t="shared" ref="D41:H41" si="4">SUM(D36:D40)</f>
        <v>0</v>
      </c>
      <c r="E41" s="171">
        <f t="shared" si="4"/>
        <v>0</v>
      </c>
      <c r="F41" s="171">
        <f t="shared" si="4"/>
        <v>0</v>
      </c>
      <c r="G41" s="171">
        <f t="shared" si="4"/>
        <v>0</v>
      </c>
      <c r="H41" s="171">
        <f t="shared" si="4"/>
        <v>0</v>
      </c>
      <c r="I41" s="171">
        <f>SUM(I36:I40)</f>
        <v>0</v>
      </c>
    </row>
    <row r="42" spans="1:9" x14ac:dyDescent="0.2">
      <c r="A42" s="819" t="s">
        <v>923</v>
      </c>
      <c r="B42" s="4" t="s">
        <v>1752</v>
      </c>
      <c r="C42" s="3"/>
      <c r="D42" s="3"/>
      <c r="E42" s="3"/>
      <c r="F42" s="3"/>
      <c r="G42" s="3"/>
      <c r="H42" s="3"/>
      <c r="I42" s="3"/>
    </row>
    <row r="43" spans="1:9" x14ac:dyDescent="0.2">
      <c r="A43" s="820"/>
      <c r="B43" s="37" t="s">
        <v>1753</v>
      </c>
      <c r="C43" s="3"/>
      <c r="D43" s="3"/>
      <c r="E43" s="3"/>
      <c r="F43" s="3"/>
      <c r="G43" s="3"/>
      <c r="H43" s="3"/>
      <c r="I43" s="3"/>
    </row>
    <row r="44" spans="1:9" x14ac:dyDescent="0.2">
      <c r="A44" s="820"/>
      <c r="B44" s="4" t="s">
        <v>1754</v>
      </c>
      <c r="C44" s="3"/>
      <c r="D44" s="3"/>
      <c r="E44" s="3"/>
      <c r="F44" s="3"/>
      <c r="G44" s="3"/>
      <c r="H44" s="3"/>
      <c r="I44" s="3"/>
    </row>
    <row r="45" spans="1:9" x14ac:dyDescent="0.2">
      <c r="A45" s="256"/>
      <c r="B45" s="4" t="s">
        <v>1755</v>
      </c>
      <c r="C45" s="3"/>
      <c r="D45" s="3"/>
      <c r="E45" s="3"/>
      <c r="F45" s="3"/>
      <c r="G45" s="3"/>
      <c r="H45" s="3"/>
      <c r="I45" s="3"/>
    </row>
    <row r="46" spans="1:9" x14ac:dyDescent="0.2">
      <c r="A46" s="256"/>
      <c r="B46" s="175" t="s">
        <v>97</v>
      </c>
      <c r="C46" s="3"/>
      <c r="D46" s="3"/>
      <c r="E46" s="3"/>
      <c r="F46" s="3"/>
      <c r="G46" s="3"/>
      <c r="H46" s="3"/>
      <c r="I46" s="3"/>
    </row>
    <row r="47" spans="1:9" x14ac:dyDescent="0.2">
      <c r="A47" s="257"/>
      <c r="B47" s="181" t="s">
        <v>144</v>
      </c>
      <c r="C47" s="171">
        <f>SUM(C42:C46)</f>
        <v>0</v>
      </c>
      <c r="D47" s="171">
        <f t="shared" ref="D47:H47" si="5">SUM(D42:D46)</f>
        <v>0</v>
      </c>
      <c r="E47" s="171">
        <f t="shared" si="5"/>
        <v>0</v>
      </c>
      <c r="F47" s="171">
        <f t="shared" si="5"/>
        <v>0</v>
      </c>
      <c r="G47" s="171">
        <f t="shared" si="5"/>
        <v>0</v>
      </c>
      <c r="H47" s="171">
        <f t="shared" si="5"/>
        <v>0</v>
      </c>
      <c r="I47" s="171">
        <f>SUM(I42:I46)</f>
        <v>0</v>
      </c>
    </row>
    <row r="48" spans="1:9" x14ac:dyDescent="0.2">
      <c r="A48" s="1138" t="s">
        <v>129</v>
      </c>
      <c r="B48" s="1138"/>
      <c r="C48" s="171">
        <f>C47+C41+C35+C29+C23+C17</f>
        <v>0</v>
      </c>
      <c r="D48" s="171">
        <f t="shared" ref="D48:I48" si="6">D47+D41+D35+D29+D23+D17</f>
        <v>0</v>
      </c>
      <c r="E48" s="171">
        <f t="shared" si="6"/>
        <v>0</v>
      </c>
      <c r="F48" s="171">
        <f t="shared" si="6"/>
        <v>0</v>
      </c>
      <c r="G48" s="171">
        <f t="shared" si="6"/>
        <v>0</v>
      </c>
      <c r="H48" s="171">
        <f t="shared" si="6"/>
        <v>0</v>
      </c>
      <c r="I48" s="171">
        <f t="shared" si="6"/>
        <v>0</v>
      </c>
    </row>
    <row r="51" spans="2:7" x14ac:dyDescent="0.2">
      <c r="B51" s="8" t="s">
        <v>924</v>
      </c>
      <c r="C51" s="885"/>
      <c r="D51" s="7"/>
      <c r="E51" s="7"/>
    </row>
    <row r="52" spans="2:7" ht="25.5" customHeight="1" x14ac:dyDescent="0.2">
      <c r="B52" s="1151" t="str">
        <f>[1]i.04149!B51</f>
        <v>"................................" ХХК-ийн гүйцэтгэх захирал</v>
      </c>
      <c r="C52" s="1151"/>
      <c r="D52" s="1151" t="str">
        <f>[1]i.04149!D51</f>
        <v>/............................................./</v>
      </c>
      <c r="E52" s="1151"/>
      <c r="F52" s="1151" t="str">
        <f>[1]i.04149!F51</f>
        <v>/.................................../</v>
      </c>
      <c r="G52" s="1151"/>
    </row>
    <row r="53" spans="2:7" x14ac:dyDescent="0.2">
      <c r="B53" s="894"/>
      <c r="C53" s="86"/>
      <c r="D53" s="1151"/>
      <c r="E53" s="1151"/>
    </row>
    <row r="54" spans="2:7" x14ac:dyDescent="0.2">
      <c r="B54" s="8"/>
      <c r="C54" s="5" t="s">
        <v>111</v>
      </c>
      <c r="D54" s="1151"/>
      <c r="E54" s="1151"/>
    </row>
    <row r="55" spans="2:7" x14ac:dyDescent="0.2">
      <c r="B55" s="894" t="s">
        <v>928</v>
      </c>
      <c r="C55" s="86"/>
      <c r="D55" s="1151"/>
      <c r="E55" s="1151"/>
    </row>
    <row r="56" spans="2:7" x14ac:dyDescent="0.2">
      <c r="B56" s="8" t="s">
        <v>929</v>
      </c>
      <c r="C56" s="86"/>
      <c r="D56" s="1151" t="str">
        <f>[1]i.04149!D55</f>
        <v>/............................................./</v>
      </c>
      <c r="E56" s="1151"/>
      <c r="F56" s="1151" t="str">
        <f>[1]i.04149!F55</f>
        <v>/.................................../</v>
      </c>
      <c r="G56" s="1151"/>
    </row>
  </sheetData>
  <sheetProtection algorithmName="SHA-512" hashValue="KxSjl7g0tsJLpNVfs7KMHH97Cn3uD/riBw6lKgsuMo1uPKjsqo7XMUHc6UIvUR2zDCxDEpeiPd7LYYlnY61WkQ==" saltValue="x1f+cea9+nd65AMPfW3NQA==" spinCount="100000" sheet="1" formatColumns="0" formatRows="0"/>
  <mergeCells count="21">
    <mergeCell ref="D55:E55"/>
    <mergeCell ref="D56:E56"/>
    <mergeCell ref="F56:G56"/>
    <mergeCell ref="B52:C52"/>
    <mergeCell ref="D52:E52"/>
    <mergeCell ref="F52:G52"/>
    <mergeCell ref="D53:E53"/>
    <mergeCell ref="D54:E54"/>
    <mergeCell ref="A48:B48"/>
    <mergeCell ref="A8:B8"/>
    <mergeCell ref="D9:E9"/>
    <mergeCell ref="A9:A10"/>
    <mergeCell ref="G1:I3"/>
    <mergeCell ref="H7:I7"/>
    <mergeCell ref="H8:I8"/>
    <mergeCell ref="B9:B10"/>
    <mergeCell ref="I9:I10"/>
    <mergeCell ref="H9:H10"/>
    <mergeCell ref="G9:G10"/>
    <mergeCell ref="F9:F10"/>
    <mergeCell ref="C9:C10"/>
  </mergeCells>
  <dataValidations count="1">
    <dataValidation type="whole" allowBlank="1" showInputMessage="1" showErrorMessage="1" sqref="I8" xr:uid="{E7FBB21F-B9F8-419C-B811-8028FDE1ECD5}">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tabSelected="1" topLeftCell="A10" workbookViewId="0">
      <selection activeCell="K25" sqref="K25"/>
    </sheetView>
  </sheetViews>
  <sheetFormatPr defaultColWidth="9.140625" defaultRowHeight="12.75" x14ac:dyDescent="0.2"/>
  <cols>
    <col min="1" max="1" width="20.140625" style="879" customWidth="1"/>
    <col min="2" max="9" width="25.85546875" style="879" customWidth="1"/>
    <col min="10" max="16384" width="9.140625" style="879"/>
  </cols>
  <sheetData>
    <row r="1" spans="1:9" x14ac:dyDescent="0.2">
      <c r="G1" s="1171" t="s">
        <v>909</v>
      </c>
      <c r="H1" s="1171"/>
      <c r="I1" s="1171"/>
    </row>
    <row r="2" spans="1:9" x14ac:dyDescent="0.2">
      <c r="G2" s="1171"/>
      <c r="H2" s="1171"/>
      <c r="I2" s="1171"/>
    </row>
    <row r="3" spans="1:9" x14ac:dyDescent="0.2">
      <c r="G3" s="1171"/>
      <c r="H3" s="1171"/>
      <c r="I3" s="1171"/>
    </row>
    <row r="5" spans="1:9" x14ac:dyDescent="0.2">
      <c r="C5" s="179" t="s">
        <v>942</v>
      </c>
    </row>
    <row r="7" spans="1:9" x14ac:dyDescent="0.2">
      <c r="A7" s="818" t="s">
        <v>932</v>
      </c>
      <c r="H7" s="1127" t="str">
        <f>[1]i.04119!D6</f>
        <v>..... оны .... сарын ...-ны өдөр</v>
      </c>
      <c r="I7" s="1127"/>
    </row>
    <row r="8" spans="1:9" x14ac:dyDescent="0.2">
      <c r="A8" s="1179" t="str">
        <f>[1]i.04119!A6</f>
        <v>Даатгагчийн нэр:</v>
      </c>
      <c r="B8" s="1179"/>
      <c r="C8" s="13"/>
      <c r="H8" s="1127" t="s">
        <v>3</v>
      </c>
      <c r="I8" s="1127"/>
    </row>
    <row r="9" spans="1:9" x14ac:dyDescent="0.2">
      <c r="A9" s="1180" t="s">
        <v>798</v>
      </c>
      <c r="B9" s="1180" t="s">
        <v>911</v>
      </c>
      <c r="C9" s="1180" t="s">
        <v>935</v>
      </c>
      <c r="D9" s="1180" t="s">
        <v>936</v>
      </c>
      <c r="E9" s="1180"/>
      <c r="F9" s="1180" t="s">
        <v>820</v>
      </c>
      <c r="G9" s="1180" t="s">
        <v>937</v>
      </c>
      <c r="H9" s="1180" t="s">
        <v>938</v>
      </c>
      <c r="I9" s="1180" t="s">
        <v>939</v>
      </c>
    </row>
    <row r="10" spans="1:9" ht="25.5" x14ac:dyDescent="0.2">
      <c r="A10" s="1180"/>
      <c r="B10" s="1180"/>
      <c r="C10" s="1180"/>
      <c r="D10" s="895" t="s">
        <v>940</v>
      </c>
      <c r="E10" s="895" t="s">
        <v>941</v>
      </c>
      <c r="F10" s="1180"/>
      <c r="G10" s="1180"/>
      <c r="H10" s="1180"/>
      <c r="I10" s="1180"/>
    </row>
    <row r="11" spans="1:9" x14ac:dyDescent="0.2">
      <c r="A11" s="895">
        <v>1</v>
      </c>
      <c r="B11" s="895">
        <v>2</v>
      </c>
      <c r="C11" s="895">
        <v>3</v>
      </c>
      <c r="D11" s="895">
        <v>4</v>
      </c>
      <c r="E11" s="895">
        <v>5</v>
      </c>
      <c r="F11" s="895">
        <v>6</v>
      </c>
      <c r="G11" s="895">
        <v>7</v>
      </c>
      <c r="H11" s="895">
        <v>8</v>
      </c>
      <c r="I11" s="895">
        <v>9</v>
      </c>
    </row>
    <row r="12" spans="1:9" x14ac:dyDescent="0.2">
      <c r="A12" s="1174" t="s">
        <v>914</v>
      </c>
      <c r="B12" s="822" t="s">
        <v>915</v>
      </c>
      <c r="C12" s="3"/>
      <c r="D12" s="3"/>
      <c r="E12" s="3"/>
      <c r="F12" s="3"/>
      <c r="G12" s="3"/>
      <c r="H12" s="3"/>
      <c r="I12" s="3"/>
    </row>
    <row r="13" spans="1:9" x14ac:dyDescent="0.2">
      <c r="A13" s="1175"/>
      <c r="B13" s="905">
        <v>1.2</v>
      </c>
      <c r="C13" s="3"/>
      <c r="D13" s="3"/>
      <c r="E13" s="3"/>
      <c r="F13" s="3"/>
      <c r="G13" s="3"/>
      <c r="H13" s="3"/>
      <c r="I13" s="3"/>
    </row>
    <row r="14" spans="1:9" x14ac:dyDescent="0.2">
      <c r="A14" s="1175"/>
      <c r="B14" s="11" t="s">
        <v>917</v>
      </c>
      <c r="C14" s="3"/>
      <c r="D14" s="3"/>
      <c r="E14" s="3"/>
      <c r="F14" s="3"/>
      <c r="G14" s="3"/>
      <c r="H14" s="3"/>
      <c r="I14" s="3"/>
    </row>
    <row r="15" spans="1:9" x14ac:dyDescent="0.2">
      <c r="A15" s="1175"/>
      <c r="B15" s="11" t="s">
        <v>918</v>
      </c>
      <c r="C15" s="3"/>
      <c r="D15" s="3"/>
      <c r="E15" s="3"/>
      <c r="F15" s="3"/>
      <c r="G15" s="3"/>
      <c r="H15" s="3"/>
      <c r="I15" s="3"/>
    </row>
    <row r="16" spans="1:9" x14ac:dyDescent="0.2">
      <c r="A16" s="1175"/>
      <c r="B16" s="822" t="s">
        <v>97</v>
      </c>
      <c r="C16" s="3"/>
      <c r="D16" s="3"/>
      <c r="E16" s="3"/>
      <c r="F16" s="3"/>
      <c r="G16" s="3"/>
      <c r="H16" s="3"/>
      <c r="I16" s="3"/>
    </row>
    <row r="17" spans="1:9" x14ac:dyDescent="0.2">
      <c r="A17" s="821"/>
      <c r="B17" s="892" t="s">
        <v>144</v>
      </c>
      <c r="C17" s="171">
        <f>SUM(C12:C16)</f>
        <v>0</v>
      </c>
      <c r="D17" s="171">
        <f>SUM(D12:D16)</f>
        <v>0</v>
      </c>
      <c r="E17" s="171">
        <f t="shared" ref="E17:H17" si="0">SUM(E12:E16)</f>
        <v>0</v>
      </c>
      <c r="F17" s="171">
        <f t="shared" si="0"/>
        <v>0</v>
      </c>
      <c r="G17" s="171">
        <f t="shared" si="0"/>
        <v>0</v>
      </c>
      <c r="H17" s="171">
        <f t="shared" si="0"/>
        <v>0</v>
      </c>
      <c r="I17" s="171">
        <f>SUM(I12:I16)</f>
        <v>0</v>
      </c>
    </row>
    <row r="18" spans="1:9" x14ac:dyDescent="0.2">
      <c r="A18" s="1174" t="s">
        <v>919</v>
      </c>
      <c r="B18" s="4" t="s">
        <v>1735</v>
      </c>
      <c r="C18" s="3"/>
      <c r="D18" s="3"/>
      <c r="E18" s="3"/>
      <c r="F18" s="3"/>
      <c r="G18" s="3"/>
      <c r="H18" s="3"/>
      <c r="I18" s="3"/>
    </row>
    <row r="19" spans="1:9" x14ac:dyDescent="0.2">
      <c r="A19" s="1175"/>
      <c r="B19" s="37" t="s">
        <v>1736</v>
      </c>
      <c r="C19" s="3"/>
      <c r="D19" s="3"/>
      <c r="E19" s="3"/>
      <c r="F19" s="3"/>
      <c r="G19" s="3"/>
      <c r="H19" s="3"/>
      <c r="I19" s="3"/>
    </row>
    <row r="20" spans="1:9" x14ac:dyDescent="0.2">
      <c r="A20" s="1175"/>
      <c r="B20" s="4" t="s">
        <v>1737</v>
      </c>
      <c r="C20" s="3"/>
      <c r="D20" s="3"/>
      <c r="E20" s="3"/>
      <c r="F20" s="3"/>
      <c r="G20" s="3"/>
      <c r="H20" s="3"/>
      <c r="I20" s="3"/>
    </row>
    <row r="21" spans="1:9" x14ac:dyDescent="0.2">
      <c r="A21" s="1175"/>
      <c r="B21" s="4" t="s">
        <v>1738</v>
      </c>
      <c r="C21" s="3"/>
      <c r="D21" s="3"/>
      <c r="E21" s="3"/>
      <c r="F21" s="3"/>
      <c r="G21" s="3"/>
      <c r="H21" s="3"/>
      <c r="I21" s="3"/>
    </row>
    <row r="22" spans="1:9" x14ac:dyDescent="0.2">
      <c r="A22" s="820"/>
      <c r="B22" s="822" t="s">
        <v>97</v>
      </c>
      <c r="C22" s="3"/>
      <c r="D22" s="3"/>
      <c r="E22" s="3"/>
      <c r="F22" s="3"/>
      <c r="G22" s="3"/>
      <c r="H22" s="3"/>
      <c r="I22" s="3"/>
    </row>
    <row r="23" spans="1:9" x14ac:dyDescent="0.2">
      <c r="A23" s="821"/>
      <c r="B23" s="892" t="s">
        <v>144</v>
      </c>
      <c r="C23" s="171">
        <f>SUM(C18:C22)</f>
        <v>0</v>
      </c>
      <c r="D23" s="171">
        <f>SUM(D18:D22)</f>
        <v>0</v>
      </c>
      <c r="E23" s="171">
        <f t="shared" ref="E23:H23" si="1">SUM(E18:E22)</f>
        <v>0</v>
      </c>
      <c r="F23" s="171">
        <f t="shared" si="1"/>
        <v>0</v>
      </c>
      <c r="G23" s="171">
        <f t="shared" si="1"/>
        <v>0</v>
      </c>
      <c r="H23" s="171">
        <f t="shared" si="1"/>
        <v>0</v>
      </c>
      <c r="I23" s="171">
        <f>SUM(I18:I22)</f>
        <v>0</v>
      </c>
    </row>
    <row r="24" spans="1:9" x14ac:dyDescent="0.2">
      <c r="A24" s="1174" t="s">
        <v>920</v>
      </c>
      <c r="B24" s="4" t="s">
        <v>1740</v>
      </c>
      <c r="C24" s="3"/>
      <c r="D24" s="3"/>
      <c r="E24" s="3"/>
      <c r="F24" s="3"/>
      <c r="G24" s="3"/>
      <c r="H24" s="3"/>
      <c r="I24" s="3"/>
    </row>
    <row r="25" spans="1:9" x14ac:dyDescent="0.2">
      <c r="A25" s="1175"/>
      <c r="B25" s="37" t="s">
        <v>1741</v>
      </c>
      <c r="C25" s="3"/>
      <c r="D25" s="3"/>
      <c r="E25" s="3"/>
      <c r="F25" s="3"/>
      <c r="G25" s="3"/>
      <c r="H25" s="3"/>
      <c r="I25" s="3"/>
    </row>
    <row r="26" spans="1:9" x14ac:dyDescent="0.2">
      <c r="A26" s="1175"/>
      <c r="B26" s="4" t="s">
        <v>1742</v>
      </c>
      <c r="C26" s="3"/>
      <c r="D26" s="3"/>
      <c r="E26" s="3"/>
      <c r="F26" s="3"/>
      <c r="G26" s="3"/>
      <c r="H26" s="3"/>
      <c r="I26" s="3"/>
    </row>
    <row r="27" spans="1:9" x14ac:dyDescent="0.2">
      <c r="A27" s="1175"/>
      <c r="B27" s="4" t="s">
        <v>1743</v>
      </c>
      <c r="C27" s="3"/>
      <c r="D27" s="3"/>
      <c r="E27" s="3"/>
      <c r="F27" s="3"/>
      <c r="G27" s="3"/>
      <c r="H27" s="3"/>
      <c r="I27" s="3"/>
    </row>
    <row r="28" spans="1:9" x14ac:dyDescent="0.2">
      <c r="A28" s="820"/>
      <c r="B28" s="822" t="s">
        <v>97</v>
      </c>
      <c r="C28" s="3"/>
      <c r="D28" s="3"/>
      <c r="E28" s="3"/>
      <c r="F28" s="3"/>
      <c r="G28" s="3"/>
      <c r="H28" s="3"/>
      <c r="I28" s="3"/>
    </row>
    <row r="29" spans="1:9" x14ac:dyDescent="0.2">
      <c r="A29" s="821"/>
      <c r="B29" s="892" t="s">
        <v>144</v>
      </c>
      <c r="C29" s="171">
        <f>SUM(C24:C28)</f>
        <v>0</v>
      </c>
      <c r="D29" s="171">
        <f>SUM(D24:D28)</f>
        <v>0</v>
      </c>
      <c r="E29" s="171">
        <f t="shared" ref="E29:H29" si="2">SUM(E24:E28)</f>
        <v>0</v>
      </c>
      <c r="F29" s="171">
        <f t="shared" si="2"/>
        <v>0</v>
      </c>
      <c r="G29" s="171">
        <f t="shared" si="2"/>
        <v>0</v>
      </c>
      <c r="H29" s="171">
        <f t="shared" si="2"/>
        <v>0</v>
      </c>
      <c r="I29" s="171">
        <f>SUM(I24:I28)</f>
        <v>0</v>
      </c>
    </row>
    <row r="30" spans="1:9" x14ac:dyDescent="0.2">
      <c r="A30" s="1174" t="s">
        <v>921</v>
      </c>
      <c r="B30" s="4" t="s">
        <v>1744</v>
      </c>
      <c r="C30" s="3"/>
      <c r="D30" s="3"/>
      <c r="E30" s="3"/>
      <c r="F30" s="3"/>
      <c r="G30" s="3"/>
      <c r="H30" s="3"/>
      <c r="I30" s="3"/>
    </row>
    <row r="31" spans="1:9" x14ac:dyDescent="0.2">
      <c r="A31" s="1175"/>
      <c r="B31" s="37" t="s">
        <v>1745</v>
      </c>
      <c r="C31" s="3"/>
      <c r="D31" s="3"/>
      <c r="E31" s="3"/>
      <c r="F31" s="3"/>
      <c r="G31" s="3"/>
      <c r="H31" s="3"/>
      <c r="I31" s="3"/>
    </row>
    <row r="32" spans="1:9" x14ac:dyDescent="0.2">
      <c r="A32" s="1175"/>
      <c r="B32" s="4" t="s">
        <v>1746</v>
      </c>
      <c r="C32" s="3"/>
      <c r="D32" s="3"/>
      <c r="E32" s="3"/>
      <c r="F32" s="3"/>
      <c r="G32" s="3"/>
      <c r="H32" s="3"/>
      <c r="I32" s="3"/>
    </row>
    <row r="33" spans="1:9" x14ac:dyDescent="0.2">
      <c r="A33" s="1175"/>
      <c r="B33" s="4" t="s">
        <v>1747</v>
      </c>
      <c r="C33" s="3"/>
      <c r="D33" s="3"/>
      <c r="E33" s="3"/>
      <c r="F33" s="3"/>
      <c r="G33" s="3"/>
      <c r="H33" s="3"/>
      <c r="I33" s="3"/>
    </row>
    <row r="34" spans="1:9" x14ac:dyDescent="0.2">
      <c r="A34" s="820"/>
      <c r="B34" s="822" t="s">
        <v>97</v>
      </c>
      <c r="C34" s="3"/>
      <c r="D34" s="3"/>
      <c r="E34" s="3"/>
      <c r="F34" s="3"/>
      <c r="G34" s="3"/>
      <c r="H34" s="3"/>
      <c r="I34" s="3"/>
    </row>
    <row r="35" spans="1:9" x14ac:dyDescent="0.2">
      <c r="A35" s="821"/>
      <c r="B35" s="892" t="s">
        <v>144</v>
      </c>
      <c r="C35" s="171">
        <f>SUM(C30:C34)</f>
        <v>0</v>
      </c>
      <c r="D35" s="171">
        <f>SUM(D30:D34)</f>
        <v>0</v>
      </c>
      <c r="E35" s="171">
        <f t="shared" ref="E35:H35" si="3">SUM(E30:E34)</f>
        <v>0</v>
      </c>
      <c r="F35" s="171">
        <f t="shared" si="3"/>
        <v>0</v>
      </c>
      <c r="G35" s="171">
        <f t="shared" si="3"/>
        <v>0</v>
      </c>
      <c r="H35" s="171">
        <f t="shared" si="3"/>
        <v>0</v>
      </c>
      <c r="I35" s="171">
        <f>SUM(I30:I34)</f>
        <v>0</v>
      </c>
    </row>
    <row r="36" spans="1:9" x14ac:dyDescent="0.2">
      <c r="A36" s="1174" t="s">
        <v>922</v>
      </c>
      <c r="B36" s="4" t="s">
        <v>1748</v>
      </c>
      <c r="C36" s="3"/>
      <c r="D36" s="3"/>
      <c r="E36" s="3"/>
      <c r="F36" s="3"/>
      <c r="G36" s="3"/>
      <c r="H36" s="3"/>
      <c r="I36" s="3"/>
    </row>
    <row r="37" spans="1:9" x14ac:dyDescent="0.2">
      <c r="A37" s="1175"/>
      <c r="B37" s="37" t="s">
        <v>1749</v>
      </c>
      <c r="C37" s="3"/>
      <c r="D37" s="3"/>
      <c r="E37" s="3"/>
      <c r="F37" s="3"/>
      <c r="G37" s="3"/>
      <c r="H37" s="3"/>
      <c r="I37" s="3"/>
    </row>
    <row r="38" spans="1:9" x14ac:dyDescent="0.2">
      <c r="A38" s="1175"/>
      <c r="B38" s="4" t="s">
        <v>1750</v>
      </c>
      <c r="C38" s="3"/>
      <c r="D38" s="3"/>
      <c r="E38" s="3"/>
      <c r="F38" s="3"/>
      <c r="G38" s="3"/>
      <c r="H38" s="3"/>
      <c r="I38" s="3"/>
    </row>
    <row r="39" spans="1:9" x14ac:dyDescent="0.2">
      <c r="A39" s="1175"/>
      <c r="B39" s="4" t="s">
        <v>1751</v>
      </c>
      <c r="C39" s="3"/>
      <c r="D39" s="3"/>
      <c r="E39" s="3"/>
      <c r="F39" s="3"/>
      <c r="G39" s="3"/>
      <c r="H39" s="3"/>
      <c r="I39" s="3"/>
    </row>
    <row r="40" spans="1:9" x14ac:dyDescent="0.2">
      <c r="A40" s="820"/>
      <c r="B40" s="822" t="s">
        <v>97</v>
      </c>
      <c r="C40" s="3"/>
      <c r="D40" s="3"/>
      <c r="E40" s="3"/>
      <c r="F40" s="3"/>
      <c r="G40" s="3"/>
      <c r="H40" s="3"/>
      <c r="I40" s="3"/>
    </row>
    <row r="41" spans="1:9" x14ac:dyDescent="0.2">
      <c r="A41" s="821"/>
      <c r="B41" s="892" t="s">
        <v>144</v>
      </c>
      <c r="C41" s="171">
        <f>SUM(C36:C40)</f>
        <v>0</v>
      </c>
      <c r="D41" s="171">
        <f>SUM(D36:D40)</f>
        <v>0</v>
      </c>
      <c r="E41" s="171">
        <f t="shared" ref="E41:H41" si="4">SUM(E36:E40)</f>
        <v>0</v>
      </c>
      <c r="F41" s="171">
        <f t="shared" si="4"/>
        <v>0</v>
      </c>
      <c r="G41" s="171">
        <f t="shared" si="4"/>
        <v>0</v>
      </c>
      <c r="H41" s="171">
        <f t="shared" si="4"/>
        <v>0</v>
      </c>
      <c r="I41" s="171">
        <f>SUM(I36:I40)</f>
        <v>0</v>
      </c>
    </row>
    <row r="42" spans="1:9" x14ac:dyDescent="0.2">
      <c r="A42" s="1174" t="s">
        <v>923</v>
      </c>
      <c r="B42" s="4" t="s">
        <v>1752</v>
      </c>
      <c r="C42" s="3"/>
      <c r="D42" s="3"/>
      <c r="E42" s="3"/>
      <c r="F42" s="3"/>
      <c r="G42" s="3"/>
      <c r="H42" s="3"/>
      <c r="I42" s="3"/>
    </row>
    <row r="43" spans="1:9" x14ac:dyDescent="0.2">
      <c r="A43" s="1175"/>
      <c r="B43" s="37" t="s">
        <v>1753</v>
      </c>
      <c r="C43" s="3"/>
      <c r="D43" s="3"/>
      <c r="E43" s="3"/>
      <c r="F43" s="3"/>
      <c r="G43" s="3"/>
      <c r="H43" s="3"/>
      <c r="I43" s="3"/>
    </row>
    <row r="44" spans="1:9" x14ac:dyDescent="0.2">
      <c r="A44" s="1175"/>
      <c r="B44" s="4" t="s">
        <v>1754</v>
      </c>
      <c r="C44" s="3"/>
      <c r="D44" s="3"/>
      <c r="E44" s="3"/>
      <c r="F44" s="3"/>
      <c r="G44" s="3"/>
      <c r="H44" s="3"/>
      <c r="I44" s="3"/>
    </row>
    <row r="45" spans="1:9" x14ac:dyDescent="0.2">
      <c r="A45" s="1175"/>
      <c r="B45" s="4" t="s">
        <v>1755</v>
      </c>
      <c r="C45" s="3"/>
      <c r="D45" s="3"/>
      <c r="E45" s="3"/>
      <c r="F45" s="3"/>
      <c r="G45" s="3"/>
      <c r="H45" s="3"/>
      <c r="I45" s="3"/>
    </row>
    <row r="46" spans="1:9" x14ac:dyDescent="0.2">
      <c r="A46" s="820"/>
      <c r="B46" s="822" t="s">
        <v>97</v>
      </c>
      <c r="C46" s="3"/>
      <c r="D46" s="3"/>
      <c r="E46" s="3"/>
      <c r="F46" s="3"/>
      <c r="G46" s="3"/>
      <c r="H46" s="3"/>
      <c r="I46" s="3"/>
    </row>
    <row r="47" spans="1:9" x14ac:dyDescent="0.2">
      <c r="A47" s="821"/>
      <c r="B47" s="892" t="s">
        <v>144</v>
      </c>
      <c r="C47" s="171">
        <f>SUM(C42:C46)</f>
        <v>0</v>
      </c>
      <c r="D47" s="171">
        <f>SUM(D42:D46)</f>
        <v>0</v>
      </c>
      <c r="E47" s="171">
        <f t="shared" ref="E47:H47" si="5">SUM(E42:E46)</f>
        <v>0</v>
      </c>
      <c r="F47" s="171">
        <f t="shared" si="5"/>
        <v>0</v>
      </c>
      <c r="G47" s="171">
        <f t="shared" si="5"/>
        <v>0</v>
      </c>
      <c r="H47" s="171">
        <f t="shared" si="5"/>
        <v>0</v>
      </c>
      <c r="I47" s="171">
        <f>SUM(I42:I46)</f>
        <v>0</v>
      </c>
    </row>
    <row r="48" spans="1:9" x14ac:dyDescent="0.2">
      <c r="A48" s="1138" t="s">
        <v>129</v>
      </c>
      <c r="B48" s="1138"/>
      <c r="C48" s="195">
        <f>C47+C41+C35+C29+C23+C17</f>
        <v>0</v>
      </c>
      <c r="D48" s="195">
        <f t="shared" ref="D48:I48" si="6">D47+D41+D35+D29+D23+D17</f>
        <v>0</v>
      </c>
      <c r="E48" s="195">
        <f t="shared" si="6"/>
        <v>0</v>
      </c>
      <c r="F48" s="195">
        <f t="shared" si="6"/>
        <v>0</v>
      </c>
      <c r="G48" s="195">
        <f t="shared" si="6"/>
        <v>0</v>
      </c>
      <c r="H48" s="195">
        <f t="shared" si="6"/>
        <v>0</v>
      </c>
      <c r="I48" s="195">
        <f t="shared" si="6"/>
        <v>0</v>
      </c>
    </row>
    <row r="51" spans="2:7" x14ac:dyDescent="0.2">
      <c r="B51" s="8" t="s">
        <v>924</v>
      </c>
      <c r="C51" s="885"/>
      <c r="D51" s="7"/>
      <c r="E51" s="7"/>
    </row>
    <row r="52" spans="2:7" ht="25.5" customHeight="1" x14ac:dyDescent="0.2">
      <c r="B52" s="1151" t="str">
        <f>[1]i.04149!B51</f>
        <v>"................................" ХХК-ийн гүйцэтгэх захирал</v>
      </c>
      <c r="C52" s="1151"/>
      <c r="D52" s="1178" t="str">
        <f>[1]i.04149!D51</f>
        <v>/............................................./</v>
      </c>
      <c r="E52" s="1178"/>
      <c r="F52" s="1178" t="str">
        <f>[1]i.04149!F51</f>
        <v>/.................................../</v>
      </c>
      <c r="G52" s="1178"/>
    </row>
    <row r="53" spans="2:7" x14ac:dyDescent="0.2">
      <c r="B53" s="894"/>
      <c r="C53" s="86"/>
      <c r="D53" s="1178"/>
      <c r="E53" s="1178"/>
      <c r="F53" s="1178"/>
      <c r="G53" s="1178"/>
    </row>
    <row r="54" spans="2:7" x14ac:dyDescent="0.2">
      <c r="B54" s="8"/>
      <c r="C54" s="5" t="s">
        <v>111</v>
      </c>
      <c r="D54" s="1178"/>
      <c r="E54" s="1178"/>
      <c r="F54" s="1178"/>
      <c r="G54" s="1178"/>
    </row>
    <row r="55" spans="2:7" x14ac:dyDescent="0.2">
      <c r="B55" s="894" t="s">
        <v>928</v>
      </c>
      <c r="C55" s="86"/>
      <c r="D55" s="1178"/>
      <c r="E55" s="1178"/>
      <c r="F55" s="1178"/>
      <c r="G55" s="1178"/>
    </row>
    <row r="56" spans="2:7" x14ac:dyDescent="0.2">
      <c r="B56" s="8" t="s">
        <v>929</v>
      </c>
      <c r="C56" s="86"/>
      <c r="D56" s="1178" t="str">
        <f>[1]i.04149!D55</f>
        <v>/............................................./</v>
      </c>
      <c r="E56" s="1178"/>
      <c r="F56" s="1178" t="str">
        <f>[1]i.04149!F55</f>
        <v>/.................................../</v>
      </c>
      <c r="G56" s="1178"/>
    </row>
  </sheetData>
  <sheetProtection algorithmName="SHA-512" hashValue="xz1EaZvJEz/10Iqb4eURO8T4BUrPCaw2Z+Dr0zrXfSRmyUz7MxeXeaHjbwZlPqOI/2PdnNDnTKVXWyKQyZOQ3Q==" saltValue="ut+/UsYWt2PGxOAkMGVZKQ==" spinCount="100000" sheet="1" formatColumns="0" formatRows="0"/>
  <mergeCells count="30">
    <mergeCell ref="D55:E55"/>
    <mergeCell ref="F55:G55"/>
    <mergeCell ref="D56:E56"/>
    <mergeCell ref="F56:G56"/>
    <mergeCell ref="F52:G52"/>
    <mergeCell ref="D53:E53"/>
    <mergeCell ref="F53:G53"/>
    <mergeCell ref="D54:E54"/>
    <mergeCell ref="F54:G54"/>
    <mergeCell ref="A30:A33"/>
    <mergeCell ref="A36:A39"/>
    <mergeCell ref="A42:A45"/>
    <mergeCell ref="B52:C52"/>
    <mergeCell ref="D52:E52"/>
    <mergeCell ref="A48:B48"/>
    <mergeCell ref="G1:I3"/>
    <mergeCell ref="H7:I7"/>
    <mergeCell ref="A8:B8"/>
    <mergeCell ref="H8:I8"/>
    <mergeCell ref="A9:A10"/>
    <mergeCell ref="B9:B10"/>
    <mergeCell ref="C9:C10"/>
    <mergeCell ref="D9:E9"/>
    <mergeCell ref="F9:F10"/>
    <mergeCell ref="G9:G10"/>
    <mergeCell ref="A12:A16"/>
    <mergeCell ref="A18:A21"/>
    <mergeCell ref="A24:A27"/>
    <mergeCell ref="H9:H10"/>
    <mergeCell ref="I9:I10"/>
  </mergeCells>
  <dataValidations disablePrompts="1" count="1">
    <dataValidation type="whole" allowBlank="1" showInputMessage="1" showErrorMessage="1" sqref="I8" xr:uid="{28BB2290-59C2-4DA4-9F3B-7FE20EACA286}">
      <formula1>1</formula1>
      <formula2>100000000000</formula2>
    </dataValidation>
  </dataValidation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M28" sqref="A1:XFD1048576"/>
    </sheetView>
  </sheetViews>
  <sheetFormatPr defaultColWidth="9.140625" defaultRowHeight="12.75" x14ac:dyDescent="0.2"/>
  <cols>
    <col min="1" max="9" width="24.85546875" style="879" customWidth="1"/>
    <col min="10" max="16384" width="9.140625" style="879"/>
  </cols>
  <sheetData>
    <row r="1" spans="1:9" x14ac:dyDescent="0.2">
      <c r="G1" s="1171" t="s">
        <v>909</v>
      </c>
      <c r="H1" s="1171"/>
      <c r="I1" s="1171"/>
    </row>
    <row r="2" spans="1:9" x14ac:dyDescent="0.2">
      <c r="G2" s="1171"/>
      <c r="H2" s="1171"/>
      <c r="I2" s="1171"/>
    </row>
    <row r="3" spans="1:9" x14ac:dyDescent="0.2">
      <c r="G3" s="1171"/>
      <c r="H3" s="1171"/>
      <c r="I3" s="1171"/>
    </row>
    <row r="5" spans="1:9" x14ac:dyDescent="0.2">
      <c r="C5" s="179" t="s">
        <v>943</v>
      </c>
    </row>
    <row r="7" spans="1:9" x14ac:dyDescent="0.2">
      <c r="A7" s="818" t="s">
        <v>932</v>
      </c>
      <c r="H7" s="1127" t="str">
        <f>[1]i.04119!D6</f>
        <v>..... оны .... сарын ...-ны өдөр</v>
      </c>
      <c r="I7" s="1127"/>
    </row>
    <row r="8" spans="1:9" x14ac:dyDescent="0.2">
      <c r="A8" s="1177" t="str">
        <f>[1]i.04119!A6</f>
        <v>Даатгагчийн нэр:</v>
      </c>
      <c r="B8" s="1177"/>
      <c r="C8" s="1177"/>
      <c r="H8" s="1127" t="s">
        <v>3</v>
      </c>
      <c r="I8" s="1127"/>
    </row>
    <row r="9" spans="1:9" x14ac:dyDescent="0.2">
      <c r="A9" s="1180" t="s">
        <v>798</v>
      </c>
      <c r="B9" s="1180" t="s">
        <v>911</v>
      </c>
      <c r="C9" s="1180" t="s">
        <v>935</v>
      </c>
      <c r="D9" s="1180" t="s">
        <v>936</v>
      </c>
      <c r="E9" s="1180"/>
      <c r="F9" s="1180" t="s">
        <v>820</v>
      </c>
      <c r="G9" s="1180" t="s">
        <v>937</v>
      </c>
      <c r="H9" s="1180" t="s">
        <v>938</v>
      </c>
      <c r="I9" s="1180" t="s">
        <v>939</v>
      </c>
    </row>
    <row r="10" spans="1:9" ht="25.5" x14ac:dyDescent="0.2">
      <c r="A10" s="1180"/>
      <c r="B10" s="1180"/>
      <c r="C10" s="1180"/>
      <c r="D10" s="895" t="s">
        <v>940</v>
      </c>
      <c r="E10" s="895" t="s">
        <v>941</v>
      </c>
      <c r="F10" s="1180"/>
      <c r="G10" s="1180"/>
      <c r="H10" s="1180"/>
      <c r="I10" s="1180"/>
    </row>
    <row r="11" spans="1:9" x14ac:dyDescent="0.2">
      <c r="A11" s="895">
        <v>1</v>
      </c>
      <c r="B11" s="895">
        <v>2</v>
      </c>
      <c r="C11" s="895">
        <v>3</v>
      </c>
      <c r="D11" s="895">
        <v>4</v>
      </c>
      <c r="E11" s="895">
        <v>5</v>
      </c>
      <c r="F11" s="895">
        <v>6</v>
      </c>
      <c r="G11" s="895">
        <v>7</v>
      </c>
      <c r="H11" s="895">
        <v>8</v>
      </c>
      <c r="I11" s="895">
        <v>9</v>
      </c>
    </row>
    <row r="12" spans="1:9" ht="25.5" customHeight="1" x14ac:dyDescent="0.2">
      <c r="A12" s="1174" t="s">
        <v>914</v>
      </c>
      <c r="B12" s="822" t="s">
        <v>915</v>
      </c>
      <c r="C12" s="3"/>
      <c r="D12" s="3"/>
      <c r="E12" s="3"/>
      <c r="F12" s="3"/>
      <c r="G12" s="3"/>
      <c r="H12" s="3"/>
      <c r="I12" s="3"/>
    </row>
    <row r="13" spans="1:9" x14ac:dyDescent="0.2">
      <c r="A13" s="1175"/>
      <c r="B13" s="823" t="s">
        <v>916</v>
      </c>
      <c r="C13" s="3"/>
      <c r="D13" s="3"/>
      <c r="E13" s="3"/>
      <c r="F13" s="3"/>
      <c r="G13" s="3"/>
      <c r="H13" s="3"/>
      <c r="I13" s="3"/>
    </row>
    <row r="14" spans="1:9" x14ac:dyDescent="0.2">
      <c r="A14" s="1175"/>
      <c r="B14" s="11" t="s">
        <v>917</v>
      </c>
      <c r="C14" s="3"/>
      <c r="D14" s="3"/>
      <c r="E14" s="3"/>
      <c r="F14" s="3"/>
      <c r="G14" s="3"/>
      <c r="H14" s="3"/>
      <c r="I14" s="3"/>
    </row>
    <row r="15" spans="1:9" x14ac:dyDescent="0.2">
      <c r="A15" s="1175"/>
      <c r="B15" s="11" t="s">
        <v>918</v>
      </c>
      <c r="C15" s="3"/>
      <c r="D15" s="3"/>
      <c r="E15" s="3"/>
      <c r="F15" s="3"/>
      <c r="G15" s="3"/>
      <c r="H15" s="3"/>
      <c r="I15" s="3"/>
    </row>
    <row r="16" spans="1:9" x14ac:dyDescent="0.2">
      <c r="A16" s="1175"/>
      <c r="B16" s="822" t="s">
        <v>97</v>
      </c>
      <c r="C16" s="3"/>
      <c r="D16" s="3"/>
      <c r="E16" s="3"/>
      <c r="F16" s="3"/>
      <c r="G16" s="3"/>
      <c r="H16" s="3"/>
      <c r="I16" s="3"/>
    </row>
    <row r="17" spans="1:9" x14ac:dyDescent="0.2">
      <c r="A17" s="1176"/>
      <c r="B17" s="892" t="s">
        <v>144</v>
      </c>
      <c r="C17" s="171">
        <f>SUM(C12:C16)</f>
        <v>0</v>
      </c>
      <c r="D17" s="171">
        <f>SUM(D12:D16)</f>
        <v>0</v>
      </c>
      <c r="E17" s="171">
        <f t="shared" ref="E17:H17" si="0">SUM(E12:E16)</f>
        <v>0</v>
      </c>
      <c r="F17" s="171">
        <f t="shared" si="0"/>
        <v>0</v>
      </c>
      <c r="G17" s="171">
        <f t="shared" si="0"/>
        <v>0</v>
      </c>
      <c r="H17" s="171">
        <f t="shared" si="0"/>
        <v>0</v>
      </c>
      <c r="I17" s="171">
        <f>SUM(I12:I16)</f>
        <v>0</v>
      </c>
    </row>
    <row r="18" spans="1:9" x14ac:dyDescent="0.2">
      <c r="A18" s="1174" t="s">
        <v>919</v>
      </c>
      <c r="B18" s="4" t="s">
        <v>1735</v>
      </c>
      <c r="C18" s="3"/>
      <c r="D18" s="3"/>
      <c r="E18" s="3"/>
      <c r="F18" s="3"/>
      <c r="G18" s="3"/>
      <c r="H18" s="3"/>
      <c r="I18" s="3"/>
    </row>
    <row r="19" spans="1:9" x14ac:dyDescent="0.2">
      <c r="A19" s="1175"/>
      <c r="B19" s="37" t="s">
        <v>1736</v>
      </c>
      <c r="C19" s="3"/>
      <c r="D19" s="3"/>
      <c r="E19" s="3"/>
      <c r="F19" s="3"/>
      <c r="G19" s="3"/>
      <c r="H19" s="3"/>
      <c r="I19" s="3"/>
    </row>
    <row r="20" spans="1:9" x14ac:dyDescent="0.2">
      <c r="A20" s="1175"/>
      <c r="B20" s="4" t="s">
        <v>1737</v>
      </c>
      <c r="C20" s="3"/>
      <c r="D20" s="3"/>
      <c r="E20" s="3"/>
      <c r="F20" s="3"/>
      <c r="G20" s="3"/>
      <c r="H20" s="3"/>
      <c r="I20" s="3"/>
    </row>
    <row r="21" spans="1:9" x14ac:dyDescent="0.2">
      <c r="A21" s="1175"/>
      <c r="B21" s="4" t="s">
        <v>1738</v>
      </c>
      <c r="C21" s="3"/>
      <c r="D21" s="3"/>
      <c r="E21" s="3"/>
      <c r="F21" s="3"/>
      <c r="G21" s="3"/>
      <c r="H21" s="3"/>
      <c r="I21" s="3"/>
    </row>
    <row r="22" spans="1:9" x14ac:dyDescent="0.2">
      <c r="A22" s="1175"/>
      <c r="B22" s="822" t="s">
        <v>97</v>
      </c>
      <c r="C22" s="3"/>
      <c r="D22" s="3"/>
      <c r="E22" s="3"/>
      <c r="F22" s="3"/>
      <c r="G22" s="3"/>
      <c r="H22" s="3"/>
      <c r="I22" s="3"/>
    </row>
    <row r="23" spans="1:9" x14ac:dyDescent="0.2">
      <c r="A23" s="1176"/>
      <c r="B23" s="892" t="s">
        <v>144</v>
      </c>
      <c r="C23" s="171">
        <f>SUM(C18:C22)</f>
        <v>0</v>
      </c>
      <c r="D23" s="171">
        <f>SUM(D18:D22)</f>
        <v>0</v>
      </c>
      <c r="E23" s="171">
        <f t="shared" ref="E23:H23" si="1">SUM(E18:E22)</f>
        <v>0</v>
      </c>
      <c r="F23" s="171">
        <f t="shared" si="1"/>
        <v>0</v>
      </c>
      <c r="G23" s="171">
        <f t="shared" si="1"/>
        <v>0</v>
      </c>
      <c r="H23" s="171">
        <f t="shared" si="1"/>
        <v>0</v>
      </c>
      <c r="I23" s="171">
        <f>SUM(I18:I22)</f>
        <v>0</v>
      </c>
    </row>
    <row r="24" spans="1:9" x14ac:dyDescent="0.2">
      <c r="A24" s="1174" t="s">
        <v>920</v>
      </c>
      <c r="B24" s="4" t="s">
        <v>1740</v>
      </c>
      <c r="C24" s="3"/>
      <c r="D24" s="3"/>
      <c r="E24" s="3"/>
      <c r="F24" s="3"/>
      <c r="G24" s="3"/>
      <c r="H24" s="3"/>
      <c r="I24" s="3"/>
    </row>
    <row r="25" spans="1:9" x14ac:dyDescent="0.2">
      <c r="A25" s="1175"/>
      <c r="B25" s="37" t="s">
        <v>1741</v>
      </c>
      <c r="C25" s="3"/>
      <c r="D25" s="3"/>
      <c r="E25" s="3"/>
      <c r="F25" s="3"/>
      <c r="G25" s="3"/>
      <c r="H25" s="3"/>
      <c r="I25" s="3"/>
    </row>
    <row r="26" spans="1:9" x14ac:dyDescent="0.2">
      <c r="A26" s="1175"/>
      <c r="B26" s="4" t="s">
        <v>1742</v>
      </c>
      <c r="C26" s="3"/>
      <c r="D26" s="3"/>
      <c r="E26" s="3"/>
      <c r="F26" s="3"/>
      <c r="G26" s="3"/>
      <c r="H26" s="3"/>
      <c r="I26" s="3"/>
    </row>
    <row r="27" spans="1:9" x14ac:dyDescent="0.2">
      <c r="A27" s="1175"/>
      <c r="B27" s="4" t="s">
        <v>1743</v>
      </c>
      <c r="C27" s="3"/>
      <c r="D27" s="3"/>
      <c r="E27" s="3"/>
      <c r="F27" s="3"/>
      <c r="G27" s="3"/>
      <c r="H27" s="3"/>
      <c r="I27" s="3"/>
    </row>
    <row r="28" spans="1:9" x14ac:dyDescent="0.2">
      <c r="A28" s="1175"/>
      <c r="B28" s="822" t="s">
        <v>97</v>
      </c>
      <c r="C28" s="3"/>
      <c r="D28" s="3"/>
      <c r="E28" s="3"/>
      <c r="F28" s="3"/>
      <c r="G28" s="3"/>
      <c r="H28" s="3"/>
      <c r="I28" s="3"/>
    </row>
    <row r="29" spans="1:9" x14ac:dyDescent="0.2">
      <c r="A29" s="1176"/>
      <c r="B29" s="892" t="s">
        <v>144</v>
      </c>
      <c r="C29" s="171">
        <f>SUM(C24:C28)</f>
        <v>0</v>
      </c>
      <c r="D29" s="171">
        <f>SUM(D24:D28)</f>
        <v>0</v>
      </c>
      <c r="E29" s="171">
        <f t="shared" ref="E29:H29" si="2">SUM(E24:E28)</f>
        <v>0</v>
      </c>
      <c r="F29" s="171">
        <f t="shared" si="2"/>
        <v>0</v>
      </c>
      <c r="G29" s="171">
        <f t="shared" si="2"/>
        <v>0</v>
      </c>
      <c r="H29" s="171">
        <f t="shared" si="2"/>
        <v>0</v>
      </c>
      <c r="I29" s="171">
        <f>SUM(I24:I28)</f>
        <v>0</v>
      </c>
    </row>
    <row r="30" spans="1:9" x14ac:dyDescent="0.2">
      <c r="A30" s="1174" t="s">
        <v>921</v>
      </c>
      <c r="B30" s="4" t="s">
        <v>1744</v>
      </c>
      <c r="C30" s="3"/>
      <c r="D30" s="3"/>
      <c r="E30" s="3"/>
      <c r="F30" s="3"/>
      <c r="G30" s="3"/>
      <c r="H30" s="3"/>
      <c r="I30" s="3"/>
    </row>
    <row r="31" spans="1:9" x14ac:dyDescent="0.2">
      <c r="A31" s="1175"/>
      <c r="B31" s="37" t="s">
        <v>1745</v>
      </c>
      <c r="C31" s="3"/>
      <c r="D31" s="3"/>
      <c r="E31" s="3"/>
      <c r="F31" s="3"/>
      <c r="G31" s="3"/>
      <c r="H31" s="3"/>
      <c r="I31" s="3"/>
    </row>
    <row r="32" spans="1:9" x14ac:dyDescent="0.2">
      <c r="A32" s="1175"/>
      <c r="B32" s="4" t="s">
        <v>1746</v>
      </c>
      <c r="C32" s="3"/>
      <c r="D32" s="3"/>
      <c r="E32" s="3"/>
      <c r="F32" s="3"/>
      <c r="G32" s="3"/>
      <c r="H32" s="3"/>
      <c r="I32" s="3"/>
    </row>
    <row r="33" spans="1:9" x14ac:dyDescent="0.2">
      <c r="A33" s="1175"/>
      <c r="B33" s="4" t="s">
        <v>1747</v>
      </c>
      <c r="C33" s="3"/>
      <c r="D33" s="3"/>
      <c r="E33" s="3"/>
      <c r="F33" s="3"/>
      <c r="G33" s="3"/>
      <c r="H33" s="3"/>
      <c r="I33" s="3"/>
    </row>
    <row r="34" spans="1:9" x14ac:dyDescent="0.2">
      <c r="A34" s="1175"/>
      <c r="B34" s="822" t="s">
        <v>97</v>
      </c>
      <c r="C34" s="3"/>
      <c r="D34" s="3"/>
      <c r="E34" s="3"/>
      <c r="F34" s="3"/>
      <c r="G34" s="3"/>
      <c r="H34" s="3"/>
      <c r="I34" s="3"/>
    </row>
    <row r="35" spans="1:9" x14ac:dyDescent="0.2">
      <c r="A35" s="1176"/>
      <c r="B35" s="892" t="s">
        <v>144</v>
      </c>
      <c r="C35" s="171">
        <f>SUM(C30:C34)</f>
        <v>0</v>
      </c>
      <c r="D35" s="171">
        <f>SUM(D30:D34)</f>
        <v>0</v>
      </c>
      <c r="E35" s="171">
        <f t="shared" ref="E35:H35" si="3">SUM(E30:E34)</f>
        <v>0</v>
      </c>
      <c r="F35" s="171">
        <f t="shared" si="3"/>
        <v>0</v>
      </c>
      <c r="G35" s="171">
        <f t="shared" si="3"/>
        <v>0</v>
      </c>
      <c r="H35" s="171">
        <f t="shared" si="3"/>
        <v>0</v>
      </c>
      <c r="I35" s="171">
        <f>SUM(I30:I34)</f>
        <v>0</v>
      </c>
    </row>
    <row r="36" spans="1:9" x14ac:dyDescent="0.2">
      <c r="A36" s="1174" t="s">
        <v>922</v>
      </c>
      <c r="B36" s="4" t="s">
        <v>1748</v>
      </c>
      <c r="C36" s="3"/>
      <c r="D36" s="3"/>
      <c r="E36" s="3"/>
      <c r="F36" s="3"/>
      <c r="G36" s="3"/>
      <c r="H36" s="3"/>
      <c r="I36" s="3"/>
    </row>
    <row r="37" spans="1:9" x14ac:dyDescent="0.2">
      <c r="A37" s="1175"/>
      <c r="B37" s="37" t="s">
        <v>1749</v>
      </c>
      <c r="C37" s="3"/>
      <c r="D37" s="3"/>
      <c r="E37" s="3"/>
      <c r="F37" s="3"/>
      <c r="G37" s="3"/>
      <c r="H37" s="3"/>
      <c r="I37" s="3"/>
    </row>
    <row r="38" spans="1:9" x14ac:dyDescent="0.2">
      <c r="A38" s="1175"/>
      <c r="B38" s="4" t="s">
        <v>1750</v>
      </c>
      <c r="C38" s="3"/>
      <c r="D38" s="3"/>
      <c r="E38" s="3"/>
      <c r="F38" s="3"/>
      <c r="G38" s="3"/>
      <c r="H38" s="3"/>
      <c r="I38" s="3"/>
    </row>
    <row r="39" spans="1:9" x14ac:dyDescent="0.2">
      <c r="A39" s="1175"/>
      <c r="B39" s="4" t="s">
        <v>1751</v>
      </c>
      <c r="C39" s="3"/>
      <c r="D39" s="3"/>
      <c r="E39" s="3"/>
      <c r="F39" s="3"/>
      <c r="G39" s="3"/>
      <c r="H39" s="3"/>
      <c r="I39" s="3"/>
    </row>
    <row r="40" spans="1:9" x14ac:dyDescent="0.2">
      <c r="A40" s="1175"/>
      <c r="B40" s="822" t="s">
        <v>97</v>
      </c>
      <c r="C40" s="3"/>
      <c r="D40" s="3"/>
      <c r="E40" s="3"/>
      <c r="F40" s="3"/>
      <c r="G40" s="3"/>
      <c r="H40" s="3"/>
      <c r="I40" s="3"/>
    </row>
    <row r="41" spans="1:9" x14ac:dyDescent="0.2">
      <c r="A41" s="821"/>
      <c r="B41" s="892" t="s">
        <v>144</v>
      </c>
      <c r="C41" s="171">
        <f>SUM(C36:C40)</f>
        <v>0</v>
      </c>
      <c r="D41" s="171">
        <f>SUM(D36:D40)</f>
        <v>0</v>
      </c>
      <c r="E41" s="171">
        <f t="shared" ref="E41:H41" si="4">SUM(E36:E40)</f>
        <v>0</v>
      </c>
      <c r="F41" s="171">
        <f t="shared" si="4"/>
        <v>0</v>
      </c>
      <c r="G41" s="171">
        <f t="shared" si="4"/>
        <v>0</v>
      </c>
      <c r="H41" s="171">
        <f t="shared" si="4"/>
        <v>0</v>
      </c>
      <c r="I41" s="171">
        <f>SUM(I36:I40)</f>
        <v>0</v>
      </c>
    </row>
    <row r="42" spans="1:9" x14ac:dyDescent="0.2">
      <c r="A42" s="1174" t="s">
        <v>923</v>
      </c>
      <c r="B42" s="4" t="s">
        <v>1752</v>
      </c>
      <c r="C42" s="3"/>
      <c r="D42" s="3"/>
      <c r="E42" s="3"/>
      <c r="F42" s="3"/>
      <c r="G42" s="3"/>
      <c r="H42" s="3"/>
      <c r="I42" s="3"/>
    </row>
    <row r="43" spans="1:9" x14ac:dyDescent="0.2">
      <c r="A43" s="1175"/>
      <c r="B43" s="37" t="s">
        <v>1753</v>
      </c>
      <c r="C43" s="3"/>
      <c r="D43" s="3"/>
      <c r="E43" s="3"/>
      <c r="F43" s="3"/>
      <c r="G43" s="3"/>
      <c r="H43" s="3"/>
      <c r="I43" s="3"/>
    </row>
    <row r="44" spans="1:9" x14ac:dyDescent="0.2">
      <c r="A44" s="1175"/>
      <c r="B44" s="4" t="s">
        <v>1754</v>
      </c>
      <c r="C44" s="3"/>
      <c r="D44" s="3"/>
      <c r="E44" s="3"/>
      <c r="F44" s="3"/>
      <c r="G44" s="3"/>
      <c r="H44" s="3"/>
      <c r="I44" s="3"/>
    </row>
    <row r="45" spans="1:9" x14ac:dyDescent="0.2">
      <c r="A45" s="1175"/>
      <c r="B45" s="4" t="s">
        <v>1755</v>
      </c>
      <c r="C45" s="3"/>
      <c r="D45" s="3"/>
      <c r="E45" s="3"/>
      <c r="F45" s="3"/>
      <c r="G45" s="3"/>
      <c r="H45" s="3"/>
      <c r="I45" s="3"/>
    </row>
    <row r="46" spans="1:9" x14ac:dyDescent="0.2">
      <c r="A46" s="820"/>
      <c r="B46" s="822" t="s">
        <v>97</v>
      </c>
      <c r="C46" s="3"/>
      <c r="D46" s="3"/>
      <c r="E46" s="3"/>
      <c r="F46" s="3"/>
      <c r="G46" s="3"/>
      <c r="H46" s="3"/>
      <c r="I46" s="3"/>
    </row>
    <row r="47" spans="1:9" x14ac:dyDescent="0.2">
      <c r="A47" s="257"/>
      <c r="B47" s="181" t="s">
        <v>144</v>
      </c>
      <c r="C47" s="171">
        <f>SUM(C42:C46)</f>
        <v>0</v>
      </c>
      <c r="D47" s="171">
        <f>SUM(D42:D46)</f>
        <v>0</v>
      </c>
      <c r="E47" s="171">
        <f t="shared" ref="E47:H47" si="5">SUM(E42:E46)</f>
        <v>0</v>
      </c>
      <c r="F47" s="171">
        <f t="shared" si="5"/>
        <v>0</v>
      </c>
      <c r="G47" s="171">
        <f t="shared" si="5"/>
        <v>0</v>
      </c>
      <c r="H47" s="171">
        <f t="shared" si="5"/>
        <v>0</v>
      </c>
      <c r="I47" s="171">
        <f>SUM(I42:I46)</f>
        <v>0</v>
      </c>
    </row>
    <row r="48" spans="1:9" x14ac:dyDescent="0.2">
      <c r="A48" s="1138" t="s">
        <v>129</v>
      </c>
      <c r="B48" s="1138"/>
      <c r="C48" s="195">
        <f>C47+C41+C35+C29+C23+C17</f>
        <v>0</v>
      </c>
      <c r="D48" s="195">
        <f t="shared" ref="D48:I48" si="6">D47+D41+D35+D29+D23+D17</f>
        <v>0</v>
      </c>
      <c r="E48" s="195">
        <f t="shared" si="6"/>
        <v>0</v>
      </c>
      <c r="F48" s="195">
        <f t="shared" si="6"/>
        <v>0</v>
      </c>
      <c r="G48" s="195">
        <f t="shared" si="6"/>
        <v>0</v>
      </c>
      <c r="H48" s="195">
        <f t="shared" si="6"/>
        <v>0</v>
      </c>
      <c r="I48" s="195">
        <f t="shared" si="6"/>
        <v>0</v>
      </c>
    </row>
    <row r="51" spans="2:7" x14ac:dyDescent="0.2">
      <c r="B51" s="8" t="s">
        <v>924</v>
      </c>
      <c r="C51" s="885"/>
      <c r="D51" s="7"/>
      <c r="E51" s="7"/>
    </row>
    <row r="52" spans="2:7" ht="25.5" customHeight="1" x14ac:dyDescent="0.2">
      <c r="B52" s="1151" t="str">
        <f>[1]i.04149!B51</f>
        <v>"................................" ХХК-ийн гүйцэтгэх захирал</v>
      </c>
      <c r="C52" s="1151"/>
      <c r="D52" s="1151" t="str">
        <f>[1]i.04149!D51</f>
        <v>/............................................./</v>
      </c>
      <c r="E52" s="1151"/>
      <c r="F52" s="1151" t="str">
        <f>[1]i.04149!F51</f>
        <v>/.................................../</v>
      </c>
      <c r="G52" s="1151"/>
    </row>
    <row r="53" spans="2:7" x14ac:dyDescent="0.2">
      <c r="B53" s="894"/>
      <c r="C53" s="86"/>
      <c r="D53" s="1151"/>
      <c r="E53" s="1151"/>
      <c r="F53" s="1151"/>
      <c r="G53" s="1151"/>
    </row>
    <row r="54" spans="2:7" x14ac:dyDescent="0.2">
      <c r="B54" s="8"/>
      <c r="C54" s="5" t="s">
        <v>111</v>
      </c>
      <c r="D54" s="1151"/>
      <c r="E54" s="1151"/>
      <c r="F54" s="1151"/>
      <c r="G54" s="1151"/>
    </row>
    <row r="55" spans="2:7" x14ac:dyDescent="0.2">
      <c r="B55" s="894" t="s">
        <v>928</v>
      </c>
      <c r="C55" s="86"/>
      <c r="D55" s="1151"/>
      <c r="E55" s="1151"/>
      <c r="F55" s="1151"/>
      <c r="G55" s="1151"/>
    </row>
    <row r="56" spans="2:7" x14ac:dyDescent="0.2">
      <c r="B56" s="8" t="s">
        <v>929</v>
      </c>
      <c r="C56" s="86"/>
      <c r="D56" s="1151" t="str">
        <f>[1]i.04149!D55</f>
        <v>/............................................./</v>
      </c>
      <c r="E56" s="1151"/>
      <c r="F56" s="1151" t="str">
        <f>[1]i.04149!F55</f>
        <v>/.................................../</v>
      </c>
      <c r="G56" s="1151"/>
    </row>
  </sheetData>
  <sheetProtection algorithmName="SHA-512" hashValue="sOIpjl+pzRwiJQ+hiOGe3xZ7PBreyLEF69KbPS3TuqlMhvmV2XVtl6xMDEI37Pz5BgKx8vUiKkBNjUTy9FDbUw==" saltValue="QzrbqrLC7UEkvmwgTHjOag==" spinCount="100000" sheet="1" formatColumns="0" formatRows="0"/>
  <mergeCells count="30">
    <mergeCell ref="D55:E55"/>
    <mergeCell ref="F55:G55"/>
    <mergeCell ref="D56:E56"/>
    <mergeCell ref="F56:G56"/>
    <mergeCell ref="D52:E52"/>
    <mergeCell ref="F52:G52"/>
    <mergeCell ref="D53:E53"/>
    <mergeCell ref="F53:G53"/>
    <mergeCell ref="D54:E54"/>
    <mergeCell ref="F54:G54"/>
    <mergeCell ref="A24:A29"/>
    <mergeCell ref="A30:A35"/>
    <mergeCell ref="A36:A40"/>
    <mergeCell ref="A42:A45"/>
    <mergeCell ref="B52:C52"/>
    <mergeCell ref="A48:B48"/>
    <mergeCell ref="D9:E9"/>
    <mergeCell ref="F9:F10"/>
    <mergeCell ref="H9:H10"/>
    <mergeCell ref="I9:I10"/>
    <mergeCell ref="G1:I3"/>
    <mergeCell ref="H7:I7"/>
    <mergeCell ref="H8:I8"/>
    <mergeCell ref="G9:G10"/>
    <mergeCell ref="A8:C8"/>
    <mergeCell ref="A12:A17"/>
    <mergeCell ref="A18:A23"/>
    <mergeCell ref="A9:A10"/>
    <mergeCell ref="B9:B10"/>
    <mergeCell ref="C9:C10"/>
  </mergeCells>
  <dataValidations count="1">
    <dataValidation type="whole" allowBlank="1" showInputMessage="1" showErrorMessage="1" sqref="I8" xr:uid="{4C5CCAB3-947A-4E7E-9A93-2973E3E6B827}">
      <formula1>1</formula1>
      <formula2>100000000000</formula2>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zoomScaleNormal="100" zoomScalePageLayoutView="60" workbookViewId="0">
      <selection activeCell="M16" sqref="M16"/>
    </sheetView>
  </sheetViews>
  <sheetFormatPr defaultColWidth="9.140625" defaultRowHeight="12.75" x14ac:dyDescent="0.2"/>
  <cols>
    <col min="1" max="1" width="5.42578125" style="879" customWidth="1"/>
    <col min="2" max="2" width="53.42578125" style="879" customWidth="1"/>
    <col min="3" max="3" width="9.140625" style="879"/>
    <col min="4" max="4" width="29.5703125" style="879" bestFit="1" customWidth="1"/>
    <col min="5" max="6" width="17.7109375" style="879" bestFit="1" customWidth="1"/>
    <col min="7" max="16384" width="9.140625" style="879"/>
  </cols>
  <sheetData>
    <row r="1" spans="1:7" ht="12.75" customHeight="1" x14ac:dyDescent="0.2">
      <c r="A1" s="976"/>
      <c r="B1" s="977" t="s">
        <v>1645</v>
      </c>
      <c r="C1" s="179"/>
      <c r="D1" s="1070" t="s">
        <v>139</v>
      </c>
      <c r="E1" s="1070"/>
      <c r="F1" s="1070"/>
      <c r="G1" s="1070"/>
    </row>
    <row r="2" spans="1:7" x14ac:dyDescent="0.2">
      <c r="A2" s="976"/>
      <c r="B2" s="179"/>
      <c r="C2" s="179"/>
      <c r="D2" s="1070"/>
      <c r="E2" s="1070"/>
      <c r="F2" s="1070"/>
      <c r="G2" s="1070"/>
    </row>
    <row r="3" spans="1:7" ht="12.75" customHeight="1" x14ac:dyDescent="0.2">
      <c r="A3" s="976"/>
      <c r="B3" s="1068" t="s">
        <v>140</v>
      </c>
      <c r="C3" s="1068"/>
      <c r="D3" s="1068"/>
      <c r="E3" s="1068"/>
      <c r="F3" s="976"/>
      <c r="G3" s="976"/>
    </row>
    <row r="4" spans="1:7" x14ac:dyDescent="0.2">
      <c r="A4" s="976"/>
      <c r="B4" s="976"/>
      <c r="C4" s="976"/>
      <c r="D4" s="976"/>
      <c r="E4" s="976"/>
      <c r="F4" s="976"/>
      <c r="G4" s="976"/>
    </row>
    <row r="5" spans="1:7" ht="12.75" customHeight="1" x14ac:dyDescent="0.2">
      <c r="A5" s="1071" t="str">
        <f>[1]i.04119!A6</f>
        <v>Даатгагчийн нэр:</v>
      </c>
      <c r="B5" s="1071"/>
      <c r="C5" s="179"/>
      <c r="D5" s="976"/>
      <c r="E5" s="976"/>
      <c r="F5" s="1066" t="str">
        <f>[1]i.04119!D6</f>
        <v>..... оны .... сарын ...-ны өдөр</v>
      </c>
      <c r="G5" s="1066"/>
    </row>
    <row r="6" spans="1:7" x14ac:dyDescent="0.2">
      <c r="A6" s="976"/>
      <c r="B6" s="976"/>
      <c r="C6" s="976"/>
      <c r="D6" s="976"/>
      <c r="E6" s="976"/>
      <c r="G6" s="877" t="s">
        <v>3</v>
      </c>
    </row>
    <row r="7" spans="1:7" ht="25.5" x14ac:dyDescent="0.2">
      <c r="A7" s="978"/>
      <c r="B7" s="891" t="s">
        <v>141</v>
      </c>
      <c r="C7" s="891" t="s">
        <v>6</v>
      </c>
      <c r="D7" s="891" t="s">
        <v>142</v>
      </c>
      <c r="E7" s="891" t="s">
        <v>143</v>
      </c>
      <c r="F7" s="891" t="s">
        <v>144</v>
      </c>
      <c r="G7" s="891" t="s">
        <v>145</v>
      </c>
    </row>
    <row r="8" spans="1:7" x14ac:dyDescent="0.2">
      <c r="A8" s="978" t="s">
        <v>8</v>
      </c>
      <c r="B8" s="891" t="s">
        <v>9</v>
      </c>
      <c r="C8" s="891" t="s">
        <v>10</v>
      </c>
      <c r="D8" s="891">
        <v>1</v>
      </c>
      <c r="E8" s="891">
        <v>2</v>
      </c>
      <c r="F8" s="891">
        <v>3</v>
      </c>
      <c r="G8" s="891">
        <v>4</v>
      </c>
    </row>
    <row r="9" spans="1:7" x14ac:dyDescent="0.2">
      <c r="A9" s="978">
        <v>1</v>
      </c>
      <c r="B9" s="183" t="s">
        <v>146</v>
      </c>
      <c r="C9" s="187">
        <v>1</v>
      </c>
      <c r="D9" s="171">
        <v>0</v>
      </c>
      <c r="E9" s="171">
        <v>0</v>
      </c>
      <c r="F9" s="171">
        <f t="shared" ref="F9:F72" si="0">D9+E9</f>
        <v>0</v>
      </c>
      <c r="G9" s="186" t="e">
        <f>F9/$F$95</f>
        <v>#DIV/0!</v>
      </c>
    </row>
    <row r="10" spans="1:7" x14ac:dyDescent="0.2">
      <c r="A10" s="978">
        <v>2</v>
      </c>
      <c r="B10" s="181" t="s">
        <v>147</v>
      </c>
      <c r="C10" s="187">
        <v>2</v>
      </c>
      <c r="D10" s="171">
        <f>SUM(D11:D22)</f>
        <v>0</v>
      </c>
      <c r="E10" s="171">
        <f>SUM(E11:E22)</f>
        <v>0</v>
      </c>
      <c r="F10" s="171">
        <f t="shared" si="0"/>
        <v>0</v>
      </c>
      <c r="G10" s="186" t="e">
        <f t="shared" ref="G10:G73" si="1">F10/$F$95</f>
        <v>#DIV/0!</v>
      </c>
    </row>
    <row r="11" spans="1:7" x14ac:dyDescent="0.2">
      <c r="A11" s="979">
        <v>2.1</v>
      </c>
      <c r="B11" s="175" t="s">
        <v>148</v>
      </c>
      <c r="C11" s="188">
        <v>3</v>
      </c>
      <c r="D11" s="3"/>
      <c r="E11" s="173"/>
      <c r="F11" s="173">
        <f t="shared" si="0"/>
        <v>0</v>
      </c>
      <c r="G11" s="186" t="e">
        <f t="shared" si="1"/>
        <v>#DIV/0!</v>
      </c>
    </row>
    <row r="12" spans="1:7" x14ac:dyDescent="0.2">
      <c r="A12" s="979">
        <v>2.2000000000000002</v>
      </c>
      <c r="B12" s="175" t="s">
        <v>149</v>
      </c>
      <c r="C12" s="188">
        <v>4</v>
      </c>
      <c r="D12" s="3"/>
      <c r="E12" s="173"/>
      <c r="F12" s="173">
        <f t="shared" si="0"/>
        <v>0</v>
      </c>
      <c r="G12" s="186" t="e">
        <f t="shared" si="1"/>
        <v>#DIV/0!</v>
      </c>
    </row>
    <row r="13" spans="1:7" x14ac:dyDescent="0.2">
      <c r="A13" s="979">
        <v>2.2999999999999998</v>
      </c>
      <c r="B13" s="175" t="s">
        <v>150</v>
      </c>
      <c r="C13" s="188">
        <v>5</v>
      </c>
      <c r="D13" s="3"/>
      <c r="E13" s="173"/>
      <c r="F13" s="173">
        <f t="shared" si="0"/>
        <v>0</v>
      </c>
      <c r="G13" s="186" t="e">
        <f t="shared" si="1"/>
        <v>#DIV/0!</v>
      </c>
    </row>
    <row r="14" spans="1:7" x14ac:dyDescent="0.2">
      <c r="A14" s="979">
        <v>2.4</v>
      </c>
      <c r="B14" s="175" t="s">
        <v>151</v>
      </c>
      <c r="C14" s="188">
        <v>6</v>
      </c>
      <c r="D14" s="3"/>
      <c r="E14" s="173"/>
      <c r="F14" s="173">
        <f t="shared" si="0"/>
        <v>0</v>
      </c>
      <c r="G14" s="186" t="e">
        <f t="shared" si="1"/>
        <v>#DIV/0!</v>
      </c>
    </row>
    <row r="15" spans="1:7" x14ac:dyDescent="0.2">
      <c r="A15" s="979">
        <v>2.5</v>
      </c>
      <c r="B15" s="175" t="s">
        <v>152</v>
      </c>
      <c r="C15" s="188">
        <v>7</v>
      </c>
      <c r="D15" s="3"/>
      <c r="E15" s="173"/>
      <c r="F15" s="173">
        <f t="shared" si="0"/>
        <v>0</v>
      </c>
      <c r="G15" s="186" t="e">
        <f t="shared" si="1"/>
        <v>#DIV/0!</v>
      </c>
    </row>
    <row r="16" spans="1:7" x14ac:dyDescent="0.2">
      <c r="A16" s="979">
        <v>2.6</v>
      </c>
      <c r="B16" s="175" t="s">
        <v>153</v>
      </c>
      <c r="C16" s="188">
        <v>8</v>
      </c>
      <c r="D16" s="3"/>
      <c r="E16" s="173"/>
      <c r="F16" s="173">
        <f t="shared" si="0"/>
        <v>0</v>
      </c>
      <c r="G16" s="186" t="e">
        <f t="shared" si="1"/>
        <v>#DIV/0!</v>
      </c>
    </row>
    <row r="17" spans="1:7" x14ac:dyDescent="0.2">
      <c r="A17" s="979">
        <v>2.7</v>
      </c>
      <c r="B17" s="175" t="s">
        <v>154</v>
      </c>
      <c r="C17" s="188">
        <v>9</v>
      </c>
      <c r="D17" s="3"/>
      <c r="E17" s="173"/>
      <c r="F17" s="173">
        <f t="shared" si="0"/>
        <v>0</v>
      </c>
      <c r="G17" s="186" t="e">
        <f t="shared" si="1"/>
        <v>#DIV/0!</v>
      </c>
    </row>
    <row r="18" spans="1:7" x14ac:dyDescent="0.2">
      <c r="A18" s="979">
        <v>2.8</v>
      </c>
      <c r="B18" s="175" t="s">
        <v>155</v>
      </c>
      <c r="C18" s="188">
        <v>10</v>
      </c>
      <c r="D18" s="3"/>
      <c r="E18" s="173"/>
      <c r="F18" s="173">
        <f t="shared" si="0"/>
        <v>0</v>
      </c>
      <c r="G18" s="186" t="e">
        <f t="shared" si="1"/>
        <v>#DIV/0!</v>
      </c>
    </row>
    <row r="19" spans="1:7" x14ac:dyDescent="0.2">
      <c r="A19" s="979">
        <v>2.9</v>
      </c>
      <c r="B19" s="175" t="s">
        <v>156</v>
      </c>
      <c r="C19" s="188">
        <v>11</v>
      </c>
      <c r="D19" s="3"/>
      <c r="E19" s="173"/>
      <c r="F19" s="173">
        <f t="shared" si="0"/>
        <v>0</v>
      </c>
      <c r="G19" s="186" t="e">
        <f t="shared" si="1"/>
        <v>#DIV/0!</v>
      </c>
    </row>
    <row r="20" spans="1:7" x14ac:dyDescent="0.2">
      <c r="A20" s="980">
        <v>2.1</v>
      </c>
      <c r="B20" s="175" t="s">
        <v>157</v>
      </c>
      <c r="C20" s="188">
        <v>12</v>
      </c>
      <c r="D20" s="3"/>
      <c r="E20" s="173"/>
      <c r="F20" s="173">
        <f t="shared" si="0"/>
        <v>0</v>
      </c>
      <c r="G20" s="186" t="e">
        <f t="shared" si="1"/>
        <v>#DIV/0!</v>
      </c>
    </row>
    <row r="21" spans="1:7" x14ac:dyDescent="0.2">
      <c r="A21" s="979">
        <v>2.11</v>
      </c>
      <c r="B21" s="175" t="s">
        <v>158</v>
      </c>
      <c r="C21" s="188">
        <v>13</v>
      </c>
      <c r="D21" s="3"/>
      <c r="E21" s="173"/>
      <c r="F21" s="173">
        <f t="shared" si="0"/>
        <v>0</v>
      </c>
      <c r="G21" s="186" t="e">
        <f t="shared" si="1"/>
        <v>#DIV/0!</v>
      </c>
    </row>
    <row r="22" spans="1:7" x14ac:dyDescent="0.2">
      <c r="A22" s="979">
        <v>2.12</v>
      </c>
      <c r="B22" s="175" t="s">
        <v>159</v>
      </c>
      <c r="C22" s="188">
        <v>14</v>
      </c>
      <c r="D22" s="3"/>
      <c r="E22" s="173"/>
      <c r="F22" s="173">
        <f t="shared" si="0"/>
        <v>0</v>
      </c>
      <c r="G22" s="186" t="e">
        <f t="shared" si="1"/>
        <v>#DIV/0!</v>
      </c>
    </row>
    <row r="23" spans="1:7" x14ac:dyDescent="0.2">
      <c r="A23" s="978">
        <v>3</v>
      </c>
      <c r="B23" s="181" t="s">
        <v>160</v>
      </c>
      <c r="C23" s="187">
        <v>15</v>
      </c>
      <c r="D23" s="171">
        <f>SUM(D24:D35)</f>
        <v>0</v>
      </c>
      <c r="E23" s="171">
        <f>SUM(E24:E35)</f>
        <v>0</v>
      </c>
      <c r="F23" s="171">
        <f t="shared" si="0"/>
        <v>0</v>
      </c>
      <c r="G23" s="186" t="e">
        <f t="shared" si="1"/>
        <v>#DIV/0!</v>
      </c>
    </row>
    <row r="24" spans="1:7" x14ac:dyDescent="0.2">
      <c r="A24" s="979">
        <v>3.1</v>
      </c>
      <c r="B24" s="175" t="s">
        <v>148</v>
      </c>
      <c r="C24" s="188">
        <v>16</v>
      </c>
      <c r="D24" s="3"/>
      <c r="E24" s="173"/>
      <c r="F24" s="173">
        <f t="shared" si="0"/>
        <v>0</v>
      </c>
      <c r="G24" s="186" t="e">
        <f t="shared" si="1"/>
        <v>#DIV/0!</v>
      </c>
    </row>
    <row r="25" spans="1:7" x14ac:dyDescent="0.2">
      <c r="A25" s="979">
        <v>3.2</v>
      </c>
      <c r="B25" s="175" t="s">
        <v>149</v>
      </c>
      <c r="C25" s="188">
        <v>17</v>
      </c>
      <c r="D25" s="3"/>
      <c r="E25" s="173"/>
      <c r="F25" s="173">
        <f t="shared" si="0"/>
        <v>0</v>
      </c>
      <c r="G25" s="186" t="e">
        <f t="shared" si="1"/>
        <v>#DIV/0!</v>
      </c>
    </row>
    <row r="26" spans="1:7" x14ac:dyDescent="0.2">
      <c r="A26" s="979">
        <v>3.3</v>
      </c>
      <c r="B26" s="175" t="s">
        <v>150</v>
      </c>
      <c r="C26" s="188">
        <v>18</v>
      </c>
      <c r="D26" s="3"/>
      <c r="E26" s="173"/>
      <c r="F26" s="173">
        <f t="shared" si="0"/>
        <v>0</v>
      </c>
      <c r="G26" s="186" t="e">
        <f t="shared" si="1"/>
        <v>#DIV/0!</v>
      </c>
    </row>
    <row r="27" spans="1:7" x14ac:dyDescent="0.2">
      <c r="A27" s="979">
        <v>3.4</v>
      </c>
      <c r="B27" s="175" t="s">
        <v>151</v>
      </c>
      <c r="C27" s="188">
        <v>19</v>
      </c>
      <c r="D27" s="3"/>
      <c r="E27" s="173"/>
      <c r="F27" s="173">
        <f t="shared" si="0"/>
        <v>0</v>
      </c>
      <c r="G27" s="186" t="e">
        <f t="shared" si="1"/>
        <v>#DIV/0!</v>
      </c>
    </row>
    <row r="28" spans="1:7" x14ac:dyDescent="0.2">
      <c r="A28" s="979">
        <v>3.5</v>
      </c>
      <c r="B28" s="175" t="s">
        <v>152</v>
      </c>
      <c r="C28" s="188">
        <v>20</v>
      </c>
      <c r="D28" s="3"/>
      <c r="E28" s="173"/>
      <c r="F28" s="173">
        <f t="shared" si="0"/>
        <v>0</v>
      </c>
      <c r="G28" s="186" t="e">
        <f t="shared" si="1"/>
        <v>#DIV/0!</v>
      </c>
    </row>
    <row r="29" spans="1:7" x14ac:dyDescent="0.2">
      <c r="A29" s="979">
        <v>3.6</v>
      </c>
      <c r="B29" s="175" t="s">
        <v>153</v>
      </c>
      <c r="C29" s="188">
        <v>21</v>
      </c>
      <c r="D29" s="3"/>
      <c r="E29" s="173"/>
      <c r="F29" s="173">
        <f t="shared" si="0"/>
        <v>0</v>
      </c>
      <c r="G29" s="186" t="e">
        <f t="shared" si="1"/>
        <v>#DIV/0!</v>
      </c>
    </row>
    <row r="30" spans="1:7" x14ac:dyDescent="0.2">
      <c r="A30" s="979">
        <v>3.7</v>
      </c>
      <c r="B30" s="175" t="s">
        <v>154</v>
      </c>
      <c r="C30" s="188">
        <v>22</v>
      </c>
      <c r="D30" s="3"/>
      <c r="E30" s="173"/>
      <c r="F30" s="173">
        <f t="shared" si="0"/>
        <v>0</v>
      </c>
      <c r="G30" s="186" t="e">
        <f t="shared" si="1"/>
        <v>#DIV/0!</v>
      </c>
    </row>
    <row r="31" spans="1:7" x14ac:dyDescent="0.2">
      <c r="A31" s="979">
        <v>3.8</v>
      </c>
      <c r="B31" s="175" t="s">
        <v>155</v>
      </c>
      <c r="C31" s="188">
        <v>23</v>
      </c>
      <c r="D31" s="3"/>
      <c r="E31" s="173"/>
      <c r="F31" s="173">
        <f t="shared" si="0"/>
        <v>0</v>
      </c>
      <c r="G31" s="186" t="e">
        <f t="shared" si="1"/>
        <v>#DIV/0!</v>
      </c>
    </row>
    <row r="32" spans="1:7" x14ac:dyDescent="0.2">
      <c r="A32" s="979">
        <v>3.9</v>
      </c>
      <c r="B32" s="175" t="s">
        <v>156</v>
      </c>
      <c r="C32" s="188">
        <v>24</v>
      </c>
      <c r="D32" s="3"/>
      <c r="E32" s="173"/>
      <c r="F32" s="173">
        <f t="shared" si="0"/>
        <v>0</v>
      </c>
      <c r="G32" s="186" t="e">
        <f t="shared" si="1"/>
        <v>#DIV/0!</v>
      </c>
    </row>
    <row r="33" spans="1:7" x14ac:dyDescent="0.2">
      <c r="A33" s="980">
        <v>3.1</v>
      </c>
      <c r="B33" s="175" t="s">
        <v>157</v>
      </c>
      <c r="C33" s="188">
        <v>25</v>
      </c>
      <c r="D33" s="3"/>
      <c r="E33" s="173"/>
      <c r="F33" s="173">
        <f t="shared" si="0"/>
        <v>0</v>
      </c>
      <c r="G33" s="186" t="e">
        <f t="shared" si="1"/>
        <v>#DIV/0!</v>
      </c>
    </row>
    <row r="34" spans="1:7" x14ac:dyDescent="0.2">
      <c r="A34" s="979">
        <v>3.11</v>
      </c>
      <c r="B34" s="175" t="s">
        <v>158</v>
      </c>
      <c r="C34" s="188">
        <v>26</v>
      </c>
      <c r="D34" s="3"/>
      <c r="E34" s="173"/>
      <c r="F34" s="173">
        <f t="shared" si="0"/>
        <v>0</v>
      </c>
      <c r="G34" s="186" t="e">
        <f t="shared" si="1"/>
        <v>#DIV/0!</v>
      </c>
    </row>
    <row r="35" spans="1:7" x14ac:dyDescent="0.2">
      <c r="A35" s="979">
        <v>3.12</v>
      </c>
      <c r="B35" s="175" t="s">
        <v>159</v>
      </c>
      <c r="C35" s="188">
        <v>27</v>
      </c>
      <c r="D35" s="3"/>
      <c r="E35" s="173"/>
      <c r="F35" s="173">
        <f t="shared" si="0"/>
        <v>0</v>
      </c>
      <c r="G35" s="186" t="e">
        <f t="shared" si="1"/>
        <v>#DIV/0!</v>
      </c>
    </row>
    <row r="36" spans="1:7" x14ac:dyDescent="0.2">
      <c r="A36" s="978">
        <v>4</v>
      </c>
      <c r="B36" s="181" t="s">
        <v>161</v>
      </c>
      <c r="C36" s="187">
        <v>28</v>
      </c>
      <c r="D36" s="171">
        <f>SUM(D37:D48)</f>
        <v>0</v>
      </c>
      <c r="E36" s="171">
        <f>SUM(E37:E48)</f>
        <v>0</v>
      </c>
      <c r="F36" s="171">
        <f t="shared" si="0"/>
        <v>0</v>
      </c>
      <c r="G36" s="186" t="e">
        <f t="shared" si="1"/>
        <v>#DIV/0!</v>
      </c>
    </row>
    <row r="37" spans="1:7" x14ac:dyDescent="0.2">
      <c r="A37" s="979">
        <v>4.0999999999999996</v>
      </c>
      <c r="B37" s="175" t="s">
        <v>148</v>
      </c>
      <c r="C37" s="188">
        <v>29</v>
      </c>
      <c r="D37" s="173"/>
      <c r="E37" s="3"/>
      <c r="F37" s="173">
        <f t="shared" si="0"/>
        <v>0</v>
      </c>
      <c r="G37" s="186" t="e">
        <f t="shared" si="1"/>
        <v>#DIV/0!</v>
      </c>
    </row>
    <row r="38" spans="1:7" x14ac:dyDescent="0.2">
      <c r="A38" s="979">
        <v>4.2</v>
      </c>
      <c r="B38" s="175" t="s">
        <v>149</v>
      </c>
      <c r="C38" s="188">
        <v>30</v>
      </c>
      <c r="D38" s="173"/>
      <c r="E38" s="3"/>
      <c r="F38" s="173">
        <f t="shared" si="0"/>
        <v>0</v>
      </c>
      <c r="G38" s="186" t="e">
        <f t="shared" si="1"/>
        <v>#DIV/0!</v>
      </c>
    </row>
    <row r="39" spans="1:7" x14ac:dyDescent="0.2">
      <c r="A39" s="979">
        <v>4.3</v>
      </c>
      <c r="B39" s="175" t="s">
        <v>150</v>
      </c>
      <c r="C39" s="188">
        <v>31</v>
      </c>
      <c r="D39" s="173"/>
      <c r="E39" s="3"/>
      <c r="F39" s="173">
        <f t="shared" si="0"/>
        <v>0</v>
      </c>
      <c r="G39" s="186" t="e">
        <f t="shared" si="1"/>
        <v>#DIV/0!</v>
      </c>
    </row>
    <row r="40" spans="1:7" x14ac:dyDescent="0.2">
      <c r="A40" s="979">
        <v>4.4000000000000004</v>
      </c>
      <c r="B40" s="175" t="s">
        <v>151</v>
      </c>
      <c r="C40" s="188">
        <v>32</v>
      </c>
      <c r="D40" s="173"/>
      <c r="E40" s="3"/>
      <c r="F40" s="173">
        <f t="shared" si="0"/>
        <v>0</v>
      </c>
      <c r="G40" s="186" t="e">
        <f t="shared" si="1"/>
        <v>#DIV/0!</v>
      </c>
    </row>
    <row r="41" spans="1:7" x14ac:dyDescent="0.2">
      <c r="A41" s="979">
        <v>4.5</v>
      </c>
      <c r="B41" s="175" t="s">
        <v>152</v>
      </c>
      <c r="C41" s="188">
        <v>33</v>
      </c>
      <c r="D41" s="173"/>
      <c r="E41" s="3"/>
      <c r="F41" s="173">
        <f t="shared" si="0"/>
        <v>0</v>
      </c>
      <c r="G41" s="186" t="e">
        <f t="shared" si="1"/>
        <v>#DIV/0!</v>
      </c>
    </row>
    <row r="42" spans="1:7" x14ac:dyDescent="0.2">
      <c r="A42" s="979">
        <v>4.5999999999999996</v>
      </c>
      <c r="B42" s="175" t="s">
        <v>153</v>
      </c>
      <c r="C42" s="188">
        <v>34</v>
      </c>
      <c r="D42" s="173"/>
      <c r="E42" s="3"/>
      <c r="F42" s="173">
        <f t="shared" si="0"/>
        <v>0</v>
      </c>
      <c r="G42" s="186" t="e">
        <f t="shared" si="1"/>
        <v>#DIV/0!</v>
      </c>
    </row>
    <row r="43" spans="1:7" x14ac:dyDescent="0.2">
      <c r="A43" s="979">
        <v>4.7</v>
      </c>
      <c r="B43" s="175" t="s">
        <v>154</v>
      </c>
      <c r="C43" s="188">
        <v>35</v>
      </c>
      <c r="D43" s="173"/>
      <c r="E43" s="3"/>
      <c r="F43" s="173">
        <f t="shared" si="0"/>
        <v>0</v>
      </c>
      <c r="G43" s="186" t="e">
        <f t="shared" si="1"/>
        <v>#DIV/0!</v>
      </c>
    </row>
    <row r="44" spans="1:7" x14ac:dyDescent="0.2">
      <c r="A44" s="979">
        <v>4.8</v>
      </c>
      <c r="B44" s="175" t="s">
        <v>155</v>
      </c>
      <c r="C44" s="188">
        <v>36</v>
      </c>
      <c r="D44" s="173"/>
      <c r="E44" s="3"/>
      <c r="F44" s="173">
        <f t="shared" si="0"/>
        <v>0</v>
      </c>
      <c r="G44" s="186" t="e">
        <f t="shared" si="1"/>
        <v>#DIV/0!</v>
      </c>
    </row>
    <row r="45" spans="1:7" x14ac:dyDescent="0.2">
      <c r="A45" s="979">
        <v>4.9000000000000004</v>
      </c>
      <c r="B45" s="175" t="s">
        <v>156</v>
      </c>
      <c r="C45" s="188">
        <v>37</v>
      </c>
      <c r="D45" s="173"/>
      <c r="E45" s="3"/>
      <c r="F45" s="173">
        <f t="shared" si="0"/>
        <v>0</v>
      </c>
      <c r="G45" s="186" t="e">
        <f t="shared" si="1"/>
        <v>#DIV/0!</v>
      </c>
    </row>
    <row r="46" spans="1:7" x14ac:dyDescent="0.2">
      <c r="A46" s="980">
        <v>4.0999999999999996</v>
      </c>
      <c r="B46" s="175" t="s">
        <v>157</v>
      </c>
      <c r="C46" s="188">
        <v>38</v>
      </c>
      <c r="D46" s="173"/>
      <c r="E46" s="3"/>
      <c r="F46" s="173">
        <f t="shared" si="0"/>
        <v>0</v>
      </c>
      <c r="G46" s="186" t="e">
        <f t="shared" si="1"/>
        <v>#DIV/0!</v>
      </c>
    </row>
    <row r="47" spans="1:7" x14ac:dyDescent="0.2">
      <c r="A47" s="979">
        <v>4.1100000000000003</v>
      </c>
      <c r="B47" s="175" t="s">
        <v>158</v>
      </c>
      <c r="C47" s="188">
        <v>39</v>
      </c>
      <c r="D47" s="173"/>
      <c r="E47" s="3"/>
      <c r="F47" s="173">
        <f t="shared" si="0"/>
        <v>0</v>
      </c>
      <c r="G47" s="186" t="e">
        <f t="shared" si="1"/>
        <v>#DIV/0!</v>
      </c>
    </row>
    <row r="48" spans="1:7" x14ac:dyDescent="0.2">
      <c r="A48" s="979">
        <v>4.12</v>
      </c>
      <c r="B48" s="175" t="s">
        <v>159</v>
      </c>
      <c r="C48" s="188">
        <v>40</v>
      </c>
      <c r="D48" s="173"/>
      <c r="E48" s="3"/>
      <c r="F48" s="173">
        <f t="shared" si="0"/>
        <v>0</v>
      </c>
      <c r="G48" s="186" t="e">
        <f t="shared" si="1"/>
        <v>#DIV/0!</v>
      </c>
    </row>
    <row r="49" spans="1:7" x14ac:dyDescent="0.2">
      <c r="A49" s="978">
        <v>5</v>
      </c>
      <c r="B49" s="181" t="s">
        <v>162</v>
      </c>
      <c r="C49" s="187">
        <v>41</v>
      </c>
      <c r="D49" s="171">
        <f>SUM(D50:D61)</f>
        <v>0</v>
      </c>
      <c r="E49" s="171">
        <f>SUM(E50:E61)</f>
        <v>0</v>
      </c>
      <c r="F49" s="171">
        <f t="shared" si="0"/>
        <v>0</v>
      </c>
      <c r="G49" s="186" t="e">
        <f t="shared" si="1"/>
        <v>#DIV/0!</v>
      </c>
    </row>
    <row r="50" spans="1:7" x14ac:dyDescent="0.2">
      <c r="A50" s="979">
        <v>5.0999999999999996</v>
      </c>
      <c r="B50" s="175" t="s">
        <v>148</v>
      </c>
      <c r="C50" s="188">
        <v>42</v>
      </c>
      <c r="D50" s="173"/>
      <c r="E50" s="3"/>
      <c r="F50" s="173">
        <f t="shared" si="0"/>
        <v>0</v>
      </c>
      <c r="G50" s="186" t="e">
        <f t="shared" si="1"/>
        <v>#DIV/0!</v>
      </c>
    </row>
    <row r="51" spans="1:7" x14ac:dyDescent="0.2">
      <c r="A51" s="979">
        <v>5.2</v>
      </c>
      <c r="B51" s="175" t="s">
        <v>149</v>
      </c>
      <c r="C51" s="188">
        <v>43</v>
      </c>
      <c r="D51" s="173"/>
      <c r="E51" s="3"/>
      <c r="F51" s="173">
        <f t="shared" si="0"/>
        <v>0</v>
      </c>
      <c r="G51" s="186" t="e">
        <f t="shared" si="1"/>
        <v>#DIV/0!</v>
      </c>
    </row>
    <row r="52" spans="1:7" x14ac:dyDescent="0.2">
      <c r="A52" s="979">
        <v>5.3</v>
      </c>
      <c r="B52" s="175" t="s">
        <v>150</v>
      </c>
      <c r="C52" s="188">
        <v>44</v>
      </c>
      <c r="D52" s="173"/>
      <c r="E52" s="3"/>
      <c r="F52" s="173">
        <f t="shared" si="0"/>
        <v>0</v>
      </c>
      <c r="G52" s="186" t="e">
        <f t="shared" si="1"/>
        <v>#DIV/0!</v>
      </c>
    </row>
    <row r="53" spans="1:7" x14ac:dyDescent="0.2">
      <c r="A53" s="979">
        <v>5.4</v>
      </c>
      <c r="B53" s="175" t="s">
        <v>151</v>
      </c>
      <c r="C53" s="188">
        <v>45</v>
      </c>
      <c r="D53" s="173"/>
      <c r="E53" s="3"/>
      <c r="F53" s="173">
        <f t="shared" si="0"/>
        <v>0</v>
      </c>
      <c r="G53" s="186" t="e">
        <f t="shared" si="1"/>
        <v>#DIV/0!</v>
      </c>
    </row>
    <row r="54" spans="1:7" x14ac:dyDescent="0.2">
      <c r="A54" s="979">
        <v>5.5</v>
      </c>
      <c r="B54" s="175" t="s">
        <v>152</v>
      </c>
      <c r="C54" s="188">
        <v>46</v>
      </c>
      <c r="D54" s="173"/>
      <c r="E54" s="3"/>
      <c r="F54" s="173">
        <f t="shared" si="0"/>
        <v>0</v>
      </c>
      <c r="G54" s="186" t="e">
        <f t="shared" si="1"/>
        <v>#DIV/0!</v>
      </c>
    </row>
    <row r="55" spans="1:7" x14ac:dyDescent="0.2">
      <c r="A55" s="979">
        <v>5.6</v>
      </c>
      <c r="B55" s="175" t="s">
        <v>153</v>
      </c>
      <c r="C55" s="188">
        <v>47</v>
      </c>
      <c r="D55" s="173"/>
      <c r="E55" s="3"/>
      <c r="F55" s="173">
        <f t="shared" si="0"/>
        <v>0</v>
      </c>
      <c r="G55" s="186" t="e">
        <f t="shared" si="1"/>
        <v>#DIV/0!</v>
      </c>
    </row>
    <row r="56" spans="1:7" x14ac:dyDescent="0.2">
      <c r="A56" s="979">
        <v>5.7</v>
      </c>
      <c r="B56" s="175" t="s">
        <v>154</v>
      </c>
      <c r="C56" s="188">
        <v>48</v>
      </c>
      <c r="D56" s="173"/>
      <c r="E56" s="3"/>
      <c r="F56" s="173">
        <f t="shared" si="0"/>
        <v>0</v>
      </c>
      <c r="G56" s="186" t="e">
        <f t="shared" si="1"/>
        <v>#DIV/0!</v>
      </c>
    </row>
    <row r="57" spans="1:7" x14ac:dyDescent="0.2">
      <c r="A57" s="979">
        <v>5.8</v>
      </c>
      <c r="B57" s="175" t="s">
        <v>155</v>
      </c>
      <c r="C57" s="188">
        <v>49</v>
      </c>
      <c r="D57" s="173"/>
      <c r="E57" s="3"/>
      <c r="F57" s="173">
        <f t="shared" si="0"/>
        <v>0</v>
      </c>
      <c r="G57" s="186" t="e">
        <f t="shared" si="1"/>
        <v>#DIV/0!</v>
      </c>
    </row>
    <row r="58" spans="1:7" x14ac:dyDescent="0.2">
      <c r="A58" s="979">
        <v>5.9</v>
      </c>
      <c r="B58" s="175" t="s">
        <v>156</v>
      </c>
      <c r="C58" s="188">
        <v>50</v>
      </c>
      <c r="D58" s="173"/>
      <c r="E58" s="3"/>
      <c r="F58" s="173">
        <f t="shared" si="0"/>
        <v>0</v>
      </c>
      <c r="G58" s="186" t="e">
        <f t="shared" si="1"/>
        <v>#DIV/0!</v>
      </c>
    </row>
    <row r="59" spans="1:7" x14ac:dyDescent="0.2">
      <c r="A59" s="980">
        <v>5.0999999999999996</v>
      </c>
      <c r="B59" s="175" t="s">
        <v>157</v>
      </c>
      <c r="C59" s="188">
        <v>51</v>
      </c>
      <c r="D59" s="173"/>
      <c r="E59" s="3"/>
      <c r="F59" s="173">
        <f t="shared" si="0"/>
        <v>0</v>
      </c>
      <c r="G59" s="186" t="e">
        <f t="shared" si="1"/>
        <v>#DIV/0!</v>
      </c>
    </row>
    <row r="60" spans="1:7" x14ac:dyDescent="0.2">
      <c r="A60" s="979">
        <v>5.1100000000000003</v>
      </c>
      <c r="B60" s="175" t="s">
        <v>158</v>
      </c>
      <c r="C60" s="188">
        <v>52</v>
      </c>
      <c r="D60" s="173"/>
      <c r="E60" s="3"/>
      <c r="F60" s="173">
        <f t="shared" si="0"/>
        <v>0</v>
      </c>
      <c r="G60" s="186" t="e">
        <f t="shared" si="1"/>
        <v>#DIV/0!</v>
      </c>
    </row>
    <row r="61" spans="1:7" x14ac:dyDescent="0.2">
      <c r="A61" s="980">
        <v>5.12</v>
      </c>
      <c r="B61" s="175" t="s">
        <v>159</v>
      </c>
      <c r="C61" s="188">
        <v>53</v>
      </c>
      <c r="D61" s="173"/>
      <c r="E61" s="3"/>
      <c r="F61" s="173">
        <f t="shared" si="0"/>
        <v>0</v>
      </c>
      <c r="G61" s="186" t="e">
        <f t="shared" si="1"/>
        <v>#DIV/0!</v>
      </c>
    </row>
    <row r="62" spans="1:7" x14ac:dyDescent="0.2">
      <c r="A62" s="978">
        <v>6</v>
      </c>
      <c r="B62" s="181" t="s">
        <v>163</v>
      </c>
      <c r="C62" s="187">
        <v>54</v>
      </c>
      <c r="D62" s="171">
        <f>SUM(D63:D71)</f>
        <v>0</v>
      </c>
      <c r="E62" s="171">
        <f>SUM(E63:E71)</f>
        <v>0</v>
      </c>
      <c r="F62" s="171">
        <f t="shared" si="0"/>
        <v>0</v>
      </c>
      <c r="G62" s="186" t="e">
        <f t="shared" si="1"/>
        <v>#DIV/0!</v>
      </c>
    </row>
    <row r="63" spans="1:7" x14ac:dyDescent="0.2">
      <c r="A63" s="979">
        <v>6.1</v>
      </c>
      <c r="B63" s="175" t="s">
        <v>164</v>
      </c>
      <c r="C63" s="188">
        <v>55</v>
      </c>
      <c r="D63" s="3"/>
      <c r="E63" s="3"/>
      <c r="F63" s="173">
        <f t="shared" si="0"/>
        <v>0</v>
      </c>
      <c r="G63" s="186" t="e">
        <f t="shared" si="1"/>
        <v>#DIV/0!</v>
      </c>
    </row>
    <row r="64" spans="1:7" x14ac:dyDescent="0.2">
      <c r="A64" s="979">
        <v>6.2</v>
      </c>
      <c r="B64" s="175" t="s">
        <v>165</v>
      </c>
      <c r="C64" s="188">
        <v>56</v>
      </c>
      <c r="D64" s="3"/>
      <c r="E64" s="3"/>
      <c r="F64" s="173">
        <f t="shared" si="0"/>
        <v>0</v>
      </c>
      <c r="G64" s="186" t="e">
        <f t="shared" si="1"/>
        <v>#DIV/0!</v>
      </c>
    </row>
    <row r="65" spans="1:7" x14ac:dyDescent="0.2">
      <c r="A65" s="979">
        <v>6.3</v>
      </c>
      <c r="B65" s="175" t="s">
        <v>166</v>
      </c>
      <c r="C65" s="188">
        <v>57</v>
      </c>
      <c r="D65" s="3"/>
      <c r="E65" s="3"/>
      <c r="F65" s="173">
        <f t="shared" si="0"/>
        <v>0</v>
      </c>
      <c r="G65" s="186" t="e">
        <f t="shared" si="1"/>
        <v>#DIV/0!</v>
      </c>
    </row>
    <row r="66" spans="1:7" x14ac:dyDescent="0.2">
      <c r="A66" s="979">
        <v>6.4</v>
      </c>
      <c r="B66" s="175" t="s">
        <v>167</v>
      </c>
      <c r="C66" s="188">
        <v>58</v>
      </c>
      <c r="D66" s="3"/>
      <c r="E66" s="3"/>
      <c r="F66" s="173">
        <f t="shared" si="0"/>
        <v>0</v>
      </c>
      <c r="G66" s="186" t="e">
        <f t="shared" si="1"/>
        <v>#DIV/0!</v>
      </c>
    </row>
    <row r="67" spans="1:7" x14ac:dyDescent="0.2">
      <c r="A67" s="979">
        <v>6.5</v>
      </c>
      <c r="B67" s="175" t="s">
        <v>168</v>
      </c>
      <c r="C67" s="188">
        <v>59</v>
      </c>
      <c r="D67" s="3"/>
      <c r="E67" s="3"/>
      <c r="F67" s="173">
        <f t="shared" si="0"/>
        <v>0</v>
      </c>
      <c r="G67" s="186" t="e">
        <f t="shared" si="1"/>
        <v>#DIV/0!</v>
      </c>
    </row>
    <row r="68" spans="1:7" x14ac:dyDescent="0.2">
      <c r="A68" s="979">
        <v>6.6</v>
      </c>
      <c r="B68" s="175" t="s">
        <v>169</v>
      </c>
      <c r="C68" s="188">
        <v>60</v>
      </c>
      <c r="D68" s="3"/>
      <c r="E68" s="3"/>
      <c r="F68" s="173">
        <f t="shared" si="0"/>
        <v>0</v>
      </c>
      <c r="G68" s="186" t="e">
        <f t="shared" si="1"/>
        <v>#DIV/0!</v>
      </c>
    </row>
    <row r="69" spans="1:7" x14ac:dyDescent="0.2">
      <c r="A69" s="979">
        <v>6.7</v>
      </c>
      <c r="B69" s="175" t="s">
        <v>170</v>
      </c>
      <c r="C69" s="188">
        <v>61</v>
      </c>
      <c r="D69" s="3"/>
      <c r="E69" s="3"/>
      <c r="F69" s="173">
        <f t="shared" si="0"/>
        <v>0</v>
      </c>
      <c r="G69" s="186" t="e">
        <f t="shared" si="1"/>
        <v>#DIV/0!</v>
      </c>
    </row>
    <row r="70" spans="1:7" x14ac:dyDescent="0.2">
      <c r="A70" s="979">
        <v>6.8</v>
      </c>
      <c r="B70" s="175" t="s">
        <v>171</v>
      </c>
      <c r="C70" s="188">
        <v>62</v>
      </c>
      <c r="D70" s="3"/>
      <c r="E70" s="3"/>
      <c r="F70" s="173">
        <f t="shared" si="0"/>
        <v>0</v>
      </c>
      <c r="G70" s="186" t="e">
        <f t="shared" si="1"/>
        <v>#DIV/0!</v>
      </c>
    </row>
    <row r="71" spans="1:7" x14ac:dyDescent="0.2">
      <c r="A71" s="979">
        <v>6.9</v>
      </c>
      <c r="B71" s="175" t="s">
        <v>97</v>
      </c>
      <c r="C71" s="188">
        <v>63</v>
      </c>
      <c r="D71" s="3"/>
      <c r="E71" s="3"/>
      <c r="F71" s="173">
        <f t="shared" si="0"/>
        <v>0</v>
      </c>
      <c r="G71" s="186" t="e">
        <f t="shared" si="1"/>
        <v>#DIV/0!</v>
      </c>
    </row>
    <row r="72" spans="1:7" x14ac:dyDescent="0.2">
      <c r="A72" s="978">
        <v>7</v>
      </c>
      <c r="B72" s="189" t="s">
        <v>172</v>
      </c>
      <c r="C72" s="187">
        <v>64</v>
      </c>
      <c r="D72" s="173"/>
      <c r="E72" s="3"/>
      <c r="F72" s="173">
        <f t="shared" si="0"/>
        <v>0</v>
      </c>
      <c r="G72" s="186" t="e">
        <f t="shared" si="1"/>
        <v>#DIV/0!</v>
      </c>
    </row>
    <row r="73" spans="1:7" ht="25.5" x14ac:dyDescent="0.2">
      <c r="A73" s="978">
        <v>8</v>
      </c>
      <c r="B73" s="189" t="s">
        <v>173</v>
      </c>
      <c r="C73" s="187">
        <v>65</v>
      </c>
      <c r="D73" s="173"/>
      <c r="E73" s="3"/>
      <c r="F73" s="173">
        <f t="shared" ref="F73:F84" si="2">D73+E73</f>
        <v>0</v>
      </c>
      <c r="G73" s="186" t="e">
        <f t="shared" si="1"/>
        <v>#DIV/0!</v>
      </c>
    </row>
    <row r="74" spans="1:7" x14ac:dyDescent="0.2">
      <c r="A74" s="978">
        <v>9</v>
      </c>
      <c r="B74" s="189" t="s">
        <v>174</v>
      </c>
      <c r="C74" s="187">
        <v>66</v>
      </c>
      <c r="D74" s="173"/>
      <c r="E74" s="3"/>
      <c r="F74" s="173">
        <f t="shared" si="2"/>
        <v>0</v>
      </c>
      <c r="G74" s="186" t="e">
        <f t="shared" ref="G74:G95" si="3">F74/$F$95</f>
        <v>#DIV/0!</v>
      </c>
    </row>
    <row r="75" spans="1:7" ht="25.5" x14ac:dyDescent="0.2">
      <c r="A75" s="978">
        <v>10</v>
      </c>
      <c r="B75" s="892" t="s">
        <v>175</v>
      </c>
      <c r="C75" s="187">
        <v>67</v>
      </c>
      <c r="D75" s="171">
        <f>SUM(D76:D78)</f>
        <v>0</v>
      </c>
      <c r="E75" s="171">
        <f>SUM(E76:E78)</f>
        <v>0</v>
      </c>
      <c r="F75" s="171">
        <f t="shared" si="2"/>
        <v>0</v>
      </c>
      <c r="G75" s="186" t="e">
        <f t="shared" si="3"/>
        <v>#DIV/0!</v>
      </c>
    </row>
    <row r="76" spans="1:7" x14ac:dyDescent="0.2">
      <c r="A76" s="979">
        <v>10.1</v>
      </c>
      <c r="B76" s="4" t="s">
        <v>176</v>
      </c>
      <c r="C76" s="188">
        <v>68</v>
      </c>
      <c r="D76" s="3"/>
      <c r="E76" s="3"/>
      <c r="F76" s="173">
        <f t="shared" si="2"/>
        <v>0</v>
      </c>
      <c r="G76" s="186" t="e">
        <f t="shared" si="3"/>
        <v>#DIV/0!</v>
      </c>
    </row>
    <row r="77" spans="1:7" x14ac:dyDescent="0.2">
      <c r="A77" s="979">
        <v>10.199999999999999</v>
      </c>
      <c r="B77" s="4" t="s">
        <v>177</v>
      </c>
      <c r="C77" s="188">
        <v>69</v>
      </c>
      <c r="D77" s="3"/>
      <c r="E77" s="3"/>
      <c r="F77" s="173">
        <f t="shared" si="2"/>
        <v>0</v>
      </c>
      <c r="G77" s="186" t="e">
        <f t="shared" si="3"/>
        <v>#DIV/0!</v>
      </c>
    </row>
    <row r="78" spans="1:7" x14ac:dyDescent="0.2">
      <c r="A78" s="979">
        <v>10.3</v>
      </c>
      <c r="B78" s="4" t="s">
        <v>178</v>
      </c>
      <c r="C78" s="188">
        <v>70</v>
      </c>
      <c r="D78" s="3"/>
      <c r="E78" s="3"/>
      <c r="F78" s="173">
        <f t="shared" si="2"/>
        <v>0</v>
      </c>
      <c r="G78" s="186" t="e">
        <f t="shared" si="3"/>
        <v>#DIV/0!</v>
      </c>
    </row>
    <row r="79" spans="1:7" x14ac:dyDescent="0.2">
      <c r="A79" s="979">
        <v>10.4</v>
      </c>
      <c r="B79" s="4" t="s">
        <v>1898</v>
      </c>
      <c r="C79" s="188">
        <v>71</v>
      </c>
      <c r="D79" s="3"/>
      <c r="E79" s="3"/>
      <c r="F79" s="173">
        <f t="shared" si="2"/>
        <v>0</v>
      </c>
      <c r="G79" s="186" t="e">
        <f t="shared" si="3"/>
        <v>#DIV/0!</v>
      </c>
    </row>
    <row r="80" spans="1:7" x14ac:dyDescent="0.2">
      <c r="A80" s="979">
        <v>10.5</v>
      </c>
      <c r="B80" s="4" t="s">
        <v>1899</v>
      </c>
      <c r="C80" s="188">
        <v>72</v>
      </c>
      <c r="D80" s="3"/>
      <c r="E80" s="3"/>
      <c r="F80" s="173">
        <f t="shared" si="2"/>
        <v>0</v>
      </c>
      <c r="G80" s="186" t="e">
        <f t="shared" si="3"/>
        <v>#DIV/0!</v>
      </c>
    </row>
    <row r="81" spans="1:7" x14ac:dyDescent="0.2">
      <c r="A81" s="979">
        <v>10.6</v>
      </c>
      <c r="B81" s="4" t="s">
        <v>1900</v>
      </c>
      <c r="C81" s="188">
        <v>73</v>
      </c>
      <c r="D81" s="3"/>
      <c r="E81" s="3"/>
      <c r="F81" s="173">
        <f t="shared" si="2"/>
        <v>0</v>
      </c>
      <c r="G81" s="186" t="e">
        <f t="shared" si="3"/>
        <v>#DIV/0!</v>
      </c>
    </row>
    <row r="82" spans="1:7" x14ac:dyDescent="0.2">
      <c r="A82" s="979">
        <v>10.7</v>
      </c>
      <c r="B82" s="4" t="s">
        <v>1901</v>
      </c>
      <c r="C82" s="188">
        <v>74</v>
      </c>
      <c r="D82" s="3"/>
      <c r="E82" s="3"/>
      <c r="F82" s="173">
        <f t="shared" si="2"/>
        <v>0</v>
      </c>
      <c r="G82" s="186" t="e">
        <f t="shared" si="3"/>
        <v>#DIV/0!</v>
      </c>
    </row>
    <row r="83" spans="1:7" x14ac:dyDescent="0.2">
      <c r="A83" s="979">
        <v>10.8</v>
      </c>
      <c r="B83" s="4" t="s">
        <v>1902</v>
      </c>
      <c r="C83" s="188">
        <v>75</v>
      </c>
      <c r="D83" s="3"/>
      <c r="E83" s="3"/>
      <c r="F83" s="173">
        <f t="shared" si="2"/>
        <v>0</v>
      </c>
      <c r="G83" s="186" t="e">
        <f t="shared" si="3"/>
        <v>#DIV/0!</v>
      </c>
    </row>
    <row r="84" spans="1:7" x14ac:dyDescent="0.2">
      <c r="A84" s="979">
        <v>10.9</v>
      </c>
      <c r="B84" s="4" t="s">
        <v>1903</v>
      </c>
      <c r="C84" s="188">
        <v>76</v>
      </c>
      <c r="D84" s="3"/>
      <c r="E84" s="3"/>
      <c r="F84" s="173">
        <f t="shared" si="2"/>
        <v>0</v>
      </c>
      <c r="G84" s="186" t="e">
        <f t="shared" si="3"/>
        <v>#DIV/0!</v>
      </c>
    </row>
    <row r="85" spans="1:7" x14ac:dyDescent="0.2">
      <c r="A85" s="980">
        <v>10.1</v>
      </c>
      <c r="B85" s="4" t="s">
        <v>1904</v>
      </c>
      <c r="C85" s="188">
        <v>77</v>
      </c>
      <c r="D85" s="3"/>
      <c r="E85" s="3"/>
      <c r="F85" s="173">
        <f>D85+E85</f>
        <v>0</v>
      </c>
      <c r="G85" s="186" t="e">
        <f t="shared" si="3"/>
        <v>#DIV/0!</v>
      </c>
    </row>
    <row r="86" spans="1:7" x14ac:dyDescent="0.2">
      <c r="A86" s="978">
        <v>11</v>
      </c>
      <c r="B86" s="181" t="s">
        <v>179</v>
      </c>
      <c r="C86" s="187">
        <v>78</v>
      </c>
      <c r="D86" s="171">
        <f>D87+D88</f>
        <v>0</v>
      </c>
      <c r="E86" s="171">
        <f>E87+E88</f>
        <v>0</v>
      </c>
      <c r="F86" s="171">
        <f>D86+E86</f>
        <v>0</v>
      </c>
      <c r="G86" s="186" t="e">
        <f t="shared" si="3"/>
        <v>#DIV/0!</v>
      </c>
    </row>
    <row r="87" spans="1:7" x14ac:dyDescent="0.2">
      <c r="A87" s="979">
        <v>11.1</v>
      </c>
      <c r="B87" s="175" t="s">
        <v>180</v>
      </c>
      <c r="C87" s="188">
        <v>79</v>
      </c>
      <c r="D87" s="3"/>
      <c r="E87" s="3"/>
      <c r="F87" s="173">
        <f>D87+E87</f>
        <v>0</v>
      </c>
      <c r="G87" s="186" t="e">
        <f t="shared" si="3"/>
        <v>#DIV/0!</v>
      </c>
    </row>
    <row r="88" spans="1:7" x14ac:dyDescent="0.2">
      <c r="A88" s="979">
        <v>11.2</v>
      </c>
      <c r="B88" s="175" t="s">
        <v>181</v>
      </c>
      <c r="C88" s="188">
        <v>80</v>
      </c>
      <c r="D88" s="3"/>
      <c r="E88" s="3"/>
      <c r="F88" s="173">
        <f>D88+E88</f>
        <v>0</v>
      </c>
      <c r="G88" s="186" t="e">
        <f t="shared" si="3"/>
        <v>#DIV/0!</v>
      </c>
    </row>
    <row r="89" spans="1:7" x14ac:dyDescent="0.2">
      <c r="A89" s="978">
        <v>12</v>
      </c>
      <c r="B89" s="181" t="s">
        <v>182</v>
      </c>
      <c r="C89" s="187">
        <v>81</v>
      </c>
      <c r="D89" s="171">
        <f>D90+D92+D91+D93+D94</f>
        <v>0</v>
      </c>
      <c r="E89" s="171">
        <f>E90+E92+E91+E93+E94</f>
        <v>0</v>
      </c>
      <c r="F89" s="171">
        <f>D89+E89</f>
        <v>0</v>
      </c>
      <c r="G89" s="186" t="e">
        <f t="shared" si="3"/>
        <v>#DIV/0!</v>
      </c>
    </row>
    <row r="90" spans="1:7" x14ac:dyDescent="0.2">
      <c r="A90" s="979">
        <v>12.1</v>
      </c>
      <c r="B90" s="175" t="s">
        <v>183</v>
      </c>
      <c r="C90" s="188">
        <v>82</v>
      </c>
      <c r="D90" s="185"/>
      <c r="E90" s="173"/>
      <c r="F90" s="173">
        <f t="shared" ref="F90:F94" si="4">D90+E90</f>
        <v>0</v>
      </c>
      <c r="G90" s="186" t="e">
        <f t="shared" si="3"/>
        <v>#DIV/0!</v>
      </c>
    </row>
    <row r="91" spans="1:7" x14ac:dyDescent="0.2">
      <c r="A91" s="979">
        <v>12.2</v>
      </c>
      <c r="B91" s="175" t="s">
        <v>184</v>
      </c>
      <c r="C91" s="188">
        <v>83</v>
      </c>
      <c r="D91" s="185"/>
      <c r="E91" s="173"/>
      <c r="F91" s="173">
        <f t="shared" si="4"/>
        <v>0</v>
      </c>
      <c r="G91" s="186" t="e">
        <f t="shared" si="3"/>
        <v>#DIV/0!</v>
      </c>
    </row>
    <row r="92" spans="1:7" x14ac:dyDescent="0.2">
      <c r="A92" s="979">
        <v>12.3</v>
      </c>
      <c r="B92" s="175" t="s">
        <v>185</v>
      </c>
      <c r="C92" s="188">
        <v>84</v>
      </c>
      <c r="D92" s="185"/>
      <c r="E92" s="173"/>
      <c r="F92" s="173">
        <f t="shared" si="4"/>
        <v>0</v>
      </c>
      <c r="G92" s="186" t="e">
        <f t="shared" si="3"/>
        <v>#DIV/0!</v>
      </c>
    </row>
    <row r="93" spans="1:7" x14ac:dyDescent="0.2">
      <c r="A93" s="979">
        <v>12.4</v>
      </c>
      <c r="B93" s="175" t="s">
        <v>186</v>
      </c>
      <c r="C93" s="188">
        <v>85</v>
      </c>
      <c r="D93" s="185"/>
      <c r="E93" s="173"/>
      <c r="F93" s="173">
        <f t="shared" si="4"/>
        <v>0</v>
      </c>
      <c r="G93" s="186" t="e">
        <f t="shared" si="3"/>
        <v>#DIV/0!</v>
      </c>
    </row>
    <row r="94" spans="1:7" x14ac:dyDescent="0.2">
      <c r="A94" s="979">
        <v>12.5</v>
      </c>
      <c r="B94" s="175" t="s">
        <v>187</v>
      </c>
      <c r="C94" s="188">
        <v>86</v>
      </c>
      <c r="D94" s="173"/>
      <c r="E94" s="3"/>
      <c r="F94" s="173">
        <f t="shared" si="4"/>
        <v>0</v>
      </c>
      <c r="G94" s="186" t="e">
        <f t="shared" si="3"/>
        <v>#DIV/0!</v>
      </c>
    </row>
    <row r="95" spans="1:7" x14ac:dyDescent="0.2">
      <c r="A95" s="978">
        <v>13</v>
      </c>
      <c r="B95" s="181" t="s">
        <v>188</v>
      </c>
      <c r="C95" s="187">
        <v>87</v>
      </c>
      <c r="D95" s="171">
        <f>D89+D86+D75+D74+D73+D72+D62+D49+D36+D23+D10+D9</f>
        <v>0</v>
      </c>
      <c r="E95" s="171">
        <f>E89+E86+E75+E74+E73+E72+E62+E49+E36+E23+E10+E9</f>
        <v>0</v>
      </c>
      <c r="F95" s="171">
        <f>D95+E95</f>
        <v>0</v>
      </c>
      <c r="G95" s="186" t="e">
        <f t="shared" si="3"/>
        <v>#DIV/0!</v>
      </c>
    </row>
    <row r="98" spans="2:5" x14ac:dyDescent="0.2">
      <c r="B98" s="5" t="str">
        <f>[1]i.04119!B93</f>
        <v>тамга тэмдэг</v>
      </c>
      <c r="C98" s="885"/>
      <c r="D98" s="7"/>
      <c r="E98" s="7"/>
    </row>
    <row r="99" spans="2:5" x14ac:dyDescent="0.2">
      <c r="B99" s="5"/>
      <c r="C99" s="885"/>
      <c r="D99" s="7"/>
      <c r="E99" s="7"/>
    </row>
    <row r="100" spans="2:5" x14ac:dyDescent="0.2">
      <c r="B100" s="5" t="str">
        <f>[1]i.04119!B95</f>
        <v xml:space="preserve">ТАЙЛАН ГАРГАСАН:    </v>
      </c>
      <c r="C100" s="885"/>
      <c r="D100" s="7"/>
      <c r="E100" s="7"/>
    </row>
    <row r="101" spans="2:5" x14ac:dyDescent="0.2">
      <c r="B101" s="5"/>
      <c r="C101" s="885"/>
      <c r="D101" s="7"/>
      <c r="E101" s="7"/>
    </row>
    <row r="102" spans="2:5" x14ac:dyDescent="0.2">
      <c r="B102" s="5" t="str">
        <f>[1]i.04119!B97</f>
        <v xml:space="preserve"> Гүйцэтгэх захирал</v>
      </c>
      <c r="C102" s="5" t="str">
        <f>[1]i.04119!C97</f>
        <v xml:space="preserve">/................................../   </v>
      </c>
      <c r="D102" s="5"/>
      <c r="E102" s="5" t="str">
        <f>[1]i.04119!E97</f>
        <v>/................................./</v>
      </c>
    </row>
    <row r="103" spans="2:5" x14ac:dyDescent="0.2">
      <c r="B103" s="5"/>
      <c r="C103" s="5"/>
      <c r="D103" s="5"/>
      <c r="E103" s="5"/>
    </row>
    <row r="104" spans="2:5" x14ac:dyDescent="0.2">
      <c r="B104" s="5" t="str">
        <f>[1]i.04119!B99</f>
        <v xml:space="preserve"> Ерөнхий нягтлан бодогч  </v>
      </c>
      <c r="C104" s="5" t="str">
        <f>[1]i.04119!C99</f>
        <v xml:space="preserve">/.................................../   </v>
      </c>
      <c r="D104" s="5"/>
      <c r="E104" s="5" t="str">
        <f>[1]i.04119!E99</f>
        <v>/................................/</v>
      </c>
    </row>
    <row r="105" spans="2:5" x14ac:dyDescent="0.2">
      <c r="B105" s="5"/>
      <c r="C105" s="5"/>
      <c r="D105" s="5"/>
      <c r="E105" s="5"/>
    </row>
    <row r="106" spans="2:5" x14ac:dyDescent="0.2">
      <c r="B106" s="5" t="str">
        <f>[1]i.04119!B101</f>
        <v>...................................................</v>
      </c>
      <c r="C106" s="5" t="str">
        <f>[1]i.04119!C101</f>
        <v xml:space="preserve">/................................../   </v>
      </c>
      <c r="D106" s="5"/>
      <c r="E106" s="5" t="str">
        <f>[1]i.04119!E101</f>
        <v>/................................/</v>
      </c>
    </row>
  </sheetData>
  <sheetProtection algorithmName="SHA-512" hashValue="gYHbJDvlUN6to+fmDN7UMVd3jneTYtZyTa4Bi0E2vYTcdS2jaGmkS7mreP8ANVNEUIwaDcUPuxV2NOY4Kt8gmg==" saltValue="/1pJgGB6fFqFxpotepv6Wg==" spinCount="100000" sheet="1" formatColumns="0" formatRows="0"/>
  <mergeCells count="4">
    <mergeCell ref="D1:G2"/>
    <mergeCell ref="F5:G5"/>
    <mergeCell ref="B3:E3"/>
    <mergeCell ref="A5:B5"/>
  </mergeCells>
  <dataValidations count="1">
    <dataValidation type="whole" allowBlank="1" showInputMessage="1" showErrorMessage="1" sqref="F6:G6" xr:uid="{BDB9F02F-481A-41B1-A144-924D512B61A7}">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101"/>
  <sheetViews>
    <sheetView zoomScaleNormal="100" workbookViewId="0">
      <selection activeCell="Q30" sqref="A1:XFD1048576"/>
    </sheetView>
  </sheetViews>
  <sheetFormatPr defaultRowHeight="12.75" x14ac:dyDescent="0.2"/>
  <cols>
    <col min="1" max="1" width="4.85546875" style="157" customWidth="1"/>
    <col min="2" max="2" width="35.5703125" style="119" customWidth="1"/>
    <col min="3" max="3" width="6.28515625" style="113" customWidth="1"/>
    <col min="4" max="4" width="16.5703125" style="113" customWidth="1"/>
    <col min="5" max="6" width="16.28515625" style="113" customWidth="1"/>
    <col min="7" max="256" width="9.140625" style="113"/>
    <col min="257" max="257" width="4.85546875" style="113" customWidth="1"/>
    <col min="258" max="258" width="35.5703125" style="113" customWidth="1"/>
    <col min="259" max="259" width="6.28515625" style="113" customWidth="1"/>
    <col min="260" max="260" width="16.5703125" style="113" customWidth="1"/>
    <col min="261" max="262" width="16.28515625" style="113" customWidth="1"/>
    <col min="263" max="512" width="9.140625" style="113"/>
    <col min="513" max="513" width="4.85546875" style="113" customWidth="1"/>
    <col min="514" max="514" width="35.5703125" style="113" customWidth="1"/>
    <col min="515" max="515" width="6.28515625" style="113" customWidth="1"/>
    <col min="516" max="516" width="16.5703125" style="113" customWidth="1"/>
    <col min="517" max="518" width="16.28515625" style="113" customWidth="1"/>
    <col min="519" max="768" width="9.140625" style="113"/>
    <col min="769" max="769" width="4.85546875" style="113" customWidth="1"/>
    <col min="770" max="770" width="35.5703125" style="113" customWidth="1"/>
    <col min="771" max="771" width="6.28515625" style="113" customWidth="1"/>
    <col min="772" max="772" width="16.5703125" style="113" customWidth="1"/>
    <col min="773" max="774" width="16.28515625" style="113" customWidth="1"/>
    <col min="775" max="1024" width="9.140625" style="113"/>
    <col min="1025" max="1025" width="4.85546875" style="113" customWidth="1"/>
    <col min="1026" max="1026" width="35.5703125" style="113" customWidth="1"/>
    <col min="1027" max="1027" width="6.28515625" style="113" customWidth="1"/>
    <col min="1028" max="1028" width="16.5703125" style="113" customWidth="1"/>
    <col min="1029" max="1030" width="16.28515625" style="113" customWidth="1"/>
    <col min="1031" max="1280" width="9.140625" style="113"/>
    <col min="1281" max="1281" width="4.85546875" style="113" customWidth="1"/>
    <col min="1282" max="1282" width="35.5703125" style="113" customWidth="1"/>
    <col min="1283" max="1283" width="6.28515625" style="113" customWidth="1"/>
    <col min="1284" max="1284" width="16.5703125" style="113" customWidth="1"/>
    <col min="1285" max="1286" width="16.28515625" style="113" customWidth="1"/>
    <col min="1287" max="1536" width="9.140625" style="113"/>
    <col min="1537" max="1537" width="4.85546875" style="113" customWidth="1"/>
    <col min="1538" max="1538" width="35.5703125" style="113" customWidth="1"/>
    <col min="1539" max="1539" width="6.28515625" style="113" customWidth="1"/>
    <col min="1540" max="1540" width="16.5703125" style="113" customWidth="1"/>
    <col min="1541" max="1542" width="16.28515625" style="113" customWidth="1"/>
    <col min="1543" max="1792" width="9.140625" style="113"/>
    <col min="1793" max="1793" width="4.85546875" style="113" customWidth="1"/>
    <col min="1794" max="1794" width="35.5703125" style="113" customWidth="1"/>
    <col min="1795" max="1795" width="6.28515625" style="113" customWidth="1"/>
    <col min="1796" max="1796" width="16.5703125" style="113" customWidth="1"/>
    <col min="1797" max="1798" width="16.28515625" style="113" customWidth="1"/>
    <col min="1799" max="2048" width="9.140625" style="113"/>
    <col min="2049" max="2049" width="4.85546875" style="113" customWidth="1"/>
    <col min="2050" max="2050" width="35.5703125" style="113" customWidth="1"/>
    <col min="2051" max="2051" width="6.28515625" style="113" customWidth="1"/>
    <col min="2052" max="2052" width="16.5703125" style="113" customWidth="1"/>
    <col min="2053" max="2054" width="16.28515625" style="113" customWidth="1"/>
    <col min="2055" max="2304" width="9.140625" style="113"/>
    <col min="2305" max="2305" width="4.85546875" style="113" customWidth="1"/>
    <col min="2306" max="2306" width="35.5703125" style="113" customWidth="1"/>
    <col min="2307" max="2307" width="6.28515625" style="113" customWidth="1"/>
    <col min="2308" max="2308" width="16.5703125" style="113" customWidth="1"/>
    <col min="2309" max="2310" width="16.28515625" style="113" customWidth="1"/>
    <col min="2311" max="2560" width="9.140625" style="113"/>
    <col min="2561" max="2561" width="4.85546875" style="113" customWidth="1"/>
    <col min="2562" max="2562" width="35.5703125" style="113" customWidth="1"/>
    <col min="2563" max="2563" width="6.28515625" style="113" customWidth="1"/>
    <col min="2564" max="2564" width="16.5703125" style="113" customWidth="1"/>
    <col min="2565" max="2566" width="16.28515625" style="113" customWidth="1"/>
    <col min="2567" max="2816" width="9.140625" style="113"/>
    <col min="2817" max="2817" width="4.85546875" style="113" customWidth="1"/>
    <col min="2818" max="2818" width="35.5703125" style="113" customWidth="1"/>
    <col min="2819" max="2819" width="6.28515625" style="113" customWidth="1"/>
    <col min="2820" max="2820" width="16.5703125" style="113" customWidth="1"/>
    <col min="2821" max="2822" width="16.28515625" style="113" customWidth="1"/>
    <col min="2823" max="3072" width="9.140625" style="113"/>
    <col min="3073" max="3073" width="4.85546875" style="113" customWidth="1"/>
    <col min="3074" max="3074" width="35.5703125" style="113" customWidth="1"/>
    <col min="3075" max="3075" width="6.28515625" style="113" customWidth="1"/>
    <col min="3076" max="3076" width="16.5703125" style="113" customWidth="1"/>
    <col min="3077" max="3078" width="16.28515625" style="113" customWidth="1"/>
    <col min="3079" max="3328" width="9.140625" style="113"/>
    <col min="3329" max="3329" width="4.85546875" style="113" customWidth="1"/>
    <col min="3330" max="3330" width="35.5703125" style="113" customWidth="1"/>
    <col min="3331" max="3331" width="6.28515625" style="113" customWidth="1"/>
    <col min="3332" max="3332" width="16.5703125" style="113" customWidth="1"/>
    <col min="3333" max="3334" width="16.28515625" style="113" customWidth="1"/>
    <col min="3335" max="3584" width="9.140625" style="113"/>
    <col min="3585" max="3585" width="4.85546875" style="113" customWidth="1"/>
    <col min="3586" max="3586" width="35.5703125" style="113" customWidth="1"/>
    <col min="3587" max="3587" width="6.28515625" style="113" customWidth="1"/>
    <col min="3588" max="3588" width="16.5703125" style="113" customWidth="1"/>
    <col min="3589" max="3590" width="16.28515625" style="113" customWidth="1"/>
    <col min="3591" max="3840" width="9.140625" style="113"/>
    <col min="3841" max="3841" width="4.85546875" style="113" customWidth="1"/>
    <col min="3842" max="3842" width="35.5703125" style="113" customWidth="1"/>
    <col min="3843" max="3843" width="6.28515625" style="113" customWidth="1"/>
    <col min="3844" max="3844" width="16.5703125" style="113" customWidth="1"/>
    <col min="3845" max="3846" width="16.28515625" style="113" customWidth="1"/>
    <col min="3847" max="4096" width="9.140625" style="113"/>
    <col min="4097" max="4097" width="4.85546875" style="113" customWidth="1"/>
    <col min="4098" max="4098" width="35.5703125" style="113" customWidth="1"/>
    <col min="4099" max="4099" width="6.28515625" style="113" customWidth="1"/>
    <col min="4100" max="4100" width="16.5703125" style="113" customWidth="1"/>
    <col min="4101" max="4102" width="16.28515625" style="113" customWidth="1"/>
    <col min="4103" max="4352" width="9.140625" style="113"/>
    <col min="4353" max="4353" width="4.85546875" style="113" customWidth="1"/>
    <col min="4354" max="4354" width="35.5703125" style="113" customWidth="1"/>
    <col min="4355" max="4355" width="6.28515625" style="113" customWidth="1"/>
    <col min="4356" max="4356" width="16.5703125" style="113" customWidth="1"/>
    <col min="4357" max="4358" width="16.28515625" style="113" customWidth="1"/>
    <col min="4359" max="4608" width="9.140625" style="113"/>
    <col min="4609" max="4609" width="4.85546875" style="113" customWidth="1"/>
    <col min="4610" max="4610" width="35.5703125" style="113" customWidth="1"/>
    <col min="4611" max="4611" width="6.28515625" style="113" customWidth="1"/>
    <col min="4612" max="4612" width="16.5703125" style="113" customWidth="1"/>
    <col min="4613" max="4614" width="16.28515625" style="113" customWidth="1"/>
    <col min="4615" max="4864" width="9.140625" style="113"/>
    <col min="4865" max="4865" width="4.85546875" style="113" customWidth="1"/>
    <col min="4866" max="4866" width="35.5703125" style="113" customWidth="1"/>
    <col min="4867" max="4867" width="6.28515625" style="113" customWidth="1"/>
    <col min="4868" max="4868" width="16.5703125" style="113" customWidth="1"/>
    <col min="4869" max="4870" width="16.28515625" style="113" customWidth="1"/>
    <col min="4871" max="5120" width="9.140625" style="113"/>
    <col min="5121" max="5121" width="4.85546875" style="113" customWidth="1"/>
    <col min="5122" max="5122" width="35.5703125" style="113" customWidth="1"/>
    <col min="5123" max="5123" width="6.28515625" style="113" customWidth="1"/>
    <col min="5124" max="5124" width="16.5703125" style="113" customWidth="1"/>
    <col min="5125" max="5126" width="16.28515625" style="113" customWidth="1"/>
    <col min="5127" max="5376" width="9.140625" style="113"/>
    <col min="5377" max="5377" width="4.85546875" style="113" customWidth="1"/>
    <col min="5378" max="5378" width="35.5703125" style="113" customWidth="1"/>
    <col min="5379" max="5379" width="6.28515625" style="113" customWidth="1"/>
    <col min="5380" max="5380" width="16.5703125" style="113" customWidth="1"/>
    <col min="5381" max="5382" width="16.28515625" style="113" customWidth="1"/>
    <col min="5383" max="5632" width="9.140625" style="113"/>
    <col min="5633" max="5633" width="4.85546875" style="113" customWidth="1"/>
    <col min="5634" max="5634" width="35.5703125" style="113" customWidth="1"/>
    <col min="5635" max="5635" width="6.28515625" style="113" customWidth="1"/>
    <col min="5636" max="5636" width="16.5703125" style="113" customWidth="1"/>
    <col min="5637" max="5638" width="16.28515625" style="113" customWidth="1"/>
    <col min="5639" max="5888" width="9.140625" style="113"/>
    <col min="5889" max="5889" width="4.85546875" style="113" customWidth="1"/>
    <col min="5890" max="5890" width="35.5703125" style="113" customWidth="1"/>
    <col min="5891" max="5891" width="6.28515625" style="113" customWidth="1"/>
    <col min="5892" max="5892" width="16.5703125" style="113" customWidth="1"/>
    <col min="5893" max="5894" width="16.28515625" style="113" customWidth="1"/>
    <col min="5895" max="6144" width="9.140625" style="113"/>
    <col min="6145" max="6145" width="4.85546875" style="113" customWidth="1"/>
    <col min="6146" max="6146" width="35.5703125" style="113" customWidth="1"/>
    <col min="6147" max="6147" width="6.28515625" style="113" customWidth="1"/>
    <col min="6148" max="6148" width="16.5703125" style="113" customWidth="1"/>
    <col min="6149" max="6150" width="16.28515625" style="113" customWidth="1"/>
    <col min="6151" max="6400" width="9.140625" style="113"/>
    <col min="6401" max="6401" width="4.85546875" style="113" customWidth="1"/>
    <col min="6402" max="6402" width="35.5703125" style="113" customWidth="1"/>
    <col min="6403" max="6403" width="6.28515625" style="113" customWidth="1"/>
    <col min="6404" max="6404" width="16.5703125" style="113" customWidth="1"/>
    <col min="6405" max="6406" width="16.28515625" style="113" customWidth="1"/>
    <col min="6407" max="6656" width="9.140625" style="113"/>
    <col min="6657" max="6657" width="4.85546875" style="113" customWidth="1"/>
    <col min="6658" max="6658" width="35.5703125" style="113" customWidth="1"/>
    <col min="6659" max="6659" width="6.28515625" style="113" customWidth="1"/>
    <col min="6660" max="6660" width="16.5703125" style="113" customWidth="1"/>
    <col min="6661" max="6662" width="16.28515625" style="113" customWidth="1"/>
    <col min="6663" max="6912" width="9.140625" style="113"/>
    <col min="6913" max="6913" width="4.85546875" style="113" customWidth="1"/>
    <col min="6914" max="6914" width="35.5703125" style="113" customWidth="1"/>
    <col min="6915" max="6915" width="6.28515625" style="113" customWidth="1"/>
    <col min="6916" max="6916" width="16.5703125" style="113" customWidth="1"/>
    <col min="6917" max="6918" width="16.28515625" style="113" customWidth="1"/>
    <col min="6919" max="7168" width="9.140625" style="113"/>
    <col min="7169" max="7169" width="4.85546875" style="113" customWidth="1"/>
    <col min="7170" max="7170" width="35.5703125" style="113" customWidth="1"/>
    <col min="7171" max="7171" width="6.28515625" style="113" customWidth="1"/>
    <col min="7172" max="7172" width="16.5703125" style="113" customWidth="1"/>
    <col min="7173" max="7174" width="16.28515625" style="113" customWidth="1"/>
    <col min="7175" max="7424" width="9.140625" style="113"/>
    <col min="7425" max="7425" width="4.85546875" style="113" customWidth="1"/>
    <col min="7426" max="7426" width="35.5703125" style="113" customWidth="1"/>
    <col min="7427" max="7427" width="6.28515625" style="113" customWidth="1"/>
    <col min="7428" max="7428" width="16.5703125" style="113" customWidth="1"/>
    <col min="7429" max="7430" width="16.28515625" style="113" customWidth="1"/>
    <col min="7431" max="7680" width="9.140625" style="113"/>
    <col min="7681" max="7681" width="4.85546875" style="113" customWidth="1"/>
    <col min="7682" max="7682" width="35.5703125" style="113" customWidth="1"/>
    <col min="7683" max="7683" width="6.28515625" style="113" customWidth="1"/>
    <col min="7684" max="7684" width="16.5703125" style="113" customWidth="1"/>
    <col min="7685" max="7686" width="16.28515625" style="113" customWidth="1"/>
    <col min="7687" max="7936" width="9.140625" style="113"/>
    <col min="7937" max="7937" width="4.85546875" style="113" customWidth="1"/>
    <col min="7938" max="7938" width="35.5703125" style="113" customWidth="1"/>
    <col min="7939" max="7939" width="6.28515625" style="113" customWidth="1"/>
    <col min="7940" max="7940" width="16.5703125" style="113" customWidth="1"/>
    <col min="7941" max="7942" width="16.28515625" style="113" customWidth="1"/>
    <col min="7943" max="8192" width="9.140625" style="113"/>
    <col min="8193" max="8193" width="4.85546875" style="113" customWidth="1"/>
    <col min="8194" max="8194" width="35.5703125" style="113" customWidth="1"/>
    <col min="8195" max="8195" width="6.28515625" style="113" customWidth="1"/>
    <col min="8196" max="8196" width="16.5703125" style="113" customWidth="1"/>
    <col min="8197" max="8198" width="16.28515625" style="113" customWidth="1"/>
    <col min="8199" max="8448" width="9.140625" style="113"/>
    <col min="8449" max="8449" width="4.85546875" style="113" customWidth="1"/>
    <col min="8450" max="8450" width="35.5703125" style="113" customWidth="1"/>
    <col min="8451" max="8451" width="6.28515625" style="113" customWidth="1"/>
    <col min="8452" max="8452" width="16.5703125" style="113" customWidth="1"/>
    <col min="8453" max="8454" width="16.28515625" style="113" customWidth="1"/>
    <col min="8455" max="8704" width="9.140625" style="113"/>
    <col min="8705" max="8705" width="4.85546875" style="113" customWidth="1"/>
    <col min="8706" max="8706" width="35.5703125" style="113" customWidth="1"/>
    <col min="8707" max="8707" width="6.28515625" style="113" customWidth="1"/>
    <col min="8708" max="8708" width="16.5703125" style="113" customWidth="1"/>
    <col min="8709" max="8710" width="16.28515625" style="113" customWidth="1"/>
    <col min="8711" max="8960" width="9.140625" style="113"/>
    <col min="8961" max="8961" width="4.85546875" style="113" customWidth="1"/>
    <col min="8962" max="8962" width="35.5703125" style="113" customWidth="1"/>
    <col min="8963" max="8963" width="6.28515625" style="113" customWidth="1"/>
    <col min="8964" max="8964" width="16.5703125" style="113" customWidth="1"/>
    <col min="8965" max="8966" width="16.28515625" style="113" customWidth="1"/>
    <col min="8967" max="9216" width="9.140625" style="113"/>
    <col min="9217" max="9217" width="4.85546875" style="113" customWidth="1"/>
    <col min="9218" max="9218" width="35.5703125" style="113" customWidth="1"/>
    <col min="9219" max="9219" width="6.28515625" style="113" customWidth="1"/>
    <col min="9220" max="9220" width="16.5703125" style="113" customWidth="1"/>
    <col min="9221" max="9222" width="16.28515625" style="113" customWidth="1"/>
    <col min="9223" max="9472" width="9.140625" style="113"/>
    <col min="9473" max="9473" width="4.85546875" style="113" customWidth="1"/>
    <col min="9474" max="9474" width="35.5703125" style="113" customWidth="1"/>
    <col min="9475" max="9475" width="6.28515625" style="113" customWidth="1"/>
    <col min="9476" max="9476" width="16.5703125" style="113" customWidth="1"/>
    <col min="9477" max="9478" width="16.28515625" style="113" customWidth="1"/>
    <col min="9479" max="9728" width="9.140625" style="113"/>
    <col min="9729" max="9729" width="4.85546875" style="113" customWidth="1"/>
    <col min="9730" max="9730" width="35.5703125" style="113" customWidth="1"/>
    <col min="9731" max="9731" width="6.28515625" style="113" customWidth="1"/>
    <col min="9732" max="9732" width="16.5703125" style="113" customWidth="1"/>
    <col min="9733" max="9734" width="16.28515625" style="113" customWidth="1"/>
    <col min="9735" max="9984" width="9.140625" style="113"/>
    <col min="9985" max="9985" width="4.85546875" style="113" customWidth="1"/>
    <col min="9986" max="9986" width="35.5703125" style="113" customWidth="1"/>
    <col min="9987" max="9987" width="6.28515625" style="113" customWidth="1"/>
    <col min="9988" max="9988" width="16.5703125" style="113" customWidth="1"/>
    <col min="9989" max="9990" width="16.28515625" style="113" customWidth="1"/>
    <col min="9991" max="10240" width="9.140625" style="113"/>
    <col min="10241" max="10241" width="4.85546875" style="113" customWidth="1"/>
    <col min="10242" max="10242" width="35.5703125" style="113" customWidth="1"/>
    <col min="10243" max="10243" width="6.28515625" style="113" customWidth="1"/>
    <col min="10244" max="10244" width="16.5703125" style="113" customWidth="1"/>
    <col min="10245" max="10246" width="16.28515625" style="113" customWidth="1"/>
    <col min="10247" max="10496" width="9.140625" style="113"/>
    <col min="10497" max="10497" width="4.85546875" style="113" customWidth="1"/>
    <col min="10498" max="10498" width="35.5703125" style="113" customWidth="1"/>
    <col min="10499" max="10499" width="6.28515625" style="113" customWidth="1"/>
    <col min="10500" max="10500" width="16.5703125" style="113" customWidth="1"/>
    <col min="10501" max="10502" width="16.28515625" style="113" customWidth="1"/>
    <col min="10503" max="10752" width="9.140625" style="113"/>
    <col min="10753" max="10753" width="4.85546875" style="113" customWidth="1"/>
    <col min="10754" max="10754" width="35.5703125" style="113" customWidth="1"/>
    <col min="10755" max="10755" width="6.28515625" style="113" customWidth="1"/>
    <col min="10756" max="10756" width="16.5703125" style="113" customWidth="1"/>
    <col min="10757" max="10758" width="16.28515625" style="113" customWidth="1"/>
    <col min="10759" max="11008" width="9.140625" style="113"/>
    <col min="11009" max="11009" width="4.85546875" style="113" customWidth="1"/>
    <col min="11010" max="11010" width="35.5703125" style="113" customWidth="1"/>
    <col min="11011" max="11011" width="6.28515625" style="113" customWidth="1"/>
    <col min="11012" max="11012" width="16.5703125" style="113" customWidth="1"/>
    <col min="11013" max="11014" width="16.28515625" style="113" customWidth="1"/>
    <col min="11015" max="11264" width="9.140625" style="113"/>
    <col min="11265" max="11265" width="4.85546875" style="113" customWidth="1"/>
    <col min="11266" max="11266" width="35.5703125" style="113" customWidth="1"/>
    <col min="11267" max="11267" width="6.28515625" style="113" customWidth="1"/>
    <col min="11268" max="11268" width="16.5703125" style="113" customWidth="1"/>
    <col min="11269" max="11270" width="16.28515625" style="113" customWidth="1"/>
    <col min="11271" max="11520" width="9.140625" style="113"/>
    <col min="11521" max="11521" width="4.85546875" style="113" customWidth="1"/>
    <col min="11522" max="11522" width="35.5703125" style="113" customWidth="1"/>
    <col min="11523" max="11523" width="6.28515625" style="113" customWidth="1"/>
    <col min="11524" max="11524" width="16.5703125" style="113" customWidth="1"/>
    <col min="11525" max="11526" width="16.28515625" style="113" customWidth="1"/>
    <col min="11527" max="11776" width="9.140625" style="113"/>
    <col min="11777" max="11777" width="4.85546875" style="113" customWidth="1"/>
    <col min="11778" max="11778" width="35.5703125" style="113" customWidth="1"/>
    <col min="11779" max="11779" width="6.28515625" style="113" customWidth="1"/>
    <col min="11780" max="11780" width="16.5703125" style="113" customWidth="1"/>
    <col min="11781" max="11782" width="16.28515625" style="113" customWidth="1"/>
    <col min="11783" max="12032" width="9.140625" style="113"/>
    <col min="12033" max="12033" width="4.85546875" style="113" customWidth="1"/>
    <col min="12034" max="12034" width="35.5703125" style="113" customWidth="1"/>
    <col min="12035" max="12035" width="6.28515625" style="113" customWidth="1"/>
    <col min="12036" max="12036" width="16.5703125" style="113" customWidth="1"/>
    <col min="12037" max="12038" width="16.28515625" style="113" customWidth="1"/>
    <col min="12039" max="12288" width="9.140625" style="113"/>
    <col min="12289" max="12289" width="4.85546875" style="113" customWidth="1"/>
    <col min="12290" max="12290" width="35.5703125" style="113" customWidth="1"/>
    <col min="12291" max="12291" width="6.28515625" style="113" customWidth="1"/>
    <col min="12292" max="12292" width="16.5703125" style="113" customWidth="1"/>
    <col min="12293" max="12294" width="16.28515625" style="113" customWidth="1"/>
    <col min="12295" max="12544" width="9.140625" style="113"/>
    <col min="12545" max="12545" width="4.85546875" style="113" customWidth="1"/>
    <col min="12546" max="12546" width="35.5703125" style="113" customWidth="1"/>
    <col min="12547" max="12547" width="6.28515625" style="113" customWidth="1"/>
    <col min="12548" max="12548" width="16.5703125" style="113" customWidth="1"/>
    <col min="12549" max="12550" width="16.28515625" style="113" customWidth="1"/>
    <col min="12551" max="12800" width="9.140625" style="113"/>
    <col min="12801" max="12801" width="4.85546875" style="113" customWidth="1"/>
    <col min="12802" max="12802" width="35.5703125" style="113" customWidth="1"/>
    <col min="12803" max="12803" width="6.28515625" style="113" customWidth="1"/>
    <col min="12804" max="12804" width="16.5703125" style="113" customWidth="1"/>
    <col min="12805" max="12806" width="16.28515625" style="113" customWidth="1"/>
    <col min="12807" max="13056" width="9.140625" style="113"/>
    <col min="13057" max="13057" width="4.85546875" style="113" customWidth="1"/>
    <col min="13058" max="13058" width="35.5703125" style="113" customWidth="1"/>
    <col min="13059" max="13059" width="6.28515625" style="113" customWidth="1"/>
    <col min="13060" max="13060" width="16.5703125" style="113" customWidth="1"/>
    <col min="13061" max="13062" width="16.28515625" style="113" customWidth="1"/>
    <col min="13063" max="13312" width="9.140625" style="113"/>
    <col min="13313" max="13313" width="4.85546875" style="113" customWidth="1"/>
    <col min="13314" max="13314" width="35.5703125" style="113" customWidth="1"/>
    <col min="13315" max="13315" width="6.28515625" style="113" customWidth="1"/>
    <col min="13316" max="13316" width="16.5703125" style="113" customWidth="1"/>
    <col min="13317" max="13318" width="16.28515625" style="113" customWidth="1"/>
    <col min="13319" max="13568" width="9.140625" style="113"/>
    <col min="13569" max="13569" width="4.85546875" style="113" customWidth="1"/>
    <col min="13570" max="13570" width="35.5703125" style="113" customWidth="1"/>
    <col min="13571" max="13571" width="6.28515625" style="113" customWidth="1"/>
    <col min="13572" max="13572" width="16.5703125" style="113" customWidth="1"/>
    <col min="13573" max="13574" width="16.28515625" style="113" customWidth="1"/>
    <col min="13575" max="13824" width="9.140625" style="113"/>
    <col min="13825" max="13825" width="4.85546875" style="113" customWidth="1"/>
    <col min="13826" max="13826" width="35.5703125" style="113" customWidth="1"/>
    <col min="13827" max="13827" width="6.28515625" style="113" customWidth="1"/>
    <col min="13828" max="13828" width="16.5703125" style="113" customWidth="1"/>
    <col min="13829" max="13830" width="16.28515625" style="113" customWidth="1"/>
    <col min="13831" max="14080" width="9.140625" style="113"/>
    <col min="14081" max="14081" width="4.85546875" style="113" customWidth="1"/>
    <col min="14082" max="14082" width="35.5703125" style="113" customWidth="1"/>
    <col min="14083" max="14083" width="6.28515625" style="113" customWidth="1"/>
    <col min="14084" max="14084" width="16.5703125" style="113" customWidth="1"/>
    <col min="14085" max="14086" width="16.28515625" style="113" customWidth="1"/>
    <col min="14087" max="14336" width="9.140625" style="113"/>
    <col min="14337" max="14337" width="4.85546875" style="113" customWidth="1"/>
    <col min="14338" max="14338" width="35.5703125" style="113" customWidth="1"/>
    <col min="14339" max="14339" width="6.28515625" style="113" customWidth="1"/>
    <col min="14340" max="14340" width="16.5703125" style="113" customWidth="1"/>
    <col min="14341" max="14342" width="16.28515625" style="113" customWidth="1"/>
    <col min="14343" max="14592" width="9.140625" style="113"/>
    <col min="14593" max="14593" width="4.85546875" style="113" customWidth="1"/>
    <col min="14594" max="14594" width="35.5703125" style="113" customWidth="1"/>
    <col min="14595" max="14595" width="6.28515625" style="113" customWidth="1"/>
    <col min="14596" max="14596" width="16.5703125" style="113" customWidth="1"/>
    <col min="14597" max="14598" width="16.28515625" style="113" customWidth="1"/>
    <col min="14599" max="14848" width="9.140625" style="113"/>
    <col min="14849" max="14849" width="4.85546875" style="113" customWidth="1"/>
    <col min="14850" max="14850" width="35.5703125" style="113" customWidth="1"/>
    <col min="14851" max="14851" width="6.28515625" style="113" customWidth="1"/>
    <col min="14852" max="14852" width="16.5703125" style="113" customWidth="1"/>
    <col min="14853" max="14854" width="16.28515625" style="113" customWidth="1"/>
    <col min="14855" max="15104" width="9.140625" style="113"/>
    <col min="15105" max="15105" width="4.85546875" style="113" customWidth="1"/>
    <col min="15106" max="15106" width="35.5703125" style="113" customWidth="1"/>
    <col min="15107" max="15107" width="6.28515625" style="113" customWidth="1"/>
    <col min="15108" max="15108" width="16.5703125" style="113" customWidth="1"/>
    <col min="15109" max="15110" width="16.28515625" style="113" customWidth="1"/>
    <col min="15111" max="15360" width="9.140625" style="113"/>
    <col min="15361" max="15361" width="4.85546875" style="113" customWidth="1"/>
    <col min="15362" max="15362" width="35.5703125" style="113" customWidth="1"/>
    <col min="15363" max="15363" width="6.28515625" style="113" customWidth="1"/>
    <col min="15364" max="15364" width="16.5703125" style="113" customWidth="1"/>
    <col min="15365" max="15366" width="16.28515625" style="113" customWidth="1"/>
    <col min="15367" max="15616" width="9.140625" style="113"/>
    <col min="15617" max="15617" width="4.85546875" style="113" customWidth="1"/>
    <col min="15618" max="15618" width="35.5703125" style="113" customWidth="1"/>
    <col min="15619" max="15619" width="6.28515625" style="113" customWidth="1"/>
    <col min="15620" max="15620" width="16.5703125" style="113" customWidth="1"/>
    <col min="15621" max="15622" width="16.28515625" style="113" customWidth="1"/>
    <col min="15623" max="15872" width="9.140625" style="113"/>
    <col min="15873" max="15873" width="4.85546875" style="113" customWidth="1"/>
    <col min="15874" max="15874" width="35.5703125" style="113" customWidth="1"/>
    <col min="15875" max="15875" width="6.28515625" style="113" customWidth="1"/>
    <col min="15876" max="15876" width="16.5703125" style="113" customWidth="1"/>
    <col min="15877" max="15878" width="16.28515625" style="113" customWidth="1"/>
    <col min="15879" max="16128" width="9.140625" style="113"/>
    <col min="16129" max="16129" width="4.85546875" style="113" customWidth="1"/>
    <col min="16130" max="16130" width="35.5703125" style="113" customWidth="1"/>
    <col min="16131" max="16131" width="6.28515625" style="113" customWidth="1"/>
    <col min="16132" max="16132" width="16.5703125" style="113" customWidth="1"/>
    <col min="16133" max="16134" width="16.28515625" style="113" customWidth="1"/>
    <col min="16135" max="16384" width="9.140625" style="113"/>
  </cols>
  <sheetData>
    <row r="1" spans="1:8" ht="40.5" customHeight="1" x14ac:dyDescent="0.2">
      <c r="A1" s="112"/>
      <c r="B1" s="112"/>
      <c r="C1" s="112"/>
      <c r="D1" s="1183" t="s">
        <v>944</v>
      </c>
      <c r="E1" s="1183"/>
      <c r="F1" s="1183"/>
      <c r="G1" s="1183"/>
    </row>
    <row r="2" spans="1:8" x14ac:dyDescent="0.2">
      <c r="A2" s="1181" t="s">
        <v>945</v>
      </c>
      <c r="B2" s="1181"/>
      <c r="C2" s="1181"/>
      <c r="D2" s="1181"/>
      <c r="E2" s="1181"/>
      <c r="F2" s="1181"/>
      <c r="G2" s="1181"/>
    </row>
    <row r="3" spans="1:8" x14ac:dyDescent="0.2">
      <c r="A3" s="114"/>
      <c r="B3" s="115"/>
      <c r="C3" s="116"/>
      <c r="D3" s="116"/>
      <c r="E3" s="116"/>
      <c r="F3" s="116"/>
    </row>
    <row r="4" spans="1:8" ht="12.75" customHeight="1" x14ac:dyDescent="0.2">
      <c r="A4" s="1182" t="str">
        <f>[1]i.04119!A6</f>
        <v>Даатгагчийн нэр:</v>
      </c>
      <c r="B4" s="1182"/>
      <c r="C4" s="1182"/>
      <c r="D4" s="1182"/>
      <c r="E4" s="1127" t="str">
        <f>[1]i.04119!D6</f>
        <v>..... оны .... сарын ...-ны өдөр</v>
      </c>
      <c r="F4" s="1127"/>
      <c r="G4" s="1127"/>
      <c r="H4" s="117"/>
    </row>
    <row r="5" spans="1:8" x14ac:dyDescent="0.2">
      <c r="A5" s="118"/>
      <c r="C5" s="896"/>
      <c r="D5" s="120"/>
      <c r="E5" s="120"/>
      <c r="F5" s="1156" t="s">
        <v>3</v>
      </c>
      <c r="G5" s="1156"/>
      <c r="H5" s="117"/>
    </row>
    <row r="6" spans="1:8" s="125" customFormat="1" ht="25.5" x14ac:dyDescent="0.2">
      <c r="A6" s="121"/>
      <c r="B6" s="122" t="s">
        <v>380</v>
      </c>
      <c r="C6" s="123" t="s">
        <v>946</v>
      </c>
      <c r="D6" s="124" t="s">
        <v>142</v>
      </c>
      <c r="E6" s="124" t="s">
        <v>143</v>
      </c>
      <c r="F6" s="124" t="s">
        <v>144</v>
      </c>
      <c r="G6" s="124" t="s">
        <v>145</v>
      </c>
    </row>
    <row r="7" spans="1:8" s="125" customFormat="1" x14ac:dyDescent="0.2">
      <c r="A7" s="126" t="s">
        <v>8</v>
      </c>
      <c r="B7" s="124" t="s">
        <v>9</v>
      </c>
      <c r="C7" s="124" t="s">
        <v>10</v>
      </c>
      <c r="D7" s="124">
        <v>1</v>
      </c>
      <c r="E7" s="124">
        <v>2</v>
      </c>
      <c r="F7" s="127">
        <v>3</v>
      </c>
      <c r="G7" s="124">
        <v>4</v>
      </c>
    </row>
    <row r="8" spans="1:8" s="125" customFormat="1" x14ac:dyDescent="0.2">
      <c r="A8" s="121">
        <v>1</v>
      </c>
      <c r="B8" s="122" t="s">
        <v>146</v>
      </c>
      <c r="C8" s="124">
        <v>1</v>
      </c>
      <c r="D8" s="128"/>
      <c r="E8" s="129">
        <v>0</v>
      </c>
      <c r="F8" s="130">
        <f>SUM(D8+E8)</f>
        <v>0</v>
      </c>
      <c r="G8" s="131" t="e">
        <f t="shared" ref="G8:G71" si="0">F8/$F$88</f>
        <v>#DIV/0!</v>
      </c>
      <c r="H8" s="132" t="e">
        <f>+IF(G8&lt;0.02, "","журамд заасан хувиас хэтрүүлж байршуулсан")</f>
        <v>#DIV/0!</v>
      </c>
    </row>
    <row r="9" spans="1:8" s="125" customFormat="1" x14ac:dyDescent="0.2">
      <c r="A9" s="121">
        <v>2</v>
      </c>
      <c r="B9" s="133" t="s">
        <v>947</v>
      </c>
      <c r="C9" s="124">
        <f>C8+1</f>
        <v>2</v>
      </c>
      <c r="D9" s="134">
        <f>SUM(D10:D22)</f>
        <v>0</v>
      </c>
      <c r="E9" s="134">
        <f>SUM(E10:E22)</f>
        <v>0</v>
      </c>
      <c r="F9" s="130">
        <f>SUM(D9+E9)</f>
        <v>0</v>
      </c>
      <c r="G9" s="131" t="e">
        <f t="shared" si="0"/>
        <v>#DIV/0!</v>
      </c>
    </row>
    <row r="10" spans="1:8" s="125" customFormat="1" x14ac:dyDescent="0.2">
      <c r="A10" s="135" t="s">
        <v>584</v>
      </c>
      <c r="B10" s="136" t="str">
        <f>"Ариг банк"</f>
        <v>Ариг банк</v>
      </c>
      <c r="C10" s="137">
        <f t="shared" ref="C10:C64" si="1">C9+1</f>
        <v>3</v>
      </c>
      <c r="D10" s="138"/>
      <c r="E10" s="139"/>
      <c r="F10" s="140">
        <f>SUM(D10+E10)</f>
        <v>0</v>
      </c>
      <c r="G10" s="131" t="e">
        <f t="shared" si="0"/>
        <v>#DIV/0!</v>
      </c>
    </row>
    <row r="11" spans="1:8" s="125" customFormat="1" x14ac:dyDescent="0.2">
      <c r="A11" s="135" t="s">
        <v>624</v>
      </c>
      <c r="B11" s="136" t="str">
        <f>"Богд банк"</f>
        <v>Богд банк</v>
      </c>
      <c r="C11" s="137">
        <f t="shared" si="1"/>
        <v>4</v>
      </c>
      <c r="D11" s="138"/>
      <c r="E11" s="139"/>
      <c r="F11" s="140">
        <f t="shared" ref="F11:F64" si="2">SUM(D11+E11)</f>
        <v>0</v>
      </c>
      <c r="G11" s="131" t="e">
        <f t="shared" si="0"/>
        <v>#DIV/0!</v>
      </c>
    </row>
    <row r="12" spans="1:8" s="125" customFormat="1" x14ac:dyDescent="0.2">
      <c r="A12" s="135" t="s">
        <v>631</v>
      </c>
      <c r="B12" s="136" t="str">
        <f>"Голомт банк"</f>
        <v>Голомт банк</v>
      </c>
      <c r="C12" s="137">
        <f t="shared" si="1"/>
        <v>5</v>
      </c>
      <c r="D12" s="138"/>
      <c r="E12" s="139"/>
      <c r="F12" s="140">
        <f t="shared" si="2"/>
        <v>0</v>
      </c>
      <c r="G12" s="131" t="e">
        <f t="shared" si="0"/>
        <v>#DIV/0!</v>
      </c>
    </row>
    <row r="13" spans="1:8" s="125" customFormat="1" x14ac:dyDescent="0.2">
      <c r="A13" s="135" t="s">
        <v>948</v>
      </c>
      <c r="B13" s="136" t="str">
        <f>"Капитрон банк"</f>
        <v>Капитрон банк</v>
      </c>
      <c r="C13" s="137">
        <f t="shared" si="1"/>
        <v>6</v>
      </c>
      <c r="D13" s="138"/>
      <c r="E13" s="139"/>
      <c r="F13" s="140">
        <f t="shared" si="2"/>
        <v>0</v>
      </c>
      <c r="G13" s="131" t="e">
        <f t="shared" si="0"/>
        <v>#DIV/0!</v>
      </c>
    </row>
    <row r="14" spans="1:8" s="125" customFormat="1" x14ac:dyDescent="0.2">
      <c r="A14" s="135" t="s">
        <v>949</v>
      </c>
      <c r="B14" s="136" t="str">
        <f>"Кредит банк"</f>
        <v>Кредит банк</v>
      </c>
      <c r="C14" s="137">
        <f t="shared" si="1"/>
        <v>7</v>
      </c>
      <c r="D14" s="138"/>
      <c r="E14" s="139"/>
      <c r="F14" s="140">
        <f t="shared" si="2"/>
        <v>0</v>
      </c>
      <c r="G14" s="131" t="e">
        <f t="shared" si="0"/>
        <v>#DIV/0!</v>
      </c>
    </row>
    <row r="15" spans="1:8" s="125" customFormat="1" x14ac:dyDescent="0.2">
      <c r="A15" s="135" t="s">
        <v>950</v>
      </c>
      <c r="B15" s="136" t="str">
        <f>"Төрийн банк"</f>
        <v>Төрийн банк</v>
      </c>
      <c r="C15" s="137">
        <f t="shared" si="1"/>
        <v>8</v>
      </c>
      <c r="D15" s="138"/>
      <c r="E15" s="139"/>
      <c r="F15" s="140">
        <f t="shared" si="2"/>
        <v>0</v>
      </c>
      <c r="G15" s="131" t="e">
        <f t="shared" si="0"/>
        <v>#DIV/0!</v>
      </c>
    </row>
    <row r="16" spans="1:8" s="125" customFormat="1" x14ac:dyDescent="0.2">
      <c r="A16" s="135" t="s">
        <v>951</v>
      </c>
      <c r="B16" s="136" t="str">
        <f>"Тээвэр Хөгжлийн банк"</f>
        <v>Тээвэр Хөгжлийн банк</v>
      </c>
      <c r="C16" s="137">
        <f t="shared" si="1"/>
        <v>9</v>
      </c>
      <c r="D16" s="138"/>
      <c r="E16" s="139"/>
      <c r="F16" s="140">
        <f t="shared" si="2"/>
        <v>0</v>
      </c>
      <c r="G16" s="131" t="e">
        <f t="shared" si="0"/>
        <v>#DIV/0!</v>
      </c>
    </row>
    <row r="17" spans="1:7" s="125" customFormat="1" x14ac:dyDescent="0.2">
      <c r="A17" s="135" t="s">
        <v>952</v>
      </c>
      <c r="B17" s="136" t="str">
        <f>"Улаанбаатар хотын банк"</f>
        <v>Улаанбаатар хотын банк</v>
      </c>
      <c r="C17" s="137">
        <f t="shared" si="1"/>
        <v>10</v>
      </c>
      <c r="D17" s="138"/>
      <c r="E17" s="139"/>
      <c r="F17" s="140">
        <f t="shared" si="2"/>
        <v>0</v>
      </c>
      <c r="G17" s="131" t="e">
        <f t="shared" si="0"/>
        <v>#DIV/0!</v>
      </c>
    </row>
    <row r="18" spans="1:7" s="125" customFormat="1" x14ac:dyDescent="0.2">
      <c r="A18" s="135" t="s">
        <v>953</v>
      </c>
      <c r="B18" s="136" t="str">
        <f>"Үндэсний хөрөнгө оруулалтын банк"</f>
        <v>Үндэсний хөрөнгө оруулалтын банк</v>
      </c>
      <c r="C18" s="137">
        <f t="shared" si="1"/>
        <v>11</v>
      </c>
      <c r="D18" s="138"/>
      <c r="E18" s="139"/>
      <c r="F18" s="140">
        <f t="shared" si="2"/>
        <v>0</v>
      </c>
      <c r="G18" s="131" t="e">
        <f t="shared" si="0"/>
        <v>#DIV/0!</v>
      </c>
    </row>
    <row r="19" spans="1:7" s="125" customFormat="1" x14ac:dyDescent="0.2">
      <c r="A19" s="135" t="s">
        <v>954</v>
      </c>
      <c r="B19" s="136" t="str">
        <f>"Хаан банк"</f>
        <v>Хаан банк</v>
      </c>
      <c r="C19" s="137">
        <f t="shared" si="1"/>
        <v>12</v>
      </c>
      <c r="D19" s="138"/>
      <c r="E19" s="139"/>
      <c r="F19" s="140">
        <f>SUM(D19+E19)</f>
        <v>0</v>
      </c>
      <c r="G19" s="131" t="e">
        <f t="shared" si="0"/>
        <v>#DIV/0!</v>
      </c>
    </row>
    <row r="20" spans="1:7" s="125" customFormat="1" x14ac:dyDescent="0.2">
      <c r="A20" s="135" t="s">
        <v>955</v>
      </c>
      <c r="B20" s="136" t="str">
        <f>"Хас банк"</f>
        <v>Хас банк</v>
      </c>
      <c r="C20" s="137">
        <f t="shared" si="1"/>
        <v>13</v>
      </c>
      <c r="D20" s="138"/>
      <c r="E20" s="139"/>
      <c r="F20" s="140">
        <f t="shared" si="2"/>
        <v>0</v>
      </c>
      <c r="G20" s="131" t="e">
        <f t="shared" si="0"/>
        <v>#DIV/0!</v>
      </c>
    </row>
    <row r="21" spans="1:7" s="125" customFormat="1" x14ac:dyDescent="0.2">
      <c r="A21" s="135" t="s">
        <v>956</v>
      </c>
      <c r="B21" s="136" t="str">
        <f>"Худалдаа хөгжлийн банк"</f>
        <v>Худалдаа хөгжлийн банк</v>
      </c>
      <c r="C21" s="137">
        <f t="shared" si="1"/>
        <v>14</v>
      </c>
      <c r="D21" s="138"/>
      <c r="E21" s="139"/>
      <c r="F21" s="140">
        <f t="shared" si="2"/>
        <v>0</v>
      </c>
      <c r="G21" s="131" t="e">
        <f t="shared" si="0"/>
        <v>#DIV/0!</v>
      </c>
    </row>
    <row r="22" spans="1:7" s="125" customFormat="1" x14ac:dyDescent="0.2">
      <c r="A22" s="135" t="s">
        <v>957</v>
      </c>
      <c r="B22" s="136" t="str">
        <f>"Чингис хаан банк"</f>
        <v>Чингис хаан банк</v>
      </c>
      <c r="C22" s="137">
        <f t="shared" si="1"/>
        <v>15</v>
      </c>
      <c r="D22" s="138"/>
      <c r="E22" s="139"/>
      <c r="F22" s="140">
        <f t="shared" si="2"/>
        <v>0</v>
      </c>
      <c r="G22" s="131" t="e">
        <f t="shared" si="0"/>
        <v>#DIV/0!</v>
      </c>
    </row>
    <row r="23" spans="1:7" s="125" customFormat="1" ht="25.5" x14ac:dyDescent="0.2">
      <c r="A23" s="121">
        <f>+A9+1</f>
        <v>3</v>
      </c>
      <c r="B23" s="133" t="s">
        <v>958</v>
      </c>
      <c r="C23" s="124">
        <f>+C22+1</f>
        <v>16</v>
      </c>
      <c r="D23" s="134">
        <f>SUM(D24:D36)</f>
        <v>0</v>
      </c>
      <c r="E23" s="134">
        <f>SUM(E24:E36)</f>
        <v>0</v>
      </c>
      <c r="F23" s="130">
        <f t="shared" si="2"/>
        <v>0</v>
      </c>
      <c r="G23" s="131" t="e">
        <f t="shared" si="0"/>
        <v>#DIV/0!</v>
      </c>
    </row>
    <row r="24" spans="1:7" s="125" customFormat="1" x14ac:dyDescent="0.2">
      <c r="A24" s="135" t="s">
        <v>959</v>
      </c>
      <c r="B24" s="136" t="str">
        <f>"Ариг банк"</f>
        <v>Ариг банк</v>
      </c>
      <c r="C24" s="137">
        <f t="shared" si="1"/>
        <v>17</v>
      </c>
      <c r="D24" s="138"/>
      <c r="E24" s="141"/>
      <c r="F24" s="140">
        <f t="shared" si="2"/>
        <v>0</v>
      </c>
      <c r="G24" s="131" t="e">
        <f t="shared" si="0"/>
        <v>#DIV/0!</v>
      </c>
    </row>
    <row r="25" spans="1:7" s="125" customFormat="1" x14ac:dyDescent="0.2">
      <c r="A25" s="135" t="s">
        <v>960</v>
      </c>
      <c r="B25" s="136" t="str">
        <f>"Богд банк"</f>
        <v>Богд банк</v>
      </c>
      <c r="C25" s="137">
        <f t="shared" si="1"/>
        <v>18</v>
      </c>
      <c r="D25" s="138"/>
      <c r="E25" s="141"/>
      <c r="F25" s="140">
        <f t="shared" si="2"/>
        <v>0</v>
      </c>
      <c r="G25" s="131" t="e">
        <f t="shared" si="0"/>
        <v>#DIV/0!</v>
      </c>
    </row>
    <row r="26" spans="1:7" s="125" customFormat="1" x14ac:dyDescent="0.2">
      <c r="A26" s="135" t="s">
        <v>961</v>
      </c>
      <c r="B26" s="136" t="str">
        <f>"Голомт банк"</f>
        <v>Голомт банк</v>
      </c>
      <c r="C26" s="137">
        <f t="shared" si="1"/>
        <v>19</v>
      </c>
      <c r="D26" s="138"/>
      <c r="E26" s="141"/>
      <c r="F26" s="140">
        <f t="shared" si="2"/>
        <v>0</v>
      </c>
      <c r="G26" s="131" t="e">
        <f t="shared" si="0"/>
        <v>#DIV/0!</v>
      </c>
    </row>
    <row r="27" spans="1:7" s="125" customFormat="1" x14ac:dyDescent="0.2">
      <c r="A27" s="135" t="s">
        <v>962</v>
      </c>
      <c r="B27" s="136" t="str">
        <f>"Капитрон банк"</f>
        <v>Капитрон банк</v>
      </c>
      <c r="C27" s="137">
        <f t="shared" si="1"/>
        <v>20</v>
      </c>
      <c r="D27" s="138"/>
      <c r="E27" s="141"/>
      <c r="F27" s="140">
        <f t="shared" si="2"/>
        <v>0</v>
      </c>
      <c r="G27" s="131" t="e">
        <f t="shared" si="0"/>
        <v>#DIV/0!</v>
      </c>
    </row>
    <row r="28" spans="1:7" s="125" customFormat="1" x14ac:dyDescent="0.2">
      <c r="A28" s="135" t="s">
        <v>963</v>
      </c>
      <c r="B28" s="136" t="str">
        <f>"Кредит банк"</f>
        <v>Кредит банк</v>
      </c>
      <c r="C28" s="137">
        <f t="shared" si="1"/>
        <v>21</v>
      </c>
      <c r="D28" s="138"/>
      <c r="E28" s="141"/>
      <c r="F28" s="140">
        <f t="shared" si="2"/>
        <v>0</v>
      </c>
      <c r="G28" s="131" t="e">
        <f t="shared" si="0"/>
        <v>#DIV/0!</v>
      </c>
    </row>
    <row r="29" spans="1:7" s="125" customFormat="1" x14ac:dyDescent="0.2">
      <c r="A29" s="135" t="s">
        <v>964</v>
      </c>
      <c r="B29" s="136" t="str">
        <f>"Төрийн банк"</f>
        <v>Төрийн банк</v>
      </c>
      <c r="C29" s="137">
        <f t="shared" si="1"/>
        <v>22</v>
      </c>
      <c r="D29" s="138"/>
      <c r="E29" s="141"/>
      <c r="F29" s="140">
        <f t="shared" si="2"/>
        <v>0</v>
      </c>
      <c r="G29" s="131" t="e">
        <f t="shared" si="0"/>
        <v>#DIV/0!</v>
      </c>
    </row>
    <row r="30" spans="1:7" s="125" customFormat="1" x14ac:dyDescent="0.2">
      <c r="A30" s="135" t="s">
        <v>965</v>
      </c>
      <c r="B30" s="136" t="str">
        <f>"Тээвэр Хөгжлийн банк"</f>
        <v>Тээвэр Хөгжлийн банк</v>
      </c>
      <c r="C30" s="137">
        <f t="shared" si="1"/>
        <v>23</v>
      </c>
      <c r="D30" s="138"/>
      <c r="E30" s="141"/>
      <c r="F30" s="140">
        <f t="shared" si="2"/>
        <v>0</v>
      </c>
      <c r="G30" s="131" t="e">
        <f t="shared" si="0"/>
        <v>#DIV/0!</v>
      </c>
    </row>
    <row r="31" spans="1:7" s="125" customFormat="1" x14ac:dyDescent="0.2">
      <c r="A31" s="135" t="s">
        <v>966</v>
      </c>
      <c r="B31" s="136" t="str">
        <f>"Улаанбаатар хотын банк"</f>
        <v>Улаанбаатар хотын банк</v>
      </c>
      <c r="C31" s="137">
        <f t="shared" si="1"/>
        <v>24</v>
      </c>
      <c r="D31" s="138"/>
      <c r="E31" s="141"/>
      <c r="F31" s="140">
        <f t="shared" si="2"/>
        <v>0</v>
      </c>
      <c r="G31" s="131" t="e">
        <f t="shared" si="0"/>
        <v>#DIV/0!</v>
      </c>
    </row>
    <row r="32" spans="1:7" s="125" customFormat="1" x14ac:dyDescent="0.2">
      <c r="A32" s="135" t="s">
        <v>967</v>
      </c>
      <c r="B32" s="136" t="str">
        <f>"Үндэсний хөрөнгө оруулалтын банк"</f>
        <v>Үндэсний хөрөнгө оруулалтын банк</v>
      </c>
      <c r="C32" s="137">
        <f t="shared" si="1"/>
        <v>25</v>
      </c>
      <c r="D32" s="138"/>
      <c r="E32" s="141"/>
      <c r="F32" s="140">
        <f t="shared" si="2"/>
        <v>0</v>
      </c>
      <c r="G32" s="131" t="e">
        <f t="shared" si="0"/>
        <v>#DIV/0!</v>
      </c>
    </row>
    <row r="33" spans="1:7" s="125" customFormat="1" x14ac:dyDescent="0.2">
      <c r="A33" s="135" t="s">
        <v>968</v>
      </c>
      <c r="B33" s="136" t="str">
        <f>"Хаан банк"</f>
        <v>Хаан банк</v>
      </c>
      <c r="C33" s="137">
        <f t="shared" si="1"/>
        <v>26</v>
      </c>
      <c r="D33" s="138"/>
      <c r="E33" s="141"/>
      <c r="F33" s="140">
        <f t="shared" si="2"/>
        <v>0</v>
      </c>
      <c r="G33" s="131" t="e">
        <f t="shared" si="0"/>
        <v>#DIV/0!</v>
      </c>
    </row>
    <row r="34" spans="1:7" s="125" customFormat="1" x14ac:dyDescent="0.2">
      <c r="A34" s="135" t="s">
        <v>969</v>
      </c>
      <c r="B34" s="136" t="str">
        <f>"Хас банк"</f>
        <v>Хас банк</v>
      </c>
      <c r="C34" s="137">
        <f t="shared" si="1"/>
        <v>27</v>
      </c>
      <c r="D34" s="138"/>
      <c r="E34" s="141"/>
      <c r="F34" s="140">
        <f t="shared" si="2"/>
        <v>0</v>
      </c>
      <c r="G34" s="131" t="e">
        <f t="shared" si="0"/>
        <v>#DIV/0!</v>
      </c>
    </row>
    <row r="35" spans="1:7" s="125" customFormat="1" x14ac:dyDescent="0.2">
      <c r="A35" s="135" t="s">
        <v>970</v>
      </c>
      <c r="B35" s="136" t="str">
        <f>"Худалдаа хөгжлийн банк"</f>
        <v>Худалдаа хөгжлийн банк</v>
      </c>
      <c r="C35" s="137">
        <f t="shared" si="1"/>
        <v>28</v>
      </c>
      <c r="D35" s="138"/>
      <c r="E35" s="141"/>
      <c r="F35" s="140">
        <f t="shared" si="2"/>
        <v>0</v>
      </c>
      <c r="G35" s="131" t="e">
        <f t="shared" si="0"/>
        <v>#DIV/0!</v>
      </c>
    </row>
    <row r="36" spans="1:7" s="125" customFormat="1" x14ac:dyDescent="0.2">
      <c r="A36" s="135" t="s">
        <v>971</v>
      </c>
      <c r="B36" s="136" t="str">
        <f>"Чингис хаан банк"</f>
        <v>Чингис хаан банк</v>
      </c>
      <c r="C36" s="137">
        <f t="shared" si="1"/>
        <v>29</v>
      </c>
      <c r="D36" s="138"/>
      <c r="E36" s="141"/>
      <c r="F36" s="140">
        <f t="shared" si="2"/>
        <v>0</v>
      </c>
      <c r="G36" s="131" t="e">
        <f t="shared" si="0"/>
        <v>#DIV/0!</v>
      </c>
    </row>
    <row r="37" spans="1:7" s="125" customFormat="1" ht="25.5" x14ac:dyDescent="0.2">
      <c r="A37" s="121">
        <v>4</v>
      </c>
      <c r="B37" s="133" t="s">
        <v>972</v>
      </c>
      <c r="C37" s="124">
        <f>+C36+1</f>
        <v>30</v>
      </c>
      <c r="D37" s="134">
        <f>SUM(D38:D50)</f>
        <v>0</v>
      </c>
      <c r="E37" s="134">
        <f>SUM(E38:E50)</f>
        <v>0</v>
      </c>
      <c r="F37" s="130">
        <f t="shared" si="2"/>
        <v>0</v>
      </c>
      <c r="G37" s="131" t="e">
        <f t="shared" si="0"/>
        <v>#DIV/0!</v>
      </c>
    </row>
    <row r="38" spans="1:7" s="125" customFormat="1" x14ac:dyDescent="0.2">
      <c r="A38" s="135" t="s">
        <v>711</v>
      </c>
      <c r="B38" s="136" t="str">
        <f>"Ариг банк"</f>
        <v>Ариг банк</v>
      </c>
      <c r="C38" s="137">
        <f t="shared" si="1"/>
        <v>31</v>
      </c>
      <c r="D38" s="141"/>
      <c r="E38" s="143"/>
      <c r="F38" s="140">
        <f t="shared" si="2"/>
        <v>0</v>
      </c>
      <c r="G38" s="131" t="e">
        <f t="shared" si="0"/>
        <v>#DIV/0!</v>
      </c>
    </row>
    <row r="39" spans="1:7" s="125" customFormat="1" x14ac:dyDescent="0.2">
      <c r="A39" s="135" t="s">
        <v>712</v>
      </c>
      <c r="B39" s="136" t="str">
        <f>"Богд банк"</f>
        <v>Богд банк</v>
      </c>
      <c r="C39" s="137">
        <f t="shared" si="1"/>
        <v>32</v>
      </c>
      <c r="D39" s="141"/>
      <c r="E39" s="143"/>
      <c r="F39" s="140">
        <f t="shared" si="2"/>
        <v>0</v>
      </c>
      <c r="G39" s="131" t="e">
        <f t="shared" si="0"/>
        <v>#DIV/0!</v>
      </c>
    </row>
    <row r="40" spans="1:7" s="125" customFormat="1" x14ac:dyDescent="0.2">
      <c r="A40" s="135" t="s">
        <v>713</v>
      </c>
      <c r="B40" s="136" t="str">
        <f>"Голомт банк"</f>
        <v>Голомт банк</v>
      </c>
      <c r="C40" s="142">
        <f t="shared" si="1"/>
        <v>33</v>
      </c>
      <c r="D40" s="141"/>
      <c r="E40" s="143"/>
      <c r="F40" s="140">
        <f t="shared" si="2"/>
        <v>0</v>
      </c>
      <c r="G40" s="131" t="e">
        <f t="shared" si="0"/>
        <v>#DIV/0!</v>
      </c>
    </row>
    <row r="41" spans="1:7" s="125" customFormat="1" x14ac:dyDescent="0.2">
      <c r="A41" s="135" t="s">
        <v>714</v>
      </c>
      <c r="B41" s="136" t="str">
        <f>"Капитрон банк"</f>
        <v>Капитрон банк</v>
      </c>
      <c r="C41" s="142">
        <f t="shared" si="1"/>
        <v>34</v>
      </c>
      <c r="D41" s="141"/>
      <c r="E41" s="143"/>
      <c r="F41" s="140">
        <f t="shared" si="2"/>
        <v>0</v>
      </c>
      <c r="G41" s="131" t="e">
        <f t="shared" si="0"/>
        <v>#DIV/0!</v>
      </c>
    </row>
    <row r="42" spans="1:7" s="125" customFormat="1" x14ac:dyDescent="0.2">
      <c r="A42" s="135" t="s">
        <v>973</v>
      </c>
      <c r="B42" s="136" t="str">
        <f>"Кредит банк"</f>
        <v>Кредит банк</v>
      </c>
      <c r="C42" s="142">
        <f t="shared" si="1"/>
        <v>35</v>
      </c>
      <c r="D42" s="141"/>
      <c r="E42" s="143"/>
      <c r="F42" s="140">
        <f t="shared" si="2"/>
        <v>0</v>
      </c>
      <c r="G42" s="131" t="e">
        <f t="shared" si="0"/>
        <v>#DIV/0!</v>
      </c>
    </row>
    <row r="43" spans="1:7" s="125" customFormat="1" x14ac:dyDescent="0.2">
      <c r="A43" s="135" t="s">
        <v>974</v>
      </c>
      <c r="B43" s="136" t="str">
        <f>"Төрийн банк"</f>
        <v>Төрийн банк</v>
      </c>
      <c r="C43" s="137">
        <f t="shared" si="1"/>
        <v>36</v>
      </c>
      <c r="D43" s="141"/>
      <c r="E43" s="143"/>
      <c r="F43" s="140">
        <f t="shared" si="2"/>
        <v>0</v>
      </c>
      <c r="G43" s="131" t="e">
        <f t="shared" si="0"/>
        <v>#DIV/0!</v>
      </c>
    </row>
    <row r="44" spans="1:7" s="125" customFormat="1" x14ac:dyDescent="0.2">
      <c r="A44" s="135" t="s">
        <v>975</v>
      </c>
      <c r="B44" s="136" t="str">
        <f>"Тээвэр Хөгжлийн банк"</f>
        <v>Тээвэр Хөгжлийн банк</v>
      </c>
      <c r="C44" s="137">
        <f t="shared" si="1"/>
        <v>37</v>
      </c>
      <c r="D44" s="141"/>
      <c r="E44" s="143"/>
      <c r="F44" s="140">
        <f t="shared" si="2"/>
        <v>0</v>
      </c>
      <c r="G44" s="131" t="e">
        <f t="shared" si="0"/>
        <v>#DIV/0!</v>
      </c>
    </row>
    <row r="45" spans="1:7" s="125" customFormat="1" x14ac:dyDescent="0.2">
      <c r="A45" s="135" t="s">
        <v>976</v>
      </c>
      <c r="B45" s="136" t="str">
        <f>"Улаанбаатар хотын банк"</f>
        <v>Улаанбаатар хотын банк</v>
      </c>
      <c r="C45" s="137">
        <f t="shared" si="1"/>
        <v>38</v>
      </c>
      <c r="D45" s="141"/>
      <c r="E45" s="143"/>
      <c r="F45" s="140">
        <f t="shared" si="2"/>
        <v>0</v>
      </c>
      <c r="G45" s="131" t="e">
        <f t="shared" si="0"/>
        <v>#DIV/0!</v>
      </c>
    </row>
    <row r="46" spans="1:7" s="125" customFormat="1" x14ac:dyDescent="0.2">
      <c r="A46" s="135" t="s">
        <v>977</v>
      </c>
      <c r="B46" s="136" t="str">
        <f>"Үндэсний хөрөнгө оруулалтын банк"</f>
        <v>Үндэсний хөрөнгө оруулалтын банк</v>
      </c>
      <c r="C46" s="137">
        <f t="shared" si="1"/>
        <v>39</v>
      </c>
      <c r="D46" s="141"/>
      <c r="E46" s="143"/>
      <c r="F46" s="140">
        <f t="shared" si="2"/>
        <v>0</v>
      </c>
      <c r="G46" s="131" t="e">
        <f t="shared" si="0"/>
        <v>#DIV/0!</v>
      </c>
    </row>
    <row r="47" spans="1:7" s="125" customFormat="1" x14ac:dyDescent="0.2">
      <c r="A47" s="135" t="s">
        <v>978</v>
      </c>
      <c r="B47" s="136" t="str">
        <f>"Хаан банк"</f>
        <v>Хаан банк</v>
      </c>
      <c r="C47" s="137">
        <f t="shared" si="1"/>
        <v>40</v>
      </c>
      <c r="D47" s="141"/>
      <c r="E47" s="143"/>
      <c r="F47" s="140">
        <f t="shared" si="2"/>
        <v>0</v>
      </c>
      <c r="G47" s="131" t="e">
        <f t="shared" si="0"/>
        <v>#DIV/0!</v>
      </c>
    </row>
    <row r="48" spans="1:7" s="125" customFormat="1" x14ac:dyDescent="0.2">
      <c r="A48" s="135" t="s">
        <v>979</v>
      </c>
      <c r="B48" s="136" t="str">
        <f>"Хас банк"</f>
        <v>Хас банк</v>
      </c>
      <c r="C48" s="137">
        <f t="shared" si="1"/>
        <v>41</v>
      </c>
      <c r="D48" s="141"/>
      <c r="E48" s="143"/>
      <c r="F48" s="140">
        <f t="shared" si="2"/>
        <v>0</v>
      </c>
      <c r="G48" s="131" t="e">
        <f t="shared" si="0"/>
        <v>#DIV/0!</v>
      </c>
    </row>
    <row r="49" spans="1:8" s="125" customFormat="1" x14ac:dyDescent="0.2">
      <c r="A49" s="135" t="s">
        <v>980</v>
      </c>
      <c r="B49" s="136" t="str">
        <f>"Худалдаа хөгжлийн банк"</f>
        <v>Худалдаа хөгжлийн банк</v>
      </c>
      <c r="C49" s="137">
        <f t="shared" si="1"/>
        <v>42</v>
      </c>
      <c r="D49" s="141"/>
      <c r="E49" s="143"/>
      <c r="F49" s="140">
        <f t="shared" si="2"/>
        <v>0</v>
      </c>
      <c r="G49" s="131" t="e">
        <f t="shared" si="0"/>
        <v>#DIV/0!</v>
      </c>
    </row>
    <row r="50" spans="1:8" s="125" customFormat="1" x14ac:dyDescent="0.2">
      <c r="A50" s="135" t="s">
        <v>981</v>
      </c>
      <c r="B50" s="136" t="str">
        <f>"Чингис хаан банк"</f>
        <v>Чингис хаан банк</v>
      </c>
      <c r="C50" s="137">
        <f t="shared" si="1"/>
        <v>43</v>
      </c>
      <c r="D50" s="141"/>
      <c r="E50" s="143"/>
      <c r="F50" s="140">
        <f t="shared" si="2"/>
        <v>0</v>
      </c>
      <c r="G50" s="131" t="e">
        <f t="shared" si="0"/>
        <v>#DIV/0!</v>
      </c>
    </row>
    <row r="51" spans="1:8" s="125" customFormat="1" ht="25.5" x14ac:dyDescent="0.2">
      <c r="A51" s="121">
        <v>5</v>
      </c>
      <c r="B51" s="133" t="s">
        <v>982</v>
      </c>
      <c r="C51" s="124">
        <f>+C50+1</f>
        <v>44</v>
      </c>
      <c r="D51" s="134">
        <f>SUM(D52:D64)</f>
        <v>0</v>
      </c>
      <c r="E51" s="134">
        <f>SUM(E52:E64)</f>
        <v>0</v>
      </c>
      <c r="F51" s="130">
        <f t="shared" si="2"/>
        <v>0</v>
      </c>
      <c r="G51" s="131" t="e">
        <f t="shared" si="0"/>
        <v>#DIV/0!</v>
      </c>
      <c r="H51" s="132" t="e">
        <f>+IF(G51&lt;0.8, "","журамд заасан хувиас хэтрүүлж байршуулсан")</f>
        <v>#DIV/0!</v>
      </c>
    </row>
    <row r="52" spans="1:8" s="125" customFormat="1" x14ac:dyDescent="0.2">
      <c r="A52" s="135" t="s">
        <v>717</v>
      </c>
      <c r="B52" s="136" t="str">
        <f>"Ариг банк"</f>
        <v>Ариг банк</v>
      </c>
      <c r="C52" s="137">
        <f t="shared" si="1"/>
        <v>45</v>
      </c>
      <c r="D52" s="141"/>
      <c r="E52" s="143"/>
      <c r="F52" s="140">
        <f t="shared" si="2"/>
        <v>0</v>
      </c>
      <c r="G52" s="131" t="e">
        <f t="shared" si="0"/>
        <v>#DIV/0!</v>
      </c>
    </row>
    <row r="53" spans="1:8" s="125" customFormat="1" x14ac:dyDescent="0.2">
      <c r="A53" s="135" t="s">
        <v>719</v>
      </c>
      <c r="B53" s="136" t="str">
        <f>"Богд банк"</f>
        <v>Богд банк</v>
      </c>
      <c r="C53" s="137">
        <f t="shared" si="1"/>
        <v>46</v>
      </c>
      <c r="D53" s="141"/>
      <c r="E53" s="143"/>
      <c r="F53" s="140">
        <f t="shared" si="2"/>
        <v>0</v>
      </c>
      <c r="G53" s="131" t="e">
        <f t="shared" si="0"/>
        <v>#DIV/0!</v>
      </c>
    </row>
    <row r="54" spans="1:8" s="125" customFormat="1" x14ac:dyDescent="0.2">
      <c r="A54" s="135" t="s">
        <v>721</v>
      </c>
      <c r="B54" s="136" t="str">
        <f>"Голомт банк"</f>
        <v>Голомт банк</v>
      </c>
      <c r="C54" s="137">
        <f t="shared" si="1"/>
        <v>47</v>
      </c>
      <c r="D54" s="141"/>
      <c r="E54" s="143"/>
      <c r="F54" s="140">
        <f t="shared" si="2"/>
        <v>0</v>
      </c>
      <c r="G54" s="131" t="e">
        <f t="shared" si="0"/>
        <v>#DIV/0!</v>
      </c>
    </row>
    <row r="55" spans="1:8" s="125" customFormat="1" x14ac:dyDescent="0.2">
      <c r="A55" s="135" t="s">
        <v>722</v>
      </c>
      <c r="B55" s="136" t="str">
        <f>"Капитрон банк"</f>
        <v>Капитрон банк</v>
      </c>
      <c r="C55" s="137">
        <f t="shared" si="1"/>
        <v>48</v>
      </c>
      <c r="D55" s="141"/>
      <c r="E55" s="143"/>
      <c r="F55" s="140">
        <f t="shared" si="2"/>
        <v>0</v>
      </c>
      <c r="G55" s="131" t="e">
        <f t="shared" si="0"/>
        <v>#DIV/0!</v>
      </c>
    </row>
    <row r="56" spans="1:8" s="125" customFormat="1" x14ac:dyDescent="0.2">
      <c r="A56" s="135" t="s">
        <v>983</v>
      </c>
      <c r="B56" s="136" t="str">
        <f>"Кредит банк"</f>
        <v>Кредит банк</v>
      </c>
      <c r="C56" s="137">
        <f t="shared" si="1"/>
        <v>49</v>
      </c>
      <c r="D56" s="141"/>
      <c r="E56" s="143"/>
      <c r="F56" s="140">
        <f t="shared" si="2"/>
        <v>0</v>
      </c>
      <c r="G56" s="131" t="e">
        <f t="shared" si="0"/>
        <v>#DIV/0!</v>
      </c>
    </row>
    <row r="57" spans="1:8" x14ac:dyDescent="0.2">
      <c r="A57" s="135" t="s">
        <v>984</v>
      </c>
      <c r="B57" s="136" t="str">
        <f>"Төрийн банк"</f>
        <v>Төрийн банк</v>
      </c>
      <c r="C57" s="137">
        <f t="shared" si="1"/>
        <v>50</v>
      </c>
      <c r="D57" s="141"/>
      <c r="E57" s="143"/>
      <c r="F57" s="140">
        <f t="shared" si="2"/>
        <v>0</v>
      </c>
      <c r="G57" s="131" t="e">
        <f t="shared" si="0"/>
        <v>#DIV/0!</v>
      </c>
    </row>
    <row r="58" spans="1:8" x14ac:dyDescent="0.2">
      <c r="A58" s="135" t="s">
        <v>985</v>
      </c>
      <c r="B58" s="136" t="str">
        <f>"Тээвэр Хөгжлийн банк"</f>
        <v>Тээвэр Хөгжлийн банк</v>
      </c>
      <c r="C58" s="137">
        <f t="shared" si="1"/>
        <v>51</v>
      </c>
      <c r="D58" s="141"/>
      <c r="E58" s="143"/>
      <c r="F58" s="140">
        <f t="shared" si="2"/>
        <v>0</v>
      </c>
      <c r="G58" s="131" t="e">
        <f t="shared" si="0"/>
        <v>#DIV/0!</v>
      </c>
    </row>
    <row r="59" spans="1:8" x14ac:dyDescent="0.2">
      <c r="A59" s="135" t="s">
        <v>986</v>
      </c>
      <c r="B59" s="136" t="str">
        <f>"Улаанбаатар хотын банк"</f>
        <v>Улаанбаатар хотын банк</v>
      </c>
      <c r="C59" s="137">
        <f t="shared" si="1"/>
        <v>52</v>
      </c>
      <c r="D59" s="141"/>
      <c r="E59" s="143"/>
      <c r="F59" s="140">
        <f t="shared" si="2"/>
        <v>0</v>
      </c>
      <c r="G59" s="131" t="e">
        <f t="shared" si="0"/>
        <v>#DIV/0!</v>
      </c>
    </row>
    <row r="60" spans="1:8" x14ac:dyDescent="0.2">
      <c r="A60" s="135" t="s">
        <v>987</v>
      </c>
      <c r="B60" s="136" t="str">
        <f>"Үндэсний хөрөнгө оруулалтын банк"</f>
        <v>Үндэсний хөрөнгө оруулалтын банк</v>
      </c>
      <c r="C60" s="137">
        <f t="shared" si="1"/>
        <v>53</v>
      </c>
      <c r="D60" s="141"/>
      <c r="E60" s="143"/>
      <c r="F60" s="140">
        <f t="shared" si="2"/>
        <v>0</v>
      </c>
      <c r="G60" s="131" t="e">
        <f t="shared" si="0"/>
        <v>#DIV/0!</v>
      </c>
    </row>
    <row r="61" spans="1:8" x14ac:dyDescent="0.2">
      <c r="A61" s="135" t="s">
        <v>988</v>
      </c>
      <c r="B61" s="136" t="str">
        <f>"Хаан банк"</f>
        <v>Хаан банк</v>
      </c>
      <c r="C61" s="137">
        <f t="shared" si="1"/>
        <v>54</v>
      </c>
      <c r="D61" s="141"/>
      <c r="E61" s="143"/>
      <c r="F61" s="140">
        <f t="shared" si="2"/>
        <v>0</v>
      </c>
      <c r="G61" s="131" t="e">
        <f t="shared" si="0"/>
        <v>#DIV/0!</v>
      </c>
    </row>
    <row r="62" spans="1:8" x14ac:dyDescent="0.2">
      <c r="A62" s="135" t="s">
        <v>989</v>
      </c>
      <c r="B62" s="136" t="str">
        <f>"Хас банк"</f>
        <v>Хас банк</v>
      </c>
      <c r="C62" s="137">
        <f t="shared" si="1"/>
        <v>55</v>
      </c>
      <c r="D62" s="141"/>
      <c r="E62" s="143"/>
      <c r="F62" s="140">
        <f t="shared" si="2"/>
        <v>0</v>
      </c>
      <c r="G62" s="131" t="e">
        <f t="shared" si="0"/>
        <v>#DIV/0!</v>
      </c>
    </row>
    <row r="63" spans="1:8" x14ac:dyDescent="0.2">
      <c r="A63" s="135" t="s">
        <v>990</v>
      </c>
      <c r="B63" s="136" t="str">
        <f>"Худалдаа хөгжлийн банк"</f>
        <v>Худалдаа хөгжлийн банк</v>
      </c>
      <c r="C63" s="137">
        <f t="shared" si="1"/>
        <v>56</v>
      </c>
      <c r="D63" s="141"/>
      <c r="E63" s="143"/>
      <c r="F63" s="140">
        <f t="shared" si="2"/>
        <v>0</v>
      </c>
      <c r="G63" s="131" t="e">
        <f t="shared" si="0"/>
        <v>#DIV/0!</v>
      </c>
    </row>
    <row r="64" spans="1:8" x14ac:dyDescent="0.2">
      <c r="A64" s="135" t="s">
        <v>991</v>
      </c>
      <c r="B64" s="136" t="str">
        <f>"Чингис хаан банк"</f>
        <v>Чингис хаан банк</v>
      </c>
      <c r="C64" s="137">
        <f t="shared" si="1"/>
        <v>57</v>
      </c>
      <c r="D64" s="141"/>
      <c r="E64" s="143"/>
      <c r="F64" s="140">
        <f t="shared" si="2"/>
        <v>0</v>
      </c>
      <c r="G64" s="131" t="e">
        <f t="shared" si="0"/>
        <v>#DIV/0!</v>
      </c>
    </row>
    <row r="65" spans="1:8" x14ac:dyDescent="0.2">
      <c r="A65" s="121">
        <f>+A51+1</f>
        <v>6</v>
      </c>
      <c r="B65" s="144" t="s">
        <v>992</v>
      </c>
      <c r="C65" s="124">
        <f>+C64+1</f>
        <v>58</v>
      </c>
      <c r="D65" s="134">
        <f>SUM(D66:D74)</f>
        <v>0</v>
      </c>
      <c r="E65" s="134">
        <f>SUM(E66:E74)</f>
        <v>0</v>
      </c>
      <c r="F65" s="130">
        <f t="shared" ref="F65:F86" si="3">SUM(D65+E65)</f>
        <v>0</v>
      </c>
      <c r="G65" s="131" t="e">
        <f t="shared" si="0"/>
        <v>#DIV/0!</v>
      </c>
    </row>
    <row r="66" spans="1:8" x14ac:dyDescent="0.2">
      <c r="A66" s="135" t="s">
        <v>993</v>
      </c>
      <c r="B66" s="145" t="s">
        <v>164</v>
      </c>
      <c r="C66" s="137">
        <f t="shared" ref="C66:C88" si="4">C65+1</f>
        <v>59</v>
      </c>
      <c r="D66" s="138"/>
      <c r="E66" s="138"/>
      <c r="F66" s="140">
        <f>SUM(D66+E66)</f>
        <v>0</v>
      </c>
      <c r="G66" s="131" t="e">
        <f t="shared" si="0"/>
        <v>#DIV/0!</v>
      </c>
    </row>
    <row r="67" spans="1:8" x14ac:dyDescent="0.2">
      <c r="A67" s="135" t="s">
        <v>994</v>
      </c>
      <c r="B67" s="145" t="s">
        <v>165</v>
      </c>
      <c r="C67" s="137">
        <f t="shared" si="4"/>
        <v>60</v>
      </c>
      <c r="D67" s="138"/>
      <c r="E67" s="138"/>
      <c r="F67" s="140">
        <f t="shared" si="3"/>
        <v>0</v>
      </c>
      <c r="G67" s="131" t="e">
        <f t="shared" si="0"/>
        <v>#DIV/0!</v>
      </c>
      <c r="H67" s="146" t="e">
        <f>+IF(G67&lt;0.6, "","журамд заасан хувиас хэтрүүлж байршуулсан")</f>
        <v>#DIV/0!</v>
      </c>
    </row>
    <row r="68" spans="1:8" x14ac:dyDescent="0.2">
      <c r="A68" s="135" t="s">
        <v>995</v>
      </c>
      <c r="B68" s="145" t="s">
        <v>166</v>
      </c>
      <c r="C68" s="137">
        <f t="shared" si="4"/>
        <v>61</v>
      </c>
      <c r="D68" s="138"/>
      <c r="E68" s="138"/>
      <c r="F68" s="140">
        <f t="shared" si="3"/>
        <v>0</v>
      </c>
      <c r="G68" s="131" t="e">
        <f t="shared" si="0"/>
        <v>#DIV/0!</v>
      </c>
      <c r="H68" s="146" t="e">
        <f>+IF(G68&lt;0.6, "","журамд заасан хувиас хэтрүүлж байршуулсан")</f>
        <v>#DIV/0!</v>
      </c>
    </row>
    <row r="69" spans="1:8" x14ac:dyDescent="0.2">
      <c r="A69" s="135" t="s">
        <v>996</v>
      </c>
      <c r="B69" s="145" t="s">
        <v>167</v>
      </c>
      <c r="C69" s="137">
        <f t="shared" si="4"/>
        <v>62</v>
      </c>
      <c r="D69" s="138"/>
      <c r="E69" s="138"/>
      <c r="F69" s="140">
        <f t="shared" si="3"/>
        <v>0</v>
      </c>
      <c r="G69" s="131" t="e">
        <f t="shared" si="0"/>
        <v>#DIV/0!</v>
      </c>
      <c r="H69" s="146" t="e">
        <f>+IF(G69&lt;0.6, "","журамд заасан хувиас хэтрүүлж байршуулсан")</f>
        <v>#DIV/0!</v>
      </c>
    </row>
    <row r="70" spans="1:8" x14ac:dyDescent="0.2">
      <c r="A70" s="135" t="s">
        <v>997</v>
      </c>
      <c r="B70" s="145" t="s">
        <v>168</v>
      </c>
      <c r="C70" s="137">
        <f t="shared" si="4"/>
        <v>63</v>
      </c>
      <c r="D70" s="138"/>
      <c r="E70" s="138"/>
      <c r="F70" s="140">
        <f t="shared" si="3"/>
        <v>0</v>
      </c>
      <c r="G70" s="131" t="e">
        <f t="shared" si="0"/>
        <v>#DIV/0!</v>
      </c>
      <c r="H70" s="146" t="e">
        <f>+IF(G70&lt;0.3, "","журамд заасан хувиас хэтрүүлж байршуулсан")</f>
        <v>#DIV/0!</v>
      </c>
    </row>
    <row r="71" spans="1:8" x14ac:dyDescent="0.2">
      <c r="A71" s="135" t="s">
        <v>998</v>
      </c>
      <c r="B71" s="145" t="s">
        <v>169</v>
      </c>
      <c r="C71" s="137">
        <f t="shared" si="4"/>
        <v>64</v>
      </c>
      <c r="D71" s="138"/>
      <c r="E71" s="138"/>
      <c r="F71" s="140">
        <f t="shared" si="3"/>
        <v>0</v>
      </c>
      <c r="G71" s="131" t="e">
        <f t="shared" si="0"/>
        <v>#DIV/0!</v>
      </c>
      <c r="H71" s="146" t="e">
        <f>+IF(G71&lt;0.2, "","журамд заасан хувиас хэтрүүлж байршуулсан")</f>
        <v>#DIV/0!</v>
      </c>
    </row>
    <row r="72" spans="1:8" x14ac:dyDescent="0.2">
      <c r="A72" s="135" t="s">
        <v>999</v>
      </c>
      <c r="B72" s="145" t="s">
        <v>170</v>
      </c>
      <c r="C72" s="137">
        <f t="shared" si="4"/>
        <v>65</v>
      </c>
      <c r="D72" s="138"/>
      <c r="E72" s="138"/>
      <c r="F72" s="140">
        <f t="shared" si="3"/>
        <v>0</v>
      </c>
      <c r="G72" s="131" t="e">
        <f t="shared" ref="G72:G88" si="5">F72/$F$88</f>
        <v>#DIV/0!</v>
      </c>
      <c r="H72" s="146" t="e">
        <f>+IF(G72&lt;0.05, "","журамд заасан хувиас хэтрүүлж байршуулсан")</f>
        <v>#DIV/0!</v>
      </c>
    </row>
    <row r="73" spans="1:8" ht="25.5" x14ac:dyDescent="0.2">
      <c r="A73" s="135" t="s">
        <v>1000</v>
      </c>
      <c r="B73" s="145" t="s">
        <v>171</v>
      </c>
      <c r="C73" s="137">
        <f t="shared" si="4"/>
        <v>66</v>
      </c>
      <c r="D73" s="138"/>
      <c r="E73" s="138"/>
      <c r="F73" s="140">
        <f t="shared" si="3"/>
        <v>0</v>
      </c>
      <c r="G73" s="131" t="e">
        <f t="shared" si="5"/>
        <v>#DIV/0!</v>
      </c>
      <c r="H73" s="146" t="e">
        <f>+IF(G73&lt;0.2, "","журамд заасан хувиас хэтрүүлж байршуулсан")</f>
        <v>#DIV/0!</v>
      </c>
    </row>
    <row r="74" spans="1:8" x14ac:dyDescent="0.2">
      <c r="A74" s="135" t="s">
        <v>1001</v>
      </c>
      <c r="B74" s="145" t="s">
        <v>774</v>
      </c>
      <c r="C74" s="137">
        <f t="shared" si="4"/>
        <v>67</v>
      </c>
      <c r="D74" s="138"/>
      <c r="E74" s="138"/>
      <c r="F74" s="140">
        <f t="shared" si="3"/>
        <v>0</v>
      </c>
      <c r="G74" s="131" t="e">
        <f t="shared" si="5"/>
        <v>#DIV/0!</v>
      </c>
    </row>
    <row r="75" spans="1:8" x14ac:dyDescent="0.2">
      <c r="A75" s="121">
        <f>+A65+1</f>
        <v>7</v>
      </c>
      <c r="B75" s="133" t="s">
        <v>172</v>
      </c>
      <c r="C75" s="124">
        <f t="shared" si="4"/>
        <v>68</v>
      </c>
      <c r="D75" s="134">
        <v>0</v>
      </c>
      <c r="E75" s="147"/>
      <c r="F75" s="130">
        <f t="shared" si="3"/>
        <v>0</v>
      </c>
      <c r="G75" s="131" t="e">
        <f t="shared" si="5"/>
        <v>#DIV/0!</v>
      </c>
      <c r="H75" s="146" t="e">
        <f>+IF(G75&lt;0.1, "","журамд заасан хувиас хэтрүүлж байршуулсан")</f>
        <v>#DIV/0!</v>
      </c>
    </row>
    <row r="76" spans="1:8" ht="25.5" x14ac:dyDescent="0.2">
      <c r="A76" s="121" t="s">
        <v>328</v>
      </c>
      <c r="B76" s="133" t="s">
        <v>1002</v>
      </c>
      <c r="C76" s="124">
        <f t="shared" si="4"/>
        <v>69</v>
      </c>
      <c r="D76" s="134">
        <v>0</v>
      </c>
      <c r="E76" s="134">
        <f>SUM(E77:E86)</f>
        <v>0</v>
      </c>
      <c r="F76" s="148">
        <f t="shared" si="3"/>
        <v>0</v>
      </c>
      <c r="G76" s="131" t="e">
        <f t="shared" si="5"/>
        <v>#DIV/0!</v>
      </c>
      <c r="H76" s="146" t="e">
        <f>+IF(G76&lt;0.2, "","журамд заасан хувиас хэтрүүлж байршуулсан")</f>
        <v>#DIV/0!</v>
      </c>
    </row>
    <row r="77" spans="1:8" x14ac:dyDescent="0.2">
      <c r="A77" s="149" t="s">
        <v>1003</v>
      </c>
      <c r="B77" s="906" t="s">
        <v>1004</v>
      </c>
      <c r="C77" s="137">
        <f t="shared" si="4"/>
        <v>70</v>
      </c>
      <c r="D77" s="139"/>
      <c r="E77" s="138"/>
      <c r="F77" s="140">
        <f t="shared" si="3"/>
        <v>0</v>
      </c>
      <c r="G77" s="131" t="e">
        <f t="shared" si="5"/>
        <v>#DIV/0!</v>
      </c>
    </row>
    <row r="78" spans="1:8" x14ac:dyDescent="0.2">
      <c r="A78" s="150">
        <f>+A77+0.1</f>
        <v>8.1999999999999993</v>
      </c>
      <c r="B78" s="906" t="s">
        <v>1004</v>
      </c>
      <c r="C78" s="137">
        <f t="shared" si="4"/>
        <v>71</v>
      </c>
      <c r="D78" s="139"/>
      <c r="E78" s="138"/>
      <c r="F78" s="140">
        <f t="shared" si="3"/>
        <v>0</v>
      </c>
      <c r="G78" s="131" t="e">
        <f t="shared" si="5"/>
        <v>#DIV/0!</v>
      </c>
    </row>
    <row r="79" spans="1:8" x14ac:dyDescent="0.2">
      <c r="A79" s="150">
        <f t="shared" ref="A79:A85" si="6">+A78+0.1</f>
        <v>8.2999999999999989</v>
      </c>
      <c r="B79" s="906" t="s">
        <v>1004</v>
      </c>
      <c r="C79" s="137">
        <f t="shared" si="4"/>
        <v>72</v>
      </c>
      <c r="D79" s="139"/>
      <c r="E79" s="138"/>
      <c r="F79" s="140">
        <f t="shared" si="3"/>
        <v>0</v>
      </c>
      <c r="G79" s="131" t="e">
        <f t="shared" si="5"/>
        <v>#DIV/0!</v>
      </c>
    </row>
    <row r="80" spans="1:8" x14ac:dyDescent="0.2">
      <c r="A80" s="150">
        <f t="shared" si="6"/>
        <v>8.3999999999999986</v>
      </c>
      <c r="B80" s="906" t="s">
        <v>1004</v>
      </c>
      <c r="C80" s="137">
        <f t="shared" si="4"/>
        <v>73</v>
      </c>
      <c r="D80" s="139"/>
      <c r="E80" s="138"/>
      <c r="F80" s="140">
        <f t="shared" si="3"/>
        <v>0</v>
      </c>
      <c r="G80" s="131" t="e">
        <f t="shared" si="5"/>
        <v>#DIV/0!</v>
      </c>
    </row>
    <row r="81" spans="1:8" x14ac:dyDescent="0.2">
      <c r="A81" s="150">
        <f t="shared" si="6"/>
        <v>8.4999999999999982</v>
      </c>
      <c r="B81" s="906" t="s">
        <v>1004</v>
      </c>
      <c r="C81" s="137">
        <f t="shared" si="4"/>
        <v>74</v>
      </c>
      <c r="D81" s="139"/>
      <c r="E81" s="138"/>
      <c r="F81" s="140">
        <f t="shared" si="3"/>
        <v>0</v>
      </c>
      <c r="G81" s="131" t="e">
        <f t="shared" si="5"/>
        <v>#DIV/0!</v>
      </c>
    </row>
    <row r="82" spans="1:8" x14ac:dyDescent="0.2">
      <c r="A82" s="150">
        <f t="shared" si="6"/>
        <v>8.5999999999999979</v>
      </c>
      <c r="B82" s="906" t="s">
        <v>1004</v>
      </c>
      <c r="C82" s="137">
        <f t="shared" si="4"/>
        <v>75</v>
      </c>
      <c r="D82" s="139"/>
      <c r="E82" s="138"/>
      <c r="F82" s="140">
        <f t="shared" si="3"/>
        <v>0</v>
      </c>
      <c r="G82" s="131" t="e">
        <f t="shared" si="5"/>
        <v>#DIV/0!</v>
      </c>
    </row>
    <row r="83" spans="1:8" x14ac:dyDescent="0.2">
      <c r="A83" s="150">
        <f t="shared" si="6"/>
        <v>8.6999999999999975</v>
      </c>
      <c r="B83" s="906" t="s">
        <v>1004</v>
      </c>
      <c r="C83" s="137">
        <f t="shared" si="4"/>
        <v>76</v>
      </c>
      <c r="D83" s="139"/>
      <c r="E83" s="138"/>
      <c r="F83" s="140">
        <f t="shared" si="3"/>
        <v>0</v>
      </c>
      <c r="G83" s="131" t="e">
        <f t="shared" si="5"/>
        <v>#DIV/0!</v>
      </c>
    </row>
    <row r="84" spans="1:8" x14ac:dyDescent="0.2">
      <c r="A84" s="150">
        <f t="shared" si="6"/>
        <v>8.7999999999999972</v>
      </c>
      <c r="B84" s="906" t="s">
        <v>1004</v>
      </c>
      <c r="C84" s="137">
        <f t="shared" si="4"/>
        <v>77</v>
      </c>
      <c r="D84" s="139"/>
      <c r="E84" s="138"/>
      <c r="F84" s="140">
        <f t="shared" si="3"/>
        <v>0</v>
      </c>
      <c r="G84" s="131" t="e">
        <f t="shared" si="5"/>
        <v>#DIV/0!</v>
      </c>
    </row>
    <row r="85" spans="1:8" x14ac:dyDescent="0.2">
      <c r="A85" s="150">
        <f t="shared" si="6"/>
        <v>8.8999999999999968</v>
      </c>
      <c r="B85" s="906" t="s">
        <v>1004</v>
      </c>
      <c r="C85" s="137">
        <f t="shared" si="4"/>
        <v>78</v>
      </c>
      <c r="D85" s="139"/>
      <c r="E85" s="138"/>
      <c r="F85" s="140">
        <f>SUM(D85+E85)</f>
        <v>0</v>
      </c>
      <c r="G85" s="131" t="e">
        <f t="shared" si="5"/>
        <v>#DIV/0!</v>
      </c>
    </row>
    <row r="86" spans="1:8" x14ac:dyDescent="0.2">
      <c r="A86" s="149">
        <v>8.1</v>
      </c>
      <c r="B86" s="906" t="s">
        <v>1004</v>
      </c>
      <c r="C86" s="137">
        <f t="shared" si="4"/>
        <v>79</v>
      </c>
      <c r="D86" s="139"/>
      <c r="E86" s="138"/>
      <c r="F86" s="140">
        <f t="shared" si="3"/>
        <v>0</v>
      </c>
      <c r="G86" s="131" t="e">
        <f t="shared" si="5"/>
        <v>#DIV/0!</v>
      </c>
    </row>
    <row r="87" spans="1:8" ht="25.5" x14ac:dyDescent="0.2">
      <c r="A87" s="121">
        <f>+A76+1</f>
        <v>9</v>
      </c>
      <c r="B87" s="122" t="s">
        <v>1005</v>
      </c>
      <c r="C87" s="124">
        <f t="shared" si="4"/>
        <v>80</v>
      </c>
      <c r="D87" s="134">
        <v>0</v>
      </c>
      <c r="E87" s="138"/>
      <c r="F87" s="130">
        <f>+D87+E87</f>
        <v>0</v>
      </c>
      <c r="G87" s="151" t="e">
        <f t="shared" si="5"/>
        <v>#DIV/0!</v>
      </c>
      <c r="H87" s="146" t="e">
        <f>+IF(G87&lt;0.3, "","журамд заасан хувиас хэтрүүлж байршуулсан")</f>
        <v>#DIV/0!</v>
      </c>
    </row>
    <row r="88" spans="1:8" x14ac:dyDescent="0.2">
      <c r="A88" s="121" t="s">
        <v>332</v>
      </c>
      <c r="B88" s="122" t="s">
        <v>795</v>
      </c>
      <c r="C88" s="124">
        <f t="shared" si="4"/>
        <v>81</v>
      </c>
      <c r="D88" s="152">
        <f>SUM(D8,D9,D23,D37,D51,D65,D75,D76,D87)</f>
        <v>0</v>
      </c>
      <c r="E88" s="152">
        <f>SUM(E8,E9,E23,E37,E51,E65,E75,E76,E87)</f>
        <v>0</v>
      </c>
      <c r="F88" s="153">
        <f>+F8+F9+F23+F37+F51+F65+F75+F76+F87</f>
        <v>0</v>
      </c>
      <c r="G88" s="131" t="e">
        <f t="shared" si="5"/>
        <v>#DIV/0!</v>
      </c>
    </row>
    <row r="89" spans="1:8" x14ac:dyDescent="0.2">
      <c r="A89" s="154"/>
      <c r="B89" s="155"/>
      <c r="C89" s="156"/>
      <c r="D89" s="1041"/>
      <c r="E89" s="1041"/>
      <c r="F89" s="1041">
        <f>+F88-[1]i.04119!E79</f>
        <v>0</v>
      </c>
      <c r="G89" s="156"/>
    </row>
    <row r="90" spans="1:8" x14ac:dyDescent="0.2">
      <c r="B90" s="5" t="str">
        <f>[1]i.04119!B93</f>
        <v>тамга тэмдэг</v>
      </c>
      <c r="C90" s="885"/>
      <c r="D90" s="7"/>
      <c r="E90" s="7"/>
      <c r="F90" s="158"/>
    </row>
    <row r="91" spans="1:8" x14ac:dyDescent="0.2">
      <c r="B91" s="5"/>
      <c r="C91" s="885"/>
      <c r="D91" s="7"/>
      <c r="E91" s="7"/>
      <c r="F91" s="159"/>
    </row>
    <row r="92" spans="1:8" x14ac:dyDescent="0.2">
      <c r="B92" s="5" t="str">
        <f>[1]i.04119!B95</f>
        <v xml:space="preserve">ТАЙЛАН ГАРГАСАН:    </v>
      </c>
      <c r="C92" s="885"/>
      <c r="D92" s="7"/>
      <c r="E92" s="7"/>
      <c r="F92" s="159"/>
    </row>
    <row r="93" spans="1:8" x14ac:dyDescent="0.2">
      <c r="B93" s="5"/>
      <c r="C93" s="885"/>
      <c r="D93" s="7"/>
      <c r="E93" s="7"/>
      <c r="F93" s="159"/>
    </row>
    <row r="94" spans="1:8" x14ac:dyDescent="0.2">
      <c r="B94" s="5" t="str">
        <f>[1]i.04119!B97</f>
        <v xml:space="preserve"> Гүйцэтгэх захирал</v>
      </c>
      <c r="C94" s="878" t="str">
        <f>[1]i.04119!C97</f>
        <v xml:space="preserve">/................................../   </v>
      </c>
      <c r="D94" s="300"/>
      <c r="E94" s="5" t="str">
        <f>[1]i.04119!E97</f>
        <v>/................................./</v>
      </c>
      <c r="F94" s="159"/>
    </row>
    <row r="95" spans="1:8" x14ac:dyDescent="0.2">
      <c r="B95" s="5"/>
      <c r="C95" s="878"/>
      <c r="D95" s="300"/>
      <c r="E95" s="5"/>
      <c r="F95" s="159"/>
    </row>
    <row r="96" spans="1:8" x14ac:dyDescent="0.2">
      <c r="B96" s="5" t="str">
        <f>[1]i.04119!B99</f>
        <v xml:space="preserve"> Ерөнхий нягтлан бодогч  </v>
      </c>
      <c r="C96" s="878" t="str">
        <f>[1]i.04119!C99</f>
        <v xml:space="preserve">/.................................../   </v>
      </c>
      <c r="D96" s="300"/>
      <c r="E96" s="5" t="str">
        <f>[1]i.04119!E99</f>
        <v>/................................/</v>
      </c>
      <c r="F96" s="159"/>
    </row>
    <row r="97" spans="2:6" x14ac:dyDescent="0.2">
      <c r="B97" s="5"/>
      <c r="C97" s="878"/>
      <c r="D97" s="300"/>
      <c r="E97" s="5"/>
      <c r="F97" s="159"/>
    </row>
    <row r="98" spans="2:6" x14ac:dyDescent="0.2">
      <c r="B98" s="5" t="str">
        <f>[1]i.04119!B101</f>
        <v>...................................................</v>
      </c>
      <c r="C98" s="878" t="str">
        <f>[1]i.04119!C101</f>
        <v xml:space="preserve">/................................../   </v>
      </c>
      <c r="D98" s="300"/>
      <c r="E98" s="5" t="str">
        <f>[1]i.04119!E101</f>
        <v>/................................/</v>
      </c>
      <c r="F98" s="159"/>
    </row>
    <row r="99" spans="2:6" x14ac:dyDescent="0.2">
      <c r="B99" s="159"/>
      <c r="C99" s="159"/>
      <c r="D99" s="159"/>
      <c r="E99" s="159"/>
      <c r="F99" s="159"/>
    </row>
    <row r="100" spans="2:6" x14ac:dyDescent="0.2">
      <c r="B100" s="159"/>
      <c r="C100" s="159"/>
      <c r="D100" s="159"/>
      <c r="E100" s="159"/>
      <c r="F100" s="159"/>
    </row>
    <row r="101" spans="2:6" x14ac:dyDescent="0.2">
      <c r="B101" s="159"/>
      <c r="C101" s="159"/>
      <c r="D101" s="159"/>
      <c r="E101" s="159"/>
      <c r="F101" s="159"/>
    </row>
  </sheetData>
  <sheetProtection algorithmName="SHA-512" hashValue="cmG0xnp/RfAIFnawtMuQo558taIfVl3ZJoGf8k7/sIs27dg0beIWHT2/XyAdXl2NuCCMVh8j6BgRNyDAqEoEOA==" saltValue="6RzPDvBiyr4LwIK5jjiqkA==" spinCount="100000" sheet="1" formatColumns="0" formatRows="0"/>
  <mergeCells count="5">
    <mergeCell ref="A2:G2"/>
    <mergeCell ref="A4:D4"/>
    <mergeCell ref="F5:G5"/>
    <mergeCell ref="E4:G4"/>
    <mergeCell ref="D1:G1"/>
  </mergeCells>
  <dataValidations count="1">
    <dataValidation type="decimal" allowBlank="1" showInputMessage="1" showErrorMessage="1" sqref="D8:F88 IZ8:JB88 SV8:SX88 ACR8:ACT88 AMN8:AMP88 AWJ8:AWL88 BGF8:BGH88 BQB8:BQD88 BZX8:BZZ88 CJT8:CJV88 CTP8:CTR88 DDL8:DDN88 DNH8:DNJ88 DXD8:DXF88 EGZ8:EHB88 EQV8:EQX88 FAR8:FAT88 FKN8:FKP88 FUJ8:FUL88 GEF8:GEH88 GOB8:GOD88 GXX8:GXZ88 HHT8:HHV88 HRP8:HRR88 IBL8:IBN88 ILH8:ILJ88 IVD8:IVF88 JEZ8:JFB88 JOV8:JOX88 JYR8:JYT88 KIN8:KIP88 KSJ8:KSL88 LCF8:LCH88 LMB8:LMD88 LVX8:LVZ88 MFT8:MFV88 MPP8:MPR88 MZL8:MZN88 NJH8:NJJ88 NTD8:NTF88 OCZ8:ODB88 OMV8:OMX88 OWR8:OWT88 PGN8:PGP88 PQJ8:PQL88 QAF8:QAH88 QKB8:QKD88 QTX8:QTZ88 RDT8:RDV88 RNP8:RNR88 RXL8:RXN88 SHH8:SHJ88 SRD8:SRF88 TAZ8:TBB88 TKV8:TKX88 TUR8:TUT88 UEN8:UEP88 UOJ8:UOL88 UYF8:UYH88 VIB8:VID88 VRX8:VRZ88 WBT8:WBV88 WLP8:WLR88 WVL8:WVN88 D65544:F65624 IZ65544:JB65624 SV65544:SX65624 ACR65544:ACT65624 AMN65544:AMP65624 AWJ65544:AWL65624 BGF65544:BGH65624 BQB65544:BQD65624 BZX65544:BZZ65624 CJT65544:CJV65624 CTP65544:CTR65624 DDL65544:DDN65624 DNH65544:DNJ65624 DXD65544:DXF65624 EGZ65544:EHB65624 EQV65544:EQX65624 FAR65544:FAT65624 FKN65544:FKP65624 FUJ65544:FUL65624 GEF65544:GEH65624 GOB65544:GOD65624 GXX65544:GXZ65624 HHT65544:HHV65624 HRP65544:HRR65624 IBL65544:IBN65624 ILH65544:ILJ65624 IVD65544:IVF65624 JEZ65544:JFB65624 JOV65544:JOX65624 JYR65544:JYT65624 KIN65544:KIP65624 KSJ65544:KSL65624 LCF65544:LCH65624 LMB65544:LMD65624 LVX65544:LVZ65624 MFT65544:MFV65624 MPP65544:MPR65624 MZL65544:MZN65624 NJH65544:NJJ65624 NTD65544:NTF65624 OCZ65544:ODB65624 OMV65544:OMX65624 OWR65544:OWT65624 PGN65544:PGP65624 PQJ65544:PQL65624 QAF65544:QAH65624 QKB65544:QKD65624 QTX65544:QTZ65624 RDT65544:RDV65624 RNP65544:RNR65624 RXL65544:RXN65624 SHH65544:SHJ65624 SRD65544:SRF65624 TAZ65544:TBB65624 TKV65544:TKX65624 TUR65544:TUT65624 UEN65544:UEP65624 UOJ65544:UOL65624 UYF65544:UYH65624 VIB65544:VID65624 VRX65544:VRZ65624 WBT65544:WBV65624 WLP65544:WLR65624 WVL65544:WVN65624 D131080:F131160 IZ131080:JB131160 SV131080:SX131160 ACR131080:ACT131160 AMN131080:AMP131160 AWJ131080:AWL131160 BGF131080:BGH131160 BQB131080:BQD131160 BZX131080:BZZ131160 CJT131080:CJV131160 CTP131080:CTR131160 DDL131080:DDN131160 DNH131080:DNJ131160 DXD131080:DXF131160 EGZ131080:EHB131160 EQV131080:EQX131160 FAR131080:FAT131160 FKN131080:FKP131160 FUJ131080:FUL131160 GEF131080:GEH131160 GOB131080:GOD131160 GXX131080:GXZ131160 HHT131080:HHV131160 HRP131080:HRR131160 IBL131080:IBN131160 ILH131080:ILJ131160 IVD131080:IVF131160 JEZ131080:JFB131160 JOV131080:JOX131160 JYR131080:JYT131160 KIN131080:KIP131160 KSJ131080:KSL131160 LCF131080:LCH131160 LMB131080:LMD131160 LVX131080:LVZ131160 MFT131080:MFV131160 MPP131080:MPR131160 MZL131080:MZN131160 NJH131080:NJJ131160 NTD131080:NTF131160 OCZ131080:ODB131160 OMV131080:OMX131160 OWR131080:OWT131160 PGN131080:PGP131160 PQJ131080:PQL131160 QAF131080:QAH131160 QKB131080:QKD131160 QTX131080:QTZ131160 RDT131080:RDV131160 RNP131080:RNR131160 RXL131080:RXN131160 SHH131080:SHJ131160 SRD131080:SRF131160 TAZ131080:TBB131160 TKV131080:TKX131160 TUR131080:TUT131160 UEN131080:UEP131160 UOJ131080:UOL131160 UYF131080:UYH131160 VIB131080:VID131160 VRX131080:VRZ131160 WBT131080:WBV131160 WLP131080:WLR131160 WVL131080:WVN131160 D196616:F196696 IZ196616:JB196696 SV196616:SX196696 ACR196616:ACT196696 AMN196616:AMP196696 AWJ196616:AWL196696 BGF196616:BGH196696 BQB196616:BQD196696 BZX196616:BZZ196696 CJT196616:CJV196696 CTP196616:CTR196696 DDL196616:DDN196696 DNH196616:DNJ196696 DXD196616:DXF196696 EGZ196616:EHB196696 EQV196616:EQX196696 FAR196616:FAT196696 FKN196616:FKP196696 FUJ196616:FUL196696 GEF196616:GEH196696 GOB196616:GOD196696 GXX196616:GXZ196696 HHT196616:HHV196696 HRP196616:HRR196696 IBL196616:IBN196696 ILH196616:ILJ196696 IVD196616:IVF196696 JEZ196616:JFB196696 JOV196616:JOX196696 JYR196616:JYT196696 KIN196616:KIP196696 KSJ196616:KSL196696 LCF196616:LCH196696 LMB196616:LMD196696 LVX196616:LVZ196696 MFT196616:MFV196696 MPP196616:MPR196696 MZL196616:MZN196696 NJH196616:NJJ196696 NTD196616:NTF196696 OCZ196616:ODB196696 OMV196616:OMX196696 OWR196616:OWT196696 PGN196616:PGP196696 PQJ196616:PQL196696 QAF196616:QAH196696 QKB196616:QKD196696 QTX196616:QTZ196696 RDT196616:RDV196696 RNP196616:RNR196696 RXL196616:RXN196696 SHH196616:SHJ196696 SRD196616:SRF196696 TAZ196616:TBB196696 TKV196616:TKX196696 TUR196616:TUT196696 UEN196616:UEP196696 UOJ196616:UOL196696 UYF196616:UYH196696 VIB196616:VID196696 VRX196616:VRZ196696 WBT196616:WBV196696 WLP196616:WLR196696 WVL196616:WVN196696 D262152:F262232 IZ262152:JB262232 SV262152:SX262232 ACR262152:ACT262232 AMN262152:AMP262232 AWJ262152:AWL262232 BGF262152:BGH262232 BQB262152:BQD262232 BZX262152:BZZ262232 CJT262152:CJV262232 CTP262152:CTR262232 DDL262152:DDN262232 DNH262152:DNJ262232 DXD262152:DXF262232 EGZ262152:EHB262232 EQV262152:EQX262232 FAR262152:FAT262232 FKN262152:FKP262232 FUJ262152:FUL262232 GEF262152:GEH262232 GOB262152:GOD262232 GXX262152:GXZ262232 HHT262152:HHV262232 HRP262152:HRR262232 IBL262152:IBN262232 ILH262152:ILJ262232 IVD262152:IVF262232 JEZ262152:JFB262232 JOV262152:JOX262232 JYR262152:JYT262232 KIN262152:KIP262232 KSJ262152:KSL262232 LCF262152:LCH262232 LMB262152:LMD262232 LVX262152:LVZ262232 MFT262152:MFV262232 MPP262152:MPR262232 MZL262152:MZN262232 NJH262152:NJJ262232 NTD262152:NTF262232 OCZ262152:ODB262232 OMV262152:OMX262232 OWR262152:OWT262232 PGN262152:PGP262232 PQJ262152:PQL262232 QAF262152:QAH262232 QKB262152:QKD262232 QTX262152:QTZ262232 RDT262152:RDV262232 RNP262152:RNR262232 RXL262152:RXN262232 SHH262152:SHJ262232 SRD262152:SRF262232 TAZ262152:TBB262232 TKV262152:TKX262232 TUR262152:TUT262232 UEN262152:UEP262232 UOJ262152:UOL262232 UYF262152:UYH262232 VIB262152:VID262232 VRX262152:VRZ262232 WBT262152:WBV262232 WLP262152:WLR262232 WVL262152:WVN262232 D327688:F327768 IZ327688:JB327768 SV327688:SX327768 ACR327688:ACT327768 AMN327688:AMP327768 AWJ327688:AWL327768 BGF327688:BGH327768 BQB327688:BQD327768 BZX327688:BZZ327768 CJT327688:CJV327768 CTP327688:CTR327768 DDL327688:DDN327768 DNH327688:DNJ327768 DXD327688:DXF327768 EGZ327688:EHB327768 EQV327688:EQX327768 FAR327688:FAT327768 FKN327688:FKP327768 FUJ327688:FUL327768 GEF327688:GEH327768 GOB327688:GOD327768 GXX327688:GXZ327768 HHT327688:HHV327768 HRP327688:HRR327768 IBL327688:IBN327768 ILH327688:ILJ327768 IVD327688:IVF327768 JEZ327688:JFB327768 JOV327688:JOX327768 JYR327688:JYT327768 KIN327688:KIP327768 KSJ327688:KSL327768 LCF327688:LCH327768 LMB327688:LMD327768 LVX327688:LVZ327768 MFT327688:MFV327768 MPP327688:MPR327768 MZL327688:MZN327768 NJH327688:NJJ327768 NTD327688:NTF327768 OCZ327688:ODB327768 OMV327688:OMX327768 OWR327688:OWT327768 PGN327688:PGP327768 PQJ327688:PQL327768 QAF327688:QAH327768 QKB327688:QKD327768 QTX327688:QTZ327768 RDT327688:RDV327768 RNP327688:RNR327768 RXL327688:RXN327768 SHH327688:SHJ327768 SRD327688:SRF327768 TAZ327688:TBB327768 TKV327688:TKX327768 TUR327688:TUT327768 UEN327688:UEP327768 UOJ327688:UOL327768 UYF327688:UYH327768 VIB327688:VID327768 VRX327688:VRZ327768 WBT327688:WBV327768 WLP327688:WLR327768 WVL327688:WVN327768 D393224:F393304 IZ393224:JB393304 SV393224:SX393304 ACR393224:ACT393304 AMN393224:AMP393304 AWJ393224:AWL393304 BGF393224:BGH393304 BQB393224:BQD393304 BZX393224:BZZ393304 CJT393224:CJV393304 CTP393224:CTR393304 DDL393224:DDN393304 DNH393224:DNJ393304 DXD393224:DXF393304 EGZ393224:EHB393304 EQV393224:EQX393304 FAR393224:FAT393304 FKN393224:FKP393304 FUJ393224:FUL393304 GEF393224:GEH393304 GOB393224:GOD393304 GXX393224:GXZ393304 HHT393224:HHV393304 HRP393224:HRR393304 IBL393224:IBN393304 ILH393224:ILJ393304 IVD393224:IVF393304 JEZ393224:JFB393304 JOV393224:JOX393304 JYR393224:JYT393304 KIN393224:KIP393304 KSJ393224:KSL393304 LCF393224:LCH393304 LMB393224:LMD393304 LVX393224:LVZ393304 MFT393224:MFV393304 MPP393224:MPR393304 MZL393224:MZN393304 NJH393224:NJJ393304 NTD393224:NTF393304 OCZ393224:ODB393304 OMV393224:OMX393304 OWR393224:OWT393304 PGN393224:PGP393304 PQJ393224:PQL393304 QAF393224:QAH393304 QKB393224:QKD393304 QTX393224:QTZ393304 RDT393224:RDV393304 RNP393224:RNR393304 RXL393224:RXN393304 SHH393224:SHJ393304 SRD393224:SRF393304 TAZ393224:TBB393304 TKV393224:TKX393304 TUR393224:TUT393304 UEN393224:UEP393304 UOJ393224:UOL393304 UYF393224:UYH393304 VIB393224:VID393304 VRX393224:VRZ393304 WBT393224:WBV393304 WLP393224:WLR393304 WVL393224:WVN393304 D458760:F458840 IZ458760:JB458840 SV458760:SX458840 ACR458760:ACT458840 AMN458760:AMP458840 AWJ458760:AWL458840 BGF458760:BGH458840 BQB458760:BQD458840 BZX458760:BZZ458840 CJT458760:CJV458840 CTP458760:CTR458840 DDL458760:DDN458840 DNH458760:DNJ458840 DXD458760:DXF458840 EGZ458760:EHB458840 EQV458760:EQX458840 FAR458760:FAT458840 FKN458760:FKP458840 FUJ458760:FUL458840 GEF458760:GEH458840 GOB458760:GOD458840 GXX458760:GXZ458840 HHT458760:HHV458840 HRP458760:HRR458840 IBL458760:IBN458840 ILH458760:ILJ458840 IVD458760:IVF458840 JEZ458760:JFB458840 JOV458760:JOX458840 JYR458760:JYT458840 KIN458760:KIP458840 KSJ458760:KSL458840 LCF458760:LCH458840 LMB458760:LMD458840 LVX458760:LVZ458840 MFT458760:MFV458840 MPP458760:MPR458840 MZL458760:MZN458840 NJH458760:NJJ458840 NTD458760:NTF458840 OCZ458760:ODB458840 OMV458760:OMX458840 OWR458760:OWT458840 PGN458760:PGP458840 PQJ458760:PQL458840 QAF458760:QAH458840 QKB458760:QKD458840 QTX458760:QTZ458840 RDT458760:RDV458840 RNP458760:RNR458840 RXL458760:RXN458840 SHH458760:SHJ458840 SRD458760:SRF458840 TAZ458760:TBB458840 TKV458760:TKX458840 TUR458760:TUT458840 UEN458760:UEP458840 UOJ458760:UOL458840 UYF458760:UYH458840 VIB458760:VID458840 VRX458760:VRZ458840 WBT458760:WBV458840 WLP458760:WLR458840 WVL458760:WVN458840 D524296:F524376 IZ524296:JB524376 SV524296:SX524376 ACR524296:ACT524376 AMN524296:AMP524376 AWJ524296:AWL524376 BGF524296:BGH524376 BQB524296:BQD524376 BZX524296:BZZ524376 CJT524296:CJV524376 CTP524296:CTR524376 DDL524296:DDN524376 DNH524296:DNJ524376 DXD524296:DXF524376 EGZ524296:EHB524376 EQV524296:EQX524376 FAR524296:FAT524376 FKN524296:FKP524376 FUJ524296:FUL524376 GEF524296:GEH524376 GOB524296:GOD524376 GXX524296:GXZ524376 HHT524296:HHV524376 HRP524296:HRR524376 IBL524296:IBN524376 ILH524296:ILJ524376 IVD524296:IVF524376 JEZ524296:JFB524376 JOV524296:JOX524376 JYR524296:JYT524376 KIN524296:KIP524376 KSJ524296:KSL524376 LCF524296:LCH524376 LMB524296:LMD524376 LVX524296:LVZ524376 MFT524296:MFV524376 MPP524296:MPR524376 MZL524296:MZN524376 NJH524296:NJJ524376 NTD524296:NTF524376 OCZ524296:ODB524376 OMV524296:OMX524376 OWR524296:OWT524376 PGN524296:PGP524376 PQJ524296:PQL524376 QAF524296:QAH524376 QKB524296:QKD524376 QTX524296:QTZ524376 RDT524296:RDV524376 RNP524296:RNR524376 RXL524296:RXN524376 SHH524296:SHJ524376 SRD524296:SRF524376 TAZ524296:TBB524376 TKV524296:TKX524376 TUR524296:TUT524376 UEN524296:UEP524376 UOJ524296:UOL524376 UYF524296:UYH524376 VIB524296:VID524376 VRX524296:VRZ524376 WBT524296:WBV524376 WLP524296:WLR524376 WVL524296:WVN524376 D589832:F589912 IZ589832:JB589912 SV589832:SX589912 ACR589832:ACT589912 AMN589832:AMP589912 AWJ589832:AWL589912 BGF589832:BGH589912 BQB589832:BQD589912 BZX589832:BZZ589912 CJT589832:CJV589912 CTP589832:CTR589912 DDL589832:DDN589912 DNH589832:DNJ589912 DXD589832:DXF589912 EGZ589832:EHB589912 EQV589832:EQX589912 FAR589832:FAT589912 FKN589832:FKP589912 FUJ589832:FUL589912 GEF589832:GEH589912 GOB589832:GOD589912 GXX589832:GXZ589912 HHT589832:HHV589912 HRP589832:HRR589912 IBL589832:IBN589912 ILH589832:ILJ589912 IVD589832:IVF589912 JEZ589832:JFB589912 JOV589832:JOX589912 JYR589832:JYT589912 KIN589832:KIP589912 KSJ589832:KSL589912 LCF589832:LCH589912 LMB589832:LMD589912 LVX589832:LVZ589912 MFT589832:MFV589912 MPP589832:MPR589912 MZL589832:MZN589912 NJH589832:NJJ589912 NTD589832:NTF589912 OCZ589832:ODB589912 OMV589832:OMX589912 OWR589832:OWT589912 PGN589832:PGP589912 PQJ589832:PQL589912 QAF589832:QAH589912 QKB589832:QKD589912 QTX589832:QTZ589912 RDT589832:RDV589912 RNP589832:RNR589912 RXL589832:RXN589912 SHH589832:SHJ589912 SRD589832:SRF589912 TAZ589832:TBB589912 TKV589832:TKX589912 TUR589832:TUT589912 UEN589832:UEP589912 UOJ589832:UOL589912 UYF589832:UYH589912 VIB589832:VID589912 VRX589832:VRZ589912 WBT589832:WBV589912 WLP589832:WLR589912 WVL589832:WVN589912 D655368:F655448 IZ655368:JB655448 SV655368:SX655448 ACR655368:ACT655448 AMN655368:AMP655448 AWJ655368:AWL655448 BGF655368:BGH655448 BQB655368:BQD655448 BZX655368:BZZ655448 CJT655368:CJV655448 CTP655368:CTR655448 DDL655368:DDN655448 DNH655368:DNJ655448 DXD655368:DXF655448 EGZ655368:EHB655448 EQV655368:EQX655448 FAR655368:FAT655448 FKN655368:FKP655448 FUJ655368:FUL655448 GEF655368:GEH655448 GOB655368:GOD655448 GXX655368:GXZ655448 HHT655368:HHV655448 HRP655368:HRR655448 IBL655368:IBN655448 ILH655368:ILJ655448 IVD655368:IVF655448 JEZ655368:JFB655448 JOV655368:JOX655448 JYR655368:JYT655448 KIN655368:KIP655448 KSJ655368:KSL655448 LCF655368:LCH655448 LMB655368:LMD655448 LVX655368:LVZ655448 MFT655368:MFV655448 MPP655368:MPR655448 MZL655368:MZN655448 NJH655368:NJJ655448 NTD655368:NTF655448 OCZ655368:ODB655448 OMV655368:OMX655448 OWR655368:OWT655448 PGN655368:PGP655448 PQJ655368:PQL655448 QAF655368:QAH655448 QKB655368:QKD655448 QTX655368:QTZ655448 RDT655368:RDV655448 RNP655368:RNR655448 RXL655368:RXN655448 SHH655368:SHJ655448 SRD655368:SRF655448 TAZ655368:TBB655448 TKV655368:TKX655448 TUR655368:TUT655448 UEN655368:UEP655448 UOJ655368:UOL655448 UYF655368:UYH655448 VIB655368:VID655448 VRX655368:VRZ655448 WBT655368:WBV655448 WLP655368:WLR655448 WVL655368:WVN655448 D720904:F720984 IZ720904:JB720984 SV720904:SX720984 ACR720904:ACT720984 AMN720904:AMP720984 AWJ720904:AWL720984 BGF720904:BGH720984 BQB720904:BQD720984 BZX720904:BZZ720984 CJT720904:CJV720984 CTP720904:CTR720984 DDL720904:DDN720984 DNH720904:DNJ720984 DXD720904:DXF720984 EGZ720904:EHB720984 EQV720904:EQX720984 FAR720904:FAT720984 FKN720904:FKP720984 FUJ720904:FUL720984 GEF720904:GEH720984 GOB720904:GOD720984 GXX720904:GXZ720984 HHT720904:HHV720984 HRP720904:HRR720984 IBL720904:IBN720984 ILH720904:ILJ720984 IVD720904:IVF720984 JEZ720904:JFB720984 JOV720904:JOX720984 JYR720904:JYT720984 KIN720904:KIP720984 KSJ720904:KSL720984 LCF720904:LCH720984 LMB720904:LMD720984 LVX720904:LVZ720984 MFT720904:MFV720984 MPP720904:MPR720984 MZL720904:MZN720984 NJH720904:NJJ720984 NTD720904:NTF720984 OCZ720904:ODB720984 OMV720904:OMX720984 OWR720904:OWT720984 PGN720904:PGP720984 PQJ720904:PQL720984 QAF720904:QAH720984 QKB720904:QKD720984 QTX720904:QTZ720984 RDT720904:RDV720984 RNP720904:RNR720984 RXL720904:RXN720984 SHH720904:SHJ720984 SRD720904:SRF720984 TAZ720904:TBB720984 TKV720904:TKX720984 TUR720904:TUT720984 UEN720904:UEP720984 UOJ720904:UOL720984 UYF720904:UYH720984 VIB720904:VID720984 VRX720904:VRZ720984 WBT720904:WBV720984 WLP720904:WLR720984 WVL720904:WVN720984 D786440:F786520 IZ786440:JB786520 SV786440:SX786520 ACR786440:ACT786520 AMN786440:AMP786520 AWJ786440:AWL786520 BGF786440:BGH786520 BQB786440:BQD786520 BZX786440:BZZ786520 CJT786440:CJV786520 CTP786440:CTR786520 DDL786440:DDN786520 DNH786440:DNJ786520 DXD786440:DXF786520 EGZ786440:EHB786520 EQV786440:EQX786520 FAR786440:FAT786520 FKN786440:FKP786520 FUJ786440:FUL786520 GEF786440:GEH786520 GOB786440:GOD786520 GXX786440:GXZ786520 HHT786440:HHV786520 HRP786440:HRR786520 IBL786440:IBN786520 ILH786440:ILJ786520 IVD786440:IVF786520 JEZ786440:JFB786520 JOV786440:JOX786520 JYR786440:JYT786520 KIN786440:KIP786520 KSJ786440:KSL786520 LCF786440:LCH786520 LMB786440:LMD786520 LVX786440:LVZ786520 MFT786440:MFV786520 MPP786440:MPR786520 MZL786440:MZN786520 NJH786440:NJJ786520 NTD786440:NTF786520 OCZ786440:ODB786520 OMV786440:OMX786520 OWR786440:OWT786520 PGN786440:PGP786520 PQJ786440:PQL786520 QAF786440:QAH786520 QKB786440:QKD786520 QTX786440:QTZ786520 RDT786440:RDV786520 RNP786440:RNR786520 RXL786440:RXN786520 SHH786440:SHJ786520 SRD786440:SRF786520 TAZ786440:TBB786520 TKV786440:TKX786520 TUR786440:TUT786520 UEN786440:UEP786520 UOJ786440:UOL786520 UYF786440:UYH786520 VIB786440:VID786520 VRX786440:VRZ786520 WBT786440:WBV786520 WLP786440:WLR786520 WVL786440:WVN786520 D851976:F852056 IZ851976:JB852056 SV851976:SX852056 ACR851976:ACT852056 AMN851976:AMP852056 AWJ851976:AWL852056 BGF851976:BGH852056 BQB851976:BQD852056 BZX851976:BZZ852056 CJT851976:CJV852056 CTP851976:CTR852056 DDL851976:DDN852056 DNH851976:DNJ852056 DXD851976:DXF852056 EGZ851976:EHB852056 EQV851976:EQX852056 FAR851976:FAT852056 FKN851976:FKP852056 FUJ851976:FUL852056 GEF851976:GEH852056 GOB851976:GOD852056 GXX851976:GXZ852056 HHT851976:HHV852056 HRP851976:HRR852056 IBL851976:IBN852056 ILH851976:ILJ852056 IVD851976:IVF852056 JEZ851976:JFB852056 JOV851976:JOX852056 JYR851976:JYT852056 KIN851976:KIP852056 KSJ851976:KSL852056 LCF851976:LCH852056 LMB851976:LMD852056 LVX851976:LVZ852056 MFT851976:MFV852056 MPP851976:MPR852056 MZL851976:MZN852056 NJH851976:NJJ852056 NTD851976:NTF852056 OCZ851976:ODB852056 OMV851976:OMX852056 OWR851976:OWT852056 PGN851976:PGP852056 PQJ851976:PQL852056 QAF851976:QAH852056 QKB851976:QKD852056 QTX851976:QTZ852056 RDT851976:RDV852056 RNP851976:RNR852056 RXL851976:RXN852056 SHH851976:SHJ852056 SRD851976:SRF852056 TAZ851976:TBB852056 TKV851976:TKX852056 TUR851976:TUT852056 UEN851976:UEP852056 UOJ851976:UOL852056 UYF851976:UYH852056 VIB851976:VID852056 VRX851976:VRZ852056 WBT851976:WBV852056 WLP851976:WLR852056 WVL851976:WVN852056 D917512:F917592 IZ917512:JB917592 SV917512:SX917592 ACR917512:ACT917592 AMN917512:AMP917592 AWJ917512:AWL917592 BGF917512:BGH917592 BQB917512:BQD917592 BZX917512:BZZ917592 CJT917512:CJV917592 CTP917512:CTR917592 DDL917512:DDN917592 DNH917512:DNJ917592 DXD917512:DXF917592 EGZ917512:EHB917592 EQV917512:EQX917592 FAR917512:FAT917592 FKN917512:FKP917592 FUJ917512:FUL917592 GEF917512:GEH917592 GOB917512:GOD917592 GXX917512:GXZ917592 HHT917512:HHV917592 HRP917512:HRR917592 IBL917512:IBN917592 ILH917512:ILJ917592 IVD917512:IVF917592 JEZ917512:JFB917592 JOV917512:JOX917592 JYR917512:JYT917592 KIN917512:KIP917592 KSJ917512:KSL917592 LCF917512:LCH917592 LMB917512:LMD917592 LVX917512:LVZ917592 MFT917512:MFV917592 MPP917512:MPR917592 MZL917512:MZN917592 NJH917512:NJJ917592 NTD917512:NTF917592 OCZ917512:ODB917592 OMV917512:OMX917592 OWR917512:OWT917592 PGN917512:PGP917592 PQJ917512:PQL917592 QAF917512:QAH917592 QKB917512:QKD917592 QTX917512:QTZ917592 RDT917512:RDV917592 RNP917512:RNR917592 RXL917512:RXN917592 SHH917512:SHJ917592 SRD917512:SRF917592 TAZ917512:TBB917592 TKV917512:TKX917592 TUR917512:TUT917592 UEN917512:UEP917592 UOJ917512:UOL917592 UYF917512:UYH917592 VIB917512:VID917592 VRX917512:VRZ917592 WBT917512:WBV917592 WLP917512:WLR917592 WVL917512:WVN917592 D983048:F983128 IZ983048:JB983128 SV983048:SX983128 ACR983048:ACT983128 AMN983048:AMP983128 AWJ983048:AWL983128 BGF983048:BGH983128 BQB983048:BQD983128 BZX983048:BZZ983128 CJT983048:CJV983128 CTP983048:CTR983128 DDL983048:DDN983128 DNH983048:DNJ983128 DXD983048:DXF983128 EGZ983048:EHB983128 EQV983048:EQX983128 FAR983048:FAT983128 FKN983048:FKP983128 FUJ983048:FUL983128 GEF983048:GEH983128 GOB983048:GOD983128 GXX983048:GXZ983128 HHT983048:HHV983128 HRP983048:HRR983128 IBL983048:IBN983128 ILH983048:ILJ983128 IVD983048:IVF983128 JEZ983048:JFB983128 JOV983048:JOX983128 JYR983048:JYT983128 KIN983048:KIP983128 KSJ983048:KSL983128 LCF983048:LCH983128 LMB983048:LMD983128 LVX983048:LVZ983128 MFT983048:MFV983128 MPP983048:MPR983128 MZL983048:MZN983128 NJH983048:NJJ983128 NTD983048:NTF983128 OCZ983048:ODB983128 OMV983048:OMX983128 OWR983048:OWT983128 PGN983048:PGP983128 PQJ983048:PQL983128 QAF983048:QAH983128 QKB983048:QKD983128 QTX983048:QTZ983128 RDT983048:RDV983128 RNP983048:RNR983128 RXL983048:RXN983128 SHH983048:SHJ983128 SRD983048:SRF983128 TAZ983048:TBB983128 TKV983048:TKX983128 TUR983048:TUT983128 UEN983048:UEP983128 UOJ983048:UOL983128 UYF983048:UYH983128 VIB983048:VID983128 VRX983048:VRZ983128 WBT983048:WBV983128 WLP983048:WLR983128 WVL983048:WVN983128" xr:uid="{A89632AC-9ADB-4FE4-BB67-010453B985F2}">
      <formula1>0</formula1>
      <formula2>1E+27</formula2>
    </dataValidation>
  </dataValidations>
  <pageMargins left="1.1499999999999999" right="0.7" top="0.75" bottom="0.75" header="0.3" footer="0.3"/>
  <pageSetup scale="80"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Y43"/>
  <sheetViews>
    <sheetView workbookViewId="0">
      <selection activeCell="N35" sqref="N35"/>
    </sheetView>
  </sheetViews>
  <sheetFormatPr defaultRowHeight="12.75" x14ac:dyDescent="0.2"/>
  <cols>
    <col min="1" max="1" width="3.5703125" style="1046" customWidth="1"/>
    <col min="2" max="2" width="7" style="1046" bestFit="1" customWidth="1"/>
    <col min="3" max="3" width="24.42578125" style="1046" customWidth="1"/>
    <col min="4" max="4" width="29" style="1046" customWidth="1"/>
    <col min="5" max="5" width="8.140625" style="1046" bestFit="1" customWidth="1"/>
    <col min="6" max="6" width="8.5703125" style="1046" bestFit="1" customWidth="1"/>
    <col min="7" max="7" width="11.5703125" style="1046" bestFit="1" customWidth="1"/>
    <col min="8" max="8" width="13.28515625" style="1046" customWidth="1"/>
    <col min="9" max="9" width="11.42578125" style="1046" customWidth="1"/>
    <col min="10" max="10" width="13" style="1046" customWidth="1"/>
    <col min="11" max="11" width="20.42578125" style="1046" customWidth="1"/>
    <col min="12" max="12" width="10" style="1046" customWidth="1"/>
    <col min="13" max="13" width="14.140625" style="1046" customWidth="1"/>
    <col min="14" max="23" width="22.5703125" style="1046" customWidth="1"/>
    <col min="24" max="256" width="9.140625" style="1046"/>
    <col min="257" max="257" width="3.5703125" style="1046" customWidth="1"/>
    <col min="258" max="279" width="22.5703125" style="1046" customWidth="1"/>
    <col min="280" max="512" width="9.140625" style="1046"/>
    <col min="513" max="513" width="3.5703125" style="1046" customWidth="1"/>
    <col min="514" max="535" width="22.5703125" style="1046" customWidth="1"/>
    <col min="536" max="768" width="9.140625" style="1046"/>
    <col min="769" max="769" width="3.5703125" style="1046" customWidth="1"/>
    <col min="770" max="791" width="22.5703125" style="1046" customWidth="1"/>
    <col min="792" max="1024" width="9.140625" style="1046"/>
    <col min="1025" max="1025" width="3.5703125" style="1046" customWidth="1"/>
    <col min="1026" max="1047" width="22.5703125" style="1046" customWidth="1"/>
    <col min="1048" max="1280" width="9.140625" style="1046"/>
    <col min="1281" max="1281" width="3.5703125" style="1046" customWidth="1"/>
    <col min="1282" max="1303" width="22.5703125" style="1046" customWidth="1"/>
    <col min="1304" max="1536" width="9.140625" style="1046"/>
    <col min="1537" max="1537" width="3.5703125" style="1046" customWidth="1"/>
    <col min="1538" max="1559" width="22.5703125" style="1046" customWidth="1"/>
    <col min="1560" max="1792" width="9.140625" style="1046"/>
    <col min="1793" max="1793" width="3.5703125" style="1046" customWidth="1"/>
    <col min="1794" max="1815" width="22.5703125" style="1046" customWidth="1"/>
    <col min="1816" max="2048" width="9.140625" style="1046"/>
    <col min="2049" max="2049" width="3.5703125" style="1046" customWidth="1"/>
    <col min="2050" max="2071" width="22.5703125" style="1046" customWidth="1"/>
    <col min="2072" max="2304" width="9.140625" style="1046"/>
    <col min="2305" max="2305" width="3.5703125" style="1046" customWidth="1"/>
    <col min="2306" max="2327" width="22.5703125" style="1046" customWidth="1"/>
    <col min="2328" max="2560" width="9.140625" style="1046"/>
    <col min="2561" max="2561" width="3.5703125" style="1046" customWidth="1"/>
    <col min="2562" max="2583" width="22.5703125" style="1046" customWidth="1"/>
    <col min="2584" max="2816" width="9.140625" style="1046"/>
    <col min="2817" max="2817" width="3.5703125" style="1046" customWidth="1"/>
    <col min="2818" max="2839" width="22.5703125" style="1046" customWidth="1"/>
    <col min="2840" max="3072" width="9.140625" style="1046"/>
    <col min="3073" max="3073" width="3.5703125" style="1046" customWidth="1"/>
    <col min="3074" max="3095" width="22.5703125" style="1046" customWidth="1"/>
    <col min="3096" max="3328" width="9.140625" style="1046"/>
    <col min="3329" max="3329" width="3.5703125" style="1046" customWidth="1"/>
    <col min="3330" max="3351" width="22.5703125" style="1046" customWidth="1"/>
    <col min="3352" max="3584" width="9.140625" style="1046"/>
    <col min="3585" max="3585" width="3.5703125" style="1046" customWidth="1"/>
    <col min="3586" max="3607" width="22.5703125" style="1046" customWidth="1"/>
    <col min="3608" max="3840" width="9.140625" style="1046"/>
    <col min="3841" max="3841" width="3.5703125" style="1046" customWidth="1"/>
    <col min="3842" max="3863" width="22.5703125" style="1046" customWidth="1"/>
    <col min="3864" max="4096" width="9.140625" style="1046"/>
    <col min="4097" max="4097" width="3.5703125" style="1046" customWidth="1"/>
    <col min="4098" max="4119" width="22.5703125" style="1046" customWidth="1"/>
    <col min="4120" max="4352" width="9.140625" style="1046"/>
    <col min="4353" max="4353" width="3.5703125" style="1046" customWidth="1"/>
    <col min="4354" max="4375" width="22.5703125" style="1046" customWidth="1"/>
    <col min="4376" max="4608" width="9.140625" style="1046"/>
    <col min="4609" max="4609" width="3.5703125" style="1046" customWidth="1"/>
    <col min="4610" max="4631" width="22.5703125" style="1046" customWidth="1"/>
    <col min="4632" max="4864" width="9.140625" style="1046"/>
    <col min="4865" max="4865" width="3.5703125" style="1046" customWidth="1"/>
    <col min="4866" max="4887" width="22.5703125" style="1046" customWidth="1"/>
    <col min="4888" max="5120" width="9.140625" style="1046"/>
    <col min="5121" max="5121" width="3.5703125" style="1046" customWidth="1"/>
    <col min="5122" max="5143" width="22.5703125" style="1046" customWidth="1"/>
    <col min="5144" max="5376" width="9.140625" style="1046"/>
    <col min="5377" max="5377" width="3.5703125" style="1046" customWidth="1"/>
    <col min="5378" max="5399" width="22.5703125" style="1046" customWidth="1"/>
    <col min="5400" max="5632" width="9.140625" style="1046"/>
    <col min="5633" max="5633" width="3.5703125" style="1046" customWidth="1"/>
    <col min="5634" max="5655" width="22.5703125" style="1046" customWidth="1"/>
    <col min="5656" max="5888" width="9.140625" style="1046"/>
    <col min="5889" max="5889" width="3.5703125" style="1046" customWidth="1"/>
    <col min="5890" max="5911" width="22.5703125" style="1046" customWidth="1"/>
    <col min="5912" max="6144" width="9.140625" style="1046"/>
    <col min="6145" max="6145" width="3.5703125" style="1046" customWidth="1"/>
    <col min="6146" max="6167" width="22.5703125" style="1046" customWidth="1"/>
    <col min="6168" max="6400" width="9.140625" style="1046"/>
    <col min="6401" max="6401" width="3.5703125" style="1046" customWidth="1"/>
    <col min="6402" max="6423" width="22.5703125" style="1046" customWidth="1"/>
    <col min="6424" max="6656" width="9.140625" style="1046"/>
    <col min="6657" max="6657" width="3.5703125" style="1046" customWidth="1"/>
    <col min="6658" max="6679" width="22.5703125" style="1046" customWidth="1"/>
    <col min="6680" max="6912" width="9.140625" style="1046"/>
    <col min="6913" max="6913" width="3.5703125" style="1046" customWidth="1"/>
    <col min="6914" max="6935" width="22.5703125" style="1046" customWidth="1"/>
    <col min="6936" max="7168" width="9.140625" style="1046"/>
    <col min="7169" max="7169" width="3.5703125" style="1046" customWidth="1"/>
    <col min="7170" max="7191" width="22.5703125" style="1046" customWidth="1"/>
    <col min="7192" max="7424" width="9.140625" style="1046"/>
    <col min="7425" max="7425" width="3.5703125" style="1046" customWidth="1"/>
    <col min="7426" max="7447" width="22.5703125" style="1046" customWidth="1"/>
    <col min="7448" max="7680" width="9.140625" style="1046"/>
    <col min="7681" max="7681" width="3.5703125" style="1046" customWidth="1"/>
    <col min="7682" max="7703" width="22.5703125" style="1046" customWidth="1"/>
    <col min="7704" max="7936" width="9.140625" style="1046"/>
    <col min="7937" max="7937" width="3.5703125" style="1046" customWidth="1"/>
    <col min="7938" max="7959" width="22.5703125" style="1046" customWidth="1"/>
    <col min="7960" max="8192" width="9.140625" style="1046"/>
    <col min="8193" max="8193" width="3.5703125" style="1046" customWidth="1"/>
    <col min="8194" max="8215" width="22.5703125" style="1046" customWidth="1"/>
    <col min="8216" max="8448" width="9.140625" style="1046"/>
    <col min="8449" max="8449" width="3.5703125" style="1046" customWidth="1"/>
    <col min="8450" max="8471" width="22.5703125" style="1046" customWidth="1"/>
    <col min="8472" max="8704" width="9.140625" style="1046"/>
    <col min="8705" max="8705" width="3.5703125" style="1046" customWidth="1"/>
    <col min="8706" max="8727" width="22.5703125" style="1046" customWidth="1"/>
    <col min="8728" max="8960" width="9.140625" style="1046"/>
    <col min="8961" max="8961" width="3.5703125" style="1046" customWidth="1"/>
    <col min="8962" max="8983" width="22.5703125" style="1046" customWidth="1"/>
    <col min="8984" max="9216" width="9.140625" style="1046"/>
    <col min="9217" max="9217" width="3.5703125" style="1046" customWidth="1"/>
    <col min="9218" max="9239" width="22.5703125" style="1046" customWidth="1"/>
    <col min="9240" max="9472" width="9.140625" style="1046"/>
    <col min="9473" max="9473" width="3.5703125" style="1046" customWidth="1"/>
    <col min="9474" max="9495" width="22.5703125" style="1046" customWidth="1"/>
    <col min="9496" max="9728" width="9.140625" style="1046"/>
    <col min="9729" max="9729" width="3.5703125" style="1046" customWidth="1"/>
    <col min="9730" max="9751" width="22.5703125" style="1046" customWidth="1"/>
    <col min="9752" max="9984" width="9.140625" style="1046"/>
    <col min="9985" max="9985" width="3.5703125" style="1046" customWidth="1"/>
    <col min="9986" max="10007" width="22.5703125" style="1046" customWidth="1"/>
    <col min="10008" max="10240" width="9.140625" style="1046"/>
    <col min="10241" max="10241" width="3.5703125" style="1046" customWidth="1"/>
    <col min="10242" max="10263" width="22.5703125" style="1046" customWidth="1"/>
    <col min="10264" max="10496" width="9.140625" style="1046"/>
    <col min="10497" max="10497" width="3.5703125" style="1046" customWidth="1"/>
    <col min="10498" max="10519" width="22.5703125" style="1046" customWidth="1"/>
    <col min="10520" max="10752" width="9.140625" style="1046"/>
    <col min="10753" max="10753" width="3.5703125" style="1046" customWidth="1"/>
    <col min="10754" max="10775" width="22.5703125" style="1046" customWidth="1"/>
    <col min="10776" max="11008" width="9.140625" style="1046"/>
    <col min="11009" max="11009" width="3.5703125" style="1046" customWidth="1"/>
    <col min="11010" max="11031" width="22.5703125" style="1046" customWidth="1"/>
    <col min="11032" max="11264" width="9.140625" style="1046"/>
    <col min="11265" max="11265" width="3.5703125" style="1046" customWidth="1"/>
    <col min="11266" max="11287" width="22.5703125" style="1046" customWidth="1"/>
    <col min="11288" max="11520" width="9.140625" style="1046"/>
    <col min="11521" max="11521" width="3.5703125" style="1046" customWidth="1"/>
    <col min="11522" max="11543" width="22.5703125" style="1046" customWidth="1"/>
    <col min="11544" max="11776" width="9.140625" style="1046"/>
    <col min="11777" max="11777" width="3.5703125" style="1046" customWidth="1"/>
    <col min="11778" max="11799" width="22.5703125" style="1046" customWidth="1"/>
    <col min="11800" max="12032" width="9.140625" style="1046"/>
    <col min="12033" max="12033" width="3.5703125" style="1046" customWidth="1"/>
    <col min="12034" max="12055" width="22.5703125" style="1046" customWidth="1"/>
    <col min="12056" max="12288" width="9.140625" style="1046"/>
    <col min="12289" max="12289" width="3.5703125" style="1046" customWidth="1"/>
    <col min="12290" max="12311" width="22.5703125" style="1046" customWidth="1"/>
    <col min="12312" max="12544" width="9.140625" style="1046"/>
    <col min="12545" max="12545" width="3.5703125" style="1046" customWidth="1"/>
    <col min="12546" max="12567" width="22.5703125" style="1046" customWidth="1"/>
    <col min="12568" max="12800" width="9.140625" style="1046"/>
    <col min="12801" max="12801" width="3.5703125" style="1046" customWidth="1"/>
    <col min="12802" max="12823" width="22.5703125" style="1046" customWidth="1"/>
    <col min="12824" max="13056" width="9.140625" style="1046"/>
    <col min="13057" max="13057" width="3.5703125" style="1046" customWidth="1"/>
    <col min="13058" max="13079" width="22.5703125" style="1046" customWidth="1"/>
    <col min="13080" max="13312" width="9.140625" style="1046"/>
    <col min="13313" max="13313" width="3.5703125" style="1046" customWidth="1"/>
    <col min="13314" max="13335" width="22.5703125" style="1046" customWidth="1"/>
    <col min="13336" max="13568" width="9.140625" style="1046"/>
    <col min="13569" max="13569" width="3.5703125" style="1046" customWidth="1"/>
    <col min="13570" max="13591" width="22.5703125" style="1046" customWidth="1"/>
    <col min="13592" max="13824" width="9.140625" style="1046"/>
    <col min="13825" max="13825" width="3.5703125" style="1046" customWidth="1"/>
    <col min="13826" max="13847" width="22.5703125" style="1046" customWidth="1"/>
    <col min="13848" max="14080" width="9.140625" style="1046"/>
    <col min="14081" max="14081" width="3.5703125" style="1046" customWidth="1"/>
    <col min="14082" max="14103" width="22.5703125" style="1046" customWidth="1"/>
    <col min="14104" max="14336" width="9.140625" style="1046"/>
    <col min="14337" max="14337" width="3.5703125" style="1046" customWidth="1"/>
    <col min="14338" max="14359" width="22.5703125" style="1046" customWidth="1"/>
    <col min="14360" max="14592" width="9.140625" style="1046"/>
    <col min="14593" max="14593" width="3.5703125" style="1046" customWidth="1"/>
    <col min="14594" max="14615" width="22.5703125" style="1046" customWidth="1"/>
    <col min="14616" max="14848" width="9.140625" style="1046"/>
    <col min="14849" max="14849" width="3.5703125" style="1046" customWidth="1"/>
    <col min="14850" max="14871" width="22.5703125" style="1046" customWidth="1"/>
    <col min="14872" max="15104" width="9.140625" style="1046"/>
    <col min="15105" max="15105" width="3.5703125" style="1046" customWidth="1"/>
    <col min="15106" max="15127" width="22.5703125" style="1046" customWidth="1"/>
    <col min="15128" max="15360" width="9.140625" style="1046"/>
    <col min="15361" max="15361" width="3.5703125" style="1046" customWidth="1"/>
    <col min="15362" max="15383" width="22.5703125" style="1046" customWidth="1"/>
    <col min="15384" max="15616" width="9.140625" style="1046"/>
    <col min="15617" max="15617" width="3.5703125" style="1046" customWidth="1"/>
    <col min="15618" max="15639" width="22.5703125" style="1046" customWidth="1"/>
    <col min="15640" max="15872" width="9.140625" style="1046"/>
    <col min="15873" max="15873" width="3.5703125" style="1046" customWidth="1"/>
    <col min="15874" max="15895" width="22.5703125" style="1046" customWidth="1"/>
    <col min="15896" max="16128" width="9.140625" style="1046"/>
    <col min="16129" max="16129" width="3.5703125" style="1046" customWidth="1"/>
    <col min="16130" max="16151" width="22.5703125" style="1046" customWidth="1"/>
    <col min="16152" max="16384" width="9.140625" style="1046"/>
  </cols>
  <sheetData>
    <row r="2" spans="1:23" x14ac:dyDescent="0.2">
      <c r="V2" s="907"/>
      <c r="W2" s="908" t="s">
        <v>1006</v>
      </c>
    </row>
    <row r="3" spans="1:23" x14ac:dyDescent="0.2">
      <c r="V3" s="907"/>
      <c r="W3" s="908" t="s">
        <v>1905</v>
      </c>
    </row>
    <row r="4" spans="1:23" x14ac:dyDescent="0.2">
      <c r="A4" s="260"/>
    </row>
    <row r="5" spans="1:23" x14ac:dyDescent="0.2">
      <c r="A5" s="260"/>
      <c r="G5" s="1045" t="s">
        <v>1906</v>
      </c>
      <c r="H5" s="1045"/>
      <c r="I5" s="1045"/>
    </row>
    <row r="7" spans="1:23" ht="15.75" customHeight="1" x14ac:dyDescent="0.2">
      <c r="A7" s="1199" t="str">
        <f>[2]i.04119!A6</f>
        <v>Даатгагчийн нэр:</v>
      </c>
      <c r="B7" s="1199"/>
      <c r="C7" s="1199"/>
      <c r="D7" s="1199"/>
      <c r="E7" s="262"/>
      <c r="F7" s="262"/>
      <c r="G7" s="262"/>
      <c r="H7" s="262"/>
      <c r="I7" s="262"/>
      <c r="J7" s="262"/>
      <c r="K7" s="262"/>
      <c r="L7" s="262"/>
      <c r="M7" s="262"/>
      <c r="N7" s="262"/>
      <c r="O7" s="262"/>
      <c r="P7" s="262"/>
      <c r="S7" s="1200" t="str">
        <f>[2]i.04119!D6</f>
        <v>..... оны .... сарын ...-ны өдөр</v>
      </c>
      <c r="T7" s="1200"/>
      <c r="U7" s="1200"/>
      <c r="V7" s="1200"/>
      <c r="W7" s="1200"/>
    </row>
    <row r="8" spans="1:23" ht="15.75" customHeight="1" x14ac:dyDescent="0.2">
      <c r="A8" s="263"/>
      <c r="B8" s="263"/>
      <c r="C8" s="263"/>
      <c r="D8" s="263"/>
      <c r="E8" s="262"/>
      <c r="F8" s="262"/>
      <c r="G8" s="262"/>
      <c r="H8" s="262"/>
      <c r="I8" s="262"/>
      <c r="J8" s="262"/>
      <c r="K8" s="262"/>
      <c r="L8" s="262"/>
      <c r="M8" s="262"/>
      <c r="N8" s="262"/>
      <c r="O8" s="262"/>
      <c r="P8" s="262"/>
      <c r="Q8" s="262"/>
      <c r="R8" s="262"/>
      <c r="S8" s="1048"/>
      <c r="T8" s="1048"/>
      <c r="U8" s="1048"/>
      <c r="V8" s="1048"/>
      <c r="W8" s="1048"/>
    </row>
    <row r="9" spans="1:23" ht="25.5" customHeight="1" x14ac:dyDescent="0.2">
      <c r="A9" s="1201" t="s">
        <v>4</v>
      </c>
      <c r="B9" s="1204" t="s">
        <v>1007</v>
      </c>
      <c r="C9" s="1186" t="s">
        <v>1907</v>
      </c>
      <c r="D9" s="1186" t="s">
        <v>911</v>
      </c>
      <c r="E9" s="1186" t="s">
        <v>814</v>
      </c>
      <c r="F9" s="1186" t="s">
        <v>838</v>
      </c>
      <c r="G9" s="1186" t="s">
        <v>655</v>
      </c>
      <c r="H9" s="1193" t="s">
        <v>1008</v>
      </c>
      <c r="I9" s="1195"/>
      <c r="J9" s="1194"/>
      <c r="K9" s="1186" t="s">
        <v>1908</v>
      </c>
      <c r="L9" s="1193" t="s">
        <v>1909</v>
      </c>
      <c r="M9" s="1195"/>
      <c r="N9" s="1195"/>
      <c r="O9" s="1194"/>
      <c r="P9" s="1193" t="s">
        <v>1910</v>
      </c>
      <c r="Q9" s="1195"/>
      <c r="R9" s="1193" t="s">
        <v>1911</v>
      </c>
      <c r="S9" s="1194"/>
      <c r="T9" s="1186" t="s">
        <v>1912</v>
      </c>
      <c r="U9" s="1186" t="s">
        <v>1009</v>
      </c>
      <c r="V9" s="1186" t="s">
        <v>1010</v>
      </c>
      <c r="W9" s="1186" t="s">
        <v>1913</v>
      </c>
    </row>
    <row r="10" spans="1:23" ht="12.75" customHeight="1" x14ac:dyDescent="0.2">
      <c r="A10" s="1202"/>
      <c r="B10" s="1205"/>
      <c r="C10" s="1187"/>
      <c r="D10" s="1187"/>
      <c r="E10" s="1187"/>
      <c r="F10" s="1187"/>
      <c r="G10" s="1187"/>
      <c r="H10" s="1186" t="s">
        <v>1011</v>
      </c>
      <c r="I10" s="1186" t="s">
        <v>1012</v>
      </c>
      <c r="J10" s="1186" t="s">
        <v>1013</v>
      </c>
      <c r="K10" s="1187"/>
      <c r="L10" s="1189" t="s">
        <v>1914</v>
      </c>
      <c r="M10" s="1190"/>
      <c r="N10" s="1193" t="s">
        <v>1915</v>
      </c>
      <c r="O10" s="1194"/>
      <c r="P10" s="1186" t="s">
        <v>1916</v>
      </c>
      <c r="Q10" s="1196" t="s">
        <v>1917</v>
      </c>
      <c r="R10" s="1196" t="s">
        <v>1014</v>
      </c>
      <c r="S10" s="1186" t="s">
        <v>1015</v>
      </c>
      <c r="T10" s="1187"/>
      <c r="U10" s="1187"/>
      <c r="V10" s="1187"/>
      <c r="W10" s="1187"/>
    </row>
    <row r="11" spans="1:23" ht="12.75" customHeight="1" x14ac:dyDescent="0.2">
      <c r="A11" s="1202"/>
      <c r="B11" s="1205"/>
      <c r="C11" s="1187"/>
      <c r="D11" s="1187"/>
      <c r="E11" s="1187"/>
      <c r="F11" s="1187"/>
      <c r="G11" s="1187"/>
      <c r="H11" s="1187"/>
      <c r="I11" s="1187"/>
      <c r="J11" s="1187"/>
      <c r="K11" s="1187"/>
      <c r="L11" s="1191"/>
      <c r="M11" s="1192"/>
      <c r="N11" s="1193" t="s">
        <v>1016</v>
      </c>
      <c r="O11" s="1194"/>
      <c r="P11" s="1187"/>
      <c r="Q11" s="1197"/>
      <c r="R11" s="1197"/>
      <c r="S11" s="1187"/>
      <c r="T11" s="1187"/>
      <c r="U11" s="1187"/>
      <c r="V11" s="1187"/>
      <c r="W11" s="1187"/>
    </row>
    <row r="12" spans="1:23" ht="83.25" customHeight="1" x14ac:dyDescent="0.2">
      <c r="A12" s="1203"/>
      <c r="B12" s="1206"/>
      <c r="C12" s="1188"/>
      <c r="D12" s="1188"/>
      <c r="E12" s="1188"/>
      <c r="F12" s="1188"/>
      <c r="G12" s="1188"/>
      <c r="H12" s="1188"/>
      <c r="I12" s="1188"/>
      <c r="J12" s="1188"/>
      <c r="K12" s="1188"/>
      <c r="L12" s="1047" t="s">
        <v>1017</v>
      </c>
      <c r="M12" s="1047" t="s">
        <v>1018</v>
      </c>
      <c r="N12" s="1047" t="s">
        <v>1019</v>
      </c>
      <c r="O12" s="1047" t="s">
        <v>1020</v>
      </c>
      <c r="P12" s="1188"/>
      <c r="Q12" s="1198"/>
      <c r="R12" s="1198"/>
      <c r="S12" s="1188"/>
      <c r="T12" s="1188"/>
      <c r="U12" s="1188"/>
      <c r="V12" s="1188"/>
      <c r="W12" s="1188"/>
    </row>
    <row r="13" spans="1:23" x14ac:dyDescent="0.2">
      <c r="A13" s="265">
        <v>1</v>
      </c>
      <c r="B13" s="1049">
        <v>2</v>
      </c>
      <c r="C13" s="1050">
        <v>3</v>
      </c>
      <c r="D13" s="1050">
        <v>4</v>
      </c>
      <c r="E13" s="1050">
        <v>5</v>
      </c>
      <c r="F13" s="1050">
        <v>6</v>
      </c>
      <c r="G13" s="1050">
        <v>7</v>
      </c>
      <c r="H13" s="1050">
        <v>8</v>
      </c>
      <c r="I13" s="1050">
        <v>9</v>
      </c>
      <c r="J13" s="1050">
        <v>10</v>
      </c>
      <c r="K13" s="1050">
        <v>11</v>
      </c>
      <c r="L13" s="1050">
        <v>12</v>
      </c>
      <c r="M13" s="1050">
        <v>13</v>
      </c>
      <c r="N13" s="1050">
        <v>14</v>
      </c>
      <c r="O13" s="1050">
        <v>15</v>
      </c>
      <c r="P13" s="1050">
        <v>16</v>
      </c>
      <c r="Q13" s="1051">
        <v>17</v>
      </c>
      <c r="R13" s="1051">
        <v>18</v>
      </c>
      <c r="S13" s="1050">
        <v>19</v>
      </c>
      <c r="T13" s="1050">
        <v>20</v>
      </c>
      <c r="U13" s="1050">
        <v>21</v>
      </c>
      <c r="V13" s="1050">
        <v>22</v>
      </c>
      <c r="W13" s="1050">
        <v>23</v>
      </c>
    </row>
    <row r="14" spans="1:23" x14ac:dyDescent="0.2">
      <c r="A14" s="1052">
        <v>1</v>
      </c>
      <c r="B14" s="1053"/>
      <c r="C14" s="1054"/>
      <c r="D14" s="1054"/>
      <c r="E14" s="1054"/>
      <c r="F14" s="1055"/>
      <c r="G14" s="1054"/>
      <c r="H14" s="1054"/>
      <c r="I14" s="1054"/>
      <c r="J14" s="1054"/>
      <c r="K14" s="1055"/>
      <c r="L14" s="1054"/>
      <c r="M14" s="1054"/>
      <c r="N14" s="1054"/>
      <c r="O14" s="1054"/>
      <c r="P14" s="1054"/>
      <c r="Q14" s="1054"/>
      <c r="R14" s="1054"/>
      <c r="S14" s="1054"/>
      <c r="T14" s="1054"/>
      <c r="U14" s="1054"/>
      <c r="V14" s="1054"/>
      <c r="W14" s="1054"/>
    </row>
    <row r="15" spans="1:23" x14ac:dyDescent="0.2">
      <c r="A15" s="1056">
        <v>2</v>
      </c>
      <c r="B15" s="1057"/>
      <c r="C15" s="1054"/>
      <c r="D15" s="1054"/>
      <c r="E15" s="1054"/>
      <c r="F15" s="1055"/>
      <c r="G15" s="1054"/>
      <c r="H15" s="1054"/>
      <c r="I15" s="1054"/>
      <c r="J15" s="1054"/>
      <c r="K15" s="1055"/>
      <c r="L15" s="1054"/>
      <c r="M15" s="1054"/>
      <c r="N15" s="1054"/>
      <c r="O15" s="1054"/>
      <c r="P15" s="1054"/>
      <c r="Q15" s="1058"/>
      <c r="R15" s="1058"/>
      <c r="S15" s="1054"/>
      <c r="T15" s="1054"/>
      <c r="U15" s="1054"/>
      <c r="V15" s="1054"/>
      <c r="W15" s="1054"/>
    </row>
    <row r="16" spans="1:23" x14ac:dyDescent="0.2">
      <c r="A16" s="1056">
        <v>3</v>
      </c>
      <c r="B16" s="1057"/>
      <c r="C16" s="1054"/>
      <c r="D16" s="1054"/>
      <c r="E16" s="1054"/>
      <c r="F16" s="1055"/>
      <c r="G16" s="1054"/>
      <c r="H16" s="1054"/>
      <c r="I16" s="1054"/>
      <c r="J16" s="1054"/>
      <c r="K16" s="1055"/>
      <c r="L16" s="1054"/>
      <c r="M16" s="1054"/>
      <c r="N16" s="1054"/>
      <c r="O16" s="1054"/>
      <c r="P16" s="1054"/>
      <c r="Q16" s="1058"/>
      <c r="R16" s="1058"/>
      <c r="S16" s="1054"/>
      <c r="T16" s="1054"/>
      <c r="U16" s="1054"/>
      <c r="V16" s="1054"/>
      <c r="W16" s="1054"/>
    </row>
    <row r="17" spans="1:25" x14ac:dyDescent="0.2">
      <c r="A17" s="1052">
        <v>4</v>
      </c>
      <c r="B17" s="1057"/>
      <c r="C17" s="1054"/>
      <c r="D17" s="1054"/>
      <c r="E17" s="1054"/>
      <c r="F17" s="1055"/>
      <c r="G17" s="1054"/>
      <c r="H17" s="1054"/>
      <c r="I17" s="1054"/>
      <c r="J17" s="1054"/>
      <c r="K17" s="1055"/>
      <c r="L17" s="1054"/>
      <c r="M17" s="1054"/>
      <c r="N17" s="1054"/>
      <c r="O17" s="1054"/>
      <c r="P17" s="1054"/>
      <c r="Q17" s="1058"/>
      <c r="R17" s="1058"/>
      <c r="S17" s="1054"/>
      <c r="T17" s="1054"/>
      <c r="U17" s="1054"/>
      <c r="V17" s="1054"/>
      <c r="W17" s="1054"/>
    </row>
    <row r="18" spans="1:25" x14ac:dyDescent="0.2">
      <c r="A18" s="1056">
        <v>5</v>
      </c>
      <c r="B18" s="1057"/>
      <c r="C18" s="1054"/>
      <c r="D18" s="1054"/>
      <c r="E18" s="1054"/>
      <c r="F18" s="1055"/>
      <c r="G18" s="1054"/>
      <c r="H18" s="1054"/>
      <c r="I18" s="1054"/>
      <c r="J18" s="1054"/>
      <c r="K18" s="1055"/>
      <c r="L18" s="1054"/>
      <c r="M18" s="1054"/>
      <c r="N18" s="1054"/>
      <c r="O18" s="1054"/>
      <c r="P18" s="1054"/>
      <c r="Q18" s="1058"/>
      <c r="R18" s="1058"/>
      <c r="S18" s="1054"/>
      <c r="T18" s="1054"/>
      <c r="U18" s="1054"/>
      <c r="V18" s="1054"/>
      <c r="W18" s="1054"/>
    </row>
    <row r="19" spans="1:25" x14ac:dyDescent="0.2">
      <c r="A19" s="1056">
        <v>6</v>
      </c>
      <c r="B19" s="1057"/>
      <c r="C19" s="1054"/>
      <c r="D19" s="1054"/>
      <c r="E19" s="1054"/>
      <c r="F19" s="1055"/>
      <c r="G19" s="1054"/>
      <c r="H19" s="1054"/>
      <c r="I19" s="1054"/>
      <c r="J19" s="1054"/>
      <c r="K19" s="1055"/>
      <c r="L19" s="1054"/>
      <c r="M19" s="1054"/>
      <c r="N19" s="1054"/>
      <c r="O19" s="1054"/>
      <c r="P19" s="1054"/>
      <c r="Q19" s="1058"/>
      <c r="R19" s="1058"/>
      <c r="S19" s="1054"/>
      <c r="T19" s="1054"/>
      <c r="U19" s="1054"/>
      <c r="V19" s="1054"/>
      <c r="W19" s="1054"/>
    </row>
    <row r="20" spans="1:25" x14ac:dyDescent="0.2">
      <c r="A20" s="1052">
        <v>7</v>
      </c>
      <c r="B20" s="1057"/>
      <c r="C20" s="1054"/>
      <c r="D20" s="1054"/>
      <c r="E20" s="1054"/>
      <c r="F20" s="1055"/>
      <c r="G20" s="1054"/>
      <c r="H20" s="1054"/>
      <c r="I20" s="1054"/>
      <c r="J20" s="1054"/>
      <c r="K20" s="1055"/>
      <c r="L20" s="1054"/>
      <c r="M20" s="1054"/>
      <c r="N20" s="1054"/>
      <c r="O20" s="1054"/>
      <c r="P20" s="1054"/>
      <c r="Q20" s="1058"/>
      <c r="R20" s="1058"/>
      <c r="S20" s="1054"/>
      <c r="T20" s="1054"/>
      <c r="U20" s="1054"/>
      <c r="V20" s="1054"/>
      <c r="W20" s="1054"/>
    </row>
    <row r="21" spans="1:25" x14ac:dyDescent="0.2">
      <c r="A21" s="1056">
        <v>8</v>
      </c>
      <c r="B21" s="1057"/>
      <c r="C21" s="1054"/>
      <c r="D21" s="1054"/>
      <c r="E21" s="1054"/>
      <c r="F21" s="1055"/>
      <c r="G21" s="1054"/>
      <c r="H21" s="1054"/>
      <c r="I21" s="1054"/>
      <c r="J21" s="1054"/>
      <c r="K21" s="1055"/>
      <c r="L21" s="1054"/>
      <c r="M21" s="1054"/>
      <c r="N21" s="1054"/>
      <c r="O21" s="1054"/>
      <c r="P21" s="1054"/>
      <c r="Q21" s="1058"/>
      <c r="R21" s="1058"/>
      <c r="S21" s="1054"/>
      <c r="T21" s="1054"/>
      <c r="U21" s="1054"/>
      <c r="V21" s="1054"/>
      <c r="W21" s="1054"/>
    </row>
    <row r="22" spans="1:25" x14ac:dyDescent="0.2">
      <c r="A22" s="1056">
        <v>9</v>
      </c>
      <c r="B22" s="1057"/>
      <c r="C22" s="1054"/>
      <c r="D22" s="1054"/>
      <c r="E22" s="1054"/>
      <c r="F22" s="1055"/>
      <c r="G22" s="1054"/>
      <c r="H22" s="1054"/>
      <c r="I22" s="1054"/>
      <c r="J22" s="1054"/>
      <c r="K22" s="1055"/>
      <c r="L22" s="1054"/>
      <c r="M22" s="1054"/>
      <c r="N22" s="1054"/>
      <c r="O22" s="1054"/>
      <c r="P22" s="1054"/>
      <c r="Q22" s="1058"/>
      <c r="R22" s="1058"/>
      <c r="S22" s="1054"/>
      <c r="T22" s="1054"/>
      <c r="U22" s="1054"/>
      <c r="V22" s="1054"/>
      <c r="W22" s="1054"/>
    </row>
    <row r="23" spans="1:25" x14ac:dyDescent="0.2">
      <c r="A23" s="1052">
        <v>10</v>
      </c>
      <c r="B23" s="1057"/>
      <c r="C23" s="1054"/>
      <c r="D23" s="1054"/>
      <c r="E23" s="1054"/>
      <c r="F23" s="1055"/>
      <c r="G23" s="1054"/>
      <c r="H23" s="1054"/>
      <c r="I23" s="1054"/>
      <c r="J23" s="1054"/>
      <c r="K23" s="1055"/>
      <c r="L23" s="1054"/>
      <c r="M23" s="1054"/>
      <c r="N23" s="1054"/>
      <c r="O23" s="1054"/>
      <c r="P23" s="1054"/>
      <c r="Q23" s="1058"/>
      <c r="R23" s="1058"/>
      <c r="S23" s="1054"/>
      <c r="T23" s="1054"/>
      <c r="U23" s="1054"/>
      <c r="V23" s="1054"/>
      <c r="W23" s="1054"/>
    </row>
    <row r="24" spans="1:25" x14ac:dyDescent="0.2">
      <c r="A24" s="1056">
        <v>11</v>
      </c>
      <c r="B24" s="1057"/>
      <c r="C24" s="1054"/>
      <c r="D24" s="1054"/>
      <c r="E24" s="1054"/>
      <c r="F24" s="1055"/>
      <c r="G24" s="1054"/>
      <c r="H24" s="1054"/>
      <c r="I24" s="1054"/>
      <c r="J24" s="1054"/>
      <c r="K24" s="1055"/>
      <c r="L24" s="1054"/>
      <c r="M24" s="1054"/>
      <c r="N24" s="1054"/>
      <c r="O24" s="1054"/>
      <c r="P24" s="1054"/>
      <c r="Q24" s="1058"/>
      <c r="R24" s="1058"/>
      <c r="S24" s="1054"/>
      <c r="T24" s="1054"/>
      <c r="U24" s="1054"/>
      <c r="V24" s="1054"/>
      <c r="W24" s="1054"/>
    </row>
    <row r="25" spans="1:25" x14ac:dyDescent="0.2">
      <c r="A25" s="1056">
        <v>12</v>
      </c>
      <c r="B25" s="1053"/>
      <c r="C25" s="1054"/>
      <c r="D25" s="1054"/>
      <c r="E25" s="1054"/>
      <c r="F25" s="1055"/>
      <c r="G25" s="1054"/>
      <c r="H25" s="1054"/>
      <c r="I25" s="1054"/>
      <c r="J25" s="1054"/>
      <c r="K25" s="1055"/>
      <c r="L25" s="1054"/>
      <c r="M25" s="1054"/>
      <c r="N25" s="1054"/>
      <c r="O25" s="1054"/>
      <c r="P25" s="1054"/>
      <c r="Q25" s="1054"/>
      <c r="R25" s="1054"/>
      <c r="S25" s="1054"/>
      <c r="T25" s="1054"/>
      <c r="U25" s="1054"/>
      <c r="V25" s="1054"/>
      <c r="W25" s="1054"/>
    </row>
    <row r="26" spans="1:25" ht="12.75" customHeight="1" x14ac:dyDescent="0.2">
      <c r="A26" s="1184" t="s">
        <v>1021</v>
      </c>
      <c r="B26" s="1185"/>
      <c r="C26" s="1059"/>
      <c r="D26" s="1059"/>
      <c r="E26" s="1059">
        <f t="shared" ref="E26:W26" si="0">SUM(E14:E25)</f>
        <v>0</v>
      </c>
      <c r="F26" s="1059">
        <f t="shared" si="0"/>
        <v>0</v>
      </c>
      <c r="G26" s="1059">
        <f t="shared" si="0"/>
        <v>0</v>
      </c>
      <c r="H26" s="1059">
        <f t="shared" si="0"/>
        <v>0</v>
      </c>
      <c r="I26" s="1059">
        <f t="shared" si="0"/>
        <v>0</v>
      </c>
      <c r="J26" s="1059">
        <f t="shared" si="0"/>
        <v>0</v>
      </c>
      <c r="K26" s="1059">
        <f t="shared" si="0"/>
        <v>0</v>
      </c>
      <c r="L26" s="1059">
        <f t="shared" si="0"/>
        <v>0</v>
      </c>
      <c r="M26" s="1059">
        <f t="shared" si="0"/>
        <v>0</v>
      </c>
      <c r="N26" s="1059">
        <f t="shared" si="0"/>
        <v>0</v>
      </c>
      <c r="O26" s="1059">
        <f t="shared" si="0"/>
        <v>0</v>
      </c>
      <c r="P26" s="1059">
        <f t="shared" si="0"/>
        <v>0</v>
      </c>
      <c r="Q26" s="1059">
        <f t="shared" si="0"/>
        <v>0</v>
      </c>
      <c r="R26" s="1059">
        <f t="shared" si="0"/>
        <v>0</v>
      </c>
      <c r="S26" s="1059">
        <f t="shared" si="0"/>
        <v>0</v>
      </c>
      <c r="T26" s="1059">
        <f t="shared" si="0"/>
        <v>0</v>
      </c>
      <c r="U26" s="1059">
        <f t="shared" si="0"/>
        <v>0</v>
      </c>
      <c r="V26" s="1059">
        <f t="shared" si="0"/>
        <v>0</v>
      </c>
      <c r="W26" s="1059">
        <f t="shared" si="0"/>
        <v>0</v>
      </c>
    </row>
    <row r="27" spans="1:25" ht="13.5" thickBot="1" x14ac:dyDescent="0.25">
      <c r="A27" s="262"/>
      <c r="B27" s="262"/>
      <c r="C27" s="262"/>
      <c r="D27" s="262"/>
      <c r="E27" s="262"/>
      <c r="F27" s="1060"/>
      <c r="G27" s="262"/>
      <c r="H27" s="262"/>
      <c r="I27" s="262"/>
      <c r="J27" s="262"/>
      <c r="K27" s="1060"/>
      <c r="L27" s="262"/>
      <c r="M27" s="262"/>
      <c r="N27" s="262"/>
      <c r="O27" s="262"/>
      <c r="P27" s="262"/>
      <c r="Q27" s="262"/>
      <c r="R27" s="262"/>
      <c r="S27" s="262"/>
      <c r="T27" s="262"/>
      <c r="U27" s="262"/>
      <c r="V27" s="262"/>
      <c r="W27" s="262"/>
    </row>
    <row r="28" spans="1:25" x14ac:dyDescent="0.2">
      <c r="A28" s="1061"/>
      <c r="D28" s="1062" t="s">
        <v>1022</v>
      </c>
      <c r="E28" s="1044"/>
      <c r="F28" s="1044"/>
      <c r="G28" s="1044"/>
      <c r="H28" s="1044"/>
      <c r="I28" s="1044"/>
      <c r="J28" s="1044"/>
      <c r="K28" s="1044"/>
      <c r="L28" s="1044"/>
      <c r="M28" s="1044"/>
      <c r="N28" s="1044"/>
      <c r="O28" s="1044"/>
      <c r="P28" s="1044"/>
      <c r="Q28" s="1044"/>
      <c r="R28" s="1044"/>
      <c r="S28" s="1044"/>
      <c r="T28" s="1044"/>
      <c r="U28" s="1044"/>
      <c r="V28" s="1044"/>
      <c r="W28" s="1044"/>
      <c r="X28" s="1044"/>
      <c r="Y28" s="1044"/>
    </row>
    <row r="29" spans="1:25" ht="12.75" customHeight="1" x14ac:dyDescent="0.2">
      <c r="A29" s="1061"/>
      <c r="D29" s="1044" t="s">
        <v>1918</v>
      </c>
      <c r="E29" s="1061"/>
      <c r="F29" s="1061"/>
      <c r="G29" s="1061"/>
      <c r="H29" s="1061"/>
      <c r="I29" s="1061"/>
      <c r="J29" s="1061"/>
      <c r="K29" s="1061"/>
      <c r="L29" s="1061"/>
      <c r="M29" s="1061"/>
      <c r="N29" s="1061"/>
      <c r="O29" s="1061"/>
      <c r="P29" s="1061"/>
      <c r="Q29" s="1061"/>
      <c r="R29" s="1061"/>
      <c r="S29" s="1061"/>
      <c r="T29" s="1061"/>
      <c r="U29" s="1061"/>
      <c r="V29" s="1061"/>
      <c r="W29" s="1061"/>
      <c r="X29" s="1061"/>
      <c r="Y29" s="1061"/>
    </row>
    <row r="30" spans="1:25" x14ac:dyDescent="0.2">
      <c r="A30" s="1061"/>
      <c r="D30" s="1044" t="s">
        <v>1919</v>
      </c>
      <c r="E30" s="1044"/>
      <c r="F30" s="1044"/>
      <c r="G30" s="1044"/>
      <c r="H30" s="1044"/>
      <c r="I30" s="1044"/>
      <c r="J30" s="1044"/>
      <c r="K30" s="1044"/>
      <c r="L30" s="1044"/>
      <c r="M30" s="1044"/>
      <c r="N30" s="1044"/>
      <c r="O30" s="1044"/>
      <c r="P30" s="1044"/>
      <c r="Q30" s="1044"/>
      <c r="R30" s="1044"/>
      <c r="S30" s="1044"/>
      <c r="T30" s="1044"/>
      <c r="U30" s="1044"/>
      <c r="V30" s="1044"/>
      <c r="W30" s="1044"/>
      <c r="X30" s="1044"/>
      <c r="Y30" s="1044"/>
    </row>
    <row r="31" spans="1:25" x14ac:dyDescent="0.2">
      <c r="A31" s="1044"/>
      <c r="D31" s="1044" t="s">
        <v>1920</v>
      </c>
      <c r="E31" s="1044"/>
      <c r="F31" s="1044"/>
      <c r="G31" s="1044"/>
      <c r="H31" s="1044"/>
      <c r="I31" s="1044"/>
      <c r="J31" s="1044"/>
      <c r="K31" s="1044"/>
      <c r="L31" s="1044"/>
      <c r="M31" s="1044"/>
      <c r="N31" s="1044"/>
      <c r="O31" s="1044"/>
      <c r="P31" s="1044"/>
      <c r="Q31" s="1044"/>
      <c r="R31" s="1044"/>
      <c r="S31" s="1044"/>
      <c r="T31" s="1044"/>
      <c r="U31" s="1044"/>
      <c r="V31" s="1044"/>
      <c r="W31" s="1044"/>
      <c r="X31" s="1044"/>
      <c r="Y31" s="1044"/>
    </row>
    <row r="32" spans="1:25" x14ac:dyDescent="0.2">
      <c r="A32" s="262"/>
      <c r="D32" s="1044" t="s">
        <v>1921</v>
      </c>
      <c r="E32" s="262"/>
      <c r="F32" s="262"/>
      <c r="G32" s="262"/>
      <c r="H32" s="262"/>
      <c r="I32" s="262"/>
      <c r="J32" s="262"/>
      <c r="K32" s="262"/>
      <c r="L32" s="262"/>
      <c r="M32" s="262"/>
      <c r="N32" s="262"/>
      <c r="O32" s="262"/>
      <c r="P32" s="262"/>
      <c r="Q32" s="262"/>
      <c r="R32" s="262"/>
      <c r="S32" s="262"/>
      <c r="T32" s="262"/>
      <c r="U32" s="262"/>
      <c r="V32" s="262"/>
      <c r="W32" s="262"/>
      <c r="X32" s="262"/>
      <c r="Y32" s="262"/>
    </row>
    <row r="33" spans="1:25" x14ac:dyDescent="0.2">
      <c r="A33" s="262"/>
      <c r="D33" s="1044"/>
      <c r="E33" s="262"/>
      <c r="F33" s="262"/>
      <c r="G33" s="262"/>
      <c r="H33" s="262"/>
      <c r="I33" s="262"/>
      <c r="J33" s="262"/>
      <c r="K33" s="262"/>
      <c r="L33" s="262"/>
      <c r="M33" s="262"/>
      <c r="N33" s="262"/>
      <c r="O33" s="262"/>
      <c r="P33" s="262"/>
      <c r="Q33" s="262"/>
      <c r="R33" s="262"/>
      <c r="S33" s="262"/>
      <c r="T33" s="262"/>
      <c r="U33" s="262"/>
      <c r="V33" s="262"/>
      <c r="W33" s="262"/>
      <c r="X33" s="262"/>
      <c r="Y33" s="262"/>
    </row>
    <row r="34" spans="1:25" x14ac:dyDescent="0.2">
      <c r="B34" s="266" t="str">
        <f>[2]i.04119!B93</f>
        <v>тамга тэмдэг</v>
      </c>
      <c r="C34" s="1063" t="str">
        <f>[2]i.04119!B93</f>
        <v>тамга тэмдэг</v>
      </c>
      <c r="D34" s="267"/>
    </row>
    <row r="35" spans="1:25" x14ac:dyDescent="0.2">
      <c r="B35" s="266"/>
      <c r="C35" s="1063"/>
      <c r="D35" s="267"/>
    </row>
    <row r="36" spans="1:25" ht="38.25" customHeight="1" x14ac:dyDescent="0.2">
      <c r="B36" s="266" t="str">
        <f>[2]i.04119!B95</f>
        <v xml:space="preserve">ТАЙЛАН ГАРГАСАН:    </v>
      </c>
      <c r="C36" s="1063" t="str">
        <f>[2]i.04119!B95</f>
        <v xml:space="preserve">ТАЙЛАН ГАРГАСАН:    </v>
      </c>
      <c r="D36" s="267"/>
    </row>
    <row r="37" spans="1:25" x14ac:dyDescent="0.2">
      <c r="B37" s="266"/>
      <c r="C37" s="1063"/>
      <c r="D37" s="267"/>
    </row>
    <row r="38" spans="1:25" x14ac:dyDescent="0.2">
      <c r="B38" s="266" t="str">
        <f>[2]i.04119!B97</f>
        <v xml:space="preserve"> Гүйцэтгэх захирал</v>
      </c>
      <c r="C38" s="1063" t="str">
        <f>[2]i.04119!B97</f>
        <v xml:space="preserve"> Гүйцэтгэх захирал</v>
      </c>
      <c r="D38" s="1064" t="str">
        <f>[2]i.04119!C97</f>
        <v xml:space="preserve">/................................../   </v>
      </c>
      <c r="E38" s="1063"/>
      <c r="F38" s="1063" t="str">
        <f>[2]i.04119!E97</f>
        <v>/................................./</v>
      </c>
    </row>
    <row r="39" spans="1:25" x14ac:dyDescent="0.2">
      <c r="B39" s="266"/>
      <c r="C39" s="1063"/>
      <c r="D39" s="1064"/>
      <c r="E39" s="1063"/>
      <c r="F39" s="1063"/>
    </row>
    <row r="40" spans="1:25" x14ac:dyDescent="0.2">
      <c r="B40" s="266" t="str">
        <f>[2]i.04119!B99</f>
        <v xml:space="preserve"> Ерөнхий нягтлан бодогч  </v>
      </c>
      <c r="C40" s="1063" t="str">
        <f>[2]i.04119!B99</f>
        <v xml:space="preserve"> Ерөнхий нягтлан бодогч  </v>
      </c>
      <c r="D40" s="1064" t="str">
        <f>[2]i.04119!C99</f>
        <v xml:space="preserve">/.................................../   </v>
      </c>
      <c r="E40" s="1063"/>
      <c r="F40" s="1063" t="str">
        <f>[2]i.04119!E99</f>
        <v>/................................/</v>
      </c>
    </row>
    <row r="41" spans="1:25" x14ac:dyDescent="0.2">
      <c r="B41" s="266"/>
      <c r="C41" s="1063"/>
      <c r="D41" s="1064"/>
      <c r="E41" s="1063"/>
      <c r="F41" s="1063"/>
    </row>
    <row r="42" spans="1:25" x14ac:dyDescent="0.2">
      <c r="B42" s="266" t="str">
        <f>[2]i.04119!B101</f>
        <v>...................................................</v>
      </c>
      <c r="C42" s="1063" t="str">
        <f>[2]i.04119!B101</f>
        <v>...................................................</v>
      </c>
      <c r="D42" s="1064" t="str">
        <f>[2]i.04119!C101</f>
        <v xml:space="preserve">/................................../   </v>
      </c>
      <c r="E42" s="1063"/>
      <c r="F42" s="1063" t="str">
        <f>[2]i.04119!E101</f>
        <v>/................................/</v>
      </c>
    </row>
    <row r="43" spans="1:25" x14ac:dyDescent="0.2">
      <c r="D43" s="1065"/>
    </row>
  </sheetData>
  <sheetProtection algorithmName="SHA-512" hashValue="jTGjIpKqN0d/NlcHg4896KFlvUKdtpkbPNcQk/jvk4iwM5z+JtSMDwKuw9j1zsapNkBmgvRN4ZEgxZncTJam1A==" saltValue="wDqF21UA+hh/mUFLVdqAdg==" spinCount="100000" sheet="1" formatColumns="0" formatRows="0"/>
  <mergeCells count="29">
    <mergeCell ref="N11:O11"/>
    <mergeCell ref="A7:D7"/>
    <mergeCell ref="S7:W7"/>
    <mergeCell ref="A9:A12"/>
    <mergeCell ref="B9:B12"/>
    <mergeCell ref="C9:C12"/>
    <mergeCell ref="D9:D12"/>
    <mergeCell ref="E9:E12"/>
    <mergeCell ref="F9:F12"/>
    <mergeCell ref="G9:G12"/>
    <mergeCell ref="H9:J9"/>
    <mergeCell ref="K9:K12"/>
    <mergeCell ref="L9:O9"/>
    <mergeCell ref="A26:B26"/>
    <mergeCell ref="I10:I12"/>
    <mergeCell ref="W9:W12"/>
    <mergeCell ref="P10:P12"/>
    <mergeCell ref="H10:H12"/>
    <mergeCell ref="J10:J12"/>
    <mergeCell ref="L10:M11"/>
    <mergeCell ref="N10:O10"/>
    <mergeCell ref="P9:Q9"/>
    <mergeCell ref="R9:S9"/>
    <mergeCell ref="T9:T12"/>
    <mergeCell ref="U9:U12"/>
    <mergeCell ref="V9:V12"/>
    <mergeCell ref="Q10:Q12"/>
    <mergeCell ref="R10:R12"/>
    <mergeCell ref="S10:S12"/>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A45"/>
  <sheetViews>
    <sheetView workbookViewId="0">
      <selection activeCell="X32" sqref="X32"/>
    </sheetView>
  </sheetViews>
  <sheetFormatPr defaultRowHeight="12.75" x14ac:dyDescent="0.2"/>
  <cols>
    <col min="1" max="1" width="9.140625" style="259"/>
    <col min="2" max="26" width="19.42578125" style="259" customWidth="1"/>
    <col min="27" max="257" width="9.140625" style="259"/>
    <col min="258" max="282" width="19.42578125" style="259" customWidth="1"/>
    <col min="283" max="513" width="9.140625" style="259"/>
    <col min="514" max="538" width="19.42578125" style="259" customWidth="1"/>
    <col min="539" max="769" width="9.140625" style="259"/>
    <col min="770" max="794" width="19.42578125" style="259" customWidth="1"/>
    <col min="795" max="1025" width="9.140625" style="259"/>
    <col min="1026" max="1050" width="19.42578125" style="259" customWidth="1"/>
    <col min="1051" max="1281" width="9.140625" style="259"/>
    <col min="1282" max="1306" width="19.42578125" style="259" customWidth="1"/>
    <col min="1307" max="1537" width="9.140625" style="259"/>
    <col min="1538" max="1562" width="19.42578125" style="259" customWidth="1"/>
    <col min="1563" max="1793" width="9.140625" style="259"/>
    <col min="1794" max="1818" width="19.42578125" style="259" customWidth="1"/>
    <col min="1819" max="2049" width="9.140625" style="259"/>
    <col min="2050" max="2074" width="19.42578125" style="259" customWidth="1"/>
    <col min="2075" max="2305" width="9.140625" style="259"/>
    <col min="2306" max="2330" width="19.42578125" style="259" customWidth="1"/>
    <col min="2331" max="2561" width="9.140625" style="259"/>
    <col min="2562" max="2586" width="19.42578125" style="259" customWidth="1"/>
    <col min="2587" max="2817" width="9.140625" style="259"/>
    <col min="2818" max="2842" width="19.42578125" style="259" customWidth="1"/>
    <col min="2843" max="3073" width="9.140625" style="259"/>
    <col min="3074" max="3098" width="19.42578125" style="259" customWidth="1"/>
    <col min="3099" max="3329" width="9.140625" style="259"/>
    <col min="3330" max="3354" width="19.42578125" style="259" customWidth="1"/>
    <col min="3355" max="3585" width="9.140625" style="259"/>
    <col min="3586" max="3610" width="19.42578125" style="259" customWidth="1"/>
    <col min="3611" max="3841" width="9.140625" style="259"/>
    <col min="3842" max="3866" width="19.42578125" style="259" customWidth="1"/>
    <col min="3867" max="4097" width="9.140625" style="259"/>
    <col min="4098" max="4122" width="19.42578125" style="259" customWidth="1"/>
    <col min="4123" max="4353" width="9.140625" style="259"/>
    <col min="4354" max="4378" width="19.42578125" style="259" customWidth="1"/>
    <col min="4379" max="4609" width="9.140625" style="259"/>
    <col min="4610" max="4634" width="19.42578125" style="259" customWidth="1"/>
    <col min="4635" max="4865" width="9.140625" style="259"/>
    <col min="4866" max="4890" width="19.42578125" style="259" customWidth="1"/>
    <col min="4891" max="5121" width="9.140625" style="259"/>
    <col min="5122" max="5146" width="19.42578125" style="259" customWidth="1"/>
    <col min="5147" max="5377" width="9.140625" style="259"/>
    <col min="5378" max="5402" width="19.42578125" style="259" customWidth="1"/>
    <col min="5403" max="5633" width="9.140625" style="259"/>
    <col min="5634" max="5658" width="19.42578125" style="259" customWidth="1"/>
    <col min="5659" max="5889" width="9.140625" style="259"/>
    <col min="5890" max="5914" width="19.42578125" style="259" customWidth="1"/>
    <col min="5915" max="6145" width="9.140625" style="259"/>
    <col min="6146" max="6170" width="19.42578125" style="259" customWidth="1"/>
    <col min="6171" max="6401" width="9.140625" style="259"/>
    <col min="6402" max="6426" width="19.42578125" style="259" customWidth="1"/>
    <col min="6427" max="6657" width="9.140625" style="259"/>
    <col min="6658" max="6682" width="19.42578125" style="259" customWidth="1"/>
    <col min="6683" max="6913" width="9.140625" style="259"/>
    <col min="6914" max="6938" width="19.42578125" style="259" customWidth="1"/>
    <col min="6939" max="7169" width="9.140625" style="259"/>
    <col min="7170" max="7194" width="19.42578125" style="259" customWidth="1"/>
    <col min="7195" max="7425" width="9.140625" style="259"/>
    <col min="7426" max="7450" width="19.42578125" style="259" customWidth="1"/>
    <col min="7451" max="7681" width="9.140625" style="259"/>
    <col min="7682" max="7706" width="19.42578125" style="259" customWidth="1"/>
    <col min="7707" max="7937" width="9.140625" style="259"/>
    <col min="7938" max="7962" width="19.42578125" style="259" customWidth="1"/>
    <col min="7963" max="8193" width="9.140625" style="259"/>
    <col min="8194" max="8218" width="19.42578125" style="259" customWidth="1"/>
    <col min="8219" max="8449" width="9.140625" style="259"/>
    <col min="8450" max="8474" width="19.42578125" style="259" customWidth="1"/>
    <col min="8475" max="8705" width="9.140625" style="259"/>
    <col min="8706" max="8730" width="19.42578125" style="259" customWidth="1"/>
    <col min="8731" max="8961" width="9.140625" style="259"/>
    <col min="8962" max="8986" width="19.42578125" style="259" customWidth="1"/>
    <col min="8987" max="9217" width="9.140625" style="259"/>
    <col min="9218" max="9242" width="19.42578125" style="259" customWidth="1"/>
    <col min="9243" max="9473" width="9.140625" style="259"/>
    <col min="9474" max="9498" width="19.42578125" style="259" customWidth="1"/>
    <col min="9499" max="9729" width="9.140625" style="259"/>
    <col min="9730" max="9754" width="19.42578125" style="259" customWidth="1"/>
    <col min="9755" max="9985" width="9.140625" style="259"/>
    <col min="9986" max="10010" width="19.42578125" style="259" customWidth="1"/>
    <col min="10011" max="10241" width="9.140625" style="259"/>
    <col min="10242" max="10266" width="19.42578125" style="259" customWidth="1"/>
    <col min="10267" max="10497" width="9.140625" style="259"/>
    <col min="10498" max="10522" width="19.42578125" style="259" customWidth="1"/>
    <col min="10523" max="10753" width="9.140625" style="259"/>
    <col min="10754" max="10778" width="19.42578125" style="259" customWidth="1"/>
    <col min="10779" max="11009" width="9.140625" style="259"/>
    <col min="11010" max="11034" width="19.42578125" style="259" customWidth="1"/>
    <col min="11035" max="11265" width="9.140625" style="259"/>
    <col min="11266" max="11290" width="19.42578125" style="259" customWidth="1"/>
    <col min="11291" max="11521" width="9.140625" style="259"/>
    <col min="11522" max="11546" width="19.42578125" style="259" customWidth="1"/>
    <col min="11547" max="11777" width="9.140625" style="259"/>
    <col min="11778" max="11802" width="19.42578125" style="259" customWidth="1"/>
    <col min="11803" max="12033" width="9.140625" style="259"/>
    <col min="12034" max="12058" width="19.42578125" style="259" customWidth="1"/>
    <col min="12059" max="12289" width="9.140625" style="259"/>
    <col min="12290" max="12314" width="19.42578125" style="259" customWidth="1"/>
    <col min="12315" max="12545" width="9.140625" style="259"/>
    <col min="12546" max="12570" width="19.42578125" style="259" customWidth="1"/>
    <col min="12571" max="12801" width="9.140625" style="259"/>
    <col min="12802" max="12826" width="19.42578125" style="259" customWidth="1"/>
    <col min="12827" max="13057" width="9.140625" style="259"/>
    <col min="13058" max="13082" width="19.42578125" style="259" customWidth="1"/>
    <col min="13083" max="13313" width="9.140625" style="259"/>
    <col min="13314" max="13338" width="19.42578125" style="259" customWidth="1"/>
    <col min="13339" max="13569" width="9.140625" style="259"/>
    <col min="13570" max="13594" width="19.42578125" style="259" customWidth="1"/>
    <col min="13595" max="13825" width="9.140625" style="259"/>
    <col min="13826" max="13850" width="19.42578125" style="259" customWidth="1"/>
    <col min="13851" max="14081" width="9.140625" style="259"/>
    <col min="14082" max="14106" width="19.42578125" style="259" customWidth="1"/>
    <col min="14107" max="14337" width="9.140625" style="259"/>
    <col min="14338" max="14362" width="19.42578125" style="259" customWidth="1"/>
    <col min="14363" max="14593" width="9.140625" style="259"/>
    <col min="14594" max="14618" width="19.42578125" style="259" customWidth="1"/>
    <col min="14619" max="14849" width="9.140625" style="259"/>
    <col min="14850" max="14874" width="19.42578125" style="259" customWidth="1"/>
    <col min="14875" max="15105" width="9.140625" style="259"/>
    <col min="15106" max="15130" width="19.42578125" style="259" customWidth="1"/>
    <col min="15131" max="15361" width="9.140625" style="259"/>
    <col min="15362" max="15386" width="19.42578125" style="259" customWidth="1"/>
    <col min="15387" max="15617" width="9.140625" style="259"/>
    <col min="15618" max="15642" width="19.42578125" style="259" customWidth="1"/>
    <col min="15643" max="15873" width="9.140625" style="259"/>
    <col min="15874" max="15898" width="19.42578125" style="259" customWidth="1"/>
    <col min="15899" max="16129" width="9.140625" style="259"/>
    <col min="16130" max="16154" width="19.42578125" style="259" customWidth="1"/>
    <col min="16155" max="16384" width="9.140625" style="259"/>
  </cols>
  <sheetData>
    <row r="2" spans="1:27" x14ac:dyDescent="0.2">
      <c r="Y2" s="907"/>
      <c r="Z2" s="908" t="s">
        <v>1006</v>
      </c>
    </row>
    <row r="3" spans="1:27" x14ac:dyDescent="0.2">
      <c r="Y3" s="907"/>
      <c r="Z3" s="908" t="s">
        <v>1023</v>
      </c>
    </row>
    <row r="4" spans="1:27" x14ac:dyDescent="0.2">
      <c r="A4" s="260"/>
    </row>
    <row r="5" spans="1:27" x14ac:dyDescent="0.2">
      <c r="A5" s="260"/>
    </row>
    <row r="6" spans="1:27" x14ac:dyDescent="0.2">
      <c r="A6" s="260"/>
    </row>
    <row r="7" spans="1:27" x14ac:dyDescent="0.2">
      <c r="M7" s="261" t="s">
        <v>1024</v>
      </c>
    </row>
    <row r="8" spans="1:27" x14ac:dyDescent="0.2">
      <c r="A8" s="268" t="str">
        <f>i.04119!A6</f>
        <v>Даатгагчийн нэр:</v>
      </c>
      <c r="Z8" s="269" t="str">
        <f>i.04119!D6</f>
        <v>..... оны .... сарын ...-ны өдөр</v>
      </c>
    </row>
    <row r="9" spans="1:27" x14ac:dyDescent="0.2">
      <c r="A9" s="268"/>
      <c r="Z9" s="269"/>
    </row>
    <row r="10" spans="1:27" s="270" customFormat="1" ht="25.5" customHeight="1" x14ac:dyDescent="0.2">
      <c r="A10" s="1210" t="s">
        <v>1007</v>
      </c>
      <c r="B10" s="1211" t="s">
        <v>911</v>
      </c>
      <c r="C10" s="1211" t="s">
        <v>1025</v>
      </c>
      <c r="D10" s="1216" t="s">
        <v>1026</v>
      </c>
      <c r="E10" s="1216"/>
      <c r="F10" s="1216" t="s">
        <v>1027</v>
      </c>
      <c r="G10" s="1216"/>
      <c r="H10" s="1211" t="s">
        <v>1028</v>
      </c>
      <c r="I10" s="1216" t="s">
        <v>1008</v>
      </c>
      <c r="J10" s="1216"/>
      <c r="K10" s="1216"/>
      <c r="L10" s="1216" t="s">
        <v>1029</v>
      </c>
      <c r="M10" s="1216"/>
      <c r="N10" s="1216"/>
      <c r="O10" s="1216" t="s">
        <v>1030</v>
      </c>
      <c r="P10" s="1216"/>
      <c r="Q10" s="1216"/>
      <c r="R10" s="1216"/>
      <c r="S10" s="1216"/>
      <c r="T10" s="1216" t="s">
        <v>1031</v>
      </c>
      <c r="U10" s="1216"/>
      <c r="V10" s="1216" t="s">
        <v>1032</v>
      </c>
      <c r="W10" s="1216"/>
      <c r="X10" s="1216" t="s">
        <v>1033</v>
      </c>
      <c r="Y10" s="1216"/>
      <c r="Z10" s="1211" t="s">
        <v>1009</v>
      </c>
      <c r="AA10" s="263"/>
    </row>
    <row r="11" spans="1:27" s="270" customFormat="1" x14ac:dyDescent="0.2">
      <c r="A11" s="1210"/>
      <c r="B11" s="1211"/>
      <c r="C11" s="1211"/>
      <c r="D11" s="1216"/>
      <c r="E11" s="1216"/>
      <c r="F11" s="1211" t="s">
        <v>1025</v>
      </c>
      <c r="G11" s="1211" t="s">
        <v>655</v>
      </c>
      <c r="H11" s="1211"/>
      <c r="I11" s="1211" t="s">
        <v>1011</v>
      </c>
      <c r="J11" s="1211" t="s">
        <v>1012</v>
      </c>
      <c r="K11" s="1211" t="s">
        <v>1013</v>
      </c>
      <c r="L11" s="1211" t="s">
        <v>1034</v>
      </c>
      <c r="M11" s="1211" t="s">
        <v>1035</v>
      </c>
      <c r="N11" s="1211" t="s">
        <v>1036</v>
      </c>
      <c r="O11" s="1216" t="s">
        <v>1037</v>
      </c>
      <c r="P11" s="1216"/>
      <c r="Q11" s="1216" t="s">
        <v>1016</v>
      </c>
      <c r="R11" s="1216"/>
      <c r="S11" s="1216"/>
      <c r="T11" s="1211" t="s">
        <v>1038</v>
      </c>
      <c r="U11" s="1211" t="s">
        <v>1039</v>
      </c>
      <c r="V11" s="1211" t="s">
        <v>1014</v>
      </c>
      <c r="W11" s="1211" t="s">
        <v>1015</v>
      </c>
      <c r="X11" s="1211" t="s">
        <v>1010</v>
      </c>
      <c r="Y11" s="1211" t="s">
        <v>1040</v>
      </c>
      <c r="Z11" s="1211"/>
      <c r="AA11" s="263"/>
    </row>
    <row r="12" spans="1:27" s="270" customFormat="1" ht="82.5" customHeight="1" x14ac:dyDescent="0.2">
      <c r="A12" s="1210"/>
      <c r="B12" s="1211"/>
      <c r="C12" s="1211"/>
      <c r="D12" s="271" t="s">
        <v>1041</v>
      </c>
      <c r="E12" s="271" t="s">
        <v>1042</v>
      </c>
      <c r="F12" s="1211"/>
      <c r="G12" s="1211"/>
      <c r="H12" s="1211"/>
      <c r="I12" s="1211"/>
      <c r="J12" s="1211"/>
      <c r="K12" s="1211"/>
      <c r="L12" s="1211"/>
      <c r="M12" s="1211"/>
      <c r="N12" s="1211"/>
      <c r="O12" s="264" t="s">
        <v>1017</v>
      </c>
      <c r="P12" s="264" t="s">
        <v>1018</v>
      </c>
      <c r="Q12" s="264" t="s">
        <v>1019</v>
      </c>
      <c r="R12" s="264" t="s">
        <v>1020</v>
      </c>
      <c r="S12" s="264" t="s">
        <v>1043</v>
      </c>
      <c r="T12" s="1211"/>
      <c r="U12" s="1211"/>
      <c r="V12" s="1211"/>
      <c r="W12" s="1211"/>
      <c r="X12" s="1211"/>
      <c r="Y12" s="1211"/>
      <c r="Z12" s="1211"/>
      <c r="AA12" s="263"/>
    </row>
    <row r="13" spans="1:27" x14ac:dyDescent="0.2">
      <c r="A13" s="272">
        <v>1</v>
      </c>
      <c r="B13" s="273">
        <v>2</v>
      </c>
      <c r="C13" s="273">
        <v>3</v>
      </c>
      <c r="D13" s="273">
        <v>4</v>
      </c>
      <c r="E13" s="273">
        <v>5</v>
      </c>
      <c r="F13" s="273">
        <v>6</v>
      </c>
      <c r="G13" s="273">
        <v>7</v>
      </c>
      <c r="H13" s="273"/>
      <c r="I13" s="273">
        <v>9</v>
      </c>
      <c r="J13" s="273">
        <v>10</v>
      </c>
      <c r="K13" s="273">
        <v>11</v>
      </c>
      <c r="L13" s="273">
        <v>12</v>
      </c>
      <c r="M13" s="273">
        <v>13</v>
      </c>
      <c r="N13" s="273">
        <v>14</v>
      </c>
      <c r="O13" s="273">
        <v>15</v>
      </c>
      <c r="P13" s="273">
        <v>16</v>
      </c>
      <c r="Q13" s="273">
        <v>17</v>
      </c>
      <c r="R13" s="273">
        <v>18</v>
      </c>
      <c r="S13" s="273"/>
      <c r="T13" s="274">
        <v>20</v>
      </c>
      <c r="U13" s="273">
        <v>21</v>
      </c>
      <c r="V13" s="273">
        <v>22</v>
      </c>
      <c r="W13" s="274">
        <v>23</v>
      </c>
      <c r="X13" s="274">
        <v>24</v>
      </c>
      <c r="Y13" s="274">
        <v>25</v>
      </c>
      <c r="Z13" s="273">
        <v>26</v>
      </c>
      <c r="AA13" s="262"/>
    </row>
    <row r="14" spans="1:27" x14ac:dyDescent="0.2">
      <c r="A14" s="272">
        <v>1</v>
      </c>
      <c r="B14" s="275"/>
      <c r="C14" s="276"/>
      <c r="D14" s="276"/>
      <c r="E14" s="276"/>
      <c r="F14" s="276"/>
      <c r="G14" s="276"/>
      <c r="H14" s="275"/>
      <c r="I14" s="276"/>
      <c r="J14" s="276"/>
      <c r="K14" s="276"/>
      <c r="L14" s="276"/>
      <c r="M14" s="276"/>
      <c r="N14" s="276"/>
      <c r="O14" s="276"/>
      <c r="P14" s="276"/>
      <c r="Q14" s="276"/>
      <c r="R14" s="276"/>
      <c r="S14" s="276"/>
      <c r="T14" s="276"/>
      <c r="U14" s="276"/>
      <c r="V14" s="276"/>
      <c r="W14" s="276"/>
      <c r="X14" s="276"/>
      <c r="Y14" s="276"/>
      <c r="Z14" s="276"/>
      <c r="AA14" s="262"/>
    </row>
    <row r="15" spans="1:27" x14ac:dyDescent="0.2">
      <c r="A15" s="272">
        <v>2</v>
      </c>
      <c r="B15" s="275"/>
      <c r="C15" s="276"/>
      <c r="D15" s="276"/>
      <c r="E15" s="276"/>
      <c r="F15" s="276"/>
      <c r="G15" s="276"/>
      <c r="H15" s="275"/>
      <c r="I15" s="276"/>
      <c r="J15" s="276"/>
      <c r="K15" s="276"/>
      <c r="L15" s="276"/>
      <c r="M15" s="276"/>
      <c r="N15" s="276"/>
      <c r="O15" s="276"/>
      <c r="P15" s="276"/>
      <c r="Q15" s="276"/>
      <c r="R15" s="276"/>
      <c r="S15" s="276"/>
      <c r="T15" s="276"/>
      <c r="U15" s="276"/>
      <c r="V15" s="276"/>
      <c r="W15" s="276"/>
      <c r="X15" s="276"/>
      <c r="Y15" s="276"/>
      <c r="Z15" s="276"/>
      <c r="AA15" s="262"/>
    </row>
    <row r="16" spans="1:27" x14ac:dyDescent="0.2">
      <c r="A16" s="272">
        <v>3</v>
      </c>
      <c r="B16" s="275"/>
      <c r="C16" s="276"/>
      <c r="D16" s="276"/>
      <c r="E16" s="276"/>
      <c r="F16" s="276"/>
      <c r="G16" s="276"/>
      <c r="H16" s="275"/>
      <c r="I16" s="276"/>
      <c r="J16" s="276"/>
      <c r="K16" s="276"/>
      <c r="L16" s="276"/>
      <c r="M16" s="276"/>
      <c r="N16" s="276"/>
      <c r="O16" s="276"/>
      <c r="P16" s="276"/>
      <c r="Q16" s="276"/>
      <c r="R16" s="276"/>
      <c r="S16" s="276"/>
      <c r="T16" s="276"/>
      <c r="U16" s="276"/>
      <c r="V16" s="276"/>
      <c r="W16" s="276"/>
      <c r="X16" s="276"/>
      <c r="Y16" s="276"/>
      <c r="Z16" s="276"/>
      <c r="AA16" s="262"/>
    </row>
    <row r="17" spans="1:27" x14ac:dyDescent="0.2">
      <c r="A17" s="272">
        <v>4</v>
      </c>
      <c r="B17" s="275"/>
      <c r="C17" s="276"/>
      <c r="D17" s="276"/>
      <c r="E17" s="276"/>
      <c r="F17" s="276"/>
      <c r="G17" s="276"/>
      <c r="H17" s="275"/>
      <c r="I17" s="276"/>
      <c r="J17" s="276"/>
      <c r="K17" s="276"/>
      <c r="L17" s="276"/>
      <c r="M17" s="276"/>
      <c r="N17" s="276"/>
      <c r="O17" s="276"/>
      <c r="P17" s="276"/>
      <c r="Q17" s="276"/>
      <c r="R17" s="276"/>
      <c r="S17" s="276"/>
      <c r="T17" s="277"/>
      <c r="U17" s="276"/>
      <c r="V17" s="276"/>
      <c r="W17" s="277"/>
      <c r="X17" s="277"/>
      <c r="Y17" s="277"/>
      <c r="Z17" s="276"/>
      <c r="AA17" s="262"/>
    </row>
    <row r="18" spans="1:27" x14ac:dyDescent="0.2">
      <c r="A18" s="272">
        <v>5</v>
      </c>
      <c r="B18" s="275"/>
      <c r="C18" s="276"/>
      <c r="D18" s="276"/>
      <c r="E18" s="276"/>
      <c r="F18" s="276"/>
      <c r="G18" s="276"/>
      <c r="H18" s="275"/>
      <c r="I18" s="276"/>
      <c r="J18" s="276"/>
      <c r="K18" s="276"/>
      <c r="L18" s="276"/>
      <c r="M18" s="276"/>
      <c r="N18" s="276"/>
      <c r="O18" s="276"/>
      <c r="P18" s="276"/>
      <c r="Q18" s="276"/>
      <c r="R18" s="276"/>
      <c r="S18" s="276"/>
      <c r="T18" s="277"/>
      <c r="U18" s="276"/>
      <c r="V18" s="276"/>
      <c r="W18" s="277"/>
      <c r="X18" s="277"/>
      <c r="Y18" s="277"/>
      <c r="Z18" s="276"/>
      <c r="AA18" s="262"/>
    </row>
    <row r="19" spans="1:27" x14ac:dyDescent="0.2">
      <c r="A19" s="272">
        <v>6</v>
      </c>
      <c r="B19" s="275"/>
      <c r="C19" s="276"/>
      <c r="D19" s="276"/>
      <c r="E19" s="276"/>
      <c r="F19" s="276"/>
      <c r="G19" s="276"/>
      <c r="H19" s="275"/>
      <c r="I19" s="276"/>
      <c r="J19" s="276"/>
      <c r="K19" s="276"/>
      <c r="L19" s="276"/>
      <c r="M19" s="276"/>
      <c r="N19" s="276"/>
      <c r="O19" s="276"/>
      <c r="P19" s="276"/>
      <c r="Q19" s="276"/>
      <c r="R19" s="276"/>
      <c r="S19" s="276"/>
      <c r="T19" s="277"/>
      <c r="U19" s="276"/>
      <c r="V19" s="276"/>
      <c r="W19" s="277"/>
      <c r="X19" s="277"/>
      <c r="Y19" s="277"/>
      <c r="Z19" s="276"/>
      <c r="AA19" s="262"/>
    </row>
    <row r="20" spans="1:27" x14ac:dyDescent="0.2">
      <c r="A20" s="272">
        <v>7</v>
      </c>
      <c r="B20" s="275"/>
      <c r="C20" s="276"/>
      <c r="D20" s="276"/>
      <c r="E20" s="276"/>
      <c r="F20" s="276"/>
      <c r="G20" s="276"/>
      <c r="H20" s="275"/>
      <c r="I20" s="276"/>
      <c r="J20" s="276"/>
      <c r="K20" s="276"/>
      <c r="L20" s="276"/>
      <c r="M20" s="276"/>
      <c r="N20" s="276"/>
      <c r="O20" s="276"/>
      <c r="P20" s="276"/>
      <c r="Q20" s="276"/>
      <c r="R20" s="276"/>
      <c r="S20" s="276"/>
      <c r="T20" s="277"/>
      <c r="U20" s="276"/>
      <c r="V20" s="276"/>
      <c r="W20" s="277"/>
      <c r="X20" s="277"/>
      <c r="Y20" s="277"/>
      <c r="Z20" s="276"/>
      <c r="AA20" s="262"/>
    </row>
    <row r="21" spans="1:27" x14ac:dyDescent="0.2">
      <c r="A21" s="272">
        <v>8</v>
      </c>
      <c r="B21" s="275"/>
      <c r="C21" s="276"/>
      <c r="D21" s="276"/>
      <c r="E21" s="276"/>
      <c r="F21" s="276"/>
      <c r="G21" s="276"/>
      <c r="H21" s="275"/>
      <c r="I21" s="276"/>
      <c r="J21" s="276"/>
      <c r="K21" s="276"/>
      <c r="L21" s="276"/>
      <c r="M21" s="276"/>
      <c r="N21" s="276"/>
      <c r="O21" s="276"/>
      <c r="P21" s="276"/>
      <c r="Q21" s="276"/>
      <c r="R21" s="276"/>
      <c r="S21" s="276"/>
      <c r="T21" s="277"/>
      <c r="U21" s="276"/>
      <c r="V21" s="276"/>
      <c r="W21" s="277"/>
      <c r="X21" s="277"/>
      <c r="Y21" s="277"/>
      <c r="Z21" s="276"/>
      <c r="AA21" s="262"/>
    </row>
    <row r="22" spans="1:27" x14ac:dyDescent="0.2">
      <c r="A22" s="272">
        <v>9</v>
      </c>
      <c r="B22" s="275"/>
      <c r="C22" s="276"/>
      <c r="D22" s="276"/>
      <c r="E22" s="276"/>
      <c r="F22" s="276"/>
      <c r="G22" s="276"/>
      <c r="H22" s="275"/>
      <c r="I22" s="276"/>
      <c r="J22" s="276"/>
      <c r="K22" s="276"/>
      <c r="L22" s="276"/>
      <c r="M22" s="276"/>
      <c r="N22" s="276"/>
      <c r="O22" s="276"/>
      <c r="P22" s="276"/>
      <c r="Q22" s="276"/>
      <c r="R22" s="276"/>
      <c r="S22" s="276"/>
      <c r="T22" s="277"/>
      <c r="U22" s="276"/>
      <c r="V22" s="276"/>
      <c r="W22" s="277"/>
      <c r="X22" s="277"/>
      <c r="Y22" s="277"/>
      <c r="Z22" s="276"/>
      <c r="AA22" s="262"/>
    </row>
    <row r="23" spans="1:27" x14ac:dyDescent="0.2">
      <c r="A23" s="272">
        <v>10</v>
      </c>
      <c r="B23" s="278"/>
      <c r="C23" s="279"/>
      <c r="D23" s="279"/>
      <c r="E23" s="280"/>
      <c r="F23" s="280"/>
      <c r="G23" s="279"/>
      <c r="H23" s="275"/>
      <c r="I23" s="281"/>
      <c r="J23" s="279"/>
      <c r="K23" s="279"/>
      <c r="L23" s="279"/>
      <c r="M23" s="279"/>
      <c r="N23" s="279"/>
      <c r="O23" s="279"/>
      <c r="P23" s="279"/>
      <c r="Q23" s="279"/>
      <c r="R23" s="281"/>
      <c r="S23" s="279"/>
      <c r="T23" s="282"/>
      <c r="U23" s="279"/>
      <c r="V23" s="279"/>
      <c r="W23" s="282"/>
      <c r="X23" s="277"/>
      <c r="Y23" s="277"/>
      <c r="Z23" s="279"/>
      <c r="AA23" s="262"/>
    </row>
    <row r="24" spans="1:27" x14ac:dyDescent="0.2">
      <c r="A24" s="272">
        <v>11</v>
      </c>
      <c r="B24" s="275"/>
      <c r="C24" s="279"/>
      <c r="D24" s="279"/>
      <c r="E24" s="279"/>
      <c r="F24" s="279"/>
      <c r="G24" s="279"/>
      <c r="H24" s="275"/>
      <c r="I24" s="281"/>
      <c r="J24" s="279"/>
      <c r="K24" s="279"/>
      <c r="L24" s="279"/>
      <c r="M24" s="279"/>
      <c r="N24" s="279"/>
      <c r="O24" s="279"/>
      <c r="P24" s="279"/>
      <c r="Q24" s="279"/>
      <c r="R24" s="281"/>
      <c r="S24" s="279"/>
      <c r="T24" s="279"/>
      <c r="U24" s="279"/>
      <c r="V24" s="279"/>
      <c r="W24" s="279"/>
      <c r="X24" s="276"/>
      <c r="Y24" s="276"/>
      <c r="Z24" s="279"/>
      <c r="AA24" s="262"/>
    </row>
    <row r="25" spans="1:27" x14ac:dyDescent="0.2">
      <c r="A25" s="272">
        <v>12</v>
      </c>
      <c r="B25" s="275"/>
      <c r="C25" s="279"/>
      <c r="D25" s="279"/>
      <c r="E25" s="279"/>
      <c r="F25" s="279"/>
      <c r="G25" s="279"/>
      <c r="H25" s="275"/>
      <c r="I25" s="281"/>
      <c r="J25" s="279"/>
      <c r="K25" s="279"/>
      <c r="L25" s="279"/>
      <c r="M25" s="279"/>
      <c r="N25" s="279"/>
      <c r="O25" s="279"/>
      <c r="P25" s="279"/>
      <c r="Q25" s="279"/>
      <c r="R25" s="281"/>
      <c r="S25" s="279"/>
      <c r="T25" s="279"/>
      <c r="U25" s="279"/>
      <c r="V25" s="279"/>
      <c r="W25" s="279"/>
      <c r="X25" s="276"/>
      <c r="Y25" s="276"/>
      <c r="Z25" s="279"/>
      <c r="AA25" s="262"/>
    </row>
    <row r="26" spans="1:27" x14ac:dyDescent="0.2">
      <c r="A26" s="1212" t="s">
        <v>129</v>
      </c>
      <c r="B26" s="1213"/>
      <c r="C26" s="283">
        <f>SUM(C14:C25)</f>
        <v>0</v>
      </c>
      <c r="D26" s="283">
        <f t="shared" ref="D26:F26" si="0">SUM(D14:D25)</f>
        <v>0</v>
      </c>
      <c r="E26" s="283">
        <f t="shared" si="0"/>
        <v>0</v>
      </c>
      <c r="F26" s="283">
        <f t="shared" si="0"/>
        <v>0</v>
      </c>
      <c r="G26" s="283">
        <f>SUM(G14:G25)</f>
        <v>0</v>
      </c>
      <c r="H26" s="283"/>
      <c r="I26" s="283">
        <f>SUM(I14:I25)</f>
        <v>0</v>
      </c>
      <c r="J26" s="283">
        <f t="shared" ref="J26:Z26" si="1">SUM(J14:J25)</f>
        <v>0</v>
      </c>
      <c r="K26" s="283">
        <f t="shared" si="1"/>
        <v>0</v>
      </c>
      <c r="L26" s="283">
        <f t="shared" si="1"/>
        <v>0</v>
      </c>
      <c r="M26" s="283">
        <f t="shared" si="1"/>
        <v>0</v>
      </c>
      <c r="N26" s="283">
        <f t="shared" si="1"/>
        <v>0</v>
      </c>
      <c r="O26" s="283">
        <f t="shared" si="1"/>
        <v>0</v>
      </c>
      <c r="P26" s="283">
        <f t="shared" si="1"/>
        <v>0</v>
      </c>
      <c r="Q26" s="283">
        <f t="shared" si="1"/>
        <v>0</v>
      </c>
      <c r="R26" s="283">
        <f t="shared" si="1"/>
        <v>0</v>
      </c>
      <c r="S26" s="283">
        <f t="shared" si="1"/>
        <v>0</v>
      </c>
      <c r="T26" s="283">
        <f t="shared" si="1"/>
        <v>0</v>
      </c>
      <c r="U26" s="283">
        <f t="shared" si="1"/>
        <v>0</v>
      </c>
      <c r="V26" s="283">
        <f t="shared" si="1"/>
        <v>0</v>
      </c>
      <c r="W26" s="283">
        <f t="shared" si="1"/>
        <v>0</v>
      </c>
      <c r="X26" s="283">
        <f t="shared" si="1"/>
        <v>0</v>
      </c>
      <c r="Y26" s="283">
        <f t="shared" si="1"/>
        <v>0</v>
      </c>
      <c r="Z26" s="283">
        <f t="shared" si="1"/>
        <v>0</v>
      </c>
      <c r="AA26" s="262"/>
    </row>
    <row r="27" spans="1:27" x14ac:dyDescent="0.2">
      <c r="A27" s="284"/>
      <c r="B27" s="284"/>
      <c r="C27" s="285"/>
      <c r="D27" s="285"/>
      <c r="E27" s="285"/>
      <c r="F27" s="285"/>
      <c r="G27" s="285"/>
      <c r="H27" s="285"/>
      <c r="I27" s="285"/>
      <c r="J27" s="285"/>
      <c r="K27" s="285"/>
      <c r="L27" s="285"/>
      <c r="M27" s="285"/>
      <c r="N27" s="285"/>
      <c r="O27" s="285"/>
      <c r="P27" s="285"/>
      <c r="Q27" s="285"/>
      <c r="R27" s="285"/>
      <c r="S27" s="285"/>
      <c r="T27" s="285"/>
      <c r="U27" s="285"/>
      <c r="V27" s="285"/>
      <c r="W27" s="285"/>
      <c r="X27" s="285"/>
      <c r="Y27" s="286"/>
      <c r="Z27" s="286"/>
      <c r="AA27" s="262"/>
    </row>
    <row r="28" spans="1:27" x14ac:dyDescent="0.2">
      <c r="C28" s="1214"/>
      <c r="D28" s="1214"/>
      <c r="E28" s="1214"/>
      <c r="F28" s="1214"/>
      <c r="G28" s="1214"/>
      <c r="H28" s="1215"/>
      <c r="I28" s="1215"/>
      <c r="J28" s="1215"/>
      <c r="K28" s="1215"/>
      <c r="L28" s="1215"/>
      <c r="M28" s="1215"/>
      <c r="O28" s="1215"/>
      <c r="P28" s="1215"/>
      <c r="Q28" s="1215"/>
      <c r="R28" s="1215"/>
      <c r="S28" s="1215"/>
      <c r="T28" s="1215"/>
      <c r="U28" s="1215"/>
      <c r="V28" s="1215"/>
      <c r="W28" s="1215"/>
    </row>
    <row r="29" spans="1:27" ht="13.5" thickBot="1" x14ac:dyDescent="0.25">
      <c r="C29" s="1207"/>
      <c r="D29" s="1207"/>
      <c r="E29" s="1207"/>
      <c r="F29" s="1207"/>
      <c r="G29" s="1207"/>
      <c r="H29" s="1207"/>
      <c r="I29" s="1207"/>
      <c r="J29" s="1207"/>
      <c r="K29" s="1207"/>
      <c r="L29" s="1207"/>
      <c r="M29" s="1207"/>
      <c r="O29" s="1207"/>
      <c r="P29" s="1207"/>
      <c r="Q29" s="1207"/>
      <c r="R29" s="1207"/>
      <c r="S29" s="1207"/>
      <c r="T29" s="1207"/>
      <c r="U29" s="1207"/>
      <c r="V29" s="1207"/>
      <c r="W29" s="1207"/>
      <c r="Y29" s="287"/>
      <c r="Z29" s="287"/>
    </row>
    <row r="30" spans="1:27" x14ac:dyDescent="0.2">
      <c r="A30" s="262"/>
      <c r="B30" s="1209" t="s">
        <v>1044</v>
      </c>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262"/>
    </row>
    <row r="31" spans="1:27" x14ac:dyDescent="0.2">
      <c r="A31" s="262"/>
      <c r="B31" s="1208" t="s">
        <v>1045</v>
      </c>
      <c r="C31" s="1208"/>
      <c r="D31" s="1208"/>
      <c r="E31" s="1208"/>
      <c r="F31" s="1208"/>
      <c r="G31" s="1208"/>
      <c r="H31" s="1208"/>
      <c r="I31" s="1208"/>
      <c r="J31" s="1208"/>
      <c r="K31" s="1208"/>
      <c r="L31" s="1208"/>
      <c r="M31" s="1208"/>
      <c r="N31" s="1208"/>
      <c r="O31" s="1208"/>
      <c r="P31" s="1208"/>
      <c r="Q31" s="1208"/>
      <c r="R31" s="1208"/>
      <c r="S31" s="1208"/>
      <c r="T31" s="1208"/>
      <c r="U31" s="1208"/>
      <c r="V31" s="1208"/>
      <c r="W31" s="1208"/>
      <c r="X31" s="1208"/>
      <c r="Y31" s="1208"/>
      <c r="Z31" s="1208"/>
      <c r="AA31" s="262"/>
    </row>
    <row r="32" spans="1:27" x14ac:dyDescent="0.2">
      <c r="B32" s="267" t="s">
        <v>1046</v>
      </c>
    </row>
    <row r="33" spans="2:6" x14ac:dyDescent="0.2">
      <c r="B33" s="267" t="s">
        <v>1047</v>
      </c>
    </row>
    <row r="34" spans="2:6" x14ac:dyDescent="0.2">
      <c r="B34" s="267" t="s">
        <v>1048</v>
      </c>
    </row>
    <row r="35" spans="2:6" x14ac:dyDescent="0.2">
      <c r="B35" s="267" t="s">
        <v>1049</v>
      </c>
    </row>
    <row r="37" spans="2:6" x14ac:dyDescent="0.2">
      <c r="B37" s="266" t="str">
        <f>i.04153a!C34</f>
        <v>тамга тэмдэг</v>
      </c>
      <c r="C37" s="267"/>
      <c r="D37" s="267"/>
    </row>
    <row r="38" spans="2:6" x14ac:dyDescent="0.2">
      <c r="B38" s="266"/>
      <c r="C38" s="267"/>
      <c r="D38" s="267"/>
    </row>
    <row r="39" spans="2:6" x14ac:dyDescent="0.2">
      <c r="B39" s="266" t="str">
        <f>i.04153a!C36</f>
        <v xml:space="preserve">ТАЙЛАН ГАРГАСАН:    </v>
      </c>
      <c r="C39" s="267"/>
      <c r="D39" s="267"/>
    </row>
    <row r="40" spans="2:6" x14ac:dyDescent="0.2">
      <c r="B40" s="266"/>
      <c r="C40" s="267"/>
      <c r="D40" s="267"/>
    </row>
    <row r="41" spans="2:6" x14ac:dyDescent="0.2">
      <c r="B41" s="266" t="str">
        <f>i.04153a!C38</f>
        <v xml:space="preserve"> Гүйцэтгэх захирал</v>
      </c>
      <c r="D41" s="266" t="str">
        <f>i.04153a!D38</f>
        <v xml:space="preserve">/................................../   </v>
      </c>
      <c r="E41" s="266"/>
      <c r="F41" s="266" t="str">
        <f>i.04153a!F38</f>
        <v>/................................./</v>
      </c>
    </row>
    <row r="42" spans="2:6" x14ac:dyDescent="0.2">
      <c r="B42" s="266"/>
      <c r="D42" s="266"/>
      <c r="E42" s="266"/>
      <c r="F42" s="266"/>
    </row>
    <row r="43" spans="2:6" x14ac:dyDescent="0.2">
      <c r="B43" s="266" t="str">
        <f>i.04153a!C40</f>
        <v xml:space="preserve"> Ерөнхий нягтлан бодогч  </v>
      </c>
      <c r="D43" s="266" t="str">
        <f>i.04153a!D40</f>
        <v xml:space="preserve">/.................................../   </v>
      </c>
      <c r="E43" s="266"/>
      <c r="F43" s="266" t="str">
        <f>i.04153a!F40</f>
        <v>/................................/</v>
      </c>
    </row>
    <row r="44" spans="2:6" x14ac:dyDescent="0.2">
      <c r="B44" s="266"/>
      <c r="D44" s="266"/>
      <c r="E44" s="266"/>
      <c r="F44" s="266"/>
    </row>
    <row r="45" spans="2:6" x14ac:dyDescent="0.2">
      <c r="B45" s="266" t="str">
        <f>i.04153a!C42</f>
        <v>...................................................</v>
      </c>
      <c r="D45" s="266" t="str">
        <f>i.04153a!D42</f>
        <v xml:space="preserve">/................................../   </v>
      </c>
      <c r="E45" s="266"/>
      <c r="F45" s="266" t="str">
        <f>i.04153a!F42</f>
        <v>/................................/</v>
      </c>
    </row>
  </sheetData>
  <sheetProtection algorithmName="SHA-512" hashValue="NMC/5pCYQdT/htkSBc40IFhrTc0ELDVIEsG9LqtJWUQX9ooZU0+3z5obQfSFYhNs2Jz/TS6bHdWI99Z+e9/TlQ==" saltValue="kmuKaSoht3j8LrQVhA3QCw==" spinCount="100000" sheet="1" formatColumns="0" formatRows="0"/>
  <mergeCells count="42">
    <mergeCell ref="X11:X12"/>
    <mergeCell ref="D10:E11"/>
    <mergeCell ref="F10:G10"/>
    <mergeCell ref="H10:H12"/>
    <mergeCell ref="L11:L12"/>
    <mergeCell ref="M11:M12"/>
    <mergeCell ref="I10:K10"/>
    <mergeCell ref="L10:N10"/>
    <mergeCell ref="H28:M28"/>
    <mergeCell ref="O28:R28"/>
    <mergeCell ref="S28:T28"/>
    <mergeCell ref="Z10:Z12"/>
    <mergeCell ref="F11:F12"/>
    <mergeCell ref="G11:G12"/>
    <mergeCell ref="I11:I12"/>
    <mergeCell ref="J11:J12"/>
    <mergeCell ref="K11:K12"/>
    <mergeCell ref="T10:U10"/>
    <mergeCell ref="V10:W10"/>
    <mergeCell ref="X10:Y10"/>
    <mergeCell ref="N11:N12"/>
    <mergeCell ref="O11:P11"/>
    <mergeCell ref="O10:S10"/>
    <mergeCell ref="Y11:Y12"/>
    <mergeCell ref="U28:W28"/>
    <mergeCell ref="Q11:S11"/>
    <mergeCell ref="T11:T12"/>
    <mergeCell ref="U11:U12"/>
    <mergeCell ref="V11:V12"/>
    <mergeCell ref="W11:W12"/>
    <mergeCell ref="A10:A12"/>
    <mergeCell ref="B10:B12"/>
    <mergeCell ref="C10:C12"/>
    <mergeCell ref="C29:G29"/>
    <mergeCell ref="A26:B26"/>
    <mergeCell ref="C28:G28"/>
    <mergeCell ref="H29:M29"/>
    <mergeCell ref="O29:R29"/>
    <mergeCell ref="S29:T29"/>
    <mergeCell ref="B31:Z31"/>
    <mergeCell ref="U29:W29"/>
    <mergeCell ref="B30:Z30"/>
  </mergeCell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9" tint="0.79998168889431442"/>
    <pageSetUpPr fitToPage="1"/>
  </sheetPr>
  <dimension ref="A1:AG2062"/>
  <sheetViews>
    <sheetView zoomScale="80" zoomScaleNormal="80" workbookViewId="0">
      <pane ySplit="8" topLeftCell="A9" activePane="bottomLeft" state="frozen"/>
      <selection activeCell="A24" sqref="A24"/>
      <selection pane="bottomLeft" activeCell="A3" sqref="A3:N3"/>
    </sheetView>
  </sheetViews>
  <sheetFormatPr defaultColWidth="9.140625" defaultRowHeight="12.75" outlineLevelRow="3" x14ac:dyDescent="0.2"/>
  <cols>
    <col min="1" max="1" width="59.7109375" style="501" customWidth="1"/>
    <col min="2" max="3" width="9" style="461" customWidth="1"/>
    <col min="4" max="5" width="12.140625" style="461" customWidth="1"/>
    <col min="6" max="6" width="27.42578125" style="461" customWidth="1"/>
    <col min="7" max="7" width="35.42578125" style="461" customWidth="1"/>
    <col min="8" max="8" width="20" style="461" customWidth="1"/>
    <col min="9" max="9" width="29.140625" style="461" customWidth="1"/>
    <col min="10" max="10" width="20" style="479" customWidth="1"/>
    <col min="11" max="13" width="20" style="461" customWidth="1"/>
    <col min="14" max="14" width="27.5703125" style="417" customWidth="1"/>
    <col min="15" max="15" width="32.28515625" style="417" customWidth="1"/>
    <col min="16" max="16" width="23.5703125" style="417" customWidth="1"/>
    <col min="17" max="20" width="9.140625" style="417"/>
    <col min="21" max="21" width="9.140625" style="416"/>
    <col min="22" max="22" width="38.42578125" style="416" customWidth="1"/>
    <col min="23" max="16384" width="9.140625" style="417"/>
  </cols>
  <sheetData>
    <row r="1" spans="1:33" ht="13.5" customHeight="1" x14ac:dyDescent="0.2">
      <c r="A1" s="415"/>
      <c r="B1" s="1220"/>
      <c r="C1" s="1220"/>
      <c r="D1" s="1220"/>
      <c r="E1" s="1220"/>
      <c r="F1" s="1220"/>
      <c r="G1" s="1220"/>
      <c r="H1" s="1220"/>
      <c r="I1" s="1220"/>
      <c r="J1" s="1220"/>
      <c r="K1" s="1220"/>
      <c r="L1" s="1220"/>
      <c r="M1" s="1220"/>
      <c r="N1" s="1220"/>
      <c r="O1" s="416"/>
      <c r="P1" s="416"/>
      <c r="Q1" s="416"/>
      <c r="R1" s="416"/>
      <c r="S1" s="416"/>
      <c r="T1" s="416"/>
    </row>
    <row r="2" spans="1:33" x14ac:dyDescent="0.2">
      <c r="A2" s="418"/>
      <c r="B2" s="419"/>
      <c r="C2" s="419"/>
      <c r="D2" s="419"/>
      <c r="E2" s="419"/>
      <c r="F2" s="419"/>
      <c r="G2" s="419"/>
      <c r="H2" s="419"/>
      <c r="I2" s="419"/>
      <c r="J2" s="420"/>
      <c r="K2" s="419"/>
      <c r="L2" s="419"/>
      <c r="M2" s="419"/>
      <c r="N2" s="416"/>
      <c r="O2" s="416"/>
      <c r="P2" s="416"/>
      <c r="Q2" s="416"/>
      <c r="R2" s="416"/>
      <c r="S2" s="416"/>
      <c r="T2" s="416"/>
      <c r="V2" s="416" t="s">
        <v>1337</v>
      </c>
    </row>
    <row r="3" spans="1:33" ht="15" customHeight="1" x14ac:dyDescent="0.2">
      <c r="A3" s="1118" t="s">
        <v>1338</v>
      </c>
      <c r="B3" s="1118"/>
      <c r="C3" s="1118"/>
      <c r="D3" s="1118"/>
      <c r="E3" s="1118"/>
      <c r="F3" s="1118"/>
      <c r="G3" s="1118"/>
      <c r="H3" s="1118"/>
      <c r="I3" s="1118"/>
      <c r="J3" s="1118"/>
      <c r="K3" s="1118"/>
      <c r="L3" s="1118"/>
      <c r="M3" s="1118"/>
      <c r="N3" s="1118"/>
      <c r="O3" s="416"/>
      <c r="P3" s="416"/>
      <c r="Q3" s="416"/>
      <c r="R3" s="416"/>
      <c r="S3" s="416"/>
      <c r="T3" s="416"/>
      <c r="V3" s="416" t="s">
        <v>1339</v>
      </c>
    </row>
    <row r="4" spans="1:33" x14ac:dyDescent="0.2">
      <c r="A4" s="421"/>
      <c r="B4" s="422"/>
      <c r="C4" s="422"/>
      <c r="D4" s="422"/>
      <c r="E4" s="422"/>
      <c r="F4" s="422"/>
      <c r="G4" s="422"/>
      <c r="H4" s="422"/>
      <c r="I4" s="422"/>
      <c r="J4" s="423"/>
      <c r="K4" s="422"/>
      <c r="L4" s="422"/>
      <c r="M4" s="422"/>
      <c r="N4" s="424"/>
      <c r="O4" s="416"/>
      <c r="P4" s="416"/>
      <c r="Q4" s="416"/>
      <c r="R4" s="416"/>
      <c r="S4" s="416"/>
      <c r="T4" s="416"/>
    </row>
    <row r="5" spans="1:33" s="429" customFormat="1" ht="12.75" customHeight="1" x14ac:dyDescent="0.25">
      <c r="A5" s="398" t="str">
        <f>i.04119!A6</f>
        <v>Даатгагчийн нэр:</v>
      </c>
      <c r="B5" s="425"/>
      <c r="C5" s="425"/>
      <c r="D5" s="425"/>
      <c r="E5" s="425"/>
      <c r="F5" s="425"/>
      <c r="G5" s="425"/>
      <c r="H5" s="425"/>
      <c r="I5" s="425"/>
      <c r="J5" s="426"/>
      <c r="K5" s="425"/>
      <c r="L5" s="425"/>
      <c r="M5" s="425"/>
      <c r="N5" s="399" t="str">
        <f>i.04119!D6</f>
        <v>..... оны .... сарын ...-ны өдөр</v>
      </c>
      <c r="O5" s="427"/>
      <c r="P5" s="427"/>
      <c r="Q5" s="427"/>
      <c r="R5" s="427"/>
      <c r="S5" s="427"/>
      <c r="T5" s="427"/>
      <c r="U5" s="427"/>
      <c r="V5" s="427"/>
      <c r="W5" s="428"/>
      <c r="X5" s="428"/>
      <c r="Y5" s="428"/>
      <c r="Z5" s="428"/>
      <c r="AA5" s="428"/>
      <c r="AB5" s="428"/>
      <c r="AC5" s="428"/>
      <c r="AD5" s="428"/>
      <c r="AE5" s="428"/>
      <c r="AF5" s="428"/>
      <c r="AG5" s="428"/>
    </row>
    <row r="6" spans="1:33" s="429" customFormat="1" ht="12.75" customHeight="1" thickBot="1" x14ac:dyDescent="0.3">
      <c r="A6" s="398"/>
      <c r="B6" s="430"/>
      <c r="C6" s="430"/>
      <c r="D6" s="430"/>
      <c r="E6" s="430"/>
      <c r="F6" s="430"/>
      <c r="G6" s="430"/>
      <c r="H6" s="430"/>
      <c r="I6" s="430"/>
      <c r="J6" s="431"/>
      <c r="K6" s="430"/>
      <c r="L6" s="430"/>
      <c r="M6" s="430"/>
      <c r="N6" s="432" t="s">
        <v>3</v>
      </c>
      <c r="O6" s="427"/>
      <c r="P6" s="427"/>
      <c r="Q6" s="427"/>
      <c r="R6" s="427"/>
      <c r="S6" s="427"/>
      <c r="T6" s="427"/>
      <c r="U6" s="427"/>
      <c r="V6" s="427"/>
      <c r="W6" s="428"/>
      <c r="X6" s="428"/>
      <c r="Y6" s="428"/>
      <c r="Z6" s="428"/>
      <c r="AA6" s="428"/>
      <c r="AB6" s="428"/>
      <c r="AC6" s="428"/>
      <c r="AD6" s="428"/>
      <c r="AE6" s="428"/>
      <c r="AF6" s="428"/>
      <c r="AG6" s="428"/>
    </row>
    <row r="7" spans="1:33" s="429" customFormat="1" ht="12.75" customHeight="1" x14ac:dyDescent="0.25">
      <c r="A7" s="1221" t="s">
        <v>380</v>
      </c>
      <c r="B7" s="1223" t="s">
        <v>381</v>
      </c>
      <c r="C7" s="1223" t="s">
        <v>6</v>
      </c>
      <c r="D7" s="1223" t="s">
        <v>1340</v>
      </c>
      <c r="E7" s="1223" t="s">
        <v>1341</v>
      </c>
      <c r="F7" s="1223" t="s">
        <v>1342</v>
      </c>
      <c r="G7" s="1225" t="s">
        <v>1343</v>
      </c>
      <c r="H7" s="1225"/>
      <c r="I7" s="1225"/>
      <c r="J7" s="1225"/>
      <c r="K7" s="1226" t="s">
        <v>1344</v>
      </c>
      <c r="L7" s="1223" t="s">
        <v>1345</v>
      </c>
      <c r="M7" s="1228" t="s">
        <v>144</v>
      </c>
      <c r="N7" s="1230" t="s">
        <v>1346</v>
      </c>
      <c r="O7" s="427"/>
      <c r="P7" s="427"/>
      <c r="Q7" s="427"/>
      <c r="R7" s="427"/>
      <c r="S7" s="427"/>
      <c r="T7" s="427"/>
      <c r="U7" s="427"/>
      <c r="V7" s="427"/>
      <c r="W7" s="428"/>
      <c r="X7" s="428"/>
      <c r="Y7" s="428"/>
      <c r="Z7" s="428"/>
      <c r="AA7" s="428"/>
      <c r="AB7" s="428"/>
      <c r="AC7" s="428"/>
      <c r="AD7" s="428"/>
      <c r="AE7" s="428"/>
      <c r="AF7" s="428"/>
      <c r="AG7" s="428"/>
    </row>
    <row r="8" spans="1:33" ht="47.25" customHeight="1" x14ac:dyDescent="0.2">
      <c r="A8" s="1222"/>
      <c r="B8" s="1224"/>
      <c r="C8" s="1224"/>
      <c r="D8" s="1224"/>
      <c r="E8" s="1224"/>
      <c r="F8" s="1224"/>
      <c r="G8" s="433" t="s">
        <v>1347</v>
      </c>
      <c r="H8" s="433" t="s">
        <v>1348</v>
      </c>
      <c r="I8" s="433" t="s">
        <v>1349</v>
      </c>
      <c r="J8" s="434" t="s">
        <v>1350</v>
      </c>
      <c r="K8" s="1227"/>
      <c r="L8" s="1224"/>
      <c r="M8" s="1229"/>
      <c r="N8" s="1231"/>
      <c r="O8" s="416"/>
      <c r="P8" s="416"/>
      <c r="Q8" s="416"/>
      <c r="R8" s="416"/>
      <c r="S8" s="416"/>
      <c r="T8" s="416"/>
    </row>
    <row r="9" spans="1:33" x14ac:dyDescent="0.2">
      <c r="A9" s="435" t="s">
        <v>8</v>
      </c>
      <c r="B9" s="436" t="s">
        <v>9</v>
      </c>
      <c r="C9" s="436" t="s">
        <v>10</v>
      </c>
      <c r="D9" s="436">
        <v>1</v>
      </c>
      <c r="E9" s="436">
        <v>2</v>
      </c>
      <c r="F9" s="436">
        <v>3</v>
      </c>
      <c r="G9" s="436">
        <v>4</v>
      </c>
      <c r="H9" s="436">
        <v>5</v>
      </c>
      <c r="I9" s="436">
        <v>6</v>
      </c>
      <c r="J9" s="437">
        <v>7</v>
      </c>
      <c r="K9" s="436">
        <v>8</v>
      </c>
      <c r="L9" s="436">
        <v>9</v>
      </c>
      <c r="M9" s="436">
        <v>10</v>
      </c>
      <c r="N9" s="438">
        <v>11</v>
      </c>
      <c r="O9" s="416"/>
      <c r="P9" s="416"/>
      <c r="Q9" s="416"/>
      <c r="R9" s="416"/>
      <c r="S9" s="416"/>
      <c r="T9" s="416"/>
      <c r="V9" s="416" t="s">
        <v>1351</v>
      </c>
    </row>
    <row r="10" spans="1:33" x14ac:dyDescent="0.2">
      <c r="A10" s="439" t="s">
        <v>385</v>
      </c>
      <c r="B10" s="440">
        <v>1110</v>
      </c>
      <c r="C10" s="440">
        <v>1</v>
      </c>
      <c r="D10" s="743"/>
      <c r="E10" s="743"/>
      <c r="F10" s="440"/>
      <c r="G10" s="736"/>
      <c r="H10" s="440"/>
      <c r="I10" s="440"/>
      <c r="J10" s="441">
        <f>SUM(J11:J23)</f>
        <v>0</v>
      </c>
      <c r="K10" s="736"/>
      <c r="L10" s="736"/>
      <c r="M10" s="441">
        <f t="shared" ref="M10" si="0">SUM(M11:M23)</f>
        <v>0</v>
      </c>
      <c r="N10" s="442">
        <f>SUMPRODUCT((N11:N23=$V$2)*M11:M23)</f>
        <v>0</v>
      </c>
      <c r="O10" s="585" t="str">
        <f>IF(M10=i.04119a!D12,"","M10 i.04119a D12 дүнгээс зөрсөн")</f>
        <v/>
      </c>
      <c r="P10" s="416"/>
      <c r="Q10" s="416"/>
      <c r="R10" s="416"/>
      <c r="S10" s="416"/>
      <c r="T10" s="416"/>
      <c r="V10" s="416" t="s">
        <v>1352</v>
      </c>
    </row>
    <row r="11" spans="1:33" outlineLevel="1" x14ac:dyDescent="0.2">
      <c r="A11" s="443" t="str">
        <f>"Ариг банк"</f>
        <v>Ариг банк</v>
      </c>
      <c r="B11" s="1217"/>
      <c r="C11" s="444">
        <v>2</v>
      </c>
      <c r="D11" s="744"/>
      <c r="E11" s="744"/>
      <c r="F11" s="445"/>
      <c r="G11" s="737"/>
      <c r="H11" s="445"/>
      <c r="I11" s="445"/>
      <c r="J11" s="446"/>
      <c r="K11" s="569"/>
      <c r="L11" s="569"/>
      <c r="M11" s="448">
        <f>J11+K11+L11</f>
        <v>0</v>
      </c>
      <c r="N11" s="827"/>
      <c r="O11" s="585"/>
      <c r="P11" s="416"/>
      <c r="Q11" s="416"/>
      <c r="R11" s="416"/>
      <c r="S11" s="416"/>
      <c r="T11" s="416"/>
      <c r="V11" s="416" t="s">
        <v>1353</v>
      </c>
    </row>
    <row r="12" spans="1:33" outlineLevel="1" x14ac:dyDescent="0.2">
      <c r="A12" s="443" t="str">
        <f>"Богд банк"</f>
        <v>Богд банк</v>
      </c>
      <c r="B12" s="1218"/>
      <c r="C12" s="444">
        <v>3</v>
      </c>
      <c r="D12" s="744"/>
      <c r="E12" s="744"/>
      <c r="F12" s="445"/>
      <c r="G12" s="737"/>
      <c r="H12" s="445"/>
      <c r="I12" s="445"/>
      <c r="J12" s="446"/>
      <c r="K12" s="569"/>
      <c r="L12" s="569"/>
      <c r="M12" s="448">
        <f t="shared" ref="M12:M23" si="1">J12+K12+L12</f>
        <v>0</v>
      </c>
      <c r="N12" s="827"/>
      <c r="O12" s="585"/>
      <c r="P12" s="416"/>
      <c r="Q12" s="416"/>
      <c r="R12" s="416"/>
      <c r="S12" s="416"/>
      <c r="T12" s="416"/>
      <c r="V12" s="416" t="s">
        <v>1354</v>
      </c>
    </row>
    <row r="13" spans="1:33" outlineLevel="1" x14ac:dyDescent="0.2">
      <c r="A13" s="443" t="str">
        <f>"Голомт банк"</f>
        <v>Голомт банк</v>
      </c>
      <c r="B13" s="1218"/>
      <c r="C13" s="444">
        <v>4</v>
      </c>
      <c r="D13" s="744"/>
      <c r="E13" s="744"/>
      <c r="F13" s="445"/>
      <c r="G13" s="737"/>
      <c r="H13" s="445"/>
      <c r="I13" s="445"/>
      <c r="J13" s="446"/>
      <c r="K13" s="569"/>
      <c r="L13" s="569"/>
      <c r="M13" s="448">
        <f t="shared" si="1"/>
        <v>0</v>
      </c>
      <c r="N13" s="827"/>
      <c r="O13" s="585"/>
      <c r="P13" s="416"/>
      <c r="Q13" s="416"/>
      <c r="R13" s="416"/>
      <c r="S13" s="416"/>
      <c r="T13" s="416"/>
      <c r="V13" s="449" t="s">
        <v>1355</v>
      </c>
    </row>
    <row r="14" spans="1:33" outlineLevel="1" x14ac:dyDescent="0.2">
      <c r="A14" s="443" t="str">
        <f>"Капитрон банк"</f>
        <v>Капитрон банк</v>
      </c>
      <c r="B14" s="1218"/>
      <c r="C14" s="444">
        <v>5</v>
      </c>
      <c r="D14" s="744"/>
      <c r="E14" s="744"/>
      <c r="F14" s="445"/>
      <c r="G14" s="737"/>
      <c r="H14" s="445"/>
      <c r="I14" s="445"/>
      <c r="J14" s="446"/>
      <c r="K14" s="569"/>
      <c r="L14" s="569"/>
      <c r="M14" s="448">
        <f t="shared" si="1"/>
        <v>0</v>
      </c>
      <c r="N14" s="827"/>
      <c r="O14" s="585"/>
      <c r="P14" s="416"/>
      <c r="Q14" s="416"/>
      <c r="R14" s="416"/>
      <c r="S14" s="416"/>
      <c r="T14" s="416"/>
      <c r="V14" s="449" t="s">
        <v>1356</v>
      </c>
    </row>
    <row r="15" spans="1:33" outlineLevel="1" x14ac:dyDescent="0.2">
      <c r="A15" s="443" t="str">
        <f>"Кредит банк"</f>
        <v>Кредит банк</v>
      </c>
      <c r="B15" s="1218"/>
      <c r="C15" s="444">
        <v>6</v>
      </c>
      <c r="D15" s="744"/>
      <c r="E15" s="744"/>
      <c r="F15" s="445"/>
      <c r="G15" s="737"/>
      <c r="H15" s="445"/>
      <c r="I15" s="445"/>
      <c r="J15" s="446"/>
      <c r="K15" s="569"/>
      <c r="L15" s="569"/>
      <c r="M15" s="448">
        <f t="shared" si="1"/>
        <v>0</v>
      </c>
      <c r="N15" s="827"/>
      <c r="O15" s="585"/>
      <c r="P15" s="416"/>
      <c r="Q15" s="416"/>
      <c r="R15" s="416"/>
      <c r="S15" s="416"/>
      <c r="T15" s="416"/>
      <c r="V15" s="449" t="s">
        <v>1357</v>
      </c>
    </row>
    <row r="16" spans="1:33" outlineLevel="1" x14ac:dyDescent="0.2">
      <c r="A16" s="443" t="str">
        <f>"Төрийн банк"</f>
        <v>Төрийн банк</v>
      </c>
      <c r="B16" s="1218"/>
      <c r="C16" s="444">
        <v>7</v>
      </c>
      <c r="D16" s="744"/>
      <c r="E16" s="744"/>
      <c r="F16" s="445"/>
      <c r="G16" s="737"/>
      <c r="H16" s="445"/>
      <c r="I16" s="445"/>
      <c r="J16" s="446"/>
      <c r="K16" s="569"/>
      <c r="L16" s="569"/>
      <c r="M16" s="448">
        <f t="shared" si="1"/>
        <v>0</v>
      </c>
      <c r="N16" s="827"/>
      <c r="O16" s="585"/>
      <c r="P16" s="416"/>
      <c r="Q16" s="416"/>
      <c r="R16" s="416"/>
      <c r="S16" s="416"/>
      <c r="T16" s="416"/>
      <c r="V16" s="416" t="s">
        <v>1358</v>
      </c>
    </row>
    <row r="17" spans="1:22" outlineLevel="1" x14ac:dyDescent="0.2">
      <c r="A17" s="443" t="str">
        <f>"Тээвэр Хөгжлийн банк"</f>
        <v>Тээвэр Хөгжлийн банк</v>
      </c>
      <c r="B17" s="1218"/>
      <c r="C17" s="444">
        <v>8</v>
      </c>
      <c r="D17" s="744"/>
      <c r="E17" s="744"/>
      <c r="F17" s="445"/>
      <c r="G17" s="737"/>
      <c r="H17" s="445"/>
      <c r="I17" s="445"/>
      <c r="J17" s="446"/>
      <c r="K17" s="569"/>
      <c r="L17" s="569"/>
      <c r="M17" s="448">
        <f t="shared" si="1"/>
        <v>0</v>
      </c>
      <c r="N17" s="827"/>
      <c r="O17" s="585"/>
      <c r="P17" s="416"/>
      <c r="Q17" s="416"/>
      <c r="R17" s="416"/>
      <c r="S17" s="416"/>
      <c r="T17" s="416"/>
      <c r="V17" s="449" t="s">
        <v>1359</v>
      </c>
    </row>
    <row r="18" spans="1:22" outlineLevel="1" x14ac:dyDescent="0.2">
      <c r="A18" s="443" t="str">
        <f>"Үндэсний хөрөнгө оруулалтын банк"</f>
        <v>Үндэсний хөрөнгө оруулалтын банк</v>
      </c>
      <c r="B18" s="1218"/>
      <c r="C18" s="444">
        <v>9</v>
      </c>
      <c r="D18" s="744"/>
      <c r="E18" s="744"/>
      <c r="F18" s="445"/>
      <c r="G18" s="737"/>
      <c r="H18" s="445"/>
      <c r="I18" s="445"/>
      <c r="J18" s="446"/>
      <c r="K18" s="569"/>
      <c r="L18" s="569"/>
      <c r="M18" s="448">
        <f t="shared" si="1"/>
        <v>0</v>
      </c>
      <c r="N18" s="827"/>
      <c r="O18" s="585"/>
      <c r="P18" s="416"/>
      <c r="Q18" s="416"/>
      <c r="R18" s="416"/>
      <c r="S18" s="416"/>
      <c r="T18" s="416"/>
    </row>
    <row r="19" spans="1:22" outlineLevel="1" x14ac:dyDescent="0.2">
      <c r="A19" s="443" t="str">
        <f>"Хаан банк"</f>
        <v>Хаан банк</v>
      </c>
      <c r="B19" s="1218"/>
      <c r="C19" s="444">
        <v>10</v>
      </c>
      <c r="D19" s="744"/>
      <c r="E19" s="744"/>
      <c r="F19" s="445"/>
      <c r="G19" s="737"/>
      <c r="H19" s="445"/>
      <c r="I19" s="445"/>
      <c r="J19" s="446"/>
      <c r="K19" s="569"/>
      <c r="L19" s="569"/>
      <c r="M19" s="448">
        <f t="shared" si="1"/>
        <v>0</v>
      </c>
      <c r="N19" s="827"/>
      <c r="O19" s="585"/>
      <c r="P19" s="416"/>
      <c r="Q19" s="416"/>
      <c r="R19" s="416"/>
      <c r="S19" s="416"/>
      <c r="T19" s="416"/>
    </row>
    <row r="20" spans="1:22" outlineLevel="1" x14ac:dyDescent="0.2">
      <c r="A20" s="443" t="str">
        <f>"Хас банк"</f>
        <v>Хас банк</v>
      </c>
      <c r="B20" s="1218"/>
      <c r="C20" s="444">
        <v>11</v>
      </c>
      <c r="D20" s="744"/>
      <c r="E20" s="744"/>
      <c r="F20" s="445"/>
      <c r="G20" s="737"/>
      <c r="H20" s="445"/>
      <c r="I20" s="445"/>
      <c r="J20" s="446"/>
      <c r="K20" s="569"/>
      <c r="L20" s="569"/>
      <c r="M20" s="448">
        <f t="shared" si="1"/>
        <v>0</v>
      </c>
      <c r="N20" s="827"/>
      <c r="O20" s="585"/>
      <c r="P20" s="416"/>
      <c r="Q20" s="416"/>
      <c r="R20" s="416"/>
      <c r="S20" s="416"/>
      <c r="T20" s="416"/>
    </row>
    <row r="21" spans="1:22" outlineLevel="1" x14ac:dyDescent="0.2">
      <c r="A21" s="443" t="str">
        <f>"Худалдаа хөгжлийн банк"</f>
        <v>Худалдаа хөгжлийн банк</v>
      </c>
      <c r="B21" s="1218"/>
      <c r="C21" s="444">
        <v>12</v>
      </c>
      <c r="D21" s="744"/>
      <c r="E21" s="744"/>
      <c r="F21" s="445"/>
      <c r="G21" s="737"/>
      <c r="H21" s="445"/>
      <c r="I21" s="445"/>
      <c r="J21" s="446"/>
      <c r="K21" s="569"/>
      <c r="L21" s="569"/>
      <c r="M21" s="448">
        <f t="shared" si="1"/>
        <v>0</v>
      </c>
      <c r="N21" s="827"/>
      <c r="O21" s="585"/>
      <c r="P21" s="416"/>
      <c r="Q21" s="416"/>
      <c r="R21" s="416"/>
      <c r="S21" s="416"/>
      <c r="T21" s="416"/>
    </row>
    <row r="22" spans="1:22" outlineLevel="1" x14ac:dyDescent="0.2">
      <c r="A22" s="443" t="str">
        <f>"Чингис хаан банк"</f>
        <v>Чингис хаан банк</v>
      </c>
      <c r="B22" s="1218"/>
      <c r="C22" s="444">
        <v>13</v>
      </c>
      <c r="D22" s="744"/>
      <c r="E22" s="744"/>
      <c r="F22" s="445"/>
      <c r="G22" s="737"/>
      <c r="H22" s="445"/>
      <c r="I22" s="445"/>
      <c r="J22" s="446"/>
      <c r="K22" s="569"/>
      <c r="L22" s="569"/>
      <c r="M22" s="448">
        <f t="shared" si="1"/>
        <v>0</v>
      </c>
      <c r="N22" s="827"/>
      <c r="O22" s="585"/>
      <c r="P22" s="416"/>
      <c r="Q22" s="416"/>
      <c r="R22" s="416"/>
      <c r="S22" s="416"/>
      <c r="T22" s="416"/>
    </row>
    <row r="23" spans="1:22" outlineLevel="1" x14ac:dyDescent="0.2">
      <c r="A23" s="450"/>
      <c r="B23" s="1219"/>
      <c r="C23" s="444">
        <v>14</v>
      </c>
      <c r="D23" s="744"/>
      <c r="E23" s="744"/>
      <c r="F23" s="445"/>
      <c r="G23" s="737"/>
      <c r="H23" s="445"/>
      <c r="I23" s="445"/>
      <c r="J23" s="306"/>
      <c r="K23" s="569"/>
      <c r="L23" s="569"/>
      <c r="M23" s="448">
        <f t="shared" si="1"/>
        <v>0</v>
      </c>
      <c r="N23" s="827"/>
      <c r="O23" s="585"/>
      <c r="P23" s="416"/>
      <c r="Q23" s="416"/>
      <c r="R23" s="416"/>
      <c r="S23" s="416"/>
      <c r="T23" s="416"/>
    </row>
    <row r="24" spans="1:22" x14ac:dyDescent="0.2">
      <c r="A24" s="439" t="s">
        <v>388</v>
      </c>
      <c r="B24" s="440">
        <v>1120</v>
      </c>
      <c r="C24" s="440">
        <v>15</v>
      </c>
      <c r="D24" s="743"/>
      <c r="E24" s="743"/>
      <c r="F24" s="441"/>
      <c r="G24" s="736"/>
      <c r="H24" s="440"/>
      <c r="I24" s="440"/>
      <c r="J24" s="441">
        <f>SUM(J25:J37)</f>
        <v>0</v>
      </c>
      <c r="K24" s="441">
        <f t="shared" ref="K24:M24" si="2">SUM(K25:K37)</f>
        <v>0</v>
      </c>
      <c r="L24" s="441">
        <f t="shared" si="2"/>
        <v>0</v>
      </c>
      <c r="M24" s="441">
        <f t="shared" si="2"/>
        <v>0</v>
      </c>
      <c r="N24" s="442">
        <f>SUMPRODUCT((N25:N37=$V$2)*M25:M37)</f>
        <v>0</v>
      </c>
      <c r="O24" s="585"/>
      <c r="P24" s="416"/>
      <c r="Q24" s="416"/>
      <c r="R24" s="416"/>
      <c r="S24" s="416"/>
      <c r="T24" s="416"/>
    </row>
    <row r="25" spans="1:22" outlineLevel="1" x14ac:dyDescent="0.2">
      <c r="A25" s="443" t="str">
        <f>"Ариг банк"</f>
        <v>Ариг банк</v>
      </c>
      <c r="B25" s="1217"/>
      <c r="C25" s="444">
        <v>16</v>
      </c>
      <c r="D25" s="744"/>
      <c r="E25" s="744"/>
      <c r="F25" s="445"/>
      <c r="G25" s="737"/>
      <c r="H25" s="445"/>
      <c r="I25" s="445"/>
      <c r="J25" s="446"/>
      <c r="K25" s="569"/>
      <c r="L25" s="569"/>
      <c r="M25" s="448">
        <f>J25+K25+L25</f>
        <v>0</v>
      </c>
      <c r="N25" s="451">
        <f t="shared" ref="N25:N37" si="3">N11</f>
        <v>0</v>
      </c>
      <c r="O25" s="416"/>
      <c r="P25" s="416"/>
      <c r="Q25" s="416"/>
      <c r="R25" s="416"/>
      <c r="S25" s="416"/>
      <c r="T25" s="416"/>
    </row>
    <row r="26" spans="1:22" outlineLevel="1" x14ac:dyDescent="0.2">
      <c r="A26" s="443" t="str">
        <f>"Богд банк"</f>
        <v>Богд банк</v>
      </c>
      <c r="B26" s="1218"/>
      <c r="C26" s="444">
        <v>17</v>
      </c>
      <c r="D26" s="744"/>
      <c r="E26" s="744"/>
      <c r="F26" s="445"/>
      <c r="G26" s="737"/>
      <c r="H26" s="445"/>
      <c r="I26" s="445"/>
      <c r="J26" s="446"/>
      <c r="K26" s="569"/>
      <c r="L26" s="569"/>
      <c r="M26" s="448">
        <f t="shared" ref="M26:M37" si="4">J26+K26+L26</f>
        <v>0</v>
      </c>
      <c r="N26" s="451">
        <f t="shared" si="3"/>
        <v>0</v>
      </c>
      <c r="O26" s="416"/>
      <c r="P26" s="416"/>
      <c r="Q26" s="416"/>
      <c r="R26" s="416"/>
      <c r="S26" s="416"/>
      <c r="T26" s="416"/>
    </row>
    <row r="27" spans="1:22" outlineLevel="1" x14ac:dyDescent="0.2">
      <c r="A27" s="443" t="str">
        <f>"Голомт банк"</f>
        <v>Голомт банк</v>
      </c>
      <c r="B27" s="1218"/>
      <c r="C27" s="444">
        <v>18</v>
      </c>
      <c r="D27" s="744"/>
      <c r="E27" s="744"/>
      <c r="F27" s="445"/>
      <c r="G27" s="737"/>
      <c r="H27" s="445"/>
      <c r="I27" s="445"/>
      <c r="J27" s="446"/>
      <c r="K27" s="569"/>
      <c r="L27" s="569"/>
      <c r="M27" s="448">
        <f t="shared" si="4"/>
        <v>0</v>
      </c>
      <c r="N27" s="451">
        <f t="shared" si="3"/>
        <v>0</v>
      </c>
      <c r="O27" s="416"/>
      <c r="P27" s="416"/>
      <c r="Q27" s="416"/>
      <c r="R27" s="416"/>
      <c r="S27" s="416"/>
      <c r="T27" s="416"/>
    </row>
    <row r="28" spans="1:22" outlineLevel="1" x14ac:dyDescent="0.2">
      <c r="A28" s="443" t="str">
        <f>"Капитрон банк"</f>
        <v>Капитрон банк</v>
      </c>
      <c r="B28" s="1218"/>
      <c r="C28" s="444">
        <v>19</v>
      </c>
      <c r="D28" s="744"/>
      <c r="E28" s="744"/>
      <c r="F28" s="445"/>
      <c r="G28" s="737"/>
      <c r="H28" s="445"/>
      <c r="I28" s="445"/>
      <c r="J28" s="446"/>
      <c r="K28" s="569"/>
      <c r="L28" s="569"/>
      <c r="M28" s="448">
        <f t="shared" si="4"/>
        <v>0</v>
      </c>
      <c r="N28" s="451">
        <f t="shared" si="3"/>
        <v>0</v>
      </c>
      <c r="O28" s="416"/>
      <c r="P28" s="416"/>
      <c r="Q28" s="416"/>
      <c r="R28" s="416"/>
      <c r="S28" s="416"/>
      <c r="T28" s="416"/>
    </row>
    <row r="29" spans="1:22" outlineLevel="1" x14ac:dyDescent="0.2">
      <c r="A29" s="443" t="str">
        <f>"Кредит банк"</f>
        <v>Кредит банк</v>
      </c>
      <c r="B29" s="1218"/>
      <c r="C29" s="444">
        <v>20</v>
      </c>
      <c r="D29" s="744"/>
      <c r="E29" s="744"/>
      <c r="F29" s="445"/>
      <c r="G29" s="737"/>
      <c r="H29" s="445"/>
      <c r="I29" s="445"/>
      <c r="J29" s="446"/>
      <c r="K29" s="569"/>
      <c r="L29" s="569"/>
      <c r="M29" s="448">
        <f t="shared" si="4"/>
        <v>0</v>
      </c>
      <c r="N29" s="451">
        <f t="shared" si="3"/>
        <v>0</v>
      </c>
      <c r="O29" s="416"/>
      <c r="P29" s="416"/>
      <c r="Q29" s="416"/>
      <c r="R29" s="416"/>
      <c r="S29" s="416"/>
      <c r="T29" s="416"/>
    </row>
    <row r="30" spans="1:22" outlineLevel="1" x14ac:dyDescent="0.2">
      <c r="A30" s="443" t="str">
        <f>"Төрийн банк"</f>
        <v>Төрийн банк</v>
      </c>
      <c r="B30" s="1218"/>
      <c r="C30" s="444">
        <v>21</v>
      </c>
      <c r="D30" s="744"/>
      <c r="E30" s="744"/>
      <c r="F30" s="445"/>
      <c r="G30" s="737"/>
      <c r="H30" s="445"/>
      <c r="I30" s="445"/>
      <c r="J30" s="446"/>
      <c r="K30" s="569"/>
      <c r="L30" s="569"/>
      <c r="M30" s="448">
        <f t="shared" si="4"/>
        <v>0</v>
      </c>
      <c r="N30" s="451">
        <f t="shared" si="3"/>
        <v>0</v>
      </c>
      <c r="O30" s="416"/>
      <c r="P30" s="416"/>
      <c r="Q30" s="416"/>
      <c r="R30" s="416"/>
      <c r="S30" s="416"/>
      <c r="T30" s="416"/>
    </row>
    <row r="31" spans="1:22" outlineLevel="1" x14ac:dyDescent="0.2">
      <c r="A31" s="443" t="str">
        <f>"Тээвэр Хөгжлийн банк"</f>
        <v>Тээвэр Хөгжлийн банк</v>
      </c>
      <c r="B31" s="1218"/>
      <c r="C31" s="444">
        <v>22</v>
      </c>
      <c r="D31" s="744"/>
      <c r="E31" s="744"/>
      <c r="F31" s="445"/>
      <c r="G31" s="737"/>
      <c r="H31" s="445"/>
      <c r="I31" s="445"/>
      <c r="J31" s="446"/>
      <c r="K31" s="569"/>
      <c r="L31" s="569"/>
      <c r="M31" s="448">
        <f t="shared" si="4"/>
        <v>0</v>
      </c>
      <c r="N31" s="451">
        <f t="shared" si="3"/>
        <v>0</v>
      </c>
      <c r="O31" s="416"/>
      <c r="P31" s="416"/>
      <c r="Q31" s="416"/>
      <c r="R31" s="416"/>
      <c r="S31" s="416"/>
      <c r="T31" s="416"/>
    </row>
    <row r="32" spans="1:22" outlineLevel="1" x14ac:dyDescent="0.2">
      <c r="A32" s="443" t="str">
        <f>"Үндэсний хөрөнгө оруулалтын банк"</f>
        <v>Үндэсний хөрөнгө оруулалтын банк</v>
      </c>
      <c r="B32" s="1218"/>
      <c r="C32" s="444">
        <v>23</v>
      </c>
      <c r="D32" s="744"/>
      <c r="E32" s="744"/>
      <c r="F32" s="445"/>
      <c r="G32" s="737"/>
      <c r="H32" s="445"/>
      <c r="I32" s="445"/>
      <c r="J32" s="446"/>
      <c r="K32" s="569"/>
      <c r="L32" s="569"/>
      <c r="M32" s="448">
        <f t="shared" si="4"/>
        <v>0</v>
      </c>
      <c r="N32" s="451">
        <f t="shared" si="3"/>
        <v>0</v>
      </c>
      <c r="O32" s="416"/>
      <c r="P32" s="416"/>
      <c r="Q32" s="416"/>
      <c r="R32" s="416"/>
      <c r="S32" s="416"/>
      <c r="T32" s="416"/>
    </row>
    <row r="33" spans="1:20" outlineLevel="1" x14ac:dyDescent="0.2">
      <c r="A33" s="443" t="str">
        <f>"Хаан банк"</f>
        <v>Хаан банк</v>
      </c>
      <c r="B33" s="1218"/>
      <c r="C33" s="444">
        <v>24</v>
      </c>
      <c r="D33" s="744"/>
      <c r="E33" s="744"/>
      <c r="F33" s="445"/>
      <c r="G33" s="737"/>
      <c r="H33" s="445"/>
      <c r="I33" s="445"/>
      <c r="J33" s="446"/>
      <c r="K33" s="569"/>
      <c r="L33" s="569"/>
      <c r="M33" s="448">
        <f t="shared" si="4"/>
        <v>0</v>
      </c>
      <c r="N33" s="451">
        <f t="shared" si="3"/>
        <v>0</v>
      </c>
      <c r="O33" s="416"/>
      <c r="P33" s="416"/>
      <c r="Q33" s="416"/>
      <c r="R33" s="416"/>
      <c r="S33" s="416"/>
      <c r="T33" s="416"/>
    </row>
    <row r="34" spans="1:20" outlineLevel="1" x14ac:dyDescent="0.2">
      <c r="A34" s="443" t="str">
        <f>"Хас банк"</f>
        <v>Хас банк</v>
      </c>
      <c r="B34" s="1218"/>
      <c r="C34" s="444">
        <v>25</v>
      </c>
      <c r="D34" s="744"/>
      <c r="E34" s="744"/>
      <c r="F34" s="445"/>
      <c r="G34" s="737"/>
      <c r="H34" s="445"/>
      <c r="I34" s="445"/>
      <c r="J34" s="446"/>
      <c r="K34" s="569"/>
      <c r="L34" s="569"/>
      <c r="M34" s="448">
        <f t="shared" si="4"/>
        <v>0</v>
      </c>
      <c r="N34" s="451">
        <f t="shared" si="3"/>
        <v>0</v>
      </c>
      <c r="O34" s="416"/>
      <c r="P34" s="416"/>
      <c r="Q34" s="416"/>
      <c r="R34" s="416"/>
      <c r="S34" s="416"/>
      <c r="T34" s="416"/>
    </row>
    <row r="35" spans="1:20" outlineLevel="1" x14ac:dyDescent="0.2">
      <c r="A35" s="443" t="str">
        <f>"Худалдаа хөгжлийн банк"</f>
        <v>Худалдаа хөгжлийн банк</v>
      </c>
      <c r="B35" s="1218"/>
      <c r="C35" s="444">
        <v>26</v>
      </c>
      <c r="D35" s="744"/>
      <c r="E35" s="744"/>
      <c r="F35" s="445"/>
      <c r="G35" s="737"/>
      <c r="H35" s="445"/>
      <c r="I35" s="445"/>
      <c r="J35" s="446"/>
      <c r="K35" s="569"/>
      <c r="L35" s="569"/>
      <c r="M35" s="448">
        <f t="shared" si="4"/>
        <v>0</v>
      </c>
      <c r="N35" s="451">
        <f t="shared" si="3"/>
        <v>0</v>
      </c>
      <c r="O35" s="416"/>
      <c r="P35" s="416"/>
      <c r="Q35" s="416"/>
      <c r="R35" s="416"/>
      <c r="S35" s="416"/>
      <c r="T35" s="416"/>
    </row>
    <row r="36" spans="1:20" outlineLevel="1" x14ac:dyDescent="0.2">
      <c r="A36" s="443" t="str">
        <f>"Чингис хаан банк"</f>
        <v>Чингис хаан банк</v>
      </c>
      <c r="B36" s="1218"/>
      <c r="C36" s="444">
        <v>27</v>
      </c>
      <c r="D36" s="744"/>
      <c r="E36" s="744"/>
      <c r="F36" s="445"/>
      <c r="G36" s="737"/>
      <c r="H36" s="445"/>
      <c r="I36" s="445"/>
      <c r="J36" s="446"/>
      <c r="K36" s="569"/>
      <c r="L36" s="569"/>
      <c r="M36" s="448">
        <f t="shared" si="4"/>
        <v>0</v>
      </c>
      <c r="N36" s="451">
        <f t="shared" si="3"/>
        <v>0</v>
      </c>
      <c r="O36" s="416"/>
      <c r="P36" s="416"/>
      <c r="Q36" s="416"/>
      <c r="R36" s="416"/>
      <c r="S36" s="416"/>
      <c r="T36" s="416"/>
    </row>
    <row r="37" spans="1:20" outlineLevel="1" x14ac:dyDescent="0.2">
      <c r="A37" s="452"/>
      <c r="B37" s="1219"/>
      <c r="C37" s="444">
        <v>28</v>
      </c>
      <c r="D37" s="744"/>
      <c r="E37" s="744"/>
      <c r="F37" s="445"/>
      <c r="G37" s="737"/>
      <c r="H37" s="445"/>
      <c r="I37" s="445"/>
      <c r="J37" s="446"/>
      <c r="K37" s="569"/>
      <c r="L37" s="569"/>
      <c r="M37" s="448">
        <f t="shared" si="4"/>
        <v>0</v>
      </c>
      <c r="N37" s="451">
        <f t="shared" si="3"/>
        <v>0</v>
      </c>
      <c r="O37" s="416"/>
      <c r="P37" s="416"/>
      <c r="Q37" s="416"/>
      <c r="R37" s="416"/>
      <c r="S37" s="416"/>
      <c r="T37" s="416"/>
    </row>
    <row r="38" spans="1:20" x14ac:dyDescent="0.2">
      <c r="A38" s="453" t="s">
        <v>1360</v>
      </c>
      <c r="B38" s="454"/>
      <c r="C38" s="440">
        <v>29</v>
      </c>
      <c r="D38" s="745"/>
      <c r="E38" s="745"/>
      <c r="F38" s="454"/>
      <c r="G38" s="738"/>
      <c r="H38" s="454"/>
      <c r="I38" s="454"/>
      <c r="J38" s="441">
        <f>SUM(J39,J50,J61,J72,J83,J94,J156,J167,J178,J189,J200,J211,J222)</f>
        <v>0</v>
      </c>
      <c r="K38" s="441">
        <f>SUM(K39,K50,K61,K72,K83,K94,K156,K167,K178,K189,K200,K211,K222)</f>
        <v>0</v>
      </c>
      <c r="L38" s="441">
        <f>SUM(L39,L50,L61,L72,L83,L94,L156,L167,L178,L189,L200,L211,L222)</f>
        <v>0</v>
      </c>
      <c r="M38" s="441">
        <f>SUM(M39,M50,M61,M72,M83,M94,M156,M167,M178,M189,M200,M211,M222)</f>
        <v>0</v>
      </c>
      <c r="N38" s="442">
        <f>SUM(N39,N50,N61,N72,N83,N94,N156,N167,N178,N189,N200,N211,N222)</f>
        <v>0</v>
      </c>
      <c r="O38" s="416"/>
      <c r="P38" s="416"/>
      <c r="Q38" s="416"/>
      <c r="R38" s="416"/>
      <c r="S38" s="416"/>
      <c r="T38" s="416"/>
    </row>
    <row r="39" spans="1:20" outlineLevel="1" x14ac:dyDescent="0.2">
      <c r="A39" s="452" t="str">
        <f>A$11</f>
        <v>Ариг банк</v>
      </c>
      <c r="B39" s="455"/>
      <c r="C39" s="444">
        <v>30</v>
      </c>
      <c r="D39" s="746"/>
      <c r="E39" s="746"/>
      <c r="F39" s="455"/>
      <c r="G39" s="466"/>
      <c r="H39" s="455"/>
      <c r="I39" s="455"/>
      <c r="J39" s="448">
        <f>SUM(J40:J49)</f>
        <v>0</v>
      </c>
      <c r="K39" s="448">
        <f t="shared" ref="K39:M39" si="5">SUM(K40:K49)</f>
        <v>0</v>
      </c>
      <c r="L39" s="448">
        <f t="shared" si="5"/>
        <v>0</v>
      </c>
      <c r="M39" s="448">
        <f t="shared" si="5"/>
        <v>0</v>
      </c>
      <c r="N39" s="451">
        <f>SUMPRODUCT((N40:N49=$V$2)*M40:M49)</f>
        <v>0</v>
      </c>
      <c r="O39" s="416"/>
      <c r="P39" s="416"/>
      <c r="Q39" s="416"/>
      <c r="R39" s="416"/>
      <c r="S39" s="416"/>
      <c r="T39" s="416"/>
    </row>
    <row r="40" spans="1:20" outlineLevel="2" x14ac:dyDescent="0.2">
      <c r="A40" s="450"/>
      <c r="B40" s="455"/>
      <c r="C40" s="444">
        <v>31</v>
      </c>
      <c r="D40" s="747"/>
      <c r="E40" s="747"/>
      <c r="F40" s="448">
        <f>YEARFRAC(D40,E40)*12</f>
        <v>0</v>
      </c>
      <c r="G40" s="739"/>
      <c r="H40" s="457"/>
      <c r="I40" s="457"/>
      <c r="J40" s="446"/>
      <c r="K40" s="446"/>
      <c r="L40" s="446"/>
      <c r="M40" s="448">
        <f>J40+K40+L40</f>
        <v>0</v>
      </c>
      <c r="N40" s="451">
        <f>$N$11</f>
        <v>0</v>
      </c>
      <c r="O40" s="416"/>
      <c r="P40" s="416"/>
      <c r="Q40" s="416"/>
      <c r="R40" s="416"/>
      <c r="S40" s="416"/>
      <c r="T40" s="416"/>
    </row>
    <row r="41" spans="1:20" outlineLevel="2" x14ac:dyDescent="0.2">
      <c r="A41" s="450"/>
      <c r="B41" s="455"/>
      <c r="C41" s="444">
        <v>32</v>
      </c>
      <c r="D41" s="747"/>
      <c r="E41" s="747"/>
      <c r="F41" s="448">
        <f t="shared" ref="F41:F48" si="6">YEARFRAC(D41,E41)*12</f>
        <v>0</v>
      </c>
      <c r="G41" s="739"/>
      <c r="H41" s="457"/>
      <c r="I41" s="457"/>
      <c r="J41" s="446"/>
      <c r="K41" s="446"/>
      <c r="L41" s="446"/>
      <c r="M41" s="448">
        <f t="shared" ref="M41:M49" si="7">J41+K41+L41</f>
        <v>0</v>
      </c>
      <c r="N41" s="451">
        <f t="shared" ref="N41:N49" si="8">$N$11</f>
        <v>0</v>
      </c>
      <c r="O41" s="416"/>
      <c r="P41" s="416"/>
      <c r="Q41" s="416"/>
      <c r="R41" s="416"/>
      <c r="S41" s="416"/>
      <c r="T41" s="416"/>
    </row>
    <row r="42" spans="1:20" outlineLevel="2" x14ac:dyDescent="0.2">
      <c r="A42" s="450"/>
      <c r="B42" s="455"/>
      <c r="C42" s="444">
        <v>33</v>
      </c>
      <c r="D42" s="747"/>
      <c r="E42" s="747"/>
      <c r="F42" s="448">
        <f t="shared" si="6"/>
        <v>0</v>
      </c>
      <c r="G42" s="739"/>
      <c r="H42" s="457"/>
      <c r="I42" s="457"/>
      <c r="J42" s="446"/>
      <c r="K42" s="446"/>
      <c r="L42" s="446"/>
      <c r="M42" s="448">
        <f t="shared" si="7"/>
        <v>0</v>
      </c>
      <c r="N42" s="451">
        <f t="shared" si="8"/>
        <v>0</v>
      </c>
      <c r="O42" s="416"/>
      <c r="P42" s="416"/>
      <c r="Q42" s="416"/>
      <c r="R42" s="416"/>
      <c r="S42" s="416"/>
      <c r="T42" s="416"/>
    </row>
    <row r="43" spans="1:20" outlineLevel="2" x14ac:dyDescent="0.2">
      <c r="A43" s="450"/>
      <c r="B43" s="455"/>
      <c r="C43" s="444">
        <v>34</v>
      </c>
      <c r="D43" s="747"/>
      <c r="E43" s="747"/>
      <c r="F43" s="448">
        <f t="shared" si="6"/>
        <v>0</v>
      </c>
      <c r="G43" s="739"/>
      <c r="H43" s="457"/>
      <c r="I43" s="457"/>
      <c r="J43" s="446"/>
      <c r="K43" s="446"/>
      <c r="L43" s="446"/>
      <c r="M43" s="448">
        <f t="shared" si="7"/>
        <v>0</v>
      </c>
      <c r="N43" s="451">
        <f t="shared" si="8"/>
        <v>0</v>
      </c>
      <c r="O43" s="416"/>
      <c r="P43" s="416"/>
      <c r="Q43" s="416"/>
      <c r="R43" s="416"/>
      <c r="S43" s="416"/>
      <c r="T43" s="416"/>
    </row>
    <row r="44" spans="1:20" outlineLevel="2" x14ac:dyDescent="0.2">
      <c r="A44" s="450"/>
      <c r="B44" s="455"/>
      <c r="C44" s="444">
        <v>35</v>
      </c>
      <c r="D44" s="747"/>
      <c r="E44" s="747"/>
      <c r="F44" s="448">
        <f t="shared" si="6"/>
        <v>0</v>
      </c>
      <c r="G44" s="739"/>
      <c r="H44" s="457"/>
      <c r="I44" s="457"/>
      <c r="J44" s="446"/>
      <c r="K44" s="446"/>
      <c r="L44" s="446"/>
      <c r="M44" s="448">
        <f t="shared" si="7"/>
        <v>0</v>
      </c>
      <c r="N44" s="451">
        <f t="shared" si="8"/>
        <v>0</v>
      </c>
      <c r="O44" s="416"/>
      <c r="P44" s="416"/>
      <c r="Q44" s="416"/>
      <c r="R44" s="416"/>
      <c r="S44" s="416"/>
      <c r="T44" s="416"/>
    </row>
    <row r="45" spans="1:20" outlineLevel="2" x14ac:dyDescent="0.2">
      <c r="A45" s="450"/>
      <c r="B45" s="455"/>
      <c r="C45" s="444">
        <v>36</v>
      </c>
      <c r="D45" s="747"/>
      <c r="E45" s="747"/>
      <c r="F45" s="448">
        <f t="shared" si="6"/>
        <v>0</v>
      </c>
      <c r="G45" s="739"/>
      <c r="H45" s="457"/>
      <c r="I45" s="457"/>
      <c r="J45" s="446"/>
      <c r="K45" s="446"/>
      <c r="L45" s="446"/>
      <c r="M45" s="448">
        <f t="shared" si="7"/>
        <v>0</v>
      </c>
      <c r="N45" s="451">
        <f t="shared" si="8"/>
        <v>0</v>
      </c>
      <c r="O45" s="416"/>
      <c r="P45" s="416"/>
      <c r="Q45" s="416"/>
      <c r="R45" s="416"/>
      <c r="S45" s="416"/>
      <c r="T45" s="416"/>
    </row>
    <row r="46" spans="1:20" outlineLevel="2" x14ac:dyDescent="0.2">
      <c r="A46" s="450"/>
      <c r="B46" s="455"/>
      <c r="C46" s="444">
        <v>37</v>
      </c>
      <c r="D46" s="747"/>
      <c r="E46" s="747"/>
      <c r="F46" s="448">
        <f t="shared" si="6"/>
        <v>0</v>
      </c>
      <c r="G46" s="739"/>
      <c r="H46" s="457"/>
      <c r="I46" s="457"/>
      <c r="J46" s="446"/>
      <c r="K46" s="446"/>
      <c r="L46" s="446"/>
      <c r="M46" s="448">
        <f t="shared" si="7"/>
        <v>0</v>
      </c>
      <c r="N46" s="451">
        <f t="shared" si="8"/>
        <v>0</v>
      </c>
      <c r="O46" s="416"/>
      <c r="P46" s="416"/>
      <c r="Q46" s="416"/>
      <c r="R46" s="416"/>
      <c r="S46" s="416"/>
      <c r="T46" s="416"/>
    </row>
    <row r="47" spans="1:20" outlineLevel="2" x14ac:dyDescent="0.2">
      <c r="A47" s="450"/>
      <c r="B47" s="455"/>
      <c r="C47" s="444">
        <v>38</v>
      </c>
      <c r="D47" s="747"/>
      <c r="E47" s="747"/>
      <c r="F47" s="448">
        <f t="shared" si="6"/>
        <v>0</v>
      </c>
      <c r="G47" s="739"/>
      <c r="H47" s="457"/>
      <c r="I47" s="457"/>
      <c r="J47" s="446"/>
      <c r="K47" s="446"/>
      <c r="L47" s="446"/>
      <c r="M47" s="448">
        <f t="shared" si="7"/>
        <v>0</v>
      </c>
      <c r="N47" s="451">
        <f t="shared" si="8"/>
        <v>0</v>
      </c>
      <c r="O47" s="416"/>
      <c r="P47" s="416"/>
      <c r="Q47" s="416"/>
      <c r="R47" s="416"/>
      <c r="S47" s="416"/>
      <c r="T47" s="416"/>
    </row>
    <row r="48" spans="1:20" outlineLevel="2" x14ac:dyDescent="0.2">
      <c r="A48" s="450"/>
      <c r="B48" s="455"/>
      <c r="C48" s="444">
        <v>39</v>
      </c>
      <c r="D48" s="747"/>
      <c r="E48" s="747"/>
      <c r="F48" s="448">
        <f t="shared" si="6"/>
        <v>0</v>
      </c>
      <c r="G48" s="739"/>
      <c r="H48" s="457"/>
      <c r="I48" s="457"/>
      <c r="J48" s="446"/>
      <c r="K48" s="446"/>
      <c r="L48" s="446"/>
      <c r="M48" s="448">
        <f t="shared" si="7"/>
        <v>0</v>
      </c>
      <c r="N48" s="451">
        <f t="shared" si="8"/>
        <v>0</v>
      </c>
      <c r="O48" s="416"/>
      <c r="P48" s="416"/>
      <c r="Q48" s="416"/>
      <c r="R48" s="416"/>
      <c r="S48" s="416"/>
      <c r="T48" s="416"/>
    </row>
    <row r="49" spans="1:20" outlineLevel="2" x14ac:dyDescent="0.2">
      <c r="A49" s="452" t="s">
        <v>774</v>
      </c>
      <c r="B49" s="455"/>
      <c r="C49" s="444">
        <v>40</v>
      </c>
      <c r="D49" s="747"/>
      <c r="E49" s="747"/>
      <c r="F49" s="459"/>
      <c r="G49" s="739"/>
      <c r="H49" s="457"/>
      <c r="I49" s="457"/>
      <c r="J49" s="446"/>
      <c r="K49" s="446"/>
      <c r="L49" s="446"/>
      <c r="M49" s="448">
        <f t="shared" si="7"/>
        <v>0</v>
      </c>
      <c r="N49" s="451">
        <f t="shared" si="8"/>
        <v>0</v>
      </c>
      <c r="O49" s="416"/>
      <c r="P49" s="416"/>
      <c r="Q49" s="416"/>
      <c r="R49" s="416"/>
      <c r="S49" s="416"/>
      <c r="T49" s="416"/>
    </row>
    <row r="50" spans="1:20" outlineLevel="1" x14ac:dyDescent="0.2">
      <c r="A50" s="452" t="str">
        <f>A$12</f>
        <v>Богд банк</v>
      </c>
      <c r="B50" s="455"/>
      <c r="C50" s="444">
        <v>41</v>
      </c>
      <c r="D50" s="746"/>
      <c r="E50" s="746"/>
      <c r="F50" s="455"/>
      <c r="G50" s="466"/>
      <c r="H50" s="455"/>
      <c r="I50" s="455"/>
      <c r="J50" s="448">
        <f>SUM(J51:J60)</f>
        <v>0</v>
      </c>
      <c r="K50" s="448">
        <f t="shared" ref="K50:M50" si="9">SUM(K51:K60)</f>
        <v>0</v>
      </c>
      <c r="L50" s="448">
        <f t="shared" si="9"/>
        <v>0</v>
      </c>
      <c r="M50" s="448">
        <f t="shared" si="9"/>
        <v>0</v>
      </c>
      <c r="N50" s="451">
        <f>SUMPRODUCT((N51:N60=$V$2)*M51:M60)</f>
        <v>0</v>
      </c>
      <c r="O50" s="416"/>
      <c r="P50" s="416"/>
      <c r="Q50" s="416"/>
      <c r="R50" s="416"/>
      <c r="S50" s="416"/>
      <c r="T50" s="416"/>
    </row>
    <row r="51" spans="1:20" outlineLevel="2" x14ac:dyDescent="0.2">
      <c r="A51" s="450"/>
      <c r="B51" s="455"/>
      <c r="C51" s="444">
        <v>42</v>
      </c>
      <c r="D51" s="747"/>
      <c r="E51" s="747"/>
      <c r="F51" s="448">
        <f>YEARFRAC(D51,E51)*12</f>
        <v>0</v>
      </c>
      <c r="G51" s="739"/>
      <c r="H51" s="457"/>
      <c r="I51" s="457"/>
      <c r="J51" s="446"/>
      <c r="K51" s="446"/>
      <c r="L51" s="446"/>
      <c r="M51" s="448">
        <f>J51+K51+L51</f>
        <v>0</v>
      </c>
      <c r="N51" s="451">
        <f>$N$12</f>
        <v>0</v>
      </c>
      <c r="O51" s="416"/>
      <c r="P51" s="416"/>
      <c r="Q51" s="416"/>
      <c r="R51" s="416"/>
      <c r="S51" s="416"/>
      <c r="T51" s="416"/>
    </row>
    <row r="52" spans="1:20" outlineLevel="2" x14ac:dyDescent="0.2">
      <c r="A52" s="450"/>
      <c r="B52" s="455"/>
      <c r="C52" s="444">
        <v>43</v>
      </c>
      <c r="D52" s="747"/>
      <c r="E52" s="747"/>
      <c r="F52" s="448">
        <f t="shared" ref="F52:F59" si="10">YEARFRAC(D52,E52)*12</f>
        <v>0</v>
      </c>
      <c r="G52" s="739"/>
      <c r="H52" s="457"/>
      <c r="I52" s="457"/>
      <c r="J52" s="446"/>
      <c r="K52" s="446"/>
      <c r="L52" s="446"/>
      <c r="M52" s="448">
        <f t="shared" ref="M52:M60" si="11">J52+K52+L52</f>
        <v>0</v>
      </c>
      <c r="N52" s="451">
        <f t="shared" ref="N52:N60" si="12">$N$12</f>
        <v>0</v>
      </c>
      <c r="O52" s="416"/>
      <c r="P52" s="416"/>
      <c r="Q52" s="416"/>
      <c r="R52" s="416"/>
      <c r="S52" s="416"/>
      <c r="T52" s="416"/>
    </row>
    <row r="53" spans="1:20" outlineLevel="2" x14ac:dyDescent="0.2">
      <c r="A53" s="450"/>
      <c r="B53" s="455"/>
      <c r="C53" s="444">
        <v>44</v>
      </c>
      <c r="D53" s="747"/>
      <c r="E53" s="747"/>
      <c r="F53" s="448">
        <f t="shared" si="10"/>
        <v>0</v>
      </c>
      <c r="G53" s="739"/>
      <c r="H53" s="457"/>
      <c r="I53" s="457"/>
      <c r="J53" s="446"/>
      <c r="K53" s="446"/>
      <c r="L53" s="446"/>
      <c r="M53" s="448">
        <f t="shared" si="11"/>
        <v>0</v>
      </c>
      <c r="N53" s="451">
        <f t="shared" si="12"/>
        <v>0</v>
      </c>
      <c r="O53" s="416"/>
      <c r="P53" s="416"/>
      <c r="Q53" s="416"/>
      <c r="R53" s="416"/>
      <c r="S53" s="416"/>
      <c r="T53" s="416"/>
    </row>
    <row r="54" spans="1:20" outlineLevel="2" x14ac:dyDescent="0.2">
      <c r="A54" s="450"/>
      <c r="B54" s="455"/>
      <c r="C54" s="444">
        <v>45</v>
      </c>
      <c r="D54" s="747"/>
      <c r="E54" s="747"/>
      <c r="F54" s="448">
        <f t="shared" si="10"/>
        <v>0</v>
      </c>
      <c r="G54" s="739"/>
      <c r="H54" s="457"/>
      <c r="I54" s="457"/>
      <c r="J54" s="446"/>
      <c r="K54" s="446"/>
      <c r="L54" s="446"/>
      <c r="M54" s="448">
        <f t="shared" si="11"/>
        <v>0</v>
      </c>
      <c r="N54" s="451">
        <f t="shared" si="12"/>
        <v>0</v>
      </c>
      <c r="O54" s="416"/>
      <c r="P54" s="416"/>
      <c r="Q54" s="416"/>
      <c r="R54" s="416"/>
      <c r="S54" s="416"/>
      <c r="T54" s="416"/>
    </row>
    <row r="55" spans="1:20" outlineLevel="2" x14ac:dyDescent="0.2">
      <c r="A55" s="450"/>
      <c r="B55" s="455"/>
      <c r="C55" s="444">
        <v>46</v>
      </c>
      <c r="D55" s="747"/>
      <c r="E55" s="747"/>
      <c r="F55" s="448">
        <f t="shared" si="10"/>
        <v>0</v>
      </c>
      <c r="G55" s="739"/>
      <c r="H55" s="457"/>
      <c r="I55" s="457"/>
      <c r="J55" s="446"/>
      <c r="K55" s="446"/>
      <c r="L55" s="446"/>
      <c r="M55" s="448">
        <f t="shared" si="11"/>
        <v>0</v>
      </c>
      <c r="N55" s="451">
        <f t="shared" si="12"/>
        <v>0</v>
      </c>
      <c r="O55" s="416"/>
      <c r="P55" s="416"/>
      <c r="Q55" s="416"/>
      <c r="R55" s="416"/>
      <c r="S55" s="416"/>
      <c r="T55" s="416"/>
    </row>
    <row r="56" spans="1:20" outlineLevel="2" x14ac:dyDescent="0.2">
      <c r="A56" s="450"/>
      <c r="B56" s="455"/>
      <c r="C56" s="444">
        <v>47</v>
      </c>
      <c r="D56" s="747"/>
      <c r="E56" s="747"/>
      <c r="F56" s="448">
        <f t="shared" si="10"/>
        <v>0</v>
      </c>
      <c r="G56" s="739"/>
      <c r="H56" s="457"/>
      <c r="I56" s="457"/>
      <c r="J56" s="446"/>
      <c r="K56" s="446"/>
      <c r="L56" s="446"/>
      <c r="M56" s="448">
        <f t="shared" si="11"/>
        <v>0</v>
      </c>
      <c r="N56" s="451">
        <f t="shared" si="12"/>
        <v>0</v>
      </c>
      <c r="O56" s="416"/>
      <c r="P56" s="416"/>
      <c r="Q56" s="416"/>
      <c r="R56" s="416"/>
      <c r="S56" s="416"/>
      <c r="T56" s="416"/>
    </row>
    <row r="57" spans="1:20" outlineLevel="2" x14ac:dyDescent="0.2">
      <c r="A57" s="450"/>
      <c r="B57" s="455"/>
      <c r="C57" s="444">
        <v>48</v>
      </c>
      <c r="D57" s="747"/>
      <c r="E57" s="747"/>
      <c r="F57" s="448">
        <f t="shared" si="10"/>
        <v>0</v>
      </c>
      <c r="G57" s="739"/>
      <c r="H57" s="457"/>
      <c r="I57" s="457"/>
      <c r="J57" s="446"/>
      <c r="K57" s="446"/>
      <c r="L57" s="446"/>
      <c r="M57" s="448">
        <f t="shared" si="11"/>
        <v>0</v>
      </c>
      <c r="N57" s="451">
        <f t="shared" si="12"/>
        <v>0</v>
      </c>
      <c r="O57" s="416"/>
      <c r="P57" s="416"/>
      <c r="Q57" s="416"/>
      <c r="R57" s="416"/>
      <c r="S57" s="416"/>
      <c r="T57" s="416"/>
    </row>
    <row r="58" spans="1:20" outlineLevel="2" x14ac:dyDescent="0.2">
      <c r="A58" s="450"/>
      <c r="B58" s="455"/>
      <c r="C58" s="444">
        <v>49</v>
      </c>
      <c r="D58" s="747"/>
      <c r="E58" s="747"/>
      <c r="F58" s="448">
        <f t="shared" si="10"/>
        <v>0</v>
      </c>
      <c r="G58" s="739"/>
      <c r="H58" s="457"/>
      <c r="I58" s="457"/>
      <c r="J58" s="446"/>
      <c r="K58" s="446"/>
      <c r="L58" s="446"/>
      <c r="M58" s="448">
        <f t="shared" si="11"/>
        <v>0</v>
      </c>
      <c r="N58" s="451">
        <f t="shared" si="12"/>
        <v>0</v>
      </c>
      <c r="O58" s="416"/>
      <c r="P58" s="416"/>
      <c r="Q58" s="416"/>
      <c r="R58" s="416"/>
      <c r="S58" s="416"/>
      <c r="T58" s="416"/>
    </row>
    <row r="59" spans="1:20" outlineLevel="2" x14ac:dyDescent="0.2">
      <c r="A59" s="450"/>
      <c r="B59" s="455"/>
      <c r="C59" s="444">
        <v>50</v>
      </c>
      <c r="D59" s="747"/>
      <c r="E59" s="747"/>
      <c r="F59" s="448">
        <f t="shared" si="10"/>
        <v>0</v>
      </c>
      <c r="G59" s="739"/>
      <c r="H59" s="457"/>
      <c r="I59" s="457"/>
      <c r="J59" s="446"/>
      <c r="K59" s="446"/>
      <c r="L59" s="446"/>
      <c r="M59" s="448">
        <f t="shared" si="11"/>
        <v>0</v>
      </c>
      <c r="N59" s="451">
        <f t="shared" si="12"/>
        <v>0</v>
      </c>
      <c r="O59" s="416"/>
      <c r="P59" s="416"/>
      <c r="Q59" s="416"/>
      <c r="R59" s="416"/>
      <c r="S59" s="416"/>
      <c r="T59" s="416"/>
    </row>
    <row r="60" spans="1:20" outlineLevel="2" x14ac:dyDescent="0.2">
      <c r="A60" s="452" t="s">
        <v>774</v>
      </c>
      <c r="B60" s="455"/>
      <c r="C60" s="444">
        <v>51</v>
      </c>
      <c r="D60" s="747"/>
      <c r="E60" s="747"/>
      <c r="F60" s="459"/>
      <c r="G60" s="739"/>
      <c r="H60" s="457"/>
      <c r="I60" s="457"/>
      <c r="J60" s="446"/>
      <c r="K60" s="446"/>
      <c r="L60" s="446"/>
      <c r="M60" s="448">
        <f t="shared" si="11"/>
        <v>0</v>
      </c>
      <c r="N60" s="451">
        <f t="shared" si="12"/>
        <v>0</v>
      </c>
      <c r="O60" s="416"/>
      <c r="P60" s="416"/>
      <c r="Q60" s="416"/>
      <c r="R60" s="416"/>
      <c r="S60" s="416"/>
      <c r="T60" s="416"/>
    </row>
    <row r="61" spans="1:20" outlineLevel="1" x14ac:dyDescent="0.2">
      <c r="A61" s="452" t="str">
        <f>A$13</f>
        <v>Голомт банк</v>
      </c>
      <c r="B61" s="455"/>
      <c r="C61" s="444">
        <v>52</v>
      </c>
      <c r="D61" s="746"/>
      <c r="E61" s="746"/>
      <c r="F61" s="455"/>
      <c r="G61" s="466"/>
      <c r="H61" s="455"/>
      <c r="I61" s="455"/>
      <c r="J61" s="448">
        <f>SUM(J62:J71)</f>
        <v>0</v>
      </c>
      <c r="K61" s="448">
        <f t="shared" ref="K61:M61" si="13">SUM(K62:K71)</f>
        <v>0</v>
      </c>
      <c r="L61" s="448">
        <f t="shared" si="13"/>
        <v>0</v>
      </c>
      <c r="M61" s="448">
        <f t="shared" si="13"/>
        <v>0</v>
      </c>
      <c r="N61" s="451">
        <f>SUMPRODUCT((N62:N71=$V$2)*M62:M71)</f>
        <v>0</v>
      </c>
      <c r="O61" s="416"/>
      <c r="P61" s="416"/>
      <c r="Q61" s="416"/>
      <c r="R61" s="416"/>
      <c r="S61" s="416"/>
      <c r="T61" s="416"/>
    </row>
    <row r="62" spans="1:20" outlineLevel="2" x14ac:dyDescent="0.2">
      <c r="A62" s="450"/>
      <c r="B62" s="455"/>
      <c r="C62" s="444">
        <v>53</v>
      </c>
      <c r="D62" s="747"/>
      <c r="E62" s="747"/>
      <c r="F62" s="448">
        <f>YEARFRAC(D62,E62)*12</f>
        <v>0</v>
      </c>
      <c r="G62" s="739"/>
      <c r="H62" s="457"/>
      <c r="I62" s="457"/>
      <c r="J62" s="446"/>
      <c r="K62" s="446"/>
      <c r="L62" s="446"/>
      <c r="M62" s="448">
        <f>J62+K62+L62</f>
        <v>0</v>
      </c>
      <c r="N62" s="451">
        <f>$N$13</f>
        <v>0</v>
      </c>
      <c r="O62" s="416"/>
      <c r="P62" s="416"/>
      <c r="Q62" s="416"/>
      <c r="R62" s="416"/>
      <c r="S62" s="416"/>
      <c r="T62" s="416"/>
    </row>
    <row r="63" spans="1:20" outlineLevel="2" x14ac:dyDescent="0.2">
      <c r="A63" s="450"/>
      <c r="B63" s="455"/>
      <c r="C63" s="444">
        <v>54</v>
      </c>
      <c r="D63" s="747"/>
      <c r="E63" s="747"/>
      <c r="F63" s="448">
        <f t="shared" ref="F63:F70" si="14">YEARFRAC(D63,E63)*12</f>
        <v>0</v>
      </c>
      <c r="G63" s="739"/>
      <c r="H63" s="457"/>
      <c r="I63" s="457"/>
      <c r="J63" s="446"/>
      <c r="K63" s="446"/>
      <c r="L63" s="446"/>
      <c r="M63" s="448">
        <f t="shared" ref="M63:M71" si="15">J63+K63+L63</f>
        <v>0</v>
      </c>
      <c r="N63" s="451">
        <f t="shared" ref="N63:N71" si="16">$N$13</f>
        <v>0</v>
      </c>
      <c r="O63" s="416"/>
      <c r="P63" s="416"/>
      <c r="Q63" s="416"/>
      <c r="R63" s="416"/>
      <c r="S63" s="416"/>
      <c r="T63" s="416"/>
    </row>
    <row r="64" spans="1:20" outlineLevel="2" x14ac:dyDescent="0.2">
      <c r="A64" s="450"/>
      <c r="B64" s="455"/>
      <c r="C64" s="444">
        <v>55</v>
      </c>
      <c r="D64" s="747"/>
      <c r="E64" s="747"/>
      <c r="F64" s="448">
        <f t="shared" si="14"/>
        <v>0</v>
      </c>
      <c r="G64" s="739"/>
      <c r="H64" s="457"/>
      <c r="I64" s="457"/>
      <c r="J64" s="446"/>
      <c r="K64" s="446"/>
      <c r="L64" s="446"/>
      <c r="M64" s="448">
        <f t="shared" si="15"/>
        <v>0</v>
      </c>
      <c r="N64" s="451">
        <f t="shared" si="16"/>
        <v>0</v>
      </c>
      <c r="O64" s="416"/>
      <c r="P64" s="416"/>
      <c r="Q64" s="416"/>
      <c r="R64" s="416"/>
      <c r="S64" s="416"/>
      <c r="T64" s="416"/>
    </row>
    <row r="65" spans="1:20" outlineLevel="2" x14ac:dyDescent="0.2">
      <c r="A65" s="450"/>
      <c r="B65" s="455"/>
      <c r="C65" s="444">
        <v>56</v>
      </c>
      <c r="D65" s="747"/>
      <c r="E65" s="747"/>
      <c r="F65" s="448">
        <f t="shared" si="14"/>
        <v>0</v>
      </c>
      <c r="G65" s="739"/>
      <c r="H65" s="457"/>
      <c r="I65" s="457"/>
      <c r="J65" s="446"/>
      <c r="K65" s="446"/>
      <c r="L65" s="446"/>
      <c r="M65" s="448">
        <f t="shared" si="15"/>
        <v>0</v>
      </c>
      <c r="N65" s="451">
        <f t="shared" si="16"/>
        <v>0</v>
      </c>
      <c r="O65" s="416"/>
      <c r="P65" s="416"/>
      <c r="Q65" s="416"/>
      <c r="R65" s="416"/>
      <c r="S65" s="416"/>
      <c r="T65" s="416"/>
    </row>
    <row r="66" spans="1:20" outlineLevel="2" x14ac:dyDescent="0.2">
      <c r="A66" s="450"/>
      <c r="B66" s="455"/>
      <c r="C66" s="444">
        <v>57</v>
      </c>
      <c r="D66" s="747"/>
      <c r="E66" s="747"/>
      <c r="F66" s="448">
        <f t="shared" si="14"/>
        <v>0</v>
      </c>
      <c r="G66" s="739"/>
      <c r="H66" s="457"/>
      <c r="I66" s="457"/>
      <c r="J66" s="446"/>
      <c r="K66" s="446"/>
      <c r="L66" s="446"/>
      <c r="M66" s="448">
        <f t="shared" si="15"/>
        <v>0</v>
      </c>
      <c r="N66" s="451">
        <f t="shared" si="16"/>
        <v>0</v>
      </c>
      <c r="O66" s="416"/>
      <c r="P66" s="416"/>
      <c r="Q66" s="416"/>
      <c r="R66" s="416"/>
      <c r="S66" s="416"/>
      <c r="T66" s="416"/>
    </row>
    <row r="67" spans="1:20" outlineLevel="2" x14ac:dyDescent="0.2">
      <c r="A67" s="450"/>
      <c r="B67" s="455"/>
      <c r="C67" s="444">
        <v>58</v>
      </c>
      <c r="D67" s="747"/>
      <c r="E67" s="747"/>
      <c r="F67" s="448">
        <f t="shared" si="14"/>
        <v>0</v>
      </c>
      <c r="G67" s="739"/>
      <c r="H67" s="457"/>
      <c r="I67" s="457"/>
      <c r="J67" s="446"/>
      <c r="K67" s="446"/>
      <c r="L67" s="446"/>
      <c r="M67" s="448">
        <f t="shared" si="15"/>
        <v>0</v>
      </c>
      <c r="N67" s="451">
        <f t="shared" si="16"/>
        <v>0</v>
      </c>
      <c r="O67" s="416"/>
      <c r="P67" s="416"/>
      <c r="Q67" s="416"/>
      <c r="R67" s="416"/>
      <c r="S67" s="416"/>
      <c r="T67" s="416"/>
    </row>
    <row r="68" spans="1:20" outlineLevel="2" x14ac:dyDescent="0.2">
      <c r="A68" s="450"/>
      <c r="B68" s="455"/>
      <c r="C68" s="444">
        <v>59</v>
      </c>
      <c r="D68" s="747"/>
      <c r="E68" s="747"/>
      <c r="F68" s="448">
        <f t="shared" si="14"/>
        <v>0</v>
      </c>
      <c r="G68" s="739"/>
      <c r="H68" s="457"/>
      <c r="I68" s="457"/>
      <c r="J68" s="446"/>
      <c r="K68" s="446"/>
      <c r="L68" s="446"/>
      <c r="M68" s="448">
        <f t="shared" si="15"/>
        <v>0</v>
      </c>
      <c r="N68" s="451">
        <f t="shared" si="16"/>
        <v>0</v>
      </c>
      <c r="O68" s="416"/>
      <c r="P68" s="416"/>
      <c r="Q68" s="416"/>
      <c r="R68" s="416"/>
      <c r="S68" s="416"/>
      <c r="T68" s="416"/>
    </row>
    <row r="69" spans="1:20" outlineLevel="2" x14ac:dyDescent="0.2">
      <c r="A69" s="450"/>
      <c r="B69" s="455"/>
      <c r="C69" s="444">
        <v>60</v>
      </c>
      <c r="D69" s="747"/>
      <c r="E69" s="747"/>
      <c r="F69" s="448">
        <f t="shared" si="14"/>
        <v>0</v>
      </c>
      <c r="G69" s="739"/>
      <c r="H69" s="457"/>
      <c r="I69" s="457"/>
      <c r="J69" s="446"/>
      <c r="K69" s="446"/>
      <c r="L69" s="446"/>
      <c r="M69" s="448">
        <f t="shared" si="15"/>
        <v>0</v>
      </c>
      <c r="N69" s="451">
        <f t="shared" si="16"/>
        <v>0</v>
      </c>
      <c r="O69" s="416"/>
      <c r="P69" s="416"/>
      <c r="Q69" s="416"/>
      <c r="R69" s="416"/>
      <c r="S69" s="416"/>
      <c r="T69" s="416"/>
    </row>
    <row r="70" spans="1:20" outlineLevel="2" x14ac:dyDescent="0.2">
      <c r="A70" s="450"/>
      <c r="B70" s="455"/>
      <c r="C70" s="444">
        <v>61</v>
      </c>
      <c r="D70" s="747"/>
      <c r="E70" s="747"/>
      <c r="F70" s="448">
        <f t="shared" si="14"/>
        <v>0</v>
      </c>
      <c r="G70" s="739"/>
      <c r="H70" s="457"/>
      <c r="I70" s="457"/>
      <c r="J70" s="446"/>
      <c r="K70" s="446"/>
      <c r="L70" s="446"/>
      <c r="M70" s="448">
        <f t="shared" si="15"/>
        <v>0</v>
      </c>
      <c r="N70" s="451">
        <f t="shared" si="16"/>
        <v>0</v>
      </c>
      <c r="O70" s="416"/>
      <c r="P70" s="416"/>
      <c r="Q70" s="416"/>
      <c r="R70" s="416"/>
      <c r="S70" s="416"/>
      <c r="T70" s="416"/>
    </row>
    <row r="71" spans="1:20" outlineLevel="2" x14ac:dyDescent="0.2">
      <c r="A71" s="452" t="s">
        <v>774</v>
      </c>
      <c r="B71" s="455"/>
      <c r="C71" s="444">
        <v>62</v>
      </c>
      <c r="D71" s="747"/>
      <c r="E71" s="747"/>
      <c r="F71" s="459"/>
      <c r="G71" s="739"/>
      <c r="H71" s="457"/>
      <c r="I71" s="457"/>
      <c r="J71" s="446"/>
      <c r="K71" s="446"/>
      <c r="L71" s="446"/>
      <c r="M71" s="448">
        <f t="shared" si="15"/>
        <v>0</v>
      </c>
      <c r="N71" s="451">
        <f t="shared" si="16"/>
        <v>0</v>
      </c>
      <c r="O71" s="416"/>
      <c r="P71" s="416"/>
      <c r="Q71" s="416"/>
      <c r="R71" s="416"/>
      <c r="S71" s="416"/>
      <c r="T71" s="416"/>
    </row>
    <row r="72" spans="1:20" outlineLevel="1" x14ac:dyDescent="0.2">
      <c r="A72" s="452" t="str">
        <f>A$14</f>
        <v>Капитрон банк</v>
      </c>
      <c r="B72" s="455"/>
      <c r="C72" s="444">
        <v>63</v>
      </c>
      <c r="D72" s="746"/>
      <c r="E72" s="746"/>
      <c r="F72" s="455"/>
      <c r="G72" s="466"/>
      <c r="H72" s="455"/>
      <c r="I72" s="455"/>
      <c r="J72" s="448">
        <f>SUM(J73:J82)</f>
        <v>0</v>
      </c>
      <c r="K72" s="448">
        <f t="shared" ref="K72:M72" si="17">SUM(K73:K82)</f>
        <v>0</v>
      </c>
      <c r="L72" s="448">
        <f t="shared" si="17"/>
        <v>0</v>
      </c>
      <c r="M72" s="448">
        <f t="shared" si="17"/>
        <v>0</v>
      </c>
      <c r="N72" s="451">
        <f>SUMPRODUCT((N73:N82=$V$2)*M73:M82)</f>
        <v>0</v>
      </c>
      <c r="O72" s="416"/>
      <c r="P72" s="416"/>
      <c r="Q72" s="416"/>
      <c r="R72" s="416"/>
      <c r="S72" s="416"/>
      <c r="T72" s="416"/>
    </row>
    <row r="73" spans="1:20" outlineLevel="2" x14ac:dyDescent="0.2">
      <c r="A73" s="450"/>
      <c r="B73" s="455"/>
      <c r="C73" s="444">
        <v>64</v>
      </c>
      <c r="D73" s="747"/>
      <c r="E73" s="747"/>
      <c r="F73" s="448">
        <f>YEARFRAC(D73,E73)*12</f>
        <v>0</v>
      </c>
      <c r="G73" s="739"/>
      <c r="H73" s="457"/>
      <c r="I73" s="457"/>
      <c r="J73" s="446"/>
      <c r="K73" s="446"/>
      <c r="L73" s="446"/>
      <c r="M73" s="448">
        <f>J73+K73+L73</f>
        <v>0</v>
      </c>
      <c r="N73" s="451">
        <f>$N$14</f>
        <v>0</v>
      </c>
      <c r="O73" s="416"/>
      <c r="P73" s="416"/>
      <c r="Q73" s="416"/>
      <c r="R73" s="416"/>
      <c r="S73" s="416"/>
      <c r="T73" s="416"/>
    </row>
    <row r="74" spans="1:20" outlineLevel="2" x14ac:dyDescent="0.2">
      <c r="A74" s="450"/>
      <c r="B74" s="455"/>
      <c r="C74" s="444">
        <v>65</v>
      </c>
      <c r="D74" s="747"/>
      <c r="E74" s="747"/>
      <c r="F74" s="448">
        <f t="shared" ref="F74:F81" si="18">YEARFRAC(D74,E74)*12</f>
        <v>0</v>
      </c>
      <c r="G74" s="739"/>
      <c r="H74" s="457"/>
      <c r="I74" s="457"/>
      <c r="J74" s="446"/>
      <c r="K74" s="446"/>
      <c r="L74" s="446"/>
      <c r="M74" s="448">
        <f t="shared" ref="M74:M82" si="19">J74+K74+L74</f>
        <v>0</v>
      </c>
      <c r="N74" s="451">
        <f t="shared" ref="N74:N82" si="20">$N$14</f>
        <v>0</v>
      </c>
      <c r="O74" s="416"/>
      <c r="P74" s="416"/>
      <c r="Q74" s="416"/>
      <c r="R74" s="416"/>
      <c r="S74" s="416"/>
      <c r="T74" s="416"/>
    </row>
    <row r="75" spans="1:20" outlineLevel="2" x14ac:dyDescent="0.2">
      <c r="A75" s="450"/>
      <c r="B75" s="455"/>
      <c r="C75" s="444">
        <v>66</v>
      </c>
      <c r="D75" s="747"/>
      <c r="E75" s="747"/>
      <c r="F75" s="448">
        <f t="shared" si="18"/>
        <v>0</v>
      </c>
      <c r="G75" s="739"/>
      <c r="H75" s="457"/>
      <c r="I75" s="457"/>
      <c r="J75" s="446"/>
      <c r="K75" s="446"/>
      <c r="L75" s="446"/>
      <c r="M75" s="448">
        <f t="shared" si="19"/>
        <v>0</v>
      </c>
      <c r="N75" s="451">
        <f t="shared" si="20"/>
        <v>0</v>
      </c>
      <c r="O75" s="416"/>
      <c r="P75" s="416"/>
      <c r="Q75" s="416"/>
      <c r="R75" s="416"/>
      <c r="S75" s="416"/>
      <c r="T75" s="416"/>
    </row>
    <row r="76" spans="1:20" outlineLevel="2" x14ac:dyDescent="0.2">
      <c r="A76" s="450"/>
      <c r="B76" s="455"/>
      <c r="C76" s="444">
        <v>67</v>
      </c>
      <c r="D76" s="747"/>
      <c r="E76" s="747"/>
      <c r="F76" s="448">
        <f t="shared" si="18"/>
        <v>0</v>
      </c>
      <c r="G76" s="739"/>
      <c r="H76" s="457"/>
      <c r="I76" s="457"/>
      <c r="J76" s="446"/>
      <c r="K76" s="446"/>
      <c r="L76" s="446"/>
      <c r="M76" s="448">
        <f t="shared" si="19"/>
        <v>0</v>
      </c>
      <c r="N76" s="451">
        <f t="shared" si="20"/>
        <v>0</v>
      </c>
      <c r="O76" s="416"/>
      <c r="P76" s="416"/>
      <c r="Q76" s="416"/>
      <c r="R76" s="416"/>
      <c r="S76" s="416"/>
      <c r="T76" s="416"/>
    </row>
    <row r="77" spans="1:20" outlineLevel="2" x14ac:dyDescent="0.2">
      <c r="A77" s="450"/>
      <c r="B77" s="455"/>
      <c r="C77" s="444">
        <v>68</v>
      </c>
      <c r="D77" s="747"/>
      <c r="E77" s="747"/>
      <c r="F77" s="448">
        <f t="shared" si="18"/>
        <v>0</v>
      </c>
      <c r="G77" s="739"/>
      <c r="H77" s="457"/>
      <c r="I77" s="457"/>
      <c r="J77" s="446"/>
      <c r="K77" s="446"/>
      <c r="L77" s="446"/>
      <c r="M77" s="448">
        <f t="shared" si="19"/>
        <v>0</v>
      </c>
      <c r="N77" s="451">
        <f t="shared" si="20"/>
        <v>0</v>
      </c>
      <c r="O77" s="416"/>
      <c r="P77" s="416"/>
      <c r="Q77" s="416"/>
      <c r="R77" s="416"/>
      <c r="S77" s="416"/>
      <c r="T77" s="416"/>
    </row>
    <row r="78" spans="1:20" outlineLevel="2" x14ac:dyDescent="0.2">
      <c r="A78" s="450"/>
      <c r="B78" s="455"/>
      <c r="C78" s="444">
        <v>69</v>
      </c>
      <c r="D78" s="747"/>
      <c r="E78" s="747"/>
      <c r="F78" s="448">
        <f t="shared" si="18"/>
        <v>0</v>
      </c>
      <c r="G78" s="739"/>
      <c r="H78" s="457"/>
      <c r="I78" s="457"/>
      <c r="J78" s="446"/>
      <c r="K78" s="446"/>
      <c r="L78" s="446"/>
      <c r="M78" s="448">
        <f t="shared" si="19"/>
        <v>0</v>
      </c>
      <c r="N78" s="451">
        <f t="shared" si="20"/>
        <v>0</v>
      </c>
      <c r="O78" s="416"/>
      <c r="P78" s="416"/>
      <c r="Q78" s="416"/>
      <c r="R78" s="416"/>
      <c r="S78" s="416"/>
      <c r="T78" s="416"/>
    </row>
    <row r="79" spans="1:20" outlineLevel="2" x14ac:dyDescent="0.2">
      <c r="A79" s="450"/>
      <c r="B79" s="455"/>
      <c r="C79" s="444">
        <v>70</v>
      </c>
      <c r="D79" s="747"/>
      <c r="E79" s="747"/>
      <c r="F79" s="448">
        <f t="shared" si="18"/>
        <v>0</v>
      </c>
      <c r="G79" s="739"/>
      <c r="H79" s="457"/>
      <c r="I79" s="457"/>
      <c r="J79" s="446"/>
      <c r="K79" s="446"/>
      <c r="L79" s="446"/>
      <c r="M79" s="448">
        <f t="shared" si="19"/>
        <v>0</v>
      </c>
      <c r="N79" s="451">
        <f t="shared" si="20"/>
        <v>0</v>
      </c>
      <c r="O79" s="416"/>
      <c r="P79" s="416"/>
      <c r="Q79" s="416"/>
      <c r="R79" s="416"/>
      <c r="S79" s="416"/>
      <c r="T79" s="416"/>
    </row>
    <row r="80" spans="1:20" outlineLevel="2" x14ac:dyDescent="0.2">
      <c r="A80" s="450"/>
      <c r="B80" s="455"/>
      <c r="C80" s="444">
        <v>71</v>
      </c>
      <c r="D80" s="747"/>
      <c r="E80" s="747"/>
      <c r="F80" s="448">
        <f t="shared" si="18"/>
        <v>0</v>
      </c>
      <c r="G80" s="739"/>
      <c r="H80" s="457"/>
      <c r="I80" s="457"/>
      <c r="J80" s="446"/>
      <c r="K80" s="446"/>
      <c r="L80" s="446"/>
      <c r="M80" s="448">
        <f t="shared" si="19"/>
        <v>0</v>
      </c>
      <c r="N80" s="451">
        <f t="shared" si="20"/>
        <v>0</v>
      </c>
      <c r="O80" s="416"/>
      <c r="P80" s="416"/>
      <c r="Q80" s="416"/>
      <c r="R80" s="416"/>
      <c r="S80" s="416"/>
      <c r="T80" s="416"/>
    </row>
    <row r="81" spans="1:20" outlineLevel="2" x14ac:dyDescent="0.2">
      <c r="A81" s="450"/>
      <c r="B81" s="455"/>
      <c r="C81" s="444">
        <v>72</v>
      </c>
      <c r="D81" s="747"/>
      <c r="E81" s="747"/>
      <c r="F81" s="448">
        <f t="shared" si="18"/>
        <v>0</v>
      </c>
      <c r="G81" s="739"/>
      <c r="H81" s="457"/>
      <c r="I81" s="457"/>
      <c r="J81" s="446"/>
      <c r="K81" s="446"/>
      <c r="L81" s="446"/>
      <c r="M81" s="448">
        <f t="shared" si="19"/>
        <v>0</v>
      </c>
      <c r="N81" s="451">
        <f t="shared" si="20"/>
        <v>0</v>
      </c>
      <c r="O81" s="416"/>
      <c r="P81" s="416"/>
      <c r="Q81" s="416"/>
      <c r="R81" s="416"/>
      <c r="S81" s="416"/>
      <c r="T81" s="416"/>
    </row>
    <row r="82" spans="1:20" outlineLevel="2" x14ac:dyDescent="0.2">
      <c r="A82" s="452" t="s">
        <v>774</v>
      </c>
      <c r="B82" s="455"/>
      <c r="C82" s="444">
        <v>73</v>
      </c>
      <c r="D82" s="747"/>
      <c r="E82" s="747"/>
      <c r="F82" s="459"/>
      <c r="G82" s="739"/>
      <c r="H82" s="457"/>
      <c r="I82" s="457"/>
      <c r="J82" s="446"/>
      <c r="K82" s="446"/>
      <c r="L82" s="446"/>
      <c r="M82" s="448">
        <f t="shared" si="19"/>
        <v>0</v>
      </c>
      <c r="N82" s="451">
        <f t="shared" si="20"/>
        <v>0</v>
      </c>
      <c r="O82" s="416"/>
      <c r="P82" s="416"/>
      <c r="Q82" s="416"/>
      <c r="R82" s="416"/>
      <c r="S82" s="416"/>
      <c r="T82" s="416"/>
    </row>
    <row r="83" spans="1:20" outlineLevel="1" x14ac:dyDescent="0.2">
      <c r="A83" s="452" t="str">
        <f>A$15</f>
        <v>Кредит банк</v>
      </c>
      <c r="B83" s="455"/>
      <c r="C83" s="444">
        <v>74</v>
      </c>
      <c r="D83" s="746"/>
      <c r="E83" s="746"/>
      <c r="F83" s="455"/>
      <c r="G83" s="466"/>
      <c r="H83" s="455"/>
      <c r="I83" s="455"/>
      <c r="J83" s="448">
        <f>SUM(J84:J93)</f>
        <v>0</v>
      </c>
      <c r="K83" s="448">
        <f t="shared" ref="K83:M83" si="21">SUM(K84:K93)</f>
        <v>0</v>
      </c>
      <c r="L83" s="448">
        <f t="shared" si="21"/>
        <v>0</v>
      </c>
      <c r="M83" s="448">
        <f t="shared" si="21"/>
        <v>0</v>
      </c>
      <c r="N83" s="451">
        <f>SUMPRODUCT((N84:N93=$V$2)*M84:M93)</f>
        <v>0</v>
      </c>
      <c r="O83" s="416"/>
      <c r="P83" s="416"/>
      <c r="Q83" s="416"/>
      <c r="R83" s="416"/>
      <c r="S83" s="416"/>
      <c r="T83" s="416"/>
    </row>
    <row r="84" spans="1:20" outlineLevel="2" x14ac:dyDescent="0.2">
      <c r="A84" s="450"/>
      <c r="B84" s="455"/>
      <c r="C84" s="444">
        <v>75</v>
      </c>
      <c r="D84" s="747"/>
      <c r="E84" s="747"/>
      <c r="F84" s="448">
        <f>YEARFRAC(D84,E84)*12</f>
        <v>0</v>
      </c>
      <c r="G84" s="739"/>
      <c r="H84" s="457"/>
      <c r="I84" s="457"/>
      <c r="J84" s="446"/>
      <c r="K84" s="446"/>
      <c r="L84" s="446"/>
      <c r="M84" s="448">
        <f>J84+K84+L84</f>
        <v>0</v>
      </c>
      <c r="N84" s="451">
        <f>$N$15</f>
        <v>0</v>
      </c>
      <c r="O84" s="416"/>
      <c r="P84" s="416"/>
      <c r="Q84" s="416"/>
      <c r="R84" s="416"/>
      <c r="S84" s="416"/>
      <c r="T84" s="416"/>
    </row>
    <row r="85" spans="1:20" outlineLevel="2" x14ac:dyDescent="0.2">
      <c r="A85" s="450"/>
      <c r="B85" s="455"/>
      <c r="C85" s="444">
        <v>76</v>
      </c>
      <c r="D85" s="747"/>
      <c r="E85" s="747"/>
      <c r="F85" s="448">
        <f t="shared" ref="F85:F92" si="22">YEARFRAC(D85,E85)*12</f>
        <v>0</v>
      </c>
      <c r="G85" s="739"/>
      <c r="H85" s="457"/>
      <c r="I85" s="457"/>
      <c r="J85" s="446"/>
      <c r="K85" s="446"/>
      <c r="L85" s="446"/>
      <c r="M85" s="448">
        <f t="shared" ref="M85:M93" si="23">J85+K85+L85</f>
        <v>0</v>
      </c>
      <c r="N85" s="451">
        <f t="shared" ref="N85:N93" si="24">$N$15</f>
        <v>0</v>
      </c>
      <c r="O85" s="416"/>
      <c r="P85" s="416"/>
      <c r="Q85" s="416"/>
      <c r="R85" s="416"/>
      <c r="S85" s="416"/>
      <c r="T85" s="416"/>
    </row>
    <row r="86" spans="1:20" outlineLevel="2" x14ac:dyDescent="0.2">
      <c r="A86" s="450"/>
      <c r="B86" s="455"/>
      <c r="C86" s="444">
        <v>77</v>
      </c>
      <c r="D86" s="747"/>
      <c r="E86" s="747"/>
      <c r="F86" s="448">
        <f t="shared" si="22"/>
        <v>0</v>
      </c>
      <c r="G86" s="739"/>
      <c r="H86" s="457"/>
      <c r="I86" s="457"/>
      <c r="J86" s="446"/>
      <c r="K86" s="446"/>
      <c r="L86" s="446"/>
      <c r="M86" s="448">
        <f t="shared" si="23"/>
        <v>0</v>
      </c>
      <c r="N86" s="451">
        <f t="shared" si="24"/>
        <v>0</v>
      </c>
      <c r="O86" s="416"/>
      <c r="P86" s="416"/>
      <c r="Q86" s="416"/>
      <c r="R86" s="416"/>
      <c r="S86" s="416"/>
      <c r="T86" s="416"/>
    </row>
    <row r="87" spans="1:20" outlineLevel="2" x14ac:dyDescent="0.2">
      <c r="A87" s="450"/>
      <c r="B87" s="455"/>
      <c r="C87" s="444">
        <v>78</v>
      </c>
      <c r="D87" s="747"/>
      <c r="E87" s="747"/>
      <c r="F87" s="448">
        <f t="shared" si="22"/>
        <v>0</v>
      </c>
      <c r="G87" s="739"/>
      <c r="H87" s="457"/>
      <c r="I87" s="457"/>
      <c r="J87" s="446"/>
      <c r="K87" s="446"/>
      <c r="L87" s="446"/>
      <c r="M87" s="448">
        <f t="shared" si="23"/>
        <v>0</v>
      </c>
      <c r="N87" s="451">
        <f t="shared" si="24"/>
        <v>0</v>
      </c>
      <c r="O87" s="416"/>
      <c r="P87" s="416"/>
      <c r="Q87" s="416"/>
      <c r="R87" s="416"/>
      <c r="S87" s="416"/>
      <c r="T87" s="416"/>
    </row>
    <row r="88" spans="1:20" outlineLevel="2" x14ac:dyDescent="0.2">
      <c r="A88" s="450"/>
      <c r="B88" s="455"/>
      <c r="C88" s="444">
        <v>79</v>
      </c>
      <c r="D88" s="747"/>
      <c r="E88" s="747"/>
      <c r="F88" s="448">
        <f t="shared" si="22"/>
        <v>0</v>
      </c>
      <c r="G88" s="739"/>
      <c r="H88" s="457"/>
      <c r="I88" s="457"/>
      <c r="J88" s="446"/>
      <c r="K88" s="446"/>
      <c r="L88" s="446"/>
      <c r="M88" s="448">
        <f t="shared" si="23"/>
        <v>0</v>
      </c>
      <c r="N88" s="451">
        <f t="shared" si="24"/>
        <v>0</v>
      </c>
      <c r="O88" s="416"/>
      <c r="P88" s="416"/>
      <c r="Q88" s="416"/>
      <c r="R88" s="416"/>
      <c r="S88" s="416"/>
      <c r="T88" s="416"/>
    </row>
    <row r="89" spans="1:20" outlineLevel="2" x14ac:dyDescent="0.2">
      <c r="A89" s="450"/>
      <c r="B89" s="455"/>
      <c r="C89" s="444">
        <v>80</v>
      </c>
      <c r="D89" s="747"/>
      <c r="E89" s="747"/>
      <c r="F89" s="448">
        <f t="shared" si="22"/>
        <v>0</v>
      </c>
      <c r="G89" s="739"/>
      <c r="H89" s="457"/>
      <c r="I89" s="457"/>
      <c r="J89" s="446"/>
      <c r="K89" s="446"/>
      <c r="L89" s="446"/>
      <c r="M89" s="448">
        <f t="shared" si="23"/>
        <v>0</v>
      </c>
      <c r="N89" s="451">
        <f t="shared" si="24"/>
        <v>0</v>
      </c>
      <c r="O89" s="416"/>
      <c r="P89" s="416"/>
      <c r="Q89" s="416"/>
      <c r="R89" s="416"/>
      <c r="S89" s="416"/>
      <c r="T89" s="416"/>
    </row>
    <row r="90" spans="1:20" outlineLevel="2" x14ac:dyDescent="0.2">
      <c r="A90" s="450"/>
      <c r="B90" s="455"/>
      <c r="C90" s="444">
        <v>81</v>
      </c>
      <c r="D90" s="747"/>
      <c r="E90" s="747"/>
      <c r="F90" s="448">
        <f t="shared" si="22"/>
        <v>0</v>
      </c>
      <c r="G90" s="739"/>
      <c r="H90" s="457"/>
      <c r="I90" s="457"/>
      <c r="J90" s="446"/>
      <c r="K90" s="446"/>
      <c r="L90" s="446"/>
      <c r="M90" s="448">
        <f t="shared" si="23"/>
        <v>0</v>
      </c>
      <c r="N90" s="451">
        <f t="shared" si="24"/>
        <v>0</v>
      </c>
      <c r="O90" s="416"/>
      <c r="P90" s="416"/>
      <c r="Q90" s="416"/>
      <c r="R90" s="416"/>
      <c r="S90" s="416"/>
      <c r="T90" s="416"/>
    </row>
    <row r="91" spans="1:20" outlineLevel="2" x14ac:dyDescent="0.2">
      <c r="A91" s="450"/>
      <c r="B91" s="455"/>
      <c r="C91" s="444">
        <v>82</v>
      </c>
      <c r="D91" s="747"/>
      <c r="E91" s="747"/>
      <c r="F91" s="448">
        <f t="shared" si="22"/>
        <v>0</v>
      </c>
      <c r="G91" s="739"/>
      <c r="H91" s="457"/>
      <c r="I91" s="457"/>
      <c r="J91" s="446"/>
      <c r="K91" s="446"/>
      <c r="L91" s="446"/>
      <c r="M91" s="448">
        <f t="shared" si="23"/>
        <v>0</v>
      </c>
      <c r="N91" s="451">
        <f t="shared" si="24"/>
        <v>0</v>
      </c>
      <c r="O91" s="416"/>
      <c r="P91" s="416"/>
      <c r="Q91" s="416"/>
      <c r="R91" s="416"/>
      <c r="S91" s="416"/>
      <c r="T91" s="416"/>
    </row>
    <row r="92" spans="1:20" outlineLevel="2" x14ac:dyDescent="0.2">
      <c r="A92" s="450"/>
      <c r="B92" s="455"/>
      <c r="C92" s="444">
        <v>83</v>
      </c>
      <c r="D92" s="747"/>
      <c r="E92" s="747"/>
      <c r="F92" s="448">
        <f t="shared" si="22"/>
        <v>0</v>
      </c>
      <c r="G92" s="739"/>
      <c r="H92" s="457"/>
      <c r="I92" s="457"/>
      <c r="J92" s="446"/>
      <c r="K92" s="446"/>
      <c r="L92" s="446"/>
      <c r="M92" s="448">
        <f t="shared" si="23"/>
        <v>0</v>
      </c>
      <c r="N92" s="451">
        <f t="shared" si="24"/>
        <v>0</v>
      </c>
      <c r="O92" s="416"/>
      <c r="P92" s="416"/>
      <c r="Q92" s="416"/>
      <c r="R92" s="416"/>
      <c r="S92" s="416"/>
      <c r="T92" s="416"/>
    </row>
    <row r="93" spans="1:20" outlineLevel="2" x14ac:dyDescent="0.2">
      <c r="A93" s="452" t="s">
        <v>774</v>
      </c>
      <c r="B93" s="455"/>
      <c r="C93" s="444">
        <v>84</v>
      </c>
      <c r="D93" s="747"/>
      <c r="E93" s="747"/>
      <c r="F93" s="459"/>
      <c r="G93" s="739"/>
      <c r="H93" s="457"/>
      <c r="I93" s="457"/>
      <c r="J93" s="446"/>
      <c r="K93" s="446"/>
      <c r="L93" s="446"/>
      <c r="M93" s="448">
        <f t="shared" si="23"/>
        <v>0</v>
      </c>
      <c r="N93" s="451">
        <f t="shared" si="24"/>
        <v>0</v>
      </c>
      <c r="O93" s="416"/>
      <c r="P93" s="416"/>
      <c r="Q93" s="416"/>
      <c r="R93" s="416"/>
      <c r="S93" s="416"/>
      <c r="T93" s="416"/>
    </row>
    <row r="94" spans="1:20" outlineLevel="1" x14ac:dyDescent="0.2">
      <c r="A94" s="452" t="str">
        <f>A$16</f>
        <v>Төрийн банк</v>
      </c>
      <c r="B94" s="455"/>
      <c r="C94" s="444">
        <v>85</v>
      </c>
      <c r="D94" s="746"/>
      <c r="E94" s="746"/>
      <c r="F94" s="455"/>
      <c r="G94" s="466"/>
      <c r="H94" s="455"/>
      <c r="I94" s="455"/>
      <c r="J94" s="448">
        <f>SUM(J95:J155)</f>
        <v>0</v>
      </c>
      <c r="K94" s="448">
        <f>SUM(K95:K155)</f>
        <v>0</v>
      </c>
      <c r="L94" s="448">
        <f>SUM(L95:L155)</f>
        <v>0</v>
      </c>
      <c r="M94" s="448">
        <f>SUM(M95:M155)</f>
        <v>0</v>
      </c>
      <c r="N94" s="451">
        <f>SUMPRODUCT((N95:N155=$V$2)*M95:M155)</f>
        <v>0</v>
      </c>
      <c r="O94" s="416"/>
      <c r="P94" s="416"/>
      <c r="Q94" s="416"/>
      <c r="R94" s="416"/>
      <c r="S94" s="416"/>
      <c r="T94" s="416"/>
    </row>
    <row r="95" spans="1:20" outlineLevel="2" x14ac:dyDescent="0.2">
      <c r="A95" s="450"/>
      <c r="B95" s="455"/>
      <c r="C95" s="444">
        <v>86</v>
      </c>
      <c r="D95" s="747"/>
      <c r="E95" s="747"/>
      <c r="F95" s="448">
        <f>YEARFRAC(D95,E95)*12</f>
        <v>0</v>
      </c>
      <c r="G95" s="739"/>
      <c r="H95" s="457"/>
      <c r="I95" s="457"/>
      <c r="J95" s="446"/>
      <c r="K95" s="446"/>
      <c r="L95" s="446"/>
      <c r="M95" s="448">
        <f>J95+K95+L95</f>
        <v>0</v>
      </c>
      <c r="N95" s="451">
        <f>$N$16</f>
        <v>0</v>
      </c>
      <c r="O95" s="416"/>
      <c r="P95" s="416"/>
      <c r="Q95" s="416"/>
      <c r="R95" s="416"/>
      <c r="S95" s="416"/>
      <c r="T95" s="416"/>
    </row>
    <row r="96" spans="1:20" outlineLevel="2" x14ac:dyDescent="0.2">
      <c r="A96" s="450"/>
      <c r="B96" s="455"/>
      <c r="C96" s="444">
        <v>87</v>
      </c>
      <c r="D96" s="747"/>
      <c r="E96" s="747"/>
      <c r="F96" s="448">
        <f t="shared" ref="F96:F150" si="25">YEARFRAC(D96,E96)*12</f>
        <v>0</v>
      </c>
      <c r="G96" s="739"/>
      <c r="H96" s="457"/>
      <c r="I96" s="457"/>
      <c r="J96" s="446"/>
      <c r="K96" s="446"/>
      <c r="L96" s="446"/>
      <c r="M96" s="448">
        <f t="shared" ref="M96:M151" si="26">J96+K96+L96</f>
        <v>0</v>
      </c>
      <c r="N96" s="451">
        <f t="shared" ref="N96:N151" si="27">$N$16</f>
        <v>0</v>
      </c>
      <c r="O96" s="416"/>
      <c r="P96" s="416"/>
      <c r="Q96" s="416"/>
      <c r="R96" s="416"/>
      <c r="S96" s="416"/>
      <c r="T96" s="416"/>
    </row>
    <row r="97" spans="1:20" outlineLevel="2" x14ac:dyDescent="0.2">
      <c r="A97" s="450"/>
      <c r="B97" s="455"/>
      <c r="C97" s="444">
        <v>88</v>
      </c>
      <c r="D97" s="747"/>
      <c r="E97" s="747"/>
      <c r="F97" s="448">
        <f t="shared" si="25"/>
        <v>0</v>
      </c>
      <c r="G97" s="739"/>
      <c r="H97" s="457"/>
      <c r="I97" s="457"/>
      <c r="J97" s="446"/>
      <c r="K97" s="446"/>
      <c r="L97" s="446"/>
      <c r="M97" s="448">
        <f t="shared" si="26"/>
        <v>0</v>
      </c>
      <c r="N97" s="451">
        <f t="shared" si="27"/>
        <v>0</v>
      </c>
      <c r="O97" s="416"/>
      <c r="P97" s="416"/>
      <c r="Q97" s="416"/>
      <c r="R97" s="416"/>
      <c r="S97" s="416"/>
      <c r="T97" s="416"/>
    </row>
    <row r="98" spans="1:20" outlineLevel="2" x14ac:dyDescent="0.2">
      <c r="A98" s="450"/>
      <c r="B98" s="455"/>
      <c r="C98" s="444">
        <v>89</v>
      </c>
      <c r="D98" s="747"/>
      <c r="E98" s="747"/>
      <c r="F98" s="448">
        <f t="shared" si="25"/>
        <v>0</v>
      </c>
      <c r="G98" s="739"/>
      <c r="H98" s="457"/>
      <c r="I98" s="457"/>
      <c r="J98" s="446"/>
      <c r="K98" s="446"/>
      <c r="L98" s="446"/>
      <c r="M98" s="448">
        <f t="shared" si="26"/>
        <v>0</v>
      </c>
      <c r="N98" s="451">
        <f t="shared" si="27"/>
        <v>0</v>
      </c>
      <c r="O98" s="416"/>
      <c r="P98" s="416"/>
      <c r="Q98" s="416"/>
      <c r="R98" s="416"/>
      <c r="S98" s="416"/>
      <c r="T98" s="416"/>
    </row>
    <row r="99" spans="1:20" outlineLevel="2" x14ac:dyDescent="0.2">
      <c r="A99" s="450"/>
      <c r="B99" s="455"/>
      <c r="C99" s="444">
        <v>90</v>
      </c>
      <c r="D99" s="747"/>
      <c r="E99" s="747"/>
      <c r="F99" s="448">
        <f t="shared" si="25"/>
        <v>0</v>
      </c>
      <c r="G99" s="739"/>
      <c r="H99" s="457"/>
      <c r="I99" s="457"/>
      <c r="J99" s="446"/>
      <c r="K99" s="446"/>
      <c r="L99" s="446"/>
      <c r="M99" s="448">
        <f t="shared" si="26"/>
        <v>0</v>
      </c>
      <c r="N99" s="451">
        <f t="shared" si="27"/>
        <v>0</v>
      </c>
      <c r="O99" s="416"/>
      <c r="P99" s="416"/>
      <c r="Q99" s="416"/>
      <c r="R99" s="416"/>
      <c r="S99" s="416"/>
      <c r="T99" s="416"/>
    </row>
    <row r="100" spans="1:20" outlineLevel="2" x14ac:dyDescent="0.2">
      <c r="A100" s="450"/>
      <c r="B100" s="455"/>
      <c r="C100" s="444">
        <v>91</v>
      </c>
      <c r="D100" s="747"/>
      <c r="E100" s="747"/>
      <c r="F100" s="448">
        <f t="shared" si="25"/>
        <v>0</v>
      </c>
      <c r="G100" s="739"/>
      <c r="H100" s="457"/>
      <c r="I100" s="457"/>
      <c r="J100" s="446"/>
      <c r="K100" s="446"/>
      <c r="L100" s="446"/>
      <c r="M100" s="448">
        <f t="shared" si="26"/>
        <v>0</v>
      </c>
      <c r="N100" s="451">
        <f t="shared" si="27"/>
        <v>0</v>
      </c>
      <c r="O100" s="416"/>
      <c r="P100" s="416"/>
      <c r="Q100" s="416"/>
      <c r="R100" s="416"/>
      <c r="S100" s="416"/>
      <c r="T100" s="416"/>
    </row>
    <row r="101" spans="1:20" outlineLevel="2" x14ac:dyDescent="0.2">
      <c r="A101" s="450"/>
      <c r="B101" s="455"/>
      <c r="C101" s="444">
        <v>92</v>
      </c>
      <c r="D101" s="747"/>
      <c r="E101" s="747"/>
      <c r="F101" s="448">
        <f t="shared" si="25"/>
        <v>0</v>
      </c>
      <c r="G101" s="739"/>
      <c r="H101" s="457"/>
      <c r="I101" s="457"/>
      <c r="J101" s="446"/>
      <c r="K101" s="446"/>
      <c r="L101" s="446"/>
      <c r="M101" s="448">
        <f t="shared" si="26"/>
        <v>0</v>
      </c>
      <c r="N101" s="451">
        <f t="shared" si="27"/>
        <v>0</v>
      </c>
      <c r="O101" s="416"/>
      <c r="P101" s="416"/>
      <c r="Q101" s="416"/>
      <c r="R101" s="416"/>
      <c r="S101" s="416"/>
      <c r="T101" s="416"/>
    </row>
    <row r="102" spans="1:20" outlineLevel="2" x14ac:dyDescent="0.2">
      <c r="A102" s="450"/>
      <c r="B102" s="455"/>
      <c r="C102" s="444">
        <v>93</v>
      </c>
      <c r="D102" s="747"/>
      <c r="E102" s="747"/>
      <c r="F102" s="448">
        <f t="shared" si="25"/>
        <v>0</v>
      </c>
      <c r="G102" s="739"/>
      <c r="H102" s="457"/>
      <c r="I102" s="457"/>
      <c r="J102" s="446"/>
      <c r="K102" s="446"/>
      <c r="L102" s="446"/>
      <c r="M102" s="448">
        <f t="shared" si="26"/>
        <v>0</v>
      </c>
      <c r="N102" s="451">
        <f t="shared" si="27"/>
        <v>0</v>
      </c>
      <c r="O102" s="416"/>
      <c r="P102" s="416"/>
      <c r="Q102" s="416"/>
      <c r="R102" s="416"/>
      <c r="S102" s="416"/>
      <c r="T102" s="416"/>
    </row>
    <row r="103" spans="1:20" outlineLevel="2" x14ac:dyDescent="0.2">
      <c r="A103" s="450"/>
      <c r="B103" s="455"/>
      <c r="C103" s="444">
        <v>94</v>
      </c>
      <c r="D103" s="747"/>
      <c r="E103" s="747"/>
      <c r="F103" s="448">
        <f t="shared" si="25"/>
        <v>0</v>
      </c>
      <c r="G103" s="739"/>
      <c r="H103" s="457"/>
      <c r="I103" s="457"/>
      <c r="J103" s="446"/>
      <c r="K103" s="446"/>
      <c r="L103" s="446"/>
      <c r="M103" s="448">
        <f t="shared" si="26"/>
        <v>0</v>
      </c>
      <c r="N103" s="451">
        <f t="shared" si="27"/>
        <v>0</v>
      </c>
      <c r="O103" s="416"/>
      <c r="P103" s="416"/>
      <c r="Q103" s="416"/>
      <c r="R103" s="416"/>
      <c r="S103" s="416"/>
      <c r="T103" s="416"/>
    </row>
    <row r="104" spans="1:20" outlineLevel="2" x14ac:dyDescent="0.2">
      <c r="A104" s="450"/>
      <c r="B104" s="455"/>
      <c r="C104" s="444">
        <v>95</v>
      </c>
      <c r="D104" s="747"/>
      <c r="E104" s="747"/>
      <c r="F104" s="448">
        <f t="shared" si="25"/>
        <v>0</v>
      </c>
      <c r="G104" s="739"/>
      <c r="H104" s="457"/>
      <c r="I104" s="457"/>
      <c r="J104" s="446"/>
      <c r="K104" s="446"/>
      <c r="L104" s="446"/>
      <c r="M104" s="448">
        <f t="shared" si="26"/>
        <v>0</v>
      </c>
      <c r="N104" s="451">
        <f t="shared" si="27"/>
        <v>0</v>
      </c>
      <c r="O104" s="416"/>
      <c r="P104" s="416"/>
      <c r="Q104" s="416"/>
      <c r="R104" s="416"/>
      <c r="S104" s="416"/>
      <c r="T104" s="416"/>
    </row>
    <row r="105" spans="1:20" outlineLevel="2" x14ac:dyDescent="0.2">
      <c r="A105" s="450"/>
      <c r="B105" s="455"/>
      <c r="C105" s="444">
        <v>96</v>
      </c>
      <c r="D105" s="747"/>
      <c r="E105" s="747"/>
      <c r="F105" s="448">
        <f t="shared" si="25"/>
        <v>0</v>
      </c>
      <c r="G105" s="739"/>
      <c r="H105" s="457"/>
      <c r="I105" s="457"/>
      <c r="J105" s="446"/>
      <c r="K105" s="446"/>
      <c r="L105" s="446"/>
      <c r="M105" s="448">
        <f t="shared" si="26"/>
        <v>0</v>
      </c>
      <c r="N105" s="451">
        <f t="shared" si="27"/>
        <v>0</v>
      </c>
      <c r="O105" s="416"/>
      <c r="P105" s="416"/>
      <c r="Q105" s="416"/>
      <c r="R105" s="416"/>
      <c r="S105" s="416"/>
      <c r="T105" s="416"/>
    </row>
    <row r="106" spans="1:20" outlineLevel="2" x14ac:dyDescent="0.2">
      <c r="A106" s="450"/>
      <c r="B106" s="455"/>
      <c r="C106" s="444">
        <v>97</v>
      </c>
      <c r="D106" s="747"/>
      <c r="E106" s="747"/>
      <c r="F106" s="448">
        <f t="shared" si="25"/>
        <v>0</v>
      </c>
      <c r="G106" s="739"/>
      <c r="H106" s="457"/>
      <c r="I106" s="457"/>
      <c r="J106" s="446"/>
      <c r="K106" s="446"/>
      <c r="L106" s="446"/>
      <c r="M106" s="448">
        <f t="shared" si="26"/>
        <v>0</v>
      </c>
      <c r="N106" s="451">
        <f t="shared" si="27"/>
        <v>0</v>
      </c>
      <c r="O106" s="416"/>
      <c r="P106" s="416"/>
      <c r="Q106" s="416"/>
      <c r="R106" s="416"/>
      <c r="S106" s="416"/>
      <c r="T106" s="416"/>
    </row>
    <row r="107" spans="1:20" outlineLevel="2" x14ac:dyDescent="0.2">
      <c r="A107" s="450"/>
      <c r="B107" s="455"/>
      <c r="C107" s="444">
        <v>98</v>
      </c>
      <c r="D107" s="747"/>
      <c r="E107" s="747"/>
      <c r="F107" s="448">
        <f t="shared" si="25"/>
        <v>0</v>
      </c>
      <c r="G107" s="739"/>
      <c r="H107" s="457"/>
      <c r="I107" s="457"/>
      <c r="J107" s="446"/>
      <c r="K107" s="446"/>
      <c r="L107" s="446"/>
      <c r="M107" s="448">
        <f t="shared" si="26"/>
        <v>0</v>
      </c>
      <c r="N107" s="451">
        <f t="shared" si="27"/>
        <v>0</v>
      </c>
      <c r="O107" s="416"/>
      <c r="P107" s="416"/>
      <c r="Q107" s="416"/>
      <c r="R107" s="416"/>
      <c r="S107" s="416"/>
      <c r="T107" s="416"/>
    </row>
    <row r="108" spans="1:20" outlineLevel="2" x14ac:dyDescent="0.2">
      <c r="A108" s="450"/>
      <c r="B108" s="455"/>
      <c r="C108" s="444">
        <v>99</v>
      </c>
      <c r="D108" s="747"/>
      <c r="E108" s="747"/>
      <c r="F108" s="448">
        <f t="shared" si="25"/>
        <v>0</v>
      </c>
      <c r="G108" s="739"/>
      <c r="H108" s="457"/>
      <c r="I108" s="457"/>
      <c r="J108" s="446"/>
      <c r="K108" s="446"/>
      <c r="L108" s="446"/>
      <c r="M108" s="448">
        <f t="shared" si="26"/>
        <v>0</v>
      </c>
      <c r="N108" s="451">
        <f t="shared" si="27"/>
        <v>0</v>
      </c>
      <c r="O108" s="416"/>
      <c r="P108" s="416"/>
      <c r="Q108" s="416"/>
      <c r="R108" s="416"/>
      <c r="S108" s="416"/>
      <c r="T108" s="416"/>
    </row>
    <row r="109" spans="1:20" outlineLevel="2" x14ac:dyDescent="0.2">
      <c r="A109" s="450"/>
      <c r="B109" s="455"/>
      <c r="C109" s="444">
        <v>100</v>
      </c>
      <c r="D109" s="747"/>
      <c r="E109" s="747"/>
      <c r="F109" s="448">
        <f t="shared" si="25"/>
        <v>0</v>
      </c>
      <c r="G109" s="739"/>
      <c r="H109" s="457"/>
      <c r="I109" s="457"/>
      <c r="J109" s="446"/>
      <c r="K109" s="446"/>
      <c r="L109" s="446"/>
      <c r="M109" s="448">
        <f t="shared" si="26"/>
        <v>0</v>
      </c>
      <c r="N109" s="451">
        <f t="shared" si="27"/>
        <v>0</v>
      </c>
      <c r="O109" s="416"/>
      <c r="P109" s="416"/>
      <c r="Q109" s="416"/>
      <c r="R109" s="416"/>
      <c r="S109" s="416"/>
      <c r="T109" s="416"/>
    </row>
    <row r="110" spans="1:20" outlineLevel="2" x14ac:dyDescent="0.2">
      <c r="A110" s="450"/>
      <c r="B110" s="455"/>
      <c r="C110" s="444">
        <v>101</v>
      </c>
      <c r="D110" s="747"/>
      <c r="E110" s="747"/>
      <c r="F110" s="448">
        <f t="shared" si="25"/>
        <v>0</v>
      </c>
      <c r="G110" s="739"/>
      <c r="H110" s="457"/>
      <c r="I110" s="457"/>
      <c r="J110" s="446"/>
      <c r="K110" s="446"/>
      <c r="L110" s="446"/>
      <c r="M110" s="448">
        <f t="shared" si="26"/>
        <v>0</v>
      </c>
      <c r="N110" s="451">
        <f t="shared" si="27"/>
        <v>0</v>
      </c>
      <c r="O110" s="416"/>
      <c r="P110" s="416"/>
      <c r="Q110" s="416"/>
      <c r="R110" s="416"/>
      <c r="S110" s="416"/>
      <c r="T110" s="416"/>
    </row>
    <row r="111" spans="1:20" outlineLevel="2" x14ac:dyDescent="0.2">
      <c r="A111" s="450"/>
      <c r="B111" s="455"/>
      <c r="C111" s="444">
        <v>102</v>
      </c>
      <c r="D111" s="747"/>
      <c r="E111" s="747"/>
      <c r="F111" s="448">
        <f t="shared" si="25"/>
        <v>0</v>
      </c>
      <c r="G111" s="739"/>
      <c r="H111" s="457"/>
      <c r="I111" s="457"/>
      <c r="J111" s="446"/>
      <c r="K111" s="446"/>
      <c r="L111" s="446"/>
      <c r="M111" s="448">
        <f t="shared" si="26"/>
        <v>0</v>
      </c>
      <c r="N111" s="451">
        <f t="shared" si="27"/>
        <v>0</v>
      </c>
      <c r="O111" s="416"/>
      <c r="P111" s="416"/>
      <c r="Q111" s="416"/>
      <c r="R111" s="416"/>
      <c r="S111" s="416"/>
      <c r="T111" s="416"/>
    </row>
    <row r="112" spans="1:20" outlineLevel="2" x14ac:dyDescent="0.2">
      <c r="A112" s="450"/>
      <c r="B112" s="455"/>
      <c r="C112" s="444">
        <v>103</v>
      </c>
      <c r="D112" s="747"/>
      <c r="E112" s="747"/>
      <c r="F112" s="448">
        <f t="shared" si="25"/>
        <v>0</v>
      </c>
      <c r="G112" s="739"/>
      <c r="H112" s="457"/>
      <c r="I112" s="457"/>
      <c r="J112" s="446"/>
      <c r="K112" s="446"/>
      <c r="L112" s="446"/>
      <c r="M112" s="448">
        <f t="shared" si="26"/>
        <v>0</v>
      </c>
      <c r="N112" s="451">
        <f t="shared" si="27"/>
        <v>0</v>
      </c>
      <c r="O112" s="416"/>
      <c r="P112" s="416"/>
      <c r="Q112" s="416"/>
      <c r="R112" s="416"/>
      <c r="S112" s="416"/>
      <c r="T112" s="416"/>
    </row>
    <row r="113" spans="1:20" outlineLevel="2" x14ac:dyDescent="0.2">
      <c r="A113" s="450"/>
      <c r="B113" s="455"/>
      <c r="C113" s="444">
        <v>104</v>
      </c>
      <c r="D113" s="747"/>
      <c r="E113" s="747"/>
      <c r="F113" s="448">
        <f t="shared" si="25"/>
        <v>0</v>
      </c>
      <c r="G113" s="739"/>
      <c r="H113" s="457"/>
      <c r="I113" s="457"/>
      <c r="J113" s="446"/>
      <c r="K113" s="446"/>
      <c r="L113" s="446"/>
      <c r="M113" s="448">
        <f t="shared" si="26"/>
        <v>0</v>
      </c>
      <c r="N113" s="451">
        <f t="shared" si="27"/>
        <v>0</v>
      </c>
      <c r="O113" s="416"/>
      <c r="P113" s="416"/>
      <c r="Q113" s="416"/>
      <c r="R113" s="416"/>
      <c r="S113" s="416"/>
      <c r="T113" s="416"/>
    </row>
    <row r="114" spans="1:20" outlineLevel="2" x14ac:dyDescent="0.2">
      <c r="A114" s="450"/>
      <c r="B114" s="455"/>
      <c r="C114" s="444">
        <v>105</v>
      </c>
      <c r="D114" s="747"/>
      <c r="E114" s="747"/>
      <c r="F114" s="448">
        <f t="shared" si="25"/>
        <v>0</v>
      </c>
      <c r="G114" s="739"/>
      <c r="H114" s="457"/>
      <c r="I114" s="457"/>
      <c r="J114" s="446"/>
      <c r="K114" s="446"/>
      <c r="L114" s="446"/>
      <c r="M114" s="448">
        <f t="shared" si="26"/>
        <v>0</v>
      </c>
      <c r="N114" s="451">
        <f t="shared" si="27"/>
        <v>0</v>
      </c>
      <c r="O114" s="416"/>
      <c r="P114" s="416"/>
      <c r="Q114" s="416"/>
      <c r="R114" s="416"/>
      <c r="S114" s="416"/>
      <c r="T114" s="416"/>
    </row>
    <row r="115" spans="1:20" outlineLevel="2" x14ac:dyDescent="0.2">
      <c r="A115" s="450"/>
      <c r="B115" s="455"/>
      <c r="C115" s="444">
        <v>106</v>
      </c>
      <c r="D115" s="747"/>
      <c r="E115" s="747"/>
      <c r="F115" s="448">
        <f t="shared" si="25"/>
        <v>0</v>
      </c>
      <c r="G115" s="739"/>
      <c r="H115" s="457"/>
      <c r="I115" s="457"/>
      <c r="J115" s="446"/>
      <c r="K115" s="446"/>
      <c r="L115" s="446"/>
      <c r="M115" s="448">
        <f t="shared" si="26"/>
        <v>0</v>
      </c>
      <c r="N115" s="451">
        <f t="shared" si="27"/>
        <v>0</v>
      </c>
      <c r="O115" s="416"/>
      <c r="P115" s="416"/>
      <c r="Q115" s="416"/>
      <c r="R115" s="416"/>
      <c r="S115" s="416"/>
      <c r="T115" s="416"/>
    </row>
    <row r="116" spans="1:20" outlineLevel="2" x14ac:dyDescent="0.2">
      <c r="A116" s="450"/>
      <c r="B116" s="455"/>
      <c r="C116" s="444">
        <v>107</v>
      </c>
      <c r="D116" s="747"/>
      <c r="E116" s="747"/>
      <c r="F116" s="448">
        <f t="shared" si="25"/>
        <v>0</v>
      </c>
      <c r="G116" s="739"/>
      <c r="H116" s="457"/>
      <c r="I116" s="457"/>
      <c r="J116" s="446"/>
      <c r="K116" s="446"/>
      <c r="L116" s="446"/>
      <c r="M116" s="448">
        <f t="shared" si="26"/>
        <v>0</v>
      </c>
      <c r="N116" s="451">
        <f t="shared" si="27"/>
        <v>0</v>
      </c>
      <c r="O116" s="416"/>
      <c r="P116" s="416"/>
      <c r="Q116" s="416"/>
      <c r="R116" s="416"/>
      <c r="S116" s="416"/>
      <c r="T116" s="416"/>
    </row>
    <row r="117" spans="1:20" outlineLevel="2" x14ac:dyDescent="0.2">
      <c r="A117" s="450"/>
      <c r="B117" s="455"/>
      <c r="C117" s="444">
        <v>108</v>
      </c>
      <c r="D117" s="747"/>
      <c r="E117" s="747"/>
      <c r="F117" s="448">
        <f t="shared" si="25"/>
        <v>0</v>
      </c>
      <c r="G117" s="739"/>
      <c r="H117" s="457"/>
      <c r="I117" s="457"/>
      <c r="J117" s="446"/>
      <c r="K117" s="446"/>
      <c r="L117" s="446"/>
      <c r="M117" s="448">
        <f t="shared" si="26"/>
        <v>0</v>
      </c>
      <c r="N117" s="451">
        <f t="shared" si="27"/>
        <v>0</v>
      </c>
      <c r="O117" s="416"/>
      <c r="P117" s="416"/>
      <c r="Q117" s="416"/>
      <c r="R117" s="416"/>
      <c r="S117" s="416"/>
      <c r="T117" s="416"/>
    </row>
    <row r="118" spans="1:20" outlineLevel="2" x14ac:dyDescent="0.2">
      <c r="A118" s="450"/>
      <c r="B118" s="455"/>
      <c r="C118" s="444">
        <v>109</v>
      </c>
      <c r="D118" s="747"/>
      <c r="E118" s="747"/>
      <c r="F118" s="448">
        <f t="shared" si="25"/>
        <v>0</v>
      </c>
      <c r="G118" s="739"/>
      <c r="H118" s="457"/>
      <c r="I118" s="457"/>
      <c r="J118" s="446"/>
      <c r="K118" s="446"/>
      <c r="L118" s="446"/>
      <c r="M118" s="448">
        <f t="shared" si="26"/>
        <v>0</v>
      </c>
      <c r="N118" s="451">
        <f t="shared" si="27"/>
        <v>0</v>
      </c>
      <c r="O118" s="416"/>
      <c r="P118" s="416"/>
      <c r="Q118" s="416"/>
      <c r="R118" s="416"/>
      <c r="S118" s="416"/>
      <c r="T118" s="416"/>
    </row>
    <row r="119" spans="1:20" outlineLevel="2" x14ac:dyDescent="0.2">
      <c r="A119" s="450"/>
      <c r="B119" s="455"/>
      <c r="C119" s="444">
        <v>110</v>
      </c>
      <c r="D119" s="747"/>
      <c r="E119" s="747"/>
      <c r="F119" s="448">
        <f t="shared" si="25"/>
        <v>0</v>
      </c>
      <c r="G119" s="739"/>
      <c r="H119" s="457"/>
      <c r="I119" s="457"/>
      <c r="J119" s="446"/>
      <c r="K119" s="446"/>
      <c r="L119" s="446"/>
      <c r="M119" s="448">
        <f t="shared" si="26"/>
        <v>0</v>
      </c>
      <c r="N119" s="451">
        <f t="shared" si="27"/>
        <v>0</v>
      </c>
      <c r="O119" s="416"/>
      <c r="P119" s="416"/>
      <c r="Q119" s="416"/>
      <c r="R119" s="416"/>
      <c r="S119" s="416"/>
      <c r="T119" s="416"/>
    </row>
    <row r="120" spans="1:20" outlineLevel="2" x14ac:dyDescent="0.2">
      <c r="A120" s="450"/>
      <c r="B120" s="455"/>
      <c r="C120" s="444">
        <v>111</v>
      </c>
      <c r="D120" s="747"/>
      <c r="E120" s="747"/>
      <c r="F120" s="448">
        <f t="shared" si="25"/>
        <v>0</v>
      </c>
      <c r="G120" s="739"/>
      <c r="H120" s="457"/>
      <c r="I120" s="457"/>
      <c r="J120" s="446"/>
      <c r="K120" s="446"/>
      <c r="L120" s="446"/>
      <c r="M120" s="448">
        <f t="shared" si="26"/>
        <v>0</v>
      </c>
      <c r="N120" s="451">
        <f t="shared" si="27"/>
        <v>0</v>
      </c>
      <c r="O120" s="416"/>
      <c r="P120" s="416"/>
      <c r="Q120" s="416"/>
      <c r="R120" s="416"/>
      <c r="S120" s="416"/>
      <c r="T120" s="416"/>
    </row>
    <row r="121" spans="1:20" outlineLevel="2" x14ac:dyDescent="0.2">
      <c r="A121" s="450"/>
      <c r="B121" s="455"/>
      <c r="C121" s="444">
        <v>112</v>
      </c>
      <c r="D121" s="747"/>
      <c r="E121" s="747"/>
      <c r="F121" s="448">
        <f t="shared" si="25"/>
        <v>0</v>
      </c>
      <c r="G121" s="739"/>
      <c r="H121" s="457"/>
      <c r="I121" s="457"/>
      <c r="J121" s="446"/>
      <c r="K121" s="446"/>
      <c r="L121" s="446"/>
      <c r="M121" s="448">
        <f t="shared" si="26"/>
        <v>0</v>
      </c>
      <c r="N121" s="451">
        <f t="shared" si="27"/>
        <v>0</v>
      </c>
      <c r="O121" s="416"/>
      <c r="P121" s="416"/>
      <c r="Q121" s="416"/>
      <c r="R121" s="416"/>
      <c r="S121" s="416"/>
      <c r="T121" s="416"/>
    </row>
    <row r="122" spans="1:20" outlineLevel="2" x14ac:dyDescent="0.2">
      <c r="A122" s="450"/>
      <c r="B122" s="455"/>
      <c r="C122" s="444">
        <v>113</v>
      </c>
      <c r="D122" s="747"/>
      <c r="E122" s="747"/>
      <c r="F122" s="448">
        <f t="shared" si="25"/>
        <v>0</v>
      </c>
      <c r="G122" s="739"/>
      <c r="H122" s="457"/>
      <c r="I122" s="457"/>
      <c r="J122" s="446"/>
      <c r="K122" s="446"/>
      <c r="L122" s="446"/>
      <c r="M122" s="448">
        <f t="shared" si="26"/>
        <v>0</v>
      </c>
      <c r="N122" s="451">
        <f t="shared" si="27"/>
        <v>0</v>
      </c>
      <c r="O122" s="416"/>
      <c r="P122" s="416"/>
      <c r="Q122" s="416"/>
      <c r="R122" s="416"/>
      <c r="S122" s="416"/>
      <c r="T122" s="416"/>
    </row>
    <row r="123" spans="1:20" outlineLevel="2" x14ac:dyDescent="0.2">
      <c r="A123" s="450"/>
      <c r="B123" s="455"/>
      <c r="C123" s="444">
        <v>114</v>
      </c>
      <c r="D123" s="747"/>
      <c r="E123" s="747"/>
      <c r="F123" s="448">
        <f t="shared" si="25"/>
        <v>0</v>
      </c>
      <c r="G123" s="739"/>
      <c r="H123" s="457"/>
      <c r="I123" s="457"/>
      <c r="J123" s="446"/>
      <c r="K123" s="446"/>
      <c r="L123" s="446"/>
      <c r="M123" s="448">
        <f t="shared" si="26"/>
        <v>0</v>
      </c>
      <c r="N123" s="451">
        <f t="shared" si="27"/>
        <v>0</v>
      </c>
      <c r="O123" s="416"/>
      <c r="P123" s="416"/>
      <c r="Q123" s="416"/>
      <c r="R123" s="416"/>
      <c r="S123" s="416"/>
      <c r="T123" s="416"/>
    </row>
    <row r="124" spans="1:20" outlineLevel="2" x14ac:dyDescent="0.2">
      <c r="A124" s="450"/>
      <c r="B124" s="455"/>
      <c r="C124" s="444">
        <v>115</v>
      </c>
      <c r="D124" s="747"/>
      <c r="E124" s="747"/>
      <c r="F124" s="448">
        <f t="shared" si="25"/>
        <v>0</v>
      </c>
      <c r="G124" s="739"/>
      <c r="H124" s="457"/>
      <c r="I124" s="457"/>
      <c r="J124" s="446"/>
      <c r="K124" s="446"/>
      <c r="L124" s="446"/>
      <c r="M124" s="448">
        <f t="shared" si="26"/>
        <v>0</v>
      </c>
      <c r="N124" s="451">
        <f t="shared" si="27"/>
        <v>0</v>
      </c>
      <c r="O124" s="416"/>
      <c r="P124" s="416"/>
      <c r="Q124" s="416"/>
      <c r="R124" s="416"/>
      <c r="S124" s="416"/>
      <c r="T124" s="416"/>
    </row>
    <row r="125" spans="1:20" outlineLevel="2" x14ac:dyDescent="0.2">
      <c r="A125" s="450"/>
      <c r="B125" s="455"/>
      <c r="C125" s="444">
        <v>116</v>
      </c>
      <c r="D125" s="747"/>
      <c r="E125" s="747"/>
      <c r="F125" s="448">
        <f t="shared" si="25"/>
        <v>0</v>
      </c>
      <c r="G125" s="739"/>
      <c r="H125" s="457"/>
      <c r="I125" s="457"/>
      <c r="J125" s="446"/>
      <c r="K125" s="446"/>
      <c r="L125" s="446"/>
      <c r="M125" s="448">
        <f t="shared" si="26"/>
        <v>0</v>
      </c>
      <c r="N125" s="451">
        <f t="shared" si="27"/>
        <v>0</v>
      </c>
      <c r="O125" s="416"/>
      <c r="P125" s="416"/>
      <c r="Q125" s="416"/>
      <c r="R125" s="416"/>
      <c r="S125" s="416"/>
      <c r="T125" s="416"/>
    </row>
    <row r="126" spans="1:20" outlineLevel="2" x14ac:dyDescent="0.2">
      <c r="A126" s="450"/>
      <c r="B126" s="455"/>
      <c r="C126" s="444">
        <v>117</v>
      </c>
      <c r="D126" s="747"/>
      <c r="E126" s="747"/>
      <c r="F126" s="448">
        <f t="shared" si="25"/>
        <v>0</v>
      </c>
      <c r="G126" s="739"/>
      <c r="H126" s="457"/>
      <c r="I126" s="457"/>
      <c r="J126" s="446"/>
      <c r="K126" s="446"/>
      <c r="L126" s="446"/>
      <c r="M126" s="448">
        <f t="shared" si="26"/>
        <v>0</v>
      </c>
      <c r="N126" s="451">
        <f t="shared" si="27"/>
        <v>0</v>
      </c>
      <c r="O126" s="416"/>
      <c r="P126" s="416"/>
      <c r="Q126" s="416"/>
      <c r="R126" s="416"/>
      <c r="S126" s="416"/>
      <c r="T126" s="416"/>
    </row>
    <row r="127" spans="1:20" outlineLevel="2" x14ac:dyDescent="0.2">
      <c r="A127" s="450"/>
      <c r="B127" s="455"/>
      <c r="C127" s="444">
        <v>118</v>
      </c>
      <c r="D127" s="747"/>
      <c r="E127" s="747"/>
      <c r="F127" s="448">
        <f t="shared" si="25"/>
        <v>0</v>
      </c>
      <c r="G127" s="739"/>
      <c r="H127" s="457"/>
      <c r="I127" s="457"/>
      <c r="J127" s="446"/>
      <c r="K127" s="446"/>
      <c r="L127" s="446"/>
      <c r="M127" s="448">
        <f t="shared" si="26"/>
        <v>0</v>
      </c>
      <c r="N127" s="451">
        <f t="shared" si="27"/>
        <v>0</v>
      </c>
      <c r="O127" s="416"/>
      <c r="P127" s="416"/>
      <c r="Q127" s="416"/>
      <c r="R127" s="416"/>
      <c r="S127" s="416"/>
      <c r="T127" s="416"/>
    </row>
    <row r="128" spans="1:20" outlineLevel="2" x14ac:dyDescent="0.2">
      <c r="A128" s="450"/>
      <c r="B128" s="455"/>
      <c r="C128" s="444">
        <v>119</v>
      </c>
      <c r="D128" s="747"/>
      <c r="E128" s="747"/>
      <c r="F128" s="448">
        <f t="shared" si="25"/>
        <v>0</v>
      </c>
      <c r="G128" s="739"/>
      <c r="H128" s="457"/>
      <c r="I128" s="457"/>
      <c r="J128" s="446"/>
      <c r="K128" s="446"/>
      <c r="L128" s="446"/>
      <c r="M128" s="448">
        <f t="shared" si="26"/>
        <v>0</v>
      </c>
      <c r="N128" s="451">
        <f t="shared" si="27"/>
        <v>0</v>
      </c>
      <c r="O128" s="416"/>
      <c r="P128" s="416"/>
      <c r="Q128" s="416"/>
      <c r="R128" s="416"/>
      <c r="S128" s="416"/>
      <c r="T128" s="416"/>
    </row>
    <row r="129" spans="1:20" outlineLevel="2" x14ac:dyDescent="0.2">
      <c r="A129" s="450"/>
      <c r="B129" s="455"/>
      <c r="C129" s="444">
        <v>120</v>
      </c>
      <c r="D129" s="747"/>
      <c r="E129" s="747"/>
      <c r="F129" s="448">
        <f t="shared" si="25"/>
        <v>0</v>
      </c>
      <c r="G129" s="739"/>
      <c r="H129" s="457"/>
      <c r="I129" s="457"/>
      <c r="J129" s="446"/>
      <c r="K129" s="446"/>
      <c r="L129" s="446"/>
      <c r="M129" s="448">
        <f t="shared" si="26"/>
        <v>0</v>
      </c>
      <c r="N129" s="451">
        <f t="shared" si="27"/>
        <v>0</v>
      </c>
      <c r="O129" s="416"/>
      <c r="P129" s="416"/>
      <c r="Q129" s="416"/>
      <c r="R129" s="416"/>
      <c r="S129" s="416"/>
      <c r="T129" s="416"/>
    </row>
    <row r="130" spans="1:20" outlineLevel="2" x14ac:dyDescent="0.2">
      <c r="A130" s="450"/>
      <c r="B130" s="455"/>
      <c r="C130" s="444">
        <v>121</v>
      </c>
      <c r="D130" s="747"/>
      <c r="E130" s="747"/>
      <c r="F130" s="448">
        <f t="shared" si="25"/>
        <v>0</v>
      </c>
      <c r="G130" s="739"/>
      <c r="H130" s="457"/>
      <c r="I130" s="457"/>
      <c r="J130" s="446"/>
      <c r="K130" s="446"/>
      <c r="L130" s="446"/>
      <c r="M130" s="448">
        <f t="shared" si="26"/>
        <v>0</v>
      </c>
      <c r="N130" s="451">
        <f t="shared" si="27"/>
        <v>0</v>
      </c>
      <c r="O130" s="416"/>
      <c r="P130" s="416"/>
      <c r="Q130" s="416"/>
      <c r="R130" s="416"/>
      <c r="S130" s="416"/>
      <c r="T130" s="416"/>
    </row>
    <row r="131" spans="1:20" outlineLevel="2" x14ac:dyDescent="0.2">
      <c r="A131" s="450"/>
      <c r="B131" s="455"/>
      <c r="C131" s="444">
        <v>122</v>
      </c>
      <c r="D131" s="747"/>
      <c r="E131" s="747"/>
      <c r="F131" s="448">
        <f t="shared" si="25"/>
        <v>0</v>
      </c>
      <c r="G131" s="739"/>
      <c r="H131" s="457"/>
      <c r="I131" s="457"/>
      <c r="J131" s="446"/>
      <c r="K131" s="446"/>
      <c r="L131" s="446"/>
      <c r="M131" s="448">
        <f t="shared" si="26"/>
        <v>0</v>
      </c>
      <c r="N131" s="451">
        <f t="shared" si="27"/>
        <v>0</v>
      </c>
      <c r="O131" s="416"/>
      <c r="P131" s="416"/>
      <c r="Q131" s="416"/>
      <c r="R131" s="416"/>
      <c r="S131" s="416"/>
      <c r="T131" s="416"/>
    </row>
    <row r="132" spans="1:20" outlineLevel="2" x14ac:dyDescent="0.2">
      <c r="A132" s="450"/>
      <c r="B132" s="455"/>
      <c r="C132" s="444">
        <v>123</v>
      </c>
      <c r="D132" s="747"/>
      <c r="E132" s="747"/>
      <c r="F132" s="448">
        <f t="shared" si="25"/>
        <v>0</v>
      </c>
      <c r="G132" s="739"/>
      <c r="H132" s="457"/>
      <c r="I132" s="457"/>
      <c r="J132" s="446"/>
      <c r="K132" s="446"/>
      <c r="L132" s="446"/>
      <c r="M132" s="448">
        <f t="shared" si="26"/>
        <v>0</v>
      </c>
      <c r="N132" s="451">
        <f t="shared" si="27"/>
        <v>0</v>
      </c>
      <c r="O132" s="416"/>
      <c r="P132" s="416"/>
      <c r="Q132" s="416"/>
      <c r="R132" s="416"/>
      <c r="S132" s="416"/>
      <c r="T132" s="416"/>
    </row>
    <row r="133" spans="1:20" outlineLevel="2" x14ac:dyDescent="0.2">
      <c r="A133" s="450"/>
      <c r="B133" s="455"/>
      <c r="C133" s="444">
        <v>124</v>
      </c>
      <c r="D133" s="747"/>
      <c r="E133" s="747"/>
      <c r="F133" s="448">
        <f t="shared" si="25"/>
        <v>0</v>
      </c>
      <c r="G133" s="739"/>
      <c r="H133" s="457"/>
      <c r="I133" s="457"/>
      <c r="J133" s="446"/>
      <c r="K133" s="446"/>
      <c r="L133" s="446"/>
      <c r="M133" s="448">
        <f t="shared" si="26"/>
        <v>0</v>
      </c>
      <c r="N133" s="451">
        <f t="shared" si="27"/>
        <v>0</v>
      </c>
      <c r="O133" s="416"/>
      <c r="P133" s="416"/>
      <c r="Q133" s="416"/>
      <c r="R133" s="416"/>
      <c r="S133" s="416"/>
      <c r="T133" s="416"/>
    </row>
    <row r="134" spans="1:20" outlineLevel="2" x14ac:dyDescent="0.2">
      <c r="A134" s="450"/>
      <c r="B134" s="455"/>
      <c r="C134" s="444">
        <v>125</v>
      </c>
      <c r="D134" s="747"/>
      <c r="E134" s="747"/>
      <c r="F134" s="448">
        <f t="shared" si="25"/>
        <v>0</v>
      </c>
      <c r="G134" s="739"/>
      <c r="H134" s="457"/>
      <c r="I134" s="457"/>
      <c r="J134" s="446"/>
      <c r="K134" s="446"/>
      <c r="L134" s="446"/>
      <c r="M134" s="448">
        <f t="shared" si="26"/>
        <v>0</v>
      </c>
      <c r="N134" s="451">
        <f t="shared" si="27"/>
        <v>0</v>
      </c>
      <c r="O134" s="416"/>
      <c r="P134" s="416"/>
      <c r="Q134" s="416"/>
      <c r="R134" s="416"/>
      <c r="S134" s="416"/>
      <c r="T134" s="416"/>
    </row>
    <row r="135" spans="1:20" outlineLevel="2" x14ac:dyDescent="0.2">
      <c r="A135" s="450"/>
      <c r="B135" s="455"/>
      <c r="C135" s="444">
        <v>126</v>
      </c>
      <c r="D135" s="747"/>
      <c r="E135" s="747"/>
      <c r="F135" s="448">
        <f t="shared" si="25"/>
        <v>0</v>
      </c>
      <c r="G135" s="739"/>
      <c r="H135" s="457"/>
      <c r="I135" s="457"/>
      <c r="J135" s="446"/>
      <c r="K135" s="446"/>
      <c r="L135" s="446"/>
      <c r="M135" s="448">
        <f t="shared" si="26"/>
        <v>0</v>
      </c>
      <c r="N135" s="451">
        <f t="shared" si="27"/>
        <v>0</v>
      </c>
      <c r="O135" s="416"/>
      <c r="P135" s="416"/>
      <c r="Q135" s="416"/>
      <c r="R135" s="416"/>
      <c r="S135" s="416"/>
      <c r="T135" s="416"/>
    </row>
    <row r="136" spans="1:20" outlineLevel="2" x14ac:dyDescent="0.2">
      <c r="A136" s="450"/>
      <c r="B136" s="455"/>
      <c r="C136" s="444">
        <v>127</v>
      </c>
      <c r="D136" s="747"/>
      <c r="E136" s="747"/>
      <c r="F136" s="448">
        <f t="shared" si="25"/>
        <v>0</v>
      </c>
      <c r="G136" s="739"/>
      <c r="H136" s="457"/>
      <c r="I136" s="457"/>
      <c r="J136" s="446"/>
      <c r="K136" s="446"/>
      <c r="L136" s="446"/>
      <c r="M136" s="448">
        <f t="shared" si="26"/>
        <v>0</v>
      </c>
      <c r="N136" s="451">
        <f t="shared" si="27"/>
        <v>0</v>
      </c>
      <c r="O136" s="416"/>
      <c r="P136" s="416"/>
      <c r="Q136" s="416"/>
      <c r="R136" s="416"/>
      <c r="S136" s="416"/>
      <c r="T136" s="416"/>
    </row>
    <row r="137" spans="1:20" outlineLevel="2" x14ac:dyDescent="0.2">
      <c r="A137" s="450"/>
      <c r="B137" s="455"/>
      <c r="C137" s="444">
        <v>128</v>
      </c>
      <c r="D137" s="747"/>
      <c r="E137" s="747"/>
      <c r="F137" s="448">
        <f t="shared" si="25"/>
        <v>0</v>
      </c>
      <c r="G137" s="739"/>
      <c r="H137" s="457"/>
      <c r="I137" s="457"/>
      <c r="J137" s="446"/>
      <c r="K137" s="446"/>
      <c r="L137" s="446"/>
      <c r="M137" s="448">
        <f t="shared" si="26"/>
        <v>0</v>
      </c>
      <c r="N137" s="451">
        <f t="shared" si="27"/>
        <v>0</v>
      </c>
      <c r="O137" s="416"/>
      <c r="P137" s="416"/>
      <c r="Q137" s="416"/>
      <c r="R137" s="416"/>
      <c r="S137" s="416"/>
      <c r="T137" s="416"/>
    </row>
    <row r="138" spans="1:20" outlineLevel="2" x14ac:dyDescent="0.2">
      <c r="A138" s="450"/>
      <c r="B138" s="455"/>
      <c r="C138" s="444">
        <v>129</v>
      </c>
      <c r="D138" s="747"/>
      <c r="E138" s="747"/>
      <c r="F138" s="448">
        <f t="shared" si="25"/>
        <v>0</v>
      </c>
      <c r="G138" s="739"/>
      <c r="H138" s="457"/>
      <c r="I138" s="457"/>
      <c r="J138" s="446"/>
      <c r="K138" s="446"/>
      <c r="L138" s="446"/>
      <c r="M138" s="448">
        <f t="shared" si="26"/>
        <v>0</v>
      </c>
      <c r="N138" s="451">
        <f t="shared" si="27"/>
        <v>0</v>
      </c>
      <c r="O138" s="416"/>
      <c r="P138" s="416"/>
      <c r="Q138" s="416"/>
      <c r="R138" s="416"/>
      <c r="S138" s="416"/>
      <c r="T138" s="416"/>
    </row>
    <row r="139" spans="1:20" outlineLevel="2" x14ac:dyDescent="0.2">
      <c r="A139" s="450"/>
      <c r="B139" s="455"/>
      <c r="C139" s="444">
        <v>130</v>
      </c>
      <c r="D139" s="747"/>
      <c r="E139" s="747"/>
      <c r="F139" s="448">
        <f t="shared" si="25"/>
        <v>0</v>
      </c>
      <c r="G139" s="739"/>
      <c r="H139" s="457"/>
      <c r="I139" s="457"/>
      <c r="J139" s="446"/>
      <c r="K139" s="446"/>
      <c r="L139" s="446"/>
      <c r="M139" s="448">
        <f t="shared" si="26"/>
        <v>0</v>
      </c>
      <c r="N139" s="451">
        <f t="shared" si="27"/>
        <v>0</v>
      </c>
      <c r="O139" s="416"/>
      <c r="P139" s="416"/>
      <c r="Q139" s="416"/>
      <c r="R139" s="416"/>
      <c r="S139" s="416"/>
      <c r="T139" s="416"/>
    </row>
    <row r="140" spans="1:20" outlineLevel="2" x14ac:dyDescent="0.2">
      <c r="A140" s="450"/>
      <c r="B140" s="455"/>
      <c r="C140" s="444">
        <v>131</v>
      </c>
      <c r="D140" s="747"/>
      <c r="E140" s="747"/>
      <c r="F140" s="448">
        <f t="shared" si="25"/>
        <v>0</v>
      </c>
      <c r="G140" s="739"/>
      <c r="H140" s="457"/>
      <c r="I140" s="457"/>
      <c r="J140" s="446"/>
      <c r="K140" s="446"/>
      <c r="L140" s="446"/>
      <c r="M140" s="448">
        <f t="shared" si="26"/>
        <v>0</v>
      </c>
      <c r="N140" s="451">
        <f t="shared" si="27"/>
        <v>0</v>
      </c>
      <c r="O140" s="416"/>
      <c r="P140" s="416"/>
      <c r="Q140" s="416"/>
      <c r="R140" s="416"/>
      <c r="S140" s="416"/>
      <c r="T140" s="416"/>
    </row>
    <row r="141" spans="1:20" outlineLevel="2" x14ac:dyDescent="0.2">
      <c r="A141" s="450"/>
      <c r="B141" s="455"/>
      <c r="C141" s="444">
        <v>132</v>
      </c>
      <c r="D141" s="747"/>
      <c r="E141" s="747"/>
      <c r="F141" s="448">
        <f t="shared" si="25"/>
        <v>0</v>
      </c>
      <c r="G141" s="739"/>
      <c r="H141" s="457"/>
      <c r="I141" s="457"/>
      <c r="J141" s="446"/>
      <c r="K141" s="446"/>
      <c r="L141" s="446"/>
      <c r="M141" s="448">
        <f t="shared" si="26"/>
        <v>0</v>
      </c>
      <c r="N141" s="451">
        <f t="shared" si="27"/>
        <v>0</v>
      </c>
      <c r="O141" s="416"/>
      <c r="P141" s="416"/>
      <c r="Q141" s="416"/>
      <c r="R141" s="416"/>
      <c r="S141" s="416"/>
      <c r="T141" s="416"/>
    </row>
    <row r="142" spans="1:20" outlineLevel="2" x14ac:dyDescent="0.2">
      <c r="A142" s="450"/>
      <c r="B142" s="455"/>
      <c r="C142" s="444">
        <v>133</v>
      </c>
      <c r="D142" s="747"/>
      <c r="E142" s="747"/>
      <c r="F142" s="448">
        <f t="shared" si="25"/>
        <v>0</v>
      </c>
      <c r="G142" s="739"/>
      <c r="H142" s="457"/>
      <c r="I142" s="457"/>
      <c r="J142" s="446"/>
      <c r="K142" s="446"/>
      <c r="L142" s="446"/>
      <c r="M142" s="448">
        <f t="shared" si="26"/>
        <v>0</v>
      </c>
      <c r="N142" s="451">
        <f t="shared" si="27"/>
        <v>0</v>
      </c>
      <c r="O142" s="416"/>
      <c r="P142" s="416"/>
      <c r="Q142" s="416"/>
      <c r="R142" s="416"/>
      <c r="S142" s="416"/>
      <c r="T142" s="416"/>
    </row>
    <row r="143" spans="1:20" outlineLevel="2" x14ac:dyDescent="0.2">
      <c r="A143" s="450"/>
      <c r="B143" s="455"/>
      <c r="C143" s="444">
        <v>134</v>
      </c>
      <c r="D143" s="747"/>
      <c r="E143" s="747"/>
      <c r="F143" s="448">
        <f t="shared" si="25"/>
        <v>0</v>
      </c>
      <c r="G143" s="739"/>
      <c r="H143" s="457"/>
      <c r="I143" s="457"/>
      <c r="J143" s="446"/>
      <c r="K143" s="446"/>
      <c r="L143" s="446"/>
      <c r="M143" s="448">
        <f t="shared" si="26"/>
        <v>0</v>
      </c>
      <c r="N143" s="451">
        <f t="shared" si="27"/>
        <v>0</v>
      </c>
      <c r="O143" s="416"/>
      <c r="P143" s="416"/>
      <c r="Q143" s="416"/>
      <c r="R143" s="416"/>
      <c r="S143" s="416"/>
      <c r="T143" s="416"/>
    </row>
    <row r="144" spans="1:20" outlineLevel="2" x14ac:dyDescent="0.2">
      <c r="A144" s="450"/>
      <c r="B144" s="455"/>
      <c r="C144" s="444">
        <v>135</v>
      </c>
      <c r="D144" s="747"/>
      <c r="E144" s="747"/>
      <c r="F144" s="448">
        <f t="shared" si="25"/>
        <v>0</v>
      </c>
      <c r="G144" s="739"/>
      <c r="H144" s="457"/>
      <c r="I144" s="457"/>
      <c r="J144" s="446"/>
      <c r="K144" s="446"/>
      <c r="L144" s="446"/>
      <c r="M144" s="448">
        <f t="shared" si="26"/>
        <v>0</v>
      </c>
      <c r="N144" s="451">
        <f t="shared" si="27"/>
        <v>0</v>
      </c>
      <c r="O144" s="416"/>
      <c r="P144" s="416"/>
      <c r="Q144" s="416"/>
      <c r="R144" s="416"/>
      <c r="S144" s="416"/>
      <c r="T144" s="416"/>
    </row>
    <row r="145" spans="1:20" outlineLevel="2" x14ac:dyDescent="0.2">
      <c r="A145" s="450"/>
      <c r="B145" s="455"/>
      <c r="C145" s="444">
        <v>136</v>
      </c>
      <c r="D145" s="747"/>
      <c r="E145" s="747"/>
      <c r="F145" s="448">
        <f t="shared" si="25"/>
        <v>0</v>
      </c>
      <c r="G145" s="739"/>
      <c r="H145" s="457"/>
      <c r="I145" s="457"/>
      <c r="J145" s="446"/>
      <c r="K145" s="446"/>
      <c r="L145" s="446"/>
      <c r="M145" s="448">
        <f t="shared" si="26"/>
        <v>0</v>
      </c>
      <c r="N145" s="451">
        <f t="shared" si="27"/>
        <v>0</v>
      </c>
      <c r="O145" s="416"/>
      <c r="P145" s="416"/>
      <c r="Q145" s="416"/>
      <c r="R145" s="416"/>
      <c r="S145" s="416"/>
      <c r="T145" s="416"/>
    </row>
    <row r="146" spans="1:20" outlineLevel="2" x14ac:dyDescent="0.2">
      <c r="A146" s="450"/>
      <c r="B146" s="455"/>
      <c r="C146" s="444">
        <v>137</v>
      </c>
      <c r="D146" s="747"/>
      <c r="E146" s="747"/>
      <c r="F146" s="448">
        <f t="shared" si="25"/>
        <v>0</v>
      </c>
      <c r="G146" s="739"/>
      <c r="H146" s="457"/>
      <c r="I146" s="457"/>
      <c r="J146" s="446"/>
      <c r="K146" s="446"/>
      <c r="L146" s="446"/>
      <c r="M146" s="448">
        <f t="shared" si="26"/>
        <v>0</v>
      </c>
      <c r="N146" s="451">
        <f t="shared" si="27"/>
        <v>0</v>
      </c>
      <c r="O146" s="416"/>
      <c r="P146" s="416"/>
      <c r="Q146" s="416"/>
      <c r="R146" s="416"/>
      <c r="S146" s="416"/>
      <c r="T146" s="416"/>
    </row>
    <row r="147" spans="1:20" outlineLevel="2" x14ac:dyDescent="0.2">
      <c r="A147" s="450"/>
      <c r="B147" s="455"/>
      <c r="C147" s="444">
        <v>138</v>
      </c>
      <c r="D147" s="747"/>
      <c r="E147" s="747"/>
      <c r="F147" s="448">
        <f t="shared" si="25"/>
        <v>0</v>
      </c>
      <c r="G147" s="739"/>
      <c r="H147" s="457"/>
      <c r="I147" s="457"/>
      <c r="J147" s="446"/>
      <c r="K147" s="446"/>
      <c r="L147" s="446"/>
      <c r="M147" s="448">
        <f t="shared" si="26"/>
        <v>0</v>
      </c>
      <c r="N147" s="451">
        <f t="shared" si="27"/>
        <v>0</v>
      </c>
      <c r="O147" s="416"/>
      <c r="P147" s="416"/>
      <c r="Q147" s="416"/>
      <c r="R147" s="416"/>
      <c r="S147" s="416"/>
      <c r="T147" s="416"/>
    </row>
    <row r="148" spans="1:20" outlineLevel="2" x14ac:dyDescent="0.2">
      <c r="A148" s="450"/>
      <c r="B148" s="455"/>
      <c r="C148" s="444">
        <v>139</v>
      </c>
      <c r="D148" s="747"/>
      <c r="E148" s="747"/>
      <c r="F148" s="448">
        <f t="shared" si="25"/>
        <v>0</v>
      </c>
      <c r="G148" s="739"/>
      <c r="H148" s="457"/>
      <c r="I148" s="457"/>
      <c r="J148" s="446"/>
      <c r="K148" s="446"/>
      <c r="L148" s="446"/>
      <c r="M148" s="448">
        <f t="shared" si="26"/>
        <v>0</v>
      </c>
      <c r="N148" s="451">
        <f t="shared" si="27"/>
        <v>0</v>
      </c>
      <c r="O148" s="416"/>
      <c r="P148" s="416"/>
      <c r="Q148" s="416"/>
      <c r="R148" s="416"/>
      <c r="S148" s="416"/>
      <c r="T148" s="416"/>
    </row>
    <row r="149" spans="1:20" outlineLevel="2" x14ac:dyDescent="0.2">
      <c r="A149" s="450"/>
      <c r="B149" s="455"/>
      <c r="C149" s="444">
        <v>140</v>
      </c>
      <c r="D149" s="747"/>
      <c r="E149" s="747"/>
      <c r="F149" s="448">
        <f t="shared" si="25"/>
        <v>0</v>
      </c>
      <c r="G149" s="739"/>
      <c r="H149" s="457"/>
      <c r="I149" s="457"/>
      <c r="J149" s="446"/>
      <c r="K149" s="446"/>
      <c r="L149" s="446"/>
      <c r="M149" s="448">
        <f t="shared" si="26"/>
        <v>0</v>
      </c>
      <c r="N149" s="451">
        <f t="shared" si="27"/>
        <v>0</v>
      </c>
      <c r="O149" s="416"/>
      <c r="P149" s="416"/>
      <c r="Q149" s="416"/>
      <c r="R149" s="416"/>
      <c r="S149" s="416"/>
      <c r="T149" s="416"/>
    </row>
    <row r="150" spans="1:20" outlineLevel="2" x14ac:dyDescent="0.2">
      <c r="A150" s="450"/>
      <c r="B150" s="455"/>
      <c r="C150" s="444">
        <v>141</v>
      </c>
      <c r="D150" s="747"/>
      <c r="E150" s="747"/>
      <c r="F150" s="448">
        <f t="shared" si="25"/>
        <v>0</v>
      </c>
      <c r="G150" s="739"/>
      <c r="H150" s="457"/>
      <c r="I150" s="457"/>
      <c r="J150" s="446"/>
      <c r="K150" s="446"/>
      <c r="L150" s="446"/>
      <c r="M150" s="448">
        <f t="shared" si="26"/>
        <v>0</v>
      </c>
      <c r="N150" s="451">
        <f t="shared" si="27"/>
        <v>0</v>
      </c>
      <c r="O150" s="416"/>
      <c r="P150" s="416"/>
      <c r="Q150" s="416"/>
      <c r="R150" s="416"/>
      <c r="S150" s="416"/>
      <c r="T150" s="416"/>
    </row>
    <row r="151" spans="1:20" outlineLevel="2" x14ac:dyDescent="0.2">
      <c r="A151" s="450"/>
      <c r="B151" s="455"/>
      <c r="C151" s="444">
        <v>142</v>
      </c>
      <c r="D151" s="747"/>
      <c r="E151" s="747"/>
      <c r="F151" s="448"/>
      <c r="G151" s="739"/>
      <c r="H151" s="457"/>
      <c r="I151" s="457"/>
      <c r="J151" s="446"/>
      <c r="K151" s="446"/>
      <c r="L151" s="446"/>
      <c r="M151" s="448">
        <f t="shared" si="26"/>
        <v>0</v>
      </c>
      <c r="N151" s="451">
        <f t="shared" si="27"/>
        <v>0</v>
      </c>
      <c r="O151" s="416"/>
      <c r="P151" s="416"/>
      <c r="Q151" s="416"/>
      <c r="R151" s="416"/>
      <c r="S151" s="416"/>
      <c r="T151" s="416"/>
    </row>
    <row r="152" spans="1:20" outlineLevel="2" x14ac:dyDescent="0.2">
      <c r="A152" s="450"/>
      <c r="B152" s="455"/>
      <c r="C152" s="444">
        <v>143</v>
      </c>
      <c r="D152" s="747"/>
      <c r="E152" s="747"/>
      <c r="F152" s="448">
        <f t="shared" ref="F152:F154" si="28">YEARFRAC(D152,E152)*12</f>
        <v>0</v>
      </c>
      <c r="G152" s="739"/>
      <c r="H152" s="457"/>
      <c r="I152" s="457"/>
      <c r="J152" s="446"/>
      <c r="K152" s="446"/>
      <c r="L152" s="446"/>
      <c r="M152" s="448">
        <f t="shared" ref="M152:M155" si="29">J152+K152+L152</f>
        <v>0</v>
      </c>
      <c r="N152" s="451">
        <f t="shared" ref="N152:N155" si="30">$N$16</f>
        <v>0</v>
      </c>
      <c r="O152" s="416"/>
      <c r="P152" s="416"/>
      <c r="Q152" s="416"/>
      <c r="R152" s="416"/>
      <c r="S152" s="416"/>
      <c r="T152" s="416"/>
    </row>
    <row r="153" spans="1:20" outlineLevel="2" x14ac:dyDescent="0.2">
      <c r="A153" s="450"/>
      <c r="B153" s="455"/>
      <c r="C153" s="444">
        <v>144</v>
      </c>
      <c r="D153" s="747"/>
      <c r="E153" s="747"/>
      <c r="F153" s="448">
        <f t="shared" si="28"/>
        <v>0</v>
      </c>
      <c r="G153" s="739"/>
      <c r="H153" s="457"/>
      <c r="I153" s="457"/>
      <c r="J153" s="446"/>
      <c r="K153" s="446"/>
      <c r="L153" s="446"/>
      <c r="M153" s="448">
        <f t="shared" si="29"/>
        <v>0</v>
      </c>
      <c r="N153" s="451">
        <f t="shared" si="30"/>
        <v>0</v>
      </c>
      <c r="O153" s="416"/>
      <c r="P153" s="416"/>
      <c r="Q153" s="416"/>
      <c r="R153" s="416"/>
      <c r="S153" s="416"/>
      <c r="T153" s="416"/>
    </row>
    <row r="154" spans="1:20" outlineLevel="2" x14ac:dyDescent="0.2">
      <c r="A154" s="450"/>
      <c r="B154" s="455"/>
      <c r="C154" s="444">
        <v>145</v>
      </c>
      <c r="D154" s="747"/>
      <c r="E154" s="747"/>
      <c r="F154" s="448">
        <f t="shared" si="28"/>
        <v>0</v>
      </c>
      <c r="G154" s="739"/>
      <c r="H154" s="457"/>
      <c r="I154" s="457"/>
      <c r="J154" s="446"/>
      <c r="K154" s="446"/>
      <c r="L154" s="446"/>
      <c r="M154" s="448">
        <f t="shared" si="29"/>
        <v>0</v>
      </c>
      <c r="N154" s="451">
        <f t="shared" si="30"/>
        <v>0</v>
      </c>
      <c r="O154" s="416"/>
      <c r="P154" s="416"/>
      <c r="Q154" s="416"/>
      <c r="R154" s="416"/>
      <c r="S154" s="416"/>
      <c r="T154" s="416"/>
    </row>
    <row r="155" spans="1:20" outlineLevel="2" x14ac:dyDescent="0.2">
      <c r="A155" s="452" t="s">
        <v>774</v>
      </c>
      <c r="B155" s="455"/>
      <c r="C155" s="444">
        <v>146</v>
      </c>
      <c r="D155" s="747"/>
      <c r="E155" s="747"/>
      <c r="F155" s="459"/>
      <c r="G155" s="739"/>
      <c r="H155" s="457"/>
      <c r="I155" s="457"/>
      <c r="J155" s="446"/>
      <c r="K155" s="446"/>
      <c r="L155" s="446"/>
      <c r="M155" s="448">
        <f t="shared" si="29"/>
        <v>0</v>
      </c>
      <c r="N155" s="451">
        <f t="shared" si="30"/>
        <v>0</v>
      </c>
      <c r="O155" s="416"/>
      <c r="P155" s="416"/>
      <c r="Q155" s="416"/>
      <c r="R155" s="416"/>
      <c r="S155" s="416"/>
      <c r="T155" s="416"/>
    </row>
    <row r="156" spans="1:20" outlineLevel="1" x14ac:dyDescent="0.2">
      <c r="A156" s="452" t="str">
        <f>A$17</f>
        <v>Тээвэр Хөгжлийн банк</v>
      </c>
      <c r="B156" s="455"/>
      <c r="C156" s="444">
        <v>147</v>
      </c>
      <c r="D156" s="746"/>
      <c r="E156" s="746"/>
      <c r="F156" s="455"/>
      <c r="G156" s="466"/>
      <c r="H156" s="455"/>
      <c r="I156" s="455"/>
      <c r="J156" s="448">
        <f>SUM(J157:J166)</f>
        <v>0</v>
      </c>
      <c r="K156" s="448">
        <f t="shared" ref="K156:M156" si="31">SUM(K157:K166)</f>
        <v>0</v>
      </c>
      <c r="L156" s="448">
        <f t="shared" si="31"/>
        <v>0</v>
      </c>
      <c r="M156" s="448">
        <f t="shared" si="31"/>
        <v>0</v>
      </c>
      <c r="N156" s="451">
        <f>SUMPRODUCT((N157:N166=$V$2)*M157:M166)</f>
        <v>0</v>
      </c>
      <c r="O156" s="416"/>
      <c r="P156" s="416"/>
      <c r="Q156" s="416"/>
      <c r="R156" s="416"/>
      <c r="S156" s="416"/>
      <c r="T156" s="416"/>
    </row>
    <row r="157" spans="1:20" outlineLevel="2" x14ac:dyDescent="0.2">
      <c r="A157" s="450"/>
      <c r="B157" s="455"/>
      <c r="C157" s="444">
        <v>148</v>
      </c>
      <c r="D157" s="747"/>
      <c r="E157" s="747"/>
      <c r="F157" s="448">
        <f>YEARFRAC(D157,E157)*12</f>
        <v>0</v>
      </c>
      <c r="G157" s="739"/>
      <c r="H157" s="457"/>
      <c r="I157" s="457"/>
      <c r="J157" s="446"/>
      <c r="K157" s="446"/>
      <c r="L157" s="446"/>
      <c r="M157" s="448">
        <f>J157+K157+L157</f>
        <v>0</v>
      </c>
      <c r="N157" s="451">
        <f>$N$17</f>
        <v>0</v>
      </c>
      <c r="O157" s="416"/>
      <c r="P157" s="416"/>
      <c r="Q157" s="416"/>
      <c r="R157" s="416"/>
      <c r="S157" s="416"/>
      <c r="T157" s="416"/>
    </row>
    <row r="158" spans="1:20" outlineLevel="2" x14ac:dyDescent="0.2">
      <c r="A158" s="450"/>
      <c r="B158" s="455"/>
      <c r="C158" s="444">
        <v>149</v>
      </c>
      <c r="D158" s="747"/>
      <c r="E158" s="747"/>
      <c r="F158" s="448">
        <f t="shared" ref="F158:F165" si="32">YEARFRAC(D158,E158)*12</f>
        <v>0</v>
      </c>
      <c r="G158" s="739"/>
      <c r="H158" s="457"/>
      <c r="I158" s="457"/>
      <c r="J158" s="446"/>
      <c r="K158" s="446"/>
      <c r="L158" s="446"/>
      <c r="M158" s="448">
        <f t="shared" ref="M158:M166" si="33">J158+K158+L158</f>
        <v>0</v>
      </c>
      <c r="N158" s="451">
        <f t="shared" ref="N158:N166" si="34">$N$17</f>
        <v>0</v>
      </c>
      <c r="O158" s="416"/>
      <c r="P158" s="416"/>
      <c r="Q158" s="416"/>
      <c r="R158" s="416"/>
      <c r="S158" s="416"/>
      <c r="T158" s="416"/>
    </row>
    <row r="159" spans="1:20" outlineLevel="2" x14ac:dyDescent="0.2">
      <c r="A159" s="450"/>
      <c r="B159" s="455"/>
      <c r="C159" s="444">
        <v>150</v>
      </c>
      <c r="D159" s="747"/>
      <c r="E159" s="747"/>
      <c r="F159" s="448">
        <f t="shared" si="32"/>
        <v>0</v>
      </c>
      <c r="G159" s="739"/>
      <c r="H159" s="457"/>
      <c r="I159" s="457"/>
      <c r="J159" s="446"/>
      <c r="K159" s="446"/>
      <c r="L159" s="446"/>
      <c r="M159" s="448">
        <f t="shared" si="33"/>
        <v>0</v>
      </c>
      <c r="N159" s="451">
        <f t="shared" si="34"/>
        <v>0</v>
      </c>
      <c r="O159" s="416"/>
      <c r="P159" s="416"/>
      <c r="Q159" s="416"/>
      <c r="R159" s="416"/>
      <c r="S159" s="416"/>
      <c r="T159" s="416"/>
    </row>
    <row r="160" spans="1:20" outlineLevel="2" x14ac:dyDescent="0.2">
      <c r="A160" s="450"/>
      <c r="B160" s="455"/>
      <c r="C160" s="444">
        <v>151</v>
      </c>
      <c r="D160" s="747"/>
      <c r="E160" s="747"/>
      <c r="F160" s="448">
        <f t="shared" si="32"/>
        <v>0</v>
      </c>
      <c r="G160" s="739"/>
      <c r="H160" s="457"/>
      <c r="I160" s="457"/>
      <c r="J160" s="446"/>
      <c r="K160" s="446"/>
      <c r="L160" s="446"/>
      <c r="M160" s="448">
        <f t="shared" si="33"/>
        <v>0</v>
      </c>
      <c r="N160" s="451">
        <f t="shared" si="34"/>
        <v>0</v>
      </c>
      <c r="O160" s="416"/>
      <c r="P160" s="416"/>
      <c r="Q160" s="416"/>
      <c r="R160" s="416"/>
      <c r="S160" s="416"/>
      <c r="T160" s="416"/>
    </row>
    <row r="161" spans="1:20" outlineLevel="2" x14ac:dyDescent="0.2">
      <c r="A161" s="450"/>
      <c r="B161" s="455"/>
      <c r="C161" s="444">
        <v>152</v>
      </c>
      <c r="D161" s="747"/>
      <c r="E161" s="747"/>
      <c r="F161" s="448">
        <f t="shared" si="32"/>
        <v>0</v>
      </c>
      <c r="G161" s="739"/>
      <c r="H161" s="457"/>
      <c r="I161" s="457"/>
      <c r="J161" s="446"/>
      <c r="K161" s="446"/>
      <c r="L161" s="446"/>
      <c r="M161" s="448">
        <f t="shared" si="33"/>
        <v>0</v>
      </c>
      <c r="N161" s="451">
        <f t="shared" si="34"/>
        <v>0</v>
      </c>
      <c r="O161" s="416"/>
      <c r="P161" s="416"/>
      <c r="Q161" s="416"/>
      <c r="R161" s="416"/>
      <c r="S161" s="416"/>
      <c r="T161" s="416"/>
    </row>
    <row r="162" spans="1:20" outlineLevel="2" x14ac:dyDescent="0.2">
      <c r="A162" s="450"/>
      <c r="B162" s="455"/>
      <c r="C162" s="444">
        <v>153</v>
      </c>
      <c r="D162" s="747"/>
      <c r="E162" s="747"/>
      <c r="F162" s="448">
        <f t="shared" si="32"/>
        <v>0</v>
      </c>
      <c r="G162" s="739"/>
      <c r="H162" s="457"/>
      <c r="I162" s="457"/>
      <c r="J162" s="446"/>
      <c r="K162" s="446"/>
      <c r="L162" s="446"/>
      <c r="M162" s="448">
        <f t="shared" si="33"/>
        <v>0</v>
      </c>
      <c r="N162" s="451">
        <f t="shared" si="34"/>
        <v>0</v>
      </c>
      <c r="O162" s="416"/>
      <c r="P162" s="416"/>
      <c r="Q162" s="416"/>
      <c r="R162" s="416"/>
      <c r="S162" s="416"/>
      <c r="T162" s="416"/>
    </row>
    <row r="163" spans="1:20" outlineLevel="2" x14ac:dyDescent="0.2">
      <c r="A163" s="450"/>
      <c r="B163" s="455"/>
      <c r="C163" s="444">
        <v>154</v>
      </c>
      <c r="D163" s="747"/>
      <c r="E163" s="747"/>
      <c r="F163" s="448">
        <f t="shared" si="32"/>
        <v>0</v>
      </c>
      <c r="G163" s="739"/>
      <c r="H163" s="457"/>
      <c r="I163" s="457"/>
      <c r="J163" s="446"/>
      <c r="K163" s="446"/>
      <c r="L163" s="446"/>
      <c r="M163" s="448">
        <f t="shared" si="33"/>
        <v>0</v>
      </c>
      <c r="N163" s="451">
        <f t="shared" si="34"/>
        <v>0</v>
      </c>
      <c r="O163" s="416"/>
      <c r="P163" s="416"/>
      <c r="Q163" s="416"/>
      <c r="R163" s="416"/>
      <c r="S163" s="416"/>
      <c r="T163" s="416"/>
    </row>
    <row r="164" spans="1:20" outlineLevel="2" x14ac:dyDescent="0.2">
      <c r="A164" s="450"/>
      <c r="B164" s="455"/>
      <c r="C164" s="444">
        <v>155</v>
      </c>
      <c r="D164" s="747"/>
      <c r="E164" s="747"/>
      <c r="F164" s="448">
        <f t="shared" si="32"/>
        <v>0</v>
      </c>
      <c r="G164" s="739"/>
      <c r="H164" s="457"/>
      <c r="I164" s="457"/>
      <c r="J164" s="446"/>
      <c r="K164" s="446"/>
      <c r="L164" s="446"/>
      <c r="M164" s="448">
        <f t="shared" si="33"/>
        <v>0</v>
      </c>
      <c r="N164" s="451">
        <f t="shared" si="34"/>
        <v>0</v>
      </c>
      <c r="O164" s="416"/>
      <c r="P164" s="416"/>
      <c r="Q164" s="416"/>
      <c r="R164" s="416"/>
      <c r="S164" s="416"/>
      <c r="T164" s="416"/>
    </row>
    <row r="165" spans="1:20" outlineLevel="2" x14ac:dyDescent="0.2">
      <c r="A165" s="450"/>
      <c r="B165" s="455"/>
      <c r="C165" s="444">
        <v>156</v>
      </c>
      <c r="D165" s="747"/>
      <c r="E165" s="747"/>
      <c r="F165" s="448">
        <f t="shared" si="32"/>
        <v>0</v>
      </c>
      <c r="G165" s="739"/>
      <c r="H165" s="457"/>
      <c r="I165" s="457"/>
      <c r="J165" s="446"/>
      <c r="K165" s="446"/>
      <c r="L165" s="446"/>
      <c r="M165" s="448">
        <f t="shared" si="33"/>
        <v>0</v>
      </c>
      <c r="N165" s="451">
        <f t="shared" si="34"/>
        <v>0</v>
      </c>
      <c r="O165" s="416"/>
      <c r="P165" s="416"/>
      <c r="Q165" s="416"/>
      <c r="R165" s="416"/>
      <c r="S165" s="416"/>
      <c r="T165" s="416"/>
    </row>
    <row r="166" spans="1:20" outlineLevel="2" x14ac:dyDescent="0.2">
      <c r="A166" s="452" t="s">
        <v>774</v>
      </c>
      <c r="B166" s="455"/>
      <c r="C166" s="444">
        <v>157</v>
      </c>
      <c r="D166" s="747"/>
      <c r="E166" s="747"/>
      <c r="F166" s="459"/>
      <c r="G166" s="739"/>
      <c r="H166" s="457"/>
      <c r="I166" s="457"/>
      <c r="J166" s="446"/>
      <c r="K166" s="446"/>
      <c r="L166" s="446"/>
      <c r="M166" s="448">
        <f t="shared" si="33"/>
        <v>0</v>
      </c>
      <c r="N166" s="451">
        <f t="shared" si="34"/>
        <v>0</v>
      </c>
      <c r="O166" s="416"/>
      <c r="P166" s="416"/>
      <c r="Q166" s="416"/>
      <c r="R166" s="416"/>
      <c r="S166" s="416"/>
      <c r="T166" s="416"/>
    </row>
    <row r="167" spans="1:20" outlineLevel="1" x14ac:dyDescent="0.2">
      <c r="A167" s="452" t="str">
        <f>A$18</f>
        <v>Үндэсний хөрөнгө оруулалтын банк</v>
      </c>
      <c r="B167" s="455"/>
      <c r="C167" s="444">
        <v>158</v>
      </c>
      <c r="D167" s="746"/>
      <c r="E167" s="746"/>
      <c r="F167" s="455"/>
      <c r="G167" s="466"/>
      <c r="H167" s="455"/>
      <c r="I167" s="455"/>
      <c r="J167" s="448">
        <f>SUM(J168:J177)</f>
        <v>0</v>
      </c>
      <c r="K167" s="448">
        <f t="shared" ref="K167:M167" si="35">SUM(K168:K177)</f>
        <v>0</v>
      </c>
      <c r="L167" s="448">
        <f t="shared" si="35"/>
        <v>0</v>
      </c>
      <c r="M167" s="448">
        <f t="shared" si="35"/>
        <v>0</v>
      </c>
      <c r="N167" s="451">
        <f>SUMPRODUCT((N168:N177=$V$2)*M168:M177)</f>
        <v>0</v>
      </c>
      <c r="O167" s="416"/>
      <c r="P167" s="416"/>
      <c r="Q167" s="416"/>
      <c r="R167" s="416"/>
      <c r="S167" s="416"/>
      <c r="T167" s="416"/>
    </row>
    <row r="168" spans="1:20" outlineLevel="2" x14ac:dyDescent="0.2">
      <c r="A168" s="450"/>
      <c r="B168" s="455"/>
      <c r="C168" s="444">
        <v>159</v>
      </c>
      <c r="D168" s="747"/>
      <c r="E168" s="747"/>
      <c r="F168" s="448">
        <f>YEARFRAC(D168,E168)*12</f>
        <v>0</v>
      </c>
      <c r="G168" s="739"/>
      <c r="H168" s="457"/>
      <c r="I168" s="457"/>
      <c r="J168" s="446"/>
      <c r="K168" s="446"/>
      <c r="L168" s="446"/>
      <c r="M168" s="448">
        <f>J168+K168+L168</f>
        <v>0</v>
      </c>
      <c r="N168" s="451">
        <f>$N$18</f>
        <v>0</v>
      </c>
      <c r="O168" s="416"/>
      <c r="P168" s="416"/>
      <c r="Q168" s="416"/>
      <c r="R168" s="416"/>
      <c r="S168" s="416"/>
      <c r="T168" s="416"/>
    </row>
    <row r="169" spans="1:20" outlineLevel="2" x14ac:dyDescent="0.2">
      <c r="A169" s="450"/>
      <c r="B169" s="455"/>
      <c r="C169" s="444">
        <v>160</v>
      </c>
      <c r="D169" s="747"/>
      <c r="E169" s="747"/>
      <c r="F169" s="448">
        <f t="shared" ref="F169:F176" si="36">YEARFRAC(D169,E169)*12</f>
        <v>0</v>
      </c>
      <c r="G169" s="739"/>
      <c r="H169" s="457"/>
      <c r="I169" s="457"/>
      <c r="J169" s="446"/>
      <c r="K169" s="446"/>
      <c r="L169" s="446"/>
      <c r="M169" s="448">
        <f t="shared" ref="M169:M177" si="37">J169+K169+L169</f>
        <v>0</v>
      </c>
      <c r="N169" s="451">
        <f t="shared" ref="N169:N177" si="38">$N$18</f>
        <v>0</v>
      </c>
      <c r="O169" s="416"/>
      <c r="P169" s="416"/>
      <c r="Q169" s="416"/>
      <c r="R169" s="416"/>
      <c r="S169" s="416"/>
      <c r="T169" s="416"/>
    </row>
    <row r="170" spans="1:20" outlineLevel="2" x14ac:dyDescent="0.2">
      <c r="A170" s="450"/>
      <c r="B170" s="455"/>
      <c r="C170" s="444">
        <v>161</v>
      </c>
      <c r="D170" s="747"/>
      <c r="E170" s="747"/>
      <c r="F170" s="448">
        <f t="shared" si="36"/>
        <v>0</v>
      </c>
      <c r="G170" s="739"/>
      <c r="H170" s="457"/>
      <c r="I170" s="457"/>
      <c r="J170" s="446"/>
      <c r="K170" s="446"/>
      <c r="L170" s="446"/>
      <c r="M170" s="448">
        <f t="shared" si="37"/>
        <v>0</v>
      </c>
      <c r="N170" s="451">
        <f t="shared" si="38"/>
        <v>0</v>
      </c>
      <c r="O170" s="416"/>
      <c r="P170" s="416"/>
      <c r="Q170" s="416"/>
      <c r="R170" s="416"/>
      <c r="S170" s="416"/>
      <c r="T170" s="416"/>
    </row>
    <row r="171" spans="1:20" outlineLevel="2" x14ac:dyDescent="0.2">
      <c r="A171" s="450"/>
      <c r="B171" s="455"/>
      <c r="C171" s="444">
        <v>162</v>
      </c>
      <c r="D171" s="747"/>
      <c r="E171" s="747"/>
      <c r="F171" s="448">
        <f t="shared" si="36"/>
        <v>0</v>
      </c>
      <c r="G171" s="739"/>
      <c r="H171" s="457"/>
      <c r="I171" s="457"/>
      <c r="J171" s="446"/>
      <c r="K171" s="446"/>
      <c r="L171" s="446"/>
      <c r="M171" s="448">
        <f t="shared" si="37"/>
        <v>0</v>
      </c>
      <c r="N171" s="451">
        <f t="shared" si="38"/>
        <v>0</v>
      </c>
      <c r="O171" s="416"/>
      <c r="P171" s="416"/>
      <c r="Q171" s="416"/>
      <c r="R171" s="416"/>
      <c r="S171" s="416"/>
      <c r="T171" s="416"/>
    </row>
    <row r="172" spans="1:20" outlineLevel="2" x14ac:dyDescent="0.2">
      <c r="A172" s="450"/>
      <c r="B172" s="455"/>
      <c r="C172" s="444">
        <v>163</v>
      </c>
      <c r="D172" s="747"/>
      <c r="E172" s="747"/>
      <c r="F172" s="448">
        <f t="shared" si="36"/>
        <v>0</v>
      </c>
      <c r="G172" s="739"/>
      <c r="H172" s="457"/>
      <c r="I172" s="457"/>
      <c r="J172" s="446"/>
      <c r="K172" s="446"/>
      <c r="L172" s="446"/>
      <c r="M172" s="448">
        <f t="shared" si="37"/>
        <v>0</v>
      </c>
      <c r="N172" s="451">
        <f t="shared" si="38"/>
        <v>0</v>
      </c>
      <c r="O172" s="416"/>
      <c r="P172" s="416"/>
      <c r="Q172" s="416"/>
      <c r="R172" s="416"/>
      <c r="S172" s="416"/>
      <c r="T172" s="416"/>
    </row>
    <row r="173" spans="1:20" outlineLevel="2" x14ac:dyDescent="0.2">
      <c r="A173" s="450"/>
      <c r="B173" s="455"/>
      <c r="C173" s="444">
        <v>164</v>
      </c>
      <c r="D173" s="747"/>
      <c r="E173" s="747"/>
      <c r="F173" s="448">
        <f t="shared" si="36"/>
        <v>0</v>
      </c>
      <c r="G173" s="739"/>
      <c r="H173" s="457"/>
      <c r="I173" s="457"/>
      <c r="J173" s="446"/>
      <c r="K173" s="446"/>
      <c r="L173" s="446"/>
      <c r="M173" s="448">
        <f t="shared" si="37"/>
        <v>0</v>
      </c>
      <c r="N173" s="451">
        <f t="shared" si="38"/>
        <v>0</v>
      </c>
      <c r="O173" s="416"/>
      <c r="P173" s="416"/>
      <c r="Q173" s="416"/>
      <c r="R173" s="416"/>
      <c r="S173" s="416"/>
      <c r="T173" s="416"/>
    </row>
    <row r="174" spans="1:20" outlineLevel="2" x14ac:dyDescent="0.2">
      <c r="A174" s="450"/>
      <c r="B174" s="455"/>
      <c r="C174" s="444">
        <v>165</v>
      </c>
      <c r="D174" s="747"/>
      <c r="E174" s="747"/>
      <c r="F174" s="448">
        <f t="shared" si="36"/>
        <v>0</v>
      </c>
      <c r="G174" s="739"/>
      <c r="H174" s="457"/>
      <c r="I174" s="457"/>
      <c r="J174" s="446"/>
      <c r="K174" s="446"/>
      <c r="L174" s="446"/>
      <c r="M174" s="448">
        <f t="shared" si="37"/>
        <v>0</v>
      </c>
      <c r="N174" s="451">
        <f t="shared" si="38"/>
        <v>0</v>
      </c>
      <c r="O174" s="416"/>
      <c r="P174" s="416"/>
      <c r="Q174" s="416"/>
      <c r="R174" s="416"/>
      <c r="S174" s="416"/>
      <c r="T174" s="416"/>
    </row>
    <row r="175" spans="1:20" outlineLevel="2" x14ac:dyDescent="0.2">
      <c r="A175" s="450"/>
      <c r="B175" s="455"/>
      <c r="C175" s="444">
        <v>166</v>
      </c>
      <c r="D175" s="747"/>
      <c r="E175" s="747"/>
      <c r="F175" s="448">
        <f t="shared" si="36"/>
        <v>0</v>
      </c>
      <c r="G175" s="739"/>
      <c r="H175" s="457"/>
      <c r="I175" s="457"/>
      <c r="J175" s="446"/>
      <c r="K175" s="446"/>
      <c r="L175" s="446"/>
      <c r="M175" s="448">
        <f t="shared" si="37"/>
        <v>0</v>
      </c>
      <c r="N175" s="451">
        <f t="shared" si="38"/>
        <v>0</v>
      </c>
      <c r="O175" s="416"/>
      <c r="P175" s="416"/>
      <c r="Q175" s="416"/>
      <c r="R175" s="416"/>
      <c r="S175" s="416"/>
      <c r="T175" s="416"/>
    </row>
    <row r="176" spans="1:20" outlineLevel="2" x14ac:dyDescent="0.2">
      <c r="A176" s="450"/>
      <c r="B176" s="455"/>
      <c r="C176" s="444">
        <v>167</v>
      </c>
      <c r="D176" s="747"/>
      <c r="E176" s="747"/>
      <c r="F176" s="448">
        <f t="shared" si="36"/>
        <v>0</v>
      </c>
      <c r="G176" s="739"/>
      <c r="H176" s="457"/>
      <c r="I176" s="457"/>
      <c r="J176" s="446"/>
      <c r="K176" s="446"/>
      <c r="L176" s="446"/>
      <c r="M176" s="448">
        <f t="shared" si="37"/>
        <v>0</v>
      </c>
      <c r="N176" s="451">
        <f t="shared" si="38"/>
        <v>0</v>
      </c>
      <c r="O176" s="416"/>
      <c r="P176" s="416"/>
      <c r="Q176" s="416"/>
      <c r="R176" s="416"/>
      <c r="S176" s="416"/>
      <c r="T176" s="416"/>
    </row>
    <row r="177" spans="1:20" outlineLevel="2" x14ac:dyDescent="0.2">
      <c r="A177" s="452" t="s">
        <v>774</v>
      </c>
      <c r="B177" s="455"/>
      <c r="C177" s="444">
        <v>168</v>
      </c>
      <c r="D177" s="747"/>
      <c r="E177" s="747"/>
      <c r="F177" s="459"/>
      <c r="G177" s="739"/>
      <c r="H177" s="457"/>
      <c r="I177" s="457"/>
      <c r="J177" s="446"/>
      <c r="K177" s="446"/>
      <c r="L177" s="446"/>
      <c r="M177" s="448">
        <f t="shared" si="37"/>
        <v>0</v>
      </c>
      <c r="N177" s="451">
        <f t="shared" si="38"/>
        <v>0</v>
      </c>
      <c r="O177" s="416"/>
      <c r="P177" s="416"/>
      <c r="Q177" s="416"/>
      <c r="R177" s="416"/>
      <c r="S177" s="416"/>
      <c r="T177" s="416"/>
    </row>
    <row r="178" spans="1:20" outlineLevel="1" x14ac:dyDescent="0.2">
      <c r="A178" s="452" t="str">
        <f>A$19</f>
        <v>Хаан банк</v>
      </c>
      <c r="B178" s="455"/>
      <c r="C178" s="444">
        <v>169</v>
      </c>
      <c r="D178" s="746"/>
      <c r="E178" s="746"/>
      <c r="F178" s="455"/>
      <c r="G178" s="466"/>
      <c r="H178" s="455"/>
      <c r="I178" s="455"/>
      <c r="J178" s="448">
        <f>SUM(J179:J188)</f>
        <v>0</v>
      </c>
      <c r="K178" s="448">
        <f t="shared" ref="K178:M178" si="39">SUM(K179:K188)</f>
        <v>0</v>
      </c>
      <c r="L178" s="448">
        <f t="shared" si="39"/>
        <v>0</v>
      </c>
      <c r="M178" s="448">
        <f t="shared" si="39"/>
        <v>0</v>
      </c>
      <c r="N178" s="451">
        <f>SUMPRODUCT((N179:N188=$V$2)*M179:M188)</f>
        <v>0</v>
      </c>
      <c r="O178" s="416"/>
      <c r="P178" s="416"/>
      <c r="Q178" s="416"/>
      <c r="R178" s="416"/>
      <c r="S178" s="416"/>
      <c r="T178" s="416"/>
    </row>
    <row r="179" spans="1:20" outlineLevel="2" x14ac:dyDescent="0.2">
      <c r="A179" s="450"/>
      <c r="B179" s="455"/>
      <c r="C179" s="444">
        <v>170</v>
      </c>
      <c r="D179" s="747"/>
      <c r="E179" s="747"/>
      <c r="F179" s="448">
        <f>YEARFRAC(D179,E179)*12</f>
        <v>0</v>
      </c>
      <c r="G179" s="739"/>
      <c r="H179" s="457"/>
      <c r="I179" s="457"/>
      <c r="J179" s="446"/>
      <c r="K179" s="446"/>
      <c r="L179" s="446"/>
      <c r="M179" s="448">
        <f>J179+K179+L179</f>
        <v>0</v>
      </c>
      <c r="N179" s="451">
        <f>$N$19</f>
        <v>0</v>
      </c>
      <c r="O179" s="416"/>
      <c r="P179" s="416"/>
      <c r="Q179" s="416"/>
      <c r="R179" s="416"/>
      <c r="S179" s="416"/>
      <c r="T179" s="416"/>
    </row>
    <row r="180" spans="1:20" outlineLevel="2" x14ac:dyDescent="0.2">
      <c r="A180" s="450"/>
      <c r="B180" s="455"/>
      <c r="C180" s="444">
        <v>171</v>
      </c>
      <c r="D180" s="747"/>
      <c r="E180" s="747"/>
      <c r="F180" s="448">
        <f t="shared" ref="F180:F187" si="40">YEARFRAC(D180,E180)*12</f>
        <v>0</v>
      </c>
      <c r="G180" s="739"/>
      <c r="H180" s="457"/>
      <c r="I180" s="457"/>
      <c r="J180" s="446"/>
      <c r="K180" s="446"/>
      <c r="L180" s="446"/>
      <c r="M180" s="448">
        <f t="shared" ref="M180:M188" si="41">J180+K180+L180</f>
        <v>0</v>
      </c>
      <c r="N180" s="451">
        <f t="shared" ref="N180:N188" si="42">$N$19</f>
        <v>0</v>
      </c>
      <c r="O180" s="416"/>
      <c r="P180" s="416"/>
      <c r="Q180" s="416"/>
      <c r="R180" s="416"/>
      <c r="S180" s="416"/>
      <c r="T180" s="416"/>
    </row>
    <row r="181" spans="1:20" outlineLevel="2" x14ac:dyDescent="0.2">
      <c r="A181" s="450"/>
      <c r="B181" s="455"/>
      <c r="C181" s="444">
        <v>172</v>
      </c>
      <c r="D181" s="747"/>
      <c r="E181" s="747"/>
      <c r="F181" s="448">
        <f t="shared" si="40"/>
        <v>0</v>
      </c>
      <c r="G181" s="739"/>
      <c r="H181" s="457"/>
      <c r="I181" s="457"/>
      <c r="J181" s="446"/>
      <c r="K181" s="446"/>
      <c r="L181" s="446"/>
      <c r="M181" s="448">
        <f t="shared" si="41"/>
        <v>0</v>
      </c>
      <c r="N181" s="451">
        <f t="shared" si="42"/>
        <v>0</v>
      </c>
      <c r="O181" s="416"/>
      <c r="P181" s="416"/>
      <c r="Q181" s="416"/>
      <c r="R181" s="416"/>
      <c r="S181" s="416"/>
      <c r="T181" s="416"/>
    </row>
    <row r="182" spans="1:20" outlineLevel="2" x14ac:dyDescent="0.2">
      <c r="A182" s="450"/>
      <c r="B182" s="455"/>
      <c r="C182" s="444">
        <v>173</v>
      </c>
      <c r="D182" s="747"/>
      <c r="E182" s="747"/>
      <c r="F182" s="448">
        <f t="shared" si="40"/>
        <v>0</v>
      </c>
      <c r="G182" s="739"/>
      <c r="H182" s="457"/>
      <c r="I182" s="457"/>
      <c r="J182" s="446"/>
      <c r="K182" s="446"/>
      <c r="L182" s="446"/>
      <c r="M182" s="448">
        <f t="shared" si="41"/>
        <v>0</v>
      </c>
      <c r="N182" s="451">
        <f t="shared" si="42"/>
        <v>0</v>
      </c>
      <c r="O182" s="416"/>
      <c r="P182" s="416"/>
      <c r="Q182" s="416"/>
      <c r="R182" s="416"/>
      <c r="S182" s="416"/>
      <c r="T182" s="416"/>
    </row>
    <row r="183" spans="1:20" outlineLevel="2" x14ac:dyDescent="0.2">
      <c r="A183" s="450"/>
      <c r="B183" s="455"/>
      <c r="C183" s="444">
        <v>174</v>
      </c>
      <c r="D183" s="747"/>
      <c r="E183" s="747"/>
      <c r="F183" s="448">
        <f t="shared" si="40"/>
        <v>0</v>
      </c>
      <c r="G183" s="739"/>
      <c r="H183" s="457"/>
      <c r="I183" s="457"/>
      <c r="J183" s="446"/>
      <c r="K183" s="446"/>
      <c r="L183" s="446"/>
      <c r="M183" s="448">
        <f t="shared" si="41"/>
        <v>0</v>
      </c>
      <c r="N183" s="451">
        <f t="shared" si="42"/>
        <v>0</v>
      </c>
      <c r="O183" s="416"/>
      <c r="P183" s="416"/>
      <c r="Q183" s="416"/>
      <c r="R183" s="416"/>
      <c r="S183" s="416"/>
      <c r="T183" s="416"/>
    </row>
    <row r="184" spans="1:20" outlineLevel="2" x14ac:dyDescent="0.2">
      <c r="A184" s="450"/>
      <c r="B184" s="455"/>
      <c r="C184" s="444">
        <v>175</v>
      </c>
      <c r="D184" s="747"/>
      <c r="E184" s="747"/>
      <c r="F184" s="448">
        <f t="shared" si="40"/>
        <v>0</v>
      </c>
      <c r="G184" s="739"/>
      <c r="H184" s="457"/>
      <c r="I184" s="457"/>
      <c r="J184" s="446"/>
      <c r="K184" s="446"/>
      <c r="L184" s="446"/>
      <c r="M184" s="448">
        <f t="shared" si="41"/>
        <v>0</v>
      </c>
      <c r="N184" s="451">
        <f t="shared" si="42"/>
        <v>0</v>
      </c>
      <c r="O184" s="416"/>
      <c r="P184" s="416"/>
      <c r="Q184" s="416"/>
      <c r="R184" s="416"/>
      <c r="S184" s="416"/>
      <c r="T184" s="416"/>
    </row>
    <row r="185" spans="1:20" outlineLevel="2" x14ac:dyDescent="0.2">
      <c r="A185" s="450"/>
      <c r="B185" s="455"/>
      <c r="C185" s="444">
        <v>176</v>
      </c>
      <c r="D185" s="747"/>
      <c r="E185" s="747"/>
      <c r="F185" s="448">
        <f t="shared" si="40"/>
        <v>0</v>
      </c>
      <c r="G185" s="739"/>
      <c r="H185" s="457"/>
      <c r="I185" s="457"/>
      <c r="J185" s="446"/>
      <c r="K185" s="446"/>
      <c r="L185" s="446"/>
      <c r="M185" s="448">
        <f t="shared" si="41"/>
        <v>0</v>
      </c>
      <c r="N185" s="451">
        <f t="shared" si="42"/>
        <v>0</v>
      </c>
      <c r="O185" s="416"/>
      <c r="P185" s="416"/>
      <c r="Q185" s="416"/>
      <c r="R185" s="416"/>
      <c r="S185" s="416"/>
      <c r="T185" s="416"/>
    </row>
    <row r="186" spans="1:20" outlineLevel="2" x14ac:dyDescent="0.2">
      <c r="A186" s="450"/>
      <c r="B186" s="455"/>
      <c r="C186" s="444">
        <v>177</v>
      </c>
      <c r="D186" s="747"/>
      <c r="E186" s="747"/>
      <c r="F186" s="448">
        <f t="shared" si="40"/>
        <v>0</v>
      </c>
      <c r="G186" s="739"/>
      <c r="H186" s="457"/>
      <c r="I186" s="457"/>
      <c r="J186" s="446"/>
      <c r="K186" s="446"/>
      <c r="L186" s="446"/>
      <c r="M186" s="448">
        <f t="shared" si="41"/>
        <v>0</v>
      </c>
      <c r="N186" s="451">
        <f t="shared" si="42"/>
        <v>0</v>
      </c>
      <c r="O186" s="416"/>
      <c r="P186" s="416"/>
      <c r="Q186" s="416"/>
      <c r="R186" s="416"/>
      <c r="S186" s="416"/>
      <c r="T186" s="416"/>
    </row>
    <row r="187" spans="1:20" outlineLevel="2" x14ac:dyDescent="0.2">
      <c r="A187" s="450"/>
      <c r="B187" s="455"/>
      <c r="C187" s="444">
        <v>178</v>
      </c>
      <c r="D187" s="747"/>
      <c r="E187" s="747"/>
      <c r="F187" s="448">
        <f t="shared" si="40"/>
        <v>0</v>
      </c>
      <c r="G187" s="739"/>
      <c r="H187" s="457"/>
      <c r="I187" s="457"/>
      <c r="J187" s="446"/>
      <c r="K187" s="446"/>
      <c r="L187" s="446"/>
      <c r="M187" s="448">
        <f t="shared" si="41"/>
        <v>0</v>
      </c>
      <c r="N187" s="451">
        <f t="shared" si="42"/>
        <v>0</v>
      </c>
      <c r="O187" s="416"/>
      <c r="P187" s="416"/>
      <c r="Q187" s="416"/>
      <c r="R187" s="416"/>
      <c r="S187" s="416"/>
      <c r="T187" s="416"/>
    </row>
    <row r="188" spans="1:20" outlineLevel="2" x14ac:dyDescent="0.2">
      <c r="A188" s="452" t="s">
        <v>774</v>
      </c>
      <c r="B188" s="455"/>
      <c r="C188" s="444">
        <v>179</v>
      </c>
      <c r="D188" s="747"/>
      <c r="E188" s="747"/>
      <c r="F188" s="459"/>
      <c r="G188" s="739"/>
      <c r="H188" s="457"/>
      <c r="I188" s="457"/>
      <c r="J188" s="446"/>
      <c r="K188" s="446"/>
      <c r="L188" s="446"/>
      <c r="M188" s="448">
        <f t="shared" si="41"/>
        <v>0</v>
      </c>
      <c r="N188" s="451">
        <f t="shared" si="42"/>
        <v>0</v>
      </c>
      <c r="O188" s="416"/>
      <c r="P188" s="416"/>
      <c r="Q188" s="416"/>
      <c r="R188" s="416"/>
      <c r="S188" s="416"/>
      <c r="T188" s="416"/>
    </row>
    <row r="189" spans="1:20" outlineLevel="1" x14ac:dyDescent="0.2">
      <c r="A189" s="452" t="str">
        <f>A$20</f>
        <v>Хас банк</v>
      </c>
      <c r="B189" s="455"/>
      <c r="C189" s="444">
        <v>180</v>
      </c>
      <c r="D189" s="746"/>
      <c r="E189" s="746"/>
      <c r="F189" s="455"/>
      <c r="G189" s="466"/>
      <c r="H189" s="455"/>
      <c r="I189" s="455"/>
      <c r="J189" s="448">
        <f>SUM(J190:J199)</f>
        <v>0</v>
      </c>
      <c r="K189" s="448">
        <f t="shared" ref="K189:M189" si="43">SUM(K190:K199)</f>
        <v>0</v>
      </c>
      <c r="L189" s="448">
        <f t="shared" si="43"/>
        <v>0</v>
      </c>
      <c r="M189" s="448">
        <f t="shared" si="43"/>
        <v>0</v>
      </c>
      <c r="N189" s="451">
        <f>SUMPRODUCT((N190:N199=$V$2)*M190:M199)</f>
        <v>0</v>
      </c>
      <c r="O189" s="416"/>
      <c r="P189" s="416"/>
      <c r="Q189" s="416"/>
      <c r="R189" s="416"/>
      <c r="S189" s="416"/>
      <c r="T189" s="416"/>
    </row>
    <row r="190" spans="1:20" outlineLevel="2" x14ac:dyDescent="0.2">
      <c r="A190" s="450"/>
      <c r="B190" s="455"/>
      <c r="C190" s="444">
        <v>181</v>
      </c>
      <c r="D190" s="747"/>
      <c r="E190" s="747"/>
      <c r="F190" s="448">
        <f>YEARFRAC(D190,E190)*12</f>
        <v>0</v>
      </c>
      <c r="G190" s="739"/>
      <c r="H190" s="457"/>
      <c r="I190" s="457"/>
      <c r="J190" s="446"/>
      <c r="K190" s="446"/>
      <c r="L190" s="446"/>
      <c r="M190" s="448">
        <f>J190+K190+L190</f>
        <v>0</v>
      </c>
      <c r="N190" s="451">
        <f>$N$20</f>
        <v>0</v>
      </c>
      <c r="O190" s="416"/>
      <c r="P190" s="416"/>
      <c r="Q190" s="416"/>
      <c r="R190" s="416"/>
      <c r="S190" s="416"/>
      <c r="T190" s="416"/>
    </row>
    <row r="191" spans="1:20" outlineLevel="2" x14ac:dyDescent="0.2">
      <c r="A191" s="450"/>
      <c r="B191" s="455"/>
      <c r="C191" s="444">
        <v>182</v>
      </c>
      <c r="D191" s="747"/>
      <c r="E191" s="747"/>
      <c r="F191" s="448">
        <f t="shared" ref="F191:F198" si="44">YEARFRAC(D191,E191)*12</f>
        <v>0</v>
      </c>
      <c r="G191" s="739"/>
      <c r="H191" s="457"/>
      <c r="I191" s="457"/>
      <c r="J191" s="446"/>
      <c r="K191" s="446"/>
      <c r="L191" s="446"/>
      <c r="M191" s="448">
        <f t="shared" ref="M191:M199" si="45">J191+K191+L191</f>
        <v>0</v>
      </c>
      <c r="N191" s="451">
        <f t="shared" ref="N191:N199" si="46">$N$20</f>
        <v>0</v>
      </c>
      <c r="O191" s="416"/>
      <c r="P191" s="416"/>
      <c r="Q191" s="416"/>
      <c r="R191" s="416"/>
      <c r="S191" s="416"/>
      <c r="T191" s="416"/>
    </row>
    <row r="192" spans="1:20" outlineLevel="2" x14ac:dyDescent="0.2">
      <c r="A192" s="450"/>
      <c r="B192" s="455"/>
      <c r="C192" s="444">
        <v>183</v>
      </c>
      <c r="D192" s="747"/>
      <c r="E192" s="747"/>
      <c r="F192" s="448">
        <f t="shared" si="44"/>
        <v>0</v>
      </c>
      <c r="G192" s="739"/>
      <c r="H192" s="457"/>
      <c r="I192" s="457"/>
      <c r="J192" s="446"/>
      <c r="K192" s="446"/>
      <c r="L192" s="446"/>
      <c r="M192" s="448">
        <f t="shared" si="45"/>
        <v>0</v>
      </c>
      <c r="N192" s="451">
        <f t="shared" si="46"/>
        <v>0</v>
      </c>
      <c r="O192" s="416"/>
      <c r="P192" s="416"/>
      <c r="Q192" s="416"/>
      <c r="R192" s="416"/>
      <c r="S192" s="416"/>
      <c r="T192" s="416"/>
    </row>
    <row r="193" spans="1:20" outlineLevel="2" x14ac:dyDescent="0.2">
      <c r="A193" s="450"/>
      <c r="B193" s="455"/>
      <c r="C193" s="444">
        <v>184</v>
      </c>
      <c r="D193" s="747"/>
      <c r="E193" s="747"/>
      <c r="F193" s="448">
        <f t="shared" si="44"/>
        <v>0</v>
      </c>
      <c r="G193" s="739"/>
      <c r="H193" s="457"/>
      <c r="I193" s="457"/>
      <c r="J193" s="446"/>
      <c r="K193" s="446"/>
      <c r="L193" s="446"/>
      <c r="M193" s="448">
        <f t="shared" si="45"/>
        <v>0</v>
      </c>
      <c r="N193" s="451">
        <f t="shared" si="46"/>
        <v>0</v>
      </c>
      <c r="O193" s="416"/>
      <c r="P193" s="416"/>
      <c r="Q193" s="416"/>
      <c r="R193" s="416"/>
      <c r="S193" s="416"/>
      <c r="T193" s="416"/>
    </row>
    <row r="194" spans="1:20" outlineLevel="2" x14ac:dyDescent="0.2">
      <c r="A194" s="450"/>
      <c r="B194" s="455"/>
      <c r="C194" s="444">
        <v>185</v>
      </c>
      <c r="D194" s="747"/>
      <c r="E194" s="747"/>
      <c r="F194" s="448">
        <f t="shared" si="44"/>
        <v>0</v>
      </c>
      <c r="G194" s="739"/>
      <c r="H194" s="457"/>
      <c r="I194" s="457"/>
      <c r="J194" s="446"/>
      <c r="K194" s="446"/>
      <c r="L194" s="446"/>
      <c r="M194" s="448">
        <f t="shared" si="45"/>
        <v>0</v>
      </c>
      <c r="N194" s="451">
        <f t="shared" si="46"/>
        <v>0</v>
      </c>
      <c r="O194" s="416"/>
      <c r="P194" s="416"/>
      <c r="Q194" s="416"/>
      <c r="R194" s="416"/>
      <c r="S194" s="416"/>
      <c r="T194" s="416"/>
    </row>
    <row r="195" spans="1:20" outlineLevel="2" x14ac:dyDescent="0.2">
      <c r="A195" s="450"/>
      <c r="B195" s="455"/>
      <c r="C195" s="444">
        <v>186</v>
      </c>
      <c r="D195" s="747"/>
      <c r="E195" s="747"/>
      <c r="F195" s="448">
        <f t="shared" si="44"/>
        <v>0</v>
      </c>
      <c r="G195" s="739"/>
      <c r="H195" s="457"/>
      <c r="I195" s="457"/>
      <c r="J195" s="446"/>
      <c r="K195" s="446"/>
      <c r="L195" s="446"/>
      <c r="M195" s="448">
        <f t="shared" si="45"/>
        <v>0</v>
      </c>
      <c r="N195" s="451">
        <f t="shared" si="46"/>
        <v>0</v>
      </c>
      <c r="O195" s="416"/>
      <c r="P195" s="416"/>
      <c r="Q195" s="416"/>
      <c r="R195" s="416"/>
      <c r="S195" s="416"/>
      <c r="T195" s="416"/>
    </row>
    <row r="196" spans="1:20" outlineLevel="2" x14ac:dyDescent="0.2">
      <c r="A196" s="450"/>
      <c r="B196" s="455"/>
      <c r="C196" s="444">
        <v>187</v>
      </c>
      <c r="D196" s="747"/>
      <c r="E196" s="747"/>
      <c r="F196" s="448">
        <f t="shared" si="44"/>
        <v>0</v>
      </c>
      <c r="G196" s="739"/>
      <c r="H196" s="457"/>
      <c r="I196" s="457"/>
      <c r="J196" s="446"/>
      <c r="K196" s="446"/>
      <c r="L196" s="446"/>
      <c r="M196" s="448">
        <f t="shared" si="45"/>
        <v>0</v>
      </c>
      <c r="N196" s="451">
        <f t="shared" si="46"/>
        <v>0</v>
      </c>
      <c r="O196" s="416"/>
      <c r="P196" s="416"/>
      <c r="Q196" s="416"/>
      <c r="R196" s="416"/>
      <c r="S196" s="416"/>
      <c r="T196" s="416"/>
    </row>
    <row r="197" spans="1:20" outlineLevel="2" x14ac:dyDescent="0.2">
      <c r="A197" s="450"/>
      <c r="B197" s="455"/>
      <c r="C197" s="444">
        <v>188</v>
      </c>
      <c r="D197" s="747"/>
      <c r="E197" s="747"/>
      <c r="F197" s="448">
        <f t="shared" si="44"/>
        <v>0</v>
      </c>
      <c r="G197" s="739"/>
      <c r="H197" s="457"/>
      <c r="I197" s="457"/>
      <c r="J197" s="446"/>
      <c r="K197" s="446"/>
      <c r="L197" s="446"/>
      <c r="M197" s="448">
        <f t="shared" si="45"/>
        <v>0</v>
      </c>
      <c r="N197" s="451">
        <f t="shared" si="46"/>
        <v>0</v>
      </c>
      <c r="O197" s="416"/>
      <c r="P197" s="416"/>
      <c r="Q197" s="416"/>
      <c r="R197" s="416"/>
      <c r="S197" s="416"/>
      <c r="T197" s="416"/>
    </row>
    <row r="198" spans="1:20" outlineLevel="2" x14ac:dyDescent="0.2">
      <c r="A198" s="450"/>
      <c r="B198" s="455"/>
      <c r="C198" s="444">
        <v>189</v>
      </c>
      <c r="D198" s="747"/>
      <c r="E198" s="747"/>
      <c r="F198" s="448">
        <f t="shared" si="44"/>
        <v>0</v>
      </c>
      <c r="G198" s="739"/>
      <c r="H198" s="457"/>
      <c r="I198" s="457"/>
      <c r="J198" s="446"/>
      <c r="K198" s="446"/>
      <c r="L198" s="446"/>
      <c r="M198" s="448">
        <f t="shared" si="45"/>
        <v>0</v>
      </c>
      <c r="N198" s="451">
        <f t="shared" si="46"/>
        <v>0</v>
      </c>
      <c r="O198" s="416"/>
      <c r="P198" s="416"/>
      <c r="Q198" s="416"/>
      <c r="R198" s="416"/>
      <c r="S198" s="416"/>
      <c r="T198" s="416"/>
    </row>
    <row r="199" spans="1:20" outlineLevel="2" x14ac:dyDescent="0.2">
      <c r="A199" s="452" t="s">
        <v>774</v>
      </c>
      <c r="B199" s="455"/>
      <c r="C199" s="444">
        <v>190</v>
      </c>
      <c r="D199" s="747"/>
      <c r="E199" s="747"/>
      <c r="F199" s="459"/>
      <c r="G199" s="739"/>
      <c r="H199" s="457"/>
      <c r="I199" s="457"/>
      <c r="J199" s="446"/>
      <c r="K199" s="446"/>
      <c r="L199" s="446"/>
      <c r="M199" s="448">
        <f t="shared" si="45"/>
        <v>0</v>
      </c>
      <c r="N199" s="451">
        <f t="shared" si="46"/>
        <v>0</v>
      </c>
      <c r="O199" s="416"/>
      <c r="P199" s="416"/>
      <c r="Q199" s="416"/>
      <c r="R199" s="416"/>
      <c r="S199" s="416"/>
      <c r="T199" s="416"/>
    </row>
    <row r="200" spans="1:20" outlineLevel="1" x14ac:dyDescent="0.2">
      <c r="A200" s="452" t="str">
        <f>A$21</f>
        <v>Худалдаа хөгжлийн банк</v>
      </c>
      <c r="B200" s="455"/>
      <c r="C200" s="444">
        <v>191</v>
      </c>
      <c r="D200" s="746"/>
      <c r="E200" s="746"/>
      <c r="F200" s="455"/>
      <c r="G200" s="466"/>
      <c r="H200" s="455"/>
      <c r="I200" s="455"/>
      <c r="J200" s="448">
        <f>SUM(J201:J210)</f>
        <v>0</v>
      </c>
      <c r="K200" s="448">
        <f t="shared" ref="K200:M200" si="47">SUM(K201:K210)</f>
        <v>0</v>
      </c>
      <c r="L200" s="448">
        <f t="shared" si="47"/>
        <v>0</v>
      </c>
      <c r="M200" s="448">
        <f t="shared" si="47"/>
        <v>0</v>
      </c>
      <c r="N200" s="451">
        <f>SUMPRODUCT((N201:N210=$V$2)*M201:M210)</f>
        <v>0</v>
      </c>
      <c r="O200" s="416"/>
      <c r="P200" s="416"/>
      <c r="Q200" s="416"/>
      <c r="R200" s="416"/>
      <c r="S200" s="416"/>
      <c r="T200" s="416"/>
    </row>
    <row r="201" spans="1:20" outlineLevel="3" x14ac:dyDescent="0.2">
      <c r="A201" s="450"/>
      <c r="B201" s="455"/>
      <c r="C201" s="444">
        <v>192</v>
      </c>
      <c r="D201" s="747"/>
      <c r="E201" s="747"/>
      <c r="F201" s="448">
        <f>YEARFRAC(D201,E201)*12</f>
        <v>0</v>
      </c>
      <c r="G201" s="739"/>
      <c r="H201" s="457"/>
      <c r="I201" s="457"/>
      <c r="J201" s="446"/>
      <c r="K201" s="446"/>
      <c r="L201" s="446"/>
      <c r="M201" s="448">
        <f>J201+K201+L201</f>
        <v>0</v>
      </c>
      <c r="N201" s="451">
        <f>$N$21</f>
        <v>0</v>
      </c>
      <c r="O201" s="416"/>
      <c r="P201" s="416"/>
      <c r="Q201" s="416"/>
      <c r="R201" s="416"/>
      <c r="S201" s="416"/>
      <c r="T201" s="416"/>
    </row>
    <row r="202" spans="1:20" outlineLevel="3" x14ac:dyDescent="0.2">
      <c r="A202" s="450"/>
      <c r="B202" s="455"/>
      <c r="C202" s="444">
        <v>193</v>
      </c>
      <c r="D202" s="747"/>
      <c r="E202" s="747"/>
      <c r="F202" s="448">
        <f t="shared" ref="F202:F209" si="48">YEARFRAC(D202,E202)*12</f>
        <v>0</v>
      </c>
      <c r="G202" s="739"/>
      <c r="H202" s="457"/>
      <c r="I202" s="457"/>
      <c r="J202" s="446"/>
      <c r="K202" s="446"/>
      <c r="L202" s="446"/>
      <c r="M202" s="448">
        <f t="shared" ref="M202:M210" si="49">J202+K202+L202</f>
        <v>0</v>
      </c>
      <c r="N202" s="451">
        <f t="shared" ref="N202:N210" si="50">$N$21</f>
        <v>0</v>
      </c>
      <c r="O202" s="416"/>
      <c r="P202" s="416"/>
      <c r="Q202" s="416"/>
      <c r="R202" s="416"/>
      <c r="S202" s="416"/>
      <c r="T202" s="416"/>
    </row>
    <row r="203" spans="1:20" outlineLevel="3" x14ac:dyDescent="0.2">
      <c r="A203" s="450"/>
      <c r="B203" s="455"/>
      <c r="C203" s="444">
        <v>194</v>
      </c>
      <c r="D203" s="747"/>
      <c r="E203" s="747"/>
      <c r="F203" s="448">
        <f t="shared" si="48"/>
        <v>0</v>
      </c>
      <c r="G203" s="739"/>
      <c r="H203" s="457"/>
      <c r="I203" s="457"/>
      <c r="J203" s="446"/>
      <c r="K203" s="446"/>
      <c r="L203" s="446"/>
      <c r="M203" s="448">
        <f t="shared" si="49"/>
        <v>0</v>
      </c>
      <c r="N203" s="451">
        <f t="shared" si="50"/>
        <v>0</v>
      </c>
      <c r="O203" s="416"/>
      <c r="P203" s="416"/>
      <c r="Q203" s="416"/>
      <c r="R203" s="416"/>
      <c r="S203" s="416"/>
      <c r="T203" s="416"/>
    </row>
    <row r="204" spans="1:20" outlineLevel="3" x14ac:dyDescent="0.2">
      <c r="A204" s="450"/>
      <c r="B204" s="455"/>
      <c r="C204" s="444">
        <v>195</v>
      </c>
      <c r="D204" s="747"/>
      <c r="E204" s="747"/>
      <c r="F204" s="448">
        <f t="shared" si="48"/>
        <v>0</v>
      </c>
      <c r="G204" s="739"/>
      <c r="H204" s="457"/>
      <c r="I204" s="457"/>
      <c r="J204" s="446"/>
      <c r="K204" s="446"/>
      <c r="L204" s="446"/>
      <c r="M204" s="448">
        <f t="shared" si="49"/>
        <v>0</v>
      </c>
      <c r="N204" s="451">
        <f t="shared" si="50"/>
        <v>0</v>
      </c>
      <c r="O204" s="416"/>
      <c r="P204" s="416"/>
      <c r="Q204" s="416"/>
      <c r="R204" s="416"/>
      <c r="S204" s="416"/>
      <c r="T204" s="416"/>
    </row>
    <row r="205" spans="1:20" outlineLevel="3" x14ac:dyDescent="0.2">
      <c r="A205" s="450"/>
      <c r="B205" s="455"/>
      <c r="C205" s="444">
        <v>196</v>
      </c>
      <c r="D205" s="747"/>
      <c r="E205" s="747"/>
      <c r="F205" s="448">
        <f t="shared" si="48"/>
        <v>0</v>
      </c>
      <c r="G205" s="739"/>
      <c r="H205" s="457"/>
      <c r="I205" s="457"/>
      <c r="J205" s="446"/>
      <c r="K205" s="446"/>
      <c r="L205" s="446"/>
      <c r="M205" s="448">
        <f t="shared" si="49"/>
        <v>0</v>
      </c>
      <c r="N205" s="451">
        <f t="shared" si="50"/>
        <v>0</v>
      </c>
      <c r="O205" s="416"/>
      <c r="P205" s="416"/>
      <c r="Q205" s="416"/>
      <c r="R205" s="416"/>
      <c r="S205" s="416"/>
      <c r="T205" s="416"/>
    </row>
    <row r="206" spans="1:20" outlineLevel="3" x14ac:dyDescent="0.2">
      <c r="A206" s="450"/>
      <c r="B206" s="455"/>
      <c r="C206" s="444">
        <v>197</v>
      </c>
      <c r="D206" s="747"/>
      <c r="E206" s="747"/>
      <c r="F206" s="448">
        <f t="shared" si="48"/>
        <v>0</v>
      </c>
      <c r="G206" s="739"/>
      <c r="H206" s="457"/>
      <c r="I206" s="457"/>
      <c r="J206" s="446"/>
      <c r="K206" s="446"/>
      <c r="L206" s="446"/>
      <c r="M206" s="448">
        <f t="shared" si="49"/>
        <v>0</v>
      </c>
      <c r="N206" s="451">
        <f t="shared" si="50"/>
        <v>0</v>
      </c>
      <c r="O206" s="416"/>
      <c r="P206" s="416"/>
      <c r="Q206" s="416"/>
      <c r="R206" s="416"/>
      <c r="S206" s="416"/>
      <c r="T206" s="416"/>
    </row>
    <row r="207" spans="1:20" outlineLevel="3" x14ac:dyDescent="0.2">
      <c r="A207" s="450"/>
      <c r="B207" s="455"/>
      <c r="C207" s="444">
        <v>198</v>
      </c>
      <c r="D207" s="747"/>
      <c r="E207" s="747"/>
      <c r="F207" s="448">
        <f t="shared" si="48"/>
        <v>0</v>
      </c>
      <c r="G207" s="739"/>
      <c r="H207" s="457"/>
      <c r="I207" s="457"/>
      <c r="J207" s="446"/>
      <c r="K207" s="446"/>
      <c r="L207" s="446"/>
      <c r="M207" s="448">
        <f t="shared" si="49"/>
        <v>0</v>
      </c>
      <c r="N207" s="451">
        <f t="shared" si="50"/>
        <v>0</v>
      </c>
      <c r="O207" s="416"/>
      <c r="P207" s="416"/>
      <c r="Q207" s="416"/>
      <c r="R207" s="416"/>
      <c r="S207" s="416"/>
      <c r="T207" s="416"/>
    </row>
    <row r="208" spans="1:20" outlineLevel="3" x14ac:dyDescent="0.2">
      <c r="A208" s="450"/>
      <c r="B208" s="455"/>
      <c r="C208" s="444">
        <v>199</v>
      </c>
      <c r="D208" s="747"/>
      <c r="E208" s="747"/>
      <c r="F208" s="448">
        <f t="shared" si="48"/>
        <v>0</v>
      </c>
      <c r="G208" s="739"/>
      <c r="H208" s="457"/>
      <c r="I208" s="457"/>
      <c r="J208" s="446"/>
      <c r="K208" s="446"/>
      <c r="L208" s="446"/>
      <c r="M208" s="448">
        <f t="shared" si="49"/>
        <v>0</v>
      </c>
      <c r="N208" s="451">
        <f t="shared" si="50"/>
        <v>0</v>
      </c>
      <c r="O208" s="416"/>
      <c r="P208" s="416"/>
      <c r="Q208" s="416"/>
      <c r="R208" s="416"/>
      <c r="S208" s="416"/>
      <c r="T208" s="416"/>
    </row>
    <row r="209" spans="1:20" outlineLevel="3" x14ac:dyDescent="0.2">
      <c r="A209" s="450"/>
      <c r="B209" s="455"/>
      <c r="C209" s="444">
        <v>200</v>
      </c>
      <c r="D209" s="747"/>
      <c r="E209" s="747"/>
      <c r="F209" s="448">
        <f t="shared" si="48"/>
        <v>0</v>
      </c>
      <c r="G209" s="739"/>
      <c r="H209" s="457"/>
      <c r="I209" s="457"/>
      <c r="J209" s="446"/>
      <c r="K209" s="446"/>
      <c r="L209" s="446"/>
      <c r="M209" s="448">
        <f t="shared" si="49"/>
        <v>0</v>
      </c>
      <c r="N209" s="451">
        <f t="shared" si="50"/>
        <v>0</v>
      </c>
      <c r="O209" s="416"/>
      <c r="P209" s="416"/>
      <c r="Q209" s="416"/>
      <c r="R209" s="416"/>
      <c r="S209" s="416"/>
      <c r="T209" s="416"/>
    </row>
    <row r="210" spans="1:20" outlineLevel="3" x14ac:dyDescent="0.2">
      <c r="A210" s="452" t="s">
        <v>774</v>
      </c>
      <c r="B210" s="455"/>
      <c r="C210" s="444">
        <v>201</v>
      </c>
      <c r="D210" s="747"/>
      <c r="E210" s="747"/>
      <c r="F210" s="459"/>
      <c r="G210" s="739"/>
      <c r="H210" s="457"/>
      <c r="I210" s="457"/>
      <c r="J210" s="446"/>
      <c r="K210" s="446"/>
      <c r="L210" s="446"/>
      <c r="M210" s="448">
        <f t="shared" si="49"/>
        <v>0</v>
      </c>
      <c r="N210" s="451">
        <f t="shared" si="50"/>
        <v>0</v>
      </c>
      <c r="O210" s="416"/>
      <c r="P210" s="416"/>
      <c r="Q210" s="416"/>
      <c r="R210" s="416"/>
      <c r="S210" s="416"/>
      <c r="T210" s="416"/>
    </row>
    <row r="211" spans="1:20" outlineLevel="1" x14ac:dyDescent="0.2">
      <c r="A211" s="452" t="str">
        <f>A$22</f>
        <v>Чингис хаан банк</v>
      </c>
      <c r="B211" s="455"/>
      <c r="C211" s="444">
        <v>202</v>
      </c>
      <c r="D211" s="746"/>
      <c r="E211" s="746"/>
      <c r="F211" s="455"/>
      <c r="G211" s="466"/>
      <c r="H211" s="455"/>
      <c r="I211" s="455"/>
      <c r="J211" s="448">
        <f>SUM(J212:J221)</f>
        <v>0</v>
      </c>
      <c r="K211" s="448">
        <f t="shared" ref="K211:M211" si="51">SUM(K212:K221)</f>
        <v>0</v>
      </c>
      <c r="L211" s="448">
        <f t="shared" si="51"/>
        <v>0</v>
      </c>
      <c r="M211" s="448">
        <f t="shared" si="51"/>
        <v>0</v>
      </c>
      <c r="N211" s="451">
        <f>SUMPRODUCT((N212:N221=$V$2)*M212:M221)</f>
        <v>0</v>
      </c>
      <c r="O211" s="416"/>
      <c r="P211" s="416"/>
      <c r="Q211" s="416"/>
      <c r="R211" s="416"/>
      <c r="S211" s="416"/>
      <c r="T211" s="416"/>
    </row>
    <row r="212" spans="1:20" outlineLevel="2" x14ac:dyDescent="0.2">
      <c r="A212" s="450"/>
      <c r="B212" s="455"/>
      <c r="C212" s="444">
        <v>203</v>
      </c>
      <c r="D212" s="747"/>
      <c r="E212" s="747"/>
      <c r="F212" s="448">
        <f>YEARFRAC(D212,E212)*12</f>
        <v>0</v>
      </c>
      <c r="G212" s="739"/>
      <c r="H212" s="457"/>
      <c r="I212" s="457"/>
      <c r="J212" s="446"/>
      <c r="K212" s="446"/>
      <c r="L212" s="446"/>
      <c r="M212" s="448">
        <f>J212+K212+L212</f>
        <v>0</v>
      </c>
      <c r="N212" s="451">
        <f>$N$22</f>
        <v>0</v>
      </c>
      <c r="O212" s="416"/>
      <c r="P212" s="416"/>
      <c r="Q212" s="416"/>
      <c r="R212" s="416"/>
      <c r="S212" s="416"/>
      <c r="T212" s="416"/>
    </row>
    <row r="213" spans="1:20" outlineLevel="2" x14ac:dyDescent="0.2">
      <c r="A213" s="450"/>
      <c r="B213" s="455"/>
      <c r="C213" s="444">
        <v>204</v>
      </c>
      <c r="D213" s="747"/>
      <c r="E213" s="747"/>
      <c r="F213" s="448">
        <f t="shared" ref="F213:F220" si="52">YEARFRAC(D213,E213)*12</f>
        <v>0</v>
      </c>
      <c r="G213" s="739"/>
      <c r="H213" s="457"/>
      <c r="I213" s="457"/>
      <c r="J213" s="446"/>
      <c r="K213" s="446"/>
      <c r="L213" s="446"/>
      <c r="M213" s="448">
        <f t="shared" ref="M213:M221" si="53">J213+K213+L213</f>
        <v>0</v>
      </c>
      <c r="N213" s="451">
        <f t="shared" ref="N213:N221" si="54">$N$22</f>
        <v>0</v>
      </c>
      <c r="O213" s="416"/>
      <c r="P213" s="416"/>
      <c r="Q213" s="416"/>
      <c r="R213" s="416"/>
      <c r="S213" s="416"/>
      <c r="T213" s="416"/>
    </row>
    <row r="214" spans="1:20" outlineLevel="2" x14ac:dyDescent="0.2">
      <c r="A214" s="450"/>
      <c r="B214" s="455"/>
      <c r="C214" s="444">
        <v>205</v>
      </c>
      <c r="D214" s="747"/>
      <c r="E214" s="747"/>
      <c r="F214" s="448">
        <f t="shared" si="52"/>
        <v>0</v>
      </c>
      <c r="G214" s="739"/>
      <c r="H214" s="457"/>
      <c r="I214" s="457"/>
      <c r="J214" s="446"/>
      <c r="K214" s="446"/>
      <c r="L214" s="446"/>
      <c r="M214" s="448">
        <f t="shared" si="53"/>
        <v>0</v>
      </c>
      <c r="N214" s="451">
        <f t="shared" si="54"/>
        <v>0</v>
      </c>
      <c r="O214" s="416"/>
      <c r="P214" s="416"/>
      <c r="Q214" s="416"/>
      <c r="R214" s="416"/>
      <c r="S214" s="416"/>
      <c r="T214" s="416"/>
    </row>
    <row r="215" spans="1:20" outlineLevel="2" x14ac:dyDescent="0.2">
      <c r="A215" s="450"/>
      <c r="B215" s="455"/>
      <c r="C215" s="444">
        <v>206</v>
      </c>
      <c r="D215" s="747"/>
      <c r="E215" s="747"/>
      <c r="F215" s="448">
        <f t="shared" si="52"/>
        <v>0</v>
      </c>
      <c r="G215" s="739"/>
      <c r="H215" s="457"/>
      <c r="I215" s="457"/>
      <c r="J215" s="446"/>
      <c r="K215" s="446"/>
      <c r="L215" s="446"/>
      <c r="M215" s="448">
        <f t="shared" si="53"/>
        <v>0</v>
      </c>
      <c r="N215" s="451">
        <f t="shared" si="54"/>
        <v>0</v>
      </c>
      <c r="O215" s="416"/>
      <c r="P215" s="416"/>
      <c r="Q215" s="416"/>
      <c r="R215" s="416"/>
      <c r="S215" s="416"/>
      <c r="T215" s="416"/>
    </row>
    <row r="216" spans="1:20" outlineLevel="2" x14ac:dyDescent="0.2">
      <c r="A216" s="450"/>
      <c r="B216" s="455"/>
      <c r="C216" s="444">
        <v>207</v>
      </c>
      <c r="D216" s="747"/>
      <c r="E216" s="747"/>
      <c r="F216" s="448">
        <f t="shared" si="52"/>
        <v>0</v>
      </c>
      <c r="G216" s="739"/>
      <c r="H216" s="457"/>
      <c r="I216" s="457"/>
      <c r="J216" s="446"/>
      <c r="K216" s="446"/>
      <c r="L216" s="446"/>
      <c r="M216" s="448">
        <f t="shared" si="53"/>
        <v>0</v>
      </c>
      <c r="N216" s="451">
        <f t="shared" si="54"/>
        <v>0</v>
      </c>
      <c r="O216" s="416"/>
      <c r="P216" s="416"/>
      <c r="Q216" s="416"/>
      <c r="R216" s="416"/>
      <c r="S216" s="416"/>
      <c r="T216" s="416"/>
    </row>
    <row r="217" spans="1:20" outlineLevel="2" x14ac:dyDescent="0.2">
      <c r="A217" s="450"/>
      <c r="B217" s="455"/>
      <c r="C217" s="444">
        <v>208</v>
      </c>
      <c r="D217" s="747"/>
      <c r="E217" s="747"/>
      <c r="F217" s="448">
        <f t="shared" si="52"/>
        <v>0</v>
      </c>
      <c r="G217" s="739"/>
      <c r="H217" s="457"/>
      <c r="I217" s="457"/>
      <c r="J217" s="446"/>
      <c r="K217" s="446"/>
      <c r="L217" s="446"/>
      <c r="M217" s="448">
        <f t="shared" si="53"/>
        <v>0</v>
      </c>
      <c r="N217" s="451">
        <f t="shared" si="54"/>
        <v>0</v>
      </c>
      <c r="O217" s="416"/>
      <c r="P217" s="416"/>
      <c r="Q217" s="416"/>
      <c r="R217" s="416"/>
      <c r="S217" s="416"/>
      <c r="T217" s="416"/>
    </row>
    <row r="218" spans="1:20" outlineLevel="2" x14ac:dyDescent="0.2">
      <c r="A218" s="450"/>
      <c r="B218" s="455"/>
      <c r="C218" s="444">
        <v>209</v>
      </c>
      <c r="D218" s="747"/>
      <c r="E218" s="747"/>
      <c r="F218" s="448">
        <f t="shared" si="52"/>
        <v>0</v>
      </c>
      <c r="G218" s="739"/>
      <c r="H218" s="457"/>
      <c r="I218" s="457"/>
      <c r="J218" s="446"/>
      <c r="K218" s="446"/>
      <c r="L218" s="446"/>
      <c r="M218" s="448">
        <f t="shared" si="53"/>
        <v>0</v>
      </c>
      <c r="N218" s="451">
        <f t="shared" si="54"/>
        <v>0</v>
      </c>
      <c r="O218" s="416"/>
      <c r="P218" s="416"/>
      <c r="Q218" s="416"/>
      <c r="R218" s="416"/>
      <c r="S218" s="416"/>
      <c r="T218" s="416"/>
    </row>
    <row r="219" spans="1:20" outlineLevel="2" x14ac:dyDescent="0.2">
      <c r="A219" s="450"/>
      <c r="B219" s="455"/>
      <c r="C219" s="444">
        <v>210</v>
      </c>
      <c r="D219" s="747"/>
      <c r="E219" s="747"/>
      <c r="F219" s="448">
        <f t="shared" si="52"/>
        <v>0</v>
      </c>
      <c r="G219" s="739"/>
      <c r="H219" s="457"/>
      <c r="I219" s="457"/>
      <c r="J219" s="446"/>
      <c r="K219" s="446"/>
      <c r="L219" s="446"/>
      <c r="M219" s="448">
        <f t="shared" si="53"/>
        <v>0</v>
      </c>
      <c r="N219" s="451">
        <f t="shared" si="54"/>
        <v>0</v>
      </c>
      <c r="O219" s="416"/>
      <c r="P219" s="416"/>
      <c r="Q219" s="416"/>
      <c r="R219" s="416"/>
      <c r="S219" s="416"/>
      <c r="T219" s="416"/>
    </row>
    <row r="220" spans="1:20" outlineLevel="2" x14ac:dyDescent="0.2">
      <c r="A220" s="450"/>
      <c r="B220" s="455"/>
      <c r="C220" s="444">
        <v>211</v>
      </c>
      <c r="D220" s="747"/>
      <c r="E220" s="747"/>
      <c r="F220" s="448">
        <f t="shared" si="52"/>
        <v>0</v>
      </c>
      <c r="G220" s="739"/>
      <c r="H220" s="457"/>
      <c r="I220" s="457"/>
      <c r="J220" s="446"/>
      <c r="K220" s="446"/>
      <c r="L220" s="446"/>
      <c r="M220" s="448">
        <f t="shared" si="53"/>
        <v>0</v>
      </c>
      <c r="N220" s="451">
        <f t="shared" si="54"/>
        <v>0</v>
      </c>
      <c r="O220" s="416"/>
      <c r="P220" s="416"/>
      <c r="Q220" s="416"/>
      <c r="R220" s="416"/>
      <c r="S220" s="416"/>
      <c r="T220" s="416"/>
    </row>
    <row r="221" spans="1:20" outlineLevel="2" x14ac:dyDescent="0.2">
      <c r="A221" s="452" t="s">
        <v>774</v>
      </c>
      <c r="B221" s="455"/>
      <c r="C221" s="444">
        <v>212</v>
      </c>
      <c r="D221" s="747"/>
      <c r="E221" s="747"/>
      <c r="F221" s="459"/>
      <c r="G221" s="739"/>
      <c r="H221" s="457"/>
      <c r="I221" s="457"/>
      <c r="J221" s="446"/>
      <c r="K221" s="446"/>
      <c r="L221" s="446"/>
      <c r="M221" s="448">
        <f t="shared" si="53"/>
        <v>0</v>
      </c>
      <c r="N221" s="451">
        <f t="shared" si="54"/>
        <v>0</v>
      </c>
      <c r="O221" s="416"/>
      <c r="P221" s="416"/>
      <c r="Q221" s="416"/>
      <c r="R221" s="416"/>
      <c r="S221" s="416"/>
      <c r="T221" s="416"/>
    </row>
    <row r="222" spans="1:20" outlineLevel="1" x14ac:dyDescent="0.2">
      <c r="A222" s="452">
        <f>A$23</f>
        <v>0</v>
      </c>
      <c r="B222" s="455"/>
      <c r="C222" s="444">
        <v>213</v>
      </c>
      <c r="D222" s="746"/>
      <c r="E222" s="746"/>
      <c r="F222" s="455"/>
      <c r="G222" s="466"/>
      <c r="H222" s="455"/>
      <c r="I222" s="455"/>
      <c r="J222" s="448">
        <f>SUM(J223:J232)</f>
        <v>0</v>
      </c>
      <c r="K222" s="448">
        <f t="shared" ref="K222:M222" si="55">SUM(K223:K232)</f>
        <v>0</v>
      </c>
      <c r="L222" s="448">
        <f t="shared" si="55"/>
        <v>0</v>
      </c>
      <c r="M222" s="448">
        <f t="shared" si="55"/>
        <v>0</v>
      </c>
      <c r="N222" s="451">
        <f>SUMPRODUCT((N223:N232=$V$2)*M223:M232)</f>
        <v>0</v>
      </c>
      <c r="O222" s="416"/>
      <c r="P222" s="416"/>
      <c r="Q222" s="416"/>
      <c r="R222" s="416"/>
      <c r="S222" s="416"/>
      <c r="T222" s="416"/>
    </row>
    <row r="223" spans="1:20" outlineLevel="3" x14ac:dyDescent="0.2">
      <c r="A223" s="450"/>
      <c r="B223" s="455"/>
      <c r="C223" s="444">
        <v>214</v>
      </c>
      <c r="D223" s="747"/>
      <c r="E223" s="747"/>
      <c r="F223" s="448">
        <f>YEARFRAC(D223,E223)*12</f>
        <v>0</v>
      </c>
      <c r="G223" s="739"/>
      <c r="H223" s="457"/>
      <c r="I223" s="457"/>
      <c r="J223" s="446"/>
      <c r="K223" s="740"/>
      <c r="L223" s="740"/>
      <c r="M223" s="448">
        <f>J223+K223+L223</f>
        <v>0</v>
      </c>
      <c r="N223" s="451">
        <f>$N$23</f>
        <v>0</v>
      </c>
      <c r="O223" s="416"/>
      <c r="P223" s="416"/>
      <c r="Q223" s="416"/>
      <c r="R223" s="416"/>
      <c r="S223" s="416"/>
      <c r="T223" s="416"/>
    </row>
    <row r="224" spans="1:20" outlineLevel="3" x14ac:dyDescent="0.2">
      <c r="A224" s="450"/>
      <c r="B224" s="455"/>
      <c r="C224" s="444">
        <v>215</v>
      </c>
      <c r="D224" s="747"/>
      <c r="E224" s="747"/>
      <c r="F224" s="448">
        <f t="shared" ref="F224:F231" si="56">YEARFRAC(D224,E224)*12</f>
        <v>0</v>
      </c>
      <c r="G224" s="739"/>
      <c r="H224" s="457"/>
      <c r="I224" s="457"/>
      <c r="J224" s="446"/>
      <c r="K224" s="740"/>
      <c r="L224" s="740"/>
      <c r="M224" s="448">
        <f t="shared" ref="M224:M232" si="57">J224+K224+L224</f>
        <v>0</v>
      </c>
      <c r="N224" s="451">
        <f t="shared" ref="N224:N232" si="58">$N$23</f>
        <v>0</v>
      </c>
      <c r="O224" s="416"/>
      <c r="P224" s="416"/>
      <c r="Q224" s="416"/>
      <c r="R224" s="416"/>
      <c r="S224" s="416"/>
      <c r="T224" s="416"/>
    </row>
    <row r="225" spans="1:20" outlineLevel="3" x14ac:dyDescent="0.2">
      <c r="A225" s="450"/>
      <c r="B225" s="455"/>
      <c r="C225" s="444">
        <v>216</v>
      </c>
      <c r="D225" s="747"/>
      <c r="E225" s="747"/>
      <c r="F225" s="448">
        <f t="shared" si="56"/>
        <v>0</v>
      </c>
      <c r="G225" s="739"/>
      <c r="H225" s="457"/>
      <c r="I225" s="457"/>
      <c r="J225" s="446"/>
      <c r="K225" s="740"/>
      <c r="L225" s="740"/>
      <c r="M225" s="448">
        <f t="shared" si="57"/>
        <v>0</v>
      </c>
      <c r="N225" s="451">
        <f t="shared" si="58"/>
        <v>0</v>
      </c>
      <c r="O225" s="416"/>
      <c r="P225" s="416"/>
      <c r="Q225" s="416"/>
      <c r="R225" s="416"/>
      <c r="S225" s="416"/>
      <c r="T225" s="416"/>
    </row>
    <row r="226" spans="1:20" outlineLevel="3" x14ac:dyDescent="0.2">
      <c r="A226" s="450"/>
      <c r="B226" s="455"/>
      <c r="C226" s="444">
        <v>217</v>
      </c>
      <c r="D226" s="747"/>
      <c r="E226" s="747"/>
      <c r="F226" s="448">
        <f t="shared" si="56"/>
        <v>0</v>
      </c>
      <c r="G226" s="739"/>
      <c r="H226" s="457"/>
      <c r="I226" s="457"/>
      <c r="J226" s="446"/>
      <c r="K226" s="740"/>
      <c r="L226" s="740"/>
      <c r="M226" s="448">
        <f t="shared" si="57"/>
        <v>0</v>
      </c>
      <c r="N226" s="451">
        <f t="shared" si="58"/>
        <v>0</v>
      </c>
      <c r="O226" s="416"/>
      <c r="P226" s="416"/>
      <c r="Q226" s="416"/>
      <c r="R226" s="416"/>
      <c r="S226" s="416"/>
      <c r="T226" s="416"/>
    </row>
    <row r="227" spans="1:20" outlineLevel="3" x14ac:dyDescent="0.2">
      <c r="A227" s="450"/>
      <c r="B227" s="455"/>
      <c r="C227" s="444">
        <v>218</v>
      </c>
      <c r="D227" s="747"/>
      <c r="E227" s="747"/>
      <c r="F227" s="448">
        <f t="shared" si="56"/>
        <v>0</v>
      </c>
      <c r="G227" s="739"/>
      <c r="H227" s="457"/>
      <c r="I227" s="457"/>
      <c r="J227" s="446"/>
      <c r="K227" s="740"/>
      <c r="L227" s="740"/>
      <c r="M227" s="448">
        <f t="shared" si="57"/>
        <v>0</v>
      </c>
      <c r="N227" s="451">
        <f t="shared" si="58"/>
        <v>0</v>
      </c>
      <c r="O227" s="416"/>
      <c r="P227" s="416"/>
      <c r="Q227" s="416"/>
      <c r="R227" s="416"/>
      <c r="S227" s="416"/>
      <c r="T227" s="416"/>
    </row>
    <row r="228" spans="1:20" outlineLevel="3" x14ac:dyDescent="0.2">
      <c r="A228" s="450"/>
      <c r="B228" s="455"/>
      <c r="C228" s="444">
        <v>219</v>
      </c>
      <c r="D228" s="747"/>
      <c r="E228" s="747"/>
      <c r="F228" s="448">
        <f t="shared" si="56"/>
        <v>0</v>
      </c>
      <c r="G228" s="739"/>
      <c r="H228" s="457"/>
      <c r="I228" s="457"/>
      <c r="J228" s="446"/>
      <c r="K228" s="740"/>
      <c r="L228" s="740"/>
      <c r="M228" s="448">
        <f t="shared" si="57"/>
        <v>0</v>
      </c>
      <c r="N228" s="451">
        <f t="shared" si="58"/>
        <v>0</v>
      </c>
      <c r="O228" s="416"/>
      <c r="P228" s="416"/>
      <c r="Q228" s="416"/>
      <c r="R228" s="416"/>
      <c r="S228" s="416"/>
      <c r="T228" s="416"/>
    </row>
    <row r="229" spans="1:20" outlineLevel="3" x14ac:dyDescent="0.2">
      <c r="A229" s="450"/>
      <c r="B229" s="455"/>
      <c r="C229" s="444">
        <v>220</v>
      </c>
      <c r="D229" s="747"/>
      <c r="E229" s="747"/>
      <c r="F229" s="448">
        <f t="shared" si="56"/>
        <v>0</v>
      </c>
      <c r="G229" s="739"/>
      <c r="H229" s="457"/>
      <c r="I229" s="457"/>
      <c r="J229" s="446"/>
      <c r="K229" s="740"/>
      <c r="L229" s="740"/>
      <c r="M229" s="448">
        <f t="shared" si="57"/>
        <v>0</v>
      </c>
      <c r="N229" s="451">
        <f t="shared" si="58"/>
        <v>0</v>
      </c>
      <c r="O229" s="416"/>
      <c r="P229" s="416"/>
      <c r="Q229" s="416"/>
      <c r="R229" s="416"/>
      <c r="S229" s="416"/>
      <c r="T229" s="416"/>
    </row>
    <row r="230" spans="1:20" outlineLevel="3" x14ac:dyDescent="0.2">
      <c r="A230" s="450"/>
      <c r="B230" s="455"/>
      <c r="C230" s="444">
        <v>221</v>
      </c>
      <c r="D230" s="747"/>
      <c r="E230" s="747"/>
      <c r="F230" s="448">
        <f t="shared" si="56"/>
        <v>0</v>
      </c>
      <c r="G230" s="739"/>
      <c r="H230" s="457"/>
      <c r="I230" s="457"/>
      <c r="J230" s="446"/>
      <c r="K230" s="740"/>
      <c r="L230" s="740"/>
      <c r="M230" s="448">
        <f t="shared" si="57"/>
        <v>0</v>
      </c>
      <c r="N230" s="451">
        <f t="shared" si="58"/>
        <v>0</v>
      </c>
      <c r="O230" s="416"/>
      <c r="P230" s="416"/>
      <c r="Q230" s="416"/>
      <c r="R230" s="416"/>
      <c r="S230" s="416"/>
      <c r="T230" s="416"/>
    </row>
    <row r="231" spans="1:20" outlineLevel="3" x14ac:dyDescent="0.2">
      <c r="A231" s="450"/>
      <c r="B231" s="455"/>
      <c r="C231" s="444">
        <v>222</v>
      </c>
      <c r="D231" s="747"/>
      <c r="E231" s="747"/>
      <c r="F231" s="448">
        <f t="shared" si="56"/>
        <v>0</v>
      </c>
      <c r="G231" s="739"/>
      <c r="H231" s="457"/>
      <c r="I231" s="457"/>
      <c r="J231" s="446"/>
      <c r="K231" s="740"/>
      <c r="L231" s="740"/>
      <c r="M231" s="448">
        <f t="shared" si="57"/>
        <v>0</v>
      </c>
      <c r="N231" s="451">
        <f t="shared" si="58"/>
        <v>0</v>
      </c>
      <c r="O231" s="416"/>
      <c r="P231" s="416"/>
      <c r="Q231" s="416"/>
      <c r="R231" s="416"/>
      <c r="S231" s="416"/>
      <c r="T231" s="416"/>
    </row>
    <row r="232" spans="1:20" outlineLevel="3" x14ac:dyDescent="0.2">
      <c r="A232" s="452" t="s">
        <v>774</v>
      </c>
      <c r="B232" s="455"/>
      <c r="C232" s="444">
        <v>223</v>
      </c>
      <c r="D232" s="747"/>
      <c r="E232" s="747"/>
      <c r="F232" s="459"/>
      <c r="G232" s="739"/>
      <c r="H232" s="457"/>
      <c r="I232" s="457"/>
      <c r="J232" s="446"/>
      <c r="K232" s="740"/>
      <c r="L232" s="740"/>
      <c r="M232" s="448">
        <f t="shared" si="57"/>
        <v>0</v>
      </c>
      <c r="N232" s="451">
        <f t="shared" si="58"/>
        <v>0</v>
      </c>
      <c r="O232" s="416"/>
      <c r="P232" s="416"/>
      <c r="Q232" s="416"/>
      <c r="R232" s="416"/>
      <c r="S232" s="416"/>
      <c r="T232" s="416"/>
    </row>
    <row r="233" spans="1:20" x14ac:dyDescent="0.2">
      <c r="A233" s="453" t="s">
        <v>1361</v>
      </c>
      <c r="B233" s="454"/>
      <c r="C233" s="444">
        <v>224</v>
      </c>
      <c r="D233" s="745"/>
      <c r="E233" s="745"/>
      <c r="F233" s="454"/>
      <c r="G233" s="738"/>
      <c r="H233" s="454"/>
      <c r="I233" s="454"/>
      <c r="J233" s="441">
        <f>SUM(J234,J245,J256,J267,J278,J289,J300,J311,J322,J333,J344,J355,J366)</f>
        <v>0</v>
      </c>
      <c r="K233" s="441">
        <f t="shared" ref="K233:N233" si="59">SUM(K234,K245,K256,K267,K278,K289,K300,K311,K322,K333,K344,K355,K366)</f>
        <v>0</v>
      </c>
      <c r="L233" s="441">
        <f t="shared" si="59"/>
        <v>0</v>
      </c>
      <c r="M233" s="441">
        <f t="shared" si="59"/>
        <v>0</v>
      </c>
      <c r="N233" s="442">
        <f t="shared" si="59"/>
        <v>0</v>
      </c>
      <c r="O233" s="416"/>
      <c r="P233" s="416"/>
      <c r="Q233" s="416"/>
      <c r="R233" s="416"/>
      <c r="S233" s="416"/>
      <c r="T233" s="416"/>
    </row>
    <row r="234" spans="1:20" outlineLevel="1" x14ac:dyDescent="0.2">
      <c r="A234" s="452" t="str">
        <f>A$11</f>
        <v>Ариг банк</v>
      </c>
      <c r="B234" s="455"/>
      <c r="C234" s="444">
        <v>225</v>
      </c>
      <c r="D234" s="746"/>
      <c r="E234" s="746"/>
      <c r="F234" s="455"/>
      <c r="G234" s="466"/>
      <c r="H234" s="455"/>
      <c r="I234" s="455"/>
      <c r="J234" s="448">
        <f>SUM(J235:J244)</f>
        <v>0</v>
      </c>
      <c r="K234" s="448">
        <f t="shared" ref="K234:M234" si="60">SUM(K235:K244)</f>
        <v>0</v>
      </c>
      <c r="L234" s="448">
        <f t="shared" si="60"/>
        <v>0</v>
      </c>
      <c r="M234" s="441">
        <f t="shared" si="60"/>
        <v>0</v>
      </c>
      <c r="N234" s="451">
        <f>SUMPRODUCT((N235:N244=$V$2)*M235:M244)</f>
        <v>0</v>
      </c>
      <c r="O234" s="416"/>
      <c r="P234" s="416"/>
      <c r="Q234" s="416"/>
      <c r="R234" s="416"/>
      <c r="S234" s="416"/>
      <c r="T234" s="416"/>
    </row>
    <row r="235" spans="1:20" outlineLevel="2" x14ac:dyDescent="0.2">
      <c r="A235" s="450"/>
      <c r="B235" s="455"/>
      <c r="C235" s="444">
        <v>226</v>
      </c>
      <c r="D235" s="747"/>
      <c r="E235" s="747"/>
      <c r="F235" s="448">
        <f>YEARFRAC(D235,E235)*12</f>
        <v>0</v>
      </c>
      <c r="G235" s="739"/>
      <c r="H235" s="457"/>
      <c r="I235" s="457"/>
      <c r="J235" s="446"/>
      <c r="K235" s="740"/>
      <c r="L235" s="740"/>
      <c r="M235" s="441">
        <f>J235+K235+L235</f>
        <v>0</v>
      </c>
      <c r="N235" s="451">
        <f>$N$11</f>
        <v>0</v>
      </c>
      <c r="O235" s="416"/>
      <c r="P235" s="416"/>
      <c r="Q235" s="416"/>
      <c r="R235" s="416"/>
      <c r="S235" s="416"/>
      <c r="T235" s="416"/>
    </row>
    <row r="236" spans="1:20" outlineLevel="2" x14ac:dyDescent="0.2">
      <c r="A236" s="450"/>
      <c r="B236" s="455"/>
      <c r="C236" s="444">
        <v>227</v>
      </c>
      <c r="D236" s="747"/>
      <c r="E236" s="747"/>
      <c r="F236" s="448">
        <f t="shared" ref="F236:F243" si="61">YEARFRAC(D236,E236)*12</f>
        <v>0</v>
      </c>
      <c r="G236" s="739"/>
      <c r="H236" s="457"/>
      <c r="I236" s="457"/>
      <c r="J236" s="446"/>
      <c r="K236" s="740"/>
      <c r="L236" s="740"/>
      <c r="M236" s="441">
        <f t="shared" ref="M236:M244" si="62">J236+K236+L236</f>
        <v>0</v>
      </c>
      <c r="N236" s="451">
        <f t="shared" ref="N236:N244" si="63">$N$11</f>
        <v>0</v>
      </c>
      <c r="O236" s="416"/>
      <c r="P236" s="416"/>
      <c r="Q236" s="416"/>
      <c r="R236" s="416"/>
      <c r="S236" s="416"/>
      <c r="T236" s="416"/>
    </row>
    <row r="237" spans="1:20" outlineLevel="2" x14ac:dyDescent="0.2">
      <c r="A237" s="450"/>
      <c r="B237" s="455"/>
      <c r="C237" s="444">
        <v>228</v>
      </c>
      <c r="D237" s="747"/>
      <c r="E237" s="747"/>
      <c r="F237" s="448">
        <f t="shared" si="61"/>
        <v>0</v>
      </c>
      <c r="G237" s="739"/>
      <c r="H237" s="457"/>
      <c r="I237" s="457"/>
      <c r="J237" s="446"/>
      <c r="K237" s="740"/>
      <c r="L237" s="740"/>
      <c r="M237" s="441">
        <f t="shared" si="62"/>
        <v>0</v>
      </c>
      <c r="N237" s="451">
        <f t="shared" si="63"/>
        <v>0</v>
      </c>
      <c r="O237" s="416"/>
      <c r="P237" s="416"/>
      <c r="Q237" s="416"/>
      <c r="R237" s="416"/>
      <c r="S237" s="416"/>
      <c r="T237" s="416"/>
    </row>
    <row r="238" spans="1:20" outlineLevel="2" x14ac:dyDescent="0.2">
      <c r="A238" s="450"/>
      <c r="B238" s="455"/>
      <c r="C238" s="444">
        <v>229</v>
      </c>
      <c r="D238" s="747"/>
      <c r="E238" s="747"/>
      <c r="F238" s="448">
        <f t="shared" si="61"/>
        <v>0</v>
      </c>
      <c r="G238" s="739"/>
      <c r="H238" s="457"/>
      <c r="I238" s="457"/>
      <c r="J238" s="446"/>
      <c r="K238" s="740"/>
      <c r="L238" s="740"/>
      <c r="M238" s="441">
        <f t="shared" si="62"/>
        <v>0</v>
      </c>
      <c r="N238" s="451">
        <f t="shared" si="63"/>
        <v>0</v>
      </c>
      <c r="O238" s="416"/>
      <c r="P238" s="416"/>
      <c r="Q238" s="416"/>
      <c r="R238" s="416"/>
      <c r="S238" s="416"/>
      <c r="T238" s="416"/>
    </row>
    <row r="239" spans="1:20" outlineLevel="2" x14ac:dyDescent="0.2">
      <c r="A239" s="450"/>
      <c r="B239" s="455"/>
      <c r="C239" s="444">
        <v>230</v>
      </c>
      <c r="D239" s="747"/>
      <c r="E239" s="747"/>
      <c r="F239" s="448">
        <f t="shared" si="61"/>
        <v>0</v>
      </c>
      <c r="G239" s="739"/>
      <c r="H239" s="457"/>
      <c r="I239" s="457"/>
      <c r="J239" s="446"/>
      <c r="K239" s="740"/>
      <c r="L239" s="740"/>
      <c r="M239" s="441">
        <f t="shared" si="62"/>
        <v>0</v>
      </c>
      <c r="N239" s="451">
        <f t="shared" si="63"/>
        <v>0</v>
      </c>
      <c r="O239" s="416"/>
      <c r="P239" s="416"/>
      <c r="Q239" s="416"/>
      <c r="R239" s="416"/>
      <c r="S239" s="416"/>
      <c r="T239" s="416"/>
    </row>
    <row r="240" spans="1:20" outlineLevel="2" x14ac:dyDescent="0.2">
      <c r="A240" s="450"/>
      <c r="B240" s="455"/>
      <c r="C240" s="444">
        <v>231</v>
      </c>
      <c r="D240" s="747"/>
      <c r="E240" s="747"/>
      <c r="F240" s="448">
        <f t="shared" si="61"/>
        <v>0</v>
      </c>
      <c r="G240" s="739"/>
      <c r="H240" s="457"/>
      <c r="I240" s="457"/>
      <c r="J240" s="446"/>
      <c r="K240" s="740"/>
      <c r="L240" s="740"/>
      <c r="M240" s="441">
        <f t="shared" si="62"/>
        <v>0</v>
      </c>
      <c r="N240" s="451">
        <f t="shared" si="63"/>
        <v>0</v>
      </c>
      <c r="O240" s="416"/>
      <c r="P240" s="416"/>
      <c r="Q240" s="416"/>
      <c r="R240" s="416"/>
      <c r="S240" s="416"/>
      <c r="T240" s="416"/>
    </row>
    <row r="241" spans="1:20" outlineLevel="2" x14ac:dyDescent="0.2">
      <c r="A241" s="450"/>
      <c r="B241" s="455"/>
      <c r="C241" s="444">
        <v>232</v>
      </c>
      <c r="D241" s="747"/>
      <c r="E241" s="747"/>
      <c r="F241" s="448">
        <f t="shared" si="61"/>
        <v>0</v>
      </c>
      <c r="G241" s="739"/>
      <c r="H241" s="457"/>
      <c r="I241" s="457"/>
      <c r="J241" s="446"/>
      <c r="K241" s="740"/>
      <c r="L241" s="740"/>
      <c r="M241" s="441">
        <f t="shared" si="62"/>
        <v>0</v>
      </c>
      <c r="N241" s="451">
        <f t="shared" si="63"/>
        <v>0</v>
      </c>
      <c r="O241" s="416"/>
      <c r="P241" s="416"/>
      <c r="Q241" s="416"/>
      <c r="R241" s="416"/>
      <c r="S241" s="416"/>
      <c r="T241" s="416"/>
    </row>
    <row r="242" spans="1:20" outlineLevel="2" x14ac:dyDescent="0.2">
      <c r="A242" s="450"/>
      <c r="B242" s="455"/>
      <c r="C242" s="444">
        <v>233</v>
      </c>
      <c r="D242" s="747"/>
      <c r="E242" s="747"/>
      <c r="F242" s="448">
        <f t="shared" si="61"/>
        <v>0</v>
      </c>
      <c r="G242" s="739"/>
      <c r="H242" s="457"/>
      <c r="I242" s="457"/>
      <c r="J242" s="446"/>
      <c r="K242" s="740"/>
      <c r="L242" s="740"/>
      <c r="M242" s="441">
        <f t="shared" si="62"/>
        <v>0</v>
      </c>
      <c r="N242" s="451">
        <f t="shared" si="63"/>
        <v>0</v>
      </c>
      <c r="O242" s="416"/>
      <c r="P242" s="416"/>
      <c r="Q242" s="416"/>
      <c r="R242" s="416"/>
      <c r="S242" s="416"/>
      <c r="T242" s="416"/>
    </row>
    <row r="243" spans="1:20" outlineLevel="2" x14ac:dyDescent="0.2">
      <c r="A243" s="450"/>
      <c r="B243" s="455"/>
      <c r="C243" s="444">
        <v>234</v>
      </c>
      <c r="D243" s="747"/>
      <c r="E243" s="747"/>
      <c r="F243" s="448">
        <f t="shared" si="61"/>
        <v>0</v>
      </c>
      <c r="G243" s="739"/>
      <c r="H243" s="457"/>
      <c r="I243" s="457"/>
      <c r="J243" s="446"/>
      <c r="K243" s="740"/>
      <c r="L243" s="740"/>
      <c r="M243" s="441">
        <f t="shared" si="62"/>
        <v>0</v>
      </c>
      <c r="N243" s="451">
        <f t="shared" si="63"/>
        <v>0</v>
      </c>
      <c r="O243" s="416"/>
      <c r="P243" s="416"/>
      <c r="Q243" s="416"/>
      <c r="R243" s="416"/>
      <c r="S243" s="416"/>
      <c r="T243" s="416"/>
    </row>
    <row r="244" spans="1:20" outlineLevel="2" x14ac:dyDescent="0.2">
      <c r="A244" s="452" t="s">
        <v>774</v>
      </c>
      <c r="B244" s="455"/>
      <c r="C244" s="444">
        <v>235</v>
      </c>
      <c r="D244" s="747"/>
      <c r="E244" s="747"/>
      <c r="F244" s="459"/>
      <c r="G244" s="739"/>
      <c r="H244" s="457"/>
      <c r="I244" s="457"/>
      <c r="J244" s="446"/>
      <c r="K244" s="740"/>
      <c r="L244" s="740"/>
      <c r="M244" s="441">
        <f t="shared" si="62"/>
        <v>0</v>
      </c>
      <c r="N244" s="451">
        <f t="shared" si="63"/>
        <v>0</v>
      </c>
      <c r="O244" s="416"/>
      <c r="P244" s="416"/>
      <c r="Q244" s="416"/>
      <c r="R244" s="416"/>
      <c r="S244" s="416"/>
      <c r="T244" s="416"/>
    </row>
    <row r="245" spans="1:20" outlineLevel="1" x14ac:dyDescent="0.2">
      <c r="A245" s="452" t="str">
        <f>A$12</f>
        <v>Богд банк</v>
      </c>
      <c r="B245" s="455"/>
      <c r="C245" s="444">
        <v>236</v>
      </c>
      <c r="D245" s="746"/>
      <c r="E245" s="746"/>
      <c r="F245" s="455"/>
      <c r="G245" s="466"/>
      <c r="H245" s="455"/>
      <c r="I245" s="455"/>
      <c r="J245" s="448">
        <f>SUM(J246:J255)</f>
        <v>0</v>
      </c>
      <c r="K245" s="448">
        <f t="shared" ref="K245:M245" si="64">SUM(K246:K255)</f>
        <v>0</v>
      </c>
      <c r="L245" s="448">
        <f t="shared" si="64"/>
        <v>0</v>
      </c>
      <c r="M245" s="441">
        <f t="shared" si="64"/>
        <v>0</v>
      </c>
      <c r="N245" s="451">
        <f>SUMPRODUCT((N246:N255=$V$2)*M246:M255)</f>
        <v>0</v>
      </c>
      <c r="O245" s="416"/>
      <c r="P245" s="416"/>
      <c r="Q245" s="416"/>
      <c r="R245" s="416"/>
      <c r="S245" s="416"/>
      <c r="T245" s="416"/>
    </row>
    <row r="246" spans="1:20" outlineLevel="2" x14ac:dyDescent="0.2">
      <c r="A246" s="450"/>
      <c r="B246" s="455"/>
      <c r="C246" s="444">
        <v>237</v>
      </c>
      <c r="D246" s="747"/>
      <c r="E246" s="747"/>
      <c r="F246" s="448">
        <f>YEARFRAC(D246,E246)*12</f>
        <v>0</v>
      </c>
      <c r="G246" s="739"/>
      <c r="H246" s="457"/>
      <c r="I246" s="457"/>
      <c r="J246" s="446"/>
      <c r="K246" s="446"/>
      <c r="L246" s="446"/>
      <c r="M246" s="441">
        <f>J246+K246+L246</f>
        <v>0</v>
      </c>
      <c r="N246" s="451">
        <f>$N$12</f>
        <v>0</v>
      </c>
      <c r="O246" s="416"/>
      <c r="P246" s="416"/>
      <c r="Q246" s="416"/>
      <c r="R246" s="416"/>
      <c r="S246" s="416"/>
      <c r="T246" s="416"/>
    </row>
    <row r="247" spans="1:20" outlineLevel="2" x14ac:dyDescent="0.2">
      <c r="A247" s="450"/>
      <c r="B247" s="455"/>
      <c r="C247" s="444">
        <v>238</v>
      </c>
      <c r="D247" s="747"/>
      <c r="E247" s="747"/>
      <c r="F247" s="448">
        <f t="shared" ref="F247:F254" si="65">YEARFRAC(D247,E247)*12</f>
        <v>0</v>
      </c>
      <c r="G247" s="739"/>
      <c r="H247" s="457"/>
      <c r="I247" s="457"/>
      <c r="J247" s="446"/>
      <c r="K247" s="446"/>
      <c r="L247" s="446"/>
      <c r="M247" s="441">
        <f t="shared" ref="M247:M255" si="66">J247+K247+L247</f>
        <v>0</v>
      </c>
      <c r="N247" s="451">
        <f t="shared" ref="N247:N255" si="67">$N$12</f>
        <v>0</v>
      </c>
      <c r="O247" s="416"/>
      <c r="P247" s="416"/>
      <c r="Q247" s="416"/>
      <c r="R247" s="416"/>
      <c r="S247" s="416"/>
      <c r="T247" s="416"/>
    </row>
    <row r="248" spans="1:20" outlineLevel="2" x14ac:dyDescent="0.2">
      <c r="A248" s="450"/>
      <c r="B248" s="455"/>
      <c r="C248" s="444">
        <v>239</v>
      </c>
      <c r="D248" s="747"/>
      <c r="E248" s="747"/>
      <c r="F248" s="448">
        <f t="shared" si="65"/>
        <v>0</v>
      </c>
      <c r="G248" s="739"/>
      <c r="H248" s="457"/>
      <c r="I248" s="457"/>
      <c r="J248" s="446"/>
      <c r="K248" s="446"/>
      <c r="L248" s="446"/>
      <c r="M248" s="441">
        <f t="shared" si="66"/>
        <v>0</v>
      </c>
      <c r="N248" s="451">
        <f t="shared" si="67"/>
        <v>0</v>
      </c>
      <c r="O248" s="416"/>
      <c r="P248" s="416"/>
      <c r="Q248" s="416"/>
      <c r="R248" s="416"/>
      <c r="S248" s="416"/>
      <c r="T248" s="416"/>
    </row>
    <row r="249" spans="1:20" outlineLevel="2" x14ac:dyDescent="0.2">
      <c r="A249" s="450"/>
      <c r="B249" s="455"/>
      <c r="C249" s="444">
        <v>240</v>
      </c>
      <c r="D249" s="747"/>
      <c r="E249" s="747"/>
      <c r="F249" s="448">
        <f t="shared" si="65"/>
        <v>0</v>
      </c>
      <c r="G249" s="739"/>
      <c r="H249" s="457"/>
      <c r="I249" s="457"/>
      <c r="J249" s="446"/>
      <c r="K249" s="446"/>
      <c r="L249" s="446"/>
      <c r="M249" s="441">
        <f t="shared" si="66"/>
        <v>0</v>
      </c>
      <c r="N249" s="451">
        <f t="shared" si="67"/>
        <v>0</v>
      </c>
      <c r="O249" s="416"/>
      <c r="P249" s="416"/>
      <c r="Q249" s="416"/>
      <c r="R249" s="416"/>
      <c r="S249" s="416"/>
      <c r="T249" s="416"/>
    </row>
    <row r="250" spans="1:20" outlineLevel="2" x14ac:dyDescent="0.2">
      <c r="A250" s="450"/>
      <c r="B250" s="455"/>
      <c r="C250" s="444">
        <v>241</v>
      </c>
      <c r="D250" s="747"/>
      <c r="E250" s="747"/>
      <c r="F250" s="448">
        <f t="shared" si="65"/>
        <v>0</v>
      </c>
      <c r="G250" s="739"/>
      <c r="H250" s="457"/>
      <c r="I250" s="457"/>
      <c r="J250" s="446"/>
      <c r="K250" s="446"/>
      <c r="L250" s="446"/>
      <c r="M250" s="441">
        <f t="shared" si="66"/>
        <v>0</v>
      </c>
      <c r="N250" s="451">
        <f t="shared" si="67"/>
        <v>0</v>
      </c>
      <c r="O250" s="416"/>
      <c r="P250" s="416"/>
      <c r="Q250" s="416"/>
      <c r="R250" s="416"/>
      <c r="S250" s="416"/>
      <c r="T250" s="416"/>
    </row>
    <row r="251" spans="1:20" outlineLevel="2" x14ac:dyDescent="0.2">
      <c r="A251" s="450"/>
      <c r="B251" s="455"/>
      <c r="C251" s="444">
        <v>242</v>
      </c>
      <c r="D251" s="747"/>
      <c r="E251" s="747"/>
      <c r="F251" s="448">
        <f t="shared" si="65"/>
        <v>0</v>
      </c>
      <c r="G251" s="739"/>
      <c r="H251" s="457"/>
      <c r="I251" s="457"/>
      <c r="J251" s="446"/>
      <c r="K251" s="446"/>
      <c r="L251" s="446"/>
      <c r="M251" s="441">
        <f t="shared" si="66"/>
        <v>0</v>
      </c>
      <c r="N251" s="451">
        <f t="shared" si="67"/>
        <v>0</v>
      </c>
      <c r="O251" s="416"/>
      <c r="P251" s="416"/>
      <c r="Q251" s="416"/>
      <c r="R251" s="416"/>
      <c r="S251" s="416"/>
      <c r="T251" s="416"/>
    </row>
    <row r="252" spans="1:20" outlineLevel="2" x14ac:dyDescent="0.2">
      <c r="A252" s="450"/>
      <c r="B252" s="455"/>
      <c r="C252" s="444">
        <v>243</v>
      </c>
      <c r="D252" s="747"/>
      <c r="E252" s="747"/>
      <c r="F252" s="448">
        <f t="shared" si="65"/>
        <v>0</v>
      </c>
      <c r="G252" s="739"/>
      <c r="H252" s="457"/>
      <c r="I252" s="457"/>
      <c r="J252" s="446"/>
      <c r="K252" s="446"/>
      <c r="L252" s="446"/>
      <c r="M252" s="441">
        <f t="shared" si="66"/>
        <v>0</v>
      </c>
      <c r="N252" s="451">
        <f t="shared" si="67"/>
        <v>0</v>
      </c>
      <c r="O252" s="416"/>
      <c r="P252" s="416"/>
      <c r="Q252" s="416"/>
      <c r="R252" s="416"/>
      <c r="S252" s="416"/>
      <c r="T252" s="416"/>
    </row>
    <row r="253" spans="1:20" outlineLevel="2" x14ac:dyDescent="0.2">
      <c r="A253" s="450"/>
      <c r="B253" s="455"/>
      <c r="C253" s="444">
        <v>244</v>
      </c>
      <c r="D253" s="747"/>
      <c r="E253" s="747"/>
      <c r="F253" s="448">
        <f t="shared" si="65"/>
        <v>0</v>
      </c>
      <c r="G253" s="739"/>
      <c r="H253" s="457"/>
      <c r="I253" s="457"/>
      <c r="J253" s="446"/>
      <c r="K253" s="446"/>
      <c r="L253" s="446"/>
      <c r="M253" s="441">
        <f t="shared" si="66"/>
        <v>0</v>
      </c>
      <c r="N253" s="451">
        <f t="shared" si="67"/>
        <v>0</v>
      </c>
      <c r="O253" s="416"/>
      <c r="P253" s="416"/>
      <c r="Q253" s="416"/>
      <c r="R253" s="416"/>
      <c r="S253" s="416"/>
      <c r="T253" s="416"/>
    </row>
    <row r="254" spans="1:20" outlineLevel="2" x14ac:dyDescent="0.2">
      <c r="A254" s="450"/>
      <c r="B254" s="455"/>
      <c r="C254" s="444">
        <v>245</v>
      </c>
      <c r="D254" s="747"/>
      <c r="E254" s="747"/>
      <c r="F254" s="448">
        <f t="shared" si="65"/>
        <v>0</v>
      </c>
      <c r="G254" s="739"/>
      <c r="H254" s="457"/>
      <c r="I254" s="457"/>
      <c r="J254" s="446"/>
      <c r="K254" s="446"/>
      <c r="L254" s="446"/>
      <c r="M254" s="441">
        <f t="shared" si="66"/>
        <v>0</v>
      </c>
      <c r="N254" s="451">
        <f t="shared" si="67"/>
        <v>0</v>
      </c>
      <c r="O254" s="416"/>
      <c r="P254" s="416"/>
      <c r="Q254" s="416"/>
      <c r="R254" s="416"/>
      <c r="S254" s="416"/>
      <c r="T254" s="416"/>
    </row>
    <row r="255" spans="1:20" outlineLevel="2" x14ac:dyDescent="0.2">
      <c r="A255" s="452" t="s">
        <v>774</v>
      </c>
      <c r="B255" s="455"/>
      <c r="C255" s="444">
        <v>246</v>
      </c>
      <c r="D255" s="747"/>
      <c r="E255" s="747"/>
      <c r="F255" s="459"/>
      <c r="G255" s="739"/>
      <c r="H255" s="457"/>
      <c r="I255" s="457"/>
      <c r="J255" s="446"/>
      <c r="K255" s="446"/>
      <c r="L255" s="446"/>
      <c r="M255" s="441">
        <f t="shared" si="66"/>
        <v>0</v>
      </c>
      <c r="N255" s="451">
        <f t="shared" si="67"/>
        <v>0</v>
      </c>
      <c r="O255" s="416"/>
      <c r="P255" s="416"/>
      <c r="Q255" s="416"/>
      <c r="R255" s="416"/>
      <c r="S255" s="416"/>
      <c r="T255" s="416"/>
    </row>
    <row r="256" spans="1:20" outlineLevel="1" x14ac:dyDescent="0.2">
      <c r="A256" s="452" t="str">
        <f>A$13</f>
        <v>Голомт банк</v>
      </c>
      <c r="B256" s="455"/>
      <c r="C256" s="444">
        <v>247</v>
      </c>
      <c r="D256" s="746"/>
      <c r="E256" s="746"/>
      <c r="F256" s="455"/>
      <c r="G256" s="466"/>
      <c r="H256" s="455"/>
      <c r="I256" s="455"/>
      <c r="J256" s="448">
        <f>SUM(J257:J266)</f>
        <v>0</v>
      </c>
      <c r="K256" s="448">
        <f t="shared" ref="K256:M256" si="68">SUM(K257:K266)</f>
        <v>0</v>
      </c>
      <c r="L256" s="448">
        <f t="shared" si="68"/>
        <v>0</v>
      </c>
      <c r="M256" s="441">
        <f t="shared" si="68"/>
        <v>0</v>
      </c>
      <c r="N256" s="451">
        <f>SUMPRODUCT((N257:N266=$V$2)*M257:M266)</f>
        <v>0</v>
      </c>
      <c r="O256" s="416"/>
      <c r="P256" s="416"/>
      <c r="Q256" s="416"/>
      <c r="R256" s="416"/>
      <c r="S256" s="416"/>
      <c r="T256" s="416"/>
    </row>
    <row r="257" spans="1:20" outlineLevel="2" x14ac:dyDescent="0.2">
      <c r="A257" s="450"/>
      <c r="B257" s="455"/>
      <c r="C257" s="444">
        <v>248</v>
      </c>
      <c r="D257" s="747"/>
      <c r="E257" s="747"/>
      <c r="F257" s="448">
        <f>YEARFRAC(D257,E257)*12</f>
        <v>0</v>
      </c>
      <c r="G257" s="739"/>
      <c r="H257" s="457"/>
      <c r="I257" s="457"/>
      <c r="J257" s="446"/>
      <c r="K257" s="446"/>
      <c r="L257" s="446"/>
      <c r="M257" s="441">
        <f>J257+K257+L257</f>
        <v>0</v>
      </c>
      <c r="N257" s="451">
        <f>$N$13</f>
        <v>0</v>
      </c>
      <c r="O257" s="416"/>
      <c r="P257" s="416"/>
      <c r="Q257" s="416"/>
      <c r="R257" s="416"/>
      <c r="S257" s="416"/>
      <c r="T257" s="416"/>
    </row>
    <row r="258" spans="1:20" outlineLevel="2" x14ac:dyDescent="0.2">
      <c r="A258" s="450"/>
      <c r="B258" s="455"/>
      <c r="C258" s="444">
        <v>249</v>
      </c>
      <c r="D258" s="747"/>
      <c r="E258" s="747"/>
      <c r="F258" s="448">
        <f t="shared" ref="F258:F265" si="69">YEARFRAC(D258,E258)*12</f>
        <v>0</v>
      </c>
      <c r="G258" s="739"/>
      <c r="H258" s="457"/>
      <c r="I258" s="457"/>
      <c r="J258" s="446"/>
      <c r="K258" s="446"/>
      <c r="L258" s="446"/>
      <c r="M258" s="441">
        <f t="shared" ref="M258:M266" si="70">J258+K258+L258</f>
        <v>0</v>
      </c>
      <c r="N258" s="451">
        <f t="shared" ref="N258:N266" si="71">$N$13</f>
        <v>0</v>
      </c>
      <c r="O258" s="416"/>
      <c r="P258" s="416"/>
      <c r="Q258" s="416"/>
      <c r="R258" s="416"/>
      <c r="S258" s="416"/>
      <c r="T258" s="416"/>
    </row>
    <row r="259" spans="1:20" outlineLevel="2" x14ac:dyDescent="0.2">
      <c r="A259" s="450"/>
      <c r="B259" s="455"/>
      <c r="C259" s="444">
        <v>250</v>
      </c>
      <c r="D259" s="747"/>
      <c r="E259" s="747"/>
      <c r="F259" s="448">
        <f t="shared" si="69"/>
        <v>0</v>
      </c>
      <c r="G259" s="739"/>
      <c r="H259" s="457"/>
      <c r="I259" s="457"/>
      <c r="J259" s="446"/>
      <c r="K259" s="446"/>
      <c r="L259" s="446"/>
      <c r="M259" s="441">
        <f t="shared" si="70"/>
        <v>0</v>
      </c>
      <c r="N259" s="451">
        <f t="shared" si="71"/>
        <v>0</v>
      </c>
      <c r="O259" s="416"/>
      <c r="P259" s="416"/>
      <c r="Q259" s="416"/>
      <c r="R259" s="416"/>
      <c r="S259" s="416"/>
      <c r="T259" s="416"/>
    </row>
    <row r="260" spans="1:20" outlineLevel="2" x14ac:dyDescent="0.2">
      <c r="A260" s="450"/>
      <c r="B260" s="455"/>
      <c r="C260" s="444">
        <v>251</v>
      </c>
      <c r="D260" s="747"/>
      <c r="E260" s="747"/>
      <c r="F260" s="448">
        <f t="shared" si="69"/>
        <v>0</v>
      </c>
      <c r="G260" s="739"/>
      <c r="H260" s="457"/>
      <c r="I260" s="457"/>
      <c r="J260" s="446"/>
      <c r="K260" s="446"/>
      <c r="L260" s="446"/>
      <c r="M260" s="441">
        <f t="shared" si="70"/>
        <v>0</v>
      </c>
      <c r="N260" s="451">
        <f t="shared" si="71"/>
        <v>0</v>
      </c>
      <c r="O260" s="416"/>
      <c r="P260" s="416"/>
      <c r="Q260" s="416"/>
      <c r="R260" s="416"/>
      <c r="S260" s="416"/>
      <c r="T260" s="416"/>
    </row>
    <row r="261" spans="1:20" outlineLevel="2" x14ac:dyDescent="0.2">
      <c r="A261" s="450"/>
      <c r="B261" s="455"/>
      <c r="C261" s="444">
        <v>252</v>
      </c>
      <c r="D261" s="747"/>
      <c r="E261" s="747"/>
      <c r="F261" s="448">
        <f t="shared" si="69"/>
        <v>0</v>
      </c>
      <c r="G261" s="739"/>
      <c r="H261" s="457"/>
      <c r="I261" s="457"/>
      <c r="J261" s="446"/>
      <c r="K261" s="446"/>
      <c r="L261" s="446"/>
      <c r="M261" s="441">
        <f t="shared" si="70"/>
        <v>0</v>
      </c>
      <c r="N261" s="451">
        <f t="shared" si="71"/>
        <v>0</v>
      </c>
      <c r="O261" s="416"/>
      <c r="P261" s="416"/>
      <c r="Q261" s="416"/>
      <c r="R261" s="416"/>
      <c r="S261" s="416"/>
      <c r="T261" s="416"/>
    </row>
    <row r="262" spans="1:20" outlineLevel="2" x14ac:dyDescent="0.2">
      <c r="A262" s="450"/>
      <c r="B262" s="455"/>
      <c r="C262" s="444">
        <v>253</v>
      </c>
      <c r="D262" s="747"/>
      <c r="E262" s="747"/>
      <c r="F262" s="448">
        <f t="shared" si="69"/>
        <v>0</v>
      </c>
      <c r="G262" s="739"/>
      <c r="H262" s="457"/>
      <c r="I262" s="457"/>
      <c r="J262" s="446"/>
      <c r="K262" s="446"/>
      <c r="L262" s="446"/>
      <c r="M262" s="441">
        <f t="shared" si="70"/>
        <v>0</v>
      </c>
      <c r="N262" s="451">
        <f t="shared" si="71"/>
        <v>0</v>
      </c>
      <c r="O262" s="416"/>
      <c r="P262" s="416"/>
      <c r="Q262" s="416"/>
      <c r="R262" s="416"/>
      <c r="S262" s="416"/>
      <c r="T262" s="416"/>
    </row>
    <row r="263" spans="1:20" outlineLevel="2" x14ac:dyDescent="0.2">
      <c r="A263" s="450"/>
      <c r="B263" s="455"/>
      <c r="C263" s="444">
        <v>254</v>
      </c>
      <c r="D263" s="747"/>
      <c r="E263" s="747"/>
      <c r="F263" s="448">
        <f t="shared" si="69"/>
        <v>0</v>
      </c>
      <c r="G263" s="739"/>
      <c r="H263" s="457"/>
      <c r="I263" s="457"/>
      <c r="J263" s="446"/>
      <c r="K263" s="446"/>
      <c r="L263" s="446"/>
      <c r="M263" s="441">
        <f t="shared" si="70"/>
        <v>0</v>
      </c>
      <c r="N263" s="451">
        <f t="shared" si="71"/>
        <v>0</v>
      </c>
      <c r="O263" s="416"/>
      <c r="P263" s="416"/>
      <c r="Q263" s="416"/>
      <c r="R263" s="416"/>
      <c r="S263" s="416"/>
      <c r="T263" s="416"/>
    </row>
    <row r="264" spans="1:20" outlineLevel="2" x14ac:dyDescent="0.2">
      <c r="A264" s="450"/>
      <c r="B264" s="455"/>
      <c r="C264" s="444">
        <v>255</v>
      </c>
      <c r="D264" s="747"/>
      <c r="E264" s="747"/>
      <c r="F264" s="448">
        <f t="shared" si="69"/>
        <v>0</v>
      </c>
      <c r="G264" s="739"/>
      <c r="H264" s="457"/>
      <c r="I264" s="457"/>
      <c r="J264" s="446"/>
      <c r="K264" s="446"/>
      <c r="L264" s="446"/>
      <c r="M264" s="441">
        <f t="shared" si="70"/>
        <v>0</v>
      </c>
      <c r="N264" s="451">
        <f t="shared" si="71"/>
        <v>0</v>
      </c>
      <c r="O264" s="416"/>
      <c r="P264" s="416"/>
      <c r="Q264" s="416"/>
      <c r="R264" s="416"/>
      <c r="S264" s="416"/>
      <c r="T264" s="416"/>
    </row>
    <row r="265" spans="1:20" outlineLevel="2" x14ac:dyDescent="0.2">
      <c r="A265" s="450"/>
      <c r="B265" s="455"/>
      <c r="C265" s="444">
        <v>256</v>
      </c>
      <c r="D265" s="747"/>
      <c r="E265" s="747"/>
      <c r="F265" s="448">
        <f t="shared" si="69"/>
        <v>0</v>
      </c>
      <c r="G265" s="739"/>
      <c r="H265" s="457"/>
      <c r="I265" s="457"/>
      <c r="J265" s="446"/>
      <c r="K265" s="446"/>
      <c r="L265" s="446"/>
      <c r="M265" s="441">
        <f t="shared" si="70"/>
        <v>0</v>
      </c>
      <c r="N265" s="451">
        <f t="shared" si="71"/>
        <v>0</v>
      </c>
      <c r="O265" s="416"/>
      <c r="P265" s="416"/>
      <c r="Q265" s="416"/>
      <c r="R265" s="416"/>
      <c r="S265" s="416"/>
      <c r="T265" s="416"/>
    </row>
    <row r="266" spans="1:20" outlineLevel="2" x14ac:dyDescent="0.2">
      <c r="A266" s="452" t="s">
        <v>774</v>
      </c>
      <c r="B266" s="455"/>
      <c r="C266" s="444">
        <v>257</v>
      </c>
      <c r="D266" s="747"/>
      <c r="E266" s="747"/>
      <c r="F266" s="459"/>
      <c r="G266" s="739"/>
      <c r="H266" s="457"/>
      <c r="I266" s="457"/>
      <c r="J266" s="446"/>
      <c r="K266" s="446"/>
      <c r="L266" s="446"/>
      <c r="M266" s="441">
        <f t="shared" si="70"/>
        <v>0</v>
      </c>
      <c r="N266" s="451">
        <f t="shared" si="71"/>
        <v>0</v>
      </c>
      <c r="O266" s="416"/>
      <c r="P266" s="416"/>
      <c r="Q266" s="416"/>
      <c r="R266" s="416"/>
      <c r="S266" s="416"/>
      <c r="T266" s="416"/>
    </row>
    <row r="267" spans="1:20" outlineLevel="1" x14ac:dyDescent="0.2">
      <c r="A267" s="452" t="str">
        <f>A$14</f>
        <v>Капитрон банк</v>
      </c>
      <c r="B267" s="455"/>
      <c r="C267" s="444">
        <v>258</v>
      </c>
      <c r="D267" s="746"/>
      <c r="E267" s="746"/>
      <c r="F267" s="455"/>
      <c r="G267" s="466"/>
      <c r="H267" s="455"/>
      <c r="I267" s="455"/>
      <c r="J267" s="448">
        <f>SUM(J268:J277)</f>
        <v>0</v>
      </c>
      <c r="K267" s="448">
        <f t="shared" ref="K267:M267" si="72">SUM(K268:K277)</f>
        <v>0</v>
      </c>
      <c r="L267" s="448">
        <f t="shared" si="72"/>
        <v>0</v>
      </c>
      <c r="M267" s="441">
        <f t="shared" si="72"/>
        <v>0</v>
      </c>
      <c r="N267" s="451">
        <f>SUMPRODUCT((N268:N277=$V$2)*M268:M277)</f>
        <v>0</v>
      </c>
      <c r="O267" s="416"/>
      <c r="P267" s="416"/>
      <c r="Q267" s="416"/>
      <c r="R267" s="416"/>
      <c r="S267" s="416"/>
      <c r="T267" s="416"/>
    </row>
    <row r="268" spans="1:20" outlineLevel="2" x14ac:dyDescent="0.2">
      <c r="A268" s="450"/>
      <c r="B268" s="455"/>
      <c r="C268" s="444">
        <v>259</v>
      </c>
      <c r="D268" s="747"/>
      <c r="E268" s="747"/>
      <c r="F268" s="448">
        <f>YEARFRAC(D268,E268)*12</f>
        <v>0</v>
      </c>
      <c r="G268" s="739"/>
      <c r="H268" s="457"/>
      <c r="I268" s="457"/>
      <c r="J268" s="446"/>
      <c r="K268" s="446"/>
      <c r="L268" s="446"/>
      <c r="M268" s="441">
        <f>J268+K268+L268</f>
        <v>0</v>
      </c>
      <c r="N268" s="451">
        <f>$N$14</f>
        <v>0</v>
      </c>
      <c r="O268" s="416"/>
      <c r="P268" s="416"/>
      <c r="Q268" s="416"/>
      <c r="R268" s="416"/>
      <c r="S268" s="416"/>
      <c r="T268" s="416"/>
    </row>
    <row r="269" spans="1:20" outlineLevel="2" x14ac:dyDescent="0.2">
      <c r="A269" s="450"/>
      <c r="B269" s="455"/>
      <c r="C269" s="444">
        <v>260</v>
      </c>
      <c r="D269" s="747"/>
      <c r="E269" s="747"/>
      <c r="F269" s="448">
        <f t="shared" ref="F269:F276" si="73">YEARFRAC(D269,E269)*12</f>
        <v>0</v>
      </c>
      <c r="G269" s="739"/>
      <c r="H269" s="457"/>
      <c r="I269" s="457"/>
      <c r="J269" s="446"/>
      <c r="K269" s="446"/>
      <c r="L269" s="446"/>
      <c r="M269" s="441">
        <f t="shared" ref="M269:M277" si="74">J269+K269+L269</f>
        <v>0</v>
      </c>
      <c r="N269" s="451">
        <f t="shared" ref="N269:N277" si="75">$N$14</f>
        <v>0</v>
      </c>
      <c r="O269" s="416"/>
      <c r="P269" s="416"/>
      <c r="Q269" s="416"/>
      <c r="R269" s="416"/>
      <c r="S269" s="416"/>
      <c r="T269" s="416"/>
    </row>
    <row r="270" spans="1:20" outlineLevel="2" x14ac:dyDescent="0.2">
      <c r="A270" s="450"/>
      <c r="B270" s="455"/>
      <c r="C270" s="444">
        <v>261</v>
      </c>
      <c r="D270" s="747"/>
      <c r="E270" s="747"/>
      <c r="F270" s="448">
        <f t="shared" si="73"/>
        <v>0</v>
      </c>
      <c r="G270" s="739"/>
      <c r="H270" s="457"/>
      <c r="I270" s="457"/>
      <c r="J270" s="446"/>
      <c r="K270" s="446"/>
      <c r="L270" s="446"/>
      <c r="M270" s="441">
        <f t="shared" si="74"/>
        <v>0</v>
      </c>
      <c r="N270" s="451">
        <f t="shared" si="75"/>
        <v>0</v>
      </c>
      <c r="O270" s="416"/>
      <c r="P270" s="416"/>
      <c r="Q270" s="416"/>
      <c r="R270" s="416"/>
      <c r="S270" s="416"/>
      <c r="T270" s="416"/>
    </row>
    <row r="271" spans="1:20" outlineLevel="2" x14ac:dyDescent="0.2">
      <c r="A271" s="450"/>
      <c r="B271" s="455"/>
      <c r="C271" s="444">
        <v>262</v>
      </c>
      <c r="D271" s="747"/>
      <c r="E271" s="747"/>
      <c r="F271" s="448">
        <f t="shared" si="73"/>
        <v>0</v>
      </c>
      <c r="G271" s="739"/>
      <c r="H271" s="457"/>
      <c r="I271" s="457"/>
      <c r="J271" s="446"/>
      <c r="K271" s="446"/>
      <c r="L271" s="446"/>
      <c r="M271" s="441">
        <f t="shared" si="74"/>
        <v>0</v>
      </c>
      <c r="N271" s="451">
        <f t="shared" si="75"/>
        <v>0</v>
      </c>
      <c r="O271" s="416"/>
      <c r="P271" s="416"/>
      <c r="Q271" s="416"/>
      <c r="R271" s="416"/>
      <c r="S271" s="416"/>
      <c r="T271" s="416"/>
    </row>
    <row r="272" spans="1:20" outlineLevel="2" x14ac:dyDescent="0.2">
      <c r="A272" s="450"/>
      <c r="B272" s="455"/>
      <c r="C272" s="444">
        <v>263</v>
      </c>
      <c r="D272" s="747"/>
      <c r="E272" s="747"/>
      <c r="F272" s="448">
        <f t="shared" si="73"/>
        <v>0</v>
      </c>
      <c r="G272" s="739"/>
      <c r="H272" s="457"/>
      <c r="I272" s="457"/>
      <c r="J272" s="446"/>
      <c r="K272" s="446"/>
      <c r="L272" s="446"/>
      <c r="M272" s="441">
        <f t="shared" si="74"/>
        <v>0</v>
      </c>
      <c r="N272" s="451">
        <f t="shared" si="75"/>
        <v>0</v>
      </c>
      <c r="O272" s="416"/>
      <c r="P272" s="416"/>
      <c r="Q272" s="416"/>
      <c r="R272" s="416"/>
      <c r="S272" s="416"/>
      <c r="T272" s="416"/>
    </row>
    <row r="273" spans="1:20" outlineLevel="2" x14ac:dyDescent="0.2">
      <c r="A273" s="450"/>
      <c r="B273" s="455"/>
      <c r="C273" s="444">
        <v>264</v>
      </c>
      <c r="D273" s="747"/>
      <c r="E273" s="747"/>
      <c r="F273" s="448">
        <f t="shared" si="73"/>
        <v>0</v>
      </c>
      <c r="G273" s="739"/>
      <c r="H273" s="457"/>
      <c r="I273" s="457"/>
      <c r="J273" s="446"/>
      <c r="K273" s="446"/>
      <c r="L273" s="446"/>
      <c r="M273" s="441">
        <f t="shared" si="74"/>
        <v>0</v>
      </c>
      <c r="N273" s="451">
        <f t="shared" si="75"/>
        <v>0</v>
      </c>
      <c r="O273" s="416"/>
      <c r="P273" s="416"/>
      <c r="Q273" s="416"/>
      <c r="R273" s="416"/>
      <c r="S273" s="416"/>
      <c r="T273" s="416"/>
    </row>
    <row r="274" spans="1:20" outlineLevel="2" x14ac:dyDescent="0.2">
      <c r="A274" s="450"/>
      <c r="B274" s="455"/>
      <c r="C274" s="444">
        <v>265</v>
      </c>
      <c r="D274" s="747"/>
      <c r="E274" s="747"/>
      <c r="F274" s="448">
        <f t="shared" si="73"/>
        <v>0</v>
      </c>
      <c r="G274" s="739"/>
      <c r="H274" s="457"/>
      <c r="I274" s="457"/>
      <c r="J274" s="446"/>
      <c r="K274" s="446"/>
      <c r="L274" s="446"/>
      <c r="M274" s="441">
        <f t="shared" si="74"/>
        <v>0</v>
      </c>
      <c r="N274" s="451">
        <f t="shared" si="75"/>
        <v>0</v>
      </c>
      <c r="O274" s="416"/>
      <c r="P274" s="416"/>
      <c r="Q274" s="416"/>
      <c r="R274" s="416"/>
      <c r="S274" s="416"/>
      <c r="T274" s="416"/>
    </row>
    <row r="275" spans="1:20" outlineLevel="2" x14ac:dyDescent="0.2">
      <c r="A275" s="450"/>
      <c r="B275" s="455"/>
      <c r="C275" s="444">
        <v>266</v>
      </c>
      <c r="D275" s="747"/>
      <c r="E275" s="747"/>
      <c r="F275" s="448">
        <f t="shared" si="73"/>
        <v>0</v>
      </c>
      <c r="G275" s="739"/>
      <c r="H275" s="457"/>
      <c r="I275" s="457"/>
      <c r="J275" s="446"/>
      <c r="K275" s="446"/>
      <c r="L275" s="446"/>
      <c r="M275" s="441">
        <f t="shared" si="74"/>
        <v>0</v>
      </c>
      <c r="N275" s="451">
        <f t="shared" si="75"/>
        <v>0</v>
      </c>
      <c r="O275" s="416"/>
      <c r="P275" s="416"/>
      <c r="Q275" s="416"/>
      <c r="R275" s="416"/>
      <c r="S275" s="416"/>
      <c r="T275" s="416"/>
    </row>
    <row r="276" spans="1:20" outlineLevel="2" x14ac:dyDescent="0.2">
      <c r="A276" s="450"/>
      <c r="B276" s="455"/>
      <c r="C276" s="444">
        <v>267</v>
      </c>
      <c r="D276" s="747"/>
      <c r="E276" s="747"/>
      <c r="F276" s="448">
        <f t="shared" si="73"/>
        <v>0</v>
      </c>
      <c r="G276" s="739"/>
      <c r="H276" s="457"/>
      <c r="I276" s="457"/>
      <c r="J276" s="446"/>
      <c r="K276" s="446"/>
      <c r="L276" s="446"/>
      <c r="M276" s="441">
        <f t="shared" si="74"/>
        <v>0</v>
      </c>
      <c r="N276" s="451">
        <f t="shared" si="75"/>
        <v>0</v>
      </c>
      <c r="O276" s="416"/>
      <c r="P276" s="416"/>
      <c r="Q276" s="416"/>
      <c r="R276" s="416"/>
      <c r="S276" s="416"/>
      <c r="T276" s="416"/>
    </row>
    <row r="277" spans="1:20" outlineLevel="2" x14ac:dyDescent="0.2">
      <c r="A277" s="460" t="s">
        <v>774</v>
      </c>
      <c r="B277" s="455"/>
      <c r="C277" s="444">
        <v>268</v>
      </c>
      <c r="D277" s="747"/>
      <c r="E277" s="747"/>
      <c r="F277" s="459"/>
      <c r="G277" s="739"/>
      <c r="H277" s="457"/>
      <c r="I277" s="457"/>
      <c r="J277" s="446"/>
      <c r="K277" s="446"/>
      <c r="L277" s="446"/>
      <c r="M277" s="441">
        <f t="shared" si="74"/>
        <v>0</v>
      </c>
      <c r="N277" s="451">
        <f t="shared" si="75"/>
        <v>0</v>
      </c>
      <c r="O277" s="416"/>
      <c r="P277" s="416"/>
      <c r="Q277" s="416"/>
      <c r="R277" s="416"/>
      <c r="S277" s="416"/>
      <c r="T277" s="416"/>
    </row>
    <row r="278" spans="1:20" outlineLevel="1" x14ac:dyDescent="0.2">
      <c r="A278" s="452" t="str">
        <f>A$15</f>
        <v>Кредит банк</v>
      </c>
      <c r="B278" s="455"/>
      <c r="C278" s="444">
        <v>269</v>
      </c>
      <c r="D278" s="746"/>
      <c r="E278" s="746"/>
      <c r="F278" s="455"/>
      <c r="G278" s="466"/>
      <c r="H278" s="455"/>
      <c r="I278" s="455"/>
      <c r="J278" s="448">
        <f>SUM(J279:J288)</f>
        <v>0</v>
      </c>
      <c r="K278" s="448">
        <f t="shared" ref="K278:M278" si="76">SUM(K279:K288)</f>
        <v>0</v>
      </c>
      <c r="L278" s="448">
        <f t="shared" si="76"/>
        <v>0</v>
      </c>
      <c r="M278" s="441">
        <f t="shared" si="76"/>
        <v>0</v>
      </c>
      <c r="N278" s="451">
        <f>SUMPRODUCT((N279:N288=$V$2)*M279:M288)</f>
        <v>0</v>
      </c>
      <c r="O278" s="416"/>
      <c r="P278" s="416"/>
      <c r="Q278" s="416"/>
      <c r="R278" s="416"/>
      <c r="S278" s="416"/>
      <c r="T278" s="416"/>
    </row>
    <row r="279" spans="1:20" outlineLevel="2" x14ac:dyDescent="0.2">
      <c r="A279" s="450"/>
      <c r="B279" s="455"/>
      <c r="C279" s="444">
        <v>270</v>
      </c>
      <c r="D279" s="747"/>
      <c r="E279" s="747"/>
      <c r="F279" s="448">
        <f>YEARFRAC(D279,E279)*12</f>
        <v>0</v>
      </c>
      <c r="G279" s="739"/>
      <c r="H279" s="457"/>
      <c r="I279" s="457"/>
      <c r="J279" s="446"/>
      <c r="K279" s="446"/>
      <c r="L279" s="446"/>
      <c r="M279" s="441">
        <f>J279+K279+L279</f>
        <v>0</v>
      </c>
      <c r="N279" s="451">
        <f>$N$15</f>
        <v>0</v>
      </c>
      <c r="O279" s="416"/>
      <c r="P279" s="416"/>
      <c r="Q279" s="416"/>
      <c r="R279" s="416"/>
      <c r="S279" s="416"/>
      <c r="T279" s="416"/>
    </row>
    <row r="280" spans="1:20" outlineLevel="2" x14ac:dyDescent="0.2">
      <c r="A280" s="450"/>
      <c r="B280" s="455"/>
      <c r="C280" s="444">
        <v>271</v>
      </c>
      <c r="D280" s="747"/>
      <c r="E280" s="747"/>
      <c r="F280" s="448">
        <f t="shared" ref="F280:F287" si="77">YEARFRAC(D280,E280)*12</f>
        <v>0</v>
      </c>
      <c r="G280" s="739"/>
      <c r="H280" s="457"/>
      <c r="I280" s="457"/>
      <c r="J280" s="446"/>
      <c r="K280" s="446"/>
      <c r="L280" s="446"/>
      <c r="M280" s="441">
        <f t="shared" ref="M280:M288" si="78">J280+K280+L280</f>
        <v>0</v>
      </c>
      <c r="N280" s="451">
        <f t="shared" ref="N280:N288" si="79">$N$15</f>
        <v>0</v>
      </c>
      <c r="O280" s="416"/>
      <c r="P280" s="416"/>
      <c r="Q280" s="416"/>
      <c r="R280" s="416"/>
      <c r="S280" s="416"/>
      <c r="T280" s="416"/>
    </row>
    <row r="281" spans="1:20" outlineLevel="2" x14ac:dyDescent="0.2">
      <c r="A281" s="450"/>
      <c r="B281" s="455"/>
      <c r="C281" s="444">
        <v>272</v>
      </c>
      <c r="D281" s="747"/>
      <c r="E281" s="747"/>
      <c r="F281" s="448">
        <f t="shared" si="77"/>
        <v>0</v>
      </c>
      <c r="G281" s="739"/>
      <c r="H281" s="457"/>
      <c r="I281" s="457"/>
      <c r="J281" s="446"/>
      <c r="K281" s="446"/>
      <c r="L281" s="446"/>
      <c r="M281" s="441">
        <f t="shared" si="78"/>
        <v>0</v>
      </c>
      <c r="N281" s="451">
        <f t="shared" si="79"/>
        <v>0</v>
      </c>
      <c r="O281" s="416"/>
      <c r="P281" s="416"/>
      <c r="Q281" s="416"/>
      <c r="R281" s="416"/>
      <c r="S281" s="416"/>
      <c r="T281" s="416"/>
    </row>
    <row r="282" spans="1:20" outlineLevel="2" x14ac:dyDescent="0.2">
      <c r="A282" s="450"/>
      <c r="B282" s="455"/>
      <c r="C282" s="444">
        <v>273</v>
      </c>
      <c r="D282" s="747"/>
      <c r="E282" s="747"/>
      <c r="F282" s="448">
        <f t="shared" si="77"/>
        <v>0</v>
      </c>
      <c r="G282" s="739"/>
      <c r="H282" s="457"/>
      <c r="I282" s="457"/>
      <c r="J282" s="446"/>
      <c r="K282" s="446"/>
      <c r="L282" s="446"/>
      <c r="M282" s="441">
        <f t="shared" si="78"/>
        <v>0</v>
      </c>
      <c r="N282" s="451">
        <f t="shared" si="79"/>
        <v>0</v>
      </c>
      <c r="O282" s="416"/>
      <c r="P282" s="416"/>
      <c r="Q282" s="416"/>
      <c r="R282" s="416"/>
      <c r="S282" s="416"/>
      <c r="T282" s="416"/>
    </row>
    <row r="283" spans="1:20" outlineLevel="2" x14ac:dyDescent="0.2">
      <c r="A283" s="450"/>
      <c r="B283" s="455"/>
      <c r="C283" s="444">
        <v>274</v>
      </c>
      <c r="D283" s="747"/>
      <c r="E283" s="747"/>
      <c r="F283" s="448">
        <f t="shared" si="77"/>
        <v>0</v>
      </c>
      <c r="G283" s="739"/>
      <c r="H283" s="457"/>
      <c r="I283" s="457"/>
      <c r="J283" s="446"/>
      <c r="K283" s="446"/>
      <c r="L283" s="446"/>
      <c r="M283" s="441">
        <f t="shared" si="78"/>
        <v>0</v>
      </c>
      <c r="N283" s="451">
        <f t="shared" si="79"/>
        <v>0</v>
      </c>
      <c r="O283" s="416"/>
      <c r="P283" s="416"/>
      <c r="Q283" s="416"/>
      <c r="R283" s="416"/>
      <c r="S283" s="416"/>
      <c r="T283" s="416"/>
    </row>
    <row r="284" spans="1:20" outlineLevel="2" x14ac:dyDescent="0.2">
      <c r="A284" s="450"/>
      <c r="B284" s="455"/>
      <c r="C284" s="444">
        <v>275</v>
      </c>
      <c r="D284" s="747"/>
      <c r="E284" s="747"/>
      <c r="F284" s="448">
        <f t="shared" si="77"/>
        <v>0</v>
      </c>
      <c r="G284" s="739"/>
      <c r="H284" s="457"/>
      <c r="I284" s="457"/>
      <c r="J284" s="446"/>
      <c r="K284" s="446"/>
      <c r="L284" s="446"/>
      <c r="M284" s="441">
        <f t="shared" si="78"/>
        <v>0</v>
      </c>
      <c r="N284" s="451">
        <f t="shared" si="79"/>
        <v>0</v>
      </c>
      <c r="O284" s="416"/>
      <c r="P284" s="416"/>
      <c r="Q284" s="416"/>
      <c r="R284" s="416"/>
      <c r="S284" s="416"/>
      <c r="T284" s="416"/>
    </row>
    <row r="285" spans="1:20" outlineLevel="2" x14ac:dyDescent="0.2">
      <c r="A285" s="450"/>
      <c r="B285" s="455"/>
      <c r="C285" s="444">
        <v>276</v>
      </c>
      <c r="D285" s="747"/>
      <c r="E285" s="747"/>
      <c r="F285" s="448">
        <f t="shared" si="77"/>
        <v>0</v>
      </c>
      <c r="G285" s="739"/>
      <c r="H285" s="457"/>
      <c r="I285" s="457"/>
      <c r="J285" s="446"/>
      <c r="K285" s="446"/>
      <c r="L285" s="446"/>
      <c r="M285" s="441">
        <f t="shared" si="78"/>
        <v>0</v>
      </c>
      <c r="N285" s="451">
        <f t="shared" si="79"/>
        <v>0</v>
      </c>
      <c r="O285" s="416"/>
      <c r="P285" s="416"/>
      <c r="Q285" s="416"/>
      <c r="R285" s="416"/>
      <c r="S285" s="416"/>
      <c r="T285" s="416"/>
    </row>
    <row r="286" spans="1:20" outlineLevel="2" x14ac:dyDescent="0.2">
      <c r="A286" s="450"/>
      <c r="B286" s="455"/>
      <c r="C286" s="444">
        <v>277</v>
      </c>
      <c r="D286" s="747"/>
      <c r="E286" s="747"/>
      <c r="F286" s="448">
        <f t="shared" si="77"/>
        <v>0</v>
      </c>
      <c r="G286" s="739"/>
      <c r="H286" s="457"/>
      <c r="I286" s="457"/>
      <c r="J286" s="446"/>
      <c r="K286" s="446"/>
      <c r="L286" s="446"/>
      <c r="M286" s="441">
        <f t="shared" si="78"/>
        <v>0</v>
      </c>
      <c r="N286" s="451">
        <f t="shared" si="79"/>
        <v>0</v>
      </c>
      <c r="O286" s="416"/>
      <c r="P286" s="416"/>
      <c r="Q286" s="416"/>
      <c r="R286" s="416"/>
      <c r="S286" s="416"/>
      <c r="T286" s="416"/>
    </row>
    <row r="287" spans="1:20" outlineLevel="2" x14ac:dyDescent="0.2">
      <c r="A287" s="450"/>
      <c r="B287" s="455"/>
      <c r="C287" s="444">
        <v>278</v>
      </c>
      <c r="D287" s="747"/>
      <c r="E287" s="747"/>
      <c r="F287" s="448">
        <f t="shared" si="77"/>
        <v>0</v>
      </c>
      <c r="G287" s="739"/>
      <c r="H287" s="457"/>
      <c r="I287" s="457"/>
      <c r="J287" s="446"/>
      <c r="K287" s="446"/>
      <c r="L287" s="446"/>
      <c r="M287" s="441">
        <f t="shared" si="78"/>
        <v>0</v>
      </c>
      <c r="N287" s="451">
        <f t="shared" si="79"/>
        <v>0</v>
      </c>
      <c r="O287" s="416"/>
      <c r="P287" s="416"/>
      <c r="Q287" s="416"/>
      <c r="R287" s="416"/>
      <c r="S287" s="416"/>
      <c r="T287" s="416"/>
    </row>
    <row r="288" spans="1:20" outlineLevel="2" x14ac:dyDescent="0.2">
      <c r="A288" s="452" t="s">
        <v>774</v>
      </c>
      <c r="B288" s="455"/>
      <c r="C288" s="444">
        <v>279</v>
      </c>
      <c r="D288" s="747"/>
      <c r="E288" s="747"/>
      <c r="F288" s="459"/>
      <c r="G288" s="739"/>
      <c r="H288" s="457"/>
      <c r="I288" s="457"/>
      <c r="J288" s="446"/>
      <c r="K288" s="446"/>
      <c r="L288" s="446"/>
      <c r="M288" s="441">
        <f t="shared" si="78"/>
        <v>0</v>
      </c>
      <c r="N288" s="451">
        <f t="shared" si="79"/>
        <v>0</v>
      </c>
      <c r="O288" s="416"/>
      <c r="P288" s="416"/>
      <c r="Q288" s="416"/>
      <c r="R288" s="416"/>
      <c r="S288" s="416"/>
      <c r="T288" s="416"/>
    </row>
    <row r="289" spans="1:20" outlineLevel="1" x14ac:dyDescent="0.2">
      <c r="A289" s="452" t="str">
        <f>A$16</f>
        <v>Төрийн банк</v>
      </c>
      <c r="B289" s="455"/>
      <c r="C289" s="444">
        <v>280</v>
      </c>
      <c r="D289" s="746"/>
      <c r="E289" s="746"/>
      <c r="F289" s="455"/>
      <c r="G289" s="466"/>
      <c r="H289" s="455"/>
      <c r="I289" s="455"/>
      <c r="J289" s="448">
        <f>SUM(J290:J299)</f>
        <v>0</v>
      </c>
      <c r="K289" s="448">
        <f t="shared" ref="K289:M289" si="80">SUM(K290:K299)</f>
        <v>0</v>
      </c>
      <c r="L289" s="448">
        <f t="shared" si="80"/>
        <v>0</v>
      </c>
      <c r="M289" s="441">
        <f t="shared" si="80"/>
        <v>0</v>
      </c>
      <c r="N289" s="451">
        <f>SUMPRODUCT((N290:N299=$V$2)*M290:M299)</f>
        <v>0</v>
      </c>
      <c r="O289" s="416"/>
      <c r="P289" s="416"/>
      <c r="Q289" s="416"/>
      <c r="R289" s="416"/>
      <c r="S289" s="416"/>
      <c r="T289" s="416"/>
    </row>
    <row r="290" spans="1:20" outlineLevel="2" x14ac:dyDescent="0.2">
      <c r="A290" s="450"/>
      <c r="B290" s="455"/>
      <c r="C290" s="444">
        <v>281</v>
      </c>
      <c r="D290" s="747"/>
      <c r="E290" s="747"/>
      <c r="F290" s="448">
        <f>YEARFRAC(D290,E290)*12</f>
        <v>0</v>
      </c>
      <c r="G290" s="739"/>
      <c r="H290" s="457"/>
      <c r="I290" s="457"/>
      <c r="J290" s="446"/>
      <c r="K290" s="446"/>
      <c r="L290" s="446"/>
      <c r="M290" s="441">
        <f>J290+K290+L290</f>
        <v>0</v>
      </c>
      <c r="N290" s="451">
        <f>$N$16</f>
        <v>0</v>
      </c>
      <c r="O290" s="416"/>
      <c r="P290" s="416"/>
      <c r="Q290" s="416"/>
      <c r="R290" s="416"/>
      <c r="S290" s="416"/>
      <c r="T290" s="416"/>
    </row>
    <row r="291" spans="1:20" outlineLevel="2" x14ac:dyDescent="0.2">
      <c r="A291" s="450"/>
      <c r="B291" s="455"/>
      <c r="C291" s="444">
        <v>282</v>
      </c>
      <c r="D291" s="747"/>
      <c r="E291" s="747"/>
      <c r="F291" s="448">
        <f t="shared" ref="F291:F298" si="81">YEARFRAC(D291,E291)*12</f>
        <v>0</v>
      </c>
      <c r="G291" s="739"/>
      <c r="H291" s="457"/>
      <c r="I291" s="457"/>
      <c r="J291" s="446"/>
      <c r="K291" s="446"/>
      <c r="L291" s="446"/>
      <c r="M291" s="441">
        <f t="shared" ref="M291:M299" si="82">J291+K291+L291</f>
        <v>0</v>
      </c>
      <c r="N291" s="451">
        <f t="shared" ref="N291:N299" si="83">$N$16</f>
        <v>0</v>
      </c>
      <c r="O291" s="416"/>
      <c r="P291" s="416"/>
      <c r="Q291" s="416"/>
      <c r="R291" s="416"/>
      <c r="S291" s="416"/>
      <c r="T291" s="416"/>
    </row>
    <row r="292" spans="1:20" outlineLevel="2" x14ac:dyDescent="0.2">
      <c r="A292" s="450"/>
      <c r="B292" s="455"/>
      <c r="C292" s="444">
        <v>283</v>
      </c>
      <c r="D292" s="747"/>
      <c r="E292" s="747"/>
      <c r="F292" s="448">
        <f t="shared" si="81"/>
        <v>0</v>
      </c>
      <c r="G292" s="739"/>
      <c r="H292" s="457"/>
      <c r="I292" s="457"/>
      <c r="J292" s="446"/>
      <c r="K292" s="446"/>
      <c r="L292" s="446"/>
      <c r="M292" s="441">
        <f t="shared" si="82"/>
        <v>0</v>
      </c>
      <c r="N292" s="451">
        <f t="shared" si="83"/>
        <v>0</v>
      </c>
      <c r="O292" s="416"/>
      <c r="P292" s="416"/>
      <c r="Q292" s="416"/>
      <c r="R292" s="416"/>
      <c r="S292" s="416"/>
      <c r="T292" s="416"/>
    </row>
    <row r="293" spans="1:20" outlineLevel="2" x14ac:dyDescent="0.2">
      <c r="A293" s="450"/>
      <c r="B293" s="455"/>
      <c r="C293" s="444">
        <v>284</v>
      </c>
      <c r="D293" s="747"/>
      <c r="E293" s="747"/>
      <c r="F293" s="448">
        <f t="shared" si="81"/>
        <v>0</v>
      </c>
      <c r="G293" s="739"/>
      <c r="H293" s="457"/>
      <c r="I293" s="457"/>
      <c r="J293" s="446"/>
      <c r="K293" s="446"/>
      <c r="L293" s="446"/>
      <c r="M293" s="441">
        <f t="shared" si="82"/>
        <v>0</v>
      </c>
      <c r="N293" s="451">
        <f t="shared" si="83"/>
        <v>0</v>
      </c>
      <c r="O293" s="416"/>
      <c r="P293" s="416"/>
      <c r="Q293" s="416"/>
      <c r="R293" s="416"/>
      <c r="S293" s="416"/>
      <c r="T293" s="416"/>
    </row>
    <row r="294" spans="1:20" outlineLevel="2" x14ac:dyDescent="0.2">
      <c r="A294" s="450"/>
      <c r="B294" s="455"/>
      <c r="C294" s="444">
        <v>285</v>
      </c>
      <c r="D294" s="747"/>
      <c r="E294" s="747"/>
      <c r="F294" s="448">
        <f t="shared" si="81"/>
        <v>0</v>
      </c>
      <c r="G294" s="739"/>
      <c r="H294" s="457"/>
      <c r="I294" s="457"/>
      <c r="J294" s="446"/>
      <c r="K294" s="446"/>
      <c r="L294" s="446"/>
      <c r="M294" s="441">
        <f t="shared" si="82"/>
        <v>0</v>
      </c>
      <c r="N294" s="451">
        <f t="shared" si="83"/>
        <v>0</v>
      </c>
      <c r="O294" s="416"/>
      <c r="P294" s="416"/>
      <c r="Q294" s="416"/>
      <c r="R294" s="416"/>
      <c r="S294" s="416"/>
      <c r="T294" s="416"/>
    </row>
    <row r="295" spans="1:20" outlineLevel="2" x14ac:dyDescent="0.2">
      <c r="A295" s="450"/>
      <c r="B295" s="455"/>
      <c r="C295" s="444">
        <v>286</v>
      </c>
      <c r="D295" s="747"/>
      <c r="E295" s="747"/>
      <c r="F295" s="448">
        <f t="shared" si="81"/>
        <v>0</v>
      </c>
      <c r="G295" s="739"/>
      <c r="H295" s="457"/>
      <c r="I295" s="457"/>
      <c r="J295" s="446"/>
      <c r="K295" s="446"/>
      <c r="L295" s="446"/>
      <c r="M295" s="441">
        <f t="shared" si="82"/>
        <v>0</v>
      </c>
      <c r="N295" s="451">
        <f t="shared" si="83"/>
        <v>0</v>
      </c>
      <c r="O295" s="416"/>
      <c r="P295" s="416"/>
      <c r="Q295" s="416"/>
      <c r="R295" s="416"/>
      <c r="S295" s="416"/>
      <c r="T295" s="416"/>
    </row>
    <row r="296" spans="1:20" outlineLevel="2" x14ac:dyDescent="0.2">
      <c r="A296" s="450"/>
      <c r="B296" s="455"/>
      <c r="C296" s="444">
        <v>287</v>
      </c>
      <c r="D296" s="747"/>
      <c r="E296" s="747"/>
      <c r="F296" s="448">
        <f t="shared" si="81"/>
        <v>0</v>
      </c>
      <c r="G296" s="739"/>
      <c r="H296" s="457"/>
      <c r="I296" s="457"/>
      <c r="J296" s="446"/>
      <c r="K296" s="446"/>
      <c r="L296" s="446"/>
      <c r="M296" s="441">
        <f t="shared" si="82"/>
        <v>0</v>
      </c>
      <c r="N296" s="451">
        <f t="shared" si="83"/>
        <v>0</v>
      </c>
      <c r="O296" s="416"/>
      <c r="P296" s="416"/>
      <c r="Q296" s="416"/>
      <c r="R296" s="416"/>
      <c r="S296" s="416"/>
      <c r="T296" s="416"/>
    </row>
    <row r="297" spans="1:20" outlineLevel="2" x14ac:dyDescent="0.2">
      <c r="A297" s="450"/>
      <c r="B297" s="455"/>
      <c r="C297" s="444">
        <v>288</v>
      </c>
      <c r="D297" s="747"/>
      <c r="E297" s="747"/>
      <c r="F297" s="448">
        <f t="shared" si="81"/>
        <v>0</v>
      </c>
      <c r="G297" s="739"/>
      <c r="H297" s="457"/>
      <c r="I297" s="457"/>
      <c r="J297" s="446"/>
      <c r="K297" s="446"/>
      <c r="L297" s="446"/>
      <c r="M297" s="441">
        <f t="shared" si="82"/>
        <v>0</v>
      </c>
      <c r="N297" s="451">
        <f t="shared" si="83"/>
        <v>0</v>
      </c>
      <c r="O297" s="416"/>
      <c r="P297" s="416"/>
      <c r="Q297" s="416"/>
      <c r="R297" s="416"/>
      <c r="S297" s="416"/>
      <c r="T297" s="416"/>
    </row>
    <row r="298" spans="1:20" outlineLevel="2" x14ac:dyDescent="0.2">
      <c r="A298" s="450"/>
      <c r="B298" s="455"/>
      <c r="C298" s="444">
        <v>289</v>
      </c>
      <c r="D298" s="747"/>
      <c r="E298" s="747"/>
      <c r="F298" s="448">
        <f t="shared" si="81"/>
        <v>0</v>
      </c>
      <c r="G298" s="739"/>
      <c r="H298" s="457"/>
      <c r="I298" s="457"/>
      <c r="J298" s="446"/>
      <c r="K298" s="446"/>
      <c r="L298" s="446"/>
      <c r="M298" s="441">
        <f t="shared" si="82"/>
        <v>0</v>
      </c>
      <c r="N298" s="451">
        <f t="shared" si="83"/>
        <v>0</v>
      </c>
      <c r="O298" s="416"/>
      <c r="P298" s="416"/>
      <c r="Q298" s="416"/>
      <c r="R298" s="416"/>
      <c r="S298" s="416"/>
      <c r="T298" s="416"/>
    </row>
    <row r="299" spans="1:20" outlineLevel="2" x14ac:dyDescent="0.2">
      <c r="A299" s="452" t="s">
        <v>774</v>
      </c>
      <c r="B299" s="455"/>
      <c r="C299" s="444">
        <v>290</v>
      </c>
      <c r="D299" s="747"/>
      <c r="E299" s="747"/>
      <c r="F299" s="459"/>
      <c r="G299" s="739"/>
      <c r="H299" s="457"/>
      <c r="I299" s="457"/>
      <c r="J299" s="446"/>
      <c r="K299" s="446"/>
      <c r="L299" s="446"/>
      <c r="M299" s="441">
        <f t="shared" si="82"/>
        <v>0</v>
      </c>
      <c r="N299" s="451">
        <f t="shared" si="83"/>
        <v>0</v>
      </c>
      <c r="O299" s="416"/>
      <c r="P299" s="416"/>
      <c r="Q299" s="416"/>
      <c r="R299" s="416"/>
      <c r="S299" s="416"/>
      <c r="T299" s="416"/>
    </row>
    <row r="300" spans="1:20" outlineLevel="1" x14ac:dyDescent="0.2">
      <c r="A300" s="452" t="str">
        <f>A$17</f>
        <v>Тээвэр Хөгжлийн банк</v>
      </c>
      <c r="B300" s="455"/>
      <c r="C300" s="444">
        <v>291</v>
      </c>
      <c r="D300" s="746"/>
      <c r="E300" s="746"/>
      <c r="F300" s="455"/>
      <c r="G300" s="466"/>
      <c r="H300" s="455"/>
      <c r="I300" s="455"/>
      <c r="J300" s="448">
        <f>SUM(J301:J310)</f>
        <v>0</v>
      </c>
      <c r="K300" s="448">
        <f t="shared" ref="K300:M300" si="84">SUM(K301:K310)</f>
        <v>0</v>
      </c>
      <c r="L300" s="448">
        <f t="shared" si="84"/>
        <v>0</v>
      </c>
      <c r="M300" s="441">
        <f t="shared" si="84"/>
        <v>0</v>
      </c>
      <c r="N300" s="451">
        <f>SUMPRODUCT((N301:N310=$V$2)*M301:M310)</f>
        <v>0</v>
      </c>
      <c r="O300" s="416"/>
      <c r="P300" s="416"/>
      <c r="Q300" s="416"/>
      <c r="R300" s="416"/>
      <c r="S300" s="416"/>
      <c r="T300" s="416"/>
    </row>
    <row r="301" spans="1:20" outlineLevel="2" x14ac:dyDescent="0.2">
      <c r="A301" s="450"/>
      <c r="B301" s="455"/>
      <c r="C301" s="444">
        <v>292</v>
      </c>
      <c r="D301" s="747"/>
      <c r="E301" s="747"/>
      <c r="F301" s="448">
        <f>YEARFRAC(D301,E301)*12</f>
        <v>0</v>
      </c>
      <c r="G301" s="739"/>
      <c r="H301" s="457"/>
      <c r="I301" s="457"/>
      <c r="J301" s="446"/>
      <c r="K301" s="446"/>
      <c r="L301" s="446"/>
      <c r="M301" s="441">
        <f>J301+K301+L301</f>
        <v>0</v>
      </c>
      <c r="N301" s="451">
        <f>$N$17</f>
        <v>0</v>
      </c>
      <c r="O301" s="416"/>
      <c r="P301" s="416"/>
      <c r="Q301" s="416"/>
      <c r="R301" s="416"/>
      <c r="S301" s="416"/>
      <c r="T301" s="416"/>
    </row>
    <row r="302" spans="1:20" outlineLevel="2" x14ac:dyDescent="0.2">
      <c r="A302" s="450"/>
      <c r="B302" s="455"/>
      <c r="C302" s="444">
        <v>293</v>
      </c>
      <c r="D302" s="747"/>
      <c r="E302" s="747"/>
      <c r="F302" s="448">
        <f t="shared" ref="F302:F309" si="85">YEARFRAC(D302,E302)*12</f>
        <v>0</v>
      </c>
      <c r="G302" s="739"/>
      <c r="H302" s="457"/>
      <c r="I302" s="457"/>
      <c r="J302" s="446"/>
      <c r="K302" s="446"/>
      <c r="L302" s="446"/>
      <c r="M302" s="441">
        <f t="shared" ref="M302:M310" si="86">J302+K302+L302</f>
        <v>0</v>
      </c>
      <c r="N302" s="451">
        <f t="shared" ref="N302:N310" si="87">$N$17</f>
        <v>0</v>
      </c>
      <c r="O302" s="416"/>
      <c r="P302" s="416"/>
      <c r="Q302" s="416"/>
      <c r="R302" s="416"/>
      <c r="S302" s="416"/>
      <c r="T302" s="416"/>
    </row>
    <row r="303" spans="1:20" outlineLevel="2" x14ac:dyDescent="0.2">
      <c r="A303" s="450"/>
      <c r="B303" s="455"/>
      <c r="C303" s="444">
        <v>294</v>
      </c>
      <c r="D303" s="747"/>
      <c r="E303" s="747"/>
      <c r="F303" s="448">
        <f t="shared" si="85"/>
        <v>0</v>
      </c>
      <c r="G303" s="739"/>
      <c r="H303" s="457"/>
      <c r="I303" s="457"/>
      <c r="J303" s="446"/>
      <c r="K303" s="446"/>
      <c r="L303" s="446"/>
      <c r="M303" s="441">
        <f t="shared" si="86"/>
        <v>0</v>
      </c>
      <c r="N303" s="451">
        <f t="shared" si="87"/>
        <v>0</v>
      </c>
      <c r="O303" s="416"/>
      <c r="P303" s="416"/>
      <c r="Q303" s="416"/>
      <c r="R303" s="416"/>
      <c r="S303" s="416"/>
      <c r="T303" s="416"/>
    </row>
    <row r="304" spans="1:20" outlineLevel="2" x14ac:dyDescent="0.2">
      <c r="A304" s="450"/>
      <c r="B304" s="455"/>
      <c r="C304" s="444">
        <v>295</v>
      </c>
      <c r="D304" s="747"/>
      <c r="E304" s="747"/>
      <c r="F304" s="448">
        <f t="shared" si="85"/>
        <v>0</v>
      </c>
      <c r="G304" s="739"/>
      <c r="H304" s="457"/>
      <c r="I304" s="457"/>
      <c r="J304" s="446"/>
      <c r="K304" s="446"/>
      <c r="L304" s="446"/>
      <c r="M304" s="441">
        <f t="shared" si="86"/>
        <v>0</v>
      </c>
      <c r="N304" s="451">
        <f t="shared" si="87"/>
        <v>0</v>
      </c>
      <c r="O304" s="416"/>
      <c r="P304" s="416"/>
      <c r="Q304" s="416"/>
      <c r="R304" s="416"/>
      <c r="S304" s="416"/>
      <c r="T304" s="416"/>
    </row>
    <row r="305" spans="1:20" outlineLevel="2" x14ac:dyDescent="0.2">
      <c r="A305" s="450"/>
      <c r="B305" s="455"/>
      <c r="C305" s="444">
        <v>296</v>
      </c>
      <c r="D305" s="747"/>
      <c r="E305" s="747"/>
      <c r="F305" s="448">
        <f t="shared" si="85"/>
        <v>0</v>
      </c>
      <c r="G305" s="739"/>
      <c r="H305" s="457"/>
      <c r="I305" s="457"/>
      <c r="J305" s="446"/>
      <c r="K305" s="446"/>
      <c r="L305" s="446"/>
      <c r="M305" s="441">
        <f t="shared" si="86"/>
        <v>0</v>
      </c>
      <c r="N305" s="451">
        <f t="shared" si="87"/>
        <v>0</v>
      </c>
      <c r="O305" s="416"/>
      <c r="P305" s="416"/>
      <c r="Q305" s="416"/>
      <c r="R305" s="416"/>
      <c r="S305" s="416"/>
      <c r="T305" s="416"/>
    </row>
    <row r="306" spans="1:20" outlineLevel="2" x14ac:dyDescent="0.2">
      <c r="A306" s="450"/>
      <c r="B306" s="455"/>
      <c r="C306" s="444">
        <v>297</v>
      </c>
      <c r="D306" s="747"/>
      <c r="E306" s="747"/>
      <c r="F306" s="448">
        <f t="shared" si="85"/>
        <v>0</v>
      </c>
      <c r="G306" s="739"/>
      <c r="H306" s="457"/>
      <c r="I306" s="457"/>
      <c r="J306" s="446"/>
      <c r="K306" s="446"/>
      <c r="L306" s="446"/>
      <c r="M306" s="441">
        <f t="shared" si="86"/>
        <v>0</v>
      </c>
      <c r="N306" s="451">
        <f t="shared" si="87"/>
        <v>0</v>
      </c>
      <c r="O306" s="416"/>
      <c r="P306" s="416"/>
      <c r="Q306" s="416"/>
      <c r="R306" s="416"/>
      <c r="S306" s="416"/>
      <c r="T306" s="416"/>
    </row>
    <row r="307" spans="1:20" outlineLevel="2" x14ac:dyDescent="0.2">
      <c r="A307" s="450"/>
      <c r="B307" s="455"/>
      <c r="C307" s="444">
        <v>298</v>
      </c>
      <c r="D307" s="747"/>
      <c r="E307" s="747"/>
      <c r="F307" s="448">
        <f t="shared" si="85"/>
        <v>0</v>
      </c>
      <c r="G307" s="739"/>
      <c r="H307" s="457"/>
      <c r="I307" s="457"/>
      <c r="J307" s="446"/>
      <c r="K307" s="446"/>
      <c r="L307" s="446"/>
      <c r="M307" s="441">
        <f t="shared" si="86"/>
        <v>0</v>
      </c>
      <c r="N307" s="451">
        <f t="shared" si="87"/>
        <v>0</v>
      </c>
      <c r="O307" s="416"/>
      <c r="P307" s="416"/>
      <c r="Q307" s="416"/>
      <c r="R307" s="416"/>
      <c r="S307" s="416"/>
      <c r="T307" s="416"/>
    </row>
    <row r="308" spans="1:20" outlineLevel="2" x14ac:dyDescent="0.2">
      <c r="A308" s="450"/>
      <c r="B308" s="455"/>
      <c r="C308" s="444">
        <v>299</v>
      </c>
      <c r="D308" s="747"/>
      <c r="E308" s="747"/>
      <c r="F308" s="448">
        <f t="shared" si="85"/>
        <v>0</v>
      </c>
      <c r="G308" s="739"/>
      <c r="H308" s="457"/>
      <c r="I308" s="457"/>
      <c r="J308" s="446"/>
      <c r="K308" s="446"/>
      <c r="L308" s="446"/>
      <c r="M308" s="441">
        <f t="shared" si="86"/>
        <v>0</v>
      </c>
      <c r="N308" s="451">
        <f t="shared" si="87"/>
        <v>0</v>
      </c>
      <c r="O308" s="416"/>
      <c r="P308" s="416"/>
      <c r="Q308" s="416"/>
      <c r="R308" s="416"/>
      <c r="S308" s="416"/>
      <c r="T308" s="416"/>
    </row>
    <row r="309" spans="1:20" outlineLevel="2" x14ac:dyDescent="0.2">
      <c r="A309" s="450"/>
      <c r="B309" s="455"/>
      <c r="C309" s="444">
        <v>300</v>
      </c>
      <c r="D309" s="747"/>
      <c r="E309" s="747"/>
      <c r="F309" s="448">
        <f t="shared" si="85"/>
        <v>0</v>
      </c>
      <c r="G309" s="739"/>
      <c r="H309" s="457"/>
      <c r="I309" s="457"/>
      <c r="J309" s="446"/>
      <c r="K309" s="446"/>
      <c r="L309" s="446"/>
      <c r="M309" s="441">
        <f t="shared" si="86"/>
        <v>0</v>
      </c>
      <c r="N309" s="451">
        <f t="shared" si="87"/>
        <v>0</v>
      </c>
      <c r="O309" s="416"/>
      <c r="P309" s="416"/>
      <c r="Q309" s="416"/>
      <c r="R309" s="416"/>
      <c r="S309" s="416"/>
      <c r="T309" s="416"/>
    </row>
    <row r="310" spans="1:20" outlineLevel="2" x14ac:dyDescent="0.2">
      <c r="A310" s="452" t="s">
        <v>774</v>
      </c>
      <c r="B310" s="455"/>
      <c r="C310" s="444">
        <v>301</v>
      </c>
      <c r="D310" s="747"/>
      <c r="E310" s="747"/>
      <c r="F310" s="459"/>
      <c r="G310" s="739"/>
      <c r="H310" s="457"/>
      <c r="I310" s="457"/>
      <c r="J310" s="446"/>
      <c r="K310" s="446"/>
      <c r="L310" s="446"/>
      <c r="M310" s="441">
        <f t="shared" si="86"/>
        <v>0</v>
      </c>
      <c r="N310" s="451">
        <f t="shared" si="87"/>
        <v>0</v>
      </c>
      <c r="O310" s="416"/>
      <c r="P310" s="416"/>
      <c r="Q310" s="416"/>
      <c r="R310" s="416"/>
      <c r="S310" s="416"/>
      <c r="T310" s="416"/>
    </row>
    <row r="311" spans="1:20" outlineLevel="1" x14ac:dyDescent="0.2">
      <c r="A311" s="452" t="str">
        <f>A$18</f>
        <v>Үндэсний хөрөнгө оруулалтын банк</v>
      </c>
      <c r="B311" s="455"/>
      <c r="C311" s="444">
        <v>302</v>
      </c>
      <c r="D311" s="746"/>
      <c r="E311" s="746"/>
      <c r="F311" s="455"/>
      <c r="G311" s="466"/>
      <c r="H311" s="455"/>
      <c r="I311" s="455"/>
      <c r="J311" s="448">
        <f>SUM(J312:J321)</f>
        <v>0</v>
      </c>
      <c r="K311" s="448">
        <f t="shared" ref="K311:M311" si="88">SUM(K312:K321)</f>
        <v>0</v>
      </c>
      <c r="L311" s="448">
        <f t="shared" si="88"/>
        <v>0</v>
      </c>
      <c r="M311" s="441">
        <f t="shared" si="88"/>
        <v>0</v>
      </c>
      <c r="N311" s="451">
        <f>SUMPRODUCT((N312:N321=$V$2)*M312:M321)</f>
        <v>0</v>
      </c>
      <c r="O311" s="416"/>
      <c r="P311" s="416"/>
      <c r="Q311" s="416"/>
      <c r="R311" s="416"/>
      <c r="S311" s="416"/>
      <c r="T311" s="416"/>
    </row>
    <row r="312" spans="1:20" outlineLevel="2" x14ac:dyDescent="0.2">
      <c r="A312" s="450"/>
      <c r="B312" s="455"/>
      <c r="C312" s="444">
        <v>303</v>
      </c>
      <c r="D312" s="747"/>
      <c r="E312" s="747"/>
      <c r="F312" s="448">
        <f>YEARFRAC(D312,E312)*12</f>
        <v>0</v>
      </c>
      <c r="G312" s="739"/>
      <c r="H312" s="457"/>
      <c r="I312" s="457"/>
      <c r="J312" s="446"/>
      <c r="K312" s="446"/>
      <c r="L312" s="446"/>
      <c r="M312" s="441">
        <f>J312+K312+L312</f>
        <v>0</v>
      </c>
      <c r="N312" s="451">
        <f>$N$18</f>
        <v>0</v>
      </c>
      <c r="O312" s="416"/>
      <c r="P312" s="416"/>
      <c r="Q312" s="416"/>
      <c r="R312" s="416"/>
      <c r="S312" s="416"/>
      <c r="T312" s="416"/>
    </row>
    <row r="313" spans="1:20" outlineLevel="2" x14ac:dyDescent="0.2">
      <c r="A313" s="450"/>
      <c r="B313" s="455"/>
      <c r="C313" s="444">
        <v>304</v>
      </c>
      <c r="D313" s="747"/>
      <c r="E313" s="747"/>
      <c r="F313" s="448">
        <f t="shared" ref="F313:F320" si="89">YEARFRAC(D313,E313)*12</f>
        <v>0</v>
      </c>
      <c r="G313" s="739"/>
      <c r="H313" s="457"/>
      <c r="I313" s="457"/>
      <c r="J313" s="446"/>
      <c r="K313" s="446"/>
      <c r="L313" s="446"/>
      <c r="M313" s="441">
        <f t="shared" ref="M313:M321" si="90">J313+K313+L313</f>
        <v>0</v>
      </c>
      <c r="N313" s="451">
        <f t="shared" ref="N313:N321" si="91">$N$18</f>
        <v>0</v>
      </c>
      <c r="O313" s="416"/>
      <c r="P313" s="416"/>
      <c r="Q313" s="416"/>
      <c r="R313" s="416"/>
      <c r="S313" s="416"/>
      <c r="T313" s="416"/>
    </row>
    <row r="314" spans="1:20" outlineLevel="2" x14ac:dyDescent="0.2">
      <c r="A314" s="450"/>
      <c r="B314" s="455"/>
      <c r="C314" s="444">
        <v>305</v>
      </c>
      <c r="D314" s="747"/>
      <c r="E314" s="747"/>
      <c r="F314" s="448">
        <f t="shared" si="89"/>
        <v>0</v>
      </c>
      <c r="G314" s="739"/>
      <c r="H314" s="457"/>
      <c r="I314" s="457"/>
      <c r="J314" s="446"/>
      <c r="K314" s="446"/>
      <c r="L314" s="446"/>
      <c r="M314" s="441">
        <f t="shared" si="90"/>
        <v>0</v>
      </c>
      <c r="N314" s="451">
        <f t="shared" si="91"/>
        <v>0</v>
      </c>
      <c r="O314" s="416"/>
      <c r="P314" s="416"/>
      <c r="Q314" s="416"/>
      <c r="R314" s="416"/>
      <c r="S314" s="416"/>
      <c r="T314" s="416"/>
    </row>
    <row r="315" spans="1:20" outlineLevel="2" x14ac:dyDescent="0.2">
      <c r="A315" s="450"/>
      <c r="B315" s="455"/>
      <c r="C315" s="444">
        <v>306</v>
      </c>
      <c r="D315" s="747"/>
      <c r="E315" s="747"/>
      <c r="F315" s="448">
        <f t="shared" si="89"/>
        <v>0</v>
      </c>
      <c r="G315" s="739"/>
      <c r="H315" s="457"/>
      <c r="I315" s="457"/>
      <c r="J315" s="446"/>
      <c r="K315" s="446"/>
      <c r="L315" s="446"/>
      <c r="M315" s="441">
        <f t="shared" si="90"/>
        <v>0</v>
      </c>
      <c r="N315" s="451">
        <f t="shared" si="91"/>
        <v>0</v>
      </c>
      <c r="O315" s="416"/>
      <c r="P315" s="416"/>
      <c r="Q315" s="416"/>
      <c r="R315" s="416"/>
      <c r="S315" s="416"/>
      <c r="T315" s="416"/>
    </row>
    <row r="316" spans="1:20" outlineLevel="2" x14ac:dyDescent="0.2">
      <c r="A316" s="450"/>
      <c r="B316" s="455"/>
      <c r="C316" s="444">
        <v>307</v>
      </c>
      <c r="D316" s="747"/>
      <c r="E316" s="747"/>
      <c r="F316" s="448">
        <f t="shared" si="89"/>
        <v>0</v>
      </c>
      <c r="G316" s="739"/>
      <c r="H316" s="457"/>
      <c r="I316" s="457"/>
      <c r="J316" s="446"/>
      <c r="K316" s="446"/>
      <c r="L316" s="446"/>
      <c r="M316" s="441">
        <f t="shared" si="90"/>
        <v>0</v>
      </c>
      <c r="N316" s="451">
        <f t="shared" si="91"/>
        <v>0</v>
      </c>
      <c r="O316" s="416"/>
      <c r="P316" s="416"/>
      <c r="Q316" s="416"/>
      <c r="R316" s="416"/>
      <c r="S316" s="416"/>
      <c r="T316" s="416"/>
    </row>
    <row r="317" spans="1:20" outlineLevel="2" x14ac:dyDescent="0.2">
      <c r="A317" s="450"/>
      <c r="B317" s="455"/>
      <c r="C317" s="444">
        <v>308</v>
      </c>
      <c r="D317" s="747"/>
      <c r="E317" s="747"/>
      <c r="F317" s="448">
        <f t="shared" si="89"/>
        <v>0</v>
      </c>
      <c r="G317" s="739"/>
      <c r="H317" s="457"/>
      <c r="I317" s="457"/>
      <c r="J317" s="446"/>
      <c r="K317" s="446"/>
      <c r="L317" s="446"/>
      <c r="M317" s="441">
        <f t="shared" si="90"/>
        <v>0</v>
      </c>
      <c r="N317" s="451">
        <f t="shared" si="91"/>
        <v>0</v>
      </c>
      <c r="O317" s="416"/>
      <c r="P317" s="416"/>
      <c r="Q317" s="416"/>
      <c r="R317" s="416"/>
      <c r="S317" s="416"/>
      <c r="T317" s="416"/>
    </row>
    <row r="318" spans="1:20" outlineLevel="2" x14ac:dyDescent="0.2">
      <c r="A318" s="450"/>
      <c r="B318" s="455"/>
      <c r="C318" s="444">
        <v>309</v>
      </c>
      <c r="D318" s="747"/>
      <c r="E318" s="747"/>
      <c r="F318" s="448">
        <f t="shared" si="89"/>
        <v>0</v>
      </c>
      <c r="G318" s="739"/>
      <c r="H318" s="457"/>
      <c r="I318" s="457"/>
      <c r="J318" s="446"/>
      <c r="K318" s="446"/>
      <c r="L318" s="446"/>
      <c r="M318" s="441">
        <f t="shared" si="90"/>
        <v>0</v>
      </c>
      <c r="N318" s="451">
        <f t="shared" si="91"/>
        <v>0</v>
      </c>
      <c r="O318" s="416"/>
      <c r="P318" s="416"/>
      <c r="Q318" s="416"/>
      <c r="R318" s="416"/>
      <c r="S318" s="416"/>
      <c r="T318" s="416"/>
    </row>
    <row r="319" spans="1:20" outlineLevel="2" x14ac:dyDescent="0.2">
      <c r="A319" s="450"/>
      <c r="B319" s="455"/>
      <c r="C319" s="444">
        <v>310</v>
      </c>
      <c r="D319" s="747"/>
      <c r="E319" s="747"/>
      <c r="F319" s="448">
        <f t="shared" si="89"/>
        <v>0</v>
      </c>
      <c r="G319" s="739"/>
      <c r="H319" s="457"/>
      <c r="I319" s="457"/>
      <c r="J319" s="446"/>
      <c r="K319" s="446"/>
      <c r="L319" s="446"/>
      <c r="M319" s="441">
        <f t="shared" si="90"/>
        <v>0</v>
      </c>
      <c r="N319" s="451">
        <f t="shared" si="91"/>
        <v>0</v>
      </c>
      <c r="O319" s="416"/>
      <c r="P319" s="416"/>
      <c r="Q319" s="416"/>
      <c r="R319" s="416"/>
      <c r="S319" s="416"/>
      <c r="T319" s="416"/>
    </row>
    <row r="320" spans="1:20" outlineLevel="2" x14ac:dyDescent="0.2">
      <c r="A320" s="450"/>
      <c r="B320" s="455"/>
      <c r="C320" s="444">
        <v>311</v>
      </c>
      <c r="D320" s="747"/>
      <c r="E320" s="747"/>
      <c r="F320" s="448">
        <f t="shared" si="89"/>
        <v>0</v>
      </c>
      <c r="G320" s="739"/>
      <c r="H320" s="457"/>
      <c r="I320" s="457"/>
      <c r="J320" s="446"/>
      <c r="K320" s="446"/>
      <c r="L320" s="446"/>
      <c r="M320" s="441">
        <f t="shared" si="90"/>
        <v>0</v>
      </c>
      <c r="N320" s="451">
        <f t="shared" si="91"/>
        <v>0</v>
      </c>
      <c r="O320" s="416"/>
      <c r="P320" s="416"/>
      <c r="Q320" s="416"/>
      <c r="R320" s="416"/>
      <c r="S320" s="416"/>
      <c r="T320" s="416"/>
    </row>
    <row r="321" spans="1:20" outlineLevel="2" x14ac:dyDescent="0.2">
      <c r="A321" s="452" t="s">
        <v>774</v>
      </c>
      <c r="B321" s="455"/>
      <c r="C321" s="444">
        <v>312</v>
      </c>
      <c r="D321" s="747"/>
      <c r="E321" s="747"/>
      <c r="F321" s="459"/>
      <c r="G321" s="739"/>
      <c r="H321" s="457"/>
      <c r="I321" s="457"/>
      <c r="J321" s="446"/>
      <c r="K321" s="446"/>
      <c r="L321" s="446"/>
      <c r="M321" s="441">
        <f t="shared" si="90"/>
        <v>0</v>
      </c>
      <c r="N321" s="451">
        <f t="shared" si="91"/>
        <v>0</v>
      </c>
      <c r="O321" s="416"/>
      <c r="P321" s="416"/>
      <c r="Q321" s="416"/>
      <c r="R321" s="416"/>
      <c r="S321" s="416"/>
      <c r="T321" s="416"/>
    </row>
    <row r="322" spans="1:20" outlineLevel="1" x14ac:dyDescent="0.2">
      <c r="A322" s="452" t="str">
        <f>A$19</f>
        <v>Хаан банк</v>
      </c>
      <c r="B322" s="455"/>
      <c r="C322" s="444">
        <v>313</v>
      </c>
      <c r="D322" s="746"/>
      <c r="E322" s="746"/>
      <c r="F322" s="455"/>
      <c r="G322" s="466"/>
      <c r="H322" s="455"/>
      <c r="I322" s="455"/>
      <c r="J322" s="448">
        <f>SUM(J323:J332)</f>
        <v>0</v>
      </c>
      <c r="K322" s="448">
        <f t="shared" ref="K322:M322" si="92">SUM(K323:K332)</f>
        <v>0</v>
      </c>
      <c r="L322" s="448">
        <f t="shared" si="92"/>
        <v>0</v>
      </c>
      <c r="M322" s="441">
        <f t="shared" si="92"/>
        <v>0</v>
      </c>
      <c r="N322" s="451">
        <f>SUMPRODUCT((N323:N332=$V$2)*M323:M332)</f>
        <v>0</v>
      </c>
      <c r="O322" s="416"/>
      <c r="P322" s="416"/>
      <c r="Q322" s="416"/>
      <c r="R322" s="416"/>
      <c r="S322" s="416"/>
      <c r="T322" s="416"/>
    </row>
    <row r="323" spans="1:20" outlineLevel="2" x14ac:dyDescent="0.2">
      <c r="A323" s="450"/>
      <c r="B323" s="455"/>
      <c r="C323" s="444">
        <v>314</v>
      </c>
      <c r="D323" s="747"/>
      <c r="E323" s="747"/>
      <c r="F323" s="448">
        <f>YEARFRAC(D323,E323)*12</f>
        <v>0</v>
      </c>
      <c r="G323" s="739"/>
      <c r="H323" s="457"/>
      <c r="I323" s="457"/>
      <c r="J323" s="446"/>
      <c r="K323" s="446"/>
      <c r="L323" s="446"/>
      <c r="M323" s="441">
        <f>J323+K323+L323</f>
        <v>0</v>
      </c>
      <c r="N323" s="451">
        <f>$N$19</f>
        <v>0</v>
      </c>
      <c r="O323" s="416"/>
      <c r="P323" s="416"/>
      <c r="Q323" s="416"/>
      <c r="R323" s="416"/>
      <c r="S323" s="416"/>
      <c r="T323" s="416"/>
    </row>
    <row r="324" spans="1:20" outlineLevel="2" x14ac:dyDescent="0.2">
      <c r="A324" s="450"/>
      <c r="B324" s="455"/>
      <c r="C324" s="444">
        <v>315</v>
      </c>
      <c r="D324" s="747"/>
      <c r="E324" s="747"/>
      <c r="F324" s="448">
        <f t="shared" ref="F324:F331" si="93">YEARFRAC(D324,E324)*12</f>
        <v>0</v>
      </c>
      <c r="G324" s="739"/>
      <c r="H324" s="457"/>
      <c r="I324" s="457"/>
      <c r="J324" s="446"/>
      <c r="K324" s="446"/>
      <c r="L324" s="446"/>
      <c r="M324" s="441">
        <f t="shared" ref="M324:M332" si="94">J324+K324+L324</f>
        <v>0</v>
      </c>
      <c r="N324" s="451">
        <f t="shared" ref="N324:N332" si="95">$N$19</f>
        <v>0</v>
      </c>
      <c r="O324" s="416"/>
      <c r="P324" s="416"/>
      <c r="Q324" s="416"/>
      <c r="R324" s="416"/>
      <c r="S324" s="416"/>
      <c r="T324" s="416"/>
    </row>
    <row r="325" spans="1:20" outlineLevel="2" x14ac:dyDescent="0.2">
      <c r="A325" s="450"/>
      <c r="B325" s="455"/>
      <c r="C325" s="444">
        <v>316</v>
      </c>
      <c r="D325" s="747"/>
      <c r="E325" s="747"/>
      <c r="F325" s="448">
        <f t="shared" si="93"/>
        <v>0</v>
      </c>
      <c r="G325" s="739"/>
      <c r="H325" s="457"/>
      <c r="I325" s="457"/>
      <c r="J325" s="446"/>
      <c r="K325" s="446"/>
      <c r="L325" s="446"/>
      <c r="M325" s="441">
        <f t="shared" si="94"/>
        <v>0</v>
      </c>
      <c r="N325" s="451">
        <f t="shared" si="95"/>
        <v>0</v>
      </c>
      <c r="O325" s="416"/>
      <c r="P325" s="416"/>
      <c r="Q325" s="416"/>
      <c r="R325" s="416"/>
      <c r="S325" s="416"/>
      <c r="T325" s="416"/>
    </row>
    <row r="326" spans="1:20" outlineLevel="2" x14ac:dyDescent="0.2">
      <c r="A326" s="450"/>
      <c r="B326" s="455"/>
      <c r="C326" s="444">
        <v>317</v>
      </c>
      <c r="D326" s="747"/>
      <c r="E326" s="747"/>
      <c r="F326" s="448">
        <f t="shared" si="93"/>
        <v>0</v>
      </c>
      <c r="G326" s="739"/>
      <c r="H326" s="457"/>
      <c r="I326" s="457"/>
      <c r="J326" s="446"/>
      <c r="K326" s="446"/>
      <c r="L326" s="446"/>
      <c r="M326" s="441">
        <f t="shared" si="94"/>
        <v>0</v>
      </c>
      <c r="N326" s="451">
        <f t="shared" si="95"/>
        <v>0</v>
      </c>
      <c r="O326" s="416"/>
      <c r="P326" s="416"/>
      <c r="Q326" s="416"/>
      <c r="R326" s="416"/>
      <c r="S326" s="416"/>
      <c r="T326" s="416"/>
    </row>
    <row r="327" spans="1:20" outlineLevel="2" x14ac:dyDescent="0.2">
      <c r="A327" s="450"/>
      <c r="B327" s="455"/>
      <c r="C327" s="444">
        <v>318</v>
      </c>
      <c r="D327" s="747"/>
      <c r="E327" s="747"/>
      <c r="F327" s="448">
        <f t="shared" si="93"/>
        <v>0</v>
      </c>
      <c r="G327" s="739"/>
      <c r="H327" s="457"/>
      <c r="I327" s="457"/>
      <c r="J327" s="446"/>
      <c r="K327" s="446"/>
      <c r="L327" s="446"/>
      <c r="M327" s="441">
        <f t="shared" si="94"/>
        <v>0</v>
      </c>
      <c r="N327" s="451">
        <f t="shared" si="95"/>
        <v>0</v>
      </c>
      <c r="O327" s="416"/>
      <c r="P327" s="416"/>
      <c r="Q327" s="416"/>
      <c r="R327" s="416"/>
      <c r="S327" s="416"/>
      <c r="T327" s="416"/>
    </row>
    <row r="328" spans="1:20" outlineLevel="2" x14ac:dyDescent="0.2">
      <c r="A328" s="450"/>
      <c r="B328" s="455"/>
      <c r="C328" s="444">
        <v>319</v>
      </c>
      <c r="D328" s="747"/>
      <c r="E328" s="747"/>
      <c r="F328" s="448">
        <f t="shared" si="93"/>
        <v>0</v>
      </c>
      <c r="G328" s="739"/>
      <c r="H328" s="457"/>
      <c r="I328" s="457"/>
      <c r="J328" s="446"/>
      <c r="K328" s="446"/>
      <c r="L328" s="446"/>
      <c r="M328" s="441">
        <f t="shared" si="94"/>
        <v>0</v>
      </c>
      <c r="N328" s="451">
        <f t="shared" si="95"/>
        <v>0</v>
      </c>
      <c r="O328" s="416"/>
      <c r="P328" s="416"/>
      <c r="Q328" s="416"/>
      <c r="R328" s="416"/>
      <c r="S328" s="416"/>
      <c r="T328" s="416"/>
    </row>
    <row r="329" spans="1:20" outlineLevel="2" x14ac:dyDescent="0.2">
      <c r="A329" s="450"/>
      <c r="B329" s="455"/>
      <c r="C329" s="444">
        <v>320</v>
      </c>
      <c r="D329" s="747"/>
      <c r="E329" s="747"/>
      <c r="F329" s="448">
        <f t="shared" si="93"/>
        <v>0</v>
      </c>
      <c r="G329" s="739"/>
      <c r="H329" s="457"/>
      <c r="I329" s="457"/>
      <c r="J329" s="446"/>
      <c r="K329" s="446"/>
      <c r="L329" s="446"/>
      <c r="M329" s="441">
        <f t="shared" si="94"/>
        <v>0</v>
      </c>
      <c r="N329" s="451">
        <f t="shared" si="95"/>
        <v>0</v>
      </c>
      <c r="O329" s="416"/>
      <c r="P329" s="416"/>
      <c r="Q329" s="416"/>
      <c r="R329" s="416"/>
      <c r="S329" s="416"/>
      <c r="T329" s="416"/>
    </row>
    <row r="330" spans="1:20" outlineLevel="2" x14ac:dyDescent="0.2">
      <c r="A330" s="450"/>
      <c r="B330" s="455"/>
      <c r="C330" s="444">
        <v>321</v>
      </c>
      <c r="D330" s="747"/>
      <c r="E330" s="747"/>
      <c r="F330" s="448">
        <f t="shared" si="93"/>
        <v>0</v>
      </c>
      <c r="G330" s="739"/>
      <c r="H330" s="457"/>
      <c r="I330" s="457"/>
      <c r="J330" s="446"/>
      <c r="K330" s="446"/>
      <c r="L330" s="446"/>
      <c r="M330" s="441">
        <f t="shared" si="94"/>
        <v>0</v>
      </c>
      <c r="N330" s="451">
        <f t="shared" si="95"/>
        <v>0</v>
      </c>
      <c r="O330" s="416"/>
      <c r="P330" s="416"/>
      <c r="Q330" s="416"/>
      <c r="R330" s="416"/>
      <c r="S330" s="416"/>
      <c r="T330" s="416"/>
    </row>
    <row r="331" spans="1:20" outlineLevel="2" x14ac:dyDescent="0.2">
      <c r="A331" s="450"/>
      <c r="B331" s="455"/>
      <c r="C331" s="444">
        <v>322</v>
      </c>
      <c r="D331" s="747"/>
      <c r="E331" s="747"/>
      <c r="F331" s="448">
        <f t="shared" si="93"/>
        <v>0</v>
      </c>
      <c r="G331" s="739"/>
      <c r="H331" s="457"/>
      <c r="I331" s="457"/>
      <c r="J331" s="446"/>
      <c r="K331" s="446"/>
      <c r="L331" s="446"/>
      <c r="M331" s="441">
        <f t="shared" si="94"/>
        <v>0</v>
      </c>
      <c r="N331" s="451">
        <f t="shared" si="95"/>
        <v>0</v>
      </c>
      <c r="O331" s="416"/>
      <c r="P331" s="416"/>
      <c r="Q331" s="416"/>
      <c r="R331" s="416"/>
      <c r="S331" s="416"/>
      <c r="T331" s="416"/>
    </row>
    <row r="332" spans="1:20" outlineLevel="2" x14ac:dyDescent="0.2">
      <c r="A332" s="452" t="s">
        <v>774</v>
      </c>
      <c r="B332" s="455"/>
      <c r="C332" s="444">
        <v>323</v>
      </c>
      <c r="D332" s="747"/>
      <c r="E332" s="747"/>
      <c r="F332" s="459"/>
      <c r="G332" s="739"/>
      <c r="H332" s="457"/>
      <c r="I332" s="457"/>
      <c r="J332" s="446"/>
      <c r="K332" s="446"/>
      <c r="L332" s="446"/>
      <c r="M332" s="441">
        <f t="shared" si="94"/>
        <v>0</v>
      </c>
      <c r="N332" s="451">
        <f t="shared" si="95"/>
        <v>0</v>
      </c>
      <c r="O332" s="416"/>
      <c r="P332" s="416"/>
      <c r="Q332" s="416"/>
      <c r="R332" s="416"/>
      <c r="S332" s="416"/>
      <c r="T332" s="416"/>
    </row>
    <row r="333" spans="1:20" outlineLevel="1" x14ac:dyDescent="0.2">
      <c r="A333" s="452" t="str">
        <f>A$20</f>
        <v>Хас банк</v>
      </c>
      <c r="B333" s="455"/>
      <c r="C333" s="444">
        <v>324</v>
      </c>
      <c r="D333" s="746"/>
      <c r="E333" s="746"/>
      <c r="F333" s="455"/>
      <c r="G333" s="466"/>
      <c r="H333" s="455"/>
      <c r="I333" s="455"/>
      <c r="J333" s="448">
        <f>SUM(J334:J343)</f>
        <v>0</v>
      </c>
      <c r="K333" s="448">
        <f t="shared" ref="K333:M333" si="96">SUM(K334:K343)</f>
        <v>0</v>
      </c>
      <c r="L333" s="448">
        <f t="shared" si="96"/>
        <v>0</v>
      </c>
      <c r="M333" s="441">
        <f t="shared" si="96"/>
        <v>0</v>
      </c>
      <c r="N333" s="451">
        <f>SUMPRODUCT((N334:N343=$V$2)*M334:M343)</f>
        <v>0</v>
      </c>
      <c r="O333" s="416"/>
      <c r="P333" s="416"/>
      <c r="Q333" s="416"/>
      <c r="R333" s="416"/>
      <c r="S333" s="416"/>
      <c r="T333" s="416"/>
    </row>
    <row r="334" spans="1:20" outlineLevel="2" x14ac:dyDescent="0.2">
      <c r="A334" s="450"/>
      <c r="B334" s="455"/>
      <c r="C334" s="444">
        <v>325</v>
      </c>
      <c r="D334" s="747"/>
      <c r="E334" s="747"/>
      <c r="F334" s="448">
        <f>YEARFRAC(D334,E334)*12</f>
        <v>0</v>
      </c>
      <c r="G334" s="739"/>
      <c r="H334" s="457"/>
      <c r="I334" s="457"/>
      <c r="J334" s="446"/>
      <c r="K334" s="446"/>
      <c r="L334" s="446"/>
      <c r="M334" s="441">
        <f>J334+K334+L334</f>
        <v>0</v>
      </c>
      <c r="N334" s="451">
        <f>$N$20</f>
        <v>0</v>
      </c>
      <c r="O334" s="416"/>
      <c r="P334" s="416"/>
      <c r="Q334" s="416"/>
      <c r="R334" s="416"/>
      <c r="S334" s="416"/>
      <c r="T334" s="416"/>
    </row>
    <row r="335" spans="1:20" outlineLevel="2" x14ac:dyDescent="0.2">
      <c r="A335" s="450"/>
      <c r="B335" s="455"/>
      <c r="C335" s="444">
        <v>326</v>
      </c>
      <c r="D335" s="747"/>
      <c r="E335" s="747"/>
      <c r="F335" s="448">
        <f t="shared" ref="F335:F342" si="97">YEARFRAC(D335,E335)*12</f>
        <v>0</v>
      </c>
      <c r="G335" s="739"/>
      <c r="H335" s="457"/>
      <c r="I335" s="457"/>
      <c r="J335" s="446"/>
      <c r="K335" s="446"/>
      <c r="L335" s="446"/>
      <c r="M335" s="441">
        <f t="shared" ref="M335:M343" si="98">J335+K335+L335</f>
        <v>0</v>
      </c>
      <c r="N335" s="451">
        <f t="shared" ref="N335:N343" si="99">$N$20</f>
        <v>0</v>
      </c>
      <c r="O335" s="416"/>
      <c r="P335" s="416"/>
      <c r="Q335" s="416"/>
      <c r="R335" s="416"/>
      <c r="S335" s="416"/>
      <c r="T335" s="416"/>
    </row>
    <row r="336" spans="1:20" outlineLevel="2" x14ac:dyDescent="0.2">
      <c r="A336" s="450"/>
      <c r="B336" s="455"/>
      <c r="C336" s="444">
        <v>327</v>
      </c>
      <c r="D336" s="747"/>
      <c r="E336" s="747"/>
      <c r="F336" s="448">
        <f t="shared" si="97"/>
        <v>0</v>
      </c>
      <c r="G336" s="739"/>
      <c r="H336" s="457"/>
      <c r="I336" s="457"/>
      <c r="J336" s="446"/>
      <c r="K336" s="446"/>
      <c r="L336" s="446"/>
      <c r="M336" s="441">
        <f t="shared" si="98"/>
        <v>0</v>
      </c>
      <c r="N336" s="451">
        <f t="shared" si="99"/>
        <v>0</v>
      </c>
      <c r="O336" s="416"/>
      <c r="P336" s="416"/>
      <c r="Q336" s="416"/>
      <c r="R336" s="416"/>
      <c r="S336" s="416"/>
      <c r="T336" s="416"/>
    </row>
    <row r="337" spans="1:20" outlineLevel="2" x14ac:dyDescent="0.2">
      <c r="A337" s="450"/>
      <c r="B337" s="455"/>
      <c r="C337" s="444">
        <v>328</v>
      </c>
      <c r="D337" s="747"/>
      <c r="E337" s="747"/>
      <c r="F337" s="448">
        <f t="shared" si="97"/>
        <v>0</v>
      </c>
      <c r="G337" s="739"/>
      <c r="H337" s="457"/>
      <c r="I337" s="457"/>
      <c r="J337" s="446"/>
      <c r="K337" s="446"/>
      <c r="L337" s="446"/>
      <c r="M337" s="441">
        <f t="shared" si="98"/>
        <v>0</v>
      </c>
      <c r="N337" s="451">
        <f t="shared" si="99"/>
        <v>0</v>
      </c>
      <c r="O337" s="416"/>
      <c r="P337" s="416"/>
      <c r="Q337" s="416"/>
      <c r="R337" s="416"/>
      <c r="S337" s="416"/>
      <c r="T337" s="416"/>
    </row>
    <row r="338" spans="1:20" outlineLevel="2" x14ac:dyDescent="0.2">
      <c r="A338" s="450"/>
      <c r="B338" s="455"/>
      <c r="C338" s="444">
        <v>329</v>
      </c>
      <c r="D338" s="747"/>
      <c r="E338" s="747"/>
      <c r="F338" s="448">
        <f t="shared" si="97"/>
        <v>0</v>
      </c>
      <c r="G338" s="739"/>
      <c r="H338" s="457"/>
      <c r="I338" s="457"/>
      <c r="J338" s="446"/>
      <c r="K338" s="446"/>
      <c r="L338" s="446"/>
      <c r="M338" s="441">
        <f t="shared" si="98"/>
        <v>0</v>
      </c>
      <c r="N338" s="451">
        <f t="shared" si="99"/>
        <v>0</v>
      </c>
      <c r="O338" s="416"/>
      <c r="P338" s="416"/>
      <c r="Q338" s="416"/>
      <c r="R338" s="416"/>
      <c r="S338" s="416"/>
      <c r="T338" s="416"/>
    </row>
    <row r="339" spans="1:20" outlineLevel="2" x14ac:dyDescent="0.2">
      <c r="A339" s="450"/>
      <c r="B339" s="455"/>
      <c r="C339" s="444">
        <v>330</v>
      </c>
      <c r="D339" s="747"/>
      <c r="E339" s="747"/>
      <c r="F339" s="448">
        <f t="shared" si="97"/>
        <v>0</v>
      </c>
      <c r="G339" s="739"/>
      <c r="H339" s="457"/>
      <c r="I339" s="457"/>
      <c r="J339" s="446"/>
      <c r="K339" s="446"/>
      <c r="L339" s="446"/>
      <c r="M339" s="441">
        <f t="shared" si="98"/>
        <v>0</v>
      </c>
      <c r="N339" s="451">
        <f t="shared" si="99"/>
        <v>0</v>
      </c>
      <c r="O339" s="416"/>
      <c r="P339" s="416"/>
      <c r="Q339" s="416"/>
      <c r="R339" s="416"/>
      <c r="S339" s="416"/>
      <c r="T339" s="416"/>
    </row>
    <row r="340" spans="1:20" outlineLevel="2" x14ac:dyDescent="0.2">
      <c r="A340" s="450"/>
      <c r="B340" s="455"/>
      <c r="C340" s="444">
        <v>331</v>
      </c>
      <c r="D340" s="747"/>
      <c r="E340" s="747"/>
      <c r="F340" s="448">
        <f t="shared" si="97"/>
        <v>0</v>
      </c>
      <c r="G340" s="739"/>
      <c r="H340" s="457"/>
      <c r="I340" s="457"/>
      <c r="J340" s="446"/>
      <c r="K340" s="446"/>
      <c r="L340" s="446"/>
      <c r="M340" s="441">
        <f t="shared" si="98"/>
        <v>0</v>
      </c>
      <c r="N340" s="451">
        <f t="shared" si="99"/>
        <v>0</v>
      </c>
      <c r="O340" s="416"/>
      <c r="P340" s="416"/>
      <c r="Q340" s="416"/>
      <c r="R340" s="416"/>
      <c r="S340" s="416"/>
      <c r="T340" s="416"/>
    </row>
    <row r="341" spans="1:20" outlineLevel="2" x14ac:dyDescent="0.2">
      <c r="A341" s="450"/>
      <c r="B341" s="455"/>
      <c r="C341" s="444">
        <v>332</v>
      </c>
      <c r="D341" s="747"/>
      <c r="E341" s="747"/>
      <c r="F341" s="448">
        <f t="shared" si="97"/>
        <v>0</v>
      </c>
      <c r="G341" s="739"/>
      <c r="H341" s="457"/>
      <c r="I341" s="457"/>
      <c r="J341" s="446"/>
      <c r="K341" s="446"/>
      <c r="L341" s="446"/>
      <c r="M341" s="441">
        <f t="shared" si="98"/>
        <v>0</v>
      </c>
      <c r="N341" s="451">
        <f t="shared" si="99"/>
        <v>0</v>
      </c>
      <c r="O341" s="416"/>
      <c r="P341" s="416"/>
      <c r="Q341" s="416"/>
      <c r="R341" s="416"/>
      <c r="S341" s="416"/>
      <c r="T341" s="416"/>
    </row>
    <row r="342" spans="1:20" outlineLevel="2" x14ac:dyDescent="0.2">
      <c r="A342" s="450"/>
      <c r="B342" s="455"/>
      <c r="C342" s="444">
        <v>333</v>
      </c>
      <c r="D342" s="747"/>
      <c r="E342" s="747"/>
      <c r="F342" s="448">
        <f t="shared" si="97"/>
        <v>0</v>
      </c>
      <c r="G342" s="739"/>
      <c r="H342" s="457"/>
      <c r="I342" s="457"/>
      <c r="J342" s="446"/>
      <c r="K342" s="446"/>
      <c r="L342" s="446"/>
      <c r="M342" s="441">
        <f t="shared" si="98"/>
        <v>0</v>
      </c>
      <c r="N342" s="451">
        <f t="shared" si="99"/>
        <v>0</v>
      </c>
      <c r="O342" s="416"/>
      <c r="P342" s="416"/>
      <c r="Q342" s="416"/>
      <c r="R342" s="416"/>
      <c r="S342" s="416"/>
      <c r="T342" s="416"/>
    </row>
    <row r="343" spans="1:20" outlineLevel="2" x14ac:dyDescent="0.2">
      <c r="A343" s="452" t="s">
        <v>774</v>
      </c>
      <c r="B343" s="455"/>
      <c r="C343" s="444">
        <v>334</v>
      </c>
      <c r="D343" s="747"/>
      <c r="E343" s="747"/>
      <c r="F343" s="459"/>
      <c r="G343" s="739"/>
      <c r="H343" s="457"/>
      <c r="I343" s="457"/>
      <c r="J343" s="446"/>
      <c r="K343" s="446"/>
      <c r="L343" s="446"/>
      <c r="M343" s="441">
        <f t="shared" si="98"/>
        <v>0</v>
      </c>
      <c r="N343" s="451">
        <f t="shared" si="99"/>
        <v>0</v>
      </c>
      <c r="O343" s="416"/>
      <c r="P343" s="416"/>
      <c r="Q343" s="416"/>
      <c r="R343" s="416"/>
      <c r="S343" s="416"/>
      <c r="T343" s="416"/>
    </row>
    <row r="344" spans="1:20" outlineLevel="1" x14ac:dyDescent="0.2">
      <c r="A344" s="452" t="str">
        <f>A$21</f>
        <v>Худалдаа хөгжлийн банк</v>
      </c>
      <c r="B344" s="455"/>
      <c r="C344" s="444">
        <v>335</v>
      </c>
      <c r="D344" s="746"/>
      <c r="E344" s="746"/>
      <c r="F344" s="455"/>
      <c r="G344" s="466"/>
      <c r="H344" s="455"/>
      <c r="I344" s="455"/>
      <c r="J344" s="448">
        <f>SUM(J345:J354)</f>
        <v>0</v>
      </c>
      <c r="K344" s="448">
        <f t="shared" ref="K344:M344" si="100">SUM(K345:K354)</f>
        <v>0</v>
      </c>
      <c r="L344" s="448">
        <f t="shared" si="100"/>
        <v>0</v>
      </c>
      <c r="M344" s="441">
        <f t="shared" si="100"/>
        <v>0</v>
      </c>
      <c r="N344" s="451">
        <f>SUMPRODUCT((N345:N354=$V$2)*M345:M354)</f>
        <v>0</v>
      </c>
      <c r="O344" s="416"/>
      <c r="P344" s="416"/>
      <c r="Q344" s="416"/>
      <c r="R344" s="416"/>
      <c r="S344" s="416"/>
      <c r="T344" s="416"/>
    </row>
    <row r="345" spans="1:20" outlineLevel="2" x14ac:dyDescent="0.2">
      <c r="A345" s="450"/>
      <c r="B345" s="455"/>
      <c r="C345" s="444">
        <v>336</v>
      </c>
      <c r="D345" s="747"/>
      <c r="E345" s="747"/>
      <c r="F345" s="448">
        <f>YEARFRAC(D345,E345)*12</f>
        <v>0</v>
      </c>
      <c r="G345" s="739"/>
      <c r="H345" s="457"/>
      <c r="I345" s="457"/>
      <c r="J345" s="446"/>
      <c r="K345" s="446"/>
      <c r="L345" s="446"/>
      <c r="M345" s="441">
        <f>J345+K345+L345</f>
        <v>0</v>
      </c>
      <c r="N345" s="451">
        <f>$N$21</f>
        <v>0</v>
      </c>
      <c r="O345" s="416"/>
      <c r="P345" s="416"/>
      <c r="Q345" s="416"/>
      <c r="R345" s="416"/>
      <c r="S345" s="416"/>
      <c r="T345" s="416"/>
    </row>
    <row r="346" spans="1:20" outlineLevel="2" x14ac:dyDescent="0.2">
      <c r="A346" s="450"/>
      <c r="B346" s="455"/>
      <c r="C346" s="444">
        <v>337</v>
      </c>
      <c r="D346" s="747"/>
      <c r="E346" s="747"/>
      <c r="F346" s="448">
        <f t="shared" ref="F346:F353" si="101">YEARFRAC(D346,E346)*12</f>
        <v>0</v>
      </c>
      <c r="G346" s="739"/>
      <c r="H346" s="457"/>
      <c r="I346" s="457"/>
      <c r="J346" s="446"/>
      <c r="K346" s="446"/>
      <c r="L346" s="446"/>
      <c r="M346" s="441">
        <f t="shared" ref="M346:M354" si="102">J346+K346+L346</f>
        <v>0</v>
      </c>
      <c r="N346" s="451">
        <f t="shared" ref="N346:N354" si="103">$N$21</f>
        <v>0</v>
      </c>
      <c r="O346" s="416"/>
      <c r="P346" s="416"/>
      <c r="Q346" s="416"/>
      <c r="R346" s="416"/>
      <c r="S346" s="416"/>
      <c r="T346" s="416"/>
    </row>
    <row r="347" spans="1:20" outlineLevel="2" x14ac:dyDescent="0.2">
      <c r="A347" s="450"/>
      <c r="B347" s="455"/>
      <c r="C347" s="444">
        <v>338</v>
      </c>
      <c r="D347" s="747"/>
      <c r="E347" s="747"/>
      <c r="F347" s="448">
        <f t="shared" si="101"/>
        <v>0</v>
      </c>
      <c r="G347" s="739"/>
      <c r="H347" s="457"/>
      <c r="I347" s="457"/>
      <c r="J347" s="446"/>
      <c r="K347" s="446"/>
      <c r="L347" s="446"/>
      <c r="M347" s="441">
        <f t="shared" si="102"/>
        <v>0</v>
      </c>
      <c r="N347" s="451">
        <f t="shared" si="103"/>
        <v>0</v>
      </c>
      <c r="O347" s="416"/>
      <c r="P347" s="416"/>
      <c r="Q347" s="416"/>
      <c r="R347" s="416"/>
      <c r="S347" s="416"/>
      <c r="T347" s="416"/>
    </row>
    <row r="348" spans="1:20" outlineLevel="2" x14ac:dyDescent="0.2">
      <c r="A348" s="450"/>
      <c r="B348" s="455"/>
      <c r="C348" s="444">
        <v>339</v>
      </c>
      <c r="D348" s="747"/>
      <c r="E348" s="747"/>
      <c r="F348" s="448">
        <f t="shared" si="101"/>
        <v>0</v>
      </c>
      <c r="G348" s="739"/>
      <c r="H348" s="457"/>
      <c r="I348" s="457"/>
      <c r="J348" s="446"/>
      <c r="K348" s="446"/>
      <c r="L348" s="446"/>
      <c r="M348" s="441">
        <f t="shared" si="102"/>
        <v>0</v>
      </c>
      <c r="N348" s="451">
        <f t="shared" si="103"/>
        <v>0</v>
      </c>
      <c r="O348" s="416"/>
      <c r="P348" s="416"/>
      <c r="Q348" s="416"/>
      <c r="R348" s="416"/>
      <c r="S348" s="416"/>
      <c r="T348" s="416"/>
    </row>
    <row r="349" spans="1:20" outlineLevel="2" x14ac:dyDescent="0.2">
      <c r="A349" s="450"/>
      <c r="B349" s="455"/>
      <c r="C349" s="444">
        <v>340</v>
      </c>
      <c r="D349" s="747"/>
      <c r="E349" s="747"/>
      <c r="F349" s="448">
        <f t="shared" si="101"/>
        <v>0</v>
      </c>
      <c r="G349" s="739"/>
      <c r="H349" s="457"/>
      <c r="I349" s="457"/>
      <c r="J349" s="446"/>
      <c r="K349" s="446"/>
      <c r="L349" s="446"/>
      <c r="M349" s="441">
        <f t="shared" si="102"/>
        <v>0</v>
      </c>
      <c r="N349" s="451">
        <f t="shared" si="103"/>
        <v>0</v>
      </c>
      <c r="O349" s="416"/>
      <c r="P349" s="416"/>
      <c r="Q349" s="416"/>
      <c r="R349" s="416"/>
      <c r="S349" s="416"/>
      <c r="T349" s="416"/>
    </row>
    <row r="350" spans="1:20" outlineLevel="2" x14ac:dyDescent="0.2">
      <c r="A350" s="450"/>
      <c r="B350" s="455"/>
      <c r="C350" s="444">
        <v>341</v>
      </c>
      <c r="D350" s="747"/>
      <c r="E350" s="747"/>
      <c r="F350" s="448">
        <f t="shared" si="101"/>
        <v>0</v>
      </c>
      <c r="G350" s="739"/>
      <c r="H350" s="457"/>
      <c r="I350" s="457"/>
      <c r="J350" s="446"/>
      <c r="K350" s="446"/>
      <c r="L350" s="446"/>
      <c r="M350" s="441">
        <f t="shared" si="102"/>
        <v>0</v>
      </c>
      <c r="N350" s="451">
        <f t="shared" si="103"/>
        <v>0</v>
      </c>
      <c r="O350" s="416"/>
      <c r="P350" s="416"/>
      <c r="Q350" s="416"/>
      <c r="R350" s="416"/>
      <c r="S350" s="416"/>
      <c r="T350" s="416"/>
    </row>
    <row r="351" spans="1:20" outlineLevel="2" x14ac:dyDescent="0.2">
      <c r="A351" s="450"/>
      <c r="B351" s="455"/>
      <c r="C351" s="444">
        <v>342</v>
      </c>
      <c r="D351" s="747"/>
      <c r="E351" s="747"/>
      <c r="F351" s="448">
        <f t="shared" si="101"/>
        <v>0</v>
      </c>
      <c r="G351" s="739"/>
      <c r="H351" s="457"/>
      <c r="I351" s="457"/>
      <c r="J351" s="446"/>
      <c r="K351" s="446"/>
      <c r="L351" s="446"/>
      <c r="M351" s="441">
        <f t="shared" si="102"/>
        <v>0</v>
      </c>
      <c r="N351" s="451">
        <f t="shared" si="103"/>
        <v>0</v>
      </c>
      <c r="O351" s="416"/>
      <c r="P351" s="416"/>
      <c r="Q351" s="416"/>
      <c r="R351" s="416"/>
      <c r="S351" s="416"/>
      <c r="T351" s="416"/>
    </row>
    <row r="352" spans="1:20" outlineLevel="2" x14ac:dyDescent="0.2">
      <c r="A352" s="450"/>
      <c r="B352" s="455"/>
      <c r="C352" s="444">
        <v>343</v>
      </c>
      <c r="D352" s="747"/>
      <c r="E352" s="747"/>
      <c r="F352" s="448">
        <f t="shared" si="101"/>
        <v>0</v>
      </c>
      <c r="G352" s="739"/>
      <c r="H352" s="457"/>
      <c r="I352" s="457"/>
      <c r="J352" s="446"/>
      <c r="K352" s="446"/>
      <c r="L352" s="446"/>
      <c r="M352" s="441">
        <f t="shared" si="102"/>
        <v>0</v>
      </c>
      <c r="N352" s="451">
        <f t="shared" si="103"/>
        <v>0</v>
      </c>
      <c r="O352" s="416"/>
      <c r="P352" s="416"/>
      <c r="Q352" s="416"/>
      <c r="R352" s="416"/>
      <c r="S352" s="416"/>
      <c r="T352" s="416"/>
    </row>
    <row r="353" spans="1:20" outlineLevel="2" x14ac:dyDescent="0.2">
      <c r="A353" s="450"/>
      <c r="B353" s="455"/>
      <c r="C353" s="444">
        <v>344</v>
      </c>
      <c r="D353" s="747"/>
      <c r="E353" s="747"/>
      <c r="F353" s="448">
        <f t="shared" si="101"/>
        <v>0</v>
      </c>
      <c r="G353" s="739"/>
      <c r="H353" s="457"/>
      <c r="I353" s="457"/>
      <c r="J353" s="446"/>
      <c r="K353" s="446"/>
      <c r="L353" s="446"/>
      <c r="M353" s="441">
        <f t="shared" si="102"/>
        <v>0</v>
      </c>
      <c r="N353" s="451">
        <f t="shared" si="103"/>
        <v>0</v>
      </c>
      <c r="O353" s="416"/>
      <c r="P353" s="416"/>
      <c r="Q353" s="416"/>
      <c r="R353" s="416"/>
      <c r="S353" s="416"/>
      <c r="T353" s="416"/>
    </row>
    <row r="354" spans="1:20" outlineLevel="2" x14ac:dyDescent="0.2">
      <c r="A354" s="452" t="s">
        <v>774</v>
      </c>
      <c r="B354" s="455"/>
      <c r="C354" s="444">
        <v>345</v>
      </c>
      <c r="D354" s="747"/>
      <c r="E354" s="747"/>
      <c r="F354" s="459"/>
      <c r="G354" s="739"/>
      <c r="H354" s="457"/>
      <c r="I354" s="457"/>
      <c r="J354" s="446"/>
      <c r="K354" s="446"/>
      <c r="L354" s="446"/>
      <c r="M354" s="441">
        <f t="shared" si="102"/>
        <v>0</v>
      </c>
      <c r="N354" s="451">
        <f t="shared" si="103"/>
        <v>0</v>
      </c>
      <c r="O354" s="416"/>
      <c r="P354" s="416"/>
      <c r="Q354" s="416"/>
      <c r="R354" s="416"/>
      <c r="S354" s="416"/>
      <c r="T354" s="416"/>
    </row>
    <row r="355" spans="1:20" outlineLevel="1" x14ac:dyDescent="0.2">
      <c r="A355" s="452" t="str">
        <f>A$22</f>
        <v>Чингис хаан банк</v>
      </c>
      <c r="B355" s="455"/>
      <c r="C355" s="444">
        <v>346</v>
      </c>
      <c r="D355" s="746"/>
      <c r="E355" s="746"/>
      <c r="F355" s="455"/>
      <c r="G355" s="466"/>
      <c r="H355" s="455"/>
      <c r="I355" s="455"/>
      <c r="J355" s="448">
        <f>SUM(J356:J365)</f>
        <v>0</v>
      </c>
      <c r="K355" s="448">
        <f t="shared" ref="K355:M355" si="104">SUM(K356:K365)</f>
        <v>0</v>
      </c>
      <c r="L355" s="448">
        <f t="shared" si="104"/>
        <v>0</v>
      </c>
      <c r="M355" s="441">
        <f t="shared" si="104"/>
        <v>0</v>
      </c>
      <c r="N355" s="451">
        <f>SUMPRODUCT((N356:N365=$V$2)*M356:M365)</f>
        <v>0</v>
      </c>
      <c r="O355" s="416"/>
      <c r="P355" s="416"/>
      <c r="Q355" s="416"/>
      <c r="R355" s="416"/>
      <c r="S355" s="416"/>
      <c r="T355" s="416"/>
    </row>
    <row r="356" spans="1:20" outlineLevel="2" x14ac:dyDescent="0.2">
      <c r="A356" s="450"/>
      <c r="B356" s="455"/>
      <c r="C356" s="444">
        <v>347</v>
      </c>
      <c r="D356" s="747"/>
      <c r="E356" s="747"/>
      <c r="F356" s="448">
        <f>YEARFRAC(D356,E356)*12</f>
        <v>0</v>
      </c>
      <c r="G356" s="739"/>
      <c r="H356" s="457"/>
      <c r="I356" s="457"/>
      <c r="J356" s="446"/>
      <c r="K356" s="446"/>
      <c r="L356" s="446"/>
      <c r="M356" s="441">
        <f>J356+K356+L356</f>
        <v>0</v>
      </c>
      <c r="N356" s="451">
        <f>$N$22</f>
        <v>0</v>
      </c>
      <c r="O356" s="416"/>
      <c r="P356" s="416"/>
      <c r="Q356" s="416"/>
      <c r="R356" s="416"/>
      <c r="S356" s="416"/>
      <c r="T356" s="416"/>
    </row>
    <row r="357" spans="1:20" outlineLevel="2" x14ac:dyDescent="0.2">
      <c r="A357" s="450"/>
      <c r="B357" s="455"/>
      <c r="C357" s="444">
        <v>348</v>
      </c>
      <c r="D357" s="747"/>
      <c r="E357" s="747"/>
      <c r="F357" s="448">
        <f t="shared" ref="F357:F364" si="105">YEARFRAC(D357,E357)*12</f>
        <v>0</v>
      </c>
      <c r="G357" s="739"/>
      <c r="H357" s="457"/>
      <c r="I357" s="457"/>
      <c r="J357" s="446"/>
      <c r="K357" s="446"/>
      <c r="L357" s="446"/>
      <c r="M357" s="441">
        <f t="shared" ref="M357:M365" si="106">J357+K357+L357</f>
        <v>0</v>
      </c>
      <c r="N357" s="451">
        <f t="shared" ref="N357:N365" si="107">$N$22</f>
        <v>0</v>
      </c>
      <c r="O357" s="416"/>
      <c r="P357" s="416"/>
      <c r="Q357" s="416"/>
      <c r="R357" s="416"/>
      <c r="S357" s="416"/>
      <c r="T357" s="416"/>
    </row>
    <row r="358" spans="1:20" outlineLevel="2" x14ac:dyDescent="0.2">
      <c r="A358" s="450"/>
      <c r="B358" s="455"/>
      <c r="C358" s="444">
        <v>349</v>
      </c>
      <c r="D358" s="747"/>
      <c r="E358" s="747"/>
      <c r="F358" s="448">
        <f t="shared" si="105"/>
        <v>0</v>
      </c>
      <c r="G358" s="739"/>
      <c r="H358" s="457"/>
      <c r="I358" s="457"/>
      <c r="J358" s="446"/>
      <c r="K358" s="446"/>
      <c r="L358" s="446"/>
      <c r="M358" s="441">
        <f t="shared" si="106"/>
        <v>0</v>
      </c>
      <c r="N358" s="451">
        <f t="shared" si="107"/>
        <v>0</v>
      </c>
      <c r="O358" s="416"/>
      <c r="P358" s="416"/>
      <c r="Q358" s="416"/>
      <c r="R358" s="416"/>
      <c r="S358" s="416"/>
      <c r="T358" s="416"/>
    </row>
    <row r="359" spans="1:20" outlineLevel="2" x14ac:dyDescent="0.2">
      <c r="A359" s="450"/>
      <c r="B359" s="455"/>
      <c r="C359" s="444">
        <v>350</v>
      </c>
      <c r="D359" s="747"/>
      <c r="E359" s="747"/>
      <c r="F359" s="448">
        <f t="shared" si="105"/>
        <v>0</v>
      </c>
      <c r="G359" s="739"/>
      <c r="H359" s="457"/>
      <c r="I359" s="457"/>
      <c r="J359" s="446"/>
      <c r="K359" s="446"/>
      <c r="L359" s="446"/>
      <c r="M359" s="441">
        <f t="shared" si="106"/>
        <v>0</v>
      </c>
      <c r="N359" s="451">
        <f t="shared" si="107"/>
        <v>0</v>
      </c>
      <c r="O359" s="416"/>
      <c r="P359" s="416"/>
      <c r="Q359" s="416"/>
      <c r="R359" s="416"/>
      <c r="S359" s="416"/>
      <c r="T359" s="416"/>
    </row>
    <row r="360" spans="1:20" outlineLevel="2" x14ac:dyDescent="0.2">
      <c r="A360" s="450"/>
      <c r="B360" s="455"/>
      <c r="C360" s="444">
        <v>351</v>
      </c>
      <c r="D360" s="747"/>
      <c r="E360" s="747"/>
      <c r="F360" s="448">
        <f t="shared" si="105"/>
        <v>0</v>
      </c>
      <c r="G360" s="739"/>
      <c r="H360" s="457"/>
      <c r="I360" s="457"/>
      <c r="J360" s="446"/>
      <c r="K360" s="446"/>
      <c r="L360" s="446"/>
      <c r="M360" s="441">
        <f t="shared" si="106"/>
        <v>0</v>
      </c>
      <c r="N360" s="451">
        <f t="shared" si="107"/>
        <v>0</v>
      </c>
      <c r="O360" s="416"/>
      <c r="P360" s="416"/>
      <c r="Q360" s="416"/>
      <c r="R360" s="416"/>
      <c r="S360" s="416"/>
      <c r="T360" s="416"/>
    </row>
    <row r="361" spans="1:20" outlineLevel="2" x14ac:dyDescent="0.2">
      <c r="A361" s="450"/>
      <c r="B361" s="455"/>
      <c r="C361" s="444">
        <v>352</v>
      </c>
      <c r="D361" s="747"/>
      <c r="E361" s="747"/>
      <c r="F361" s="448">
        <f t="shared" si="105"/>
        <v>0</v>
      </c>
      <c r="G361" s="739"/>
      <c r="H361" s="457"/>
      <c r="I361" s="457"/>
      <c r="J361" s="446"/>
      <c r="K361" s="446"/>
      <c r="L361" s="446"/>
      <c r="M361" s="441">
        <f t="shared" si="106"/>
        <v>0</v>
      </c>
      <c r="N361" s="451">
        <f t="shared" si="107"/>
        <v>0</v>
      </c>
      <c r="O361" s="416"/>
      <c r="P361" s="416"/>
      <c r="Q361" s="416"/>
      <c r="R361" s="416"/>
      <c r="S361" s="416"/>
      <c r="T361" s="416"/>
    </row>
    <row r="362" spans="1:20" outlineLevel="2" x14ac:dyDescent="0.2">
      <c r="A362" s="450"/>
      <c r="B362" s="455"/>
      <c r="C362" s="444">
        <v>353</v>
      </c>
      <c r="D362" s="747"/>
      <c r="E362" s="747"/>
      <c r="F362" s="448">
        <f t="shared" si="105"/>
        <v>0</v>
      </c>
      <c r="G362" s="739"/>
      <c r="H362" s="457"/>
      <c r="I362" s="457"/>
      <c r="J362" s="446"/>
      <c r="K362" s="446"/>
      <c r="L362" s="446"/>
      <c r="M362" s="441">
        <f t="shared" si="106"/>
        <v>0</v>
      </c>
      <c r="N362" s="451">
        <f t="shared" si="107"/>
        <v>0</v>
      </c>
      <c r="O362" s="416"/>
      <c r="P362" s="416"/>
      <c r="Q362" s="416"/>
      <c r="R362" s="416"/>
      <c r="S362" s="416"/>
      <c r="T362" s="416"/>
    </row>
    <row r="363" spans="1:20" outlineLevel="2" x14ac:dyDescent="0.2">
      <c r="A363" s="450"/>
      <c r="B363" s="455"/>
      <c r="C363" s="444">
        <v>354</v>
      </c>
      <c r="D363" s="747"/>
      <c r="E363" s="747"/>
      <c r="F363" s="448">
        <f t="shared" si="105"/>
        <v>0</v>
      </c>
      <c r="G363" s="739"/>
      <c r="H363" s="457"/>
      <c r="I363" s="457"/>
      <c r="J363" s="446"/>
      <c r="K363" s="446"/>
      <c r="L363" s="446"/>
      <c r="M363" s="441">
        <f t="shared" si="106"/>
        <v>0</v>
      </c>
      <c r="N363" s="451">
        <f t="shared" si="107"/>
        <v>0</v>
      </c>
      <c r="O363" s="416"/>
      <c r="P363" s="416"/>
      <c r="Q363" s="416"/>
      <c r="R363" s="416"/>
      <c r="S363" s="416"/>
      <c r="T363" s="416"/>
    </row>
    <row r="364" spans="1:20" outlineLevel="2" x14ac:dyDescent="0.2">
      <c r="A364" s="450"/>
      <c r="B364" s="455"/>
      <c r="C364" s="444">
        <v>355</v>
      </c>
      <c r="D364" s="747"/>
      <c r="E364" s="747"/>
      <c r="F364" s="448">
        <f t="shared" si="105"/>
        <v>0</v>
      </c>
      <c r="G364" s="739"/>
      <c r="H364" s="457"/>
      <c r="I364" s="457"/>
      <c r="J364" s="446"/>
      <c r="K364" s="446"/>
      <c r="L364" s="446"/>
      <c r="M364" s="441">
        <f t="shared" si="106"/>
        <v>0</v>
      </c>
      <c r="N364" s="451">
        <f t="shared" si="107"/>
        <v>0</v>
      </c>
      <c r="O364" s="416"/>
      <c r="P364" s="416"/>
      <c r="Q364" s="416"/>
      <c r="R364" s="416"/>
      <c r="S364" s="416"/>
      <c r="T364" s="416"/>
    </row>
    <row r="365" spans="1:20" outlineLevel="2" x14ac:dyDescent="0.2">
      <c r="A365" s="452" t="s">
        <v>774</v>
      </c>
      <c r="B365" s="455"/>
      <c r="C365" s="444">
        <v>356</v>
      </c>
      <c r="D365" s="747"/>
      <c r="E365" s="747"/>
      <c r="F365" s="459"/>
      <c r="G365" s="739"/>
      <c r="H365" s="457"/>
      <c r="I365" s="457"/>
      <c r="J365" s="446"/>
      <c r="K365" s="446"/>
      <c r="L365" s="446"/>
      <c r="M365" s="441">
        <f t="shared" si="106"/>
        <v>0</v>
      </c>
      <c r="N365" s="451">
        <f t="shared" si="107"/>
        <v>0</v>
      </c>
      <c r="O365" s="416"/>
      <c r="P365" s="416"/>
      <c r="Q365" s="416"/>
      <c r="R365" s="416"/>
      <c r="S365" s="416"/>
      <c r="T365" s="416"/>
    </row>
    <row r="366" spans="1:20" outlineLevel="1" x14ac:dyDescent="0.2">
      <c r="A366" s="452">
        <f>A$23</f>
        <v>0</v>
      </c>
      <c r="B366" s="455"/>
      <c r="C366" s="444">
        <v>357</v>
      </c>
      <c r="D366" s="746"/>
      <c r="E366" s="746"/>
      <c r="F366" s="455"/>
      <c r="G366" s="466"/>
      <c r="H366" s="455"/>
      <c r="I366" s="455"/>
      <c r="J366" s="448">
        <f>SUM(J367:J376)</f>
        <v>0</v>
      </c>
      <c r="K366" s="448">
        <f t="shared" ref="K366:M366" si="108">SUM(K367:K376)</f>
        <v>0</v>
      </c>
      <c r="L366" s="448">
        <f t="shared" si="108"/>
        <v>0</v>
      </c>
      <c r="M366" s="441">
        <f t="shared" si="108"/>
        <v>0</v>
      </c>
      <c r="N366" s="451">
        <f>SUMPRODUCT((N367:N376=$V$2)*M367:M376)</f>
        <v>0</v>
      </c>
      <c r="O366" s="416"/>
      <c r="P366" s="416"/>
      <c r="Q366" s="416"/>
      <c r="R366" s="416"/>
      <c r="S366" s="416"/>
      <c r="T366" s="416"/>
    </row>
    <row r="367" spans="1:20" outlineLevel="1" x14ac:dyDescent="0.2">
      <c r="A367" s="450"/>
      <c r="B367" s="455"/>
      <c r="C367" s="444">
        <v>358</v>
      </c>
      <c r="D367" s="747"/>
      <c r="E367" s="747"/>
      <c r="F367" s="448">
        <f>YEARFRAC(D367,E367)*12</f>
        <v>0</v>
      </c>
      <c r="G367" s="739"/>
      <c r="H367" s="457"/>
      <c r="I367" s="457"/>
      <c r="J367" s="446"/>
      <c r="K367" s="740"/>
      <c r="L367" s="740"/>
      <c r="M367" s="441">
        <f>J367+K367+L367</f>
        <v>0</v>
      </c>
      <c r="N367" s="451">
        <f>$N$23</f>
        <v>0</v>
      </c>
      <c r="O367" s="416"/>
      <c r="P367" s="416"/>
      <c r="Q367" s="416"/>
      <c r="R367" s="416"/>
      <c r="S367" s="416"/>
      <c r="T367" s="416"/>
    </row>
    <row r="368" spans="1:20" outlineLevel="1" x14ac:dyDescent="0.2">
      <c r="A368" s="450"/>
      <c r="B368" s="455"/>
      <c r="C368" s="444">
        <v>359</v>
      </c>
      <c r="D368" s="747"/>
      <c r="E368" s="747"/>
      <c r="F368" s="448">
        <f t="shared" ref="F368:F375" si="109">YEARFRAC(D368,E368)*12</f>
        <v>0</v>
      </c>
      <c r="G368" s="739"/>
      <c r="H368" s="457"/>
      <c r="I368" s="457"/>
      <c r="J368" s="446"/>
      <c r="K368" s="740"/>
      <c r="L368" s="740"/>
      <c r="M368" s="441">
        <f t="shared" ref="M368:M376" si="110">J368+K368+L368</f>
        <v>0</v>
      </c>
      <c r="N368" s="451">
        <f t="shared" ref="N368:N376" si="111">$N$23</f>
        <v>0</v>
      </c>
      <c r="O368" s="416"/>
      <c r="P368" s="416"/>
      <c r="Q368" s="416"/>
      <c r="R368" s="416"/>
      <c r="S368" s="416"/>
      <c r="T368" s="416"/>
    </row>
    <row r="369" spans="1:33" outlineLevel="1" x14ac:dyDescent="0.2">
      <c r="A369" s="450"/>
      <c r="B369" s="455"/>
      <c r="C369" s="444">
        <v>360</v>
      </c>
      <c r="D369" s="747"/>
      <c r="E369" s="747"/>
      <c r="F369" s="448">
        <f t="shared" si="109"/>
        <v>0</v>
      </c>
      <c r="G369" s="739"/>
      <c r="H369" s="457"/>
      <c r="I369" s="457"/>
      <c r="J369" s="446"/>
      <c r="K369" s="740"/>
      <c r="L369" s="740"/>
      <c r="M369" s="441">
        <f t="shared" si="110"/>
        <v>0</v>
      </c>
      <c r="N369" s="451">
        <f t="shared" si="111"/>
        <v>0</v>
      </c>
      <c r="O369" s="416"/>
      <c r="P369" s="416"/>
      <c r="Q369" s="416"/>
      <c r="R369" s="416"/>
      <c r="S369" s="416"/>
      <c r="T369" s="416"/>
    </row>
    <row r="370" spans="1:33" outlineLevel="1" x14ac:dyDescent="0.2">
      <c r="A370" s="450"/>
      <c r="B370" s="455"/>
      <c r="C370" s="444">
        <v>361</v>
      </c>
      <c r="D370" s="747"/>
      <c r="E370" s="747"/>
      <c r="F370" s="448">
        <f t="shared" si="109"/>
        <v>0</v>
      </c>
      <c r="G370" s="739"/>
      <c r="H370" s="457"/>
      <c r="I370" s="457"/>
      <c r="J370" s="446"/>
      <c r="K370" s="740"/>
      <c r="L370" s="740"/>
      <c r="M370" s="441">
        <f t="shared" si="110"/>
        <v>0</v>
      </c>
      <c r="N370" s="451">
        <f t="shared" si="111"/>
        <v>0</v>
      </c>
      <c r="O370" s="416"/>
      <c r="P370" s="416"/>
      <c r="Q370" s="416"/>
      <c r="R370" s="416"/>
      <c r="S370" s="416"/>
      <c r="T370" s="416"/>
    </row>
    <row r="371" spans="1:33" outlineLevel="1" x14ac:dyDescent="0.2">
      <c r="A371" s="450"/>
      <c r="B371" s="455"/>
      <c r="C371" s="444">
        <v>362</v>
      </c>
      <c r="D371" s="747"/>
      <c r="E371" s="747"/>
      <c r="F371" s="448">
        <f t="shared" si="109"/>
        <v>0</v>
      </c>
      <c r="G371" s="739"/>
      <c r="H371" s="457"/>
      <c r="I371" s="457"/>
      <c r="J371" s="446"/>
      <c r="K371" s="740"/>
      <c r="L371" s="740"/>
      <c r="M371" s="441">
        <f t="shared" si="110"/>
        <v>0</v>
      </c>
      <c r="N371" s="451">
        <f t="shared" si="111"/>
        <v>0</v>
      </c>
      <c r="O371" s="416"/>
      <c r="P371" s="416"/>
      <c r="Q371" s="416"/>
      <c r="R371" s="416"/>
      <c r="S371" s="416"/>
      <c r="T371" s="416"/>
    </row>
    <row r="372" spans="1:33" outlineLevel="1" x14ac:dyDescent="0.2">
      <c r="A372" s="450"/>
      <c r="B372" s="455"/>
      <c r="C372" s="444">
        <v>363</v>
      </c>
      <c r="D372" s="747"/>
      <c r="E372" s="747"/>
      <c r="F372" s="448">
        <f t="shared" si="109"/>
        <v>0</v>
      </c>
      <c r="G372" s="739"/>
      <c r="H372" s="457"/>
      <c r="I372" s="457"/>
      <c r="J372" s="446"/>
      <c r="K372" s="740"/>
      <c r="L372" s="740"/>
      <c r="M372" s="441">
        <f t="shared" si="110"/>
        <v>0</v>
      </c>
      <c r="N372" s="451">
        <f t="shared" si="111"/>
        <v>0</v>
      </c>
      <c r="O372" s="416"/>
      <c r="P372" s="416"/>
      <c r="Q372" s="416"/>
      <c r="R372" s="416"/>
      <c r="S372" s="416"/>
      <c r="T372" s="416"/>
    </row>
    <row r="373" spans="1:33" outlineLevel="1" x14ac:dyDescent="0.2">
      <c r="A373" s="450"/>
      <c r="B373" s="455"/>
      <c r="C373" s="444">
        <v>364</v>
      </c>
      <c r="D373" s="747"/>
      <c r="E373" s="747"/>
      <c r="F373" s="448">
        <f t="shared" si="109"/>
        <v>0</v>
      </c>
      <c r="G373" s="739"/>
      <c r="H373" s="457"/>
      <c r="I373" s="457"/>
      <c r="J373" s="446"/>
      <c r="K373" s="740"/>
      <c r="L373" s="740"/>
      <c r="M373" s="441">
        <f t="shared" si="110"/>
        <v>0</v>
      </c>
      <c r="N373" s="451">
        <f t="shared" si="111"/>
        <v>0</v>
      </c>
      <c r="O373" s="416"/>
      <c r="P373" s="416"/>
      <c r="Q373" s="416"/>
      <c r="R373" s="416"/>
      <c r="S373" s="416"/>
      <c r="T373" s="416"/>
    </row>
    <row r="374" spans="1:33" outlineLevel="1" x14ac:dyDescent="0.2">
      <c r="A374" s="450"/>
      <c r="B374" s="455"/>
      <c r="C374" s="444">
        <v>365</v>
      </c>
      <c r="D374" s="747"/>
      <c r="E374" s="747"/>
      <c r="F374" s="448">
        <f t="shared" si="109"/>
        <v>0</v>
      </c>
      <c r="G374" s="739"/>
      <c r="H374" s="457"/>
      <c r="I374" s="457"/>
      <c r="J374" s="446"/>
      <c r="K374" s="740"/>
      <c r="L374" s="740"/>
      <c r="M374" s="441">
        <f t="shared" si="110"/>
        <v>0</v>
      </c>
      <c r="N374" s="451">
        <f t="shared" si="111"/>
        <v>0</v>
      </c>
      <c r="O374" s="416"/>
      <c r="P374" s="416"/>
      <c r="Q374" s="416"/>
      <c r="R374" s="416"/>
      <c r="S374" s="416"/>
      <c r="T374" s="416"/>
    </row>
    <row r="375" spans="1:33" outlineLevel="1" x14ac:dyDescent="0.2">
      <c r="A375" s="450"/>
      <c r="B375" s="455"/>
      <c r="C375" s="444">
        <v>366</v>
      </c>
      <c r="D375" s="747"/>
      <c r="E375" s="747"/>
      <c r="F375" s="448">
        <f t="shared" si="109"/>
        <v>0</v>
      </c>
      <c r="G375" s="739"/>
      <c r="H375" s="457"/>
      <c r="I375" s="457"/>
      <c r="J375" s="446"/>
      <c r="K375" s="740"/>
      <c r="L375" s="740"/>
      <c r="M375" s="441">
        <f t="shared" si="110"/>
        <v>0</v>
      </c>
      <c r="N375" s="451">
        <f t="shared" si="111"/>
        <v>0</v>
      </c>
      <c r="O375" s="416"/>
      <c r="P375" s="416"/>
      <c r="Q375" s="416"/>
      <c r="R375" s="416"/>
      <c r="S375" s="416"/>
      <c r="T375" s="416"/>
    </row>
    <row r="376" spans="1:33" outlineLevel="1" x14ac:dyDescent="0.2">
      <c r="A376" s="452" t="s">
        <v>774</v>
      </c>
      <c r="B376" s="455"/>
      <c r="C376" s="444">
        <v>367</v>
      </c>
      <c r="D376" s="747"/>
      <c r="E376" s="747"/>
      <c r="F376" s="459"/>
      <c r="G376" s="739"/>
      <c r="H376" s="457"/>
      <c r="I376" s="457"/>
      <c r="J376" s="446"/>
      <c r="K376" s="740"/>
      <c r="L376" s="740"/>
      <c r="M376" s="441">
        <f t="shared" si="110"/>
        <v>0</v>
      </c>
      <c r="N376" s="451">
        <f t="shared" si="111"/>
        <v>0</v>
      </c>
      <c r="O376" s="416"/>
      <c r="P376" s="416"/>
      <c r="Q376" s="416"/>
      <c r="R376" s="416"/>
      <c r="S376" s="416"/>
      <c r="T376" s="416"/>
    </row>
    <row r="377" spans="1:33" s="461" customFormat="1" x14ac:dyDescent="0.2">
      <c r="A377" s="453" t="s">
        <v>386</v>
      </c>
      <c r="B377" s="454">
        <v>1111</v>
      </c>
      <c r="C377" s="444">
        <v>368</v>
      </c>
      <c r="D377" s="745"/>
      <c r="E377" s="745"/>
      <c r="F377" s="454"/>
      <c r="G377" s="738"/>
      <c r="H377" s="454"/>
      <c r="I377" s="454"/>
      <c r="J377" s="441">
        <f>SUM(J378,J388,J398,J408,J418,J428,J438,J448,J458,J468,J478,J488,J498)</f>
        <v>0</v>
      </c>
      <c r="K377" s="441">
        <f>SUM(K378,K388,K398,K408,K418,K428,K438,K448,K458,K468,K478,K488,K498)</f>
        <v>0</v>
      </c>
      <c r="L377" s="441">
        <f>SUM(L378,L388,L398,L408,L418,L428,L438,L448,L458,L468,L478,L488,L498)</f>
        <v>0</v>
      </c>
      <c r="M377" s="441">
        <f>SUM(M378,M388,M398,M408,M418,M428,M438,M448,M458,M468,M478,M488,M498)</f>
        <v>0</v>
      </c>
      <c r="N377" s="442">
        <f>SUM(N378,N388,N398,N408,N418,N428,N438,N448,N458,N468,N478,N488,N498)</f>
        <v>0</v>
      </c>
      <c r="O377" s="585" t="str">
        <f>IF(M377=i.04119a!D13,"","M326 i.04119a D13 дүнгээс зөрсөн")</f>
        <v/>
      </c>
      <c r="P377" s="416"/>
      <c r="Q377" s="416"/>
      <c r="R377" s="416"/>
      <c r="S377" s="416"/>
      <c r="T377" s="416"/>
      <c r="U377" s="416"/>
      <c r="V377" s="416"/>
      <c r="W377" s="417"/>
      <c r="X377" s="417"/>
      <c r="Y377" s="417"/>
      <c r="Z377" s="417"/>
      <c r="AA377" s="417"/>
      <c r="AB377" s="417"/>
      <c r="AC377" s="417"/>
      <c r="AD377" s="417"/>
      <c r="AE377" s="417"/>
      <c r="AF377" s="417"/>
      <c r="AG377" s="417"/>
    </row>
    <row r="378" spans="1:33" s="461" customFormat="1" outlineLevel="1" x14ac:dyDescent="0.2">
      <c r="A378" s="462" t="str">
        <f>A$11</f>
        <v>Ариг банк</v>
      </c>
      <c r="B378" s="455"/>
      <c r="C378" s="444">
        <v>369</v>
      </c>
      <c r="D378" s="746"/>
      <c r="E378" s="746"/>
      <c r="F378" s="455"/>
      <c r="G378" s="466"/>
      <c r="H378" s="463"/>
      <c r="I378" s="455"/>
      <c r="J378" s="448">
        <f>SUM(J379:J387)</f>
        <v>0</v>
      </c>
      <c r="K378" s="448">
        <f>SUM(K379:K388)</f>
        <v>0</v>
      </c>
      <c r="L378" s="448">
        <f>SUM(L379:L388)</f>
        <v>0</v>
      </c>
      <c r="M378" s="448">
        <f>SUM(M379:M387)</f>
        <v>0</v>
      </c>
      <c r="N378" s="451">
        <f>SUMPRODUCT((N379:N387=$V$2)*M379:M387)</f>
        <v>0</v>
      </c>
      <c r="O378" s="585" t="str">
        <f>IF(M378=i.04119a!D329,"","M10 i.04119a D12 дүнгээс зөрсөн")</f>
        <v/>
      </c>
      <c r="P378" s="416"/>
      <c r="Q378" s="416"/>
      <c r="R378" s="416"/>
      <c r="S378" s="416"/>
      <c r="T378" s="416"/>
      <c r="U378" s="416"/>
      <c r="V378" s="416"/>
      <c r="W378" s="417"/>
      <c r="X378" s="417"/>
      <c r="Y378" s="417"/>
      <c r="Z378" s="417"/>
      <c r="AA378" s="417"/>
      <c r="AB378" s="417"/>
      <c r="AC378" s="417"/>
      <c r="AD378" s="417"/>
      <c r="AE378" s="417"/>
      <c r="AF378" s="417"/>
      <c r="AG378" s="417"/>
    </row>
    <row r="379" spans="1:33" s="461" customFormat="1" outlineLevel="2" x14ac:dyDescent="0.2">
      <c r="A379" s="464" t="s">
        <v>1351</v>
      </c>
      <c r="B379" s="465"/>
      <c r="C379" s="444">
        <v>370</v>
      </c>
      <c r="D379" s="748"/>
      <c r="E379" s="748"/>
      <c r="F379" s="457"/>
      <c r="G379" s="740"/>
      <c r="H379" s="464" t="s">
        <v>1351</v>
      </c>
      <c r="I379" s="466">
        <f>i.04156h!$E$10</f>
        <v>0</v>
      </c>
      <c r="J379" s="448">
        <f>G379*I379</f>
        <v>0</v>
      </c>
      <c r="K379" s="740"/>
      <c r="L379" s="740"/>
      <c r="M379" s="448">
        <f>J379+K379+L379</f>
        <v>0</v>
      </c>
      <c r="N379" s="451">
        <f t="shared" ref="N379:N387" si="112">N$11</f>
        <v>0</v>
      </c>
      <c r="O379" s="585" t="str">
        <f>IF(M379=i.04119a!D330,"","M10 i.04119a D12 дүнгээс зөрсөн")</f>
        <v/>
      </c>
      <c r="P379" s="416"/>
      <c r="Q379" s="416"/>
      <c r="R379" s="416"/>
      <c r="S379" s="416"/>
      <c r="T379" s="416"/>
      <c r="U379" s="416"/>
      <c r="V379" s="416"/>
      <c r="W379" s="417"/>
      <c r="X379" s="417"/>
      <c r="Y379" s="417"/>
      <c r="Z379" s="417"/>
      <c r="AA379" s="417"/>
      <c r="AB379" s="417"/>
      <c r="AC379" s="417"/>
      <c r="AD379" s="417"/>
      <c r="AE379" s="417"/>
      <c r="AF379" s="417"/>
      <c r="AG379" s="417"/>
    </row>
    <row r="380" spans="1:33" s="461" customFormat="1" outlineLevel="2" x14ac:dyDescent="0.2">
      <c r="A380" s="464" t="s">
        <v>1352</v>
      </c>
      <c r="B380" s="465"/>
      <c r="C380" s="444">
        <v>371</v>
      </c>
      <c r="D380" s="748"/>
      <c r="E380" s="748"/>
      <c r="F380" s="457"/>
      <c r="G380" s="740"/>
      <c r="H380" s="464" t="s">
        <v>1352</v>
      </c>
      <c r="I380" s="466">
        <f>i.04156h!$E$11</f>
        <v>0</v>
      </c>
      <c r="J380" s="448">
        <f t="shared" ref="J380:J386" si="113">G380*I380</f>
        <v>0</v>
      </c>
      <c r="K380" s="740"/>
      <c r="L380" s="740"/>
      <c r="M380" s="448">
        <f t="shared" ref="M380:M387" si="114">J380+K380+L380</f>
        <v>0</v>
      </c>
      <c r="N380" s="451">
        <f t="shared" si="112"/>
        <v>0</v>
      </c>
      <c r="O380" s="585" t="str">
        <f>IF(M380=i.04119a!D331,"","M10 i.04119a D12 дүнгээс зөрсөн")</f>
        <v/>
      </c>
      <c r="P380" s="416"/>
      <c r="Q380" s="416"/>
      <c r="R380" s="416"/>
      <c r="S380" s="416"/>
      <c r="T380" s="416"/>
      <c r="U380" s="416"/>
      <c r="V380" s="416"/>
      <c r="W380" s="417"/>
      <c r="X380" s="417"/>
      <c r="Y380" s="417"/>
      <c r="Z380" s="417"/>
      <c r="AA380" s="417"/>
      <c r="AB380" s="417"/>
      <c r="AC380" s="417"/>
      <c r="AD380" s="417"/>
      <c r="AE380" s="417"/>
      <c r="AF380" s="417"/>
      <c r="AG380" s="417"/>
    </row>
    <row r="381" spans="1:33" s="461" customFormat="1" outlineLevel="2" x14ac:dyDescent="0.2">
      <c r="A381" s="464" t="s">
        <v>1353</v>
      </c>
      <c r="B381" s="465"/>
      <c r="C381" s="444">
        <v>372</v>
      </c>
      <c r="D381" s="748"/>
      <c r="E381" s="748"/>
      <c r="F381" s="457"/>
      <c r="G381" s="740"/>
      <c r="H381" s="464" t="s">
        <v>1353</v>
      </c>
      <c r="I381" s="466">
        <f>i.04156h!$E$12</f>
        <v>0</v>
      </c>
      <c r="J381" s="448">
        <f t="shared" si="113"/>
        <v>0</v>
      </c>
      <c r="K381" s="740"/>
      <c r="L381" s="740"/>
      <c r="M381" s="448">
        <f t="shared" si="114"/>
        <v>0</v>
      </c>
      <c r="N381" s="451">
        <f t="shared" si="112"/>
        <v>0</v>
      </c>
      <c r="O381" s="585" t="str">
        <f>IF(M381=i.04119a!D332,"","M10 i.04119a D12 дүнгээс зөрсөн")</f>
        <v/>
      </c>
      <c r="P381" s="416"/>
      <c r="Q381" s="416"/>
      <c r="R381" s="416"/>
      <c r="S381" s="416"/>
      <c r="T381" s="416"/>
      <c r="U381" s="416"/>
      <c r="V381" s="416"/>
      <c r="W381" s="417"/>
      <c r="X381" s="417"/>
      <c r="Y381" s="417"/>
      <c r="Z381" s="417"/>
      <c r="AA381" s="417"/>
      <c r="AB381" s="417"/>
      <c r="AC381" s="417"/>
      <c r="AD381" s="417"/>
      <c r="AE381" s="417"/>
      <c r="AF381" s="417"/>
      <c r="AG381" s="417"/>
    </row>
    <row r="382" spans="1:33" s="461" customFormat="1" outlineLevel="2" x14ac:dyDescent="0.2">
      <c r="A382" s="464" t="s">
        <v>1354</v>
      </c>
      <c r="B382" s="465"/>
      <c r="C382" s="444">
        <v>373</v>
      </c>
      <c r="D382" s="748"/>
      <c r="E382" s="748"/>
      <c r="F382" s="457"/>
      <c r="G382" s="740"/>
      <c r="H382" s="464" t="s">
        <v>1354</v>
      </c>
      <c r="I382" s="466">
        <f>i.04156h!$E$13</f>
        <v>0</v>
      </c>
      <c r="J382" s="448">
        <f t="shared" si="113"/>
        <v>0</v>
      </c>
      <c r="K382" s="740"/>
      <c r="L382" s="740"/>
      <c r="M382" s="448">
        <f t="shared" si="114"/>
        <v>0</v>
      </c>
      <c r="N382" s="451">
        <f t="shared" si="112"/>
        <v>0</v>
      </c>
      <c r="O382" s="585" t="str">
        <f>IF(M382=i.04119a!D333,"","M10 i.04119a D12 дүнгээс зөрсөн")</f>
        <v/>
      </c>
      <c r="P382" s="416"/>
      <c r="Q382" s="416"/>
      <c r="R382" s="416"/>
      <c r="S382" s="416"/>
      <c r="T382" s="416"/>
      <c r="U382" s="416"/>
      <c r="V382" s="416"/>
      <c r="W382" s="417"/>
      <c r="X382" s="417"/>
      <c r="Y382" s="417"/>
      <c r="Z382" s="417"/>
      <c r="AA382" s="417"/>
      <c r="AB382" s="417"/>
      <c r="AC382" s="417"/>
      <c r="AD382" s="417"/>
      <c r="AE382" s="417"/>
      <c r="AF382" s="417"/>
      <c r="AG382" s="417"/>
    </row>
    <row r="383" spans="1:33" s="461" customFormat="1" outlineLevel="2" x14ac:dyDescent="0.2">
      <c r="A383" s="467" t="s">
        <v>1355</v>
      </c>
      <c r="B383" s="465"/>
      <c r="C383" s="444">
        <v>374</v>
      </c>
      <c r="D383" s="748"/>
      <c r="E383" s="748"/>
      <c r="F383" s="457"/>
      <c r="G383" s="740"/>
      <c r="H383" s="467" t="s">
        <v>1355</v>
      </c>
      <c r="I383" s="466">
        <f>i.04156h!$E$14</f>
        <v>0</v>
      </c>
      <c r="J383" s="448">
        <f t="shared" si="113"/>
        <v>0</v>
      </c>
      <c r="K383" s="740"/>
      <c r="L383" s="740"/>
      <c r="M383" s="448">
        <f t="shared" si="114"/>
        <v>0</v>
      </c>
      <c r="N383" s="451">
        <f t="shared" si="112"/>
        <v>0</v>
      </c>
      <c r="O383" s="585" t="str">
        <f>IF(M383=i.04119a!D334,"","M10 i.04119a D12 дүнгээс зөрсөн")</f>
        <v/>
      </c>
      <c r="P383" s="416"/>
      <c r="Q383" s="416"/>
      <c r="R383" s="416"/>
      <c r="S383" s="416"/>
      <c r="T383" s="416"/>
      <c r="U383" s="416"/>
      <c r="V383" s="416"/>
      <c r="W383" s="417"/>
      <c r="X383" s="417"/>
      <c r="Y383" s="417"/>
      <c r="Z383" s="417"/>
      <c r="AA383" s="417"/>
      <c r="AB383" s="417"/>
      <c r="AC383" s="417"/>
      <c r="AD383" s="417"/>
      <c r="AE383" s="417"/>
      <c r="AF383" s="417"/>
      <c r="AG383" s="417"/>
    </row>
    <row r="384" spans="1:33" s="461" customFormat="1" outlineLevel="2" x14ac:dyDescent="0.2">
      <c r="A384" s="467" t="s">
        <v>1356</v>
      </c>
      <c r="B384" s="465"/>
      <c r="C384" s="444">
        <v>375</v>
      </c>
      <c r="D384" s="748"/>
      <c r="E384" s="748"/>
      <c r="F384" s="457"/>
      <c r="G384" s="740"/>
      <c r="H384" s="467" t="s">
        <v>1356</v>
      </c>
      <c r="I384" s="466">
        <f>i.04156h!$E$15</f>
        <v>0</v>
      </c>
      <c r="J384" s="448">
        <f t="shared" si="113"/>
        <v>0</v>
      </c>
      <c r="K384" s="740"/>
      <c r="L384" s="740"/>
      <c r="M384" s="448">
        <f t="shared" si="114"/>
        <v>0</v>
      </c>
      <c r="N384" s="451">
        <f t="shared" si="112"/>
        <v>0</v>
      </c>
      <c r="O384" s="585" t="str">
        <f>IF(M384=i.04119a!D335,"","M10 i.04119a D12 дүнгээс зөрсөн")</f>
        <v/>
      </c>
      <c r="P384" s="416"/>
      <c r="Q384" s="416"/>
      <c r="R384" s="416"/>
      <c r="S384" s="416"/>
      <c r="T384" s="416"/>
      <c r="U384" s="416"/>
      <c r="V384" s="416"/>
      <c r="W384" s="417"/>
      <c r="X384" s="417"/>
      <c r="Y384" s="417"/>
      <c r="Z384" s="417"/>
      <c r="AA384" s="417"/>
      <c r="AB384" s="417"/>
      <c r="AC384" s="417"/>
      <c r="AD384" s="417"/>
      <c r="AE384" s="417"/>
      <c r="AF384" s="417"/>
      <c r="AG384" s="417"/>
    </row>
    <row r="385" spans="1:33" s="461" customFormat="1" outlineLevel="2" x14ac:dyDescent="0.2">
      <c r="A385" s="467" t="s">
        <v>1357</v>
      </c>
      <c r="B385" s="465"/>
      <c r="C385" s="444">
        <v>376</v>
      </c>
      <c r="D385" s="748"/>
      <c r="E385" s="748"/>
      <c r="F385" s="457"/>
      <c r="G385" s="740"/>
      <c r="H385" s="467" t="s">
        <v>1357</v>
      </c>
      <c r="I385" s="466">
        <f>i.04156h!$E$16</f>
        <v>0</v>
      </c>
      <c r="J385" s="448">
        <f t="shared" si="113"/>
        <v>0</v>
      </c>
      <c r="K385" s="740"/>
      <c r="L385" s="740"/>
      <c r="M385" s="448">
        <f t="shared" si="114"/>
        <v>0</v>
      </c>
      <c r="N385" s="451">
        <f t="shared" si="112"/>
        <v>0</v>
      </c>
      <c r="O385" s="585" t="str">
        <f>IF(M385=i.04119a!D336,"","M10 i.04119a D12 дүнгээс зөрсөн")</f>
        <v/>
      </c>
      <c r="P385" s="416"/>
      <c r="Q385" s="416"/>
      <c r="R385" s="416"/>
      <c r="S385" s="416"/>
      <c r="T385" s="416"/>
      <c r="U385" s="416"/>
      <c r="V385" s="416"/>
      <c r="W385" s="417"/>
      <c r="X385" s="417"/>
      <c r="Y385" s="417"/>
      <c r="Z385" s="417"/>
      <c r="AA385" s="417"/>
      <c r="AB385" s="417"/>
      <c r="AC385" s="417"/>
      <c r="AD385" s="417"/>
      <c r="AE385" s="417"/>
      <c r="AF385" s="417"/>
      <c r="AG385" s="417"/>
    </row>
    <row r="386" spans="1:33" s="461" customFormat="1" outlineLevel="2" x14ac:dyDescent="0.2">
      <c r="A386" s="464" t="s">
        <v>1358</v>
      </c>
      <c r="B386" s="465"/>
      <c r="C386" s="444">
        <v>377</v>
      </c>
      <c r="D386" s="748"/>
      <c r="E386" s="748"/>
      <c r="F386" s="457"/>
      <c r="G386" s="740"/>
      <c r="H386" s="464" t="s">
        <v>1358</v>
      </c>
      <c r="I386" s="466">
        <f>i.04156h!$E$17</f>
        <v>0</v>
      </c>
      <c r="J386" s="448">
        <f t="shared" si="113"/>
        <v>0</v>
      </c>
      <c r="K386" s="740"/>
      <c r="L386" s="740"/>
      <c r="M386" s="448">
        <f t="shared" si="114"/>
        <v>0</v>
      </c>
      <c r="N386" s="451">
        <f t="shared" si="112"/>
        <v>0</v>
      </c>
      <c r="O386" s="585" t="str">
        <f>IF(M386=i.04119a!D337,"","M10 i.04119a D12 дүнгээс зөрсөн")</f>
        <v/>
      </c>
      <c r="P386" s="416"/>
      <c r="Q386" s="416"/>
      <c r="R386" s="416"/>
      <c r="S386" s="416"/>
      <c r="T386" s="416"/>
      <c r="U386" s="416"/>
      <c r="V386" s="416"/>
      <c r="W386" s="417"/>
      <c r="X386" s="417"/>
      <c r="Y386" s="417"/>
      <c r="Z386" s="417"/>
      <c r="AA386" s="417"/>
      <c r="AB386" s="417"/>
      <c r="AC386" s="417"/>
      <c r="AD386" s="417"/>
      <c r="AE386" s="417"/>
      <c r="AF386" s="417"/>
      <c r="AG386" s="417"/>
    </row>
    <row r="387" spans="1:33" s="461" customFormat="1" outlineLevel="2" x14ac:dyDescent="0.2">
      <c r="A387" s="467" t="s">
        <v>1359</v>
      </c>
      <c r="B387" s="465"/>
      <c r="C387" s="444">
        <v>378</v>
      </c>
      <c r="D387" s="748"/>
      <c r="E387" s="748"/>
      <c r="F387" s="457"/>
      <c r="G387" s="740"/>
      <c r="H387" s="467" t="s">
        <v>1359</v>
      </c>
      <c r="I387" s="458"/>
      <c r="J387" s="468"/>
      <c r="K387" s="740"/>
      <c r="L387" s="740"/>
      <c r="M387" s="448">
        <f t="shared" si="114"/>
        <v>0</v>
      </c>
      <c r="N387" s="451">
        <f t="shared" si="112"/>
        <v>0</v>
      </c>
      <c r="O387" s="585" t="str">
        <f>IF(M387=i.04119a!D338,"","M10 i.04119a D12 дүнгээс зөрсөн")</f>
        <v/>
      </c>
      <c r="P387" s="416"/>
      <c r="Q387" s="416"/>
      <c r="R387" s="416"/>
      <c r="S387" s="416"/>
      <c r="T387" s="416"/>
      <c r="U387" s="416"/>
      <c r="V387" s="416"/>
      <c r="W387" s="417"/>
      <c r="X387" s="417"/>
      <c r="Y387" s="417"/>
      <c r="Z387" s="417"/>
      <c r="AA387" s="417"/>
      <c r="AB387" s="417"/>
      <c r="AC387" s="417"/>
      <c r="AD387" s="417"/>
      <c r="AE387" s="417"/>
      <c r="AF387" s="417"/>
      <c r="AG387" s="417"/>
    </row>
    <row r="388" spans="1:33" s="461" customFormat="1" outlineLevel="1" x14ac:dyDescent="0.2">
      <c r="A388" s="452" t="str">
        <f>A$12</f>
        <v>Богд банк</v>
      </c>
      <c r="B388" s="455"/>
      <c r="C388" s="444">
        <v>379</v>
      </c>
      <c r="D388" s="746"/>
      <c r="E388" s="746"/>
      <c r="F388" s="455"/>
      <c r="G388" s="466"/>
      <c r="H388" s="463"/>
      <c r="I388" s="455"/>
      <c r="J388" s="448">
        <f>SUM(J389:J397)</f>
        <v>0</v>
      </c>
      <c r="K388" s="448">
        <f>SUM(K389:K398)</f>
        <v>0</v>
      </c>
      <c r="L388" s="448">
        <f>SUM(L389:L398)</f>
        <v>0</v>
      </c>
      <c r="M388" s="448">
        <f>SUM(M389:M397)</f>
        <v>0</v>
      </c>
      <c r="N388" s="451">
        <f>SUMPRODUCT((N389:N397=$V$2)*M389:M397)</f>
        <v>0</v>
      </c>
      <c r="O388" s="585" t="str">
        <f>IF(M388=i.04119a!D339,"","M10 i.04119a D12 дүнгээс зөрсөн")</f>
        <v/>
      </c>
      <c r="P388" s="416"/>
      <c r="Q388" s="416"/>
      <c r="R388" s="416"/>
      <c r="S388" s="416"/>
      <c r="T388" s="416"/>
      <c r="U388" s="416"/>
      <c r="V388" s="416"/>
      <c r="W388" s="417"/>
      <c r="X388" s="417"/>
      <c r="Y388" s="417"/>
      <c r="Z388" s="417"/>
      <c r="AA388" s="417"/>
      <c r="AB388" s="417"/>
      <c r="AC388" s="417"/>
      <c r="AD388" s="417"/>
      <c r="AE388" s="417"/>
      <c r="AF388" s="417"/>
      <c r="AG388" s="417"/>
    </row>
    <row r="389" spans="1:33" s="461" customFormat="1" outlineLevel="2" x14ac:dyDescent="0.2">
      <c r="A389" s="464" t="s">
        <v>1351</v>
      </c>
      <c r="B389" s="455"/>
      <c r="C389" s="444">
        <v>380</v>
      </c>
      <c r="D389" s="748"/>
      <c r="E389" s="748"/>
      <c r="F389" s="457"/>
      <c r="G389" s="740"/>
      <c r="H389" s="464" t="s">
        <v>1351</v>
      </c>
      <c r="I389" s="466">
        <f>i.04156h!$E$10</f>
        <v>0</v>
      </c>
      <c r="J389" s="448">
        <f>G389*I389</f>
        <v>0</v>
      </c>
      <c r="K389" s="740"/>
      <c r="L389" s="740"/>
      <c r="M389" s="448">
        <f>J389+K389+L389</f>
        <v>0</v>
      </c>
      <c r="N389" s="451">
        <f t="shared" ref="N389:N397" si="115">N$12</f>
        <v>0</v>
      </c>
      <c r="O389" s="585" t="str">
        <f>IF(M389=i.04119a!D340,"","M10 i.04119a D12 дүнгээс зөрсөн")</f>
        <v/>
      </c>
      <c r="P389" s="416"/>
      <c r="Q389" s="416"/>
      <c r="R389" s="416"/>
      <c r="S389" s="416"/>
      <c r="T389" s="416"/>
      <c r="U389" s="416"/>
      <c r="V389" s="416"/>
      <c r="W389" s="417"/>
      <c r="X389" s="417"/>
      <c r="Y389" s="417"/>
      <c r="Z389" s="417"/>
      <c r="AA389" s="417"/>
      <c r="AB389" s="417"/>
      <c r="AC389" s="417"/>
      <c r="AD389" s="417"/>
      <c r="AE389" s="417"/>
      <c r="AF389" s="417"/>
      <c r="AG389" s="417"/>
    </row>
    <row r="390" spans="1:33" s="461" customFormat="1" outlineLevel="2" x14ac:dyDescent="0.2">
      <c r="A390" s="464" t="s">
        <v>1352</v>
      </c>
      <c r="B390" s="455"/>
      <c r="C390" s="444">
        <v>381</v>
      </c>
      <c r="D390" s="748"/>
      <c r="E390" s="748"/>
      <c r="F390" s="457"/>
      <c r="G390" s="740"/>
      <c r="H390" s="464" t="s">
        <v>1352</v>
      </c>
      <c r="I390" s="466">
        <f>i.04156h!$E$11</f>
        <v>0</v>
      </c>
      <c r="J390" s="448">
        <f t="shared" ref="J390:J396" si="116">G390*I390</f>
        <v>0</v>
      </c>
      <c r="K390" s="740"/>
      <c r="L390" s="740"/>
      <c r="M390" s="448">
        <f t="shared" ref="M390:M397" si="117">J390+K390+L390</f>
        <v>0</v>
      </c>
      <c r="N390" s="451">
        <f t="shared" si="115"/>
        <v>0</v>
      </c>
      <c r="O390" s="585" t="str">
        <f>IF(M390=i.04119a!D341,"","M10 i.04119a D12 дүнгээс зөрсөн")</f>
        <v/>
      </c>
      <c r="P390" s="416"/>
      <c r="Q390" s="416"/>
      <c r="R390" s="416"/>
      <c r="S390" s="416"/>
      <c r="T390" s="416"/>
      <c r="U390" s="416"/>
      <c r="V390" s="416"/>
      <c r="W390" s="417"/>
      <c r="X390" s="417"/>
      <c r="Y390" s="417"/>
      <c r="Z390" s="417"/>
      <c r="AA390" s="417"/>
      <c r="AB390" s="417"/>
      <c r="AC390" s="417"/>
      <c r="AD390" s="417"/>
      <c r="AE390" s="417"/>
      <c r="AF390" s="417"/>
      <c r="AG390" s="417"/>
    </row>
    <row r="391" spans="1:33" s="461" customFormat="1" outlineLevel="2" x14ac:dyDescent="0.2">
      <c r="A391" s="464" t="s">
        <v>1353</v>
      </c>
      <c r="B391" s="455"/>
      <c r="C391" s="444">
        <v>382</v>
      </c>
      <c r="D391" s="748"/>
      <c r="E391" s="748"/>
      <c r="F391" s="457"/>
      <c r="G391" s="740"/>
      <c r="H391" s="464" t="s">
        <v>1353</v>
      </c>
      <c r="I391" s="466">
        <f>i.04156h!$E$12</f>
        <v>0</v>
      </c>
      <c r="J391" s="448">
        <f t="shared" si="116"/>
        <v>0</v>
      </c>
      <c r="K391" s="740"/>
      <c r="L391" s="740"/>
      <c r="M391" s="448">
        <f t="shared" si="117"/>
        <v>0</v>
      </c>
      <c r="N391" s="451">
        <f t="shared" si="115"/>
        <v>0</v>
      </c>
      <c r="O391" s="585" t="str">
        <f>IF(M391=i.04119a!D331,"","M24 i.04119a D15 дүнгээс зөрсөн")</f>
        <v/>
      </c>
      <c r="P391" s="416"/>
      <c r="Q391" s="416"/>
      <c r="R391" s="416"/>
      <c r="S391" s="416"/>
      <c r="T391" s="416"/>
      <c r="U391" s="416"/>
      <c r="V391" s="416"/>
      <c r="W391" s="417"/>
      <c r="X391" s="417"/>
      <c r="Y391" s="417"/>
      <c r="Z391" s="417"/>
      <c r="AA391" s="417"/>
      <c r="AB391" s="417"/>
      <c r="AC391" s="417"/>
      <c r="AD391" s="417"/>
      <c r="AE391" s="417"/>
      <c r="AF391" s="417"/>
      <c r="AG391" s="417"/>
    </row>
    <row r="392" spans="1:33" s="461" customFormat="1" outlineLevel="2" x14ac:dyDescent="0.2">
      <c r="A392" s="464" t="s">
        <v>1354</v>
      </c>
      <c r="B392" s="455"/>
      <c r="C392" s="444">
        <v>383</v>
      </c>
      <c r="D392" s="748"/>
      <c r="E392" s="748"/>
      <c r="F392" s="457"/>
      <c r="G392" s="740"/>
      <c r="H392" s="464" t="s">
        <v>1354</v>
      </c>
      <c r="I392" s="466">
        <f>i.04156h!$E$13</f>
        <v>0</v>
      </c>
      <c r="J392" s="448">
        <f t="shared" si="116"/>
        <v>0</v>
      </c>
      <c r="K392" s="740"/>
      <c r="L392" s="740"/>
      <c r="M392" s="448">
        <f t="shared" si="117"/>
        <v>0</v>
      </c>
      <c r="N392" s="451">
        <f t="shared" si="115"/>
        <v>0</v>
      </c>
      <c r="O392" s="416"/>
      <c r="P392" s="416"/>
      <c r="Q392" s="416"/>
      <c r="R392" s="416"/>
      <c r="S392" s="416"/>
      <c r="T392" s="416"/>
      <c r="U392" s="416"/>
      <c r="V392" s="416"/>
      <c r="W392" s="417"/>
      <c r="X392" s="417"/>
      <c r="Y392" s="417"/>
      <c r="Z392" s="417"/>
      <c r="AA392" s="417"/>
      <c r="AB392" s="417"/>
      <c r="AC392" s="417"/>
      <c r="AD392" s="417"/>
      <c r="AE392" s="417"/>
      <c r="AF392" s="417"/>
      <c r="AG392" s="417"/>
    </row>
    <row r="393" spans="1:33" s="461" customFormat="1" outlineLevel="2" x14ac:dyDescent="0.2">
      <c r="A393" s="467" t="s">
        <v>1355</v>
      </c>
      <c r="B393" s="455"/>
      <c r="C393" s="444">
        <v>384</v>
      </c>
      <c r="D393" s="748"/>
      <c r="E393" s="748"/>
      <c r="F393" s="457"/>
      <c r="G393" s="740"/>
      <c r="H393" s="467" t="s">
        <v>1355</v>
      </c>
      <c r="I393" s="466">
        <f>i.04156h!$E$14</f>
        <v>0</v>
      </c>
      <c r="J393" s="448">
        <f t="shared" si="116"/>
        <v>0</v>
      </c>
      <c r="K393" s="740"/>
      <c r="L393" s="740"/>
      <c r="M393" s="448">
        <f t="shared" si="117"/>
        <v>0</v>
      </c>
      <c r="N393" s="451">
        <f t="shared" si="115"/>
        <v>0</v>
      </c>
      <c r="O393" s="416"/>
      <c r="P393" s="416"/>
      <c r="Q393" s="416"/>
      <c r="R393" s="416"/>
      <c r="S393" s="416"/>
      <c r="T393" s="416"/>
      <c r="U393" s="416"/>
      <c r="V393" s="416"/>
      <c r="W393" s="417"/>
      <c r="X393" s="417"/>
      <c r="Y393" s="417"/>
      <c r="Z393" s="417"/>
      <c r="AA393" s="417"/>
      <c r="AB393" s="417"/>
      <c r="AC393" s="417"/>
      <c r="AD393" s="417"/>
      <c r="AE393" s="417"/>
      <c r="AF393" s="417"/>
      <c r="AG393" s="417"/>
    </row>
    <row r="394" spans="1:33" s="461" customFormat="1" outlineLevel="2" x14ac:dyDescent="0.2">
      <c r="A394" s="467" t="s">
        <v>1356</v>
      </c>
      <c r="B394" s="455"/>
      <c r="C394" s="444">
        <v>385</v>
      </c>
      <c r="D394" s="748"/>
      <c r="E394" s="748"/>
      <c r="F394" s="457"/>
      <c r="G394" s="740"/>
      <c r="H394" s="467" t="s">
        <v>1356</v>
      </c>
      <c r="I394" s="466">
        <f>i.04156h!$E$15</f>
        <v>0</v>
      </c>
      <c r="J394" s="448">
        <f t="shared" si="116"/>
        <v>0</v>
      </c>
      <c r="K394" s="740"/>
      <c r="L394" s="740"/>
      <c r="M394" s="448">
        <f t="shared" si="117"/>
        <v>0</v>
      </c>
      <c r="N394" s="451">
        <f t="shared" si="115"/>
        <v>0</v>
      </c>
      <c r="O394" s="416"/>
      <c r="P394" s="416"/>
      <c r="Q394" s="416"/>
      <c r="R394" s="416"/>
      <c r="S394" s="416"/>
      <c r="T394" s="416"/>
      <c r="U394" s="416"/>
      <c r="V394" s="416"/>
      <c r="W394" s="417"/>
      <c r="X394" s="417"/>
      <c r="Y394" s="417"/>
      <c r="Z394" s="417"/>
      <c r="AA394" s="417"/>
      <c r="AB394" s="417"/>
      <c r="AC394" s="417"/>
      <c r="AD394" s="417"/>
      <c r="AE394" s="417"/>
      <c r="AF394" s="417"/>
      <c r="AG394" s="417"/>
    </row>
    <row r="395" spans="1:33" s="461" customFormat="1" outlineLevel="2" x14ac:dyDescent="0.2">
      <c r="A395" s="467" t="s">
        <v>1357</v>
      </c>
      <c r="B395" s="455"/>
      <c r="C395" s="444">
        <v>386</v>
      </c>
      <c r="D395" s="748"/>
      <c r="E395" s="748"/>
      <c r="F395" s="457"/>
      <c r="G395" s="740"/>
      <c r="H395" s="467" t="s">
        <v>1357</v>
      </c>
      <c r="I395" s="466">
        <f>i.04156h!$E$16</f>
        <v>0</v>
      </c>
      <c r="J395" s="448">
        <f t="shared" si="116"/>
        <v>0</v>
      </c>
      <c r="K395" s="740"/>
      <c r="L395" s="740"/>
      <c r="M395" s="448">
        <f t="shared" si="117"/>
        <v>0</v>
      </c>
      <c r="N395" s="451">
        <f t="shared" si="115"/>
        <v>0</v>
      </c>
      <c r="O395" s="416"/>
      <c r="P395" s="416"/>
      <c r="Q395" s="416"/>
      <c r="R395" s="416"/>
      <c r="S395" s="416"/>
      <c r="T395" s="416"/>
      <c r="U395" s="416"/>
      <c r="V395" s="416"/>
      <c r="W395" s="417"/>
      <c r="X395" s="417"/>
      <c r="Y395" s="417"/>
      <c r="Z395" s="417"/>
      <c r="AA395" s="417"/>
      <c r="AB395" s="417"/>
      <c r="AC395" s="417"/>
      <c r="AD395" s="417"/>
      <c r="AE395" s="417"/>
      <c r="AF395" s="417"/>
      <c r="AG395" s="417"/>
    </row>
    <row r="396" spans="1:33" s="461" customFormat="1" outlineLevel="2" x14ac:dyDescent="0.2">
      <c r="A396" s="464" t="s">
        <v>1358</v>
      </c>
      <c r="B396" s="455"/>
      <c r="C396" s="444">
        <v>387</v>
      </c>
      <c r="D396" s="748"/>
      <c r="E396" s="748"/>
      <c r="F396" s="457"/>
      <c r="G396" s="740"/>
      <c r="H396" s="464" t="s">
        <v>1358</v>
      </c>
      <c r="I396" s="466">
        <f>i.04156h!$E$17</f>
        <v>0</v>
      </c>
      <c r="J396" s="448">
        <f t="shared" si="116"/>
        <v>0</v>
      </c>
      <c r="K396" s="740"/>
      <c r="L396" s="740"/>
      <c r="M396" s="448">
        <f t="shared" si="117"/>
        <v>0</v>
      </c>
      <c r="N396" s="451">
        <f t="shared" si="115"/>
        <v>0</v>
      </c>
      <c r="O396" s="416"/>
      <c r="P396" s="416"/>
      <c r="Q396" s="416"/>
      <c r="R396" s="416"/>
      <c r="S396" s="416"/>
      <c r="T396" s="416"/>
      <c r="U396" s="416"/>
      <c r="V396" s="416"/>
      <c r="W396" s="417"/>
      <c r="X396" s="417"/>
      <c r="Y396" s="417"/>
      <c r="Z396" s="417"/>
      <c r="AA396" s="417"/>
      <c r="AB396" s="417"/>
      <c r="AC396" s="417"/>
      <c r="AD396" s="417"/>
      <c r="AE396" s="417"/>
      <c r="AF396" s="417"/>
      <c r="AG396" s="417"/>
    </row>
    <row r="397" spans="1:33" s="461" customFormat="1" outlineLevel="2" x14ac:dyDescent="0.2">
      <c r="A397" s="467" t="s">
        <v>1359</v>
      </c>
      <c r="B397" s="455"/>
      <c r="C397" s="444">
        <v>388</v>
      </c>
      <c r="D397" s="748"/>
      <c r="E397" s="748"/>
      <c r="F397" s="457"/>
      <c r="G397" s="740"/>
      <c r="H397" s="467" t="s">
        <v>1359</v>
      </c>
      <c r="I397" s="458"/>
      <c r="J397" s="468"/>
      <c r="K397" s="740"/>
      <c r="L397" s="740"/>
      <c r="M397" s="448">
        <f t="shared" si="117"/>
        <v>0</v>
      </c>
      <c r="N397" s="451">
        <f t="shared" si="115"/>
        <v>0</v>
      </c>
      <c r="O397" s="416"/>
      <c r="P397" s="416"/>
      <c r="Q397" s="416"/>
      <c r="R397" s="416"/>
      <c r="S397" s="416"/>
      <c r="T397" s="416"/>
      <c r="U397" s="416"/>
      <c r="V397" s="416"/>
      <c r="W397" s="417"/>
      <c r="X397" s="417"/>
      <c r="Y397" s="417"/>
      <c r="Z397" s="417"/>
      <c r="AA397" s="417"/>
      <c r="AB397" s="417"/>
      <c r="AC397" s="417"/>
      <c r="AD397" s="417"/>
      <c r="AE397" s="417"/>
      <c r="AF397" s="417"/>
      <c r="AG397" s="417"/>
    </row>
    <row r="398" spans="1:33" s="461" customFormat="1" outlineLevel="1" x14ac:dyDescent="0.2">
      <c r="A398" s="452" t="str">
        <f>A$13</f>
        <v>Голомт банк</v>
      </c>
      <c r="B398" s="455"/>
      <c r="C398" s="444">
        <v>389</v>
      </c>
      <c r="D398" s="746"/>
      <c r="E398" s="746"/>
      <c r="F398" s="455"/>
      <c r="G398" s="466"/>
      <c r="H398" s="463"/>
      <c r="I398" s="455"/>
      <c r="J398" s="448">
        <f>SUM(J399:J407)</f>
        <v>0</v>
      </c>
      <c r="K398" s="448">
        <f>SUM(K399:K408)</f>
        <v>0</v>
      </c>
      <c r="L398" s="448">
        <f>SUM(L399:L408)</f>
        <v>0</v>
      </c>
      <c r="M398" s="448">
        <f>SUM(M399:M407)</f>
        <v>0</v>
      </c>
      <c r="N398" s="451">
        <f>SUMPRODUCT((N399:N407=$V$2)*M399:M407)</f>
        <v>0</v>
      </c>
      <c r="O398" s="416"/>
      <c r="P398" s="416"/>
      <c r="Q398" s="416"/>
      <c r="R398" s="416"/>
      <c r="S398" s="416"/>
      <c r="T398" s="416"/>
      <c r="U398" s="416"/>
      <c r="V398" s="416"/>
      <c r="W398" s="417"/>
      <c r="X398" s="417"/>
      <c r="Y398" s="417"/>
      <c r="Z398" s="417"/>
      <c r="AA398" s="417"/>
      <c r="AB398" s="417"/>
      <c r="AC398" s="417"/>
      <c r="AD398" s="417"/>
      <c r="AE398" s="417"/>
      <c r="AF398" s="417"/>
      <c r="AG398" s="417"/>
    </row>
    <row r="399" spans="1:33" s="461" customFormat="1" outlineLevel="2" x14ac:dyDescent="0.2">
      <c r="A399" s="464" t="s">
        <v>1351</v>
      </c>
      <c r="B399" s="455"/>
      <c r="C399" s="444">
        <v>390</v>
      </c>
      <c r="D399" s="748"/>
      <c r="E399" s="748"/>
      <c r="F399" s="457"/>
      <c r="G399" s="740"/>
      <c r="H399" s="464" t="s">
        <v>1351</v>
      </c>
      <c r="I399" s="466">
        <f>i.04156h!$E$10</f>
        <v>0</v>
      </c>
      <c r="J399" s="448">
        <f>G399*I399</f>
        <v>0</v>
      </c>
      <c r="K399" s="740"/>
      <c r="L399" s="740"/>
      <c r="M399" s="448">
        <f>J399+K399+L399</f>
        <v>0</v>
      </c>
      <c r="N399" s="451">
        <f t="shared" ref="N399:N407" si="118">N$13</f>
        <v>0</v>
      </c>
      <c r="O399" s="416"/>
      <c r="P399" s="416"/>
      <c r="Q399" s="416"/>
      <c r="R399" s="416"/>
      <c r="S399" s="416"/>
      <c r="T399" s="416"/>
      <c r="U399" s="416"/>
      <c r="V399" s="416"/>
      <c r="W399" s="417"/>
      <c r="X399" s="417"/>
      <c r="Y399" s="417"/>
      <c r="Z399" s="417"/>
      <c r="AA399" s="417"/>
      <c r="AB399" s="417"/>
      <c r="AC399" s="417"/>
      <c r="AD399" s="417"/>
      <c r="AE399" s="417"/>
      <c r="AF399" s="417"/>
      <c r="AG399" s="417"/>
    </row>
    <row r="400" spans="1:33" s="461" customFormat="1" outlineLevel="2" x14ac:dyDescent="0.2">
      <c r="A400" s="464" t="s">
        <v>1352</v>
      </c>
      <c r="B400" s="455"/>
      <c r="C400" s="444">
        <v>391</v>
      </c>
      <c r="D400" s="748"/>
      <c r="E400" s="748"/>
      <c r="F400" s="457"/>
      <c r="G400" s="740"/>
      <c r="H400" s="464" t="s">
        <v>1352</v>
      </c>
      <c r="I400" s="466">
        <f>i.04156h!$E$11</f>
        <v>0</v>
      </c>
      <c r="J400" s="448">
        <f t="shared" ref="J400:J406" si="119">G400*I400</f>
        <v>0</v>
      </c>
      <c r="K400" s="740"/>
      <c r="L400" s="740"/>
      <c r="M400" s="448">
        <f t="shared" ref="M400:M407" si="120">J400+K400+L400</f>
        <v>0</v>
      </c>
      <c r="N400" s="451">
        <f t="shared" si="118"/>
        <v>0</v>
      </c>
      <c r="O400" s="416"/>
      <c r="P400" s="416"/>
      <c r="Q400" s="416"/>
      <c r="R400" s="416"/>
      <c r="S400" s="416"/>
      <c r="T400" s="416"/>
      <c r="U400" s="416"/>
      <c r="V400" s="416"/>
      <c r="W400" s="417"/>
      <c r="X400" s="417"/>
      <c r="Y400" s="417"/>
      <c r="Z400" s="417"/>
      <c r="AA400" s="417"/>
      <c r="AB400" s="417"/>
      <c r="AC400" s="417"/>
      <c r="AD400" s="417"/>
      <c r="AE400" s="417"/>
      <c r="AF400" s="417"/>
      <c r="AG400" s="417"/>
    </row>
    <row r="401" spans="1:33" s="461" customFormat="1" outlineLevel="2" x14ac:dyDescent="0.2">
      <c r="A401" s="464" t="s">
        <v>1353</v>
      </c>
      <c r="B401" s="455"/>
      <c r="C401" s="444">
        <v>392</v>
      </c>
      <c r="D401" s="748"/>
      <c r="E401" s="748"/>
      <c r="F401" s="457"/>
      <c r="G401" s="740"/>
      <c r="H401" s="464" t="s">
        <v>1353</v>
      </c>
      <c r="I401" s="466">
        <f>i.04156h!$E$12</f>
        <v>0</v>
      </c>
      <c r="J401" s="448">
        <f t="shared" si="119"/>
        <v>0</v>
      </c>
      <c r="K401" s="740"/>
      <c r="L401" s="740"/>
      <c r="M401" s="448">
        <f t="shared" si="120"/>
        <v>0</v>
      </c>
      <c r="N401" s="451">
        <f t="shared" si="118"/>
        <v>0</v>
      </c>
      <c r="O401" s="416"/>
      <c r="P401" s="416"/>
      <c r="Q401" s="416"/>
      <c r="R401" s="416"/>
      <c r="S401" s="416"/>
      <c r="T401" s="416"/>
      <c r="U401" s="416"/>
      <c r="V401" s="416"/>
      <c r="W401" s="417"/>
      <c r="X401" s="417"/>
      <c r="Y401" s="417"/>
      <c r="Z401" s="417"/>
      <c r="AA401" s="417"/>
      <c r="AB401" s="417"/>
      <c r="AC401" s="417"/>
      <c r="AD401" s="417"/>
      <c r="AE401" s="417"/>
      <c r="AF401" s="417"/>
      <c r="AG401" s="417"/>
    </row>
    <row r="402" spans="1:33" s="461" customFormat="1" outlineLevel="2" x14ac:dyDescent="0.2">
      <c r="A402" s="464" t="s">
        <v>1354</v>
      </c>
      <c r="B402" s="455"/>
      <c r="C402" s="444">
        <v>393</v>
      </c>
      <c r="D402" s="748"/>
      <c r="E402" s="748"/>
      <c r="F402" s="457"/>
      <c r="G402" s="740"/>
      <c r="H402" s="464" t="s">
        <v>1354</v>
      </c>
      <c r="I402" s="466">
        <f>i.04156h!$E$13</f>
        <v>0</v>
      </c>
      <c r="J402" s="448">
        <f t="shared" si="119"/>
        <v>0</v>
      </c>
      <c r="K402" s="740"/>
      <c r="L402" s="740"/>
      <c r="M402" s="448">
        <f t="shared" si="120"/>
        <v>0</v>
      </c>
      <c r="N402" s="451">
        <f t="shared" si="118"/>
        <v>0</v>
      </c>
      <c r="O402" s="416"/>
      <c r="P402" s="416"/>
      <c r="Q402" s="416"/>
      <c r="R402" s="416"/>
      <c r="S402" s="416"/>
      <c r="T402" s="416"/>
      <c r="U402" s="416"/>
      <c r="V402" s="416"/>
      <c r="W402" s="417"/>
      <c r="X402" s="417"/>
      <c r="Y402" s="417"/>
      <c r="Z402" s="417"/>
      <c r="AA402" s="417"/>
      <c r="AB402" s="417"/>
      <c r="AC402" s="417"/>
      <c r="AD402" s="417"/>
      <c r="AE402" s="417"/>
      <c r="AF402" s="417"/>
      <c r="AG402" s="417"/>
    </row>
    <row r="403" spans="1:33" s="461" customFormat="1" outlineLevel="2" x14ac:dyDescent="0.2">
      <c r="A403" s="467" t="s">
        <v>1355</v>
      </c>
      <c r="B403" s="455"/>
      <c r="C403" s="444">
        <v>394</v>
      </c>
      <c r="D403" s="748"/>
      <c r="E403" s="748"/>
      <c r="F403" s="457"/>
      <c r="G403" s="740"/>
      <c r="H403" s="467" t="s">
        <v>1355</v>
      </c>
      <c r="I403" s="466">
        <f>i.04156h!$E$14</f>
        <v>0</v>
      </c>
      <c r="J403" s="448">
        <f t="shared" si="119"/>
        <v>0</v>
      </c>
      <c r="K403" s="740"/>
      <c r="L403" s="740"/>
      <c r="M403" s="448">
        <f t="shared" si="120"/>
        <v>0</v>
      </c>
      <c r="N403" s="451">
        <f t="shared" si="118"/>
        <v>0</v>
      </c>
      <c r="O403" s="416"/>
      <c r="P403" s="416"/>
      <c r="Q403" s="416"/>
      <c r="R403" s="416"/>
      <c r="S403" s="416"/>
      <c r="T403" s="416"/>
      <c r="U403" s="416"/>
      <c r="V403" s="416"/>
      <c r="W403" s="417"/>
      <c r="X403" s="417"/>
      <c r="Y403" s="417"/>
      <c r="Z403" s="417"/>
      <c r="AA403" s="417"/>
      <c r="AB403" s="417"/>
      <c r="AC403" s="417"/>
      <c r="AD403" s="417"/>
      <c r="AE403" s="417"/>
      <c r="AF403" s="417"/>
      <c r="AG403" s="417"/>
    </row>
    <row r="404" spans="1:33" s="461" customFormat="1" outlineLevel="2" x14ac:dyDescent="0.2">
      <c r="A404" s="467" t="s">
        <v>1356</v>
      </c>
      <c r="B404" s="455"/>
      <c r="C404" s="444">
        <v>395</v>
      </c>
      <c r="D404" s="748"/>
      <c r="E404" s="748"/>
      <c r="F404" s="457"/>
      <c r="G404" s="740"/>
      <c r="H404" s="467" t="s">
        <v>1356</v>
      </c>
      <c r="I404" s="466">
        <f>i.04156h!$E$15</f>
        <v>0</v>
      </c>
      <c r="J404" s="448">
        <f t="shared" si="119"/>
        <v>0</v>
      </c>
      <c r="K404" s="740"/>
      <c r="L404" s="740"/>
      <c r="M404" s="448">
        <f t="shared" si="120"/>
        <v>0</v>
      </c>
      <c r="N404" s="451">
        <f t="shared" si="118"/>
        <v>0</v>
      </c>
      <c r="O404" s="416"/>
      <c r="P404" s="416"/>
      <c r="Q404" s="416"/>
      <c r="R404" s="416"/>
      <c r="S404" s="416"/>
      <c r="T404" s="416"/>
      <c r="U404" s="416"/>
      <c r="V404" s="416"/>
      <c r="W404" s="417"/>
      <c r="X404" s="417"/>
      <c r="Y404" s="417"/>
      <c r="Z404" s="417"/>
      <c r="AA404" s="417"/>
      <c r="AB404" s="417"/>
      <c r="AC404" s="417"/>
      <c r="AD404" s="417"/>
      <c r="AE404" s="417"/>
      <c r="AF404" s="417"/>
      <c r="AG404" s="417"/>
    </row>
    <row r="405" spans="1:33" s="461" customFormat="1" outlineLevel="2" x14ac:dyDescent="0.2">
      <c r="A405" s="467" t="s">
        <v>1357</v>
      </c>
      <c r="B405" s="455"/>
      <c r="C405" s="444">
        <v>396</v>
      </c>
      <c r="D405" s="748"/>
      <c r="E405" s="748"/>
      <c r="F405" s="457"/>
      <c r="G405" s="740"/>
      <c r="H405" s="467" t="s">
        <v>1357</v>
      </c>
      <c r="I405" s="466">
        <f>i.04156h!$E$16</f>
        <v>0</v>
      </c>
      <c r="J405" s="448">
        <f t="shared" si="119"/>
        <v>0</v>
      </c>
      <c r="K405" s="740"/>
      <c r="L405" s="740"/>
      <c r="M405" s="448">
        <f t="shared" si="120"/>
        <v>0</v>
      </c>
      <c r="N405" s="451">
        <f t="shared" si="118"/>
        <v>0</v>
      </c>
      <c r="O405" s="416"/>
      <c r="P405" s="416"/>
      <c r="Q405" s="416"/>
      <c r="R405" s="416"/>
      <c r="S405" s="416"/>
      <c r="T405" s="416"/>
      <c r="U405" s="416"/>
      <c r="V405" s="416"/>
      <c r="W405" s="417"/>
      <c r="X405" s="417"/>
      <c r="Y405" s="417"/>
      <c r="Z405" s="417"/>
      <c r="AA405" s="417"/>
      <c r="AB405" s="417"/>
      <c r="AC405" s="417"/>
      <c r="AD405" s="417"/>
      <c r="AE405" s="417"/>
      <c r="AF405" s="417"/>
      <c r="AG405" s="417"/>
    </row>
    <row r="406" spans="1:33" s="461" customFormat="1" outlineLevel="2" x14ac:dyDescent="0.2">
      <c r="A406" s="464" t="s">
        <v>1358</v>
      </c>
      <c r="B406" s="455"/>
      <c r="C406" s="444">
        <v>397</v>
      </c>
      <c r="D406" s="748"/>
      <c r="E406" s="748"/>
      <c r="F406" s="457"/>
      <c r="G406" s="740"/>
      <c r="H406" s="464" t="s">
        <v>1358</v>
      </c>
      <c r="I406" s="466">
        <f>i.04156h!$E$17</f>
        <v>0</v>
      </c>
      <c r="J406" s="448">
        <f t="shared" si="119"/>
        <v>0</v>
      </c>
      <c r="K406" s="740"/>
      <c r="L406" s="740"/>
      <c r="M406" s="448">
        <f t="shared" si="120"/>
        <v>0</v>
      </c>
      <c r="N406" s="451">
        <f t="shared" si="118"/>
        <v>0</v>
      </c>
      <c r="O406" s="416"/>
      <c r="P406" s="416"/>
      <c r="Q406" s="416"/>
      <c r="R406" s="416"/>
      <c r="S406" s="416"/>
      <c r="T406" s="416"/>
      <c r="U406" s="416"/>
      <c r="V406" s="416"/>
      <c r="W406" s="417"/>
      <c r="X406" s="417"/>
      <c r="Y406" s="417"/>
      <c r="Z406" s="417"/>
      <c r="AA406" s="417"/>
      <c r="AB406" s="417"/>
      <c r="AC406" s="417"/>
      <c r="AD406" s="417"/>
      <c r="AE406" s="417"/>
      <c r="AF406" s="417"/>
      <c r="AG406" s="417"/>
    </row>
    <row r="407" spans="1:33" s="461" customFormat="1" outlineLevel="2" x14ac:dyDescent="0.2">
      <c r="A407" s="467" t="s">
        <v>1359</v>
      </c>
      <c r="B407" s="455"/>
      <c r="C407" s="444">
        <v>398</v>
      </c>
      <c r="D407" s="748"/>
      <c r="E407" s="748"/>
      <c r="F407" s="457"/>
      <c r="G407" s="740"/>
      <c r="H407" s="467" t="s">
        <v>1359</v>
      </c>
      <c r="I407" s="458"/>
      <c r="J407" s="468"/>
      <c r="K407" s="740"/>
      <c r="L407" s="740"/>
      <c r="M407" s="448">
        <f t="shared" si="120"/>
        <v>0</v>
      </c>
      <c r="N407" s="451">
        <f t="shared" si="118"/>
        <v>0</v>
      </c>
      <c r="O407" s="416"/>
      <c r="P407" s="416"/>
      <c r="Q407" s="416"/>
      <c r="R407" s="416"/>
      <c r="S407" s="416"/>
      <c r="T407" s="416"/>
      <c r="U407" s="416"/>
      <c r="V407" s="416"/>
      <c r="W407" s="417"/>
      <c r="X407" s="417"/>
      <c r="Y407" s="417"/>
      <c r="Z407" s="417"/>
      <c r="AA407" s="417"/>
      <c r="AB407" s="417"/>
      <c r="AC407" s="417"/>
      <c r="AD407" s="417"/>
      <c r="AE407" s="417"/>
      <c r="AF407" s="417"/>
      <c r="AG407" s="417"/>
    </row>
    <row r="408" spans="1:33" s="461" customFormat="1" outlineLevel="1" x14ac:dyDescent="0.2">
      <c r="A408" s="452" t="str">
        <f>A$14</f>
        <v>Капитрон банк</v>
      </c>
      <c r="B408" s="455"/>
      <c r="C408" s="444">
        <v>399</v>
      </c>
      <c r="D408" s="746"/>
      <c r="E408" s="746"/>
      <c r="F408" s="455"/>
      <c r="G408" s="466"/>
      <c r="H408" s="463"/>
      <c r="I408" s="455"/>
      <c r="J408" s="448">
        <f>SUM(J409:J417)</f>
        <v>0</v>
      </c>
      <c r="K408" s="448">
        <f>SUM(K409:K418)</f>
        <v>0</v>
      </c>
      <c r="L408" s="448">
        <f>SUM(L409:L418)</f>
        <v>0</v>
      </c>
      <c r="M408" s="448">
        <f>SUM(M409:M417)</f>
        <v>0</v>
      </c>
      <c r="N408" s="451">
        <f>SUMPRODUCT((N409:N417=$V$2)*M409:M417)</f>
        <v>0</v>
      </c>
      <c r="O408" s="416"/>
      <c r="P408" s="416"/>
      <c r="Q408" s="416"/>
      <c r="R408" s="416"/>
      <c r="S408" s="416"/>
      <c r="T408" s="416"/>
      <c r="U408" s="416"/>
      <c r="V408" s="416"/>
      <c r="W408" s="417"/>
      <c r="X408" s="417"/>
      <c r="Y408" s="417"/>
      <c r="Z408" s="417"/>
      <c r="AA408" s="417"/>
      <c r="AB408" s="417"/>
      <c r="AC408" s="417"/>
      <c r="AD408" s="417"/>
      <c r="AE408" s="417"/>
      <c r="AF408" s="417"/>
      <c r="AG408" s="417"/>
    </row>
    <row r="409" spans="1:33" s="461" customFormat="1" outlineLevel="2" x14ac:dyDescent="0.2">
      <c r="A409" s="464" t="s">
        <v>1351</v>
      </c>
      <c r="B409" s="455"/>
      <c r="C409" s="444">
        <v>400</v>
      </c>
      <c r="D409" s="748"/>
      <c r="E409" s="748"/>
      <c r="F409" s="457"/>
      <c r="G409" s="740"/>
      <c r="H409" s="464" t="s">
        <v>1351</v>
      </c>
      <c r="I409" s="466">
        <f>i.04156h!$E$10</f>
        <v>0</v>
      </c>
      <c r="J409" s="448">
        <f>G409*I409</f>
        <v>0</v>
      </c>
      <c r="K409" s="740"/>
      <c r="L409" s="740"/>
      <c r="M409" s="448">
        <f>J409+K409+L409</f>
        <v>0</v>
      </c>
      <c r="N409" s="451">
        <f t="shared" ref="N409:N417" si="121">N$14</f>
        <v>0</v>
      </c>
      <c r="O409" s="416"/>
      <c r="P409" s="416"/>
      <c r="Q409" s="416"/>
      <c r="R409" s="416"/>
      <c r="S409" s="416"/>
      <c r="T409" s="416"/>
      <c r="U409" s="416"/>
      <c r="V409" s="416"/>
      <c r="W409" s="417"/>
      <c r="X409" s="417"/>
      <c r="Y409" s="417"/>
      <c r="Z409" s="417"/>
      <c r="AA409" s="417"/>
      <c r="AB409" s="417"/>
      <c r="AC409" s="417"/>
      <c r="AD409" s="417"/>
      <c r="AE409" s="417"/>
      <c r="AF409" s="417"/>
      <c r="AG409" s="417"/>
    </row>
    <row r="410" spans="1:33" s="461" customFormat="1" outlineLevel="2" x14ac:dyDescent="0.2">
      <c r="A410" s="464" t="s">
        <v>1352</v>
      </c>
      <c r="B410" s="455"/>
      <c r="C410" s="444">
        <v>401</v>
      </c>
      <c r="D410" s="748"/>
      <c r="E410" s="748"/>
      <c r="F410" s="457"/>
      <c r="G410" s="740"/>
      <c r="H410" s="464" t="s">
        <v>1352</v>
      </c>
      <c r="I410" s="466">
        <f>i.04156h!$E$11</f>
        <v>0</v>
      </c>
      <c r="J410" s="448">
        <f t="shared" ref="J410:J416" si="122">G410*I410</f>
        <v>0</v>
      </c>
      <c r="K410" s="740"/>
      <c r="L410" s="740"/>
      <c r="M410" s="448">
        <f t="shared" ref="M410:M417" si="123">J410+K410+L410</f>
        <v>0</v>
      </c>
      <c r="N410" s="451">
        <f t="shared" si="121"/>
        <v>0</v>
      </c>
      <c r="O410" s="416"/>
      <c r="P410" s="416"/>
      <c r="Q410" s="416"/>
      <c r="R410" s="416"/>
      <c r="S410" s="416"/>
      <c r="T410" s="416"/>
      <c r="U410" s="416"/>
      <c r="V410" s="416"/>
      <c r="W410" s="417"/>
      <c r="X410" s="417"/>
      <c r="Y410" s="417"/>
      <c r="Z410" s="417"/>
      <c r="AA410" s="417"/>
      <c r="AB410" s="417"/>
      <c r="AC410" s="417"/>
      <c r="AD410" s="417"/>
      <c r="AE410" s="417"/>
      <c r="AF410" s="417"/>
      <c r="AG410" s="417"/>
    </row>
    <row r="411" spans="1:33" s="461" customFormat="1" outlineLevel="2" x14ac:dyDescent="0.2">
      <c r="A411" s="464" t="s">
        <v>1353</v>
      </c>
      <c r="B411" s="455"/>
      <c r="C411" s="444">
        <v>402</v>
      </c>
      <c r="D411" s="748"/>
      <c r="E411" s="748"/>
      <c r="F411" s="457"/>
      <c r="G411" s="740"/>
      <c r="H411" s="464" t="s">
        <v>1353</v>
      </c>
      <c r="I411" s="466">
        <f>i.04156h!$E$12</f>
        <v>0</v>
      </c>
      <c r="J411" s="448">
        <f t="shared" si="122"/>
        <v>0</v>
      </c>
      <c r="K411" s="740"/>
      <c r="L411" s="740"/>
      <c r="M411" s="448">
        <f t="shared" si="123"/>
        <v>0</v>
      </c>
      <c r="N411" s="451">
        <f t="shared" si="121"/>
        <v>0</v>
      </c>
      <c r="O411" s="416"/>
      <c r="P411" s="416"/>
      <c r="Q411" s="416"/>
      <c r="R411" s="416"/>
      <c r="S411" s="416"/>
      <c r="T411" s="416"/>
      <c r="U411" s="416"/>
      <c r="V411" s="416"/>
      <c r="W411" s="417"/>
      <c r="X411" s="417"/>
      <c r="Y411" s="417"/>
      <c r="Z411" s="417"/>
      <c r="AA411" s="417"/>
      <c r="AB411" s="417"/>
      <c r="AC411" s="417"/>
      <c r="AD411" s="417"/>
      <c r="AE411" s="417"/>
      <c r="AF411" s="417"/>
      <c r="AG411" s="417"/>
    </row>
    <row r="412" spans="1:33" s="461" customFormat="1" outlineLevel="2" x14ac:dyDescent="0.2">
      <c r="A412" s="464" t="s">
        <v>1354</v>
      </c>
      <c r="B412" s="455"/>
      <c r="C412" s="444">
        <v>403</v>
      </c>
      <c r="D412" s="748"/>
      <c r="E412" s="748"/>
      <c r="F412" s="457"/>
      <c r="G412" s="740"/>
      <c r="H412" s="464" t="s">
        <v>1354</v>
      </c>
      <c r="I412" s="466">
        <f>i.04156h!$E$13</f>
        <v>0</v>
      </c>
      <c r="J412" s="448">
        <f t="shared" si="122"/>
        <v>0</v>
      </c>
      <c r="K412" s="740"/>
      <c r="L412" s="740"/>
      <c r="M412" s="448">
        <f t="shared" si="123"/>
        <v>0</v>
      </c>
      <c r="N412" s="451">
        <f t="shared" si="121"/>
        <v>0</v>
      </c>
      <c r="O412" s="416"/>
      <c r="P412" s="416"/>
      <c r="Q412" s="416"/>
      <c r="R412" s="416"/>
      <c r="S412" s="416"/>
      <c r="T412" s="416"/>
      <c r="U412" s="416"/>
      <c r="V412" s="416"/>
      <c r="W412" s="417"/>
      <c r="X412" s="417"/>
      <c r="Y412" s="417"/>
      <c r="Z412" s="417"/>
      <c r="AA412" s="417"/>
      <c r="AB412" s="417"/>
      <c r="AC412" s="417"/>
      <c r="AD412" s="417"/>
      <c r="AE412" s="417"/>
      <c r="AF412" s="417"/>
      <c r="AG412" s="417"/>
    </row>
    <row r="413" spans="1:33" s="461" customFormat="1" outlineLevel="2" x14ac:dyDescent="0.2">
      <c r="A413" s="467" t="s">
        <v>1355</v>
      </c>
      <c r="B413" s="455"/>
      <c r="C413" s="444">
        <v>404</v>
      </c>
      <c r="D413" s="748"/>
      <c r="E413" s="748"/>
      <c r="F413" s="457"/>
      <c r="G413" s="740"/>
      <c r="H413" s="467" t="s">
        <v>1355</v>
      </c>
      <c r="I413" s="466">
        <f>i.04156h!$E$14</f>
        <v>0</v>
      </c>
      <c r="J413" s="448">
        <f t="shared" si="122"/>
        <v>0</v>
      </c>
      <c r="K413" s="740"/>
      <c r="L413" s="740"/>
      <c r="M413" s="448">
        <f t="shared" si="123"/>
        <v>0</v>
      </c>
      <c r="N413" s="451">
        <f t="shared" si="121"/>
        <v>0</v>
      </c>
      <c r="O413" s="416"/>
      <c r="P413" s="416"/>
      <c r="Q413" s="416"/>
      <c r="R413" s="416"/>
      <c r="S413" s="416"/>
      <c r="T413" s="416"/>
      <c r="U413" s="416"/>
      <c r="V413" s="416"/>
      <c r="W413" s="417"/>
      <c r="X413" s="417"/>
      <c r="Y413" s="417"/>
      <c r="Z413" s="417"/>
      <c r="AA413" s="417"/>
      <c r="AB413" s="417"/>
      <c r="AC413" s="417"/>
      <c r="AD413" s="417"/>
      <c r="AE413" s="417"/>
      <c r="AF413" s="417"/>
      <c r="AG413" s="417"/>
    </row>
    <row r="414" spans="1:33" s="461" customFormat="1" outlineLevel="2" x14ac:dyDescent="0.2">
      <c r="A414" s="467" t="s">
        <v>1356</v>
      </c>
      <c r="B414" s="455"/>
      <c r="C414" s="444">
        <v>405</v>
      </c>
      <c r="D414" s="748"/>
      <c r="E414" s="748"/>
      <c r="F414" s="457"/>
      <c r="G414" s="740"/>
      <c r="H414" s="467" t="s">
        <v>1356</v>
      </c>
      <c r="I414" s="466">
        <f>i.04156h!$E$15</f>
        <v>0</v>
      </c>
      <c r="J414" s="448">
        <f t="shared" si="122"/>
        <v>0</v>
      </c>
      <c r="K414" s="740"/>
      <c r="L414" s="740"/>
      <c r="M414" s="448">
        <f t="shared" si="123"/>
        <v>0</v>
      </c>
      <c r="N414" s="451">
        <f t="shared" si="121"/>
        <v>0</v>
      </c>
      <c r="O414" s="416"/>
      <c r="P414" s="416"/>
      <c r="Q414" s="416"/>
      <c r="R414" s="416"/>
      <c r="S414" s="416"/>
      <c r="T414" s="416"/>
      <c r="U414" s="416"/>
      <c r="V414" s="416"/>
      <c r="W414" s="417"/>
      <c r="X414" s="417"/>
      <c r="Y414" s="417"/>
      <c r="Z414" s="417"/>
      <c r="AA414" s="417"/>
      <c r="AB414" s="417"/>
      <c r="AC414" s="417"/>
      <c r="AD414" s="417"/>
      <c r="AE414" s="417"/>
      <c r="AF414" s="417"/>
      <c r="AG414" s="417"/>
    </row>
    <row r="415" spans="1:33" s="461" customFormat="1" outlineLevel="2" x14ac:dyDescent="0.2">
      <c r="A415" s="467" t="s">
        <v>1357</v>
      </c>
      <c r="B415" s="455"/>
      <c r="C415" s="444">
        <v>406</v>
      </c>
      <c r="D415" s="748"/>
      <c r="E415" s="748"/>
      <c r="F415" s="457"/>
      <c r="G415" s="740"/>
      <c r="H415" s="467" t="s">
        <v>1357</v>
      </c>
      <c r="I415" s="466">
        <f>i.04156h!$E$16</f>
        <v>0</v>
      </c>
      <c r="J415" s="448">
        <f t="shared" si="122"/>
        <v>0</v>
      </c>
      <c r="K415" s="740"/>
      <c r="L415" s="740"/>
      <c r="M415" s="448">
        <f t="shared" si="123"/>
        <v>0</v>
      </c>
      <c r="N415" s="451">
        <f t="shared" si="121"/>
        <v>0</v>
      </c>
      <c r="O415" s="416"/>
      <c r="P415" s="416"/>
      <c r="Q415" s="416"/>
      <c r="R415" s="416"/>
      <c r="S415" s="416"/>
      <c r="T415" s="416"/>
      <c r="U415" s="416"/>
      <c r="V415" s="416"/>
      <c r="W415" s="417"/>
      <c r="X415" s="417"/>
      <c r="Y415" s="417"/>
      <c r="Z415" s="417"/>
      <c r="AA415" s="417"/>
      <c r="AB415" s="417"/>
      <c r="AC415" s="417"/>
      <c r="AD415" s="417"/>
      <c r="AE415" s="417"/>
      <c r="AF415" s="417"/>
      <c r="AG415" s="417"/>
    </row>
    <row r="416" spans="1:33" s="461" customFormat="1" outlineLevel="2" x14ac:dyDescent="0.2">
      <c r="A416" s="464" t="s">
        <v>1358</v>
      </c>
      <c r="B416" s="455"/>
      <c r="C416" s="444">
        <v>407</v>
      </c>
      <c r="D416" s="748"/>
      <c r="E416" s="748"/>
      <c r="F416" s="457"/>
      <c r="G416" s="740"/>
      <c r="H416" s="464" t="s">
        <v>1358</v>
      </c>
      <c r="I416" s="466">
        <f>i.04156h!$E$17</f>
        <v>0</v>
      </c>
      <c r="J416" s="448">
        <f t="shared" si="122"/>
        <v>0</v>
      </c>
      <c r="K416" s="740"/>
      <c r="L416" s="740"/>
      <c r="M416" s="448">
        <f t="shared" si="123"/>
        <v>0</v>
      </c>
      <c r="N416" s="451">
        <f t="shared" si="121"/>
        <v>0</v>
      </c>
      <c r="O416" s="416"/>
      <c r="P416" s="416"/>
      <c r="Q416" s="416"/>
      <c r="R416" s="416"/>
      <c r="S416" s="416"/>
      <c r="T416" s="416"/>
      <c r="U416" s="416"/>
      <c r="V416" s="416"/>
      <c r="W416" s="417"/>
      <c r="X416" s="417"/>
      <c r="Y416" s="417"/>
      <c r="Z416" s="417"/>
      <c r="AA416" s="417"/>
      <c r="AB416" s="417"/>
      <c r="AC416" s="417"/>
      <c r="AD416" s="417"/>
      <c r="AE416" s="417"/>
      <c r="AF416" s="417"/>
      <c r="AG416" s="417"/>
    </row>
    <row r="417" spans="1:33" s="461" customFormat="1" outlineLevel="2" x14ac:dyDescent="0.2">
      <c r="A417" s="467" t="s">
        <v>1359</v>
      </c>
      <c r="B417" s="455"/>
      <c r="C417" s="444">
        <v>408</v>
      </c>
      <c r="D417" s="748"/>
      <c r="E417" s="748"/>
      <c r="F417" s="457"/>
      <c r="G417" s="740"/>
      <c r="H417" s="467" t="s">
        <v>1359</v>
      </c>
      <c r="I417" s="458"/>
      <c r="J417" s="468"/>
      <c r="K417" s="740"/>
      <c r="L417" s="740"/>
      <c r="M417" s="448">
        <f t="shared" si="123"/>
        <v>0</v>
      </c>
      <c r="N417" s="451">
        <f t="shared" si="121"/>
        <v>0</v>
      </c>
      <c r="O417" s="416"/>
      <c r="P417" s="416"/>
      <c r="Q417" s="416"/>
      <c r="R417" s="416"/>
      <c r="S417" s="416"/>
      <c r="T417" s="416"/>
      <c r="U417" s="416"/>
      <c r="V417" s="416"/>
      <c r="W417" s="417"/>
      <c r="X417" s="417"/>
      <c r="Y417" s="417"/>
      <c r="Z417" s="417"/>
      <c r="AA417" s="417"/>
      <c r="AB417" s="417"/>
      <c r="AC417" s="417"/>
      <c r="AD417" s="417"/>
      <c r="AE417" s="417"/>
      <c r="AF417" s="417"/>
      <c r="AG417" s="417"/>
    </row>
    <row r="418" spans="1:33" s="461" customFormat="1" outlineLevel="1" x14ac:dyDescent="0.2">
      <c r="A418" s="452" t="str">
        <f>A$15</f>
        <v>Кредит банк</v>
      </c>
      <c r="B418" s="455"/>
      <c r="C418" s="444">
        <v>409</v>
      </c>
      <c r="D418" s="746"/>
      <c r="E418" s="746"/>
      <c r="F418" s="455"/>
      <c r="G418" s="466"/>
      <c r="H418" s="463"/>
      <c r="I418" s="455"/>
      <c r="J418" s="448">
        <f>SUM(J419:J427)</f>
        <v>0</v>
      </c>
      <c r="K418" s="448">
        <f>SUM(K419:K428)</f>
        <v>0</v>
      </c>
      <c r="L418" s="448">
        <f>SUM(L419:L428)</f>
        <v>0</v>
      </c>
      <c r="M418" s="448">
        <f>SUM(M419:M427)</f>
        <v>0</v>
      </c>
      <c r="N418" s="451">
        <f>SUMPRODUCT((N419:N427=$V$2)*M419:M427)</f>
        <v>0</v>
      </c>
      <c r="O418" s="416"/>
      <c r="P418" s="416"/>
      <c r="Q418" s="416"/>
      <c r="R418" s="416"/>
      <c r="S418" s="416"/>
      <c r="T418" s="416"/>
      <c r="U418" s="416"/>
      <c r="V418" s="416"/>
      <c r="W418" s="417"/>
      <c r="X418" s="417"/>
      <c r="Y418" s="417"/>
      <c r="Z418" s="417"/>
      <c r="AA418" s="417"/>
      <c r="AB418" s="417"/>
      <c r="AC418" s="417"/>
      <c r="AD418" s="417"/>
      <c r="AE418" s="417"/>
      <c r="AF418" s="417"/>
      <c r="AG418" s="417"/>
    </row>
    <row r="419" spans="1:33" s="461" customFormat="1" outlineLevel="2" x14ac:dyDescent="0.2">
      <c r="A419" s="464" t="s">
        <v>1351</v>
      </c>
      <c r="B419" s="455"/>
      <c r="C419" s="444">
        <v>410</v>
      </c>
      <c r="D419" s="748"/>
      <c r="E419" s="748"/>
      <c r="F419" s="457"/>
      <c r="G419" s="740"/>
      <c r="H419" s="464" t="s">
        <v>1351</v>
      </c>
      <c r="I419" s="466">
        <f>i.04156h!$E$10</f>
        <v>0</v>
      </c>
      <c r="J419" s="448">
        <f>G419*I419</f>
        <v>0</v>
      </c>
      <c r="K419" s="740"/>
      <c r="L419" s="740"/>
      <c r="M419" s="448">
        <f>J419+K419+L419</f>
        <v>0</v>
      </c>
      <c r="N419" s="451">
        <f t="shared" ref="N419:N427" si="124">N$15</f>
        <v>0</v>
      </c>
      <c r="O419" s="416"/>
      <c r="P419" s="416"/>
      <c r="Q419" s="416"/>
      <c r="R419" s="416"/>
      <c r="S419" s="416"/>
      <c r="T419" s="416"/>
      <c r="U419" s="416"/>
      <c r="V419" s="416"/>
      <c r="W419" s="417"/>
      <c r="X419" s="417"/>
      <c r="Y419" s="417"/>
      <c r="Z419" s="417"/>
      <c r="AA419" s="417"/>
      <c r="AB419" s="417"/>
      <c r="AC419" s="417"/>
      <c r="AD419" s="417"/>
      <c r="AE419" s="417"/>
      <c r="AF419" s="417"/>
      <c r="AG419" s="417"/>
    </row>
    <row r="420" spans="1:33" s="461" customFormat="1" outlineLevel="2" x14ac:dyDescent="0.2">
      <c r="A420" s="464" t="s">
        <v>1352</v>
      </c>
      <c r="B420" s="455"/>
      <c r="C420" s="444">
        <v>411</v>
      </c>
      <c r="D420" s="748"/>
      <c r="E420" s="748"/>
      <c r="F420" s="457"/>
      <c r="G420" s="740"/>
      <c r="H420" s="464" t="s">
        <v>1352</v>
      </c>
      <c r="I420" s="466">
        <f>i.04156h!$E$11</f>
        <v>0</v>
      </c>
      <c r="J420" s="448">
        <f t="shared" ref="J420:J426" si="125">G420*I420</f>
        <v>0</v>
      </c>
      <c r="K420" s="740"/>
      <c r="L420" s="740"/>
      <c r="M420" s="448">
        <f t="shared" ref="M420:M427" si="126">J420+K420+L420</f>
        <v>0</v>
      </c>
      <c r="N420" s="451">
        <f t="shared" si="124"/>
        <v>0</v>
      </c>
      <c r="O420" s="416"/>
      <c r="P420" s="416"/>
      <c r="Q420" s="416"/>
      <c r="R420" s="416"/>
      <c r="S420" s="416"/>
      <c r="T420" s="416"/>
      <c r="U420" s="416"/>
      <c r="V420" s="416"/>
      <c r="W420" s="417"/>
      <c r="X420" s="417"/>
      <c r="Y420" s="417"/>
      <c r="Z420" s="417"/>
      <c r="AA420" s="417"/>
      <c r="AB420" s="417"/>
      <c r="AC420" s="417"/>
      <c r="AD420" s="417"/>
      <c r="AE420" s="417"/>
      <c r="AF420" s="417"/>
      <c r="AG420" s="417"/>
    </row>
    <row r="421" spans="1:33" s="461" customFormat="1" outlineLevel="2" x14ac:dyDescent="0.2">
      <c r="A421" s="464" t="s">
        <v>1353</v>
      </c>
      <c r="B421" s="455"/>
      <c r="C421" s="444">
        <v>412</v>
      </c>
      <c r="D421" s="748"/>
      <c r="E421" s="748"/>
      <c r="F421" s="457"/>
      <c r="G421" s="740"/>
      <c r="H421" s="464" t="s">
        <v>1353</v>
      </c>
      <c r="I421" s="466">
        <f>i.04156h!$E$12</f>
        <v>0</v>
      </c>
      <c r="J421" s="448">
        <f t="shared" si="125"/>
        <v>0</v>
      </c>
      <c r="K421" s="740"/>
      <c r="L421" s="740"/>
      <c r="M421" s="448">
        <f t="shared" si="126"/>
        <v>0</v>
      </c>
      <c r="N421" s="451">
        <f t="shared" si="124"/>
        <v>0</v>
      </c>
      <c r="O421" s="416"/>
      <c r="P421" s="416"/>
      <c r="Q421" s="416"/>
      <c r="R421" s="416"/>
      <c r="S421" s="416"/>
      <c r="T421" s="416"/>
      <c r="U421" s="416"/>
      <c r="V421" s="416"/>
      <c r="W421" s="417"/>
      <c r="X421" s="417"/>
      <c r="Y421" s="417"/>
      <c r="Z421" s="417"/>
      <c r="AA421" s="417"/>
      <c r="AB421" s="417"/>
      <c r="AC421" s="417"/>
      <c r="AD421" s="417"/>
      <c r="AE421" s="417"/>
      <c r="AF421" s="417"/>
      <c r="AG421" s="417"/>
    </row>
    <row r="422" spans="1:33" s="461" customFormat="1" outlineLevel="2" x14ac:dyDescent="0.2">
      <c r="A422" s="464" t="s">
        <v>1354</v>
      </c>
      <c r="B422" s="455"/>
      <c r="C422" s="444">
        <v>413</v>
      </c>
      <c r="D422" s="748"/>
      <c r="E422" s="748"/>
      <c r="F422" s="457"/>
      <c r="G422" s="740"/>
      <c r="H422" s="464" t="s">
        <v>1354</v>
      </c>
      <c r="I422" s="466">
        <f>i.04156h!$E$13</f>
        <v>0</v>
      </c>
      <c r="J422" s="448">
        <f t="shared" si="125"/>
        <v>0</v>
      </c>
      <c r="K422" s="740"/>
      <c r="L422" s="740"/>
      <c r="M422" s="448">
        <f t="shared" si="126"/>
        <v>0</v>
      </c>
      <c r="N422" s="451">
        <f t="shared" si="124"/>
        <v>0</v>
      </c>
      <c r="O422" s="416"/>
      <c r="P422" s="416"/>
      <c r="Q422" s="416"/>
      <c r="R422" s="416"/>
      <c r="S422" s="416"/>
      <c r="T422" s="416"/>
      <c r="U422" s="416"/>
      <c r="V422" s="416"/>
      <c r="W422" s="417"/>
      <c r="X422" s="417"/>
      <c r="Y422" s="417"/>
      <c r="Z422" s="417"/>
      <c r="AA422" s="417"/>
      <c r="AB422" s="417"/>
      <c r="AC422" s="417"/>
      <c r="AD422" s="417"/>
      <c r="AE422" s="417"/>
      <c r="AF422" s="417"/>
      <c r="AG422" s="417"/>
    </row>
    <row r="423" spans="1:33" s="461" customFormat="1" outlineLevel="2" x14ac:dyDescent="0.2">
      <c r="A423" s="467" t="s">
        <v>1355</v>
      </c>
      <c r="B423" s="455"/>
      <c r="C423" s="444">
        <v>414</v>
      </c>
      <c r="D423" s="748"/>
      <c r="E423" s="748"/>
      <c r="F423" s="457"/>
      <c r="G423" s="740"/>
      <c r="H423" s="467" t="s">
        <v>1355</v>
      </c>
      <c r="I423" s="466">
        <f>i.04156h!$E$14</f>
        <v>0</v>
      </c>
      <c r="J423" s="448">
        <f t="shared" si="125"/>
        <v>0</v>
      </c>
      <c r="K423" s="740"/>
      <c r="L423" s="740"/>
      <c r="M423" s="448">
        <f t="shared" si="126"/>
        <v>0</v>
      </c>
      <c r="N423" s="451">
        <f t="shared" si="124"/>
        <v>0</v>
      </c>
      <c r="O423" s="416"/>
      <c r="P423" s="416"/>
      <c r="Q423" s="416"/>
      <c r="R423" s="416"/>
      <c r="S423" s="416"/>
      <c r="T423" s="416"/>
      <c r="U423" s="416"/>
      <c r="V423" s="416"/>
      <c r="W423" s="417"/>
      <c r="X423" s="417"/>
      <c r="Y423" s="417"/>
      <c r="Z423" s="417"/>
      <c r="AA423" s="417"/>
      <c r="AB423" s="417"/>
      <c r="AC423" s="417"/>
      <c r="AD423" s="417"/>
      <c r="AE423" s="417"/>
      <c r="AF423" s="417"/>
      <c r="AG423" s="417"/>
    </row>
    <row r="424" spans="1:33" s="461" customFormat="1" outlineLevel="2" x14ac:dyDescent="0.2">
      <c r="A424" s="467" t="s">
        <v>1356</v>
      </c>
      <c r="B424" s="455"/>
      <c r="C424" s="444">
        <v>415</v>
      </c>
      <c r="D424" s="748"/>
      <c r="E424" s="748"/>
      <c r="F424" s="457"/>
      <c r="G424" s="740"/>
      <c r="H424" s="467" t="s">
        <v>1356</v>
      </c>
      <c r="I424" s="466">
        <f>i.04156h!$E$15</f>
        <v>0</v>
      </c>
      <c r="J424" s="448">
        <f t="shared" si="125"/>
        <v>0</v>
      </c>
      <c r="K424" s="740"/>
      <c r="L424" s="740"/>
      <c r="M424" s="448">
        <f t="shared" si="126"/>
        <v>0</v>
      </c>
      <c r="N424" s="451">
        <f t="shared" si="124"/>
        <v>0</v>
      </c>
      <c r="O424" s="416"/>
      <c r="P424" s="416"/>
      <c r="Q424" s="416"/>
      <c r="R424" s="416"/>
      <c r="S424" s="416"/>
      <c r="T424" s="416"/>
      <c r="U424" s="416"/>
      <c r="V424" s="416"/>
      <c r="W424" s="417"/>
      <c r="X424" s="417"/>
      <c r="Y424" s="417"/>
      <c r="Z424" s="417"/>
      <c r="AA424" s="417"/>
      <c r="AB424" s="417"/>
      <c r="AC424" s="417"/>
      <c r="AD424" s="417"/>
      <c r="AE424" s="417"/>
      <c r="AF424" s="417"/>
      <c r="AG424" s="417"/>
    </row>
    <row r="425" spans="1:33" s="461" customFormat="1" outlineLevel="2" x14ac:dyDescent="0.2">
      <c r="A425" s="467" t="s">
        <v>1357</v>
      </c>
      <c r="B425" s="455"/>
      <c r="C425" s="444">
        <v>416</v>
      </c>
      <c r="D425" s="748"/>
      <c r="E425" s="748"/>
      <c r="F425" s="457"/>
      <c r="G425" s="740"/>
      <c r="H425" s="467" t="s">
        <v>1357</v>
      </c>
      <c r="I425" s="466">
        <f>i.04156h!$E$16</f>
        <v>0</v>
      </c>
      <c r="J425" s="448">
        <f t="shared" si="125"/>
        <v>0</v>
      </c>
      <c r="K425" s="740"/>
      <c r="L425" s="740"/>
      <c r="M425" s="448">
        <f t="shared" si="126"/>
        <v>0</v>
      </c>
      <c r="N425" s="451">
        <f t="shared" si="124"/>
        <v>0</v>
      </c>
      <c r="O425" s="416"/>
      <c r="P425" s="416"/>
      <c r="Q425" s="416"/>
      <c r="R425" s="416"/>
      <c r="S425" s="416"/>
      <c r="T425" s="416"/>
      <c r="U425" s="416"/>
      <c r="V425" s="416"/>
      <c r="W425" s="417"/>
      <c r="X425" s="417"/>
      <c r="Y425" s="417"/>
      <c r="Z425" s="417"/>
      <c r="AA425" s="417"/>
      <c r="AB425" s="417"/>
      <c r="AC425" s="417"/>
      <c r="AD425" s="417"/>
      <c r="AE425" s="417"/>
      <c r="AF425" s="417"/>
      <c r="AG425" s="417"/>
    </row>
    <row r="426" spans="1:33" s="461" customFormat="1" outlineLevel="2" x14ac:dyDescent="0.2">
      <c r="A426" s="464" t="s">
        <v>1358</v>
      </c>
      <c r="B426" s="455"/>
      <c r="C426" s="444">
        <v>417</v>
      </c>
      <c r="D426" s="748"/>
      <c r="E426" s="748"/>
      <c r="F426" s="457"/>
      <c r="G426" s="740"/>
      <c r="H426" s="464" t="s">
        <v>1358</v>
      </c>
      <c r="I426" s="466">
        <f>i.04156h!$E$17</f>
        <v>0</v>
      </c>
      <c r="J426" s="448">
        <f t="shared" si="125"/>
        <v>0</v>
      </c>
      <c r="K426" s="740"/>
      <c r="L426" s="740"/>
      <c r="M426" s="448">
        <f t="shared" si="126"/>
        <v>0</v>
      </c>
      <c r="N426" s="451">
        <f t="shared" si="124"/>
        <v>0</v>
      </c>
      <c r="O426" s="416"/>
      <c r="P426" s="416"/>
      <c r="Q426" s="416"/>
      <c r="R426" s="416"/>
      <c r="S426" s="416"/>
      <c r="T426" s="416"/>
      <c r="U426" s="416"/>
      <c r="V426" s="416"/>
      <c r="W426" s="417"/>
      <c r="X426" s="417"/>
      <c r="Y426" s="417"/>
      <c r="Z426" s="417"/>
      <c r="AA426" s="417"/>
      <c r="AB426" s="417"/>
      <c r="AC426" s="417"/>
      <c r="AD426" s="417"/>
      <c r="AE426" s="417"/>
      <c r="AF426" s="417"/>
      <c r="AG426" s="417"/>
    </row>
    <row r="427" spans="1:33" s="461" customFormat="1" outlineLevel="2" x14ac:dyDescent="0.2">
      <c r="A427" s="467" t="s">
        <v>1359</v>
      </c>
      <c r="B427" s="455"/>
      <c r="C427" s="444">
        <v>418</v>
      </c>
      <c r="D427" s="748"/>
      <c r="E427" s="748"/>
      <c r="F427" s="457"/>
      <c r="G427" s="740"/>
      <c r="H427" s="467" t="s">
        <v>1359</v>
      </c>
      <c r="I427" s="458"/>
      <c r="J427" s="468"/>
      <c r="K427" s="740"/>
      <c r="L427" s="740"/>
      <c r="M427" s="448">
        <f t="shared" si="126"/>
        <v>0</v>
      </c>
      <c r="N427" s="451">
        <f t="shared" si="124"/>
        <v>0</v>
      </c>
      <c r="O427" s="416"/>
      <c r="P427" s="416"/>
      <c r="Q427" s="416"/>
      <c r="R427" s="416"/>
      <c r="S427" s="416"/>
      <c r="T427" s="416"/>
      <c r="U427" s="416"/>
      <c r="V427" s="416"/>
      <c r="W427" s="417"/>
      <c r="X427" s="417"/>
      <c r="Y427" s="417"/>
      <c r="Z427" s="417"/>
      <c r="AA427" s="417"/>
      <c r="AB427" s="417"/>
      <c r="AC427" s="417"/>
      <c r="AD427" s="417"/>
      <c r="AE427" s="417"/>
      <c r="AF427" s="417"/>
      <c r="AG427" s="417"/>
    </row>
    <row r="428" spans="1:33" s="461" customFormat="1" outlineLevel="1" x14ac:dyDescent="0.2">
      <c r="A428" s="452" t="str">
        <f>A$16</f>
        <v>Төрийн банк</v>
      </c>
      <c r="B428" s="455"/>
      <c r="C428" s="444">
        <v>419</v>
      </c>
      <c r="D428" s="746"/>
      <c r="E428" s="746"/>
      <c r="F428" s="455"/>
      <c r="G428" s="466"/>
      <c r="H428" s="463"/>
      <c r="I428" s="455"/>
      <c r="J428" s="448">
        <f>SUM(J429:J437)</f>
        <v>0</v>
      </c>
      <c r="K428" s="448">
        <f>SUM(K429:K438)</f>
        <v>0</v>
      </c>
      <c r="L428" s="448">
        <f>SUM(L429:L438)</f>
        <v>0</v>
      </c>
      <c r="M428" s="448">
        <f>SUM(M429:M437)</f>
        <v>0</v>
      </c>
      <c r="N428" s="451">
        <f>SUMPRODUCT((N429:N437=$V$2)*M429:M437)</f>
        <v>0</v>
      </c>
      <c r="O428" s="416"/>
      <c r="P428" s="416"/>
      <c r="Q428" s="416"/>
      <c r="R428" s="416"/>
      <c r="S428" s="416"/>
      <c r="T428" s="416"/>
      <c r="U428" s="416"/>
      <c r="V428" s="416"/>
      <c r="W428" s="417"/>
      <c r="X428" s="417"/>
      <c r="Y428" s="417"/>
      <c r="Z428" s="417"/>
      <c r="AA428" s="417"/>
      <c r="AB428" s="417"/>
      <c r="AC428" s="417"/>
      <c r="AD428" s="417"/>
      <c r="AE428" s="417"/>
      <c r="AF428" s="417"/>
      <c r="AG428" s="417"/>
    </row>
    <row r="429" spans="1:33" s="461" customFormat="1" outlineLevel="2" x14ac:dyDescent="0.2">
      <c r="A429" s="464" t="s">
        <v>1351</v>
      </c>
      <c r="B429" s="455"/>
      <c r="C429" s="444">
        <v>420</v>
      </c>
      <c r="D429" s="748"/>
      <c r="E429" s="748"/>
      <c r="F429" s="457"/>
      <c r="G429" s="740"/>
      <c r="H429" s="464" t="s">
        <v>1351</v>
      </c>
      <c r="I429" s="466">
        <f>i.04156h!$E$10</f>
        <v>0</v>
      </c>
      <c r="J429" s="448">
        <f>G429*I429</f>
        <v>0</v>
      </c>
      <c r="K429" s="740"/>
      <c r="L429" s="740"/>
      <c r="M429" s="448">
        <f>J429+K429+L429</f>
        <v>0</v>
      </c>
      <c r="N429" s="451">
        <f t="shared" ref="N429:N437" si="127">N$16</f>
        <v>0</v>
      </c>
      <c r="O429" s="416"/>
      <c r="P429" s="416"/>
      <c r="Q429" s="416"/>
      <c r="R429" s="416"/>
      <c r="S429" s="416"/>
      <c r="T429" s="416"/>
      <c r="U429" s="416"/>
      <c r="V429" s="416"/>
      <c r="W429" s="417"/>
      <c r="X429" s="417"/>
      <c r="Y429" s="417"/>
      <c r="Z429" s="417"/>
      <c r="AA429" s="417"/>
      <c r="AB429" s="417"/>
      <c r="AC429" s="417"/>
      <c r="AD429" s="417"/>
      <c r="AE429" s="417"/>
      <c r="AF429" s="417"/>
      <c r="AG429" s="417"/>
    </row>
    <row r="430" spans="1:33" s="461" customFormat="1" outlineLevel="2" x14ac:dyDescent="0.2">
      <c r="A430" s="464" t="s">
        <v>1352</v>
      </c>
      <c r="B430" s="455"/>
      <c r="C430" s="444">
        <v>421</v>
      </c>
      <c r="D430" s="748"/>
      <c r="E430" s="748"/>
      <c r="F430" s="457"/>
      <c r="G430" s="740"/>
      <c r="H430" s="464" t="s">
        <v>1352</v>
      </c>
      <c r="I430" s="466">
        <f>i.04156h!$E$11</f>
        <v>0</v>
      </c>
      <c r="J430" s="448">
        <f t="shared" ref="J430:J436" si="128">G430*I430</f>
        <v>0</v>
      </c>
      <c r="K430" s="740"/>
      <c r="L430" s="740"/>
      <c r="M430" s="448">
        <f t="shared" ref="M430:M437" si="129">J430+K430+L430</f>
        <v>0</v>
      </c>
      <c r="N430" s="451">
        <f t="shared" si="127"/>
        <v>0</v>
      </c>
      <c r="O430" s="416"/>
      <c r="P430" s="416"/>
      <c r="Q430" s="416"/>
      <c r="R430" s="416"/>
      <c r="S430" s="416"/>
      <c r="T430" s="416"/>
      <c r="U430" s="416"/>
      <c r="V430" s="416"/>
      <c r="W430" s="417"/>
      <c r="X430" s="417"/>
      <c r="Y430" s="417"/>
      <c r="Z430" s="417"/>
      <c r="AA430" s="417"/>
      <c r="AB430" s="417"/>
      <c r="AC430" s="417"/>
      <c r="AD430" s="417"/>
      <c r="AE430" s="417"/>
      <c r="AF430" s="417"/>
      <c r="AG430" s="417"/>
    </row>
    <row r="431" spans="1:33" s="461" customFormat="1" outlineLevel="2" x14ac:dyDescent="0.2">
      <c r="A431" s="464" t="s">
        <v>1353</v>
      </c>
      <c r="B431" s="455"/>
      <c r="C431" s="444">
        <v>422</v>
      </c>
      <c r="D431" s="748"/>
      <c r="E431" s="748"/>
      <c r="F431" s="457"/>
      <c r="G431" s="740"/>
      <c r="H431" s="464" t="s">
        <v>1353</v>
      </c>
      <c r="I431" s="466">
        <f>i.04156h!$E$12</f>
        <v>0</v>
      </c>
      <c r="J431" s="448">
        <f t="shared" si="128"/>
        <v>0</v>
      </c>
      <c r="K431" s="740"/>
      <c r="L431" s="740"/>
      <c r="M431" s="448">
        <f t="shared" si="129"/>
        <v>0</v>
      </c>
      <c r="N431" s="451">
        <f t="shared" si="127"/>
        <v>0</v>
      </c>
      <c r="O431" s="416"/>
      <c r="P431" s="416"/>
      <c r="Q431" s="416"/>
      <c r="R431" s="416"/>
      <c r="S431" s="416"/>
      <c r="T431" s="416"/>
      <c r="U431" s="416"/>
      <c r="V431" s="416"/>
      <c r="W431" s="417"/>
      <c r="X431" s="417"/>
      <c r="Y431" s="417"/>
      <c r="Z431" s="417"/>
      <c r="AA431" s="417"/>
      <c r="AB431" s="417"/>
      <c r="AC431" s="417"/>
      <c r="AD431" s="417"/>
      <c r="AE431" s="417"/>
      <c r="AF431" s="417"/>
      <c r="AG431" s="417"/>
    </row>
    <row r="432" spans="1:33" s="461" customFormat="1" outlineLevel="2" x14ac:dyDescent="0.2">
      <c r="A432" s="464" t="s">
        <v>1354</v>
      </c>
      <c r="B432" s="455"/>
      <c r="C432" s="444">
        <v>423</v>
      </c>
      <c r="D432" s="748"/>
      <c r="E432" s="748"/>
      <c r="F432" s="457"/>
      <c r="G432" s="740"/>
      <c r="H432" s="464" t="s">
        <v>1354</v>
      </c>
      <c r="I432" s="466">
        <f>i.04156h!$E$13</f>
        <v>0</v>
      </c>
      <c r="J432" s="448">
        <f t="shared" si="128"/>
        <v>0</v>
      </c>
      <c r="K432" s="740"/>
      <c r="L432" s="740"/>
      <c r="M432" s="448">
        <f t="shared" si="129"/>
        <v>0</v>
      </c>
      <c r="N432" s="451">
        <f t="shared" si="127"/>
        <v>0</v>
      </c>
      <c r="O432" s="416"/>
      <c r="P432" s="416"/>
      <c r="Q432" s="416"/>
      <c r="R432" s="416"/>
      <c r="S432" s="416"/>
      <c r="T432" s="416"/>
      <c r="U432" s="416"/>
      <c r="V432" s="416"/>
      <c r="W432" s="417"/>
      <c r="X432" s="417"/>
      <c r="Y432" s="417"/>
      <c r="Z432" s="417"/>
      <c r="AA432" s="417"/>
      <c r="AB432" s="417"/>
      <c r="AC432" s="417"/>
      <c r="AD432" s="417"/>
      <c r="AE432" s="417"/>
      <c r="AF432" s="417"/>
      <c r="AG432" s="417"/>
    </row>
    <row r="433" spans="1:33" s="461" customFormat="1" outlineLevel="2" x14ac:dyDescent="0.2">
      <c r="A433" s="467" t="s">
        <v>1355</v>
      </c>
      <c r="B433" s="455"/>
      <c r="C433" s="444">
        <v>424</v>
      </c>
      <c r="D433" s="748"/>
      <c r="E433" s="748"/>
      <c r="F433" s="457"/>
      <c r="G433" s="740"/>
      <c r="H433" s="467" t="s">
        <v>1355</v>
      </c>
      <c r="I433" s="466">
        <f>i.04156h!$E$14</f>
        <v>0</v>
      </c>
      <c r="J433" s="448">
        <f t="shared" si="128"/>
        <v>0</v>
      </c>
      <c r="K433" s="740"/>
      <c r="L433" s="740"/>
      <c r="M433" s="448">
        <f t="shared" si="129"/>
        <v>0</v>
      </c>
      <c r="N433" s="451">
        <f t="shared" si="127"/>
        <v>0</v>
      </c>
      <c r="O433" s="416"/>
      <c r="P433" s="416"/>
      <c r="Q433" s="416"/>
      <c r="R433" s="416"/>
      <c r="S433" s="416"/>
      <c r="T433" s="416"/>
      <c r="U433" s="416"/>
      <c r="V433" s="416"/>
      <c r="W433" s="417"/>
      <c r="X433" s="417"/>
      <c r="Y433" s="417"/>
      <c r="Z433" s="417"/>
      <c r="AA433" s="417"/>
      <c r="AB433" s="417"/>
      <c r="AC433" s="417"/>
      <c r="AD433" s="417"/>
      <c r="AE433" s="417"/>
      <c r="AF433" s="417"/>
      <c r="AG433" s="417"/>
    </row>
    <row r="434" spans="1:33" s="461" customFormat="1" outlineLevel="2" x14ac:dyDescent="0.2">
      <c r="A434" s="467" t="s">
        <v>1356</v>
      </c>
      <c r="B434" s="455"/>
      <c r="C434" s="444">
        <v>425</v>
      </c>
      <c r="D434" s="748"/>
      <c r="E434" s="748"/>
      <c r="F434" s="457"/>
      <c r="G434" s="740"/>
      <c r="H434" s="467" t="s">
        <v>1356</v>
      </c>
      <c r="I434" s="466">
        <f>i.04156h!$E$15</f>
        <v>0</v>
      </c>
      <c r="J434" s="448">
        <f t="shared" si="128"/>
        <v>0</v>
      </c>
      <c r="K434" s="740"/>
      <c r="L434" s="740"/>
      <c r="M434" s="448">
        <f t="shared" si="129"/>
        <v>0</v>
      </c>
      <c r="N434" s="451">
        <f t="shared" si="127"/>
        <v>0</v>
      </c>
      <c r="O434" s="416"/>
      <c r="P434" s="416"/>
      <c r="Q434" s="416"/>
      <c r="R434" s="416"/>
      <c r="S434" s="416"/>
      <c r="T434" s="416"/>
      <c r="U434" s="416"/>
      <c r="V434" s="416"/>
      <c r="W434" s="417"/>
      <c r="X434" s="417"/>
      <c r="Y434" s="417"/>
      <c r="Z434" s="417"/>
      <c r="AA434" s="417"/>
      <c r="AB434" s="417"/>
      <c r="AC434" s="417"/>
      <c r="AD434" s="417"/>
      <c r="AE434" s="417"/>
      <c r="AF434" s="417"/>
      <c r="AG434" s="417"/>
    </row>
    <row r="435" spans="1:33" s="461" customFormat="1" outlineLevel="2" x14ac:dyDescent="0.2">
      <c r="A435" s="467" t="s">
        <v>1357</v>
      </c>
      <c r="B435" s="455"/>
      <c r="C435" s="444">
        <v>426</v>
      </c>
      <c r="D435" s="748"/>
      <c r="E435" s="748"/>
      <c r="F435" s="457"/>
      <c r="G435" s="740"/>
      <c r="H435" s="467" t="s">
        <v>1357</v>
      </c>
      <c r="I435" s="466">
        <f>i.04156h!$E$16</f>
        <v>0</v>
      </c>
      <c r="J435" s="448">
        <f t="shared" si="128"/>
        <v>0</v>
      </c>
      <c r="K435" s="740"/>
      <c r="L435" s="740"/>
      <c r="M435" s="448">
        <f t="shared" si="129"/>
        <v>0</v>
      </c>
      <c r="N435" s="451">
        <f t="shared" si="127"/>
        <v>0</v>
      </c>
      <c r="O435" s="416"/>
      <c r="P435" s="416"/>
      <c r="Q435" s="416"/>
      <c r="R435" s="416"/>
      <c r="S435" s="416"/>
      <c r="T435" s="416"/>
      <c r="U435" s="416"/>
      <c r="V435" s="416"/>
      <c r="W435" s="417"/>
      <c r="X435" s="417"/>
      <c r="Y435" s="417"/>
      <c r="Z435" s="417"/>
      <c r="AA435" s="417"/>
      <c r="AB435" s="417"/>
      <c r="AC435" s="417"/>
      <c r="AD435" s="417"/>
      <c r="AE435" s="417"/>
      <c r="AF435" s="417"/>
      <c r="AG435" s="417"/>
    </row>
    <row r="436" spans="1:33" s="461" customFormat="1" outlineLevel="2" x14ac:dyDescent="0.2">
      <c r="A436" s="464" t="s">
        <v>1358</v>
      </c>
      <c r="B436" s="455"/>
      <c r="C436" s="444">
        <v>427</v>
      </c>
      <c r="D436" s="748"/>
      <c r="E436" s="748"/>
      <c r="F436" s="457"/>
      <c r="G436" s="740"/>
      <c r="H436" s="464" t="s">
        <v>1358</v>
      </c>
      <c r="I436" s="466">
        <f>i.04156h!$E$17</f>
        <v>0</v>
      </c>
      <c r="J436" s="448">
        <f t="shared" si="128"/>
        <v>0</v>
      </c>
      <c r="K436" s="740"/>
      <c r="L436" s="740"/>
      <c r="M436" s="448">
        <f t="shared" si="129"/>
        <v>0</v>
      </c>
      <c r="N436" s="451">
        <f t="shared" si="127"/>
        <v>0</v>
      </c>
      <c r="O436" s="416"/>
      <c r="P436" s="416"/>
      <c r="Q436" s="416"/>
      <c r="R436" s="416"/>
      <c r="S436" s="416"/>
      <c r="T436" s="416"/>
      <c r="U436" s="416"/>
      <c r="V436" s="416"/>
      <c r="W436" s="417"/>
      <c r="X436" s="417"/>
      <c r="Y436" s="417"/>
      <c r="Z436" s="417"/>
      <c r="AA436" s="417"/>
      <c r="AB436" s="417"/>
      <c r="AC436" s="417"/>
      <c r="AD436" s="417"/>
      <c r="AE436" s="417"/>
      <c r="AF436" s="417"/>
      <c r="AG436" s="417"/>
    </row>
    <row r="437" spans="1:33" s="461" customFormat="1" outlineLevel="2" x14ac:dyDescent="0.2">
      <c r="A437" s="467" t="s">
        <v>1359</v>
      </c>
      <c r="B437" s="455"/>
      <c r="C437" s="444">
        <v>428</v>
      </c>
      <c r="D437" s="748"/>
      <c r="E437" s="748"/>
      <c r="F437" s="457"/>
      <c r="G437" s="740"/>
      <c r="H437" s="467" t="s">
        <v>1359</v>
      </c>
      <c r="I437" s="458"/>
      <c r="J437" s="468"/>
      <c r="K437" s="740"/>
      <c r="L437" s="740"/>
      <c r="M437" s="448">
        <f t="shared" si="129"/>
        <v>0</v>
      </c>
      <c r="N437" s="451">
        <f t="shared" si="127"/>
        <v>0</v>
      </c>
      <c r="O437" s="416"/>
      <c r="P437" s="416"/>
      <c r="Q437" s="416"/>
      <c r="R437" s="416"/>
      <c r="S437" s="416"/>
      <c r="T437" s="416"/>
      <c r="U437" s="416"/>
      <c r="V437" s="416"/>
      <c r="W437" s="417"/>
      <c r="X437" s="417"/>
      <c r="Y437" s="417"/>
      <c r="Z437" s="417"/>
      <c r="AA437" s="417"/>
      <c r="AB437" s="417"/>
      <c r="AC437" s="417"/>
      <c r="AD437" s="417"/>
      <c r="AE437" s="417"/>
      <c r="AF437" s="417"/>
      <c r="AG437" s="417"/>
    </row>
    <row r="438" spans="1:33" s="461" customFormat="1" outlineLevel="1" x14ac:dyDescent="0.2">
      <c r="A438" s="452" t="str">
        <f>A$17</f>
        <v>Тээвэр Хөгжлийн банк</v>
      </c>
      <c r="B438" s="455"/>
      <c r="C438" s="444">
        <v>429</v>
      </c>
      <c r="D438" s="746"/>
      <c r="E438" s="746"/>
      <c r="F438" s="455"/>
      <c r="G438" s="466"/>
      <c r="H438" s="463"/>
      <c r="I438" s="455"/>
      <c r="J438" s="448">
        <f>SUM(J439:J447)</f>
        <v>0</v>
      </c>
      <c r="K438" s="448">
        <f>SUM(K439:K448)</f>
        <v>0</v>
      </c>
      <c r="L438" s="448">
        <f>SUM(L439:L448)</f>
        <v>0</v>
      </c>
      <c r="M438" s="448">
        <f>SUM(M439:M447)</f>
        <v>0</v>
      </c>
      <c r="N438" s="451">
        <f>SUMPRODUCT((N439:N447=$V$2)*M439:M447)</f>
        <v>0</v>
      </c>
      <c r="O438" s="416"/>
      <c r="P438" s="416"/>
      <c r="Q438" s="416"/>
      <c r="R438" s="416"/>
      <c r="S438" s="416"/>
      <c r="T438" s="416"/>
      <c r="U438" s="416"/>
      <c r="V438" s="416"/>
      <c r="W438" s="417"/>
      <c r="X438" s="417"/>
      <c r="Y438" s="417"/>
      <c r="Z438" s="417"/>
      <c r="AA438" s="417"/>
      <c r="AB438" s="417"/>
      <c r="AC438" s="417"/>
      <c r="AD438" s="417"/>
      <c r="AE438" s="417"/>
      <c r="AF438" s="417"/>
      <c r="AG438" s="417"/>
    </row>
    <row r="439" spans="1:33" s="461" customFormat="1" outlineLevel="2" x14ac:dyDescent="0.2">
      <c r="A439" s="464" t="s">
        <v>1351</v>
      </c>
      <c r="B439" s="455"/>
      <c r="C439" s="444">
        <v>430</v>
      </c>
      <c r="D439" s="748"/>
      <c r="E439" s="748"/>
      <c r="F439" s="457"/>
      <c r="G439" s="740"/>
      <c r="H439" s="464" t="s">
        <v>1351</v>
      </c>
      <c r="I439" s="466">
        <f>i.04156h!$E$10</f>
        <v>0</v>
      </c>
      <c r="J439" s="448">
        <f>G439*I439</f>
        <v>0</v>
      </c>
      <c r="K439" s="740"/>
      <c r="L439" s="740"/>
      <c r="M439" s="448">
        <f>J439+K439+L439</f>
        <v>0</v>
      </c>
      <c r="N439" s="451">
        <f t="shared" ref="N439:N447" si="130">N$17</f>
        <v>0</v>
      </c>
      <c r="O439" s="416"/>
      <c r="P439" s="416"/>
      <c r="Q439" s="416"/>
      <c r="R439" s="416"/>
      <c r="S439" s="416"/>
      <c r="T439" s="416"/>
      <c r="U439" s="416"/>
      <c r="V439" s="416"/>
      <c r="W439" s="417"/>
      <c r="X439" s="417"/>
      <c r="Y439" s="417"/>
      <c r="Z439" s="417"/>
      <c r="AA439" s="417"/>
      <c r="AB439" s="417"/>
      <c r="AC439" s="417"/>
      <c r="AD439" s="417"/>
      <c r="AE439" s="417"/>
      <c r="AF439" s="417"/>
      <c r="AG439" s="417"/>
    </row>
    <row r="440" spans="1:33" s="461" customFormat="1" outlineLevel="2" x14ac:dyDescent="0.2">
      <c r="A440" s="464" t="s">
        <v>1352</v>
      </c>
      <c r="B440" s="455"/>
      <c r="C440" s="444">
        <v>431</v>
      </c>
      <c r="D440" s="748"/>
      <c r="E440" s="748"/>
      <c r="F440" s="457"/>
      <c r="G440" s="740"/>
      <c r="H440" s="464" t="s">
        <v>1352</v>
      </c>
      <c r="I440" s="466">
        <f>i.04156h!$E$11</f>
        <v>0</v>
      </c>
      <c r="J440" s="448">
        <f t="shared" ref="J440:J446" si="131">G440*I440</f>
        <v>0</v>
      </c>
      <c r="K440" s="740"/>
      <c r="L440" s="740"/>
      <c r="M440" s="448">
        <f t="shared" ref="M440:M447" si="132">J440+K440+L440</f>
        <v>0</v>
      </c>
      <c r="N440" s="451">
        <f t="shared" si="130"/>
        <v>0</v>
      </c>
      <c r="O440" s="416"/>
      <c r="P440" s="416"/>
      <c r="Q440" s="416"/>
      <c r="R440" s="416"/>
      <c r="S440" s="416"/>
      <c r="T440" s="416"/>
      <c r="U440" s="416"/>
      <c r="V440" s="416"/>
      <c r="W440" s="417"/>
      <c r="X440" s="417"/>
      <c r="Y440" s="417"/>
      <c r="Z440" s="417"/>
      <c r="AA440" s="417"/>
      <c r="AB440" s="417"/>
      <c r="AC440" s="417"/>
      <c r="AD440" s="417"/>
      <c r="AE440" s="417"/>
      <c r="AF440" s="417"/>
      <c r="AG440" s="417"/>
    </row>
    <row r="441" spans="1:33" s="461" customFormat="1" outlineLevel="2" x14ac:dyDescent="0.2">
      <c r="A441" s="464" t="s">
        <v>1353</v>
      </c>
      <c r="B441" s="455"/>
      <c r="C441" s="444">
        <v>432</v>
      </c>
      <c r="D441" s="748"/>
      <c r="E441" s="748"/>
      <c r="F441" s="457"/>
      <c r="G441" s="740"/>
      <c r="H441" s="464" t="s">
        <v>1353</v>
      </c>
      <c r="I441" s="466">
        <f>i.04156h!$E$12</f>
        <v>0</v>
      </c>
      <c r="J441" s="448">
        <f t="shared" si="131"/>
        <v>0</v>
      </c>
      <c r="K441" s="740"/>
      <c r="L441" s="740"/>
      <c r="M441" s="448">
        <f t="shared" si="132"/>
        <v>0</v>
      </c>
      <c r="N441" s="451">
        <f t="shared" si="130"/>
        <v>0</v>
      </c>
      <c r="O441" s="416"/>
      <c r="P441" s="416"/>
      <c r="Q441" s="416"/>
      <c r="R441" s="416"/>
      <c r="S441" s="416"/>
      <c r="T441" s="416"/>
      <c r="U441" s="416"/>
      <c r="V441" s="416"/>
      <c r="W441" s="417"/>
      <c r="X441" s="417"/>
      <c r="Y441" s="417"/>
      <c r="Z441" s="417"/>
      <c r="AA441" s="417"/>
      <c r="AB441" s="417"/>
      <c r="AC441" s="417"/>
      <c r="AD441" s="417"/>
      <c r="AE441" s="417"/>
      <c r="AF441" s="417"/>
      <c r="AG441" s="417"/>
    </row>
    <row r="442" spans="1:33" s="461" customFormat="1" outlineLevel="2" x14ac:dyDescent="0.2">
      <c r="A442" s="464" t="s">
        <v>1354</v>
      </c>
      <c r="B442" s="455"/>
      <c r="C442" s="444">
        <v>433</v>
      </c>
      <c r="D442" s="748"/>
      <c r="E442" s="748"/>
      <c r="F442" s="457"/>
      <c r="G442" s="740"/>
      <c r="H442" s="464" t="s">
        <v>1354</v>
      </c>
      <c r="I442" s="466">
        <f>i.04156h!$E$13</f>
        <v>0</v>
      </c>
      <c r="J442" s="448">
        <f t="shared" si="131"/>
        <v>0</v>
      </c>
      <c r="K442" s="740"/>
      <c r="L442" s="740"/>
      <c r="M442" s="448">
        <f t="shared" si="132"/>
        <v>0</v>
      </c>
      <c r="N442" s="451">
        <f t="shared" si="130"/>
        <v>0</v>
      </c>
      <c r="O442" s="416"/>
      <c r="P442" s="416"/>
      <c r="Q442" s="416"/>
      <c r="R442" s="416"/>
      <c r="S442" s="416"/>
      <c r="T442" s="416"/>
      <c r="U442" s="416"/>
      <c r="V442" s="416"/>
      <c r="W442" s="417"/>
      <c r="X442" s="417"/>
      <c r="Y442" s="417"/>
      <c r="Z442" s="417"/>
      <c r="AA442" s="417"/>
      <c r="AB442" s="417"/>
      <c r="AC442" s="417"/>
      <c r="AD442" s="417"/>
      <c r="AE442" s="417"/>
      <c r="AF442" s="417"/>
      <c r="AG442" s="417"/>
    </row>
    <row r="443" spans="1:33" s="461" customFormat="1" outlineLevel="2" x14ac:dyDescent="0.2">
      <c r="A443" s="467" t="s">
        <v>1355</v>
      </c>
      <c r="B443" s="455"/>
      <c r="C443" s="444">
        <v>434</v>
      </c>
      <c r="D443" s="748"/>
      <c r="E443" s="748"/>
      <c r="F443" s="457"/>
      <c r="G443" s="740"/>
      <c r="H443" s="467" t="s">
        <v>1355</v>
      </c>
      <c r="I443" s="466">
        <f>i.04156h!$E$14</f>
        <v>0</v>
      </c>
      <c r="J443" s="448">
        <f t="shared" si="131"/>
        <v>0</v>
      </c>
      <c r="K443" s="740"/>
      <c r="L443" s="740"/>
      <c r="M443" s="448">
        <f t="shared" si="132"/>
        <v>0</v>
      </c>
      <c r="N443" s="451">
        <f t="shared" si="130"/>
        <v>0</v>
      </c>
      <c r="O443" s="416"/>
      <c r="P443" s="416"/>
      <c r="Q443" s="416"/>
      <c r="R443" s="416"/>
      <c r="S443" s="416"/>
      <c r="T443" s="416"/>
      <c r="U443" s="416"/>
      <c r="V443" s="416"/>
      <c r="W443" s="417"/>
      <c r="X443" s="417"/>
      <c r="Y443" s="417"/>
      <c r="Z443" s="417"/>
      <c r="AA443" s="417"/>
      <c r="AB443" s="417"/>
      <c r="AC443" s="417"/>
      <c r="AD443" s="417"/>
      <c r="AE443" s="417"/>
      <c r="AF443" s="417"/>
      <c r="AG443" s="417"/>
    </row>
    <row r="444" spans="1:33" s="461" customFormat="1" outlineLevel="2" x14ac:dyDescent="0.2">
      <c r="A444" s="467" t="s">
        <v>1356</v>
      </c>
      <c r="B444" s="455"/>
      <c r="C444" s="444">
        <v>435</v>
      </c>
      <c r="D444" s="748"/>
      <c r="E444" s="748"/>
      <c r="F444" s="457"/>
      <c r="G444" s="740"/>
      <c r="H444" s="467" t="s">
        <v>1356</v>
      </c>
      <c r="I444" s="466">
        <f>i.04156h!$E$15</f>
        <v>0</v>
      </c>
      <c r="J444" s="448">
        <f t="shared" si="131"/>
        <v>0</v>
      </c>
      <c r="K444" s="740"/>
      <c r="L444" s="740"/>
      <c r="M444" s="448">
        <f t="shared" si="132"/>
        <v>0</v>
      </c>
      <c r="N444" s="451">
        <f t="shared" si="130"/>
        <v>0</v>
      </c>
      <c r="O444" s="416"/>
      <c r="P444" s="416"/>
      <c r="Q444" s="416"/>
      <c r="R444" s="416"/>
      <c r="S444" s="416"/>
      <c r="T444" s="416"/>
      <c r="U444" s="416"/>
      <c r="V444" s="416"/>
      <c r="W444" s="417"/>
      <c r="X444" s="417"/>
      <c r="Y444" s="417"/>
      <c r="Z444" s="417"/>
      <c r="AA444" s="417"/>
      <c r="AB444" s="417"/>
      <c r="AC444" s="417"/>
      <c r="AD444" s="417"/>
      <c r="AE444" s="417"/>
      <c r="AF444" s="417"/>
      <c r="AG444" s="417"/>
    </row>
    <row r="445" spans="1:33" s="461" customFormat="1" outlineLevel="2" x14ac:dyDescent="0.2">
      <c r="A445" s="467" t="s">
        <v>1357</v>
      </c>
      <c r="B445" s="455"/>
      <c r="C445" s="444">
        <v>436</v>
      </c>
      <c r="D445" s="748"/>
      <c r="E445" s="748"/>
      <c r="F445" s="457"/>
      <c r="G445" s="740"/>
      <c r="H445" s="467" t="s">
        <v>1357</v>
      </c>
      <c r="I445" s="466">
        <f>i.04156h!$E$16</f>
        <v>0</v>
      </c>
      <c r="J445" s="448">
        <f t="shared" si="131"/>
        <v>0</v>
      </c>
      <c r="K445" s="740"/>
      <c r="L445" s="740"/>
      <c r="M445" s="448">
        <f t="shared" si="132"/>
        <v>0</v>
      </c>
      <c r="N445" s="451">
        <f t="shared" si="130"/>
        <v>0</v>
      </c>
      <c r="O445" s="416"/>
      <c r="P445" s="416"/>
      <c r="Q445" s="416"/>
      <c r="R445" s="416"/>
      <c r="S445" s="416"/>
      <c r="T445" s="416"/>
      <c r="U445" s="416"/>
      <c r="V445" s="416"/>
      <c r="W445" s="417"/>
      <c r="X445" s="417"/>
      <c r="Y445" s="417"/>
      <c r="Z445" s="417"/>
      <c r="AA445" s="417"/>
      <c r="AB445" s="417"/>
      <c r="AC445" s="417"/>
      <c r="AD445" s="417"/>
      <c r="AE445" s="417"/>
      <c r="AF445" s="417"/>
      <c r="AG445" s="417"/>
    </row>
    <row r="446" spans="1:33" s="461" customFormat="1" outlineLevel="2" x14ac:dyDescent="0.2">
      <c r="A446" s="464" t="s">
        <v>1358</v>
      </c>
      <c r="B446" s="455"/>
      <c r="C446" s="444">
        <v>437</v>
      </c>
      <c r="D446" s="748"/>
      <c r="E446" s="748"/>
      <c r="F446" s="457"/>
      <c r="G446" s="740"/>
      <c r="H446" s="464" t="s">
        <v>1358</v>
      </c>
      <c r="I446" s="466">
        <f>i.04156h!$E$17</f>
        <v>0</v>
      </c>
      <c r="J446" s="448">
        <f t="shared" si="131"/>
        <v>0</v>
      </c>
      <c r="K446" s="740"/>
      <c r="L446" s="740"/>
      <c r="M446" s="448">
        <f t="shared" si="132"/>
        <v>0</v>
      </c>
      <c r="N446" s="451">
        <f t="shared" si="130"/>
        <v>0</v>
      </c>
      <c r="O446" s="416"/>
      <c r="P446" s="416"/>
      <c r="Q446" s="416"/>
      <c r="R446" s="416"/>
      <c r="S446" s="416"/>
      <c r="T446" s="416"/>
      <c r="U446" s="416"/>
      <c r="V446" s="416"/>
      <c r="W446" s="417"/>
      <c r="X446" s="417"/>
      <c r="Y446" s="417"/>
      <c r="Z446" s="417"/>
      <c r="AA446" s="417"/>
      <c r="AB446" s="417"/>
      <c r="AC446" s="417"/>
      <c r="AD446" s="417"/>
      <c r="AE446" s="417"/>
      <c r="AF446" s="417"/>
      <c r="AG446" s="417"/>
    </row>
    <row r="447" spans="1:33" s="461" customFormat="1" outlineLevel="2" x14ac:dyDescent="0.2">
      <c r="A447" s="467" t="s">
        <v>1359</v>
      </c>
      <c r="B447" s="455"/>
      <c r="C447" s="444">
        <v>438</v>
      </c>
      <c r="D447" s="748"/>
      <c r="E447" s="748"/>
      <c r="F447" s="457"/>
      <c r="G447" s="740"/>
      <c r="H447" s="467" t="s">
        <v>1359</v>
      </c>
      <c r="I447" s="458"/>
      <c r="J447" s="468"/>
      <c r="K447" s="740"/>
      <c r="L447" s="740"/>
      <c r="M447" s="448">
        <f t="shared" si="132"/>
        <v>0</v>
      </c>
      <c r="N447" s="451">
        <f t="shared" si="130"/>
        <v>0</v>
      </c>
      <c r="O447" s="416"/>
      <c r="P447" s="416"/>
      <c r="Q447" s="416"/>
      <c r="R447" s="416"/>
      <c r="S447" s="416"/>
      <c r="T447" s="416"/>
      <c r="U447" s="416"/>
      <c r="V447" s="416"/>
      <c r="W447" s="417"/>
      <c r="X447" s="417"/>
      <c r="Y447" s="417"/>
      <c r="Z447" s="417"/>
      <c r="AA447" s="417"/>
      <c r="AB447" s="417"/>
      <c r="AC447" s="417"/>
      <c r="AD447" s="417"/>
      <c r="AE447" s="417"/>
      <c r="AF447" s="417"/>
      <c r="AG447" s="417"/>
    </row>
    <row r="448" spans="1:33" s="461" customFormat="1" outlineLevel="1" x14ac:dyDescent="0.2">
      <c r="A448" s="452" t="str">
        <f>A$18</f>
        <v>Үндэсний хөрөнгө оруулалтын банк</v>
      </c>
      <c r="B448" s="455"/>
      <c r="C448" s="444">
        <v>439</v>
      </c>
      <c r="D448" s="746"/>
      <c r="E448" s="746"/>
      <c r="F448" s="455"/>
      <c r="G448" s="466"/>
      <c r="H448" s="463"/>
      <c r="I448" s="455"/>
      <c r="J448" s="448">
        <f>SUM(J449:J457)</f>
        <v>0</v>
      </c>
      <c r="K448" s="448">
        <f>SUM(K449:K458)</f>
        <v>0</v>
      </c>
      <c r="L448" s="448">
        <f>SUM(L449:L458)</f>
        <v>0</v>
      </c>
      <c r="M448" s="448">
        <f>SUM(M449:M457)</f>
        <v>0</v>
      </c>
      <c r="N448" s="451">
        <f>SUMPRODUCT((N449:N457=$V$2)*M449:M457)</f>
        <v>0</v>
      </c>
      <c r="O448" s="416"/>
      <c r="P448" s="416"/>
      <c r="Q448" s="416"/>
      <c r="R448" s="416"/>
      <c r="S448" s="416"/>
      <c r="T448" s="416"/>
      <c r="U448" s="416"/>
      <c r="V448" s="416"/>
      <c r="W448" s="417"/>
      <c r="X448" s="417"/>
      <c r="Y448" s="417"/>
      <c r="Z448" s="417"/>
      <c r="AA448" s="417"/>
      <c r="AB448" s="417"/>
      <c r="AC448" s="417"/>
      <c r="AD448" s="417"/>
      <c r="AE448" s="417"/>
      <c r="AF448" s="417"/>
      <c r="AG448" s="417"/>
    </row>
    <row r="449" spans="1:33" s="461" customFormat="1" outlineLevel="2" x14ac:dyDescent="0.2">
      <c r="A449" s="464" t="s">
        <v>1351</v>
      </c>
      <c r="B449" s="455"/>
      <c r="C449" s="444">
        <v>440</v>
      </c>
      <c r="D449" s="748"/>
      <c r="E449" s="748"/>
      <c r="F449" s="457"/>
      <c r="G449" s="740"/>
      <c r="H449" s="464" t="s">
        <v>1351</v>
      </c>
      <c r="I449" s="466">
        <f>i.04156h!$E$10</f>
        <v>0</v>
      </c>
      <c r="J449" s="448">
        <f>G449*I449</f>
        <v>0</v>
      </c>
      <c r="K449" s="740"/>
      <c r="L449" s="740"/>
      <c r="M449" s="448">
        <f>J449+K449+L449</f>
        <v>0</v>
      </c>
      <c r="N449" s="451">
        <f t="shared" ref="N449:N457" si="133">N$18</f>
        <v>0</v>
      </c>
      <c r="O449" s="416"/>
      <c r="P449" s="416"/>
      <c r="Q449" s="416"/>
      <c r="R449" s="416"/>
      <c r="S449" s="416"/>
      <c r="T449" s="416"/>
      <c r="U449" s="416"/>
      <c r="V449" s="416"/>
      <c r="W449" s="417"/>
      <c r="X449" s="417"/>
      <c r="Y449" s="417"/>
      <c r="Z449" s="417"/>
      <c r="AA449" s="417"/>
      <c r="AB449" s="417"/>
      <c r="AC449" s="417"/>
      <c r="AD449" s="417"/>
      <c r="AE449" s="417"/>
      <c r="AF449" s="417"/>
      <c r="AG449" s="417"/>
    </row>
    <row r="450" spans="1:33" s="461" customFormat="1" outlineLevel="2" x14ac:dyDescent="0.2">
      <c r="A450" s="464" t="s">
        <v>1352</v>
      </c>
      <c r="B450" s="455"/>
      <c r="C450" s="444">
        <v>441</v>
      </c>
      <c r="D450" s="748"/>
      <c r="E450" s="748"/>
      <c r="F450" s="457"/>
      <c r="G450" s="740"/>
      <c r="H450" s="464" t="s">
        <v>1352</v>
      </c>
      <c r="I450" s="466">
        <f>i.04156h!$E$11</f>
        <v>0</v>
      </c>
      <c r="J450" s="448">
        <f t="shared" ref="J450:J456" si="134">G450*I450</f>
        <v>0</v>
      </c>
      <c r="K450" s="740"/>
      <c r="L450" s="740"/>
      <c r="M450" s="448">
        <f t="shared" ref="M450:M457" si="135">J450+K450+L450</f>
        <v>0</v>
      </c>
      <c r="N450" s="451">
        <f t="shared" si="133"/>
        <v>0</v>
      </c>
      <c r="O450" s="416"/>
      <c r="P450" s="416"/>
      <c r="Q450" s="416"/>
      <c r="R450" s="416"/>
      <c r="S450" s="416"/>
      <c r="T450" s="416"/>
      <c r="U450" s="416"/>
      <c r="V450" s="416"/>
      <c r="W450" s="417"/>
      <c r="X450" s="417"/>
      <c r="Y450" s="417"/>
      <c r="Z450" s="417"/>
      <c r="AA450" s="417"/>
      <c r="AB450" s="417"/>
      <c r="AC450" s="417"/>
      <c r="AD450" s="417"/>
      <c r="AE450" s="417"/>
      <c r="AF450" s="417"/>
      <c r="AG450" s="417"/>
    </row>
    <row r="451" spans="1:33" s="461" customFormat="1" outlineLevel="2" x14ac:dyDescent="0.2">
      <c r="A451" s="464" t="s">
        <v>1353</v>
      </c>
      <c r="B451" s="455"/>
      <c r="C451" s="444">
        <v>442</v>
      </c>
      <c r="D451" s="748"/>
      <c r="E451" s="748"/>
      <c r="F451" s="457"/>
      <c r="G451" s="740"/>
      <c r="H451" s="464" t="s">
        <v>1353</v>
      </c>
      <c r="I451" s="466">
        <f>i.04156h!$E$12</f>
        <v>0</v>
      </c>
      <c r="J451" s="448">
        <f t="shared" si="134"/>
        <v>0</v>
      </c>
      <c r="K451" s="740"/>
      <c r="L451" s="740"/>
      <c r="M451" s="448">
        <f t="shared" si="135"/>
        <v>0</v>
      </c>
      <c r="N451" s="451">
        <f t="shared" si="133"/>
        <v>0</v>
      </c>
      <c r="O451" s="416"/>
      <c r="P451" s="416"/>
      <c r="Q451" s="416"/>
      <c r="R451" s="416"/>
      <c r="S451" s="416"/>
      <c r="T451" s="416"/>
      <c r="U451" s="416"/>
      <c r="V451" s="416"/>
      <c r="W451" s="417"/>
      <c r="X451" s="417"/>
      <c r="Y451" s="417"/>
      <c r="Z451" s="417"/>
      <c r="AA451" s="417"/>
      <c r="AB451" s="417"/>
      <c r="AC451" s="417"/>
      <c r="AD451" s="417"/>
      <c r="AE451" s="417"/>
      <c r="AF451" s="417"/>
      <c r="AG451" s="417"/>
    </row>
    <row r="452" spans="1:33" s="461" customFormat="1" outlineLevel="2" x14ac:dyDescent="0.2">
      <c r="A452" s="464" t="s">
        <v>1354</v>
      </c>
      <c r="B452" s="455"/>
      <c r="C452" s="444">
        <v>443</v>
      </c>
      <c r="D452" s="748"/>
      <c r="E452" s="748"/>
      <c r="F452" s="457"/>
      <c r="G452" s="740"/>
      <c r="H452" s="464" t="s">
        <v>1354</v>
      </c>
      <c r="I452" s="466">
        <f>i.04156h!$E$13</f>
        <v>0</v>
      </c>
      <c r="J452" s="448">
        <f t="shared" si="134"/>
        <v>0</v>
      </c>
      <c r="K452" s="740"/>
      <c r="L452" s="740"/>
      <c r="M452" s="448">
        <f t="shared" si="135"/>
        <v>0</v>
      </c>
      <c r="N452" s="451">
        <f t="shared" si="133"/>
        <v>0</v>
      </c>
      <c r="O452" s="416"/>
      <c r="P452" s="416"/>
      <c r="Q452" s="416"/>
      <c r="R452" s="416"/>
      <c r="S452" s="416"/>
      <c r="T452" s="416"/>
      <c r="U452" s="416"/>
      <c r="V452" s="416"/>
      <c r="W452" s="417"/>
      <c r="X452" s="417"/>
      <c r="Y452" s="417"/>
      <c r="Z452" s="417"/>
      <c r="AA452" s="417"/>
      <c r="AB452" s="417"/>
      <c r="AC452" s="417"/>
      <c r="AD452" s="417"/>
      <c r="AE452" s="417"/>
      <c r="AF452" s="417"/>
      <c r="AG452" s="417"/>
    </row>
    <row r="453" spans="1:33" s="461" customFormat="1" outlineLevel="2" x14ac:dyDescent="0.2">
      <c r="A453" s="467" t="s">
        <v>1355</v>
      </c>
      <c r="B453" s="455"/>
      <c r="C453" s="444">
        <v>444</v>
      </c>
      <c r="D453" s="748"/>
      <c r="E453" s="748"/>
      <c r="F453" s="457"/>
      <c r="G453" s="740"/>
      <c r="H453" s="467" t="s">
        <v>1355</v>
      </c>
      <c r="I453" s="466">
        <f>i.04156h!$E$14</f>
        <v>0</v>
      </c>
      <c r="J453" s="448">
        <f t="shared" si="134"/>
        <v>0</v>
      </c>
      <c r="K453" s="740"/>
      <c r="L453" s="740"/>
      <c r="M453" s="448">
        <f t="shared" si="135"/>
        <v>0</v>
      </c>
      <c r="N453" s="451">
        <f t="shared" si="133"/>
        <v>0</v>
      </c>
      <c r="O453" s="416"/>
      <c r="P453" s="416"/>
      <c r="Q453" s="416"/>
      <c r="R453" s="416"/>
      <c r="S453" s="416"/>
      <c r="T453" s="416"/>
      <c r="U453" s="416"/>
      <c r="V453" s="416"/>
      <c r="W453" s="417"/>
      <c r="X453" s="417"/>
      <c r="Y453" s="417"/>
      <c r="Z453" s="417"/>
      <c r="AA453" s="417"/>
      <c r="AB453" s="417"/>
      <c r="AC453" s="417"/>
      <c r="AD453" s="417"/>
      <c r="AE453" s="417"/>
      <c r="AF453" s="417"/>
      <c r="AG453" s="417"/>
    </row>
    <row r="454" spans="1:33" s="461" customFormat="1" outlineLevel="2" x14ac:dyDescent="0.2">
      <c r="A454" s="467" t="s">
        <v>1356</v>
      </c>
      <c r="B454" s="455"/>
      <c r="C454" s="444">
        <v>445</v>
      </c>
      <c r="D454" s="748"/>
      <c r="E454" s="748"/>
      <c r="F454" s="457"/>
      <c r="G454" s="740"/>
      <c r="H454" s="467" t="s">
        <v>1356</v>
      </c>
      <c r="I454" s="466">
        <f>i.04156h!$E$15</f>
        <v>0</v>
      </c>
      <c r="J454" s="448">
        <f t="shared" si="134"/>
        <v>0</v>
      </c>
      <c r="K454" s="740"/>
      <c r="L454" s="740"/>
      <c r="M454" s="448">
        <f t="shared" si="135"/>
        <v>0</v>
      </c>
      <c r="N454" s="451">
        <f t="shared" si="133"/>
        <v>0</v>
      </c>
      <c r="O454" s="416"/>
      <c r="P454" s="416"/>
      <c r="Q454" s="416"/>
      <c r="R454" s="416"/>
      <c r="S454" s="416"/>
      <c r="T454" s="416"/>
      <c r="U454" s="416"/>
      <c r="V454" s="416"/>
      <c r="W454" s="417"/>
      <c r="X454" s="417"/>
      <c r="Y454" s="417"/>
      <c r="Z454" s="417"/>
      <c r="AA454" s="417"/>
      <c r="AB454" s="417"/>
      <c r="AC454" s="417"/>
      <c r="AD454" s="417"/>
      <c r="AE454" s="417"/>
      <c r="AF454" s="417"/>
      <c r="AG454" s="417"/>
    </row>
    <row r="455" spans="1:33" s="461" customFormat="1" outlineLevel="2" x14ac:dyDescent="0.2">
      <c r="A455" s="467" t="s">
        <v>1357</v>
      </c>
      <c r="B455" s="455"/>
      <c r="C455" s="444">
        <v>446</v>
      </c>
      <c r="D455" s="748"/>
      <c r="E455" s="748"/>
      <c r="F455" s="457"/>
      <c r="G455" s="740"/>
      <c r="H455" s="467" t="s">
        <v>1357</v>
      </c>
      <c r="I455" s="466">
        <f>i.04156h!$E$16</f>
        <v>0</v>
      </c>
      <c r="J455" s="448">
        <f t="shared" si="134"/>
        <v>0</v>
      </c>
      <c r="K455" s="740"/>
      <c r="L455" s="740"/>
      <c r="M455" s="448">
        <f t="shared" si="135"/>
        <v>0</v>
      </c>
      <c r="N455" s="451">
        <f t="shared" si="133"/>
        <v>0</v>
      </c>
      <c r="O455" s="416"/>
      <c r="P455" s="416"/>
      <c r="Q455" s="416"/>
      <c r="R455" s="416"/>
      <c r="S455" s="416"/>
      <c r="T455" s="416"/>
      <c r="U455" s="416"/>
      <c r="V455" s="416"/>
      <c r="W455" s="417"/>
      <c r="X455" s="417"/>
      <c r="Y455" s="417"/>
      <c r="Z455" s="417"/>
      <c r="AA455" s="417"/>
      <c r="AB455" s="417"/>
      <c r="AC455" s="417"/>
      <c r="AD455" s="417"/>
      <c r="AE455" s="417"/>
      <c r="AF455" s="417"/>
      <c r="AG455" s="417"/>
    </row>
    <row r="456" spans="1:33" s="461" customFormat="1" outlineLevel="2" x14ac:dyDescent="0.2">
      <c r="A456" s="464" t="s">
        <v>1358</v>
      </c>
      <c r="B456" s="455"/>
      <c r="C456" s="444">
        <v>447</v>
      </c>
      <c r="D456" s="748"/>
      <c r="E456" s="748"/>
      <c r="F456" s="457"/>
      <c r="G456" s="740"/>
      <c r="H456" s="464" t="s">
        <v>1358</v>
      </c>
      <c r="I456" s="466">
        <f>i.04156h!$E$17</f>
        <v>0</v>
      </c>
      <c r="J456" s="448">
        <f t="shared" si="134"/>
        <v>0</v>
      </c>
      <c r="K456" s="740"/>
      <c r="L456" s="740"/>
      <c r="M456" s="448">
        <f t="shared" si="135"/>
        <v>0</v>
      </c>
      <c r="N456" s="451">
        <f t="shared" si="133"/>
        <v>0</v>
      </c>
      <c r="O456" s="416"/>
      <c r="P456" s="416"/>
      <c r="Q456" s="416"/>
      <c r="R456" s="416"/>
      <c r="S456" s="416"/>
      <c r="T456" s="416"/>
      <c r="U456" s="416"/>
      <c r="V456" s="416"/>
      <c r="W456" s="417"/>
      <c r="X456" s="417"/>
      <c r="Y456" s="417"/>
      <c r="Z456" s="417"/>
      <c r="AA456" s="417"/>
      <c r="AB456" s="417"/>
      <c r="AC456" s="417"/>
      <c r="AD456" s="417"/>
      <c r="AE456" s="417"/>
      <c r="AF456" s="417"/>
      <c r="AG456" s="417"/>
    </row>
    <row r="457" spans="1:33" s="461" customFormat="1" outlineLevel="2" x14ac:dyDescent="0.2">
      <c r="A457" s="467" t="s">
        <v>1359</v>
      </c>
      <c r="B457" s="455"/>
      <c r="C457" s="444">
        <v>448</v>
      </c>
      <c r="D457" s="748"/>
      <c r="E457" s="748"/>
      <c r="F457" s="457"/>
      <c r="G457" s="740"/>
      <c r="H457" s="467" t="s">
        <v>1359</v>
      </c>
      <c r="I457" s="458"/>
      <c r="J457" s="468"/>
      <c r="K457" s="740"/>
      <c r="L457" s="740"/>
      <c r="M457" s="448">
        <f t="shared" si="135"/>
        <v>0</v>
      </c>
      <c r="N457" s="451">
        <f t="shared" si="133"/>
        <v>0</v>
      </c>
      <c r="O457" s="416"/>
      <c r="P457" s="416"/>
      <c r="Q457" s="416"/>
      <c r="R457" s="416"/>
      <c r="S457" s="416"/>
      <c r="T457" s="416"/>
      <c r="U457" s="416"/>
      <c r="V457" s="416"/>
      <c r="W457" s="417"/>
      <c r="X457" s="417"/>
      <c r="Y457" s="417"/>
      <c r="Z457" s="417"/>
      <c r="AA457" s="417"/>
      <c r="AB457" s="417"/>
      <c r="AC457" s="417"/>
      <c r="AD457" s="417"/>
      <c r="AE457" s="417"/>
      <c r="AF457" s="417"/>
      <c r="AG457" s="417"/>
    </row>
    <row r="458" spans="1:33" s="461" customFormat="1" outlineLevel="1" x14ac:dyDescent="0.2">
      <c r="A458" s="452" t="str">
        <f>A$19</f>
        <v>Хаан банк</v>
      </c>
      <c r="B458" s="455"/>
      <c r="C458" s="444">
        <v>449</v>
      </c>
      <c r="D458" s="746"/>
      <c r="E458" s="746"/>
      <c r="F458" s="455"/>
      <c r="G458" s="466"/>
      <c r="H458" s="463"/>
      <c r="I458" s="455"/>
      <c r="J458" s="448">
        <f>SUM(J459:J467)</f>
        <v>0</v>
      </c>
      <c r="K458" s="448">
        <f>SUM(K459:K468)</f>
        <v>0</v>
      </c>
      <c r="L458" s="448">
        <f>SUM(L459:L468)</f>
        <v>0</v>
      </c>
      <c r="M458" s="448">
        <f>SUM(M459:M467)</f>
        <v>0</v>
      </c>
      <c r="N458" s="451">
        <f>SUMPRODUCT((N459:N467=$V$2)*M459:M467)</f>
        <v>0</v>
      </c>
      <c r="O458" s="416"/>
      <c r="P458" s="416"/>
      <c r="Q458" s="416"/>
      <c r="R458" s="416"/>
      <c r="S458" s="416"/>
      <c r="T458" s="416"/>
      <c r="U458" s="416"/>
      <c r="V458" s="416"/>
      <c r="W458" s="417"/>
      <c r="X458" s="417"/>
      <c r="Y458" s="417"/>
      <c r="Z458" s="417"/>
      <c r="AA458" s="417"/>
      <c r="AB458" s="417"/>
      <c r="AC458" s="417"/>
      <c r="AD458" s="417"/>
      <c r="AE458" s="417"/>
      <c r="AF458" s="417"/>
      <c r="AG458" s="417"/>
    </row>
    <row r="459" spans="1:33" s="461" customFormat="1" outlineLevel="2" x14ac:dyDescent="0.2">
      <c r="A459" s="464" t="s">
        <v>1351</v>
      </c>
      <c r="B459" s="455"/>
      <c r="C459" s="444">
        <v>450</v>
      </c>
      <c r="D459" s="748"/>
      <c r="E459" s="748"/>
      <c r="F459" s="457"/>
      <c r="G459" s="740"/>
      <c r="H459" s="464" t="s">
        <v>1351</v>
      </c>
      <c r="I459" s="466">
        <f>i.04156h!$E$10</f>
        <v>0</v>
      </c>
      <c r="J459" s="448">
        <f>G459*I459</f>
        <v>0</v>
      </c>
      <c r="K459" s="740"/>
      <c r="L459" s="740"/>
      <c r="M459" s="448">
        <f>J459+K459+L459</f>
        <v>0</v>
      </c>
      <c r="N459" s="451">
        <f t="shared" ref="N459:N467" si="136">N$19</f>
        <v>0</v>
      </c>
      <c r="O459" s="416"/>
      <c r="P459" s="416"/>
      <c r="Q459" s="416"/>
      <c r="R459" s="416"/>
      <c r="S459" s="416"/>
      <c r="T459" s="416"/>
      <c r="U459" s="416"/>
      <c r="V459" s="416"/>
      <c r="W459" s="417"/>
      <c r="X459" s="417"/>
      <c r="Y459" s="417"/>
      <c r="Z459" s="417"/>
      <c r="AA459" s="417"/>
      <c r="AB459" s="417"/>
      <c r="AC459" s="417"/>
      <c r="AD459" s="417"/>
      <c r="AE459" s="417"/>
      <c r="AF459" s="417"/>
      <c r="AG459" s="417"/>
    </row>
    <row r="460" spans="1:33" s="461" customFormat="1" outlineLevel="2" x14ac:dyDescent="0.2">
      <c r="A460" s="464" t="s">
        <v>1352</v>
      </c>
      <c r="B460" s="455"/>
      <c r="C460" s="444">
        <v>451</v>
      </c>
      <c r="D460" s="748"/>
      <c r="E460" s="748"/>
      <c r="F460" s="457"/>
      <c r="G460" s="740"/>
      <c r="H460" s="464" t="s">
        <v>1352</v>
      </c>
      <c r="I460" s="466">
        <f>i.04156h!$E$11</f>
        <v>0</v>
      </c>
      <c r="J460" s="448">
        <f t="shared" ref="J460:J466" si="137">G460*I460</f>
        <v>0</v>
      </c>
      <c r="K460" s="740"/>
      <c r="L460" s="740"/>
      <c r="M460" s="448">
        <f t="shared" ref="M460:M467" si="138">J460+K460+L460</f>
        <v>0</v>
      </c>
      <c r="N460" s="451">
        <f t="shared" si="136"/>
        <v>0</v>
      </c>
      <c r="O460" s="416"/>
      <c r="P460" s="416"/>
      <c r="Q460" s="416"/>
      <c r="R460" s="416"/>
      <c r="S460" s="416"/>
      <c r="T460" s="416"/>
      <c r="U460" s="416"/>
      <c r="V460" s="416"/>
      <c r="W460" s="417"/>
      <c r="X460" s="417"/>
      <c r="Y460" s="417"/>
      <c r="Z460" s="417"/>
      <c r="AA460" s="417"/>
      <c r="AB460" s="417"/>
      <c r="AC460" s="417"/>
      <c r="AD460" s="417"/>
      <c r="AE460" s="417"/>
      <c r="AF460" s="417"/>
      <c r="AG460" s="417"/>
    </row>
    <row r="461" spans="1:33" s="461" customFormat="1" outlineLevel="2" x14ac:dyDescent="0.2">
      <c r="A461" s="464" t="s">
        <v>1353</v>
      </c>
      <c r="B461" s="455"/>
      <c r="C461" s="444">
        <v>452</v>
      </c>
      <c r="D461" s="748"/>
      <c r="E461" s="748"/>
      <c r="F461" s="457"/>
      <c r="G461" s="740"/>
      <c r="H461" s="464" t="s">
        <v>1353</v>
      </c>
      <c r="I461" s="466">
        <f>i.04156h!$E$12</f>
        <v>0</v>
      </c>
      <c r="J461" s="448">
        <f t="shared" si="137"/>
        <v>0</v>
      </c>
      <c r="K461" s="740"/>
      <c r="L461" s="740"/>
      <c r="M461" s="448">
        <f t="shared" si="138"/>
        <v>0</v>
      </c>
      <c r="N461" s="451">
        <f t="shared" si="136"/>
        <v>0</v>
      </c>
      <c r="O461" s="416"/>
      <c r="P461" s="416"/>
      <c r="Q461" s="416"/>
      <c r="R461" s="416"/>
      <c r="S461" s="416"/>
      <c r="T461" s="416"/>
      <c r="U461" s="416"/>
      <c r="V461" s="416"/>
      <c r="W461" s="417"/>
      <c r="X461" s="417"/>
      <c r="Y461" s="417"/>
      <c r="Z461" s="417"/>
      <c r="AA461" s="417"/>
      <c r="AB461" s="417"/>
      <c r="AC461" s="417"/>
      <c r="AD461" s="417"/>
      <c r="AE461" s="417"/>
      <c r="AF461" s="417"/>
      <c r="AG461" s="417"/>
    </row>
    <row r="462" spans="1:33" s="461" customFormat="1" outlineLevel="2" x14ac:dyDescent="0.2">
      <c r="A462" s="464" t="s">
        <v>1354</v>
      </c>
      <c r="B462" s="455"/>
      <c r="C462" s="444">
        <v>453</v>
      </c>
      <c r="D462" s="748"/>
      <c r="E462" s="748"/>
      <c r="F462" s="457"/>
      <c r="G462" s="740"/>
      <c r="H462" s="464" t="s">
        <v>1354</v>
      </c>
      <c r="I462" s="466">
        <f>i.04156h!$E$13</f>
        <v>0</v>
      </c>
      <c r="J462" s="448">
        <f t="shared" si="137"/>
        <v>0</v>
      </c>
      <c r="K462" s="740"/>
      <c r="L462" s="740"/>
      <c r="M462" s="448">
        <f t="shared" si="138"/>
        <v>0</v>
      </c>
      <c r="N462" s="451">
        <f t="shared" si="136"/>
        <v>0</v>
      </c>
      <c r="O462" s="416"/>
      <c r="P462" s="416"/>
      <c r="Q462" s="416"/>
      <c r="R462" s="416"/>
      <c r="S462" s="416"/>
      <c r="T462" s="416"/>
      <c r="U462" s="416"/>
      <c r="V462" s="416"/>
      <c r="W462" s="417"/>
      <c r="X462" s="417"/>
      <c r="Y462" s="417"/>
      <c r="Z462" s="417"/>
      <c r="AA462" s="417"/>
      <c r="AB462" s="417"/>
      <c r="AC462" s="417"/>
      <c r="AD462" s="417"/>
      <c r="AE462" s="417"/>
      <c r="AF462" s="417"/>
      <c r="AG462" s="417"/>
    </row>
    <row r="463" spans="1:33" s="461" customFormat="1" outlineLevel="2" x14ac:dyDescent="0.2">
      <c r="A463" s="467" t="s">
        <v>1355</v>
      </c>
      <c r="B463" s="455"/>
      <c r="C463" s="444">
        <v>454</v>
      </c>
      <c r="D463" s="748"/>
      <c r="E463" s="748"/>
      <c r="F463" s="457"/>
      <c r="G463" s="740"/>
      <c r="H463" s="467" t="s">
        <v>1355</v>
      </c>
      <c r="I463" s="466">
        <f>i.04156h!$E$14</f>
        <v>0</v>
      </c>
      <c r="J463" s="448">
        <f t="shared" si="137"/>
        <v>0</v>
      </c>
      <c r="K463" s="740"/>
      <c r="L463" s="740"/>
      <c r="M463" s="448">
        <f t="shared" si="138"/>
        <v>0</v>
      </c>
      <c r="N463" s="451">
        <f t="shared" si="136"/>
        <v>0</v>
      </c>
      <c r="O463" s="416"/>
      <c r="P463" s="416"/>
      <c r="Q463" s="416"/>
      <c r="R463" s="416"/>
      <c r="S463" s="416"/>
      <c r="T463" s="416"/>
      <c r="U463" s="416"/>
      <c r="V463" s="416"/>
      <c r="W463" s="417"/>
      <c r="X463" s="417"/>
      <c r="Y463" s="417"/>
      <c r="Z463" s="417"/>
      <c r="AA463" s="417"/>
      <c r="AB463" s="417"/>
      <c r="AC463" s="417"/>
      <c r="AD463" s="417"/>
      <c r="AE463" s="417"/>
      <c r="AF463" s="417"/>
      <c r="AG463" s="417"/>
    </row>
    <row r="464" spans="1:33" s="461" customFormat="1" outlineLevel="2" x14ac:dyDescent="0.2">
      <c r="A464" s="467" t="s">
        <v>1356</v>
      </c>
      <c r="B464" s="455"/>
      <c r="C464" s="444">
        <v>455</v>
      </c>
      <c r="D464" s="748"/>
      <c r="E464" s="748"/>
      <c r="F464" s="457"/>
      <c r="G464" s="740"/>
      <c r="H464" s="467" t="s">
        <v>1356</v>
      </c>
      <c r="I464" s="466">
        <f>i.04156h!$E$15</f>
        <v>0</v>
      </c>
      <c r="J464" s="448">
        <f t="shared" si="137"/>
        <v>0</v>
      </c>
      <c r="K464" s="740"/>
      <c r="L464" s="740"/>
      <c r="M464" s="448">
        <f t="shared" si="138"/>
        <v>0</v>
      </c>
      <c r="N464" s="451">
        <f t="shared" si="136"/>
        <v>0</v>
      </c>
      <c r="O464" s="416"/>
      <c r="P464" s="416"/>
      <c r="Q464" s="416"/>
      <c r="R464" s="416"/>
      <c r="S464" s="416"/>
      <c r="T464" s="416"/>
      <c r="U464" s="416"/>
      <c r="V464" s="416"/>
      <c r="W464" s="417"/>
      <c r="X464" s="417"/>
      <c r="Y464" s="417"/>
      <c r="Z464" s="417"/>
      <c r="AA464" s="417"/>
      <c r="AB464" s="417"/>
      <c r="AC464" s="417"/>
      <c r="AD464" s="417"/>
      <c r="AE464" s="417"/>
      <c r="AF464" s="417"/>
      <c r="AG464" s="417"/>
    </row>
    <row r="465" spans="1:33" s="461" customFormat="1" outlineLevel="2" x14ac:dyDescent="0.2">
      <c r="A465" s="467" t="s">
        <v>1357</v>
      </c>
      <c r="B465" s="455"/>
      <c r="C465" s="444">
        <v>456</v>
      </c>
      <c r="D465" s="748"/>
      <c r="E465" s="748"/>
      <c r="F465" s="457"/>
      <c r="G465" s="740"/>
      <c r="H465" s="467" t="s">
        <v>1357</v>
      </c>
      <c r="I465" s="466">
        <f>i.04156h!$E$16</f>
        <v>0</v>
      </c>
      <c r="J465" s="448">
        <f t="shared" si="137"/>
        <v>0</v>
      </c>
      <c r="K465" s="740"/>
      <c r="L465" s="740"/>
      <c r="M465" s="448">
        <f t="shared" si="138"/>
        <v>0</v>
      </c>
      <c r="N465" s="451">
        <f t="shared" si="136"/>
        <v>0</v>
      </c>
      <c r="O465" s="416"/>
      <c r="P465" s="416"/>
      <c r="Q465" s="416"/>
      <c r="R465" s="416"/>
      <c r="S465" s="416"/>
      <c r="T465" s="416"/>
      <c r="U465" s="416"/>
      <c r="V465" s="416"/>
      <c r="W465" s="417"/>
      <c r="X465" s="417"/>
      <c r="Y465" s="417"/>
      <c r="Z465" s="417"/>
      <c r="AA465" s="417"/>
      <c r="AB465" s="417"/>
      <c r="AC465" s="417"/>
      <c r="AD465" s="417"/>
      <c r="AE465" s="417"/>
      <c r="AF465" s="417"/>
      <c r="AG465" s="417"/>
    </row>
    <row r="466" spans="1:33" s="461" customFormat="1" outlineLevel="2" x14ac:dyDescent="0.2">
      <c r="A466" s="464" t="s">
        <v>1358</v>
      </c>
      <c r="B466" s="455"/>
      <c r="C466" s="444">
        <v>457</v>
      </c>
      <c r="D466" s="748"/>
      <c r="E466" s="748"/>
      <c r="F466" s="457"/>
      <c r="G466" s="740"/>
      <c r="H466" s="464" t="s">
        <v>1358</v>
      </c>
      <c r="I466" s="466">
        <f>i.04156h!$E$17</f>
        <v>0</v>
      </c>
      <c r="J466" s="448">
        <f t="shared" si="137"/>
        <v>0</v>
      </c>
      <c r="K466" s="740"/>
      <c r="L466" s="740"/>
      <c r="M466" s="448">
        <f t="shared" si="138"/>
        <v>0</v>
      </c>
      <c r="N466" s="451">
        <f t="shared" si="136"/>
        <v>0</v>
      </c>
      <c r="O466" s="416"/>
      <c r="P466" s="416"/>
      <c r="Q466" s="416"/>
      <c r="R466" s="416"/>
      <c r="S466" s="416"/>
      <c r="T466" s="416"/>
      <c r="U466" s="416"/>
      <c r="V466" s="416"/>
      <c r="W466" s="417"/>
      <c r="X466" s="417"/>
      <c r="Y466" s="417"/>
      <c r="Z466" s="417"/>
      <c r="AA466" s="417"/>
      <c r="AB466" s="417"/>
      <c r="AC466" s="417"/>
      <c r="AD466" s="417"/>
      <c r="AE466" s="417"/>
      <c r="AF466" s="417"/>
      <c r="AG466" s="417"/>
    </row>
    <row r="467" spans="1:33" s="461" customFormat="1" outlineLevel="2" x14ac:dyDescent="0.2">
      <c r="A467" s="467" t="s">
        <v>1359</v>
      </c>
      <c r="B467" s="455"/>
      <c r="C467" s="444">
        <v>458</v>
      </c>
      <c r="D467" s="748"/>
      <c r="E467" s="748"/>
      <c r="F467" s="457"/>
      <c r="G467" s="740"/>
      <c r="H467" s="467" t="s">
        <v>1359</v>
      </c>
      <c r="I467" s="458"/>
      <c r="J467" s="468"/>
      <c r="K467" s="740"/>
      <c r="L467" s="740"/>
      <c r="M467" s="448">
        <f t="shared" si="138"/>
        <v>0</v>
      </c>
      <c r="N467" s="451">
        <f t="shared" si="136"/>
        <v>0</v>
      </c>
      <c r="O467" s="416"/>
      <c r="P467" s="416"/>
      <c r="Q467" s="416"/>
      <c r="R467" s="416"/>
      <c r="S467" s="416"/>
      <c r="T467" s="416"/>
      <c r="U467" s="416"/>
      <c r="V467" s="416"/>
      <c r="W467" s="417"/>
      <c r="X467" s="417"/>
      <c r="Y467" s="417"/>
      <c r="Z467" s="417"/>
      <c r="AA467" s="417"/>
      <c r="AB467" s="417"/>
      <c r="AC467" s="417"/>
      <c r="AD467" s="417"/>
      <c r="AE467" s="417"/>
      <c r="AF467" s="417"/>
      <c r="AG467" s="417"/>
    </row>
    <row r="468" spans="1:33" s="461" customFormat="1" outlineLevel="1" x14ac:dyDescent="0.2">
      <c r="A468" s="452" t="str">
        <f>A$20</f>
        <v>Хас банк</v>
      </c>
      <c r="B468" s="455"/>
      <c r="C468" s="444">
        <v>459</v>
      </c>
      <c r="D468" s="746"/>
      <c r="E468" s="746"/>
      <c r="F468" s="455"/>
      <c r="G468" s="466"/>
      <c r="H468" s="463"/>
      <c r="I468" s="455"/>
      <c r="J468" s="448">
        <f>SUM(J469:J477)</f>
        <v>0</v>
      </c>
      <c r="K468" s="448">
        <f>SUM(K469:K478)</f>
        <v>0</v>
      </c>
      <c r="L468" s="448">
        <f>SUM(L469:L478)</f>
        <v>0</v>
      </c>
      <c r="M468" s="448">
        <f>SUM(M469:M477)</f>
        <v>0</v>
      </c>
      <c r="N468" s="451">
        <f>SUMPRODUCT((N469:N477=$V$2)*M469:M477)</f>
        <v>0</v>
      </c>
      <c r="O468" s="416"/>
      <c r="P468" s="416"/>
      <c r="Q468" s="416"/>
      <c r="R468" s="416"/>
      <c r="S468" s="416"/>
      <c r="T468" s="416"/>
      <c r="U468" s="416"/>
      <c r="V468" s="416"/>
      <c r="W468" s="417"/>
      <c r="X468" s="417"/>
      <c r="Y468" s="417"/>
      <c r="Z468" s="417"/>
      <c r="AA468" s="417"/>
      <c r="AB468" s="417"/>
      <c r="AC468" s="417"/>
      <c r="AD468" s="417"/>
      <c r="AE468" s="417"/>
      <c r="AF468" s="417"/>
      <c r="AG468" s="417"/>
    </row>
    <row r="469" spans="1:33" s="461" customFormat="1" outlineLevel="2" x14ac:dyDescent="0.2">
      <c r="A469" s="464" t="s">
        <v>1351</v>
      </c>
      <c r="B469" s="455"/>
      <c r="C469" s="444">
        <v>460</v>
      </c>
      <c r="D469" s="748"/>
      <c r="E469" s="748"/>
      <c r="F469" s="457"/>
      <c r="G469" s="740"/>
      <c r="H469" s="464" t="s">
        <v>1351</v>
      </c>
      <c r="I469" s="466">
        <f>i.04156h!$E$10</f>
        <v>0</v>
      </c>
      <c r="J469" s="448">
        <f>G469*I469</f>
        <v>0</v>
      </c>
      <c r="K469" s="740"/>
      <c r="L469" s="740"/>
      <c r="M469" s="448">
        <f>J469+K469+L469</f>
        <v>0</v>
      </c>
      <c r="N469" s="451">
        <f t="shared" ref="N469:N477" si="139">N$20</f>
        <v>0</v>
      </c>
      <c r="O469" s="416"/>
      <c r="P469" s="416"/>
      <c r="Q469" s="416"/>
      <c r="R469" s="416"/>
      <c r="S469" s="416"/>
      <c r="T469" s="416"/>
      <c r="U469" s="416"/>
      <c r="V469" s="416"/>
      <c r="W469" s="417"/>
      <c r="X469" s="417"/>
      <c r="Y469" s="417"/>
      <c r="Z469" s="417"/>
      <c r="AA469" s="417"/>
      <c r="AB469" s="417"/>
      <c r="AC469" s="417"/>
      <c r="AD469" s="417"/>
      <c r="AE469" s="417"/>
      <c r="AF469" s="417"/>
      <c r="AG469" s="417"/>
    </row>
    <row r="470" spans="1:33" s="461" customFormat="1" outlineLevel="2" x14ac:dyDescent="0.2">
      <c r="A470" s="464" t="s">
        <v>1352</v>
      </c>
      <c r="B470" s="455"/>
      <c r="C470" s="444">
        <v>461</v>
      </c>
      <c r="D470" s="748"/>
      <c r="E470" s="748"/>
      <c r="F470" s="457"/>
      <c r="G470" s="740"/>
      <c r="H470" s="464" t="s">
        <v>1352</v>
      </c>
      <c r="I470" s="466">
        <f>i.04156h!$E$11</f>
        <v>0</v>
      </c>
      <c r="J470" s="448">
        <f t="shared" ref="J470:J476" si="140">G470*I470</f>
        <v>0</v>
      </c>
      <c r="K470" s="740"/>
      <c r="L470" s="740"/>
      <c r="M470" s="448">
        <f t="shared" ref="M470:M477" si="141">J470+K470+L470</f>
        <v>0</v>
      </c>
      <c r="N470" s="451">
        <f t="shared" si="139"/>
        <v>0</v>
      </c>
      <c r="O470" s="416"/>
      <c r="P470" s="416"/>
      <c r="Q470" s="416"/>
      <c r="R470" s="416"/>
      <c r="S470" s="416"/>
      <c r="T470" s="416"/>
      <c r="U470" s="416"/>
      <c r="V470" s="416"/>
      <c r="W470" s="417"/>
      <c r="X470" s="417"/>
      <c r="Y470" s="417"/>
      <c r="Z470" s="417"/>
      <c r="AA470" s="417"/>
      <c r="AB470" s="417"/>
      <c r="AC470" s="417"/>
      <c r="AD470" s="417"/>
      <c r="AE470" s="417"/>
      <c r="AF470" s="417"/>
      <c r="AG470" s="417"/>
    </row>
    <row r="471" spans="1:33" s="461" customFormat="1" outlineLevel="2" x14ac:dyDescent="0.2">
      <c r="A471" s="464" t="s">
        <v>1353</v>
      </c>
      <c r="B471" s="455"/>
      <c r="C471" s="444">
        <v>462</v>
      </c>
      <c r="D471" s="748"/>
      <c r="E471" s="748"/>
      <c r="F471" s="457"/>
      <c r="G471" s="740"/>
      <c r="H471" s="464" t="s">
        <v>1353</v>
      </c>
      <c r="I471" s="466">
        <f>i.04156h!$E$12</f>
        <v>0</v>
      </c>
      <c r="J471" s="448">
        <f t="shared" si="140"/>
        <v>0</v>
      </c>
      <c r="K471" s="740"/>
      <c r="L471" s="740"/>
      <c r="M471" s="448">
        <f t="shared" si="141"/>
        <v>0</v>
      </c>
      <c r="N471" s="451">
        <f t="shared" si="139"/>
        <v>0</v>
      </c>
      <c r="O471" s="416"/>
      <c r="P471" s="416"/>
      <c r="Q471" s="416"/>
      <c r="R471" s="416"/>
      <c r="S471" s="416"/>
      <c r="T471" s="416"/>
      <c r="U471" s="416"/>
      <c r="V471" s="416"/>
      <c r="W471" s="417"/>
      <c r="X471" s="417"/>
      <c r="Y471" s="417"/>
      <c r="Z471" s="417"/>
      <c r="AA471" s="417"/>
      <c r="AB471" s="417"/>
      <c r="AC471" s="417"/>
      <c r="AD471" s="417"/>
      <c r="AE471" s="417"/>
      <c r="AF471" s="417"/>
      <c r="AG471" s="417"/>
    </row>
    <row r="472" spans="1:33" s="461" customFormat="1" outlineLevel="2" x14ac:dyDescent="0.2">
      <c r="A472" s="464" t="s">
        <v>1354</v>
      </c>
      <c r="B472" s="455"/>
      <c r="C472" s="444">
        <v>463</v>
      </c>
      <c r="D472" s="748"/>
      <c r="E472" s="748"/>
      <c r="F472" s="457"/>
      <c r="G472" s="740"/>
      <c r="H472" s="464" t="s">
        <v>1354</v>
      </c>
      <c r="I472" s="466">
        <f>i.04156h!$E$13</f>
        <v>0</v>
      </c>
      <c r="J472" s="448">
        <f t="shared" si="140"/>
        <v>0</v>
      </c>
      <c r="K472" s="740"/>
      <c r="L472" s="740"/>
      <c r="M472" s="448">
        <f t="shared" si="141"/>
        <v>0</v>
      </c>
      <c r="N472" s="451">
        <f t="shared" si="139"/>
        <v>0</v>
      </c>
      <c r="O472" s="416"/>
      <c r="P472" s="416"/>
      <c r="Q472" s="416"/>
      <c r="R472" s="416"/>
      <c r="S472" s="416"/>
      <c r="T472" s="416"/>
      <c r="U472" s="416"/>
      <c r="V472" s="416"/>
      <c r="W472" s="417"/>
      <c r="X472" s="417"/>
      <c r="Y472" s="417"/>
      <c r="Z472" s="417"/>
      <c r="AA472" s="417"/>
      <c r="AB472" s="417"/>
      <c r="AC472" s="417"/>
      <c r="AD472" s="417"/>
      <c r="AE472" s="417"/>
      <c r="AF472" s="417"/>
      <c r="AG472" s="417"/>
    </row>
    <row r="473" spans="1:33" s="461" customFormat="1" outlineLevel="2" x14ac:dyDescent="0.2">
      <c r="A473" s="467" t="s">
        <v>1355</v>
      </c>
      <c r="B473" s="455"/>
      <c r="C473" s="444">
        <v>464</v>
      </c>
      <c r="D473" s="748"/>
      <c r="E473" s="748"/>
      <c r="F473" s="457"/>
      <c r="G473" s="740"/>
      <c r="H473" s="467" t="s">
        <v>1355</v>
      </c>
      <c r="I473" s="466">
        <f>i.04156h!$E$14</f>
        <v>0</v>
      </c>
      <c r="J473" s="448">
        <f t="shared" si="140"/>
        <v>0</v>
      </c>
      <c r="K473" s="740"/>
      <c r="L473" s="740"/>
      <c r="M473" s="448">
        <f t="shared" si="141"/>
        <v>0</v>
      </c>
      <c r="N473" s="451">
        <f t="shared" si="139"/>
        <v>0</v>
      </c>
      <c r="O473" s="416"/>
      <c r="P473" s="416"/>
      <c r="Q473" s="416"/>
      <c r="R473" s="416"/>
      <c r="S473" s="416"/>
      <c r="T473" s="416"/>
      <c r="U473" s="416"/>
      <c r="V473" s="416"/>
      <c r="W473" s="417"/>
      <c r="X473" s="417"/>
      <c r="Y473" s="417"/>
      <c r="Z473" s="417"/>
      <c r="AA473" s="417"/>
      <c r="AB473" s="417"/>
      <c r="AC473" s="417"/>
      <c r="AD473" s="417"/>
      <c r="AE473" s="417"/>
      <c r="AF473" s="417"/>
      <c r="AG473" s="417"/>
    </row>
    <row r="474" spans="1:33" s="461" customFormat="1" outlineLevel="2" x14ac:dyDescent="0.2">
      <c r="A474" s="467" t="s">
        <v>1356</v>
      </c>
      <c r="B474" s="455"/>
      <c r="C474" s="444">
        <v>465</v>
      </c>
      <c r="D474" s="748"/>
      <c r="E474" s="748"/>
      <c r="F474" s="457"/>
      <c r="G474" s="740"/>
      <c r="H474" s="467" t="s">
        <v>1356</v>
      </c>
      <c r="I474" s="466">
        <f>i.04156h!$E$15</f>
        <v>0</v>
      </c>
      <c r="J474" s="448">
        <f t="shared" si="140"/>
        <v>0</v>
      </c>
      <c r="K474" s="740"/>
      <c r="L474" s="740"/>
      <c r="M474" s="448">
        <f t="shared" si="141"/>
        <v>0</v>
      </c>
      <c r="N474" s="451">
        <f t="shared" si="139"/>
        <v>0</v>
      </c>
      <c r="O474" s="416"/>
      <c r="P474" s="416"/>
      <c r="Q474" s="416"/>
      <c r="R474" s="416"/>
      <c r="S474" s="416"/>
      <c r="T474" s="416"/>
      <c r="U474" s="416"/>
      <c r="V474" s="416"/>
      <c r="W474" s="417"/>
      <c r="X474" s="417"/>
      <c r="Y474" s="417"/>
      <c r="Z474" s="417"/>
      <c r="AA474" s="417"/>
      <c r="AB474" s="417"/>
      <c r="AC474" s="417"/>
      <c r="AD474" s="417"/>
      <c r="AE474" s="417"/>
      <c r="AF474" s="417"/>
      <c r="AG474" s="417"/>
    </row>
    <row r="475" spans="1:33" s="461" customFormat="1" outlineLevel="2" x14ac:dyDescent="0.2">
      <c r="A475" s="467" t="s">
        <v>1357</v>
      </c>
      <c r="B475" s="455"/>
      <c r="C475" s="444">
        <v>466</v>
      </c>
      <c r="D475" s="748"/>
      <c r="E475" s="748"/>
      <c r="F475" s="457"/>
      <c r="G475" s="740"/>
      <c r="H475" s="467" t="s">
        <v>1357</v>
      </c>
      <c r="I475" s="466">
        <f>i.04156h!$E$16</f>
        <v>0</v>
      </c>
      <c r="J475" s="448">
        <f t="shared" si="140"/>
        <v>0</v>
      </c>
      <c r="K475" s="740"/>
      <c r="L475" s="740"/>
      <c r="M475" s="448">
        <f t="shared" si="141"/>
        <v>0</v>
      </c>
      <c r="N475" s="451">
        <f t="shared" si="139"/>
        <v>0</v>
      </c>
      <c r="O475" s="416"/>
      <c r="P475" s="416"/>
      <c r="Q475" s="416"/>
      <c r="R475" s="416"/>
      <c r="S475" s="416"/>
      <c r="T475" s="416"/>
      <c r="U475" s="416"/>
      <c r="V475" s="416"/>
      <c r="W475" s="417"/>
      <c r="X475" s="417"/>
      <c r="Y475" s="417"/>
      <c r="Z475" s="417"/>
      <c r="AA475" s="417"/>
      <c r="AB475" s="417"/>
      <c r="AC475" s="417"/>
      <c r="AD475" s="417"/>
      <c r="AE475" s="417"/>
      <c r="AF475" s="417"/>
      <c r="AG475" s="417"/>
    </row>
    <row r="476" spans="1:33" s="461" customFormat="1" outlineLevel="2" x14ac:dyDescent="0.2">
      <c r="A476" s="464" t="s">
        <v>1358</v>
      </c>
      <c r="B476" s="455"/>
      <c r="C476" s="444">
        <v>467</v>
      </c>
      <c r="D476" s="748"/>
      <c r="E476" s="748"/>
      <c r="F476" s="457"/>
      <c r="G476" s="740"/>
      <c r="H476" s="464" t="s">
        <v>1358</v>
      </c>
      <c r="I476" s="466">
        <f>i.04156h!$E$17</f>
        <v>0</v>
      </c>
      <c r="J476" s="448">
        <f t="shared" si="140"/>
        <v>0</v>
      </c>
      <c r="K476" s="740"/>
      <c r="L476" s="740"/>
      <c r="M476" s="448">
        <f t="shared" si="141"/>
        <v>0</v>
      </c>
      <c r="N476" s="451">
        <f t="shared" si="139"/>
        <v>0</v>
      </c>
      <c r="O476" s="416"/>
      <c r="P476" s="416"/>
      <c r="Q476" s="416"/>
      <c r="R476" s="416"/>
      <c r="S476" s="416"/>
      <c r="T476" s="416"/>
      <c r="U476" s="416"/>
      <c r="V476" s="416"/>
      <c r="W476" s="417"/>
      <c r="X476" s="417"/>
      <c r="Y476" s="417"/>
      <c r="Z476" s="417"/>
      <c r="AA476" s="417"/>
      <c r="AB476" s="417"/>
      <c r="AC476" s="417"/>
      <c r="AD476" s="417"/>
      <c r="AE476" s="417"/>
      <c r="AF476" s="417"/>
      <c r="AG476" s="417"/>
    </row>
    <row r="477" spans="1:33" s="461" customFormat="1" outlineLevel="2" x14ac:dyDescent="0.2">
      <c r="A477" s="467" t="s">
        <v>1359</v>
      </c>
      <c r="B477" s="455"/>
      <c r="C477" s="444">
        <v>468</v>
      </c>
      <c r="D477" s="748"/>
      <c r="E477" s="748"/>
      <c r="F477" s="457"/>
      <c r="G477" s="740"/>
      <c r="H477" s="467" t="s">
        <v>1359</v>
      </c>
      <c r="I477" s="458"/>
      <c r="J477" s="468"/>
      <c r="K477" s="740"/>
      <c r="L477" s="740"/>
      <c r="M477" s="448">
        <f t="shared" si="141"/>
        <v>0</v>
      </c>
      <c r="N477" s="451">
        <f t="shared" si="139"/>
        <v>0</v>
      </c>
      <c r="O477" s="416"/>
      <c r="P477" s="416"/>
      <c r="Q477" s="416"/>
      <c r="R477" s="416"/>
      <c r="S477" s="416"/>
      <c r="T477" s="416"/>
      <c r="U477" s="416"/>
      <c r="V477" s="416"/>
      <c r="W477" s="417"/>
      <c r="X477" s="417"/>
      <c r="Y477" s="417"/>
      <c r="Z477" s="417"/>
      <c r="AA477" s="417"/>
      <c r="AB477" s="417"/>
      <c r="AC477" s="417"/>
      <c r="AD477" s="417"/>
      <c r="AE477" s="417"/>
      <c r="AF477" s="417"/>
      <c r="AG477" s="417"/>
    </row>
    <row r="478" spans="1:33" s="461" customFormat="1" outlineLevel="1" x14ac:dyDescent="0.2">
      <c r="A478" s="452" t="str">
        <f>A$21</f>
        <v>Худалдаа хөгжлийн банк</v>
      </c>
      <c r="B478" s="455"/>
      <c r="C478" s="444">
        <v>469</v>
      </c>
      <c r="D478" s="746"/>
      <c r="E478" s="746"/>
      <c r="F478" s="455"/>
      <c r="G478" s="466"/>
      <c r="H478" s="463"/>
      <c r="I478" s="455"/>
      <c r="J478" s="448">
        <f>SUM(J479:J487)</f>
        <v>0</v>
      </c>
      <c r="K478" s="448">
        <f>SUM(K479:K488)</f>
        <v>0</v>
      </c>
      <c r="L478" s="448">
        <f>SUM(L479:L488)</f>
        <v>0</v>
      </c>
      <c r="M478" s="448">
        <f>SUM(M479:M487)</f>
        <v>0</v>
      </c>
      <c r="N478" s="451">
        <f>SUMPRODUCT((N479:N487=$V$2)*M479:M487)</f>
        <v>0</v>
      </c>
      <c r="O478" s="416"/>
      <c r="P478" s="416"/>
      <c r="Q478" s="416"/>
      <c r="R478" s="416"/>
      <c r="S478" s="416"/>
      <c r="T478" s="416"/>
      <c r="U478" s="416"/>
      <c r="V478" s="416"/>
      <c r="W478" s="417"/>
      <c r="X478" s="417"/>
      <c r="Y478" s="417"/>
      <c r="Z478" s="417"/>
      <c r="AA478" s="417"/>
      <c r="AB478" s="417"/>
      <c r="AC478" s="417"/>
      <c r="AD478" s="417"/>
      <c r="AE478" s="417"/>
      <c r="AF478" s="417"/>
      <c r="AG478" s="417"/>
    </row>
    <row r="479" spans="1:33" s="461" customFormat="1" outlineLevel="2" x14ac:dyDescent="0.2">
      <c r="A479" s="464" t="s">
        <v>1351</v>
      </c>
      <c r="B479" s="455"/>
      <c r="C479" s="444">
        <v>470</v>
      </c>
      <c r="D479" s="748"/>
      <c r="E479" s="748"/>
      <c r="F479" s="457"/>
      <c r="G479" s="740"/>
      <c r="H479" s="464" t="s">
        <v>1351</v>
      </c>
      <c r="I479" s="466">
        <f>i.04156h!$E$10</f>
        <v>0</v>
      </c>
      <c r="J479" s="448">
        <f>G479*I479</f>
        <v>0</v>
      </c>
      <c r="K479" s="740"/>
      <c r="L479" s="740"/>
      <c r="M479" s="448">
        <f>J479+K479+L479</f>
        <v>0</v>
      </c>
      <c r="N479" s="451">
        <f t="shared" ref="N479:N487" si="142">N$21</f>
        <v>0</v>
      </c>
      <c r="O479" s="416"/>
      <c r="P479" s="416"/>
      <c r="Q479" s="416"/>
      <c r="R479" s="416"/>
      <c r="S479" s="416"/>
      <c r="T479" s="416"/>
      <c r="U479" s="416"/>
      <c r="V479" s="416"/>
      <c r="W479" s="417"/>
      <c r="X479" s="417"/>
      <c r="Y479" s="417"/>
      <c r="Z479" s="417"/>
      <c r="AA479" s="417"/>
      <c r="AB479" s="417"/>
      <c r="AC479" s="417"/>
      <c r="AD479" s="417"/>
      <c r="AE479" s="417"/>
      <c r="AF479" s="417"/>
      <c r="AG479" s="417"/>
    </row>
    <row r="480" spans="1:33" s="461" customFormat="1" outlineLevel="2" x14ac:dyDescent="0.2">
      <c r="A480" s="464" t="s">
        <v>1352</v>
      </c>
      <c r="B480" s="455"/>
      <c r="C480" s="444">
        <v>471</v>
      </c>
      <c r="D480" s="748"/>
      <c r="E480" s="748"/>
      <c r="F480" s="457"/>
      <c r="G480" s="740"/>
      <c r="H480" s="464" t="s">
        <v>1352</v>
      </c>
      <c r="I480" s="466">
        <f>i.04156h!$E$11</f>
        <v>0</v>
      </c>
      <c r="J480" s="448">
        <f t="shared" ref="J480:J486" si="143">G480*I480</f>
        <v>0</v>
      </c>
      <c r="K480" s="740"/>
      <c r="L480" s="740"/>
      <c r="M480" s="448">
        <f t="shared" ref="M480:M487" si="144">J480+K480+L480</f>
        <v>0</v>
      </c>
      <c r="N480" s="451">
        <f t="shared" si="142"/>
        <v>0</v>
      </c>
      <c r="O480" s="416"/>
      <c r="P480" s="416"/>
      <c r="Q480" s="416"/>
      <c r="R480" s="416"/>
      <c r="S480" s="416"/>
      <c r="T480" s="416"/>
      <c r="U480" s="416"/>
      <c r="V480" s="416"/>
      <c r="W480" s="417"/>
      <c r="X480" s="417"/>
      <c r="Y480" s="417"/>
      <c r="Z480" s="417"/>
      <c r="AA480" s="417"/>
      <c r="AB480" s="417"/>
      <c r="AC480" s="417"/>
      <c r="AD480" s="417"/>
      <c r="AE480" s="417"/>
      <c r="AF480" s="417"/>
      <c r="AG480" s="417"/>
    </row>
    <row r="481" spans="1:33" s="461" customFormat="1" outlineLevel="2" x14ac:dyDescent="0.2">
      <c r="A481" s="464" t="s">
        <v>1353</v>
      </c>
      <c r="B481" s="455"/>
      <c r="C481" s="444">
        <v>472</v>
      </c>
      <c r="D481" s="748"/>
      <c r="E481" s="748"/>
      <c r="F481" s="457"/>
      <c r="G481" s="740"/>
      <c r="H481" s="464" t="s">
        <v>1353</v>
      </c>
      <c r="I481" s="466">
        <f>i.04156h!$E$12</f>
        <v>0</v>
      </c>
      <c r="J481" s="448">
        <f t="shared" si="143"/>
        <v>0</v>
      </c>
      <c r="K481" s="740"/>
      <c r="L481" s="740"/>
      <c r="M481" s="448">
        <f t="shared" si="144"/>
        <v>0</v>
      </c>
      <c r="N481" s="451">
        <f t="shared" si="142"/>
        <v>0</v>
      </c>
      <c r="O481" s="416"/>
      <c r="P481" s="416"/>
      <c r="Q481" s="416"/>
      <c r="R481" s="416"/>
      <c r="S481" s="416"/>
      <c r="T481" s="416"/>
      <c r="U481" s="416"/>
      <c r="V481" s="416"/>
      <c r="W481" s="417"/>
      <c r="X481" s="417"/>
      <c r="Y481" s="417"/>
      <c r="Z481" s="417"/>
      <c r="AA481" s="417"/>
      <c r="AB481" s="417"/>
      <c r="AC481" s="417"/>
      <c r="AD481" s="417"/>
      <c r="AE481" s="417"/>
      <c r="AF481" s="417"/>
      <c r="AG481" s="417"/>
    </row>
    <row r="482" spans="1:33" s="461" customFormat="1" outlineLevel="2" x14ac:dyDescent="0.2">
      <c r="A482" s="464" t="s">
        <v>1354</v>
      </c>
      <c r="B482" s="455"/>
      <c r="C482" s="444">
        <v>473</v>
      </c>
      <c r="D482" s="748"/>
      <c r="E482" s="748"/>
      <c r="F482" s="457"/>
      <c r="G482" s="740"/>
      <c r="H482" s="464" t="s">
        <v>1354</v>
      </c>
      <c r="I482" s="466">
        <f>i.04156h!$E$13</f>
        <v>0</v>
      </c>
      <c r="J482" s="448">
        <f t="shared" si="143"/>
        <v>0</v>
      </c>
      <c r="K482" s="740"/>
      <c r="L482" s="740"/>
      <c r="M482" s="448">
        <f t="shared" si="144"/>
        <v>0</v>
      </c>
      <c r="N482" s="451">
        <f t="shared" si="142"/>
        <v>0</v>
      </c>
      <c r="O482" s="416"/>
      <c r="P482" s="416"/>
      <c r="Q482" s="416"/>
      <c r="R482" s="416"/>
      <c r="S482" s="416"/>
      <c r="T482" s="416"/>
      <c r="U482" s="416"/>
      <c r="V482" s="416"/>
      <c r="W482" s="417"/>
      <c r="X482" s="417"/>
      <c r="Y482" s="417"/>
      <c r="Z482" s="417"/>
      <c r="AA482" s="417"/>
      <c r="AB482" s="417"/>
      <c r="AC482" s="417"/>
      <c r="AD482" s="417"/>
      <c r="AE482" s="417"/>
      <c r="AF482" s="417"/>
      <c r="AG482" s="417"/>
    </row>
    <row r="483" spans="1:33" s="461" customFormat="1" outlineLevel="2" x14ac:dyDescent="0.2">
      <c r="A483" s="467" t="s">
        <v>1355</v>
      </c>
      <c r="B483" s="455"/>
      <c r="C483" s="444">
        <v>474</v>
      </c>
      <c r="D483" s="748"/>
      <c r="E483" s="748"/>
      <c r="F483" s="457"/>
      <c r="G483" s="740"/>
      <c r="H483" s="467" t="s">
        <v>1355</v>
      </c>
      <c r="I483" s="466">
        <f>i.04156h!$E$14</f>
        <v>0</v>
      </c>
      <c r="J483" s="448">
        <f t="shared" si="143"/>
        <v>0</v>
      </c>
      <c r="K483" s="740"/>
      <c r="L483" s="740"/>
      <c r="M483" s="448">
        <f t="shared" si="144"/>
        <v>0</v>
      </c>
      <c r="N483" s="451">
        <f t="shared" si="142"/>
        <v>0</v>
      </c>
      <c r="O483" s="416"/>
      <c r="P483" s="416"/>
      <c r="Q483" s="416"/>
      <c r="R483" s="416"/>
      <c r="S483" s="416"/>
      <c r="T483" s="416"/>
      <c r="U483" s="416"/>
      <c r="V483" s="416"/>
      <c r="W483" s="417"/>
      <c r="X483" s="417"/>
      <c r="Y483" s="417"/>
      <c r="Z483" s="417"/>
      <c r="AA483" s="417"/>
      <c r="AB483" s="417"/>
      <c r="AC483" s="417"/>
      <c r="AD483" s="417"/>
      <c r="AE483" s="417"/>
      <c r="AF483" s="417"/>
      <c r="AG483" s="417"/>
    </row>
    <row r="484" spans="1:33" s="461" customFormat="1" outlineLevel="2" x14ac:dyDescent="0.2">
      <c r="A484" s="467" t="s">
        <v>1356</v>
      </c>
      <c r="B484" s="455"/>
      <c r="C484" s="444">
        <v>475</v>
      </c>
      <c r="D484" s="748"/>
      <c r="E484" s="748"/>
      <c r="F484" s="457"/>
      <c r="G484" s="740"/>
      <c r="H484" s="467" t="s">
        <v>1356</v>
      </c>
      <c r="I484" s="466">
        <f>i.04156h!$E$15</f>
        <v>0</v>
      </c>
      <c r="J484" s="448">
        <f t="shared" si="143"/>
        <v>0</v>
      </c>
      <c r="K484" s="740"/>
      <c r="L484" s="740"/>
      <c r="M484" s="448">
        <f t="shared" si="144"/>
        <v>0</v>
      </c>
      <c r="N484" s="451">
        <f t="shared" si="142"/>
        <v>0</v>
      </c>
      <c r="O484" s="416"/>
      <c r="P484" s="416"/>
      <c r="Q484" s="416"/>
      <c r="R484" s="416"/>
      <c r="S484" s="416"/>
      <c r="T484" s="416"/>
      <c r="U484" s="416"/>
      <c r="V484" s="416"/>
      <c r="W484" s="417"/>
      <c r="X484" s="417"/>
      <c r="Y484" s="417"/>
      <c r="Z484" s="417"/>
      <c r="AA484" s="417"/>
      <c r="AB484" s="417"/>
      <c r="AC484" s="417"/>
      <c r="AD484" s="417"/>
      <c r="AE484" s="417"/>
      <c r="AF484" s="417"/>
      <c r="AG484" s="417"/>
    </row>
    <row r="485" spans="1:33" s="461" customFormat="1" outlineLevel="2" x14ac:dyDescent="0.2">
      <c r="A485" s="467" t="s">
        <v>1357</v>
      </c>
      <c r="B485" s="455"/>
      <c r="C485" s="444">
        <v>476</v>
      </c>
      <c r="D485" s="748"/>
      <c r="E485" s="748"/>
      <c r="F485" s="457"/>
      <c r="G485" s="740"/>
      <c r="H485" s="467" t="s">
        <v>1357</v>
      </c>
      <c r="I485" s="466">
        <f>i.04156h!$E$16</f>
        <v>0</v>
      </c>
      <c r="J485" s="448">
        <f t="shared" si="143"/>
        <v>0</v>
      </c>
      <c r="K485" s="740"/>
      <c r="L485" s="740"/>
      <c r="M485" s="448">
        <f t="shared" si="144"/>
        <v>0</v>
      </c>
      <c r="N485" s="451">
        <f t="shared" si="142"/>
        <v>0</v>
      </c>
      <c r="O485" s="416"/>
      <c r="P485" s="416"/>
      <c r="Q485" s="416"/>
      <c r="R485" s="416"/>
      <c r="S485" s="416"/>
      <c r="T485" s="416"/>
      <c r="U485" s="416"/>
      <c r="V485" s="416"/>
      <c r="W485" s="417"/>
      <c r="X485" s="417"/>
      <c r="Y485" s="417"/>
      <c r="Z485" s="417"/>
      <c r="AA485" s="417"/>
      <c r="AB485" s="417"/>
      <c r="AC485" s="417"/>
      <c r="AD485" s="417"/>
      <c r="AE485" s="417"/>
      <c r="AF485" s="417"/>
      <c r="AG485" s="417"/>
    </row>
    <row r="486" spans="1:33" s="461" customFormat="1" outlineLevel="2" x14ac:dyDescent="0.2">
      <c r="A486" s="464" t="s">
        <v>1358</v>
      </c>
      <c r="B486" s="455"/>
      <c r="C486" s="444">
        <v>477</v>
      </c>
      <c r="D486" s="748"/>
      <c r="E486" s="748"/>
      <c r="F486" s="457"/>
      <c r="G486" s="740"/>
      <c r="H486" s="464" t="s">
        <v>1358</v>
      </c>
      <c r="I486" s="466">
        <f>i.04156h!$E$17</f>
        <v>0</v>
      </c>
      <c r="J486" s="448">
        <f t="shared" si="143"/>
        <v>0</v>
      </c>
      <c r="K486" s="740"/>
      <c r="L486" s="740"/>
      <c r="M486" s="448">
        <f t="shared" si="144"/>
        <v>0</v>
      </c>
      <c r="N486" s="451">
        <f t="shared" si="142"/>
        <v>0</v>
      </c>
      <c r="O486" s="416"/>
      <c r="P486" s="416"/>
      <c r="Q486" s="416"/>
      <c r="R486" s="416"/>
      <c r="S486" s="416"/>
      <c r="T486" s="416"/>
      <c r="U486" s="416"/>
      <c r="V486" s="416"/>
      <c r="W486" s="417"/>
      <c r="X486" s="417"/>
      <c r="Y486" s="417"/>
      <c r="Z486" s="417"/>
      <c r="AA486" s="417"/>
      <c r="AB486" s="417"/>
      <c r="AC486" s="417"/>
      <c r="AD486" s="417"/>
      <c r="AE486" s="417"/>
      <c r="AF486" s="417"/>
      <c r="AG486" s="417"/>
    </row>
    <row r="487" spans="1:33" s="461" customFormat="1" outlineLevel="2" x14ac:dyDescent="0.2">
      <c r="A487" s="467" t="s">
        <v>1359</v>
      </c>
      <c r="B487" s="455"/>
      <c r="C487" s="444">
        <v>478</v>
      </c>
      <c r="D487" s="748"/>
      <c r="E487" s="748"/>
      <c r="F487" s="457"/>
      <c r="G487" s="740"/>
      <c r="H487" s="467" t="s">
        <v>1359</v>
      </c>
      <c r="I487" s="458"/>
      <c r="J487" s="468"/>
      <c r="K487" s="740"/>
      <c r="L487" s="740"/>
      <c r="M487" s="448">
        <f t="shared" si="144"/>
        <v>0</v>
      </c>
      <c r="N487" s="451">
        <f t="shared" si="142"/>
        <v>0</v>
      </c>
      <c r="O487" s="416"/>
      <c r="P487" s="416"/>
      <c r="Q487" s="416"/>
      <c r="R487" s="416"/>
      <c r="S487" s="416"/>
      <c r="T487" s="416"/>
      <c r="U487" s="416"/>
      <c r="V487" s="416"/>
      <c r="W487" s="417"/>
      <c r="X487" s="417"/>
      <c r="Y487" s="417"/>
      <c r="Z487" s="417"/>
      <c r="AA487" s="417"/>
      <c r="AB487" s="417"/>
      <c r="AC487" s="417"/>
      <c r="AD487" s="417"/>
      <c r="AE487" s="417"/>
      <c r="AF487" s="417"/>
      <c r="AG487" s="417"/>
    </row>
    <row r="488" spans="1:33" s="461" customFormat="1" outlineLevel="1" x14ac:dyDescent="0.2">
      <c r="A488" s="452" t="str">
        <f>A$22</f>
        <v>Чингис хаан банк</v>
      </c>
      <c r="B488" s="455"/>
      <c r="C488" s="444">
        <v>479</v>
      </c>
      <c r="D488" s="746"/>
      <c r="E488" s="746"/>
      <c r="F488" s="455"/>
      <c r="G488" s="466"/>
      <c r="H488" s="463"/>
      <c r="I488" s="455"/>
      <c r="J488" s="448">
        <f>SUM(J489:J497)</f>
        <v>0</v>
      </c>
      <c r="K488" s="448">
        <f>SUM(K489:K498)</f>
        <v>0</v>
      </c>
      <c r="L488" s="448">
        <f>SUM(L489:L498)</f>
        <v>0</v>
      </c>
      <c r="M488" s="448">
        <f>SUM(M489:M497)</f>
        <v>0</v>
      </c>
      <c r="N488" s="451">
        <f>SUMPRODUCT((N489:N497=$V$2)*M489:M497)</f>
        <v>0</v>
      </c>
      <c r="O488" s="416"/>
      <c r="P488" s="416"/>
      <c r="Q488" s="416"/>
      <c r="R488" s="416"/>
      <c r="S488" s="416"/>
      <c r="T488" s="416"/>
      <c r="U488" s="416"/>
      <c r="V488" s="416"/>
      <c r="W488" s="417"/>
      <c r="X488" s="417"/>
      <c r="Y488" s="417"/>
      <c r="Z488" s="417"/>
      <c r="AA488" s="417"/>
      <c r="AB488" s="417"/>
      <c r="AC488" s="417"/>
      <c r="AD488" s="417"/>
      <c r="AE488" s="417"/>
      <c r="AF488" s="417"/>
      <c r="AG488" s="417"/>
    </row>
    <row r="489" spans="1:33" s="461" customFormat="1" outlineLevel="2" x14ac:dyDescent="0.2">
      <c r="A489" s="464" t="s">
        <v>1351</v>
      </c>
      <c r="B489" s="455"/>
      <c r="C489" s="444">
        <v>480</v>
      </c>
      <c r="D489" s="748"/>
      <c r="E489" s="748"/>
      <c r="F489" s="457"/>
      <c r="G489" s="740"/>
      <c r="H489" s="464" t="s">
        <v>1351</v>
      </c>
      <c r="I489" s="466">
        <f>i.04156h!$E$10</f>
        <v>0</v>
      </c>
      <c r="J489" s="448">
        <f>G489*I489</f>
        <v>0</v>
      </c>
      <c r="K489" s="740"/>
      <c r="L489" s="740"/>
      <c r="M489" s="448">
        <f>J489+K489+L489</f>
        <v>0</v>
      </c>
      <c r="N489" s="451">
        <f t="shared" ref="N489:N497" si="145">N$22</f>
        <v>0</v>
      </c>
      <c r="O489" s="416"/>
      <c r="P489" s="416"/>
      <c r="Q489" s="416"/>
      <c r="R489" s="416"/>
      <c r="S489" s="416"/>
      <c r="T489" s="416"/>
      <c r="U489" s="416"/>
      <c r="V489" s="416"/>
      <c r="W489" s="417"/>
      <c r="X489" s="417"/>
      <c r="Y489" s="417"/>
      <c r="Z489" s="417"/>
      <c r="AA489" s="417"/>
      <c r="AB489" s="417"/>
      <c r="AC489" s="417"/>
      <c r="AD489" s="417"/>
      <c r="AE489" s="417"/>
      <c r="AF489" s="417"/>
      <c r="AG489" s="417"/>
    </row>
    <row r="490" spans="1:33" s="461" customFormat="1" outlineLevel="2" x14ac:dyDescent="0.2">
      <c r="A490" s="464" t="s">
        <v>1352</v>
      </c>
      <c r="B490" s="455"/>
      <c r="C490" s="444">
        <v>481</v>
      </c>
      <c r="D490" s="748"/>
      <c r="E490" s="748"/>
      <c r="F490" s="457"/>
      <c r="G490" s="740"/>
      <c r="H490" s="464" t="s">
        <v>1352</v>
      </c>
      <c r="I490" s="466">
        <f>i.04156h!$E$11</f>
        <v>0</v>
      </c>
      <c r="J490" s="448">
        <f t="shared" ref="J490:J496" si="146">G490*I490</f>
        <v>0</v>
      </c>
      <c r="K490" s="740"/>
      <c r="L490" s="740"/>
      <c r="M490" s="448">
        <f t="shared" ref="M490:M497" si="147">J490+K490+L490</f>
        <v>0</v>
      </c>
      <c r="N490" s="451">
        <f t="shared" si="145"/>
        <v>0</v>
      </c>
      <c r="O490" s="416"/>
      <c r="P490" s="416"/>
      <c r="Q490" s="416"/>
      <c r="R490" s="416"/>
      <c r="S490" s="416"/>
      <c r="T490" s="416"/>
      <c r="U490" s="416"/>
      <c r="V490" s="416"/>
      <c r="W490" s="417"/>
      <c r="X490" s="417"/>
      <c r="Y490" s="417"/>
      <c r="Z490" s="417"/>
      <c r="AA490" s="417"/>
      <c r="AB490" s="417"/>
      <c r="AC490" s="417"/>
      <c r="AD490" s="417"/>
      <c r="AE490" s="417"/>
      <c r="AF490" s="417"/>
      <c r="AG490" s="417"/>
    </row>
    <row r="491" spans="1:33" s="461" customFormat="1" outlineLevel="2" x14ac:dyDescent="0.2">
      <c r="A491" s="464" t="s">
        <v>1353</v>
      </c>
      <c r="B491" s="455"/>
      <c r="C491" s="444">
        <v>482</v>
      </c>
      <c r="D491" s="748"/>
      <c r="E491" s="748"/>
      <c r="F491" s="457"/>
      <c r="G491" s="740"/>
      <c r="H491" s="464" t="s">
        <v>1353</v>
      </c>
      <c r="I491" s="466">
        <f>i.04156h!$E$12</f>
        <v>0</v>
      </c>
      <c r="J491" s="448">
        <f t="shared" si="146"/>
        <v>0</v>
      </c>
      <c r="K491" s="740"/>
      <c r="L491" s="740"/>
      <c r="M491" s="448">
        <f t="shared" si="147"/>
        <v>0</v>
      </c>
      <c r="N491" s="451">
        <f t="shared" si="145"/>
        <v>0</v>
      </c>
      <c r="O491" s="416"/>
      <c r="P491" s="416"/>
      <c r="Q491" s="416"/>
      <c r="R491" s="416"/>
      <c r="S491" s="416"/>
      <c r="T491" s="416"/>
      <c r="U491" s="416"/>
      <c r="V491" s="416"/>
      <c r="W491" s="417"/>
      <c r="X491" s="417"/>
      <c r="Y491" s="417"/>
      <c r="Z491" s="417"/>
      <c r="AA491" s="417"/>
      <c r="AB491" s="417"/>
      <c r="AC491" s="417"/>
      <c r="AD491" s="417"/>
      <c r="AE491" s="417"/>
      <c r="AF491" s="417"/>
      <c r="AG491" s="417"/>
    </row>
    <row r="492" spans="1:33" s="461" customFormat="1" outlineLevel="2" x14ac:dyDescent="0.2">
      <c r="A492" s="464" t="s">
        <v>1354</v>
      </c>
      <c r="B492" s="455"/>
      <c r="C492" s="444">
        <v>483</v>
      </c>
      <c r="D492" s="748"/>
      <c r="E492" s="748"/>
      <c r="F492" s="457"/>
      <c r="G492" s="740"/>
      <c r="H492" s="464" t="s">
        <v>1354</v>
      </c>
      <c r="I492" s="466">
        <f>i.04156h!$E$13</f>
        <v>0</v>
      </c>
      <c r="J492" s="448">
        <f t="shared" si="146"/>
        <v>0</v>
      </c>
      <c r="K492" s="740"/>
      <c r="L492" s="740"/>
      <c r="M492" s="448">
        <f t="shared" si="147"/>
        <v>0</v>
      </c>
      <c r="N492" s="451">
        <f t="shared" si="145"/>
        <v>0</v>
      </c>
      <c r="O492" s="416"/>
      <c r="P492" s="416"/>
      <c r="Q492" s="416"/>
      <c r="R492" s="416"/>
      <c r="S492" s="416"/>
      <c r="T492" s="416"/>
      <c r="U492" s="416"/>
      <c r="V492" s="416"/>
      <c r="W492" s="417"/>
      <c r="X492" s="417"/>
      <c r="Y492" s="417"/>
      <c r="Z492" s="417"/>
      <c r="AA492" s="417"/>
      <c r="AB492" s="417"/>
      <c r="AC492" s="417"/>
      <c r="AD492" s="417"/>
      <c r="AE492" s="417"/>
      <c r="AF492" s="417"/>
      <c r="AG492" s="417"/>
    </row>
    <row r="493" spans="1:33" s="461" customFormat="1" outlineLevel="2" x14ac:dyDescent="0.2">
      <c r="A493" s="467" t="s">
        <v>1355</v>
      </c>
      <c r="B493" s="455"/>
      <c r="C493" s="444">
        <v>484</v>
      </c>
      <c r="D493" s="748"/>
      <c r="E493" s="748"/>
      <c r="F493" s="457"/>
      <c r="G493" s="740"/>
      <c r="H493" s="467" t="s">
        <v>1355</v>
      </c>
      <c r="I493" s="466">
        <f>i.04156h!$E$14</f>
        <v>0</v>
      </c>
      <c r="J493" s="448">
        <f t="shared" si="146"/>
        <v>0</v>
      </c>
      <c r="K493" s="740"/>
      <c r="L493" s="740"/>
      <c r="M493" s="448">
        <f t="shared" si="147"/>
        <v>0</v>
      </c>
      <c r="N493" s="451">
        <f t="shared" si="145"/>
        <v>0</v>
      </c>
      <c r="O493" s="416"/>
      <c r="P493" s="416"/>
      <c r="Q493" s="416"/>
      <c r="R493" s="416"/>
      <c r="S493" s="416"/>
      <c r="T493" s="416"/>
      <c r="U493" s="416"/>
      <c r="V493" s="416"/>
      <c r="W493" s="417"/>
      <c r="X493" s="417"/>
      <c r="Y493" s="417"/>
      <c r="Z493" s="417"/>
      <c r="AA493" s="417"/>
      <c r="AB493" s="417"/>
      <c r="AC493" s="417"/>
      <c r="AD493" s="417"/>
      <c r="AE493" s="417"/>
      <c r="AF493" s="417"/>
      <c r="AG493" s="417"/>
    </row>
    <row r="494" spans="1:33" s="461" customFormat="1" outlineLevel="2" x14ac:dyDescent="0.2">
      <c r="A494" s="467" t="s">
        <v>1356</v>
      </c>
      <c r="B494" s="455"/>
      <c r="C494" s="444">
        <v>485</v>
      </c>
      <c r="D494" s="748"/>
      <c r="E494" s="748"/>
      <c r="F494" s="457"/>
      <c r="G494" s="740"/>
      <c r="H494" s="467" t="s">
        <v>1356</v>
      </c>
      <c r="I494" s="466">
        <f>i.04156h!$E$15</f>
        <v>0</v>
      </c>
      <c r="J494" s="448">
        <f t="shared" si="146"/>
        <v>0</v>
      </c>
      <c r="K494" s="740"/>
      <c r="L494" s="740"/>
      <c r="M494" s="448">
        <f t="shared" si="147"/>
        <v>0</v>
      </c>
      <c r="N494" s="451">
        <f t="shared" si="145"/>
        <v>0</v>
      </c>
      <c r="O494" s="416"/>
      <c r="P494" s="416"/>
      <c r="Q494" s="416"/>
      <c r="R494" s="416"/>
      <c r="S494" s="416"/>
      <c r="T494" s="416"/>
      <c r="U494" s="416"/>
      <c r="V494" s="416"/>
      <c r="W494" s="417"/>
      <c r="X494" s="417"/>
      <c r="Y494" s="417"/>
      <c r="Z494" s="417"/>
      <c r="AA494" s="417"/>
      <c r="AB494" s="417"/>
      <c r="AC494" s="417"/>
      <c r="AD494" s="417"/>
      <c r="AE494" s="417"/>
      <c r="AF494" s="417"/>
      <c r="AG494" s="417"/>
    </row>
    <row r="495" spans="1:33" s="461" customFormat="1" outlineLevel="2" x14ac:dyDescent="0.2">
      <c r="A495" s="467" t="s">
        <v>1357</v>
      </c>
      <c r="B495" s="455"/>
      <c r="C495" s="444">
        <v>486</v>
      </c>
      <c r="D495" s="748"/>
      <c r="E495" s="748"/>
      <c r="F495" s="457"/>
      <c r="G495" s="740"/>
      <c r="H495" s="467" t="s">
        <v>1357</v>
      </c>
      <c r="I495" s="466">
        <f>i.04156h!$E$16</f>
        <v>0</v>
      </c>
      <c r="J495" s="448">
        <f t="shared" si="146"/>
        <v>0</v>
      </c>
      <c r="K495" s="740"/>
      <c r="L495" s="740"/>
      <c r="M495" s="448">
        <f t="shared" si="147"/>
        <v>0</v>
      </c>
      <c r="N495" s="451">
        <f t="shared" si="145"/>
        <v>0</v>
      </c>
      <c r="O495" s="416"/>
      <c r="P495" s="416"/>
      <c r="Q495" s="416"/>
      <c r="R495" s="416"/>
      <c r="S495" s="416"/>
      <c r="T495" s="416"/>
      <c r="U495" s="416"/>
      <c r="V495" s="416"/>
      <c r="W495" s="417"/>
      <c r="X495" s="417"/>
      <c r="Y495" s="417"/>
      <c r="Z495" s="417"/>
      <c r="AA495" s="417"/>
      <c r="AB495" s="417"/>
      <c r="AC495" s="417"/>
      <c r="AD495" s="417"/>
      <c r="AE495" s="417"/>
      <c r="AF495" s="417"/>
      <c r="AG495" s="417"/>
    </row>
    <row r="496" spans="1:33" s="461" customFormat="1" outlineLevel="2" x14ac:dyDescent="0.2">
      <c r="A496" s="464" t="s">
        <v>1358</v>
      </c>
      <c r="B496" s="455"/>
      <c r="C496" s="444">
        <v>487</v>
      </c>
      <c r="D496" s="748"/>
      <c r="E496" s="748"/>
      <c r="F496" s="457"/>
      <c r="G496" s="740"/>
      <c r="H496" s="464" t="s">
        <v>1358</v>
      </c>
      <c r="I496" s="466">
        <f>i.04156h!$E$17</f>
        <v>0</v>
      </c>
      <c r="J496" s="448">
        <f t="shared" si="146"/>
        <v>0</v>
      </c>
      <c r="K496" s="740"/>
      <c r="L496" s="740"/>
      <c r="M496" s="448">
        <f t="shared" si="147"/>
        <v>0</v>
      </c>
      <c r="N496" s="451">
        <f t="shared" si="145"/>
        <v>0</v>
      </c>
      <c r="O496" s="416"/>
      <c r="P496" s="416"/>
      <c r="Q496" s="416"/>
      <c r="R496" s="416"/>
      <c r="S496" s="416"/>
      <c r="T496" s="416"/>
      <c r="U496" s="416"/>
      <c r="V496" s="416"/>
      <c r="W496" s="417"/>
      <c r="X496" s="417"/>
      <c r="Y496" s="417"/>
      <c r="Z496" s="417"/>
      <c r="AA496" s="417"/>
      <c r="AB496" s="417"/>
      <c r="AC496" s="417"/>
      <c r="AD496" s="417"/>
      <c r="AE496" s="417"/>
      <c r="AF496" s="417"/>
      <c r="AG496" s="417"/>
    </row>
    <row r="497" spans="1:33" s="461" customFormat="1" outlineLevel="2" x14ac:dyDescent="0.2">
      <c r="A497" s="467" t="s">
        <v>1359</v>
      </c>
      <c r="B497" s="455"/>
      <c r="C497" s="444">
        <v>488</v>
      </c>
      <c r="D497" s="748"/>
      <c r="E497" s="748"/>
      <c r="F497" s="457"/>
      <c r="G497" s="740"/>
      <c r="H497" s="467" t="s">
        <v>1359</v>
      </c>
      <c r="I497" s="458"/>
      <c r="J497" s="468"/>
      <c r="K497" s="740"/>
      <c r="L497" s="740"/>
      <c r="M497" s="448">
        <f t="shared" si="147"/>
        <v>0</v>
      </c>
      <c r="N497" s="451">
        <f t="shared" si="145"/>
        <v>0</v>
      </c>
      <c r="O497" s="416"/>
      <c r="P497" s="416"/>
      <c r="Q497" s="416"/>
      <c r="R497" s="416"/>
      <c r="S497" s="416"/>
      <c r="T497" s="416"/>
      <c r="U497" s="416"/>
      <c r="V497" s="416"/>
      <c r="W497" s="417"/>
      <c r="X497" s="417"/>
      <c r="Y497" s="417"/>
      <c r="Z497" s="417"/>
      <c r="AA497" s="417"/>
      <c r="AB497" s="417"/>
      <c r="AC497" s="417"/>
      <c r="AD497" s="417"/>
      <c r="AE497" s="417"/>
      <c r="AF497" s="417"/>
      <c r="AG497" s="417"/>
    </row>
    <row r="498" spans="1:33" s="461" customFormat="1" outlineLevel="1" x14ac:dyDescent="0.2">
      <c r="A498" s="452">
        <f>A$23</f>
        <v>0</v>
      </c>
      <c r="B498" s="455"/>
      <c r="C498" s="444">
        <v>489</v>
      </c>
      <c r="D498" s="746"/>
      <c r="E498" s="746"/>
      <c r="F498" s="455"/>
      <c r="G498" s="466"/>
      <c r="H498" s="463"/>
      <c r="I498" s="455"/>
      <c r="J498" s="448">
        <f>SUM(J499:J507)</f>
        <v>0</v>
      </c>
      <c r="K498" s="448">
        <f>SUM(K499:K508)</f>
        <v>0</v>
      </c>
      <c r="L498" s="448">
        <f>SUM(L499:L508)</f>
        <v>0</v>
      </c>
      <c r="M498" s="448">
        <f>SUM(M499:M507)</f>
        <v>0</v>
      </c>
      <c r="N498" s="451">
        <f>SUMPRODUCT((N499:N507=$V$2)*M499:M507)</f>
        <v>0</v>
      </c>
      <c r="O498" s="416"/>
      <c r="P498" s="416"/>
      <c r="Q498" s="416"/>
      <c r="R498" s="416"/>
      <c r="S498" s="416"/>
      <c r="T498" s="416"/>
      <c r="U498" s="416"/>
      <c r="V498" s="416"/>
      <c r="W498" s="417"/>
      <c r="X498" s="417"/>
      <c r="Y498" s="417"/>
      <c r="Z498" s="417"/>
      <c r="AA498" s="417"/>
      <c r="AB498" s="417"/>
      <c r="AC498" s="417"/>
      <c r="AD498" s="417"/>
      <c r="AE498" s="417"/>
      <c r="AF498" s="417"/>
      <c r="AG498" s="417"/>
    </row>
    <row r="499" spans="1:33" s="461" customFormat="1" outlineLevel="1" x14ac:dyDescent="0.2">
      <c r="A499" s="464" t="s">
        <v>1351</v>
      </c>
      <c r="B499" s="455"/>
      <c r="C499" s="444">
        <v>490</v>
      </c>
      <c r="D499" s="748"/>
      <c r="E499" s="748"/>
      <c r="F499" s="457"/>
      <c r="G499" s="740"/>
      <c r="H499" s="464" t="s">
        <v>1351</v>
      </c>
      <c r="I499" s="466">
        <f>i.04156h!$E$10</f>
        <v>0</v>
      </c>
      <c r="J499" s="448">
        <f>G499*I499</f>
        <v>0</v>
      </c>
      <c r="K499" s="740"/>
      <c r="L499" s="740"/>
      <c r="M499" s="448">
        <f>J499+K499+L499</f>
        <v>0</v>
      </c>
      <c r="N499" s="451">
        <f t="shared" ref="N499:N507" si="148">N$23</f>
        <v>0</v>
      </c>
      <c r="O499" s="416"/>
      <c r="P499" s="416"/>
      <c r="Q499" s="416"/>
      <c r="R499" s="416"/>
      <c r="S499" s="416"/>
      <c r="T499" s="416"/>
      <c r="U499" s="416"/>
      <c r="V499" s="416"/>
      <c r="W499" s="417"/>
      <c r="X499" s="417"/>
      <c r="Y499" s="417"/>
      <c r="Z499" s="417"/>
      <c r="AA499" s="417"/>
      <c r="AB499" s="417"/>
      <c r="AC499" s="417"/>
      <c r="AD499" s="417"/>
      <c r="AE499" s="417"/>
      <c r="AF499" s="417"/>
      <c r="AG499" s="417"/>
    </row>
    <row r="500" spans="1:33" s="461" customFormat="1" outlineLevel="1" x14ac:dyDescent="0.2">
      <c r="A500" s="464" t="s">
        <v>1352</v>
      </c>
      <c r="B500" s="455"/>
      <c r="C500" s="444">
        <v>491</v>
      </c>
      <c r="D500" s="748"/>
      <c r="E500" s="748"/>
      <c r="F500" s="457"/>
      <c r="G500" s="740"/>
      <c r="H500" s="464" t="s">
        <v>1352</v>
      </c>
      <c r="I500" s="466">
        <f>i.04156h!$E$11</f>
        <v>0</v>
      </c>
      <c r="J500" s="448">
        <f t="shared" ref="J500:J506" si="149">G500*I500</f>
        <v>0</v>
      </c>
      <c r="K500" s="740"/>
      <c r="L500" s="740"/>
      <c r="M500" s="448">
        <f t="shared" ref="M500:M507" si="150">J500+K500+L500</f>
        <v>0</v>
      </c>
      <c r="N500" s="451">
        <f t="shared" si="148"/>
        <v>0</v>
      </c>
      <c r="O500" s="416"/>
      <c r="P500" s="416"/>
      <c r="Q500" s="416"/>
      <c r="R500" s="416"/>
      <c r="S500" s="416"/>
      <c r="T500" s="416"/>
      <c r="U500" s="416"/>
      <c r="V500" s="416"/>
      <c r="W500" s="417"/>
      <c r="X500" s="417"/>
      <c r="Y500" s="417"/>
      <c r="Z500" s="417"/>
      <c r="AA500" s="417"/>
      <c r="AB500" s="417"/>
      <c r="AC500" s="417"/>
      <c r="AD500" s="417"/>
      <c r="AE500" s="417"/>
      <c r="AF500" s="417"/>
      <c r="AG500" s="417"/>
    </row>
    <row r="501" spans="1:33" s="461" customFormat="1" outlineLevel="1" x14ac:dyDescent="0.2">
      <c r="A501" s="464" t="s">
        <v>1353</v>
      </c>
      <c r="B501" s="455"/>
      <c r="C501" s="444">
        <v>492</v>
      </c>
      <c r="D501" s="748"/>
      <c r="E501" s="748"/>
      <c r="F501" s="457"/>
      <c r="G501" s="740"/>
      <c r="H501" s="464" t="s">
        <v>1353</v>
      </c>
      <c r="I501" s="466">
        <f>i.04156h!$E$12</f>
        <v>0</v>
      </c>
      <c r="J501" s="448">
        <f t="shared" si="149"/>
        <v>0</v>
      </c>
      <c r="K501" s="740"/>
      <c r="L501" s="740"/>
      <c r="M501" s="448">
        <f t="shared" si="150"/>
        <v>0</v>
      </c>
      <c r="N501" s="451">
        <f t="shared" si="148"/>
        <v>0</v>
      </c>
      <c r="O501" s="416"/>
      <c r="P501" s="416"/>
      <c r="Q501" s="416"/>
      <c r="R501" s="416"/>
      <c r="S501" s="416"/>
      <c r="T501" s="416"/>
      <c r="U501" s="416"/>
      <c r="V501" s="416"/>
      <c r="W501" s="417"/>
      <c r="X501" s="417"/>
      <c r="Y501" s="417"/>
      <c r="Z501" s="417"/>
      <c r="AA501" s="417"/>
      <c r="AB501" s="417"/>
      <c r="AC501" s="417"/>
      <c r="AD501" s="417"/>
      <c r="AE501" s="417"/>
      <c r="AF501" s="417"/>
      <c r="AG501" s="417"/>
    </row>
    <row r="502" spans="1:33" s="461" customFormat="1" outlineLevel="1" x14ac:dyDescent="0.2">
      <c r="A502" s="464" t="s">
        <v>1354</v>
      </c>
      <c r="B502" s="455"/>
      <c r="C502" s="444">
        <v>493</v>
      </c>
      <c r="D502" s="748"/>
      <c r="E502" s="748"/>
      <c r="F502" s="457"/>
      <c r="G502" s="740"/>
      <c r="H502" s="464" t="s">
        <v>1354</v>
      </c>
      <c r="I502" s="466">
        <f>i.04156h!$E$13</f>
        <v>0</v>
      </c>
      <c r="J502" s="448">
        <f t="shared" si="149"/>
        <v>0</v>
      </c>
      <c r="K502" s="740"/>
      <c r="L502" s="740"/>
      <c r="M502" s="448">
        <f t="shared" si="150"/>
        <v>0</v>
      </c>
      <c r="N502" s="451">
        <f t="shared" si="148"/>
        <v>0</v>
      </c>
      <c r="O502" s="416"/>
      <c r="P502" s="416"/>
      <c r="Q502" s="416"/>
      <c r="R502" s="416"/>
      <c r="S502" s="416"/>
      <c r="T502" s="416"/>
      <c r="U502" s="416"/>
      <c r="V502" s="416"/>
      <c r="W502" s="417"/>
      <c r="X502" s="417"/>
      <c r="Y502" s="417"/>
      <c r="Z502" s="417"/>
      <c r="AA502" s="417"/>
      <c r="AB502" s="417"/>
      <c r="AC502" s="417"/>
      <c r="AD502" s="417"/>
      <c r="AE502" s="417"/>
      <c r="AF502" s="417"/>
      <c r="AG502" s="417"/>
    </row>
    <row r="503" spans="1:33" s="461" customFormat="1" outlineLevel="1" x14ac:dyDescent="0.2">
      <c r="A503" s="467" t="s">
        <v>1355</v>
      </c>
      <c r="B503" s="455"/>
      <c r="C503" s="444">
        <v>494</v>
      </c>
      <c r="D503" s="748"/>
      <c r="E503" s="748"/>
      <c r="F503" s="457"/>
      <c r="G503" s="740"/>
      <c r="H503" s="467" t="s">
        <v>1355</v>
      </c>
      <c r="I503" s="466">
        <f>i.04156h!$E$14</f>
        <v>0</v>
      </c>
      <c r="J503" s="448">
        <f t="shared" si="149"/>
        <v>0</v>
      </c>
      <c r="K503" s="740"/>
      <c r="L503" s="740"/>
      <c r="M503" s="448">
        <f t="shared" si="150"/>
        <v>0</v>
      </c>
      <c r="N503" s="451">
        <f t="shared" si="148"/>
        <v>0</v>
      </c>
      <c r="O503" s="416"/>
      <c r="P503" s="416"/>
      <c r="Q503" s="416"/>
      <c r="R503" s="416"/>
      <c r="S503" s="416"/>
      <c r="T503" s="416"/>
      <c r="U503" s="416"/>
      <c r="V503" s="416"/>
      <c r="W503" s="417"/>
      <c r="X503" s="417"/>
      <c r="Y503" s="417"/>
      <c r="Z503" s="417"/>
      <c r="AA503" s="417"/>
      <c r="AB503" s="417"/>
      <c r="AC503" s="417"/>
      <c r="AD503" s="417"/>
      <c r="AE503" s="417"/>
      <c r="AF503" s="417"/>
      <c r="AG503" s="417"/>
    </row>
    <row r="504" spans="1:33" s="461" customFormat="1" outlineLevel="1" x14ac:dyDescent="0.2">
      <c r="A504" s="467" t="s">
        <v>1356</v>
      </c>
      <c r="B504" s="455"/>
      <c r="C504" s="444">
        <v>495</v>
      </c>
      <c r="D504" s="748"/>
      <c r="E504" s="748"/>
      <c r="F504" s="457"/>
      <c r="G504" s="740"/>
      <c r="H504" s="467" t="s">
        <v>1356</v>
      </c>
      <c r="I504" s="466">
        <f>i.04156h!$E$15</f>
        <v>0</v>
      </c>
      <c r="J504" s="448">
        <f t="shared" si="149"/>
        <v>0</v>
      </c>
      <c r="K504" s="740"/>
      <c r="L504" s="740"/>
      <c r="M504" s="448">
        <f t="shared" si="150"/>
        <v>0</v>
      </c>
      <c r="N504" s="451">
        <f t="shared" si="148"/>
        <v>0</v>
      </c>
      <c r="O504" s="416"/>
      <c r="P504" s="416"/>
      <c r="Q504" s="416"/>
      <c r="R504" s="416"/>
      <c r="S504" s="416"/>
      <c r="T504" s="416"/>
      <c r="U504" s="416"/>
      <c r="V504" s="416"/>
      <c r="W504" s="417"/>
      <c r="X504" s="417"/>
      <c r="Y504" s="417"/>
      <c r="Z504" s="417"/>
      <c r="AA504" s="417"/>
      <c r="AB504" s="417"/>
      <c r="AC504" s="417"/>
      <c r="AD504" s="417"/>
      <c r="AE504" s="417"/>
      <c r="AF504" s="417"/>
      <c r="AG504" s="417"/>
    </row>
    <row r="505" spans="1:33" s="461" customFormat="1" outlineLevel="1" x14ac:dyDescent="0.2">
      <c r="A505" s="467" t="s">
        <v>1357</v>
      </c>
      <c r="B505" s="455"/>
      <c r="C505" s="444">
        <v>496</v>
      </c>
      <c r="D505" s="748"/>
      <c r="E505" s="748"/>
      <c r="F505" s="457"/>
      <c r="G505" s="740"/>
      <c r="H505" s="467" t="s">
        <v>1357</v>
      </c>
      <c r="I505" s="466">
        <f>i.04156h!$E$16</f>
        <v>0</v>
      </c>
      <c r="J505" s="448">
        <f t="shared" si="149"/>
        <v>0</v>
      </c>
      <c r="K505" s="740"/>
      <c r="L505" s="740"/>
      <c r="M505" s="448">
        <f t="shared" si="150"/>
        <v>0</v>
      </c>
      <c r="N505" s="451">
        <f t="shared" si="148"/>
        <v>0</v>
      </c>
      <c r="O505" s="416"/>
      <c r="P505" s="416"/>
      <c r="Q505" s="416"/>
      <c r="R505" s="416"/>
      <c r="S505" s="416"/>
      <c r="T505" s="416"/>
      <c r="U505" s="416"/>
      <c r="V505" s="416"/>
      <c r="W505" s="417"/>
      <c r="X505" s="417"/>
      <c r="Y505" s="417"/>
      <c r="Z505" s="417"/>
      <c r="AA505" s="417"/>
      <c r="AB505" s="417"/>
      <c r="AC505" s="417"/>
      <c r="AD505" s="417"/>
      <c r="AE505" s="417"/>
      <c r="AF505" s="417"/>
      <c r="AG505" s="417"/>
    </row>
    <row r="506" spans="1:33" s="461" customFormat="1" outlineLevel="1" x14ac:dyDescent="0.2">
      <c r="A506" s="464" t="s">
        <v>1358</v>
      </c>
      <c r="B506" s="455"/>
      <c r="C506" s="444">
        <v>497</v>
      </c>
      <c r="D506" s="748"/>
      <c r="E506" s="748"/>
      <c r="F506" s="457"/>
      <c r="G506" s="740"/>
      <c r="H506" s="464" t="s">
        <v>1358</v>
      </c>
      <c r="I506" s="466">
        <f>i.04156h!$E$17</f>
        <v>0</v>
      </c>
      <c r="J506" s="448">
        <f t="shared" si="149"/>
        <v>0</v>
      </c>
      <c r="K506" s="740"/>
      <c r="L506" s="740"/>
      <c r="M506" s="448">
        <f t="shared" si="150"/>
        <v>0</v>
      </c>
      <c r="N506" s="451">
        <f t="shared" si="148"/>
        <v>0</v>
      </c>
      <c r="O506" s="416"/>
      <c r="P506" s="416"/>
      <c r="Q506" s="416"/>
      <c r="R506" s="416"/>
      <c r="S506" s="416"/>
      <c r="T506" s="416"/>
      <c r="U506" s="416"/>
      <c r="V506" s="416"/>
      <c r="W506" s="417"/>
      <c r="X506" s="417"/>
      <c r="Y506" s="417"/>
      <c r="Z506" s="417"/>
      <c r="AA506" s="417"/>
      <c r="AB506" s="417"/>
      <c r="AC506" s="417"/>
      <c r="AD506" s="417"/>
      <c r="AE506" s="417"/>
      <c r="AF506" s="417"/>
      <c r="AG506" s="417"/>
    </row>
    <row r="507" spans="1:33" s="461" customFormat="1" outlineLevel="1" x14ac:dyDescent="0.2">
      <c r="A507" s="467" t="s">
        <v>1359</v>
      </c>
      <c r="B507" s="455"/>
      <c r="C507" s="444">
        <v>498</v>
      </c>
      <c r="D507" s="748"/>
      <c r="E507" s="748"/>
      <c r="F507" s="457"/>
      <c r="G507" s="740"/>
      <c r="H507" s="467" t="s">
        <v>1359</v>
      </c>
      <c r="I507" s="458"/>
      <c r="J507" s="468"/>
      <c r="K507" s="740"/>
      <c r="L507" s="740"/>
      <c r="M507" s="448">
        <f t="shared" si="150"/>
        <v>0</v>
      </c>
      <c r="N507" s="451">
        <f t="shared" si="148"/>
        <v>0</v>
      </c>
      <c r="O507" s="416"/>
      <c r="P507" s="416"/>
      <c r="Q507" s="416"/>
      <c r="R507" s="416"/>
      <c r="S507" s="416"/>
      <c r="T507" s="416"/>
      <c r="U507" s="416"/>
      <c r="V507" s="416"/>
      <c r="W507" s="417"/>
      <c r="X507" s="417"/>
      <c r="Y507" s="417"/>
      <c r="Z507" s="417"/>
      <c r="AA507" s="417"/>
      <c r="AB507" s="417"/>
      <c r="AC507" s="417"/>
      <c r="AD507" s="417"/>
      <c r="AE507" s="417"/>
      <c r="AF507" s="417"/>
      <c r="AG507" s="417"/>
    </row>
    <row r="508" spans="1:33" s="461" customFormat="1" x14ac:dyDescent="0.2">
      <c r="A508" s="453" t="s">
        <v>1362</v>
      </c>
      <c r="B508" s="454">
        <v>1121</v>
      </c>
      <c r="C508" s="444">
        <v>499</v>
      </c>
      <c r="D508" s="745"/>
      <c r="E508" s="745"/>
      <c r="F508" s="454"/>
      <c r="G508" s="738"/>
      <c r="H508" s="469"/>
      <c r="I508" s="454"/>
      <c r="J508" s="441">
        <f>SUM(J509,J520,J531,J542,J553,J564,J575,J586,J597,J608,J619,J630,J641)</f>
        <v>0</v>
      </c>
      <c r="K508" s="441">
        <f t="shared" ref="K508:M508" si="151">SUM(K509,K520,K531,K542,K553,K564,K575,K586,K597,K608,K619,K630,K641)</f>
        <v>0</v>
      </c>
      <c r="L508" s="441">
        <f t="shared" si="151"/>
        <v>0</v>
      </c>
      <c r="M508" s="441">
        <f t="shared" si="151"/>
        <v>0</v>
      </c>
      <c r="N508" s="442">
        <f>SUM(N509,N520,N531,N542,N553,N564,N575,N586,N597,N608,N619,N630,N641)</f>
        <v>0</v>
      </c>
      <c r="O508" s="585" t="str">
        <f>IF(M508=i.04119a!D16,"","M457 i.04119a D16 дүнгээс зөрсөн")</f>
        <v/>
      </c>
      <c r="P508" s="416"/>
      <c r="Q508" s="416"/>
      <c r="R508" s="416"/>
      <c r="S508" s="416"/>
      <c r="T508" s="416"/>
      <c r="U508" s="416"/>
      <c r="V508" s="416"/>
      <c r="W508" s="417"/>
      <c r="X508" s="417"/>
      <c r="Y508" s="417"/>
      <c r="Z508" s="417"/>
      <c r="AA508" s="417"/>
      <c r="AB508" s="417"/>
      <c r="AC508" s="417"/>
      <c r="AD508" s="417"/>
      <c r="AE508" s="417"/>
      <c r="AF508" s="417"/>
      <c r="AG508" s="417"/>
    </row>
    <row r="509" spans="1:33" s="461" customFormat="1" outlineLevel="1" x14ac:dyDescent="0.2">
      <c r="A509" s="452" t="str">
        <f>A$11</f>
        <v>Ариг банк</v>
      </c>
      <c r="B509" s="455"/>
      <c r="C509" s="444">
        <v>500</v>
      </c>
      <c r="D509" s="746"/>
      <c r="E509" s="746"/>
      <c r="F509" s="455"/>
      <c r="G509" s="466"/>
      <c r="H509" s="463"/>
      <c r="I509" s="455"/>
      <c r="J509" s="448">
        <f>SUMIF(J510:J519,"&lt;&gt;#N/A")</f>
        <v>0</v>
      </c>
      <c r="K509" s="448">
        <f>SUM(K510:K519)</f>
        <v>0</v>
      </c>
      <c r="L509" s="448">
        <f>SUM(L510:L519)</f>
        <v>0</v>
      </c>
      <c r="M509" s="448">
        <f>SUMIF(M510:M519,"&lt;&gt;#N/A")</f>
        <v>0</v>
      </c>
      <c r="N509" s="451">
        <f>SUMPRODUCT((N510:N519=$V$2)*M510:M519)</f>
        <v>0</v>
      </c>
      <c r="O509" s="416"/>
      <c r="P509" s="416"/>
      <c r="Q509" s="416"/>
      <c r="R509" s="416"/>
      <c r="S509" s="416"/>
      <c r="T509" s="416"/>
      <c r="U509" s="416"/>
      <c r="V509" s="416"/>
      <c r="W509" s="417"/>
      <c r="X509" s="417"/>
      <c r="Y509" s="417"/>
      <c r="Z509" s="417"/>
      <c r="AA509" s="417"/>
      <c r="AB509" s="417"/>
      <c r="AC509" s="417"/>
      <c r="AD509" s="417"/>
      <c r="AE509" s="417"/>
      <c r="AF509" s="417"/>
      <c r="AG509" s="417"/>
    </row>
    <row r="510" spans="1:33" s="461" customFormat="1" outlineLevel="2" x14ac:dyDescent="0.2">
      <c r="A510" s="450"/>
      <c r="B510" s="455"/>
      <c r="C510" s="444">
        <v>501</v>
      </c>
      <c r="D510" s="748"/>
      <c r="E510" s="748"/>
      <c r="F510" s="457"/>
      <c r="G510" s="740"/>
      <c r="H510" s="828"/>
      <c r="I510" s="468" t="e">
        <f>_xlfn.IFS(H510=$H$499,$I$499,H510=$H$500,$I$500,H510=$H$501,$I$501,H510=$H$502,$I$502,H510=$H$503,$I$503,H510=$H$504,$I$504,H510=$H$505,$I$505,H510=$H$506,$I$506)</f>
        <v>#N/A</v>
      </c>
      <c r="J510" s="448">
        <f>IF(ISNA(I510),0,G510*I510)</f>
        <v>0</v>
      </c>
      <c r="K510" s="740"/>
      <c r="L510" s="740"/>
      <c r="M510" s="448">
        <f>J510+K510+L510</f>
        <v>0</v>
      </c>
      <c r="N510" s="451">
        <f t="shared" ref="N510:N519" si="152">N$11</f>
        <v>0</v>
      </c>
      <c r="O510" s="416"/>
      <c r="P510" s="416"/>
      <c r="Q510" s="416"/>
      <c r="R510" s="416"/>
      <c r="S510" s="416"/>
      <c r="T510" s="416"/>
      <c r="U510" s="416"/>
      <c r="V510" s="416"/>
      <c r="W510" s="417"/>
      <c r="X510" s="417"/>
      <c r="Y510" s="417"/>
      <c r="Z510" s="417"/>
      <c r="AA510" s="417"/>
      <c r="AB510" s="417"/>
      <c r="AC510" s="417"/>
      <c r="AD510" s="417"/>
      <c r="AE510" s="417"/>
      <c r="AF510" s="417"/>
      <c r="AG510" s="417"/>
    </row>
    <row r="511" spans="1:33" s="461" customFormat="1" outlineLevel="2" x14ac:dyDescent="0.2">
      <c r="A511" s="450"/>
      <c r="B511" s="455"/>
      <c r="C511" s="444">
        <v>502</v>
      </c>
      <c r="D511" s="748"/>
      <c r="E511" s="748"/>
      <c r="F511" s="457"/>
      <c r="G511" s="740"/>
      <c r="H511" s="828"/>
      <c r="I511" s="468" t="e">
        <f t="shared" ref="I511:I518" si="153">_xlfn.IFS(H511=$H$499,$I$499,H511=$H$500,$I$500,H511=$H$501,$I$501,H511=$H$502,$I$502,H511=$H$503,$I$503,H511=$H$504,$I$504,H511=$H$505,$I$505,H511=$H$506,$I$506)</f>
        <v>#N/A</v>
      </c>
      <c r="J511" s="448">
        <f t="shared" ref="J511:J518" si="154">IF(ISNA(I511),0,G511*I511)</f>
        <v>0</v>
      </c>
      <c r="K511" s="740"/>
      <c r="L511" s="740"/>
      <c r="M511" s="448">
        <f t="shared" ref="M511:M519" si="155">J511+K511+L511</f>
        <v>0</v>
      </c>
      <c r="N511" s="451">
        <f t="shared" si="152"/>
        <v>0</v>
      </c>
      <c r="O511" s="416"/>
      <c r="P511" s="416"/>
      <c r="Q511" s="416"/>
      <c r="R511" s="416"/>
      <c r="S511" s="416"/>
      <c r="T511" s="416"/>
      <c r="U511" s="416"/>
      <c r="V511" s="416"/>
      <c r="W511" s="417"/>
      <c r="X511" s="417"/>
      <c r="Y511" s="417"/>
      <c r="Z511" s="417"/>
      <c r="AA511" s="417"/>
      <c r="AB511" s="417"/>
      <c r="AC511" s="417"/>
      <c r="AD511" s="417"/>
      <c r="AE511" s="417"/>
      <c r="AF511" s="417"/>
      <c r="AG511" s="417"/>
    </row>
    <row r="512" spans="1:33" s="461" customFormat="1" outlineLevel="2" x14ac:dyDescent="0.2">
      <c r="A512" s="450"/>
      <c r="B512" s="455"/>
      <c r="C512" s="444">
        <v>503</v>
      </c>
      <c r="D512" s="748"/>
      <c r="E512" s="748"/>
      <c r="F512" s="457"/>
      <c r="G512" s="740"/>
      <c r="H512" s="828"/>
      <c r="I512" s="468" t="e">
        <f t="shared" si="153"/>
        <v>#N/A</v>
      </c>
      <c r="J512" s="448">
        <f t="shared" si="154"/>
        <v>0</v>
      </c>
      <c r="K512" s="740"/>
      <c r="L512" s="740"/>
      <c r="M512" s="448">
        <f t="shared" si="155"/>
        <v>0</v>
      </c>
      <c r="N512" s="451">
        <f t="shared" si="152"/>
        <v>0</v>
      </c>
      <c r="O512" s="416"/>
      <c r="P512" s="416"/>
      <c r="Q512" s="416"/>
      <c r="R512" s="416"/>
      <c r="S512" s="416"/>
      <c r="T512" s="416"/>
      <c r="U512" s="416"/>
      <c r="V512" s="416"/>
      <c r="W512" s="417"/>
      <c r="X512" s="417"/>
      <c r="Y512" s="417"/>
      <c r="Z512" s="417"/>
      <c r="AA512" s="417"/>
      <c r="AB512" s="417"/>
      <c r="AC512" s="417"/>
      <c r="AD512" s="417"/>
      <c r="AE512" s="417"/>
      <c r="AF512" s="417"/>
      <c r="AG512" s="417"/>
    </row>
    <row r="513" spans="1:33" s="461" customFormat="1" outlineLevel="2" x14ac:dyDescent="0.2">
      <c r="A513" s="450"/>
      <c r="B513" s="455"/>
      <c r="C513" s="444">
        <v>504</v>
      </c>
      <c r="D513" s="748"/>
      <c r="E513" s="748"/>
      <c r="F513" s="457"/>
      <c r="G513" s="740"/>
      <c r="H513" s="828"/>
      <c r="I513" s="468" t="e">
        <f t="shared" si="153"/>
        <v>#N/A</v>
      </c>
      <c r="J513" s="448">
        <f t="shared" si="154"/>
        <v>0</v>
      </c>
      <c r="K513" s="740"/>
      <c r="L513" s="740"/>
      <c r="M513" s="448">
        <f t="shared" si="155"/>
        <v>0</v>
      </c>
      <c r="N513" s="451">
        <f t="shared" si="152"/>
        <v>0</v>
      </c>
      <c r="O513" s="416"/>
      <c r="P513" s="416"/>
      <c r="Q513" s="416"/>
      <c r="R513" s="416"/>
      <c r="S513" s="416"/>
      <c r="T513" s="416"/>
      <c r="U513" s="416"/>
      <c r="V513" s="416"/>
      <c r="W513" s="417"/>
      <c r="X513" s="417"/>
      <c r="Y513" s="417"/>
      <c r="Z513" s="417"/>
      <c r="AA513" s="417"/>
      <c r="AB513" s="417"/>
      <c r="AC513" s="417"/>
      <c r="AD513" s="417"/>
      <c r="AE513" s="417"/>
      <c r="AF513" s="417"/>
      <c r="AG513" s="417"/>
    </row>
    <row r="514" spans="1:33" s="461" customFormat="1" outlineLevel="2" x14ac:dyDescent="0.2">
      <c r="A514" s="450"/>
      <c r="B514" s="455"/>
      <c r="C514" s="444">
        <v>505</v>
      </c>
      <c r="D514" s="748"/>
      <c r="E514" s="748"/>
      <c r="F514" s="457"/>
      <c r="G514" s="740"/>
      <c r="H514" s="828"/>
      <c r="I514" s="468" t="e">
        <f t="shared" si="153"/>
        <v>#N/A</v>
      </c>
      <c r="J514" s="448">
        <f t="shared" si="154"/>
        <v>0</v>
      </c>
      <c r="K514" s="740"/>
      <c r="L514" s="740"/>
      <c r="M514" s="448">
        <f t="shared" si="155"/>
        <v>0</v>
      </c>
      <c r="N514" s="451">
        <f t="shared" si="152"/>
        <v>0</v>
      </c>
      <c r="O514" s="416"/>
      <c r="P514" s="416"/>
      <c r="Q514" s="416"/>
      <c r="R514" s="416"/>
      <c r="S514" s="416"/>
      <c r="T514" s="416"/>
      <c r="U514" s="416"/>
      <c r="V514" s="416"/>
      <c r="W514" s="417"/>
      <c r="X514" s="417"/>
      <c r="Y514" s="417"/>
      <c r="Z514" s="417"/>
      <c r="AA514" s="417"/>
      <c r="AB514" s="417"/>
      <c r="AC514" s="417"/>
      <c r="AD514" s="417"/>
      <c r="AE514" s="417"/>
      <c r="AF514" s="417"/>
      <c r="AG514" s="417"/>
    </row>
    <row r="515" spans="1:33" s="461" customFormat="1" outlineLevel="2" x14ac:dyDescent="0.2">
      <c r="A515" s="450"/>
      <c r="B515" s="455"/>
      <c r="C515" s="444">
        <v>506</v>
      </c>
      <c r="D515" s="748"/>
      <c r="E515" s="748"/>
      <c r="F515" s="457"/>
      <c r="G515" s="740"/>
      <c r="H515" s="828"/>
      <c r="I515" s="468" t="e">
        <f t="shared" si="153"/>
        <v>#N/A</v>
      </c>
      <c r="J515" s="448">
        <f t="shared" si="154"/>
        <v>0</v>
      </c>
      <c r="K515" s="740"/>
      <c r="L515" s="740"/>
      <c r="M515" s="448">
        <f t="shared" si="155"/>
        <v>0</v>
      </c>
      <c r="N515" s="451">
        <f t="shared" si="152"/>
        <v>0</v>
      </c>
      <c r="O515" s="416"/>
      <c r="P515" s="416"/>
      <c r="Q515" s="416"/>
      <c r="R515" s="416"/>
      <c r="S515" s="416"/>
      <c r="T515" s="416"/>
      <c r="U515" s="416"/>
      <c r="V515" s="416"/>
      <c r="W515" s="417"/>
      <c r="X515" s="417"/>
      <c r="Y515" s="417"/>
      <c r="Z515" s="417"/>
      <c r="AA515" s="417"/>
      <c r="AB515" s="417"/>
      <c r="AC515" s="417"/>
      <c r="AD515" s="417"/>
      <c r="AE515" s="417"/>
      <c r="AF515" s="417"/>
      <c r="AG515" s="417"/>
    </row>
    <row r="516" spans="1:33" s="461" customFormat="1" outlineLevel="2" x14ac:dyDescent="0.2">
      <c r="A516" s="450"/>
      <c r="B516" s="455"/>
      <c r="C516" s="444">
        <v>507</v>
      </c>
      <c r="D516" s="748"/>
      <c r="E516" s="748"/>
      <c r="F516" s="457"/>
      <c r="G516" s="740"/>
      <c r="H516" s="828"/>
      <c r="I516" s="468" t="e">
        <f t="shared" si="153"/>
        <v>#N/A</v>
      </c>
      <c r="J516" s="448">
        <f t="shared" si="154"/>
        <v>0</v>
      </c>
      <c r="K516" s="740"/>
      <c r="L516" s="740"/>
      <c r="M516" s="448">
        <f t="shared" si="155"/>
        <v>0</v>
      </c>
      <c r="N516" s="451">
        <f t="shared" si="152"/>
        <v>0</v>
      </c>
      <c r="O516" s="416"/>
      <c r="P516" s="416"/>
      <c r="Q516" s="416"/>
      <c r="R516" s="416"/>
      <c r="S516" s="416"/>
      <c r="T516" s="416"/>
      <c r="U516" s="416"/>
      <c r="V516" s="416"/>
      <c r="W516" s="417"/>
      <c r="X516" s="417"/>
      <c r="Y516" s="417"/>
      <c r="Z516" s="417"/>
      <c r="AA516" s="417"/>
      <c r="AB516" s="417"/>
      <c r="AC516" s="417"/>
      <c r="AD516" s="417"/>
      <c r="AE516" s="417"/>
      <c r="AF516" s="417"/>
      <c r="AG516" s="417"/>
    </row>
    <row r="517" spans="1:33" s="461" customFormat="1" outlineLevel="2" x14ac:dyDescent="0.2">
      <c r="A517" s="450"/>
      <c r="B517" s="455"/>
      <c r="C517" s="444">
        <v>508</v>
      </c>
      <c r="D517" s="748"/>
      <c r="E517" s="748"/>
      <c r="F517" s="457"/>
      <c r="G517" s="740"/>
      <c r="H517" s="828"/>
      <c r="I517" s="468" t="e">
        <f t="shared" si="153"/>
        <v>#N/A</v>
      </c>
      <c r="J517" s="448">
        <f t="shared" si="154"/>
        <v>0</v>
      </c>
      <c r="K517" s="740"/>
      <c r="L517" s="740"/>
      <c r="M517" s="448">
        <f t="shared" si="155"/>
        <v>0</v>
      </c>
      <c r="N517" s="451">
        <f t="shared" si="152"/>
        <v>0</v>
      </c>
      <c r="O517" s="416"/>
      <c r="P517" s="416"/>
      <c r="Q517" s="416"/>
      <c r="R517" s="416"/>
      <c r="S517" s="416"/>
      <c r="T517" s="416"/>
      <c r="U517" s="416"/>
      <c r="V517" s="416"/>
      <c r="W517" s="417"/>
      <c r="X517" s="417"/>
      <c r="Y517" s="417"/>
      <c r="Z517" s="417"/>
      <c r="AA517" s="417"/>
      <c r="AB517" s="417"/>
      <c r="AC517" s="417"/>
      <c r="AD517" s="417"/>
      <c r="AE517" s="417"/>
      <c r="AF517" s="417"/>
      <c r="AG517" s="417"/>
    </row>
    <row r="518" spans="1:33" s="461" customFormat="1" outlineLevel="2" x14ac:dyDescent="0.2">
      <c r="A518" s="450"/>
      <c r="B518" s="455"/>
      <c r="C518" s="444">
        <v>509</v>
      </c>
      <c r="D518" s="748"/>
      <c r="E518" s="748"/>
      <c r="F518" s="457"/>
      <c r="G518" s="740"/>
      <c r="H518" s="828"/>
      <c r="I518" s="468" t="e">
        <f t="shared" si="153"/>
        <v>#N/A</v>
      </c>
      <c r="J518" s="448">
        <f t="shared" si="154"/>
        <v>0</v>
      </c>
      <c r="K518" s="740"/>
      <c r="L518" s="740"/>
      <c r="M518" s="448">
        <f t="shared" si="155"/>
        <v>0</v>
      </c>
      <c r="N518" s="451">
        <f t="shared" si="152"/>
        <v>0</v>
      </c>
      <c r="O518" s="416"/>
      <c r="P518" s="416"/>
      <c r="Q518" s="416"/>
      <c r="R518" s="416"/>
      <c r="S518" s="416"/>
      <c r="T518" s="416"/>
      <c r="U518" s="416"/>
      <c r="V518" s="416"/>
      <c r="W518" s="417"/>
      <c r="X518" s="417"/>
      <c r="Y518" s="417"/>
      <c r="Z518" s="417"/>
      <c r="AA518" s="417"/>
      <c r="AB518" s="417"/>
      <c r="AC518" s="417"/>
      <c r="AD518" s="417"/>
      <c r="AE518" s="417"/>
      <c r="AF518" s="417"/>
      <c r="AG518" s="417"/>
    </row>
    <row r="519" spans="1:33" s="461" customFormat="1" outlineLevel="2" x14ac:dyDescent="0.2">
      <c r="A519" s="452" t="s">
        <v>774</v>
      </c>
      <c r="B519" s="455"/>
      <c r="C519" s="444">
        <v>510</v>
      </c>
      <c r="D519" s="748"/>
      <c r="E519" s="748"/>
      <c r="F519" s="457"/>
      <c r="G519" s="740"/>
      <c r="H519" s="458"/>
      <c r="I519" s="458"/>
      <c r="J519" s="446"/>
      <c r="K519" s="740"/>
      <c r="L519" s="740"/>
      <c r="M519" s="448">
        <f t="shared" si="155"/>
        <v>0</v>
      </c>
      <c r="N519" s="451">
        <f t="shared" si="152"/>
        <v>0</v>
      </c>
      <c r="O519" s="416"/>
      <c r="P519" s="416"/>
      <c r="Q519" s="416"/>
      <c r="R519" s="416"/>
      <c r="S519" s="416"/>
      <c r="T519" s="416"/>
      <c r="U519" s="416"/>
      <c r="V519" s="416"/>
      <c r="W519" s="417"/>
      <c r="X519" s="417"/>
      <c r="Y519" s="417"/>
      <c r="Z519" s="417"/>
      <c r="AA519" s="417"/>
      <c r="AB519" s="417"/>
      <c r="AC519" s="417"/>
      <c r="AD519" s="417"/>
      <c r="AE519" s="417"/>
      <c r="AF519" s="417"/>
      <c r="AG519" s="417"/>
    </row>
    <row r="520" spans="1:33" s="461" customFormat="1" outlineLevel="1" x14ac:dyDescent="0.2">
      <c r="A520" s="452" t="str">
        <f>A$12</f>
        <v>Богд банк</v>
      </c>
      <c r="B520" s="455"/>
      <c r="C520" s="444">
        <v>511</v>
      </c>
      <c r="D520" s="746"/>
      <c r="E520" s="746"/>
      <c r="F520" s="455"/>
      <c r="G520" s="466"/>
      <c r="H520" s="463"/>
      <c r="I520" s="455"/>
      <c r="J520" s="448">
        <f>SUMIF(J521:J530,"&lt;&gt;#N/A")</f>
        <v>0</v>
      </c>
      <c r="K520" s="448">
        <f>SUM(K521:K530)</f>
        <v>0</v>
      </c>
      <c r="L520" s="448">
        <f>SUM(L521:L530)</f>
        <v>0</v>
      </c>
      <c r="M520" s="448">
        <f>SUMIF(M521:M530,"&lt;&gt;#N/A")</f>
        <v>0</v>
      </c>
      <c r="N520" s="451">
        <f>SUMPRODUCT((N521:N530=$V$2)*M521:M530)</f>
        <v>0</v>
      </c>
      <c r="O520" s="416"/>
      <c r="P520" s="416"/>
      <c r="Q520" s="416"/>
      <c r="R520" s="416"/>
      <c r="S520" s="416"/>
      <c r="T520" s="416"/>
      <c r="U520" s="416"/>
      <c r="V520" s="416"/>
      <c r="W520" s="417"/>
      <c r="X520" s="417"/>
      <c r="Y520" s="417"/>
      <c r="Z520" s="417"/>
      <c r="AA520" s="417"/>
      <c r="AB520" s="417"/>
      <c r="AC520" s="417"/>
      <c r="AD520" s="417"/>
      <c r="AE520" s="417"/>
      <c r="AF520" s="417"/>
      <c r="AG520" s="417"/>
    </row>
    <row r="521" spans="1:33" s="461" customFormat="1" outlineLevel="3" x14ac:dyDescent="0.2">
      <c r="A521" s="450"/>
      <c r="B521" s="455"/>
      <c r="C521" s="444">
        <v>512</v>
      </c>
      <c r="D521" s="748"/>
      <c r="E521" s="748"/>
      <c r="F521" s="457"/>
      <c r="G521" s="740"/>
      <c r="H521" s="828"/>
      <c r="I521" s="468" t="e">
        <f>_xlfn.IFS(H521=$H$499,$I$499,H521=$H$500,$I$500,H521=$H$501,$I$501,H521=$H$502,$I$502,H521=$H$503,$I$503,H521=$H$504,$I$504,H521=$H$505,$I$505,H521=$H$506,$I$506)</f>
        <v>#N/A</v>
      </c>
      <c r="J521" s="448">
        <f>IF(ISNA(I521),0,G521*I521)</f>
        <v>0</v>
      </c>
      <c r="K521" s="740"/>
      <c r="L521" s="740"/>
      <c r="M521" s="448">
        <f>J521+K521+L521</f>
        <v>0</v>
      </c>
      <c r="N521" s="451">
        <f t="shared" ref="N521:N530" si="156">N$12</f>
        <v>0</v>
      </c>
      <c r="O521" s="416"/>
      <c r="P521" s="416"/>
      <c r="Q521" s="416"/>
      <c r="R521" s="416"/>
      <c r="S521" s="416"/>
      <c r="T521" s="416"/>
      <c r="U521" s="416"/>
      <c r="V521" s="416"/>
      <c r="W521" s="417"/>
      <c r="X521" s="417"/>
      <c r="Y521" s="417"/>
      <c r="Z521" s="417"/>
      <c r="AA521" s="417"/>
      <c r="AB521" s="417"/>
      <c r="AC521" s="417"/>
      <c r="AD521" s="417"/>
      <c r="AE521" s="417"/>
      <c r="AF521" s="417"/>
      <c r="AG521" s="417"/>
    </row>
    <row r="522" spans="1:33" s="461" customFormat="1" outlineLevel="3" x14ac:dyDescent="0.2">
      <c r="A522" s="450"/>
      <c r="B522" s="455"/>
      <c r="C522" s="444">
        <v>513</v>
      </c>
      <c r="D522" s="748"/>
      <c r="E522" s="748"/>
      <c r="F522" s="457"/>
      <c r="G522" s="740"/>
      <c r="H522" s="828"/>
      <c r="I522" s="468" t="e">
        <f t="shared" ref="I522:I529" si="157">_xlfn.IFS(H522=$H$499,$I$499,H522=$H$500,$I$500,H522=$H$501,$I$501,H522=$H$502,$I$502,H522=$H$503,$I$503,H522=$H$504,$I$504,H522=$H$505,$I$505,H522=$H$506,$I$506)</f>
        <v>#N/A</v>
      </c>
      <c r="J522" s="448">
        <f t="shared" ref="J522:J529" si="158">IF(ISNA(I522),0,G522*I522)</f>
        <v>0</v>
      </c>
      <c r="K522" s="740"/>
      <c r="L522" s="740"/>
      <c r="M522" s="448">
        <f t="shared" ref="M522:M530" si="159">J522+K522+L522</f>
        <v>0</v>
      </c>
      <c r="N522" s="451">
        <f t="shared" si="156"/>
        <v>0</v>
      </c>
      <c r="O522" s="416"/>
      <c r="P522" s="416"/>
      <c r="Q522" s="416"/>
      <c r="R522" s="416"/>
      <c r="S522" s="416"/>
      <c r="T522" s="416"/>
      <c r="U522" s="416"/>
      <c r="V522" s="416"/>
      <c r="W522" s="417"/>
      <c r="X522" s="417"/>
      <c r="Y522" s="417"/>
      <c r="Z522" s="417"/>
      <c r="AA522" s="417"/>
      <c r="AB522" s="417"/>
      <c r="AC522" s="417"/>
      <c r="AD522" s="417"/>
      <c r="AE522" s="417"/>
      <c r="AF522" s="417"/>
      <c r="AG522" s="417"/>
    </row>
    <row r="523" spans="1:33" s="461" customFormat="1" outlineLevel="3" x14ac:dyDescent="0.2">
      <c r="A523" s="450"/>
      <c r="B523" s="455"/>
      <c r="C523" s="444">
        <v>514</v>
      </c>
      <c r="D523" s="748"/>
      <c r="E523" s="748"/>
      <c r="F523" s="457"/>
      <c r="G523" s="740"/>
      <c r="H523" s="828"/>
      <c r="I523" s="468" t="e">
        <f t="shared" si="157"/>
        <v>#N/A</v>
      </c>
      <c r="J523" s="448">
        <f t="shared" si="158"/>
        <v>0</v>
      </c>
      <c r="K523" s="740"/>
      <c r="L523" s="740"/>
      <c r="M523" s="448">
        <f t="shared" si="159"/>
        <v>0</v>
      </c>
      <c r="N523" s="451">
        <f t="shared" si="156"/>
        <v>0</v>
      </c>
      <c r="O523" s="416"/>
      <c r="P523" s="416"/>
      <c r="Q523" s="416"/>
      <c r="R523" s="416"/>
      <c r="S523" s="416"/>
      <c r="T523" s="416"/>
      <c r="U523" s="416"/>
      <c r="V523" s="416"/>
      <c r="W523" s="417"/>
      <c r="X523" s="417"/>
      <c r="Y523" s="417"/>
      <c r="Z523" s="417"/>
      <c r="AA523" s="417"/>
      <c r="AB523" s="417"/>
      <c r="AC523" s="417"/>
      <c r="AD523" s="417"/>
      <c r="AE523" s="417"/>
      <c r="AF523" s="417"/>
      <c r="AG523" s="417"/>
    </row>
    <row r="524" spans="1:33" s="461" customFormat="1" outlineLevel="3" x14ac:dyDescent="0.2">
      <c r="A524" s="450"/>
      <c r="B524" s="455"/>
      <c r="C524" s="444">
        <v>515</v>
      </c>
      <c r="D524" s="748"/>
      <c r="E524" s="748"/>
      <c r="F524" s="457"/>
      <c r="G524" s="740"/>
      <c r="H524" s="828"/>
      <c r="I524" s="468" t="e">
        <f t="shared" si="157"/>
        <v>#N/A</v>
      </c>
      <c r="J524" s="448">
        <f t="shared" si="158"/>
        <v>0</v>
      </c>
      <c r="K524" s="740"/>
      <c r="L524" s="740"/>
      <c r="M524" s="448">
        <f t="shared" si="159"/>
        <v>0</v>
      </c>
      <c r="N524" s="451">
        <f t="shared" si="156"/>
        <v>0</v>
      </c>
      <c r="O524" s="416"/>
      <c r="P524" s="416"/>
      <c r="Q524" s="416"/>
      <c r="R524" s="416"/>
      <c r="S524" s="416"/>
      <c r="T524" s="416"/>
      <c r="U524" s="416"/>
      <c r="V524" s="416"/>
      <c r="W524" s="417"/>
      <c r="X524" s="417"/>
      <c r="Y524" s="417"/>
      <c r="Z524" s="417"/>
      <c r="AA524" s="417"/>
      <c r="AB524" s="417"/>
      <c r="AC524" s="417"/>
      <c r="AD524" s="417"/>
      <c r="AE524" s="417"/>
      <c r="AF524" s="417"/>
      <c r="AG524" s="417"/>
    </row>
    <row r="525" spans="1:33" s="461" customFormat="1" outlineLevel="3" x14ac:dyDescent="0.2">
      <c r="A525" s="450"/>
      <c r="B525" s="455"/>
      <c r="C525" s="444">
        <v>516</v>
      </c>
      <c r="D525" s="748"/>
      <c r="E525" s="748"/>
      <c r="F525" s="457"/>
      <c r="G525" s="740"/>
      <c r="H525" s="828"/>
      <c r="I525" s="468" t="e">
        <f t="shared" si="157"/>
        <v>#N/A</v>
      </c>
      <c r="J525" s="448">
        <f t="shared" si="158"/>
        <v>0</v>
      </c>
      <c r="K525" s="740"/>
      <c r="L525" s="740"/>
      <c r="M525" s="448">
        <f t="shared" si="159"/>
        <v>0</v>
      </c>
      <c r="N525" s="451">
        <f t="shared" si="156"/>
        <v>0</v>
      </c>
      <c r="O525" s="416"/>
      <c r="P525" s="416"/>
      <c r="Q525" s="416"/>
      <c r="R525" s="416"/>
      <c r="S525" s="416"/>
      <c r="T525" s="416"/>
      <c r="U525" s="416"/>
      <c r="V525" s="416"/>
      <c r="W525" s="417"/>
      <c r="X525" s="417"/>
      <c r="Y525" s="417"/>
      <c r="Z525" s="417"/>
      <c r="AA525" s="417"/>
      <c r="AB525" s="417"/>
      <c r="AC525" s="417"/>
      <c r="AD525" s="417"/>
      <c r="AE525" s="417"/>
      <c r="AF525" s="417"/>
      <c r="AG525" s="417"/>
    </row>
    <row r="526" spans="1:33" s="461" customFormat="1" outlineLevel="3" x14ac:dyDescent="0.2">
      <c r="A526" s="450"/>
      <c r="B526" s="455"/>
      <c r="C526" s="444">
        <v>517</v>
      </c>
      <c r="D526" s="748"/>
      <c r="E526" s="748"/>
      <c r="F526" s="457"/>
      <c r="G526" s="740"/>
      <c r="H526" s="828"/>
      <c r="I526" s="468" t="e">
        <f t="shared" si="157"/>
        <v>#N/A</v>
      </c>
      <c r="J526" s="448">
        <f t="shared" si="158"/>
        <v>0</v>
      </c>
      <c r="K526" s="740"/>
      <c r="L526" s="740"/>
      <c r="M526" s="448">
        <f t="shared" si="159"/>
        <v>0</v>
      </c>
      <c r="N526" s="451">
        <f t="shared" si="156"/>
        <v>0</v>
      </c>
      <c r="O526" s="416"/>
      <c r="P526" s="416"/>
      <c r="Q526" s="416"/>
      <c r="R526" s="416"/>
      <c r="S526" s="416"/>
      <c r="T526" s="416"/>
      <c r="U526" s="416"/>
      <c r="V526" s="416"/>
      <c r="W526" s="417"/>
      <c r="X526" s="417"/>
      <c r="Y526" s="417"/>
      <c r="Z526" s="417"/>
      <c r="AA526" s="417"/>
      <c r="AB526" s="417"/>
      <c r="AC526" s="417"/>
      <c r="AD526" s="417"/>
      <c r="AE526" s="417"/>
      <c r="AF526" s="417"/>
      <c r="AG526" s="417"/>
    </row>
    <row r="527" spans="1:33" s="461" customFormat="1" outlineLevel="3" x14ac:dyDescent="0.2">
      <c r="A527" s="450"/>
      <c r="B527" s="455"/>
      <c r="C527" s="444">
        <v>518</v>
      </c>
      <c r="D527" s="748"/>
      <c r="E527" s="748"/>
      <c r="F527" s="457"/>
      <c r="G527" s="740"/>
      <c r="H527" s="828"/>
      <c r="I527" s="468" t="e">
        <f t="shared" si="157"/>
        <v>#N/A</v>
      </c>
      <c r="J527" s="448">
        <f t="shared" si="158"/>
        <v>0</v>
      </c>
      <c r="K527" s="740"/>
      <c r="L527" s="740"/>
      <c r="M527" s="448">
        <f t="shared" si="159"/>
        <v>0</v>
      </c>
      <c r="N527" s="451">
        <f t="shared" si="156"/>
        <v>0</v>
      </c>
      <c r="O527" s="416"/>
      <c r="P527" s="416"/>
      <c r="Q527" s="416"/>
      <c r="R527" s="416"/>
      <c r="S527" s="416"/>
      <c r="T527" s="416"/>
      <c r="U527" s="416"/>
      <c r="V527" s="416"/>
      <c r="W527" s="417"/>
      <c r="X527" s="417"/>
      <c r="Y527" s="417"/>
      <c r="Z527" s="417"/>
      <c r="AA527" s="417"/>
      <c r="AB527" s="417"/>
      <c r="AC527" s="417"/>
      <c r="AD527" s="417"/>
      <c r="AE527" s="417"/>
      <c r="AF527" s="417"/>
      <c r="AG527" s="417"/>
    </row>
    <row r="528" spans="1:33" s="461" customFormat="1" outlineLevel="3" x14ac:dyDescent="0.2">
      <c r="A528" s="450"/>
      <c r="B528" s="455"/>
      <c r="C528" s="444">
        <v>519</v>
      </c>
      <c r="D528" s="748"/>
      <c r="E528" s="748"/>
      <c r="F528" s="457"/>
      <c r="G528" s="740"/>
      <c r="H528" s="828"/>
      <c r="I528" s="468" t="e">
        <f t="shared" si="157"/>
        <v>#N/A</v>
      </c>
      <c r="J528" s="448">
        <f t="shared" si="158"/>
        <v>0</v>
      </c>
      <c r="K528" s="740"/>
      <c r="L528" s="740"/>
      <c r="M528" s="448">
        <f t="shared" si="159"/>
        <v>0</v>
      </c>
      <c r="N528" s="451">
        <f t="shared" si="156"/>
        <v>0</v>
      </c>
      <c r="O528" s="416"/>
      <c r="P528" s="416"/>
      <c r="Q528" s="416"/>
      <c r="R528" s="416"/>
      <c r="S528" s="416"/>
      <c r="T528" s="416"/>
      <c r="U528" s="416"/>
      <c r="V528" s="416"/>
      <c r="W528" s="417"/>
      <c r="X528" s="417"/>
      <c r="Y528" s="417"/>
      <c r="Z528" s="417"/>
      <c r="AA528" s="417"/>
      <c r="AB528" s="417"/>
      <c r="AC528" s="417"/>
      <c r="AD528" s="417"/>
      <c r="AE528" s="417"/>
      <c r="AF528" s="417"/>
      <c r="AG528" s="417"/>
    </row>
    <row r="529" spans="1:33" s="461" customFormat="1" outlineLevel="3" x14ac:dyDescent="0.2">
      <c r="A529" s="450"/>
      <c r="B529" s="455"/>
      <c r="C529" s="444">
        <v>520</v>
      </c>
      <c r="D529" s="748"/>
      <c r="E529" s="748"/>
      <c r="F529" s="457"/>
      <c r="G529" s="740"/>
      <c r="H529" s="828"/>
      <c r="I529" s="468" t="e">
        <f t="shared" si="157"/>
        <v>#N/A</v>
      </c>
      <c r="J529" s="448">
        <f t="shared" si="158"/>
        <v>0</v>
      </c>
      <c r="K529" s="740"/>
      <c r="L529" s="740"/>
      <c r="M529" s="448">
        <f t="shared" si="159"/>
        <v>0</v>
      </c>
      <c r="N529" s="451">
        <f t="shared" si="156"/>
        <v>0</v>
      </c>
      <c r="O529" s="416"/>
      <c r="P529" s="416"/>
      <c r="Q529" s="416"/>
      <c r="R529" s="416"/>
      <c r="S529" s="416"/>
      <c r="T529" s="416"/>
      <c r="U529" s="416"/>
      <c r="V529" s="416"/>
      <c r="W529" s="417"/>
      <c r="X529" s="417"/>
      <c r="Y529" s="417"/>
      <c r="Z529" s="417"/>
      <c r="AA529" s="417"/>
      <c r="AB529" s="417"/>
      <c r="AC529" s="417"/>
      <c r="AD529" s="417"/>
      <c r="AE529" s="417"/>
      <c r="AF529" s="417"/>
      <c r="AG529" s="417"/>
    </row>
    <row r="530" spans="1:33" s="461" customFormat="1" outlineLevel="3" x14ac:dyDescent="0.2">
      <c r="A530" s="452" t="s">
        <v>774</v>
      </c>
      <c r="B530" s="455"/>
      <c r="C530" s="444">
        <v>521</v>
      </c>
      <c r="D530" s="748"/>
      <c r="E530" s="748"/>
      <c r="F530" s="457"/>
      <c r="G530" s="740"/>
      <c r="H530" s="463"/>
      <c r="I530" s="458"/>
      <c r="J530" s="446"/>
      <c r="K530" s="740"/>
      <c r="L530" s="740"/>
      <c r="M530" s="448">
        <f t="shared" si="159"/>
        <v>0</v>
      </c>
      <c r="N530" s="451">
        <f t="shared" si="156"/>
        <v>0</v>
      </c>
      <c r="O530" s="416"/>
      <c r="P530" s="416"/>
      <c r="Q530" s="416"/>
      <c r="R530" s="416"/>
      <c r="S530" s="416"/>
      <c r="T530" s="416"/>
      <c r="U530" s="416"/>
      <c r="V530" s="416"/>
      <c r="W530" s="417"/>
      <c r="X530" s="417"/>
      <c r="Y530" s="417"/>
      <c r="Z530" s="417"/>
      <c r="AA530" s="417"/>
      <c r="AB530" s="417"/>
      <c r="AC530" s="417"/>
      <c r="AD530" s="417"/>
      <c r="AE530" s="417"/>
      <c r="AF530" s="417"/>
      <c r="AG530" s="417"/>
    </row>
    <row r="531" spans="1:33" s="461" customFormat="1" outlineLevel="1" x14ac:dyDescent="0.2">
      <c r="A531" s="452" t="str">
        <f>A$13</f>
        <v>Голомт банк</v>
      </c>
      <c r="B531" s="455"/>
      <c r="C531" s="444">
        <v>522</v>
      </c>
      <c r="D531" s="746"/>
      <c r="E531" s="746"/>
      <c r="F531" s="455"/>
      <c r="G531" s="466"/>
      <c r="H531" s="463"/>
      <c r="I531" s="455"/>
      <c r="J531" s="448">
        <f>SUMIF(J532:J541,"&lt;&gt;#N/A")</f>
        <v>0</v>
      </c>
      <c r="K531" s="448">
        <f>SUM(K532:K541)</f>
        <v>0</v>
      </c>
      <c r="L531" s="448">
        <f>SUM(L532:L541)</f>
        <v>0</v>
      </c>
      <c r="M531" s="448">
        <f>SUMIF(M532:M541,"&lt;&gt;#N/A")</f>
        <v>0</v>
      </c>
      <c r="N531" s="451">
        <f>SUMPRODUCT((N532:N541=$V$2)*M532:M541)</f>
        <v>0</v>
      </c>
      <c r="O531" s="416"/>
      <c r="P531" s="416"/>
      <c r="Q531" s="416"/>
      <c r="R531" s="416"/>
      <c r="S531" s="416"/>
      <c r="T531" s="416"/>
      <c r="U531" s="416"/>
      <c r="V531" s="416"/>
      <c r="W531" s="417"/>
      <c r="X531" s="417"/>
      <c r="Y531" s="417"/>
      <c r="Z531" s="417"/>
      <c r="AA531" s="417"/>
      <c r="AB531" s="417"/>
      <c r="AC531" s="417"/>
      <c r="AD531" s="417"/>
      <c r="AE531" s="417"/>
      <c r="AF531" s="417"/>
      <c r="AG531" s="417"/>
    </row>
    <row r="532" spans="1:33" s="461" customFormat="1" outlineLevel="2" x14ac:dyDescent="0.2">
      <c r="A532" s="450"/>
      <c r="B532" s="455"/>
      <c r="C532" s="444">
        <v>523</v>
      </c>
      <c r="D532" s="748"/>
      <c r="E532" s="748"/>
      <c r="F532" s="457"/>
      <c r="G532" s="740"/>
      <c r="H532" s="828"/>
      <c r="I532" s="468" t="e">
        <f>_xlfn.IFS(H532=$H$499,$I$499,H532=$H$500,$I$500,H532=$H$501,$I$501,H532=$H$502,$I$502,H532=$H$503,$I$503,H532=$H$504,$I$504,H532=$H$505,$I$505,H532=$H$506,$I$506)</f>
        <v>#N/A</v>
      </c>
      <c r="J532" s="448">
        <f>IF(ISNA(I532),0,G532*I532)</f>
        <v>0</v>
      </c>
      <c r="K532" s="740"/>
      <c r="L532" s="740"/>
      <c r="M532" s="448">
        <f>J532+K532+L532</f>
        <v>0</v>
      </c>
      <c r="N532" s="451">
        <f t="shared" ref="N532:N541" si="160">N$13</f>
        <v>0</v>
      </c>
      <c r="O532" s="416"/>
      <c r="P532" s="416"/>
      <c r="Q532" s="416"/>
      <c r="R532" s="416"/>
      <c r="S532" s="416"/>
      <c r="T532" s="416"/>
      <c r="U532" s="416"/>
      <c r="V532" s="416"/>
      <c r="W532" s="417"/>
      <c r="X532" s="417"/>
      <c r="Y532" s="417"/>
      <c r="Z532" s="417"/>
      <c r="AA532" s="417"/>
      <c r="AB532" s="417"/>
      <c r="AC532" s="417"/>
      <c r="AD532" s="417"/>
      <c r="AE532" s="417"/>
      <c r="AF532" s="417"/>
      <c r="AG532" s="417"/>
    </row>
    <row r="533" spans="1:33" s="461" customFormat="1" outlineLevel="2" x14ac:dyDescent="0.2">
      <c r="A533" s="450"/>
      <c r="B533" s="455"/>
      <c r="C533" s="444">
        <v>524</v>
      </c>
      <c r="D533" s="748"/>
      <c r="E533" s="748"/>
      <c r="F533" s="457"/>
      <c r="G533" s="740"/>
      <c r="H533" s="828"/>
      <c r="I533" s="468" t="e">
        <f t="shared" ref="I533:I540" si="161">_xlfn.IFS(H533=$H$499,$I$499,H533=$H$500,$I$500,H533=$H$501,$I$501,H533=$H$502,$I$502,H533=$H$503,$I$503,H533=$H$504,$I$504,H533=$H$505,$I$505,H533=$H$506,$I$506)</f>
        <v>#N/A</v>
      </c>
      <c r="J533" s="448">
        <f t="shared" ref="J533:J540" si="162">IF(ISNA(I533),0,G533*I533)</f>
        <v>0</v>
      </c>
      <c r="K533" s="740"/>
      <c r="L533" s="740"/>
      <c r="M533" s="448">
        <f t="shared" ref="M533:M541" si="163">J533+K533+L533</f>
        <v>0</v>
      </c>
      <c r="N533" s="451">
        <f t="shared" si="160"/>
        <v>0</v>
      </c>
      <c r="O533" s="416"/>
      <c r="P533" s="416"/>
      <c r="Q533" s="416"/>
      <c r="R533" s="416"/>
      <c r="S533" s="416"/>
      <c r="T533" s="416"/>
      <c r="U533" s="416"/>
      <c r="V533" s="416"/>
      <c r="W533" s="417"/>
      <c r="X533" s="417"/>
      <c r="Y533" s="417"/>
      <c r="Z533" s="417"/>
      <c r="AA533" s="417"/>
      <c r="AB533" s="417"/>
      <c r="AC533" s="417"/>
      <c r="AD533" s="417"/>
      <c r="AE533" s="417"/>
      <c r="AF533" s="417"/>
      <c r="AG533" s="417"/>
    </row>
    <row r="534" spans="1:33" s="461" customFormat="1" outlineLevel="2" x14ac:dyDescent="0.2">
      <c r="A534" s="450"/>
      <c r="B534" s="455"/>
      <c r="C534" s="444">
        <v>525</v>
      </c>
      <c r="D534" s="748"/>
      <c r="E534" s="748"/>
      <c r="F534" s="457"/>
      <c r="G534" s="740"/>
      <c r="H534" s="828"/>
      <c r="I534" s="468" t="e">
        <f t="shared" si="161"/>
        <v>#N/A</v>
      </c>
      <c r="J534" s="448">
        <f t="shared" si="162"/>
        <v>0</v>
      </c>
      <c r="K534" s="740"/>
      <c r="L534" s="740"/>
      <c r="M534" s="448">
        <f t="shared" si="163"/>
        <v>0</v>
      </c>
      <c r="N534" s="451">
        <f t="shared" si="160"/>
        <v>0</v>
      </c>
      <c r="O534" s="416"/>
      <c r="P534" s="416"/>
      <c r="Q534" s="416"/>
      <c r="R534" s="416"/>
      <c r="S534" s="416"/>
      <c r="T534" s="416"/>
      <c r="U534" s="416"/>
      <c r="V534" s="416"/>
      <c r="W534" s="417"/>
      <c r="X534" s="417"/>
      <c r="Y534" s="417"/>
      <c r="Z534" s="417"/>
      <c r="AA534" s="417"/>
      <c r="AB534" s="417"/>
      <c r="AC534" s="417"/>
      <c r="AD534" s="417"/>
      <c r="AE534" s="417"/>
      <c r="AF534" s="417"/>
      <c r="AG534" s="417"/>
    </row>
    <row r="535" spans="1:33" s="461" customFormat="1" outlineLevel="2" x14ac:dyDescent="0.2">
      <c r="A535" s="450"/>
      <c r="B535" s="455"/>
      <c r="C535" s="444">
        <v>526</v>
      </c>
      <c r="D535" s="748"/>
      <c r="E535" s="748"/>
      <c r="F535" s="457"/>
      <c r="G535" s="740"/>
      <c r="H535" s="828"/>
      <c r="I535" s="468" t="e">
        <f t="shared" si="161"/>
        <v>#N/A</v>
      </c>
      <c r="J535" s="448">
        <f t="shared" si="162"/>
        <v>0</v>
      </c>
      <c r="K535" s="740"/>
      <c r="L535" s="740"/>
      <c r="M535" s="448">
        <f t="shared" si="163"/>
        <v>0</v>
      </c>
      <c r="N535" s="451">
        <f t="shared" si="160"/>
        <v>0</v>
      </c>
      <c r="O535" s="416"/>
      <c r="P535" s="416"/>
      <c r="Q535" s="416"/>
      <c r="R535" s="416"/>
      <c r="S535" s="416"/>
      <c r="T535" s="416"/>
      <c r="U535" s="416"/>
      <c r="V535" s="416"/>
      <c r="W535" s="417"/>
      <c r="X535" s="417"/>
      <c r="Y535" s="417"/>
      <c r="Z535" s="417"/>
      <c r="AA535" s="417"/>
      <c r="AB535" s="417"/>
      <c r="AC535" s="417"/>
      <c r="AD535" s="417"/>
      <c r="AE535" s="417"/>
      <c r="AF535" s="417"/>
      <c r="AG535" s="417"/>
    </row>
    <row r="536" spans="1:33" s="461" customFormat="1" outlineLevel="2" x14ac:dyDescent="0.2">
      <c r="A536" s="450"/>
      <c r="B536" s="455"/>
      <c r="C536" s="444">
        <v>527</v>
      </c>
      <c r="D536" s="748"/>
      <c r="E536" s="748"/>
      <c r="F536" s="457"/>
      <c r="G536" s="740"/>
      <c r="H536" s="828"/>
      <c r="I536" s="468" t="e">
        <f t="shared" si="161"/>
        <v>#N/A</v>
      </c>
      <c r="J536" s="448">
        <f t="shared" si="162"/>
        <v>0</v>
      </c>
      <c r="K536" s="740"/>
      <c r="L536" s="740"/>
      <c r="M536" s="448">
        <f t="shared" si="163"/>
        <v>0</v>
      </c>
      <c r="N536" s="451">
        <f t="shared" si="160"/>
        <v>0</v>
      </c>
      <c r="O536" s="416"/>
      <c r="P536" s="416"/>
      <c r="Q536" s="416"/>
      <c r="R536" s="416"/>
      <c r="S536" s="416"/>
      <c r="T536" s="416"/>
      <c r="U536" s="416"/>
      <c r="V536" s="416"/>
      <c r="W536" s="417"/>
      <c r="X536" s="417"/>
      <c r="Y536" s="417"/>
      <c r="Z536" s="417"/>
      <c r="AA536" s="417"/>
      <c r="AB536" s="417"/>
      <c r="AC536" s="417"/>
      <c r="AD536" s="417"/>
      <c r="AE536" s="417"/>
      <c r="AF536" s="417"/>
      <c r="AG536" s="417"/>
    </row>
    <row r="537" spans="1:33" s="461" customFormat="1" outlineLevel="2" x14ac:dyDescent="0.2">
      <c r="A537" s="450"/>
      <c r="B537" s="455"/>
      <c r="C537" s="444">
        <v>528</v>
      </c>
      <c r="D537" s="748"/>
      <c r="E537" s="748"/>
      <c r="F537" s="457"/>
      <c r="G537" s="740"/>
      <c r="H537" s="828"/>
      <c r="I537" s="468" t="e">
        <f t="shared" si="161"/>
        <v>#N/A</v>
      </c>
      <c r="J537" s="448">
        <f t="shared" si="162"/>
        <v>0</v>
      </c>
      <c r="K537" s="740"/>
      <c r="L537" s="740"/>
      <c r="M537" s="448">
        <f t="shared" si="163"/>
        <v>0</v>
      </c>
      <c r="N537" s="451">
        <f t="shared" si="160"/>
        <v>0</v>
      </c>
      <c r="O537" s="416"/>
      <c r="P537" s="416"/>
      <c r="Q537" s="416"/>
      <c r="R537" s="416"/>
      <c r="S537" s="416"/>
      <c r="T537" s="416"/>
      <c r="U537" s="416"/>
      <c r="V537" s="416"/>
      <c r="W537" s="417"/>
      <c r="X537" s="417"/>
      <c r="Y537" s="417"/>
      <c r="Z537" s="417"/>
      <c r="AA537" s="417"/>
      <c r="AB537" s="417"/>
      <c r="AC537" s="417"/>
      <c r="AD537" s="417"/>
      <c r="AE537" s="417"/>
      <c r="AF537" s="417"/>
      <c r="AG537" s="417"/>
    </row>
    <row r="538" spans="1:33" s="461" customFormat="1" outlineLevel="2" x14ac:dyDescent="0.2">
      <c r="A538" s="450"/>
      <c r="B538" s="455"/>
      <c r="C538" s="444">
        <v>529</v>
      </c>
      <c r="D538" s="748"/>
      <c r="E538" s="748"/>
      <c r="F538" s="457"/>
      <c r="G538" s="740"/>
      <c r="H538" s="828"/>
      <c r="I538" s="468" t="e">
        <f t="shared" si="161"/>
        <v>#N/A</v>
      </c>
      <c r="J538" s="448">
        <f t="shared" si="162"/>
        <v>0</v>
      </c>
      <c r="K538" s="740"/>
      <c r="L538" s="740"/>
      <c r="M538" s="448">
        <f t="shared" si="163"/>
        <v>0</v>
      </c>
      <c r="N538" s="451">
        <f t="shared" si="160"/>
        <v>0</v>
      </c>
      <c r="O538" s="416"/>
      <c r="P538" s="416"/>
      <c r="Q538" s="416"/>
      <c r="R538" s="416"/>
      <c r="S538" s="416"/>
      <c r="T538" s="416"/>
      <c r="U538" s="416"/>
      <c r="V538" s="416"/>
      <c r="W538" s="417"/>
      <c r="X538" s="417"/>
      <c r="Y538" s="417"/>
      <c r="Z538" s="417"/>
      <c r="AA538" s="417"/>
      <c r="AB538" s="417"/>
      <c r="AC538" s="417"/>
      <c r="AD538" s="417"/>
      <c r="AE538" s="417"/>
      <c r="AF538" s="417"/>
      <c r="AG538" s="417"/>
    </row>
    <row r="539" spans="1:33" s="461" customFormat="1" outlineLevel="2" x14ac:dyDescent="0.2">
      <c r="A539" s="450"/>
      <c r="B539" s="455"/>
      <c r="C539" s="444">
        <v>530</v>
      </c>
      <c r="D539" s="748"/>
      <c r="E539" s="748"/>
      <c r="F539" s="457"/>
      <c r="G539" s="740"/>
      <c r="H539" s="828"/>
      <c r="I539" s="468" t="e">
        <f t="shared" si="161"/>
        <v>#N/A</v>
      </c>
      <c r="J539" s="448">
        <f t="shared" si="162"/>
        <v>0</v>
      </c>
      <c r="K539" s="740"/>
      <c r="L539" s="740"/>
      <c r="M539" s="448">
        <f t="shared" si="163"/>
        <v>0</v>
      </c>
      <c r="N539" s="451">
        <f t="shared" si="160"/>
        <v>0</v>
      </c>
      <c r="O539" s="416"/>
      <c r="P539" s="416"/>
      <c r="Q539" s="416"/>
      <c r="R539" s="416"/>
      <c r="S539" s="416"/>
      <c r="T539" s="416"/>
      <c r="U539" s="416"/>
      <c r="V539" s="416"/>
      <c r="W539" s="417"/>
      <c r="X539" s="417"/>
      <c r="Y539" s="417"/>
      <c r="Z539" s="417"/>
      <c r="AA539" s="417"/>
      <c r="AB539" s="417"/>
      <c r="AC539" s="417"/>
      <c r="AD539" s="417"/>
      <c r="AE539" s="417"/>
      <c r="AF539" s="417"/>
      <c r="AG539" s="417"/>
    </row>
    <row r="540" spans="1:33" s="461" customFormat="1" outlineLevel="2" x14ac:dyDescent="0.2">
      <c r="A540" s="450"/>
      <c r="B540" s="455"/>
      <c r="C540" s="444">
        <v>531</v>
      </c>
      <c r="D540" s="748"/>
      <c r="E540" s="748"/>
      <c r="F540" s="457"/>
      <c r="G540" s="740"/>
      <c r="H540" s="828"/>
      <c r="I540" s="468" t="e">
        <f t="shared" si="161"/>
        <v>#N/A</v>
      </c>
      <c r="J540" s="448">
        <f t="shared" si="162"/>
        <v>0</v>
      </c>
      <c r="K540" s="740"/>
      <c r="L540" s="740"/>
      <c r="M540" s="448">
        <f t="shared" si="163"/>
        <v>0</v>
      </c>
      <c r="N540" s="451">
        <f t="shared" si="160"/>
        <v>0</v>
      </c>
      <c r="O540" s="416"/>
      <c r="P540" s="416"/>
      <c r="Q540" s="416"/>
      <c r="R540" s="416"/>
      <c r="S540" s="416"/>
      <c r="T540" s="416"/>
      <c r="U540" s="416"/>
      <c r="V540" s="416"/>
      <c r="W540" s="417"/>
      <c r="X540" s="417"/>
      <c r="Y540" s="417"/>
      <c r="Z540" s="417"/>
      <c r="AA540" s="417"/>
      <c r="AB540" s="417"/>
      <c r="AC540" s="417"/>
      <c r="AD540" s="417"/>
      <c r="AE540" s="417"/>
      <c r="AF540" s="417"/>
      <c r="AG540" s="417"/>
    </row>
    <row r="541" spans="1:33" s="461" customFormat="1" outlineLevel="2" x14ac:dyDescent="0.2">
      <c r="A541" s="452" t="s">
        <v>774</v>
      </c>
      <c r="B541" s="455"/>
      <c r="C541" s="444">
        <v>532</v>
      </c>
      <c r="D541" s="748"/>
      <c r="E541" s="748"/>
      <c r="F541" s="457"/>
      <c r="G541" s="740"/>
      <c r="H541" s="458"/>
      <c r="I541" s="458"/>
      <c r="J541" s="446"/>
      <c r="K541" s="740"/>
      <c r="L541" s="740"/>
      <c r="M541" s="448">
        <f t="shared" si="163"/>
        <v>0</v>
      </c>
      <c r="N541" s="451">
        <f t="shared" si="160"/>
        <v>0</v>
      </c>
      <c r="O541" s="416"/>
      <c r="P541" s="416"/>
      <c r="Q541" s="416"/>
      <c r="R541" s="416"/>
      <c r="S541" s="416"/>
      <c r="T541" s="416"/>
      <c r="U541" s="416"/>
      <c r="V541" s="416"/>
      <c r="W541" s="417"/>
      <c r="X541" s="417"/>
      <c r="Y541" s="417"/>
      <c r="Z541" s="417"/>
      <c r="AA541" s="417"/>
      <c r="AB541" s="417"/>
      <c r="AC541" s="417"/>
      <c r="AD541" s="417"/>
      <c r="AE541" s="417"/>
      <c r="AF541" s="417"/>
      <c r="AG541" s="417"/>
    </row>
    <row r="542" spans="1:33" s="461" customFormat="1" outlineLevel="1" x14ac:dyDescent="0.2">
      <c r="A542" s="452" t="str">
        <f>A$14</f>
        <v>Капитрон банк</v>
      </c>
      <c r="B542" s="455"/>
      <c r="C542" s="444">
        <v>533</v>
      </c>
      <c r="D542" s="746"/>
      <c r="E542" s="746"/>
      <c r="F542" s="455"/>
      <c r="G542" s="466"/>
      <c r="H542" s="463"/>
      <c r="I542" s="455"/>
      <c r="J542" s="448">
        <f>SUMIF(J543:J552,"&lt;&gt;#N/A")</f>
        <v>0</v>
      </c>
      <c r="K542" s="448">
        <f>SUM(K543:K552)</f>
        <v>0</v>
      </c>
      <c r="L542" s="448">
        <f>SUM(L543:L552)</f>
        <v>0</v>
      </c>
      <c r="M542" s="448">
        <f>SUMIF(M543:M552,"&lt;&gt;#N/A")</f>
        <v>0</v>
      </c>
      <c r="N542" s="451">
        <f>SUMPRODUCT((N543:N552=$V$2)*M543:M552)</f>
        <v>0</v>
      </c>
      <c r="O542" s="416"/>
      <c r="P542" s="416"/>
      <c r="Q542" s="416"/>
      <c r="R542" s="416"/>
      <c r="S542" s="416"/>
      <c r="T542" s="416"/>
      <c r="U542" s="416"/>
      <c r="V542" s="416"/>
      <c r="W542" s="417"/>
      <c r="X542" s="417"/>
      <c r="Y542" s="417"/>
      <c r="Z542" s="417"/>
      <c r="AA542" s="417"/>
      <c r="AB542" s="417"/>
      <c r="AC542" s="417"/>
      <c r="AD542" s="417"/>
      <c r="AE542" s="417"/>
      <c r="AF542" s="417"/>
      <c r="AG542" s="417"/>
    </row>
    <row r="543" spans="1:33" s="461" customFormat="1" outlineLevel="2" x14ac:dyDescent="0.2">
      <c r="A543" s="450"/>
      <c r="B543" s="455"/>
      <c r="C543" s="444">
        <v>534</v>
      </c>
      <c r="D543" s="748"/>
      <c r="E543" s="748"/>
      <c r="F543" s="457"/>
      <c r="G543" s="740"/>
      <c r="H543" s="828"/>
      <c r="I543" s="468" t="e">
        <f>_xlfn.IFS(H543=$H$499,$I$499,H543=$H$500,$I$500,H543=$H$501,$I$501,H543=$H$502,$I$502,H543=$H$503,$I$503,H543=$H$504,$I$504,H543=$H$505,$I$505,H543=$H$506,$I$506)</f>
        <v>#N/A</v>
      </c>
      <c r="J543" s="448">
        <f>IF(ISNA(I543),0,G543*I543)</f>
        <v>0</v>
      </c>
      <c r="K543" s="740"/>
      <c r="L543" s="740"/>
      <c r="M543" s="448">
        <f>J543+K543+L543</f>
        <v>0</v>
      </c>
      <c r="N543" s="451">
        <f t="shared" ref="N543:N552" si="164">N$14</f>
        <v>0</v>
      </c>
      <c r="O543" s="416"/>
      <c r="P543" s="416"/>
      <c r="Q543" s="416"/>
      <c r="R543" s="416"/>
      <c r="S543" s="416"/>
      <c r="T543" s="416"/>
      <c r="U543" s="416"/>
      <c r="V543" s="416"/>
      <c r="W543" s="417"/>
      <c r="X543" s="417"/>
      <c r="Y543" s="417"/>
      <c r="Z543" s="417"/>
      <c r="AA543" s="417"/>
      <c r="AB543" s="417"/>
      <c r="AC543" s="417"/>
      <c r="AD543" s="417"/>
      <c r="AE543" s="417"/>
      <c r="AF543" s="417"/>
      <c r="AG543" s="417"/>
    </row>
    <row r="544" spans="1:33" s="461" customFormat="1" outlineLevel="2" x14ac:dyDescent="0.2">
      <c r="A544" s="450"/>
      <c r="B544" s="455"/>
      <c r="C544" s="444">
        <v>535</v>
      </c>
      <c r="D544" s="748"/>
      <c r="E544" s="748"/>
      <c r="F544" s="457"/>
      <c r="G544" s="740"/>
      <c r="H544" s="828"/>
      <c r="I544" s="468" t="e">
        <f t="shared" ref="I544:I551" si="165">_xlfn.IFS(H544=$H$499,$I$499,H544=$H$500,$I$500,H544=$H$501,$I$501,H544=$H$502,$I$502,H544=$H$503,$I$503,H544=$H$504,$I$504,H544=$H$505,$I$505,H544=$H$506,$I$506)</f>
        <v>#N/A</v>
      </c>
      <c r="J544" s="448">
        <f t="shared" ref="J544:J551" si="166">IF(ISNA(I544),0,G544*I544)</f>
        <v>0</v>
      </c>
      <c r="K544" s="740"/>
      <c r="L544" s="740"/>
      <c r="M544" s="448">
        <f t="shared" ref="M544:M552" si="167">J544+K544+L544</f>
        <v>0</v>
      </c>
      <c r="N544" s="451">
        <f t="shared" si="164"/>
        <v>0</v>
      </c>
      <c r="O544" s="416"/>
      <c r="P544" s="416"/>
      <c r="Q544" s="416"/>
      <c r="R544" s="416"/>
      <c r="S544" s="416"/>
      <c r="T544" s="416"/>
      <c r="U544" s="416"/>
      <c r="V544" s="416"/>
      <c r="W544" s="417"/>
      <c r="X544" s="417"/>
      <c r="Y544" s="417"/>
      <c r="Z544" s="417"/>
      <c r="AA544" s="417"/>
      <c r="AB544" s="417"/>
      <c r="AC544" s="417"/>
      <c r="AD544" s="417"/>
      <c r="AE544" s="417"/>
      <c r="AF544" s="417"/>
      <c r="AG544" s="417"/>
    </row>
    <row r="545" spans="1:33" s="461" customFormat="1" outlineLevel="2" x14ac:dyDescent="0.2">
      <c r="A545" s="450"/>
      <c r="B545" s="455"/>
      <c r="C545" s="444">
        <v>536</v>
      </c>
      <c r="D545" s="748"/>
      <c r="E545" s="748"/>
      <c r="F545" s="457"/>
      <c r="G545" s="740"/>
      <c r="H545" s="828"/>
      <c r="I545" s="468" t="e">
        <f t="shared" si="165"/>
        <v>#N/A</v>
      </c>
      <c r="J545" s="448">
        <f t="shared" si="166"/>
        <v>0</v>
      </c>
      <c r="K545" s="740"/>
      <c r="L545" s="740"/>
      <c r="M545" s="448">
        <f t="shared" si="167"/>
        <v>0</v>
      </c>
      <c r="N545" s="451">
        <f t="shared" si="164"/>
        <v>0</v>
      </c>
      <c r="O545" s="416"/>
      <c r="P545" s="416"/>
      <c r="Q545" s="416"/>
      <c r="R545" s="416"/>
      <c r="S545" s="416"/>
      <c r="T545" s="416"/>
      <c r="U545" s="416"/>
      <c r="V545" s="416"/>
      <c r="W545" s="417"/>
      <c r="X545" s="417"/>
      <c r="Y545" s="417"/>
      <c r="Z545" s="417"/>
      <c r="AA545" s="417"/>
      <c r="AB545" s="417"/>
      <c r="AC545" s="417"/>
      <c r="AD545" s="417"/>
      <c r="AE545" s="417"/>
      <c r="AF545" s="417"/>
      <c r="AG545" s="417"/>
    </row>
    <row r="546" spans="1:33" s="461" customFormat="1" outlineLevel="2" x14ac:dyDescent="0.2">
      <c r="A546" s="450"/>
      <c r="B546" s="455"/>
      <c r="C546" s="444">
        <v>537</v>
      </c>
      <c r="D546" s="748"/>
      <c r="E546" s="748"/>
      <c r="F546" s="457"/>
      <c r="G546" s="740"/>
      <c r="H546" s="828"/>
      <c r="I546" s="468" t="e">
        <f t="shared" si="165"/>
        <v>#N/A</v>
      </c>
      <c r="J546" s="448">
        <f t="shared" si="166"/>
        <v>0</v>
      </c>
      <c r="K546" s="740"/>
      <c r="L546" s="740"/>
      <c r="M546" s="448">
        <f t="shared" si="167"/>
        <v>0</v>
      </c>
      <c r="N546" s="451">
        <f t="shared" si="164"/>
        <v>0</v>
      </c>
      <c r="O546" s="416"/>
      <c r="P546" s="416"/>
      <c r="Q546" s="416"/>
      <c r="R546" s="416"/>
      <c r="S546" s="416"/>
      <c r="T546" s="416"/>
      <c r="U546" s="416"/>
      <c r="V546" s="416"/>
      <c r="W546" s="417"/>
      <c r="X546" s="417"/>
      <c r="Y546" s="417"/>
      <c r="Z546" s="417"/>
      <c r="AA546" s="417"/>
      <c r="AB546" s="417"/>
      <c r="AC546" s="417"/>
      <c r="AD546" s="417"/>
      <c r="AE546" s="417"/>
      <c r="AF546" s="417"/>
      <c r="AG546" s="417"/>
    </row>
    <row r="547" spans="1:33" s="461" customFormat="1" outlineLevel="2" x14ac:dyDescent="0.2">
      <c r="A547" s="450"/>
      <c r="B547" s="455"/>
      <c r="C547" s="444">
        <v>538</v>
      </c>
      <c r="D547" s="748"/>
      <c r="E547" s="748"/>
      <c r="F547" s="457"/>
      <c r="G547" s="740"/>
      <c r="H547" s="828"/>
      <c r="I547" s="468" t="e">
        <f t="shared" si="165"/>
        <v>#N/A</v>
      </c>
      <c r="J547" s="448">
        <f t="shared" si="166"/>
        <v>0</v>
      </c>
      <c r="K547" s="740"/>
      <c r="L547" s="740"/>
      <c r="M547" s="448">
        <f t="shared" si="167"/>
        <v>0</v>
      </c>
      <c r="N547" s="451">
        <f t="shared" si="164"/>
        <v>0</v>
      </c>
      <c r="O547" s="416"/>
      <c r="P547" s="416"/>
      <c r="Q547" s="416"/>
      <c r="R547" s="416"/>
      <c r="S547" s="416"/>
      <c r="T547" s="416"/>
      <c r="U547" s="416"/>
      <c r="V547" s="416"/>
      <c r="W547" s="417"/>
      <c r="X547" s="417"/>
      <c r="Y547" s="417"/>
      <c r="Z547" s="417"/>
      <c r="AA547" s="417"/>
      <c r="AB547" s="417"/>
      <c r="AC547" s="417"/>
      <c r="AD547" s="417"/>
      <c r="AE547" s="417"/>
      <c r="AF547" s="417"/>
      <c r="AG547" s="417"/>
    </row>
    <row r="548" spans="1:33" s="461" customFormat="1" outlineLevel="2" x14ac:dyDescent="0.2">
      <c r="A548" s="450"/>
      <c r="B548" s="455"/>
      <c r="C548" s="444">
        <v>539</v>
      </c>
      <c r="D548" s="748"/>
      <c r="E548" s="748"/>
      <c r="F548" s="457"/>
      <c r="G548" s="740"/>
      <c r="H548" s="828"/>
      <c r="I548" s="468" t="e">
        <f t="shared" si="165"/>
        <v>#N/A</v>
      </c>
      <c r="J548" s="448">
        <f t="shared" si="166"/>
        <v>0</v>
      </c>
      <c r="K548" s="740"/>
      <c r="L548" s="740"/>
      <c r="M548" s="448">
        <f t="shared" si="167"/>
        <v>0</v>
      </c>
      <c r="N548" s="451">
        <f t="shared" si="164"/>
        <v>0</v>
      </c>
      <c r="O548" s="416"/>
      <c r="P548" s="416"/>
      <c r="Q548" s="416"/>
      <c r="R548" s="416"/>
      <c r="S548" s="416"/>
      <c r="T548" s="416"/>
      <c r="U548" s="416"/>
      <c r="V548" s="416"/>
      <c r="W548" s="417"/>
      <c r="X548" s="417"/>
      <c r="Y548" s="417"/>
      <c r="Z548" s="417"/>
      <c r="AA548" s="417"/>
      <c r="AB548" s="417"/>
      <c r="AC548" s="417"/>
      <c r="AD548" s="417"/>
      <c r="AE548" s="417"/>
      <c r="AF548" s="417"/>
      <c r="AG548" s="417"/>
    </row>
    <row r="549" spans="1:33" s="461" customFormat="1" outlineLevel="2" x14ac:dyDescent="0.2">
      <c r="A549" s="450"/>
      <c r="B549" s="455"/>
      <c r="C549" s="444">
        <v>540</v>
      </c>
      <c r="D549" s="748"/>
      <c r="E549" s="748"/>
      <c r="F549" s="457"/>
      <c r="G549" s="740"/>
      <c r="H549" s="828"/>
      <c r="I549" s="468" t="e">
        <f t="shared" si="165"/>
        <v>#N/A</v>
      </c>
      <c r="J549" s="448">
        <f t="shared" si="166"/>
        <v>0</v>
      </c>
      <c r="K549" s="740"/>
      <c r="L549" s="740"/>
      <c r="M549" s="448">
        <f t="shared" si="167"/>
        <v>0</v>
      </c>
      <c r="N549" s="451">
        <f t="shared" si="164"/>
        <v>0</v>
      </c>
      <c r="O549" s="416"/>
      <c r="P549" s="416"/>
      <c r="Q549" s="416"/>
      <c r="R549" s="416"/>
      <c r="S549" s="416"/>
      <c r="T549" s="416"/>
      <c r="U549" s="416"/>
      <c r="V549" s="416"/>
      <c r="W549" s="417"/>
      <c r="X549" s="417"/>
      <c r="Y549" s="417"/>
      <c r="Z549" s="417"/>
      <c r="AA549" s="417"/>
      <c r="AB549" s="417"/>
      <c r="AC549" s="417"/>
      <c r="AD549" s="417"/>
      <c r="AE549" s="417"/>
      <c r="AF549" s="417"/>
      <c r="AG549" s="417"/>
    </row>
    <row r="550" spans="1:33" s="461" customFormat="1" outlineLevel="2" x14ac:dyDescent="0.2">
      <c r="A550" s="450"/>
      <c r="B550" s="455"/>
      <c r="C550" s="444">
        <v>541</v>
      </c>
      <c r="D550" s="748"/>
      <c r="E550" s="748"/>
      <c r="F550" s="457"/>
      <c r="G550" s="740"/>
      <c r="H550" s="828"/>
      <c r="I550" s="468" t="e">
        <f t="shared" si="165"/>
        <v>#N/A</v>
      </c>
      <c r="J550" s="448">
        <f t="shared" si="166"/>
        <v>0</v>
      </c>
      <c r="K550" s="740"/>
      <c r="L550" s="740"/>
      <c r="M550" s="448">
        <f t="shared" si="167"/>
        <v>0</v>
      </c>
      <c r="N550" s="451">
        <f t="shared" si="164"/>
        <v>0</v>
      </c>
      <c r="O550" s="416"/>
      <c r="P550" s="416"/>
      <c r="Q550" s="416"/>
      <c r="R550" s="416"/>
      <c r="S550" s="416"/>
      <c r="T550" s="416"/>
      <c r="U550" s="416"/>
      <c r="V550" s="416"/>
      <c r="W550" s="417"/>
      <c r="X550" s="417"/>
      <c r="Y550" s="417"/>
      <c r="Z550" s="417"/>
      <c r="AA550" s="417"/>
      <c r="AB550" s="417"/>
      <c r="AC550" s="417"/>
      <c r="AD550" s="417"/>
      <c r="AE550" s="417"/>
      <c r="AF550" s="417"/>
      <c r="AG550" s="417"/>
    </row>
    <row r="551" spans="1:33" s="461" customFormat="1" outlineLevel="2" x14ac:dyDescent="0.2">
      <c r="A551" s="450"/>
      <c r="B551" s="455"/>
      <c r="C551" s="444">
        <v>542</v>
      </c>
      <c r="D551" s="748"/>
      <c r="E551" s="748"/>
      <c r="F551" s="457"/>
      <c r="G551" s="740"/>
      <c r="H551" s="828"/>
      <c r="I551" s="468" t="e">
        <f t="shared" si="165"/>
        <v>#N/A</v>
      </c>
      <c r="J551" s="448">
        <f t="shared" si="166"/>
        <v>0</v>
      </c>
      <c r="K551" s="740"/>
      <c r="L551" s="740"/>
      <c r="M551" s="448">
        <f t="shared" si="167"/>
        <v>0</v>
      </c>
      <c r="N551" s="451">
        <f t="shared" si="164"/>
        <v>0</v>
      </c>
      <c r="O551" s="416"/>
      <c r="P551" s="416"/>
      <c r="Q551" s="416"/>
      <c r="R551" s="416"/>
      <c r="S551" s="416"/>
      <c r="T551" s="416"/>
      <c r="U551" s="416"/>
      <c r="V551" s="416"/>
      <c r="W551" s="417"/>
      <c r="X551" s="417"/>
      <c r="Y551" s="417"/>
      <c r="Z551" s="417"/>
      <c r="AA551" s="417"/>
      <c r="AB551" s="417"/>
      <c r="AC551" s="417"/>
      <c r="AD551" s="417"/>
      <c r="AE551" s="417"/>
      <c r="AF551" s="417"/>
      <c r="AG551" s="417"/>
    </row>
    <row r="552" spans="1:33" s="461" customFormat="1" outlineLevel="2" x14ac:dyDescent="0.2">
      <c r="A552" s="452" t="s">
        <v>774</v>
      </c>
      <c r="B552" s="455"/>
      <c r="C552" s="444">
        <v>543</v>
      </c>
      <c r="D552" s="748"/>
      <c r="E552" s="748"/>
      <c r="F552" s="457"/>
      <c r="G552" s="740"/>
      <c r="H552" s="458"/>
      <c r="I552" s="458"/>
      <c r="J552" s="446"/>
      <c r="K552" s="740"/>
      <c r="L552" s="740"/>
      <c r="M552" s="448">
        <f t="shared" si="167"/>
        <v>0</v>
      </c>
      <c r="N552" s="451">
        <f t="shared" si="164"/>
        <v>0</v>
      </c>
      <c r="O552" s="416"/>
      <c r="P552" s="416"/>
      <c r="Q552" s="416"/>
      <c r="R552" s="416"/>
      <c r="S552" s="416"/>
      <c r="T552" s="416"/>
      <c r="U552" s="416"/>
      <c r="V552" s="416"/>
      <c r="W552" s="417"/>
      <c r="X552" s="417"/>
      <c r="Y552" s="417"/>
      <c r="Z552" s="417"/>
      <c r="AA552" s="417"/>
      <c r="AB552" s="417"/>
      <c r="AC552" s="417"/>
      <c r="AD552" s="417"/>
      <c r="AE552" s="417"/>
      <c r="AF552" s="417"/>
      <c r="AG552" s="417"/>
    </row>
    <row r="553" spans="1:33" s="461" customFormat="1" outlineLevel="1" x14ac:dyDescent="0.2">
      <c r="A553" s="452" t="str">
        <f>A$15</f>
        <v>Кредит банк</v>
      </c>
      <c r="B553" s="455"/>
      <c r="C553" s="444">
        <v>544</v>
      </c>
      <c r="D553" s="746"/>
      <c r="E553" s="746"/>
      <c r="F553" s="455"/>
      <c r="G553" s="466"/>
      <c r="H553" s="463"/>
      <c r="I553" s="455"/>
      <c r="J553" s="448">
        <f>SUMIF(J554:J563,"&lt;&gt;#N/A")</f>
        <v>0</v>
      </c>
      <c r="K553" s="448">
        <f>SUM(K554:K563)</f>
        <v>0</v>
      </c>
      <c r="L553" s="448">
        <f>SUM(L554:L563)</f>
        <v>0</v>
      </c>
      <c r="M553" s="448">
        <f>SUMIF(M554:M563,"&lt;&gt;#N/A")</f>
        <v>0</v>
      </c>
      <c r="N553" s="451">
        <f>SUMPRODUCT((N554:N563=$V$2)*M554:M563)</f>
        <v>0</v>
      </c>
      <c r="O553" s="416"/>
      <c r="P553" s="416"/>
      <c r="Q553" s="416"/>
      <c r="R553" s="416"/>
      <c r="S553" s="416"/>
      <c r="T553" s="416"/>
      <c r="U553" s="416"/>
      <c r="V553" s="416"/>
      <c r="W553" s="417"/>
      <c r="X553" s="417"/>
      <c r="Y553" s="417"/>
      <c r="Z553" s="417"/>
      <c r="AA553" s="417"/>
      <c r="AB553" s="417"/>
      <c r="AC553" s="417"/>
      <c r="AD553" s="417"/>
      <c r="AE553" s="417"/>
      <c r="AF553" s="417"/>
      <c r="AG553" s="417"/>
    </row>
    <row r="554" spans="1:33" s="461" customFormat="1" outlineLevel="2" x14ac:dyDescent="0.2">
      <c r="A554" s="450"/>
      <c r="B554" s="455"/>
      <c r="C554" s="444">
        <v>545</v>
      </c>
      <c r="D554" s="748"/>
      <c r="E554" s="748"/>
      <c r="F554" s="457"/>
      <c r="G554" s="740"/>
      <c r="H554" s="828"/>
      <c r="I554" s="468" t="e">
        <f>_xlfn.IFS(H554=$H$499,$I$499,H554=$H$500,$I$500,H554=$H$501,$I$501,H554=$H$502,$I$502,H554=$H$503,$I$503,H554=$H$504,$I$504,H554=$H$505,$I$505,H554=$H$506,$I$506)</f>
        <v>#N/A</v>
      </c>
      <c r="J554" s="448">
        <f>IF(ISNA(I554),0,G554*I554)</f>
        <v>0</v>
      </c>
      <c r="K554" s="740"/>
      <c r="L554" s="740"/>
      <c r="M554" s="448">
        <f>J554+K554+L554</f>
        <v>0</v>
      </c>
      <c r="N554" s="451">
        <f t="shared" ref="N554:N563" si="168">N$15</f>
        <v>0</v>
      </c>
      <c r="O554" s="416"/>
      <c r="P554" s="416"/>
      <c r="Q554" s="416"/>
      <c r="R554" s="416"/>
      <c r="S554" s="416"/>
      <c r="T554" s="416"/>
      <c r="U554" s="416"/>
      <c r="V554" s="416"/>
      <c r="W554" s="417"/>
      <c r="X554" s="417"/>
      <c r="Y554" s="417"/>
      <c r="Z554" s="417"/>
      <c r="AA554" s="417"/>
      <c r="AB554" s="417"/>
      <c r="AC554" s="417"/>
      <c r="AD554" s="417"/>
      <c r="AE554" s="417"/>
      <c r="AF554" s="417"/>
      <c r="AG554" s="417"/>
    </row>
    <row r="555" spans="1:33" s="461" customFormat="1" outlineLevel="2" x14ac:dyDescent="0.2">
      <c r="A555" s="450"/>
      <c r="B555" s="455"/>
      <c r="C555" s="444">
        <v>546</v>
      </c>
      <c r="D555" s="748"/>
      <c r="E555" s="748"/>
      <c r="F555" s="457"/>
      <c r="G555" s="740"/>
      <c r="H555" s="828"/>
      <c r="I555" s="468" t="e">
        <f t="shared" ref="I555:I562" si="169">_xlfn.IFS(H555=$H$499,$I$499,H555=$H$500,$I$500,H555=$H$501,$I$501,H555=$H$502,$I$502,H555=$H$503,$I$503,H555=$H$504,$I$504,H555=$H$505,$I$505,H555=$H$506,$I$506)</f>
        <v>#N/A</v>
      </c>
      <c r="J555" s="448">
        <f t="shared" ref="J555:J562" si="170">IF(ISNA(I555),0,G555*I555)</f>
        <v>0</v>
      </c>
      <c r="K555" s="740"/>
      <c r="L555" s="740"/>
      <c r="M555" s="448">
        <f t="shared" ref="M555:M563" si="171">J555+K555+L555</f>
        <v>0</v>
      </c>
      <c r="N555" s="451">
        <f t="shared" si="168"/>
        <v>0</v>
      </c>
      <c r="O555" s="416"/>
      <c r="P555" s="416"/>
      <c r="Q555" s="416"/>
      <c r="R555" s="416"/>
      <c r="S555" s="416"/>
      <c r="T555" s="416"/>
      <c r="U555" s="416"/>
      <c r="V555" s="416"/>
      <c r="W555" s="417"/>
      <c r="X555" s="417"/>
      <c r="Y555" s="417"/>
      <c r="Z555" s="417"/>
      <c r="AA555" s="417"/>
      <c r="AB555" s="417"/>
      <c r="AC555" s="417"/>
      <c r="AD555" s="417"/>
      <c r="AE555" s="417"/>
      <c r="AF555" s="417"/>
      <c r="AG555" s="417"/>
    </row>
    <row r="556" spans="1:33" s="461" customFormat="1" outlineLevel="2" x14ac:dyDescent="0.2">
      <c r="A556" s="450"/>
      <c r="B556" s="455"/>
      <c r="C556" s="444">
        <v>547</v>
      </c>
      <c r="D556" s="748"/>
      <c r="E556" s="748"/>
      <c r="F556" s="457"/>
      <c r="G556" s="740"/>
      <c r="H556" s="828"/>
      <c r="I556" s="468" t="e">
        <f t="shared" si="169"/>
        <v>#N/A</v>
      </c>
      <c r="J556" s="448">
        <f t="shared" si="170"/>
        <v>0</v>
      </c>
      <c r="K556" s="740"/>
      <c r="L556" s="740"/>
      <c r="M556" s="448">
        <f t="shared" si="171"/>
        <v>0</v>
      </c>
      <c r="N556" s="451">
        <f t="shared" si="168"/>
        <v>0</v>
      </c>
      <c r="O556" s="416"/>
      <c r="P556" s="416"/>
      <c r="Q556" s="416"/>
      <c r="R556" s="416"/>
      <c r="S556" s="416"/>
      <c r="T556" s="416"/>
      <c r="U556" s="416"/>
      <c r="V556" s="416"/>
      <c r="W556" s="417"/>
      <c r="X556" s="417"/>
      <c r="Y556" s="417"/>
      <c r="Z556" s="417"/>
      <c r="AA556" s="417"/>
      <c r="AB556" s="417"/>
      <c r="AC556" s="417"/>
      <c r="AD556" s="417"/>
      <c r="AE556" s="417"/>
      <c r="AF556" s="417"/>
      <c r="AG556" s="417"/>
    </row>
    <row r="557" spans="1:33" s="461" customFormat="1" outlineLevel="2" x14ac:dyDescent="0.2">
      <c r="A557" s="450"/>
      <c r="B557" s="455"/>
      <c r="C557" s="444">
        <v>548</v>
      </c>
      <c r="D557" s="748"/>
      <c r="E557" s="748"/>
      <c r="F557" s="457"/>
      <c r="G557" s="740"/>
      <c r="H557" s="828"/>
      <c r="I557" s="468" t="e">
        <f t="shared" si="169"/>
        <v>#N/A</v>
      </c>
      <c r="J557" s="448">
        <f t="shared" si="170"/>
        <v>0</v>
      </c>
      <c r="K557" s="740"/>
      <c r="L557" s="740"/>
      <c r="M557" s="448">
        <f t="shared" si="171"/>
        <v>0</v>
      </c>
      <c r="N557" s="451">
        <f t="shared" si="168"/>
        <v>0</v>
      </c>
      <c r="O557" s="416"/>
      <c r="P557" s="416"/>
      <c r="Q557" s="416"/>
      <c r="R557" s="416"/>
      <c r="S557" s="416"/>
      <c r="T557" s="416"/>
      <c r="U557" s="416"/>
      <c r="V557" s="416"/>
      <c r="W557" s="417"/>
      <c r="X557" s="417"/>
      <c r="Y557" s="417"/>
      <c r="Z557" s="417"/>
      <c r="AA557" s="417"/>
      <c r="AB557" s="417"/>
      <c r="AC557" s="417"/>
      <c r="AD557" s="417"/>
      <c r="AE557" s="417"/>
      <c r="AF557" s="417"/>
      <c r="AG557" s="417"/>
    </row>
    <row r="558" spans="1:33" s="461" customFormat="1" outlineLevel="2" x14ac:dyDescent="0.2">
      <c r="A558" s="450"/>
      <c r="B558" s="455"/>
      <c r="C558" s="444">
        <v>549</v>
      </c>
      <c r="D558" s="748"/>
      <c r="E558" s="748"/>
      <c r="F558" s="457"/>
      <c r="G558" s="740"/>
      <c r="H558" s="828"/>
      <c r="I558" s="468" t="e">
        <f t="shared" si="169"/>
        <v>#N/A</v>
      </c>
      <c r="J558" s="448">
        <f t="shared" si="170"/>
        <v>0</v>
      </c>
      <c r="K558" s="740"/>
      <c r="L558" s="740"/>
      <c r="M558" s="448">
        <f t="shared" si="171"/>
        <v>0</v>
      </c>
      <c r="N558" s="451">
        <f t="shared" si="168"/>
        <v>0</v>
      </c>
      <c r="O558" s="416"/>
      <c r="P558" s="416"/>
      <c r="Q558" s="416"/>
      <c r="R558" s="416"/>
      <c r="S558" s="416"/>
      <c r="T558" s="416"/>
      <c r="U558" s="416"/>
      <c r="V558" s="416"/>
      <c r="W558" s="417"/>
      <c r="X558" s="417"/>
      <c r="Y558" s="417"/>
      <c r="Z558" s="417"/>
      <c r="AA558" s="417"/>
      <c r="AB558" s="417"/>
      <c r="AC558" s="417"/>
      <c r="AD558" s="417"/>
      <c r="AE558" s="417"/>
      <c r="AF558" s="417"/>
      <c r="AG558" s="417"/>
    </row>
    <row r="559" spans="1:33" s="461" customFormat="1" outlineLevel="2" x14ac:dyDescent="0.2">
      <c r="A559" s="450"/>
      <c r="B559" s="455"/>
      <c r="C559" s="444">
        <v>550</v>
      </c>
      <c r="D559" s="748"/>
      <c r="E559" s="748"/>
      <c r="F559" s="457"/>
      <c r="G559" s="740"/>
      <c r="H559" s="828"/>
      <c r="I559" s="468" t="e">
        <f t="shared" si="169"/>
        <v>#N/A</v>
      </c>
      <c r="J559" s="448">
        <f t="shared" si="170"/>
        <v>0</v>
      </c>
      <c r="K559" s="740"/>
      <c r="L559" s="740"/>
      <c r="M559" s="448">
        <f t="shared" si="171"/>
        <v>0</v>
      </c>
      <c r="N559" s="451">
        <f t="shared" si="168"/>
        <v>0</v>
      </c>
      <c r="O559" s="416"/>
      <c r="P559" s="416"/>
      <c r="Q559" s="416"/>
      <c r="R559" s="416"/>
      <c r="S559" s="416"/>
      <c r="T559" s="416"/>
      <c r="U559" s="416"/>
      <c r="V559" s="416"/>
      <c r="W559" s="417"/>
      <c r="X559" s="417"/>
      <c r="Y559" s="417"/>
      <c r="Z559" s="417"/>
      <c r="AA559" s="417"/>
      <c r="AB559" s="417"/>
      <c r="AC559" s="417"/>
      <c r="AD559" s="417"/>
      <c r="AE559" s="417"/>
      <c r="AF559" s="417"/>
      <c r="AG559" s="417"/>
    </row>
    <row r="560" spans="1:33" s="461" customFormat="1" outlineLevel="2" x14ac:dyDescent="0.2">
      <c r="A560" s="450"/>
      <c r="B560" s="455"/>
      <c r="C560" s="444">
        <v>551</v>
      </c>
      <c r="D560" s="748"/>
      <c r="E560" s="748"/>
      <c r="F560" s="457"/>
      <c r="G560" s="740"/>
      <c r="H560" s="828"/>
      <c r="I560" s="468" t="e">
        <f t="shared" si="169"/>
        <v>#N/A</v>
      </c>
      <c r="J560" s="448">
        <f t="shared" si="170"/>
        <v>0</v>
      </c>
      <c r="K560" s="740"/>
      <c r="L560" s="740"/>
      <c r="M560" s="448">
        <f t="shared" si="171"/>
        <v>0</v>
      </c>
      <c r="N560" s="451">
        <f t="shared" si="168"/>
        <v>0</v>
      </c>
      <c r="O560" s="416"/>
      <c r="P560" s="416"/>
      <c r="Q560" s="416"/>
      <c r="R560" s="416"/>
      <c r="S560" s="416"/>
      <c r="T560" s="416"/>
      <c r="U560" s="416"/>
      <c r="V560" s="416"/>
      <c r="W560" s="417"/>
      <c r="X560" s="417"/>
      <c r="Y560" s="417"/>
      <c r="Z560" s="417"/>
      <c r="AA560" s="417"/>
      <c r="AB560" s="417"/>
      <c r="AC560" s="417"/>
      <c r="AD560" s="417"/>
      <c r="AE560" s="417"/>
      <c r="AF560" s="417"/>
      <c r="AG560" s="417"/>
    </row>
    <row r="561" spans="1:33" s="461" customFormat="1" outlineLevel="2" x14ac:dyDescent="0.2">
      <c r="A561" s="450"/>
      <c r="B561" s="455"/>
      <c r="C561" s="444">
        <v>552</v>
      </c>
      <c r="D561" s="748"/>
      <c r="E561" s="748"/>
      <c r="F561" s="457"/>
      <c r="G561" s="740"/>
      <c r="H561" s="828"/>
      <c r="I561" s="468" t="e">
        <f t="shared" si="169"/>
        <v>#N/A</v>
      </c>
      <c r="J561" s="448">
        <f t="shared" si="170"/>
        <v>0</v>
      </c>
      <c r="K561" s="740"/>
      <c r="L561" s="740"/>
      <c r="M561" s="448">
        <f t="shared" si="171"/>
        <v>0</v>
      </c>
      <c r="N561" s="451">
        <f t="shared" si="168"/>
        <v>0</v>
      </c>
      <c r="O561" s="416"/>
      <c r="P561" s="416"/>
      <c r="Q561" s="416"/>
      <c r="R561" s="416"/>
      <c r="S561" s="416"/>
      <c r="T561" s="416"/>
      <c r="U561" s="416"/>
      <c r="V561" s="416"/>
      <c r="W561" s="417"/>
      <c r="X561" s="417"/>
      <c r="Y561" s="417"/>
      <c r="Z561" s="417"/>
      <c r="AA561" s="417"/>
      <c r="AB561" s="417"/>
      <c r="AC561" s="417"/>
      <c r="AD561" s="417"/>
      <c r="AE561" s="417"/>
      <c r="AF561" s="417"/>
      <c r="AG561" s="417"/>
    </row>
    <row r="562" spans="1:33" s="461" customFormat="1" outlineLevel="2" x14ac:dyDescent="0.2">
      <c r="A562" s="450"/>
      <c r="B562" s="455"/>
      <c r="C562" s="444">
        <v>553</v>
      </c>
      <c r="D562" s="748"/>
      <c r="E562" s="748"/>
      <c r="F562" s="457"/>
      <c r="G562" s="740"/>
      <c r="H562" s="828"/>
      <c r="I562" s="468" t="e">
        <f t="shared" si="169"/>
        <v>#N/A</v>
      </c>
      <c r="J562" s="448">
        <f t="shared" si="170"/>
        <v>0</v>
      </c>
      <c r="K562" s="740"/>
      <c r="L562" s="740"/>
      <c r="M562" s="448">
        <f t="shared" si="171"/>
        <v>0</v>
      </c>
      <c r="N562" s="451">
        <f t="shared" si="168"/>
        <v>0</v>
      </c>
      <c r="O562" s="416"/>
      <c r="P562" s="416"/>
      <c r="Q562" s="416"/>
      <c r="R562" s="416"/>
      <c r="S562" s="416"/>
      <c r="T562" s="416"/>
      <c r="U562" s="416"/>
      <c r="V562" s="416"/>
      <c r="W562" s="417"/>
      <c r="X562" s="417"/>
      <c r="Y562" s="417"/>
      <c r="Z562" s="417"/>
      <c r="AA562" s="417"/>
      <c r="AB562" s="417"/>
      <c r="AC562" s="417"/>
      <c r="AD562" s="417"/>
      <c r="AE562" s="417"/>
      <c r="AF562" s="417"/>
      <c r="AG562" s="417"/>
    </row>
    <row r="563" spans="1:33" s="461" customFormat="1" outlineLevel="2" x14ac:dyDescent="0.2">
      <c r="A563" s="452" t="s">
        <v>774</v>
      </c>
      <c r="B563" s="455"/>
      <c r="C563" s="444">
        <v>554</v>
      </c>
      <c r="D563" s="748"/>
      <c r="E563" s="748"/>
      <c r="F563" s="457"/>
      <c r="G563" s="740"/>
      <c r="H563" s="458"/>
      <c r="I563" s="458"/>
      <c r="J563" s="446"/>
      <c r="K563" s="740"/>
      <c r="L563" s="740"/>
      <c r="M563" s="448">
        <f t="shared" si="171"/>
        <v>0</v>
      </c>
      <c r="N563" s="451">
        <f t="shared" si="168"/>
        <v>0</v>
      </c>
      <c r="O563" s="416"/>
      <c r="P563" s="416"/>
      <c r="Q563" s="416"/>
      <c r="R563" s="416"/>
      <c r="S563" s="416"/>
      <c r="T563" s="416"/>
      <c r="U563" s="416"/>
      <c r="V563" s="416"/>
      <c r="W563" s="417"/>
      <c r="X563" s="417"/>
      <c r="Y563" s="417"/>
      <c r="Z563" s="417"/>
      <c r="AA563" s="417"/>
      <c r="AB563" s="417"/>
      <c r="AC563" s="417"/>
      <c r="AD563" s="417"/>
      <c r="AE563" s="417"/>
      <c r="AF563" s="417"/>
      <c r="AG563" s="417"/>
    </row>
    <row r="564" spans="1:33" s="461" customFormat="1" outlineLevel="1" x14ac:dyDescent="0.2">
      <c r="A564" s="452" t="str">
        <f>A$16</f>
        <v>Төрийн банк</v>
      </c>
      <c r="B564" s="455"/>
      <c r="C564" s="444">
        <v>555</v>
      </c>
      <c r="D564" s="746"/>
      <c r="E564" s="746"/>
      <c r="F564" s="455"/>
      <c r="G564" s="466"/>
      <c r="H564" s="463"/>
      <c r="I564" s="455"/>
      <c r="J564" s="448">
        <f>SUMIF(J565:J574,"&lt;&gt;#N/A")</f>
        <v>0</v>
      </c>
      <c r="K564" s="448">
        <f>SUM(K565:K574)</f>
        <v>0</v>
      </c>
      <c r="L564" s="448">
        <f>SUM(L565:L574)</f>
        <v>0</v>
      </c>
      <c r="M564" s="448">
        <f>SUMIF(M565:M574,"&lt;&gt;#N/A")</f>
        <v>0</v>
      </c>
      <c r="N564" s="451">
        <f>SUMPRODUCT((N565:N574=$V$2)*M565:M574)</f>
        <v>0</v>
      </c>
      <c r="O564" s="416"/>
      <c r="P564" s="416"/>
      <c r="Q564" s="416"/>
      <c r="R564" s="416"/>
      <c r="S564" s="416"/>
      <c r="T564" s="416"/>
      <c r="U564" s="416"/>
      <c r="V564" s="416"/>
      <c r="W564" s="417"/>
      <c r="X564" s="417"/>
      <c r="Y564" s="417"/>
      <c r="Z564" s="417"/>
      <c r="AA564" s="417"/>
      <c r="AB564" s="417"/>
      <c r="AC564" s="417"/>
      <c r="AD564" s="417"/>
      <c r="AE564" s="417"/>
      <c r="AF564" s="417"/>
      <c r="AG564" s="417"/>
    </row>
    <row r="565" spans="1:33" s="461" customFormat="1" outlineLevel="2" x14ac:dyDescent="0.2">
      <c r="A565" s="450"/>
      <c r="B565" s="455"/>
      <c r="C565" s="444">
        <v>556</v>
      </c>
      <c r="D565" s="748"/>
      <c r="E565" s="748"/>
      <c r="F565" s="457"/>
      <c r="G565" s="740"/>
      <c r="H565" s="828"/>
      <c r="I565" s="468" t="e">
        <f>_xlfn.IFS(H565=$H$499,$I$499,H565=$H$500,$I$500,H565=$H$501,$I$501,H565=$H$502,$I$502,H565=$H$503,$I$503,H565=$H$504,$I$504,H565=$H$505,$I$505,H565=$H$506,$I$506)</f>
        <v>#N/A</v>
      </c>
      <c r="J565" s="448">
        <f>IF(ISNA(I565),0,G565*I565)</f>
        <v>0</v>
      </c>
      <c r="K565" s="740"/>
      <c r="L565" s="740"/>
      <c r="M565" s="448">
        <f>J565+K565+L565</f>
        <v>0</v>
      </c>
      <c r="N565" s="451">
        <f t="shared" ref="N565:N574" si="172">N$16</f>
        <v>0</v>
      </c>
      <c r="O565" s="416"/>
      <c r="P565" s="416"/>
      <c r="Q565" s="416"/>
      <c r="R565" s="416"/>
      <c r="S565" s="416"/>
      <c r="T565" s="416"/>
      <c r="U565" s="416"/>
      <c r="V565" s="416"/>
      <c r="W565" s="417"/>
      <c r="X565" s="417"/>
      <c r="Y565" s="417"/>
      <c r="Z565" s="417"/>
      <c r="AA565" s="417"/>
      <c r="AB565" s="417"/>
      <c r="AC565" s="417"/>
      <c r="AD565" s="417"/>
      <c r="AE565" s="417"/>
      <c r="AF565" s="417"/>
      <c r="AG565" s="417"/>
    </row>
    <row r="566" spans="1:33" s="461" customFormat="1" outlineLevel="2" x14ac:dyDescent="0.2">
      <c r="A566" s="450"/>
      <c r="B566" s="455"/>
      <c r="C566" s="444">
        <v>557</v>
      </c>
      <c r="D566" s="748"/>
      <c r="E566" s="748"/>
      <c r="F566" s="457"/>
      <c r="G566" s="740"/>
      <c r="H566" s="828"/>
      <c r="I566" s="468" t="e">
        <f t="shared" ref="I566:I573" si="173">_xlfn.IFS(H566=$H$499,$I$499,H566=$H$500,$I$500,H566=$H$501,$I$501,H566=$H$502,$I$502,H566=$H$503,$I$503,H566=$H$504,$I$504,H566=$H$505,$I$505,H566=$H$506,$I$506)</f>
        <v>#N/A</v>
      </c>
      <c r="J566" s="448">
        <f t="shared" ref="J566:J573" si="174">IF(ISNA(I566),0,G566*I566)</f>
        <v>0</v>
      </c>
      <c r="K566" s="740"/>
      <c r="L566" s="740"/>
      <c r="M566" s="448">
        <f t="shared" ref="M566:M574" si="175">J566+K566+L566</f>
        <v>0</v>
      </c>
      <c r="N566" s="451">
        <f t="shared" si="172"/>
        <v>0</v>
      </c>
      <c r="O566" s="416"/>
      <c r="P566" s="416"/>
      <c r="Q566" s="416"/>
      <c r="R566" s="416"/>
      <c r="S566" s="416"/>
      <c r="T566" s="416"/>
      <c r="U566" s="416"/>
      <c r="V566" s="416"/>
      <c r="W566" s="417"/>
      <c r="X566" s="417"/>
      <c r="Y566" s="417"/>
      <c r="Z566" s="417"/>
      <c r="AA566" s="417"/>
      <c r="AB566" s="417"/>
      <c r="AC566" s="417"/>
      <c r="AD566" s="417"/>
      <c r="AE566" s="417"/>
      <c r="AF566" s="417"/>
      <c r="AG566" s="417"/>
    </row>
    <row r="567" spans="1:33" s="461" customFormat="1" outlineLevel="2" x14ac:dyDescent="0.2">
      <c r="A567" s="450"/>
      <c r="B567" s="455"/>
      <c r="C567" s="444">
        <v>558</v>
      </c>
      <c r="D567" s="748"/>
      <c r="E567" s="748"/>
      <c r="F567" s="457"/>
      <c r="G567" s="740"/>
      <c r="H567" s="828"/>
      <c r="I567" s="468" t="e">
        <f t="shared" si="173"/>
        <v>#N/A</v>
      </c>
      <c r="J567" s="448">
        <f t="shared" si="174"/>
        <v>0</v>
      </c>
      <c r="K567" s="740"/>
      <c r="L567" s="740"/>
      <c r="M567" s="448">
        <f t="shared" si="175"/>
        <v>0</v>
      </c>
      <c r="N567" s="451">
        <f t="shared" si="172"/>
        <v>0</v>
      </c>
      <c r="O567" s="416"/>
      <c r="P567" s="416"/>
      <c r="Q567" s="416"/>
      <c r="R567" s="416"/>
      <c r="S567" s="416"/>
      <c r="T567" s="416"/>
      <c r="U567" s="416"/>
      <c r="V567" s="416"/>
      <c r="W567" s="417"/>
      <c r="X567" s="417"/>
      <c r="Y567" s="417"/>
      <c r="Z567" s="417"/>
      <c r="AA567" s="417"/>
      <c r="AB567" s="417"/>
      <c r="AC567" s="417"/>
      <c r="AD567" s="417"/>
      <c r="AE567" s="417"/>
      <c r="AF567" s="417"/>
      <c r="AG567" s="417"/>
    </row>
    <row r="568" spans="1:33" s="461" customFormat="1" outlineLevel="2" x14ac:dyDescent="0.2">
      <c r="A568" s="450"/>
      <c r="B568" s="455"/>
      <c r="C568" s="444">
        <v>559</v>
      </c>
      <c r="D568" s="748"/>
      <c r="E568" s="748"/>
      <c r="F568" s="457"/>
      <c r="G568" s="740"/>
      <c r="H568" s="828"/>
      <c r="I568" s="468" t="e">
        <f t="shared" si="173"/>
        <v>#N/A</v>
      </c>
      <c r="J568" s="448">
        <f t="shared" si="174"/>
        <v>0</v>
      </c>
      <c r="K568" s="740"/>
      <c r="L568" s="740"/>
      <c r="M568" s="448">
        <f t="shared" si="175"/>
        <v>0</v>
      </c>
      <c r="N568" s="451">
        <f t="shared" si="172"/>
        <v>0</v>
      </c>
      <c r="O568" s="416"/>
      <c r="P568" s="416"/>
      <c r="Q568" s="416"/>
      <c r="R568" s="416"/>
      <c r="S568" s="416"/>
      <c r="T568" s="416"/>
      <c r="U568" s="416"/>
      <c r="V568" s="416"/>
      <c r="W568" s="417"/>
      <c r="X568" s="417"/>
      <c r="Y568" s="417"/>
      <c r="Z568" s="417"/>
      <c r="AA568" s="417"/>
      <c r="AB568" s="417"/>
      <c r="AC568" s="417"/>
      <c r="AD568" s="417"/>
      <c r="AE568" s="417"/>
      <c r="AF568" s="417"/>
      <c r="AG568" s="417"/>
    </row>
    <row r="569" spans="1:33" s="461" customFormat="1" outlineLevel="2" x14ac:dyDescent="0.2">
      <c r="A569" s="450"/>
      <c r="B569" s="455"/>
      <c r="C569" s="444">
        <v>560</v>
      </c>
      <c r="D569" s="748"/>
      <c r="E569" s="748"/>
      <c r="F569" s="457"/>
      <c r="G569" s="740"/>
      <c r="H569" s="828"/>
      <c r="I569" s="468" t="e">
        <f t="shared" si="173"/>
        <v>#N/A</v>
      </c>
      <c r="J569" s="448">
        <f t="shared" si="174"/>
        <v>0</v>
      </c>
      <c r="K569" s="740"/>
      <c r="L569" s="740"/>
      <c r="M569" s="448">
        <f t="shared" si="175"/>
        <v>0</v>
      </c>
      <c r="N569" s="451">
        <f t="shared" si="172"/>
        <v>0</v>
      </c>
      <c r="O569" s="416"/>
      <c r="P569" s="416"/>
      <c r="Q569" s="416"/>
      <c r="R569" s="416"/>
      <c r="S569" s="416"/>
      <c r="T569" s="416"/>
      <c r="U569" s="416"/>
      <c r="V569" s="416"/>
      <c r="W569" s="417"/>
      <c r="X569" s="417"/>
      <c r="Y569" s="417"/>
      <c r="Z569" s="417"/>
      <c r="AA569" s="417"/>
      <c r="AB569" s="417"/>
      <c r="AC569" s="417"/>
      <c r="AD569" s="417"/>
      <c r="AE569" s="417"/>
      <c r="AF569" s="417"/>
      <c r="AG569" s="417"/>
    </row>
    <row r="570" spans="1:33" s="461" customFormat="1" outlineLevel="2" x14ac:dyDescent="0.2">
      <c r="A570" s="450"/>
      <c r="B570" s="455"/>
      <c r="C570" s="444">
        <v>561</v>
      </c>
      <c r="D570" s="748"/>
      <c r="E570" s="748"/>
      <c r="F570" s="457"/>
      <c r="G570" s="740"/>
      <c r="H570" s="828"/>
      <c r="I570" s="468" t="e">
        <f t="shared" si="173"/>
        <v>#N/A</v>
      </c>
      <c r="J570" s="448">
        <f t="shared" si="174"/>
        <v>0</v>
      </c>
      <c r="K570" s="740"/>
      <c r="L570" s="740"/>
      <c r="M570" s="448">
        <f t="shared" si="175"/>
        <v>0</v>
      </c>
      <c r="N570" s="451">
        <f t="shared" si="172"/>
        <v>0</v>
      </c>
      <c r="O570" s="416"/>
      <c r="P570" s="416"/>
      <c r="Q570" s="416"/>
      <c r="R570" s="416"/>
      <c r="S570" s="416"/>
      <c r="T570" s="416"/>
      <c r="U570" s="416"/>
      <c r="V570" s="416"/>
      <c r="W570" s="417"/>
      <c r="X570" s="417"/>
      <c r="Y570" s="417"/>
      <c r="Z570" s="417"/>
      <c r="AA570" s="417"/>
      <c r="AB570" s="417"/>
      <c r="AC570" s="417"/>
      <c r="AD570" s="417"/>
      <c r="AE570" s="417"/>
      <c r="AF570" s="417"/>
      <c r="AG570" s="417"/>
    </row>
    <row r="571" spans="1:33" s="461" customFormat="1" outlineLevel="2" x14ac:dyDescent="0.2">
      <c r="A571" s="450"/>
      <c r="B571" s="455"/>
      <c r="C571" s="444">
        <v>562</v>
      </c>
      <c r="D571" s="748"/>
      <c r="E571" s="748"/>
      <c r="F571" s="457"/>
      <c r="G571" s="740"/>
      <c r="H571" s="828"/>
      <c r="I571" s="468" t="e">
        <f t="shared" si="173"/>
        <v>#N/A</v>
      </c>
      <c r="J571" s="448">
        <f t="shared" si="174"/>
        <v>0</v>
      </c>
      <c r="K571" s="740"/>
      <c r="L571" s="740"/>
      <c r="M571" s="448">
        <f t="shared" si="175"/>
        <v>0</v>
      </c>
      <c r="N571" s="451">
        <f t="shared" si="172"/>
        <v>0</v>
      </c>
      <c r="O571" s="416"/>
      <c r="P571" s="416"/>
      <c r="Q571" s="416"/>
      <c r="R571" s="416"/>
      <c r="S571" s="416"/>
      <c r="T571" s="416"/>
      <c r="U571" s="416"/>
      <c r="V571" s="416"/>
      <c r="W571" s="417"/>
      <c r="X571" s="417"/>
      <c r="Y571" s="417"/>
      <c r="Z571" s="417"/>
      <c r="AA571" s="417"/>
      <c r="AB571" s="417"/>
      <c r="AC571" s="417"/>
      <c r="AD571" s="417"/>
      <c r="AE571" s="417"/>
      <c r="AF571" s="417"/>
      <c r="AG571" s="417"/>
    </row>
    <row r="572" spans="1:33" s="461" customFormat="1" outlineLevel="2" x14ac:dyDescent="0.2">
      <c r="A572" s="450"/>
      <c r="B572" s="455"/>
      <c r="C572" s="444">
        <v>563</v>
      </c>
      <c r="D572" s="748"/>
      <c r="E572" s="748"/>
      <c r="F572" s="457"/>
      <c r="G572" s="740"/>
      <c r="H572" s="828"/>
      <c r="I572" s="468" t="e">
        <f t="shared" si="173"/>
        <v>#N/A</v>
      </c>
      <c r="J572" s="448">
        <f t="shared" si="174"/>
        <v>0</v>
      </c>
      <c r="K572" s="740"/>
      <c r="L572" s="740"/>
      <c r="M572" s="448">
        <f t="shared" si="175"/>
        <v>0</v>
      </c>
      <c r="N572" s="451">
        <f t="shared" si="172"/>
        <v>0</v>
      </c>
      <c r="O572" s="416"/>
      <c r="P572" s="416"/>
      <c r="Q572" s="416"/>
      <c r="R572" s="416"/>
      <c r="S572" s="416"/>
      <c r="T572" s="416"/>
      <c r="U572" s="416"/>
      <c r="V572" s="416"/>
      <c r="W572" s="417"/>
      <c r="X572" s="417"/>
      <c r="Y572" s="417"/>
      <c r="Z572" s="417"/>
      <c r="AA572" s="417"/>
      <c r="AB572" s="417"/>
      <c r="AC572" s="417"/>
      <c r="AD572" s="417"/>
      <c r="AE572" s="417"/>
      <c r="AF572" s="417"/>
      <c r="AG572" s="417"/>
    </row>
    <row r="573" spans="1:33" s="461" customFormat="1" outlineLevel="2" x14ac:dyDescent="0.2">
      <c r="A573" s="450"/>
      <c r="B573" s="455"/>
      <c r="C573" s="444">
        <v>564</v>
      </c>
      <c r="D573" s="748"/>
      <c r="E573" s="748"/>
      <c r="F573" s="457"/>
      <c r="G573" s="740"/>
      <c r="H573" s="828"/>
      <c r="I573" s="468" t="e">
        <f t="shared" si="173"/>
        <v>#N/A</v>
      </c>
      <c r="J573" s="448">
        <f t="shared" si="174"/>
        <v>0</v>
      </c>
      <c r="K573" s="740"/>
      <c r="L573" s="740"/>
      <c r="M573" s="448">
        <f t="shared" si="175"/>
        <v>0</v>
      </c>
      <c r="N573" s="451">
        <f t="shared" si="172"/>
        <v>0</v>
      </c>
      <c r="O573" s="416"/>
      <c r="P573" s="416"/>
      <c r="Q573" s="416"/>
      <c r="R573" s="416"/>
      <c r="S573" s="416"/>
      <c r="T573" s="416"/>
      <c r="U573" s="416"/>
      <c r="V573" s="416"/>
      <c r="W573" s="417"/>
      <c r="X573" s="417"/>
      <c r="Y573" s="417"/>
      <c r="Z573" s="417"/>
      <c r="AA573" s="417"/>
      <c r="AB573" s="417"/>
      <c r="AC573" s="417"/>
      <c r="AD573" s="417"/>
      <c r="AE573" s="417"/>
      <c r="AF573" s="417"/>
      <c r="AG573" s="417"/>
    </row>
    <row r="574" spans="1:33" s="461" customFormat="1" outlineLevel="2" x14ac:dyDescent="0.2">
      <c r="A574" s="452" t="s">
        <v>774</v>
      </c>
      <c r="B574" s="455"/>
      <c r="C574" s="444">
        <v>565</v>
      </c>
      <c r="D574" s="748"/>
      <c r="E574" s="748"/>
      <c r="F574" s="457"/>
      <c r="G574" s="740"/>
      <c r="H574" s="458"/>
      <c r="I574" s="458"/>
      <c r="J574" s="446"/>
      <c r="K574" s="740"/>
      <c r="L574" s="740"/>
      <c r="M574" s="448">
        <f t="shared" si="175"/>
        <v>0</v>
      </c>
      <c r="N574" s="451">
        <f t="shared" si="172"/>
        <v>0</v>
      </c>
      <c r="O574" s="416"/>
      <c r="P574" s="416"/>
      <c r="Q574" s="416"/>
      <c r="R574" s="416"/>
      <c r="S574" s="416"/>
      <c r="T574" s="416"/>
      <c r="U574" s="416"/>
      <c r="V574" s="416"/>
      <c r="W574" s="417"/>
      <c r="X574" s="417"/>
      <c r="Y574" s="417"/>
      <c r="Z574" s="417"/>
      <c r="AA574" s="417"/>
      <c r="AB574" s="417"/>
      <c r="AC574" s="417"/>
      <c r="AD574" s="417"/>
      <c r="AE574" s="417"/>
      <c r="AF574" s="417"/>
      <c r="AG574" s="417"/>
    </row>
    <row r="575" spans="1:33" s="461" customFormat="1" outlineLevel="1" x14ac:dyDescent="0.2">
      <c r="A575" s="452" t="str">
        <f>A$17</f>
        <v>Тээвэр Хөгжлийн банк</v>
      </c>
      <c r="B575" s="455"/>
      <c r="C575" s="444">
        <v>566</v>
      </c>
      <c r="D575" s="746"/>
      <c r="E575" s="746"/>
      <c r="F575" s="455"/>
      <c r="G575" s="466"/>
      <c r="H575" s="463"/>
      <c r="I575" s="455"/>
      <c r="J575" s="448">
        <f>SUMIF(J576:J585,"&lt;&gt;#N/A")</f>
        <v>0</v>
      </c>
      <c r="K575" s="448">
        <f>SUM(K576:K585)</f>
        <v>0</v>
      </c>
      <c r="L575" s="448">
        <f>SUM(L576:L585)</f>
        <v>0</v>
      </c>
      <c r="M575" s="448">
        <f>SUMIF(M576:M585,"&lt;&gt;#N/A")</f>
        <v>0</v>
      </c>
      <c r="N575" s="451">
        <f>SUMPRODUCT((N576:N585=$V$2)*M576:M585)</f>
        <v>0</v>
      </c>
      <c r="O575" s="416"/>
      <c r="P575" s="416"/>
      <c r="Q575" s="416"/>
      <c r="R575" s="416"/>
      <c r="S575" s="416"/>
      <c r="T575" s="416"/>
      <c r="U575" s="416"/>
      <c r="V575" s="416"/>
      <c r="W575" s="417"/>
      <c r="X575" s="417"/>
      <c r="Y575" s="417"/>
      <c r="Z575" s="417"/>
      <c r="AA575" s="417"/>
      <c r="AB575" s="417"/>
      <c r="AC575" s="417"/>
      <c r="AD575" s="417"/>
      <c r="AE575" s="417"/>
      <c r="AF575" s="417"/>
      <c r="AG575" s="417"/>
    </row>
    <row r="576" spans="1:33" s="461" customFormat="1" outlineLevel="2" x14ac:dyDescent="0.2">
      <c r="A576" s="450"/>
      <c r="B576" s="455"/>
      <c r="C576" s="444">
        <v>567</v>
      </c>
      <c r="D576" s="748"/>
      <c r="E576" s="748"/>
      <c r="F576" s="457"/>
      <c r="G576" s="740"/>
      <c r="H576" s="828"/>
      <c r="I576" s="468" t="e">
        <f>_xlfn.IFS(H576=$H$499,$I$499,H576=$H$500,$I$500,H576=$H$501,$I$501,H576=$H$502,$I$502,H576=$H$503,$I$503,H576=$H$504,$I$504,H576=$H$505,$I$505,H576=$H$506,$I$506)</f>
        <v>#N/A</v>
      </c>
      <c r="J576" s="448">
        <f>IF(ISNA(I576),0,G576*I576)</f>
        <v>0</v>
      </c>
      <c r="K576" s="740"/>
      <c r="L576" s="740"/>
      <c r="M576" s="448">
        <f>J576+K576+L576</f>
        <v>0</v>
      </c>
      <c r="N576" s="451">
        <f t="shared" ref="N576:N585" si="176">N$17</f>
        <v>0</v>
      </c>
      <c r="O576" s="416"/>
      <c r="P576" s="416"/>
      <c r="Q576" s="416"/>
      <c r="R576" s="416"/>
      <c r="S576" s="416"/>
      <c r="T576" s="416"/>
      <c r="U576" s="416"/>
      <c r="V576" s="416"/>
      <c r="W576" s="417"/>
      <c r="X576" s="417"/>
      <c r="Y576" s="417"/>
      <c r="Z576" s="417"/>
      <c r="AA576" s="417"/>
      <c r="AB576" s="417"/>
      <c r="AC576" s="417"/>
      <c r="AD576" s="417"/>
      <c r="AE576" s="417"/>
      <c r="AF576" s="417"/>
      <c r="AG576" s="417"/>
    </row>
    <row r="577" spans="1:33" s="461" customFormat="1" outlineLevel="2" x14ac:dyDescent="0.2">
      <c r="A577" s="450"/>
      <c r="B577" s="455"/>
      <c r="C577" s="444">
        <v>568</v>
      </c>
      <c r="D577" s="748"/>
      <c r="E577" s="748"/>
      <c r="F577" s="457"/>
      <c r="G577" s="740"/>
      <c r="H577" s="828"/>
      <c r="I577" s="468" t="e">
        <f t="shared" ref="I577:I584" si="177">_xlfn.IFS(H577=$H$499,$I$499,H577=$H$500,$I$500,H577=$H$501,$I$501,H577=$H$502,$I$502,H577=$H$503,$I$503,H577=$H$504,$I$504,H577=$H$505,$I$505,H577=$H$506,$I$506)</f>
        <v>#N/A</v>
      </c>
      <c r="J577" s="448">
        <f t="shared" ref="J577:J584" si="178">IF(ISNA(I577),0,G577*I577)</f>
        <v>0</v>
      </c>
      <c r="K577" s="740"/>
      <c r="L577" s="740"/>
      <c r="M577" s="448">
        <f t="shared" ref="M577:M585" si="179">J577+K577+L577</f>
        <v>0</v>
      </c>
      <c r="N577" s="451">
        <f t="shared" si="176"/>
        <v>0</v>
      </c>
      <c r="O577" s="416"/>
      <c r="P577" s="416"/>
      <c r="Q577" s="416"/>
      <c r="R577" s="416"/>
      <c r="S577" s="416"/>
      <c r="T577" s="416"/>
      <c r="U577" s="416"/>
      <c r="V577" s="416"/>
      <c r="W577" s="417"/>
      <c r="X577" s="417"/>
      <c r="Y577" s="417"/>
      <c r="Z577" s="417"/>
      <c r="AA577" s="417"/>
      <c r="AB577" s="417"/>
      <c r="AC577" s="417"/>
      <c r="AD577" s="417"/>
      <c r="AE577" s="417"/>
      <c r="AF577" s="417"/>
      <c r="AG577" s="417"/>
    </row>
    <row r="578" spans="1:33" s="461" customFormat="1" outlineLevel="2" x14ac:dyDescent="0.2">
      <c r="A578" s="450"/>
      <c r="B578" s="455"/>
      <c r="C578" s="444">
        <v>569</v>
      </c>
      <c r="D578" s="748"/>
      <c r="E578" s="748"/>
      <c r="F578" s="457"/>
      <c r="G578" s="740"/>
      <c r="H578" s="828"/>
      <c r="I578" s="468" t="e">
        <f t="shared" si="177"/>
        <v>#N/A</v>
      </c>
      <c r="J578" s="448">
        <f t="shared" si="178"/>
        <v>0</v>
      </c>
      <c r="K578" s="740"/>
      <c r="L578" s="740"/>
      <c r="M578" s="448">
        <f t="shared" si="179"/>
        <v>0</v>
      </c>
      <c r="N578" s="451">
        <f t="shared" si="176"/>
        <v>0</v>
      </c>
      <c r="O578" s="416"/>
      <c r="P578" s="416"/>
      <c r="Q578" s="416"/>
      <c r="R578" s="416"/>
      <c r="S578" s="416"/>
      <c r="T578" s="416"/>
      <c r="U578" s="416"/>
      <c r="V578" s="416"/>
      <c r="W578" s="417"/>
      <c r="X578" s="417"/>
      <c r="Y578" s="417"/>
      <c r="Z578" s="417"/>
      <c r="AA578" s="417"/>
      <c r="AB578" s="417"/>
      <c r="AC578" s="417"/>
      <c r="AD578" s="417"/>
      <c r="AE578" s="417"/>
      <c r="AF578" s="417"/>
      <c r="AG578" s="417"/>
    </row>
    <row r="579" spans="1:33" s="461" customFormat="1" outlineLevel="2" x14ac:dyDescent="0.2">
      <c r="A579" s="450"/>
      <c r="B579" s="455"/>
      <c r="C579" s="444">
        <v>570</v>
      </c>
      <c r="D579" s="748"/>
      <c r="E579" s="748"/>
      <c r="F579" s="457"/>
      <c r="G579" s="740"/>
      <c r="H579" s="828"/>
      <c r="I579" s="468" t="e">
        <f t="shared" si="177"/>
        <v>#N/A</v>
      </c>
      <c r="J579" s="448">
        <f t="shared" si="178"/>
        <v>0</v>
      </c>
      <c r="K579" s="740"/>
      <c r="L579" s="740"/>
      <c r="M579" s="448">
        <f t="shared" si="179"/>
        <v>0</v>
      </c>
      <c r="N579" s="451">
        <f t="shared" si="176"/>
        <v>0</v>
      </c>
      <c r="O579" s="416"/>
      <c r="P579" s="416"/>
      <c r="Q579" s="416"/>
      <c r="R579" s="416"/>
      <c r="S579" s="416"/>
      <c r="T579" s="416"/>
      <c r="U579" s="416"/>
      <c r="V579" s="416"/>
      <c r="W579" s="417"/>
      <c r="X579" s="417"/>
      <c r="Y579" s="417"/>
      <c r="Z579" s="417"/>
      <c r="AA579" s="417"/>
      <c r="AB579" s="417"/>
      <c r="AC579" s="417"/>
      <c r="AD579" s="417"/>
      <c r="AE579" s="417"/>
      <c r="AF579" s="417"/>
      <c r="AG579" s="417"/>
    </row>
    <row r="580" spans="1:33" s="461" customFormat="1" outlineLevel="2" x14ac:dyDescent="0.2">
      <c r="A580" s="450"/>
      <c r="B580" s="455"/>
      <c r="C580" s="444">
        <v>571</v>
      </c>
      <c r="D580" s="748"/>
      <c r="E580" s="748"/>
      <c r="F580" s="457"/>
      <c r="G580" s="740"/>
      <c r="H580" s="828"/>
      <c r="I580" s="468" t="e">
        <f t="shared" si="177"/>
        <v>#N/A</v>
      </c>
      <c r="J580" s="448">
        <f t="shared" si="178"/>
        <v>0</v>
      </c>
      <c r="K580" s="740"/>
      <c r="L580" s="740"/>
      <c r="M580" s="448">
        <f t="shared" si="179"/>
        <v>0</v>
      </c>
      <c r="N580" s="451">
        <f t="shared" si="176"/>
        <v>0</v>
      </c>
      <c r="O580" s="416"/>
      <c r="P580" s="416"/>
      <c r="Q580" s="416"/>
      <c r="R580" s="416"/>
      <c r="S580" s="416"/>
      <c r="T580" s="416"/>
      <c r="U580" s="416"/>
      <c r="V580" s="416"/>
      <c r="W580" s="417"/>
      <c r="X580" s="417"/>
      <c r="Y580" s="417"/>
      <c r="Z580" s="417"/>
      <c r="AA580" s="417"/>
      <c r="AB580" s="417"/>
      <c r="AC580" s="417"/>
      <c r="AD580" s="417"/>
      <c r="AE580" s="417"/>
      <c r="AF580" s="417"/>
      <c r="AG580" s="417"/>
    </row>
    <row r="581" spans="1:33" s="461" customFormat="1" outlineLevel="2" x14ac:dyDescent="0.2">
      <c r="A581" s="450"/>
      <c r="B581" s="455"/>
      <c r="C581" s="444">
        <v>572</v>
      </c>
      <c r="D581" s="748"/>
      <c r="E581" s="748"/>
      <c r="F581" s="457"/>
      <c r="G581" s="740"/>
      <c r="H581" s="828"/>
      <c r="I581" s="468" t="e">
        <f t="shared" si="177"/>
        <v>#N/A</v>
      </c>
      <c r="J581" s="448">
        <f t="shared" si="178"/>
        <v>0</v>
      </c>
      <c r="K581" s="740"/>
      <c r="L581" s="740"/>
      <c r="M581" s="448">
        <f t="shared" si="179"/>
        <v>0</v>
      </c>
      <c r="N581" s="451">
        <f t="shared" si="176"/>
        <v>0</v>
      </c>
      <c r="O581" s="416"/>
      <c r="P581" s="416"/>
      <c r="Q581" s="416"/>
      <c r="R581" s="416"/>
      <c r="S581" s="416"/>
      <c r="T581" s="416"/>
      <c r="U581" s="416"/>
      <c r="V581" s="416"/>
      <c r="W581" s="417"/>
      <c r="X581" s="417"/>
      <c r="Y581" s="417"/>
      <c r="Z581" s="417"/>
      <c r="AA581" s="417"/>
      <c r="AB581" s="417"/>
      <c r="AC581" s="417"/>
      <c r="AD581" s="417"/>
      <c r="AE581" s="417"/>
      <c r="AF581" s="417"/>
      <c r="AG581" s="417"/>
    </row>
    <row r="582" spans="1:33" s="461" customFormat="1" outlineLevel="2" x14ac:dyDescent="0.2">
      <c r="A582" s="450"/>
      <c r="B582" s="455"/>
      <c r="C582" s="444">
        <v>573</v>
      </c>
      <c r="D582" s="748"/>
      <c r="E582" s="748"/>
      <c r="F582" s="457"/>
      <c r="G582" s="740"/>
      <c r="H582" s="828"/>
      <c r="I582" s="468" t="e">
        <f t="shared" si="177"/>
        <v>#N/A</v>
      </c>
      <c r="J582" s="448">
        <f t="shared" si="178"/>
        <v>0</v>
      </c>
      <c r="K582" s="740"/>
      <c r="L582" s="740"/>
      <c r="M582" s="448">
        <f t="shared" si="179"/>
        <v>0</v>
      </c>
      <c r="N582" s="451">
        <f t="shared" si="176"/>
        <v>0</v>
      </c>
      <c r="O582" s="416"/>
      <c r="P582" s="416"/>
      <c r="Q582" s="416"/>
      <c r="R582" s="416"/>
      <c r="S582" s="416"/>
      <c r="T582" s="416"/>
      <c r="U582" s="416"/>
      <c r="V582" s="416"/>
      <c r="W582" s="417"/>
      <c r="X582" s="417"/>
      <c r="Y582" s="417"/>
      <c r="Z582" s="417"/>
      <c r="AA582" s="417"/>
      <c r="AB582" s="417"/>
      <c r="AC582" s="417"/>
      <c r="AD582" s="417"/>
      <c r="AE582" s="417"/>
      <c r="AF582" s="417"/>
      <c r="AG582" s="417"/>
    </row>
    <row r="583" spans="1:33" s="461" customFormat="1" outlineLevel="2" x14ac:dyDescent="0.2">
      <c r="A583" s="450"/>
      <c r="B583" s="455"/>
      <c r="C583" s="444">
        <v>574</v>
      </c>
      <c r="D583" s="748"/>
      <c r="E583" s="748"/>
      <c r="F583" s="457"/>
      <c r="G583" s="740"/>
      <c r="H583" s="828"/>
      <c r="I583" s="468" t="e">
        <f t="shared" si="177"/>
        <v>#N/A</v>
      </c>
      <c r="J583" s="448">
        <f t="shared" si="178"/>
        <v>0</v>
      </c>
      <c r="K583" s="740"/>
      <c r="L583" s="740"/>
      <c r="M583" s="448">
        <f t="shared" si="179"/>
        <v>0</v>
      </c>
      <c r="N583" s="451">
        <f t="shared" si="176"/>
        <v>0</v>
      </c>
      <c r="O583" s="416"/>
      <c r="P583" s="416"/>
      <c r="Q583" s="416"/>
      <c r="R583" s="416"/>
      <c r="S583" s="416"/>
      <c r="T583" s="416"/>
      <c r="U583" s="416"/>
      <c r="V583" s="416"/>
      <c r="W583" s="417"/>
      <c r="X583" s="417"/>
      <c r="Y583" s="417"/>
      <c r="Z583" s="417"/>
      <c r="AA583" s="417"/>
      <c r="AB583" s="417"/>
      <c r="AC583" s="417"/>
      <c r="AD583" s="417"/>
      <c r="AE583" s="417"/>
      <c r="AF583" s="417"/>
      <c r="AG583" s="417"/>
    </row>
    <row r="584" spans="1:33" s="461" customFormat="1" outlineLevel="2" x14ac:dyDescent="0.2">
      <c r="A584" s="450"/>
      <c r="B584" s="455"/>
      <c r="C584" s="444">
        <v>575</v>
      </c>
      <c r="D584" s="748"/>
      <c r="E584" s="748"/>
      <c r="F584" s="457"/>
      <c r="G584" s="740"/>
      <c r="H584" s="828"/>
      <c r="I584" s="468" t="e">
        <f t="shared" si="177"/>
        <v>#N/A</v>
      </c>
      <c r="J584" s="448">
        <f t="shared" si="178"/>
        <v>0</v>
      </c>
      <c r="K584" s="740"/>
      <c r="L584" s="740"/>
      <c r="M584" s="448">
        <f t="shared" si="179"/>
        <v>0</v>
      </c>
      <c r="N584" s="451">
        <f t="shared" si="176"/>
        <v>0</v>
      </c>
      <c r="O584" s="416"/>
      <c r="P584" s="416"/>
      <c r="Q584" s="416"/>
      <c r="R584" s="416"/>
      <c r="S584" s="416"/>
      <c r="T584" s="416"/>
      <c r="U584" s="416"/>
      <c r="V584" s="416"/>
      <c r="W584" s="417"/>
      <c r="X584" s="417"/>
      <c r="Y584" s="417"/>
      <c r="Z584" s="417"/>
      <c r="AA584" s="417"/>
      <c r="AB584" s="417"/>
      <c r="AC584" s="417"/>
      <c r="AD584" s="417"/>
      <c r="AE584" s="417"/>
      <c r="AF584" s="417"/>
      <c r="AG584" s="417"/>
    </row>
    <row r="585" spans="1:33" s="461" customFormat="1" outlineLevel="2" x14ac:dyDescent="0.2">
      <c r="A585" s="452" t="s">
        <v>774</v>
      </c>
      <c r="B585" s="455"/>
      <c r="C585" s="444">
        <v>576</v>
      </c>
      <c r="D585" s="748"/>
      <c r="E585" s="748"/>
      <c r="F585" s="457"/>
      <c r="G585" s="740"/>
      <c r="H585" s="458"/>
      <c r="I585" s="458"/>
      <c r="J585" s="446"/>
      <c r="K585" s="740"/>
      <c r="L585" s="740"/>
      <c r="M585" s="448">
        <f t="shared" si="179"/>
        <v>0</v>
      </c>
      <c r="N585" s="451">
        <f t="shared" si="176"/>
        <v>0</v>
      </c>
      <c r="O585" s="416"/>
      <c r="P585" s="416"/>
      <c r="Q585" s="416"/>
      <c r="R585" s="416"/>
      <c r="S585" s="416"/>
      <c r="T585" s="416"/>
      <c r="U585" s="416"/>
      <c r="V585" s="416"/>
      <c r="W585" s="417"/>
      <c r="X585" s="417"/>
      <c r="Y585" s="417"/>
      <c r="Z585" s="417"/>
      <c r="AA585" s="417"/>
      <c r="AB585" s="417"/>
      <c r="AC585" s="417"/>
      <c r="AD585" s="417"/>
      <c r="AE585" s="417"/>
      <c r="AF585" s="417"/>
      <c r="AG585" s="417"/>
    </row>
    <row r="586" spans="1:33" s="461" customFormat="1" outlineLevel="1" x14ac:dyDescent="0.2">
      <c r="A586" s="452" t="str">
        <f>A$18</f>
        <v>Үндэсний хөрөнгө оруулалтын банк</v>
      </c>
      <c r="B586" s="455"/>
      <c r="C586" s="444">
        <v>577</v>
      </c>
      <c r="D586" s="746"/>
      <c r="E586" s="746"/>
      <c r="F586" s="455"/>
      <c r="G586" s="466"/>
      <c r="H586" s="463"/>
      <c r="I586" s="455"/>
      <c r="J586" s="448">
        <f>SUMIF(J587:J596,"&lt;&gt;#N/A")</f>
        <v>0</v>
      </c>
      <c r="K586" s="448">
        <f>SUM(K587:K596)</f>
        <v>0</v>
      </c>
      <c r="L586" s="448">
        <f>SUM(L587:L596)</f>
        <v>0</v>
      </c>
      <c r="M586" s="448">
        <f>SUMIF(M587:M596,"&lt;&gt;#N/A")</f>
        <v>0</v>
      </c>
      <c r="N586" s="451">
        <f>SUMPRODUCT((N587:N596=$V$2)*M587:M596)</f>
        <v>0</v>
      </c>
      <c r="O586" s="416"/>
      <c r="P586" s="416"/>
      <c r="Q586" s="416"/>
      <c r="R586" s="416"/>
      <c r="S586" s="416"/>
      <c r="T586" s="416"/>
      <c r="U586" s="416"/>
      <c r="V586" s="416"/>
      <c r="W586" s="417"/>
      <c r="X586" s="417"/>
      <c r="Y586" s="417"/>
      <c r="Z586" s="417"/>
      <c r="AA586" s="417"/>
      <c r="AB586" s="417"/>
      <c r="AC586" s="417"/>
      <c r="AD586" s="417"/>
      <c r="AE586" s="417"/>
      <c r="AF586" s="417"/>
      <c r="AG586" s="417"/>
    </row>
    <row r="587" spans="1:33" s="461" customFormat="1" outlineLevel="2" x14ac:dyDescent="0.2">
      <c r="A587" s="450"/>
      <c r="B587" s="455"/>
      <c r="C587" s="444">
        <v>578</v>
      </c>
      <c r="D587" s="748"/>
      <c r="E587" s="748"/>
      <c r="F587" s="457"/>
      <c r="G587" s="740"/>
      <c r="H587" s="828"/>
      <c r="I587" s="468" t="e">
        <f>_xlfn.IFS(H587=$H$499,$I$499,H587=$H$500,$I$500,H587=$H$501,$I$501,H587=$H$502,$I$502,H587=$H$503,$I$503,H587=$H$504,$I$504,H587=$H$505,$I$505,H587=$H$506,$I$506)</f>
        <v>#N/A</v>
      </c>
      <c r="J587" s="448">
        <f>IF(ISNA(I587),0,G587*I587)</f>
        <v>0</v>
      </c>
      <c r="K587" s="740"/>
      <c r="L587" s="740"/>
      <c r="M587" s="448">
        <f>J587+K587+L587</f>
        <v>0</v>
      </c>
      <c r="N587" s="451">
        <f t="shared" ref="N587:N596" si="180">N$18</f>
        <v>0</v>
      </c>
      <c r="O587" s="416"/>
      <c r="P587" s="416"/>
      <c r="Q587" s="416"/>
      <c r="R587" s="416"/>
      <c r="S587" s="416"/>
      <c r="T587" s="416"/>
      <c r="U587" s="416"/>
      <c r="V587" s="416"/>
      <c r="W587" s="417"/>
      <c r="X587" s="417"/>
      <c r="Y587" s="417"/>
      <c r="Z587" s="417"/>
      <c r="AA587" s="417"/>
      <c r="AB587" s="417"/>
      <c r="AC587" s="417"/>
      <c r="AD587" s="417"/>
      <c r="AE587" s="417"/>
      <c r="AF587" s="417"/>
      <c r="AG587" s="417"/>
    </row>
    <row r="588" spans="1:33" s="461" customFormat="1" outlineLevel="2" x14ac:dyDescent="0.2">
      <c r="A588" s="450"/>
      <c r="B588" s="455"/>
      <c r="C588" s="444">
        <v>579</v>
      </c>
      <c r="D588" s="748"/>
      <c r="E588" s="748"/>
      <c r="F588" s="457"/>
      <c r="G588" s="740"/>
      <c r="H588" s="828"/>
      <c r="I588" s="468" t="e">
        <f t="shared" ref="I588:I595" si="181">_xlfn.IFS(H588=$H$499,$I$499,H588=$H$500,$I$500,H588=$H$501,$I$501,H588=$H$502,$I$502,H588=$H$503,$I$503,H588=$H$504,$I$504,H588=$H$505,$I$505,H588=$H$506,$I$506)</f>
        <v>#N/A</v>
      </c>
      <c r="J588" s="448">
        <f t="shared" ref="J588:J595" si="182">IF(ISNA(I588),0,G588*I588)</f>
        <v>0</v>
      </c>
      <c r="K588" s="740"/>
      <c r="L588" s="740"/>
      <c r="M588" s="448">
        <f t="shared" ref="M588:M596" si="183">J588+K588+L588</f>
        <v>0</v>
      </c>
      <c r="N588" s="451">
        <f t="shared" si="180"/>
        <v>0</v>
      </c>
      <c r="O588" s="416"/>
      <c r="P588" s="416"/>
      <c r="Q588" s="416"/>
      <c r="R588" s="416"/>
      <c r="S588" s="416"/>
      <c r="T588" s="416"/>
      <c r="U588" s="416"/>
      <c r="V588" s="416"/>
      <c r="W588" s="417"/>
      <c r="X588" s="417"/>
      <c r="Y588" s="417"/>
      <c r="Z588" s="417"/>
      <c r="AA588" s="417"/>
      <c r="AB588" s="417"/>
      <c r="AC588" s="417"/>
      <c r="AD588" s="417"/>
      <c r="AE588" s="417"/>
      <c r="AF588" s="417"/>
      <c r="AG588" s="417"/>
    </row>
    <row r="589" spans="1:33" s="461" customFormat="1" outlineLevel="2" x14ac:dyDescent="0.2">
      <c r="A589" s="450"/>
      <c r="B589" s="455"/>
      <c r="C589" s="444">
        <v>580</v>
      </c>
      <c r="D589" s="748"/>
      <c r="E589" s="748"/>
      <c r="F589" s="457"/>
      <c r="G589" s="740"/>
      <c r="H589" s="828"/>
      <c r="I589" s="468" t="e">
        <f t="shared" si="181"/>
        <v>#N/A</v>
      </c>
      <c r="J589" s="448">
        <f t="shared" si="182"/>
        <v>0</v>
      </c>
      <c r="K589" s="740"/>
      <c r="L589" s="740"/>
      <c r="M589" s="448">
        <f t="shared" si="183"/>
        <v>0</v>
      </c>
      <c r="N589" s="451">
        <f t="shared" si="180"/>
        <v>0</v>
      </c>
      <c r="O589" s="416"/>
      <c r="P589" s="416"/>
      <c r="Q589" s="416"/>
      <c r="R589" s="416"/>
      <c r="S589" s="416"/>
      <c r="T589" s="416"/>
      <c r="U589" s="416"/>
      <c r="V589" s="416"/>
      <c r="W589" s="417"/>
      <c r="X589" s="417"/>
      <c r="Y589" s="417"/>
      <c r="Z589" s="417"/>
      <c r="AA589" s="417"/>
      <c r="AB589" s="417"/>
      <c r="AC589" s="417"/>
      <c r="AD589" s="417"/>
      <c r="AE589" s="417"/>
      <c r="AF589" s="417"/>
      <c r="AG589" s="417"/>
    </row>
    <row r="590" spans="1:33" s="461" customFormat="1" outlineLevel="2" x14ac:dyDescent="0.2">
      <c r="A590" s="450"/>
      <c r="B590" s="455"/>
      <c r="C590" s="444">
        <v>581</v>
      </c>
      <c r="D590" s="748"/>
      <c r="E590" s="748"/>
      <c r="F590" s="457"/>
      <c r="G590" s="740"/>
      <c r="H590" s="828"/>
      <c r="I590" s="468" t="e">
        <f t="shared" si="181"/>
        <v>#N/A</v>
      </c>
      <c r="J590" s="448">
        <f t="shared" si="182"/>
        <v>0</v>
      </c>
      <c r="K590" s="740"/>
      <c r="L590" s="740"/>
      <c r="M590" s="448">
        <f t="shared" si="183"/>
        <v>0</v>
      </c>
      <c r="N590" s="451">
        <f t="shared" si="180"/>
        <v>0</v>
      </c>
      <c r="O590" s="416"/>
      <c r="P590" s="416"/>
      <c r="Q590" s="416"/>
      <c r="R590" s="416"/>
      <c r="S590" s="416"/>
      <c r="T590" s="416"/>
      <c r="U590" s="416"/>
      <c r="V590" s="416"/>
      <c r="W590" s="417"/>
      <c r="X590" s="417"/>
      <c r="Y590" s="417"/>
      <c r="Z590" s="417"/>
      <c r="AA590" s="417"/>
      <c r="AB590" s="417"/>
      <c r="AC590" s="417"/>
      <c r="AD590" s="417"/>
      <c r="AE590" s="417"/>
      <c r="AF590" s="417"/>
      <c r="AG590" s="417"/>
    </row>
    <row r="591" spans="1:33" s="461" customFormat="1" outlineLevel="2" x14ac:dyDescent="0.2">
      <c r="A591" s="450"/>
      <c r="B591" s="455"/>
      <c r="C591" s="444">
        <v>582</v>
      </c>
      <c r="D591" s="748"/>
      <c r="E591" s="748"/>
      <c r="F591" s="457"/>
      <c r="G591" s="740"/>
      <c r="H591" s="828"/>
      <c r="I591" s="468" t="e">
        <f t="shared" si="181"/>
        <v>#N/A</v>
      </c>
      <c r="J591" s="448">
        <f t="shared" si="182"/>
        <v>0</v>
      </c>
      <c r="K591" s="740"/>
      <c r="L591" s="740"/>
      <c r="M591" s="448">
        <f t="shared" si="183"/>
        <v>0</v>
      </c>
      <c r="N591" s="451">
        <f t="shared" si="180"/>
        <v>0</v>
      </c>
      <c r="O591" s="416"/>
      <c r="P591" s="416"/>
      <c r="Q591" s="416"/>
      <c r="R591" s="416"/>
      <c r="S591" s="416"/>
      <c r="T591" s="416"/>
      <c r="U591" s="416"/>
      <c r="V591" s="416"/>
      <c r="W591" s="417"/>
      <c r="X591" s="417"/>
      <c r="Y591" s="417"/>
      <c r="Z591" s="417"/>
      <c r="AA591" s="417"/>
      <c r="AB591" s="417"/>
      <c r="AC591" s="417"/>
      <c r="AD591" s="417"/>
      <c r="AE591" s="417"/>
      <c r="AF591" s="417"/>
      <c r="AG591" s="417"/>
    </row>
    <row r="592" spans="1:33" s="461" customFormat="1" outlineLevel="2" x14ac:dyDescent="0.2">
      <c r="A592" s="450"/>
      <c r="B592" s="455"/>
      <c r="C592" s="444">
        <v>583</v>
      </c>
      <c r="D592" s="748"/>
      <c r="E592" s="748"/>
      <c r="F592" s="457"/>
      <c r="G592" s="740"/>
      <c r="H592" s="828"/>
      <c r="I592" s="468" t="e">
        <f t="shared" si="181"/>
        <v>#N/A</v>
      </c>
      <c r="J592" s="448">
        <f t="shared" si="182"/>
        <v>0</v>
      </c>
      <c r="K592" s="740"/>
      <c r="L592" s="740"/>
      <c r="M592" s="448">
        <f t="shared" si="183"/>
        <v>0</v>
      </c>
      <c r="N592" s="451">
        <f t="shared" si="180"/>
        <v>0</v>
      </c>
      <c r="O592" s="416"/>
      <c r="P592" s="416"/>
      <c r="Q592" s="416"/>
      <c r="R592" s="416"/>
      <c r="S592" s="416"/>
      <c r="T592" s="416"/>
      <c r="U592" s="416"/>
      <c r="V592" s="416"/>
      <c r="W592" s="417"/>
      <c r="X592" s="417"/>
      <c r="Y592" s="417"/>
      <c r="Z592" s="417"/>
      <c r="AA592" s="417"/>
      <c r="AB592" s="417"/>
      <c r="AC592" s="417"/>
      <c r="AD592" s="417"/>
      <c r="AE592" s="417"/>
      <c r="AF592" s="417"/>
      <c r="AG592" s="417"/>
    </row>
    <row r="593" spans="1:33" s="461" customFormat="1" outlineLevel="2" x14ac:dyDescent="0.2">
      <c r="A593" s="450"/>
      <c r="B593" s="455"/>
      <c r="C593" s="444">
        <v>584</v>
      </c>
      <c r="D593" s="748"/>
      <c r="E593" s="748"/>
      <c r="F593" s="457"/>
      <c r="G593" s="740"/>
      <c r="H593" s="828"/>
      <c r="I593" s="468" t="e">
        <f t="shared" si="181"/>
        <v>#N/A</v>
      </c>
      <c r="J593" s="448">
        <f t="shared" si="182"/>
        <v>0</v>
      </c>
      <c r="K593" s="740"/>
      <c r="L593" s="740"/>
      <c r="M593" s="448">
        <f t="shared" si="183"/>
        <v>0</v>
      </c>
      <c r="N593" s="451">
        <f t="shared" si="180"/>
        <v>0</v>
      </c>
      <c r="O593" s="416"/>
      <c r="P593" s="416"/>
      <c r="Q593" s="416"/>
      <c r="R593" s="416"/>
      <c r="S593" s="416"/>
      <c r="T593" s="416"/>
      <c r="U593" s="416"/>
      <c r="V593" s="416"/>
      <c r="W593" s="417"/>
      <c r="X593" s="417"/>
      <c r="Y593" s="417"/>
      <c r="Z593" s="417"/>
      <c r="AA593" s="417"/>
      <c r="AB593" s="417"/>
      <c r="AC593" s="417"/>
      <c r="AD593" s="417"/>
      <c r="AE593" s="417"/>
      <c r="AF593" s="417"/>
      <c r="AG593" s="417"/>
    </row>
    <row r="594" spans="1:33" s="461" customFormat="1" outlineLevel="2" x14ac:dyDescent="0.2">
      <c r="A594" s="450"/>
      <c r="B594" s="455"/>
      <c r="C594" s="444">
        <v>585</v>
      </c>
      <c r="D594" s="748"/>
      <c r="E594" s="748"/>
      <c r="F594" s="457"/>
      <c r="G594" s="740"/>
      <c r="H594" s="828"/>
      <c r="I594" s="468" t="e">
        <f t="shared" si="181"/>
        <v>#N/A</v>
      </c>
      <c r="J594" s="448">
        <f t="shared" si="182"/>
        <v>0</v>
      </c>
      <c r="K594" s="740"/>
      <c r="L594" s="740"/>
      <c r="M594" s="448">
        <f t="shared" si="183"/>
        <v>0</v>
      </c>
      <c r="N594" s="451">
        <f t="shared" si="180"/>
        <v>0</v>
      </c>
      <c r="O594" s="416"/>
      <c r="P594" s="416"/>
      <c r="Q594" s="416"/>
      <c r="R594" s="416"/>
      <c r="S594" s="416"/>
      <c r="T594" s="416"/>
      <c r="U594" s="416"/>
      <c r="V594" s="416"/>
      <c r="W594" s="417"/>
      <c r="X594" s="417"/>
      <c r="Y594" s="417"/>
      <c r="Z594" s="417"/>
      <c r="AA594" s="417"/>
      <c r="AB594" s="417"/>
      <c r="AC594" s="417"/>
      <c r="AD594" s="417"/>
      <c r="AE594" s="417"/>
      <c r="AF594" s="417"/>
      <c r="AG594" s="417"/>
    </row>
    <row r="595" spans="1:33" s="461" customFormat="1" outlineLevel="2" x14ac:dyDescent="0.2">
      <c r="A595" s="450"/>
      <c r="B595" s="455"/>
      <c r="C595" s="444">
        <v>586</v>
      </c>
      <c r="D595" s="748"/>
      <c r="E595" s="748"/>
      <c r="F595" s="457"/>
      <c r="G595" s="740"/>
      <c r="H595" s="828"/>
      <c r="I595" s="468" t="e">
        <f t="shared" si="181"/>
        <v>#N/A</v>
      </c>
      <c r="J595" s="448">
        <f t="shared" si="182"/>
        <v>0</v>
      </c>
      <c r="K595" s="740"/>
      <c r="L595" s="740"/>
      <c r="M595" s="448">
        <f t="shared" si="183"/>
        <v>0</v>
      </c>
      <c r="N595" s="451">
        <f t="shared" si="180"/>
        <v>0</v>
      </c>
      <c r="O595" s="416"/>
      <c r="P595" s="416"/>
      <c r="Q595" s="416"/>
      <c r="R595" s="416"/>
      <c r="S595" s="416"/>
      <c r="T595" s="416"/>
      <c r="U595" s="416"/>
      <c r="V595" s="416"/>
      <c r="W595" s="417"/>
      <c r="X595" s="417"/>
      <c r="Y595" s="417"/>
      <c r="Z595" s="417"/>
      <c r="AA595" s="417"/>
      <c r="AB595" s="417"/>
      <c r="AC595" s="417"/>
      <c r="AD595" s="417"/>
      <c r="AE595" s="417"/>
      <c r="AF595" s="417"/>
      <c r="AG595" s="417"/>
    </row>
    <row r="596" spans="1:33" s="461" customFormat="1" outlineLevel="2" x14ac:dyDescent="0.2">
      <c r="A596" s="452" t="s">
        <v>774</v>
      </c>
      <c r="B596" s="455"/>
      <c r="C596" s="444">
        <v>587</v>
      </c>
      <c r="D596" s="748"/>
      <c r="E596" s="748"/>
      <c r="F596" s="457"/>
      <c r="G596" s="740"/>
      <c r="H596" s="458"/>
      <c r="I596" s="458"/>
      <c r="J596" s="446"/>
      <c r="K596" s="740"/>
      <c r="L596" s="740"/>
      <c r="M596" s="448">
        <f t="shared" si="183"/>
        <v>0</v>
      </c>
      <c r="N596" s="451">
        <f t="shared" si="180"/>
        <v>0</v>
      </c>
      <c r="O596" s="416"/>
      <c r="P596" s="416"/>
      <c r="Q596" s="416"/>
      <c r="R596" s="416"/>
      <c r="S596" s="416"/>
      <c r="T596" s="416"/>
      <c r="U596" s="416"/>
      <c r="V596" s="416"/>
      <c r="W596" s="417"/>
      <c r="X596" s="417"/>
      <c r="Y596" s="417"/>
      <c r="Z596" s="417"/>
      <c r="AA596" s="417"/>
      <c r="AB596" s="417"/>
      <c r="AC596" s="417"/>
      <c r="AD596" s="417"/>
      <c r="AE596" s="417"/>
      <c r="AF596" s="417"/>
      <c r="AG596" s="417"/>
    </row>
    <row r="597" spans="1:33" s="461" customFormat="1" outlineLevel="1" x14ac:dyDescent="0.2">
      <c r="A597" s="452" t="str">
        <f>A$19</f>
        <v>Хаан банк</v>
      </c>
      <c r="B597" s="455"/>
      <c r="C597" s="444">
        <v>588</v>
      </c>
      <c r="D597" s="746"/>
      <c r="E597" s="746"/>
      <c r="F597" s="455"/>
      <c r="G597" s="466"/>
      <c r="H597" s="463"/>
      <c r="I597" s="455"/>
      <c r="J597" s="448">
        <f>SUMIF(J598:J607,"&lt;&gt;#N/A")</f>
        <v>0</v>
      </c>
      <c r="K597" s="448">
        <f>SUM(K598:K607)</f>
        <v>0</v>
      </c>
      <c r="L597" s="448">
        <f>SUM(L598:L607)</f>
        <v>0</v>
      </c>
      <c r="M597" s="448">
        <f>SUMIF(M598:M607,"&lt;&gt;#N/A")</f>
        <v>0</v>
      </c>
      <c r="N597" s="451">
        <f>SUMPRODUCT((N598:N607=$V$2)*M598:M607)</f>
        <v>0</v>
      </c>
      <c r="O597" s="416"/>
      <c r="P597" s="416"/>
      <c r="Q597" s="416"/>
      <c r="R597" s="416"/>
      <c r="S597" s="416"/>
      <c r="T597" s="416"/>
      <c r="U597" s="416"/>
      <c r="V597" s="416"/>
      <c r="W597" s="417"/>
      <c r="X597" s="417"/>
      <c r="Y597" s="417"/>
      <c r="Z597" s="417"/>
      <c r="AA597" s="417"/>
      <c r="AB597" s="417"/>
      <c r="AC597" s="417"/>
      <c r="AD597" s="417"/>
      <c r="AE597" s="417"/>
      <c r="AF597" s="417"/>
      <c r="AG597" s="417"/>
    </row>
    <row r="598" spans="1:33" s="461" customFormat="1" outlineLevel="2" x14ac:dyDescent="0.2">
      <c r="A598" s="450"/>
      <c r="B598" s="455"/>
      <c r="C598" s="444">
        <v>589</v>
      </c>
      <c r="D598" s="748"/>
      <c r="E598" s="748"/>
      <c r="F598" s="457"/>
      <c r="G598" s="740"/>
      <c r="H598" s="828"/>
      <c r="I598" s="468" t="e">
        <f>_xlfn.IFS(H598=$H$499,$I$499,H598=$H$500,$I$500,H598=$H$501,$I$501,H598=$H$502,$I$502,H598=$H$503,$I$503,H598=$H$504,$I$504,H598=$H$505,$I$505,H598=$H$506,$I$506)</f>
        <v>#N/A</v>
      </c>
      <c r="J598" s="448">
        <f>IF(ISNA(I598),0,G598*I598)</f>
        <v>0</v>
      </c>
      <c r="K598" s="740"/>
      <c r="L598" s="740"/>
      <c r="M598" s="448">
        <f>J598+K598+L598</f>
        <v>0</v>
      </c>
      <c r="N598" s="451">
        <f t="shared" ref="N598:N607" si="184">N$19</f>
        <v>0</v>
      </c>
      <c r="O598" s="416"/>
      <c r="P598" s="416"/>
      <c r="Q598" s="416"/>
      <c r="R598" s="416"/>
      <c r="S598" s="416"/>
      <c r="T598" s="416"/>
      <c r="U598" s="416"/>
      <c r="V598" s="416"/>
      <c r="W598" s="417"/>
      <c r="X598" s="417"/>
      <c r="Y598" s="417"/>
      <c r="Z598" s="417"/>
      <c r="AA598" s="417"/>
      <c r="AB598" s="417"/>
      <c r="AC598" s="417"/>
      <c r="AD598" s="417"/>
      <c r="AE598" s="417"/>
      <c r="AF598" s="417"/>
      <c r="AG598" s="417"/>
    </row>
    <row r="599" spans="1:33" s="461" customFormat="1" outlineLevel="2" x14ac:dyDescent="0.2">
      <c r="A599" s="450"/>
      <c r="B599" s="455"/>
      <c r="C599" s="444">
        <v>590</v>
      </c>
      <c r="D599" s="748"/>
      <c r="E599" s="748"/>
      <c r="F599" s="457"/>
      <c r="G599" s="740"/>
      <c r="H599" s="828"/>
      <c r="I599" s="468" t="e">
        <f t="shared" ref="I599:I606" si="185">_xlfn.IFS(H599=$H$499,$I$499,H599=$H$500,$I$500,H599=$H$501,$I$501,H599=$H$502,$I$502,H599=$H$503,$I$503,H599=$H$504,$I$504,H599=$H$505,$I$505,H599=$H$506,$I$506)</f>
        <v>#N/A</v>
      </c>
      <c r="J599" s="448">
        <f t="shared" ref="J599:J606" si="186">IF(ISNA(I599),0,G599*I599)</f>
        <v>0</v>
      </c>
      <c r="K599" s="740"/>
      <c r="L599" s="740"/>
      <c r="M599" s="448">
        <f t="shared" ref="M599:M607" si="187">J599+K599+L599</f>
        <v>0</v>
      </c>
      <c r="N599" s="451">
        <f t="shared" si="184"/>
        <v>0</v>
      </c>
      <c r="O599" s="416"/>
      <c r="P599" s="416"/>
      <c r="Q599" s="416"/>
      <c r="R599" s="416"/>
      <c r="S599" s="416"/>
      <c r="T599" s="416"/>
      <c r="U599" s="416"/>
      <c r="V599" s="416"/>
      <c r="W599" s="417"/>
      <c r="X599" s="417"/>
      <c r="Y599" s="417"/>
      <c r="Z599" s="417"/>
      <c r="AA599" s="417"/>
      <c r="AB599" s="417"/>
      <c r="AC599" s="417"/>
      <c r="AD599" s="417"/>
      <c r="AE599" s="417"/>
      <c r="AF599" s="417"/>
      <c r="AG599" s="417"/>
    </row>
    <row r="600" spans="1:33" s="461" customFormat="1" outlineLevel="2" x14ac:dyDescent="0.2">
      <c r="A600" s="450"/>
      <c r="B600" s="455"/>
      <c r="C600" s="444">
        <v>591</v>
      </c>
      <c r="D600" s="748"/>
      <c r="E600" s="748"/>
      <c r="F600" s="457"/>
      <c r="G600" s="740"/>
      <c r="H600" s="828"/>
      <c r="I600" s="468" t="e">
        <f t="shared" si="185"/>
        <v>#N/A</v>
      </c>
      <c r="J600" s="448">
        <f t="shared" si="186"/>
        <v>0</v>
      </c>
      <c r="K600" s="740"/>
      <c r="L600" s="740"/>
      <c r="M600" s="448">
        <f t="shared" si="187"/>
        <v>0</v>
      </c>
      <c r="N600" s="451">
        <f t="shared" si="184"/>
        <v>0</v>
      </c>
      <c r="O600" s="416"/>
      <c r="P600" s="416"/>
      <c r="Q600" s="416"/>
      <c r="R600" s="416"/>
      <c r="S600" s="416"/>
      <c r="T600" s="416"/>
      <c r="U600" s="416"/>
      <c r="V600" s="416"/>
      <c r="W600" s="417"/>
      <c r="X600" s="417"/>
      <c r="Y600" s="417"/>
      <c r="Z600" s="417"/>
      <c r="AA600" s="417"/>
      <c r="AB600" s="417"/>
      <c r="AC600" s="417"/>
      <c r="AD600" s="417"/>
      <c r="AE600" s="417"/>
      <c r="AF600" s="417"/>
      <c r="AG600" s="417"/>
    </row>
    <row r="601" spans="1:33" s="461" customFormat="1" outlineLevel="2" x14ac:dyDescent="0.2">
      <c r="A601" s="450"/>
      <c r="B601" s="455"/>
      <c r="C601" s="444">
        <v>592</v>
      </c>
      <c r="D601" s="748"/>
      <c r="E601" s="748"/>
      <c r="F601" s="457"/>
      <c r="G601" s="740"/>
      <c r="H601" s="828"/>
      <c r="I601" s="468" t="e">
        <f t="shared" si="185"/>
        <v>#N/A</v>
      </c>
      <c r="J601" s="448">
        <f t="shared" si="186"/>
        <v>0</v>
      </c>
      <c r="K601" s="740"/>
      <c r="L601" s="740"/>
      <c r="M601" s="448">
        <f t="shared" si="187"/>
        <v>0</v>
      </c>
      <c r="N601" s="451">
        <f t="shared" si="184"/>
        <v>0</v>
      </c>
      <c r="O601" s="416"/>
      <c r="P601" s="416"/>
      <c r="Q601" s="416"/>
      <c r="R601" s="416"/>
      <c r="S601" s="416"/>
      <c r="T601" s="416"/>
      <c r="U601" s="416"/>
      <c r="V601" s="416"/>
      <c r="W601" s="417"/>
      <c r="X601" s="417"/>
      <c r="Y601" s="417"/>
      <c r="Z601" s="417"/>
      <c r="AA601" s="417"/>
      <c r="AB601" s="417"/>
      <c r="AC601" s="417"/>
      <c r="AD601" s="417"/>
      <c r="AE601" s="417"/>
      <c r="AF601" s="417"/>
      <c r="AG601" s="417"/>
    </row>
    <row r="602" spans="1:33" s="461" customFormat="1" outlineLevel="2" x14ac:dyDescent="0.2">
      <c r="A602" s="450"/>
      <c r="B602" s="455"/>
      <c r="C602" s="444">
        <v>593</v>
      </c>
      <c r="D602" s="748"/>
      <c r="E602" s="748"/>
      <c r="F602" s="457"/>
      <c r="G602" s="740"/>
      <c r="H602" s="828"/>
      <c r="I602" s="468" t="e">
        <f t="shared" si="185"/>
        <v>#N/A</v>
      </c>
      <c r="J602" s="448">
        <f t="shared" si="186"/>
        <v>0</v>
      </c>
      <c r="K602" s="740"/>
      <c r="L602" s="740"/>
      <c r="M602" s="448">
        <f t="shared" si="187"/>
        <v>0</v>
      </c>
      <c r="N602" s="451">
        <f t="shared" si="184"/>
        <v>0</v>
      </c>
      <c r="O602" s="416"/>
      <c r="P602" s="416"/>
      <c r="Q602" s="416"/>
      <c r="R602" s="416"/>
      <c r="S602" s="416"/>
      <c r="T602" s="416"/>
      <c r="U602" s="416"/>
      <c r="V602" s="416"/>
      <c r="W602" s="417"/>
      <c r="X602" s="417"/>
      <c r="Y602" s="417"/>
      <c r="Z602" s="417"/>
      <c r="AA602" s="417"/>
      <c r="AB602" s="417"/>
      <c r="AC602" s="417"/>
      <c r="AD602" s="417"/>
      <c r="AE602" s="417"/>
      <c r="AF602" s="417"/>
      <c r="AG602" s="417"/>
    </row>
    <row r="603" spans="1:33" s="461" customFormat="1" outlineLevel="2" x14ac:dyDescent="0.2">
      <c r="A603" s="450"/>
      <c r="B603" s="455"/>
      <c r="C603" s="444">
        <v>594</v>
      </c>
      <c r="D603" s="748"/>
      <c r="E603" s="748"/>
      <c r="F603" s="457"/>
      <c r="G603" s="740"/>
      <c r="H603" s="828"/>
      <c r="I603" s="468" t="e">
        <f t="shared" si="185"/>
        <v>#N/A</v>
      </c>
      <c r="J603" s="448">
        <f t="shared" si="186"/>
        <v>0</v>
      </c>
      <c r="K603" s="740"/>
      <c r="L603" s="740"/>
      <c r="M603" s="448">
        <f t="shared" si="187"/>
        <v>0</v>
      </c>
      <c r="N603" s="451">
        <f t="shared" si="184"/>
        <v>0</v>
      </c>
      <c r="O603" s="416"/>
      <c r="P603" s="416"/>
      <c r="Q603" s="416"/>
      <c r="R603" s="416"/>
      <c r="S603" s="416"/>
      <c r="T603" s="416"/>
      <c r="U603" s="416"/>
      <c r="V603" s="416"/>
      <c r="W603" s="417"/>
      <c r="X603" s="417"/>
      <c r="Y603" s="417"/>
      <c r="Z603" s="417"/>
      <c r="AA603" s="417"/>
      <c r="AB603" s="417"/>
      <c r="AC603" s="417"/>
      <c r="AD603" s="417"/>
      <c r="AE603" s="417"/>
      <c r="AF603" s="417"/>
      <c r="AG603" s="417"/>
    </row>
    <row r="604" spans="1:33" s="461" customFormat="1" outlineLevel="2" x14ac:dyDescent="0.2">
      <c r="A604" s="450"/>
      <c r="B604" s="455"/>
      <c r="C604" s="444">
        <v>595</v>
      </c>
      <c r="D604" s="748"/>
      <c r="E604" s="748"/>
      <c r="F604" s="457"/>
      <c r="G604" s="740"/>
      <c r="H604" s="828"/>
      <c r="I604" s="468" t="e">
        <f t="shared" si="185"/>
        <v>#N/A</v>
      </c>
      <c r="J604" s="448">
        <f t="shared" si="186"/>
        <v>0</v>
      </c>
      <c r="K604" s="740"/>
      <c r="L604" s="740"/>
      <c r="M604" s="448">
        <f t="shared" si="187"/>
        <v>0</v>
      </c>
      <c r="N604" s="451">
        <f t="shared" si="184"/>
        <v>0</v>
      </c>
      <c r="O604" s="416"/>
      <c r="P604" s="416"/>
      <c r="Q604" s="416"/>
      <c r="R604" s="416"/>
      <c r="S604" s="416"/>
      <c r="T604" s="416"/>
      <c r="U604" s="416"/>
      <c r="V604" s="416"/>
      <c r="W604" s="417"/>
      <c r="X604" s="417"/>
      <c r="Y604" s="417"/>
      <c r="Z604" s="417"/>
      <c r="AA604" s="417"/>
      <c r="AB604" s="417"/>
      <c r="AC604" s="417"/>
      <c r="AD604" s="417"/>
      <c r="AE604" s="417"/>
      <c r="AF604" s="417"/>
      <c r="AG604" s="417"/>
    </row>
    <row r="605" spans="1:33" s="461" customFormat="1" outlineLevel="2" x14ac:dyDescent="0.2">
      <c r="A605" s="450"/>
      <c r="B605" s="455"/>
      <c r="C605" s="444">
        <v>596</v>
      </c>
      <c r="D605" s="748"/>
      <c r="E605" s="748"/>
      <c r="F605" s="457"/>
      <c r="G605" s="740"/>
      <c r="H605" s="828"/>
      <c r="I605" s="468" t="e">
        <f t="shared" si="185"/>
        <v>#N/A</v>
      </c>
      <c r="J605" s="448">
        <f t="shared" si="186"/>
        <v>0</v>
      </c>
      <c r="K605" s="740"/>
      <c r="L605" s="740"/>
      <c r="M605" s="448">
        <f t="shared" si="187"/>
        <v>0</v>
      </c>
      <c r="N605" s="451">
        <f t="shared" si="184"/>
        <v>0</v>
      </c>
      <c r="O605" s="416"/>
      <c r="P605" s="416"/>
      <c r="Q605" s="416"/>
      <c r="R605" s="416"/>
      <c r="S605" s="416"/>
      <c r="T605" s="416"/>
      <c r="U605" s="416"/>
      <c r="V605" s="416"/>
      <c r="W605" s="417"/>
      <c r="X605" s="417"/>
      <c r="Y605" s="417"/>
      <c r="Z605" s="417"/>
      <c r="AA605" s="417"/>
      <c r="AB605" s="417"/>
      <c r="AC605" s="417"/>
      <c r="AD605" s="417"/>
      <c r="AE605" s="417"/>
      <c r="AF605" s="417"/>
      <c r="AG605" s="417"/>
    </row>
    <row r="606" spans="1:33" s="461" customFormat="1" outlineLevel="2" x14ac:dyDescent="0.2">
      <c r="A606" s="450"/>
      <c r="B606" s="455"/>
      <c r="C606" s="444">
        <v>597</v>
      </c>
      <c r="D606" s="748"/>
      <c r="E606" s="748"/>
      <c r="F606" s="457"/>
      <c r="G606" s="740"/>
      <c r="H606" s="828"/>
      <c r="I606" s="468" t="e">
        <f t="shared" si="185"/>
        <v>#N/A</v>
      </c>
      <c r="J606" s="448">
        <f t="shared" si="186"/>
        <v>0</v>
      </c>
      <c r="K606" s="740"/>
      <c r="L606" s="740"/>
      <c r="M606" s="448">
        <f t="shared" si="187"/>
        <v>0</v>
      </c>
      <c r="N606" s="451">
        <f t="shared" si="184"/>
        <v>0</v>
      </c>
      <c r="O606" s="416"/>
      <c r="P606" s="416"/>
      <c r="Q606" s="416"/>
      <c r="R606" s="416"/>
      <c r="S606" s="416"/>
      <c r="T606" s="416"/>
      <c r="U606" s="416"/>
      <c r="V606" s="416"/>
      <c r="W606" s="417"/>
      <c r="X606" s="417"/>
      <c r="Y606" s="417"/>
      <c r="Z606" s="417"/>
      <c r="AA606" s="417"/>
      <c r="AB606" s="417"/>
      <c r="AC606" s="417"/>
      <c r="AD606" s="417"/>
      <c r="AE606" s="417"/>
      <c r="AF606" s="417"/>
      <c r="AG606" s="417"/>
    </row>
    <row r="607" spans="1:33" s="461" customFormat="1" outlineLevel="2" x14ac:dyDescent="0.2">
      <c r="A607" s="452" t="s">
        <v>774</v>
      </c>
      <c r="B607" s="455"/>
      <c r="C607" s="444">
        <v>598</v>
      </c>
      <c r="D607" s="748"/>
      <c r="E607" s="748"/>
      <c r="F607" s="457"/>
      <c r="G607" s="740"/>
      <c r="H607" s="458"/>
      <c r="I607" s="458"/>
      <c r="J607" s="446"/>
      <c r="K607" s="740"/>
      <c r="L607" s="740"/>
      <c r="M607" s="448">
        <f t="shared" si="187"/>
        <v>0</v>
      </c>
      <c r="N607" s="451">
        <f t="shared" si="184"/>
        <v>0</v>
      </c>
      <c r="O607" s="416"/>
      <c r="P607" s="416"/>
      <c r="Q607" s="416"/>
      <c r="R607" s="416"/>
      <c r="S607" s="416"/>
      <c r="T607" s="416"/>
      <c r="U607" s="416"/>
      <c r="V607" s="416"/>
      <c r="W607" s="417"/>
      <c r="X607" s="417"/>
      <c r="Y607" s="417"/>
      <c r="Z607" s="417"/>
      <c r="AA607" s="417"/>
      <c r="AB607" s="417"/>
      <c r="AC607" s="417"/>
      <c r="AD607" s="417"/>
      <c r="AE607" s="417"/>
      <c r="AF607" s="417"/>
      <c r="AG607" s="417"/>
    </row>
    <row r="608" spans="1:33" s="461" customFormat="1" outlineLevel="1" x14ac:dyDescent="0.2">
      <c r="A608" s="452" t="str">
        <f>A$20</f>
        <v>Хас банк</v>
      </c>
      <c r="B608" s="455"/>
      <c r="C608" s="444">
        <v>599</v>
      </c>
      <c r="D608" s="746"/>
      <c r="E608" s="746"/>
      <c r="F608" s="455"/>
      <c r="G608" s="466"/>
      <c r="H608" s="463"/>
      <c r="I608" s="455"/>
      <c r="J608" s="448">
        <f>SUMIF(J609:J618,"&lt;&gt;#N/A")</f>
        <v>0</v>
      </c>
      <c r="K608" s="448">
        <f>SUM(K609:K618)</f>
        <v>0</v>
      </c>
      <c r="L608" s="448">
        <f>SUM(L609:L618)</f>
        <v>0</v>
      </c>
      <c r="M608" s="448">
        <f>SUMIF(M609:M618,"&lt;&gt;#N/A")</f>
        <v>0</v>
      </c>
      <c r="N608" s="451">
        <f>SUMPRODUCT((N609:N618=$V$2)*M609:M618)</f>
        <v>0</v>
      </c>
      <c r="O608" s="416"/>
      <c r="P608" s="416"/>
      <c r="Q608" s="416"/>
      <c r="R608" s="416"/>
      <c r="S608" s="416"/>
      <c r="T608" s="416"/>
      <c r="U608" s="416"/>
      <c r="V608" s="416"/>
      <c r="W608" s="417"/>
      <c r="X608" s="417"/>
      <c r="Y608" s="417"/>
      <c r="Z608" s="417"/>
      <c r="AA608" s="417"/>
      <c r="AB608" s="417"/>
      <c r="AC608" s="417"/>
      <c r="AD608" s="417"/>
      <c r="AE608" s="417"/>
      <c r="AF608" s="417"/>
      <c r="AG608" s="417"/>
    </row>
    <row r="609" spans="1:33" s="461" customFormat="1" outlineLevel="2" x14ac:dyDescent="0.2">
      <c r="A609" s="450"/>
      <c r="B609" s="455"/>
      <c r="C609" s="444">
        <v>600</v>
      </c>
      <c r="D609" s="748"/>
      <c r="E609" s="748"/>
      <c r="F609" s="457"/>
      <c r="G609" s="740"/>
      <c r="H609" s="828"/>
      <c r="I609" s="468" t="e">
        <f>_xlfn.IFS(H609=$H$499,$I$499,H609=$H$500,$I$500,H609=$H$501,$I$501,H609=$H$502,$I$502,H609=$H$503,$I$503,H609=$H$504,$I$504,H609=$H$505,$I$505,H609=$H$506,$I$506)</f>
        <v>#N/A</v>
      </c>
      <c r="J609" s="448">
        <f>IF(ISNA(I609),0,G609*I609)</f>
        <v>0</v>
      </c>
      <c r="K609" s="740"/>
      <c r="L609" s="740"/>
      <c r="M609" s="448">
        <f>J609+K609+L609</f>
        <v>0</v>
      </c>
      <c r="N609" s="451">
        <f t="shared" ref="N609:N618" si="188">N$20</f>
        <v>0</v>
      </c>
      <c r="O609" s="416"/>
      <c r="P609" s="416"/>
      <c r="Q609" s="416"/>
      <c r="R609" s="416"/>
      <c r="S609" s="416"/>
      <c r="T609" s="416"/>
      <c r="U609" s="416"/>
      <c r="V609" s="416"/>
      <c r="W609" s="417"/>
      <c r="X609" s="417"/>
      <c r="Y609" s="417"/>
      <c r="Z609" s="417"/>
      <c r="AA609" s="417"/>
      <c r="AB609" s="417"/>
      <c r="AC609" s="417"/>
      <c r="AD609" s="417"/>
      <c r="AE609" s="417"/>
      <c r="AF609" s="417"/>
      <c r="AG609" s="417"/>
    </row>
    <row r="610" spans="1:33" s="461" customFormat="1" outlineLevel="2" x14ac:dyDescent="0.2">
      <c r="A610" s="450"/>
      <c r="B610" s="455"/>
      <c r="C610" s="444">
        <v>601</v>
      </c>
      <c r="D610" s="748"/>
      <c r="E610" s="748"/>
      <c r="F610" s="457"/>
      <c r="G610" s="740"/>
      <c r="H610" s="828"/>
      <c r="I610" s="468" t="e">
        <f t="shared" ref="I610:I617" si="189">_xlfn.IFS(H610=$H$499,$I$499,H610=$H$500,$I$500,H610=$H$501,$I$501,H610=$H$502,$I$502,H610=$H$503,$I$503,H610=$H$504,$I$504,H610=$H$505,$I$505,H610=$H$506,$I$506)</f>
        <v>#N/A</v>
      </c>
      <c r="J610" s="448">
        <f t="shared" ref="J610:J617" si="190">IF(ISNA(I610),0,G610*I610)</f>
        <v>0</v>
      </c>
      <c r="K610" s="740"/>
      <c r="L610" s="740"/>
      <c r="M610" s="448">
        <f t="shared" ref="M610:M618" si="191">J610+K610+L610</f>
        <v>0</v>
      </c>
      <c r="N610" s="451">
        <f t="shared" si="188"/>
        <v>0</v>
      </c>
      <c r="O610" s="416"/>
      <c r="P610" s="416"/>
      <c r="Q610" s="416"/>
      <c r="R610" s="416"/>
      <c r="S610" s="416"/>
      <c r="T610" s="416"/>
      <c r="U610" s="416"/>
      <c r="V610" s="416"/>
      <c r="W610" s="417"/>
      <c r="X610" s="417"/>
      <c r="Y610" s="417"/>
      <c r="Z610" s="417"/>
      <c r="AA610" s="417"/>
      <c r="AB610" s="417"/>
      <c r="AC610" s="417"/>
      <c r="AD610" s="417"/>
      <c r="AE610" s="417"/>
      <c r="AF610" s="417"/>
      <c r="AG610" s="417"/>
    </row>
    <row r="611" spans="1:33" s="461" customFormat="1" outlineLevel="2" x14ac:dyDescent="0.2">
      <c r="A611" s="450"/>
      <c r="B611" s="455"/>
      <c r="C611" s="444">
        <v>602</v>
      </c>
      <c r="D611" s="748"/>
      <c r="E611" s="748"/>
      <c r="F611" s="457"/>
      <c r="G611" s="740"/>
      <c r="H611" s="828"/>
      <c r="I611" s="468" t="e">
        <f t="shared" si="189"/>
        <v>#N/A</v>
      </c>
      <c r="J611" s="448">
        <f t="shared" si="190"/>
        <v>0</v>
      </c>
      <c r="K611" s="740"/>
      <c r="L611" s="740"/>
      <c r="M611" s="448">
        <f t="shared" si="191"/>
        <v>0</v>
      </c>
      <c r="N611" s="451">
        <f t="shared" si="188"/>
        <v>0</v>
      </c>
      <c r="O611" s="416"/>
      <c r="P611" s="416"/>
      <c r="Q611" s="416"/>
      <c r="R611" s="416"/>
      <c r="S611" s="416"/>
      <c r="T611" s="416"/>
      <c r="U611" s="416"/>
      <c r="V611" s="416"/>
      <c r="W611" s="417"/>
      <c r="X611" s="417"/>
      <c r="Y611" s="417"/>
      <c r="Z611" s="417"/>
      <c r="AA611" s="417"/>
      <c r="AB611" s="417"/>
      <c r="AC611" s="417"/>
      <c r="AD611" s="417"/>
      <c r="AE611" s="417"/>
      <c r="AF611" s="417"/>
      <c r="AG611" s="417"/>
    </row>
    <row r="612" spans="1:33" s="461" customFormat="1" outlineLevel="2" x14ac:dyDescent="0.2">
      <c r="A612" s="450"/>
      <c r="B612" s="455"/>
      <c r="C612" s="444">
        <v>603</v>
      </c>
      <c r="D612" s="748"/>
      <c r="E612" s="748"/>
      <c r="F612" s="457"/>
      <c r="G612" s="740"/>
      <c r="H612" s="828"/>
      <c r="I612" s="468" t="e">
        <f t="shared" si="189"/>
        <v>#N/A</v>
      </c>
      <c r="J612" s="448">
        <f t="shared" si="190"/>
        <v>0</v>
      </c>
      <c r="K612" s="740"/>
      <c r="L612" s="740"/>
      <c r="M612" s="448">
        <f t="shared" si="191"/>
        <v>0</v>
      </c>
      <c r="N612" s="451">
        <f t="shared" si="188"/>
        <v>0</v>
      </c>
      <c r="O612" s="416"/>
      <c r="P612" s="416"/>
      <c r="Q612" s="416"/>
      <c r="R612" s="416"/>
      <c r="S612" s="416"/>
      <c r="T612" s="416"/>
      <c r="U612" s="416"/>
      <c r="V612" s="416"/>
      <c r="W612" s="417"/>
      <c r="X612" s="417"/>
      <c r="Y612" s="417"/>
      <c r="Z612" s="417"/>
      <c r="AA612" s="417"/>
      <c r="AB612" s="417"/>
      <c r="AC612" s="417"/>
      <c r="AD612" s="417"/>
      <c r="AE612" s="417"/>
      <c r="AF612" s="417"/>
      <c r="AG612" s="417"/>
    </row>
    <row r="613" spans="1:33" s="461" customFormat="1" outlineLevel="2" x14ac:dyDescent="0.2">
      <c r="A613" s="450"/>
      <c r="B613" s="455"/>
      <c r="C613" s="444">
        <v>604</v>
      </c>
      <c r="D613" s="748"/>
      <c r="E613" s="748"/>
      <c r="F613" s="457"/>
      <c r="G613" s="740"/>
      <c r="H613" s="828"/>
      <c r="I613" s="468" t="e">
        <f t="shared" si="189"/>
        <v>#N/A</v>
      </c>
      <c r="J613" s="448">
        <f t="shared" si="190"/>
        <v>0</v>
      </c>
      <c r="K613" s="740"/>
      <c r="L613" s="740"/>
      <c r="M613" s="448">
        <f t="shared" si="191"/>
        <v>0</v>
      </c>
      <c r="N613" s="451">
        <f t="shared" si="188"/>
        <v>0</v>
      </c>
      <c r="O613" s="416"/>
      <c r="P613" s="416"/>
      <c r="Q613" s="416"/>
      <c r="R613" s="416"/>
      <c r="S613" s="416"/>
      <c r="T613" s="416"/>
      <c r="U613" s="416"/>
      <c r="V613" s="416"/>
      <c r="W613" s="417"/>
      <c r="X613" s="417"/>
      <c r="Y613" s="417"/>
      <c r="Z613" s="417"/>
      <c r="AA613" s="417"/>
      <c r="AB613" s="417"/>
      <c r="AC613" s="417"/>
      <c r="AD613" s="417"/>
      <c r="AE613" s="417"/>
      <c r="AF613" s="417"/>
      <c r="AG613" s="417"/>
    </row>
    <row r="614" spans="1:33" s="461" customFormat="1" outlineLevel="2" x14ac:dyDescent="0.2">
      <c r="A614" s="450"/>
      <c r="B614" s="455"/>
      <c r="C614" s="444">
        <v>605</v>
      </c>
      <c r="D614" s="748"/>
      <c r="E614" s="748"/>
      <c r="F614" s="457"/>
      <c r="G614" s="740"/>
      <c r="H614" s="828"/>
      <c r="I614" s="468" t="e">
        <f t="shared" si="189"/>
        <v>#N/A</v>
      </c>
      <c r="J614" s="448">
        <f t="shared" si="190"/>
        <v>0</v>
      </c>
      <c r="K614" s="740"/>
      <c r="L614" s="740"/>
      <c r="M614" s="448">
        <f t="shared" si="191"/>
        <v>0</v>
      </c>
      <c r="N614" s="451">
        <f t="shared" si="188"/>
        <v>0</v>
      </c>
      <c r="O614" s="416"/>
      <c r="P614" s="416"/>
      <c r="Q614" s="416"/>
      <c r="R614" s="416"/>
      <c r="S614" s="416"/>
      <c r="T614" s="416"/>
      <c r="U614" s="416"/>
      <c r="V614" s="416"/>
      <c r="W614" s="417"/>
      <c r="X614" s="417"/>
      <c r="Y614" s="417"/>
      <c r="Z614" s="417"/>
      <c r="AA614" s="417"/>
      <c r="AB614" s="417"/>
      <c r="AC614" s="417"/>
      <c r="AD614" s="417"/>
      <c r="AE614" s="417"/>
      <c r="AF614" s="417"/>
      <c r="AG614" s="417"/>
    </row>
    <row r="615" spans="1:33" s="461" customFormat="1" outlineLevel="2" x14ac:dyDescent="0.2">
      <c r="A615" s="450"/>
      <c r="B615" s="455"/>
      <c r="C615" s="444">
        <v>606</v>
      </c>
      <c r="D615" s="748"/>
      <c r="E615" s="748"/>
      <c r="F615" s="457"/>
      <c r="G615" s="740"/>
      <c r="H615" s="828"/>
      <c r="I615" s="468" t="e">
        <f t="shared" si="189"/>
        <v>#N/A</v>
      </c>
      <c r="J615" s="448">
        <f t="shared" si="190"/>
        <v>0</v>
      </c>
      <c r="K615" s="740"/>
      <c r="L615" s="740"/>
      <c r="M615" s="448">
        <f t="shared" si="191"/>
        <v>0</v>
      </c>
      <c r="N615" s="451">
        <f t="shared" si="188"/>
        <v>0</v>
      </c>
      <c r="O615" s="416"/>
      <c r="P615" s="416"/>
      <c r="Q615" s="416"/>
      <c r="R615" s="416"/>
      <c r="S615" s="416"/>
      <c r="T615" s="416"/>
      <c r="U615" s="416"/>
      <c r="V615" s="416"/>
      <c r="W615" s="417"/>
      <c r="X615" s="417"/>
      <c r="Y615" s="417"/>
      <c r="Z615" s="417"/>
      <c r="AA615" s="417"/>
      <c r="AB615" s="417"/>
      <c r="AC615" s="417"/>
      <c r="AD615" s="417"/>
      <c r="AE615" s="417"/>
      <c r="AF615" s="417"/>
      <c r="AG615" s="417"/>
    </row>
    <row r="616" spans="1:33" s="461" customFormat="1" outlineLevel="2" x14ac:dyDescent="0.2">
      <c r="A616" s="450"/>
      <c r="B616" s="455"/>
      <c r="C616" s="444">
        <v>607</v>
      </c>
      <c r="D616" s="748"/>
      <c r="E616" s="748"/>
      <c r="F616" s="457"/>
      <c r="G616" s="740"/>
      <c r="H616" s="828"/>
      <c r="I616" s="468" t="e">
        <f t="shared" si="189"/>
        <v>#N/A</v>
      </c>
      <c r="J616" s="448">
        <f t="shared" si="190"/>
        <v>0</v>
      </c>
      <c r="K616" s="740"/>
      <c r="L616" s="740"/>
      <c r="M616" s="448">
        <f t="shared" si="191"/>
        <v>0</v>
      </c>
      <c r="N616" s="451">
        <f t="shared" si="188"/>
        <v>0</v>
      </c>
      <c r="O616" s="416"/>
      <c r="P616" s="416"/>
      <c r="Q616" s="416"/>
      <c r="R616" s="416"/>
      <c r="S616" s="416"/>
      <c r="T616" s="416"/>
      <c r="U616" s="416"/>
      <c r="V616" s="416"/>
      <c r="W616" s="417"/>
      <c r="X616" s="417"/>
      <c r="Y616" s="417"/>
      <c r="Z616" s="417"/>
      <c r="AA616" s="417"/>
      <c r="AB616" s="417"/>
      <c r="AC616" s="417"/>
      <c r="AD616" s="417"/>
      <c r="AE616" s="417"/>
      <c r="AF616" s="417"/>
      <c r="AG616" s="417"/>
    </row>
    <row r="617" spans="1:33" s="461" customFormat="1" outlineLevel="2" x14ac:dyDescent="0.2">
      <c r="A617" s="450"/>
      <c r="B617" s="455"/>
      <c r="C617" s="444">
        <v>608</v>
      </c>
      <c r="D617" s="748"/>
      <c r="E617" s="748"/>
      <c r="F617" s="457"/>
      <c r="G617" s="740"/>
      <c r="H617" s="828"/>
      <c r="I617" s="468" t="e">
        <f t="shared" si="189"/>
        <v>#N/A</v>
      </c>
      <c r="J617" s="448">
        <f t="shared" si="190"/>
        <v>0</v>
      </c>
      <c r="K617" s="740"/>
      <c r="L617" s="740"/>
      <c r="M617" s="448">
        <f t="shared" si="191"/>
        <v>0</v>
      </c>
      <c r="N617" s="451">
        <f t="shared" si="188"/>
        <v>0</v>
      </c>
      <c r="O617" s="416"/>
      <c r="P617" s="416"/>
      <c r="Q617" s="416"/>
      <c r="R617" s="416"/>
      <c r="S617" s="416"/>
      <c r="T617" s="416"/>
      <c r="U617" s="416"/>
      <c r="V617" s="416"/>
      <c r="W617" s="417"/>
      <c r="X617" s="417"/>
      <c r="Y617" s="417"/>
      <c r="Z617" s="417"/>
      <c r="AA617" s="417"/>
      <c r="AB617" s="417"/>
      <c r="AC617" s="417"/>
      <c r="AD617" s="417"/>
      <c r="AE617" s="417"/>
      <c r="AF617" s="417"/>
      <c r="AG617" s="417"/>
    </row>
    <row r="618" spans="1:33" s="461" customFormat="1" outlineLevel="2" x14ac:dyDescent="0.2">
      <c r="A618" s="452" t="s">
        <v>774</v>
      </c>
      <c r="B618" s="455"/>
      <c r="C618" s="444">
        <v>609</v>
      </c>
      <c r="D618" s="748"/>
      <c r="E618" s="748"/>
      <c r="F618" s="457"/>
      <c r="G618" s="740"/>
      <c r="H618" s="458"/>
      <c r="I618" s="458"/>
      <c r="J618" s="446"/>
      <c r="K618" s="740"/>
      <c r="L618" s="740"/>
      <c r="M618" s="448">
        <f t="shared" si="191"/>
        <v>0</v>
      </c>
      <c r="N618" s="451">
        <f t="shared" si="188"/>
        <v>0</v>
      </c>
      <c r="O618" s="416"/>
      <c r="P618" s="416"/>
      <c r="Q618" s="416"/>
      <c r="R618" s="416"/>
      <c r="S618" s="416"/>
      <c r="T618" s="416"/>
      <c r="U618" s="416"/>
      <c r="V618" s="416"/>
      <c r="W618" s="417"/>
      <c r="X618" s="417"/>
      <c r="Y618" s="417"/>
      <c r="Z618" s="417"/>
      <c r="AA618" s="417"/>
      <c r="AB618" s="417"/>
      <c r="AC618" s="417"/>
      <c r="AD618" s="417"/>
      <c r="AE618" s="417"/>
      <c r="AF618" s="417"/>
      <c r="AG618" s="417"/>
    </row>
    <row r="619" spans="1:33" s="461" customFormat="1" outlineLevel="1" x14ac:dyDescent="0.2">
      <c r="A619" s="452" t="str">
        <f>A$21</f>
        <v>Худалдаа хөгжлийн банк</v>
      </c>
      <c r="B619" s="455"/>
      <c r="C619" s="444">
        <v>610</v>
      </c>
      <c r="D619" s="746"/>
      <c r="E619" s="746"/>
      <c r="F619" s="455"/>
      <c r="G619" s="466"/>
      <c r="H619" s="463"/>
      <c r="I619" s="455"/>
      <c r="J619" s="448">
        <f>SUMIF(J620:J629,"&lt;&gt;#N/A")</f>
        <v>0</v>
      </c>
      <c r="K619" s="448">
        <f>SUM(K620:K629)</f>
        <v>0</v>
      </c>
      <c r="L619" s="448">
        <f>SUM(L620:L629)</f>
        <v>0</v>
      </c>
      <c r="M619" s="448">
        <f>SUMIF(M620:M629,"&lt;&gt;#N/A")</f>
        <v>0</v>
      </c>
      <c r="N619" s="451">
        <f>SUMPRODUCT((N620:N629=$V$2)*M620:M629)</f>
        <v>0</v>
      </c>
      <c r="O619" s="416"/>
      <c r="P619" s="416"/>
      <c r="Q619" s="416"/>
      <c r="R619" s="416"/>
      <c r="S619" s="416"/>
      <c r="T619" s="416"/>
      <c r="U619" s="416"/>
      <c r="V619" s="416"/>
      <c r="W619" s="417"/>
      <c r="X619" s="417"/>
      <c r="Y619" s="417"/>
      <c r="Z619" s="417"/>
      <c r="AA619" s="417"/>
      <c r="AB619" s="417"/>
      <c r="AC619" s="417"/>
      <c r="AD619" s="417"/>
      <c r="AE619" s="417"/>
      <c r="AF619" s="417"/>
      <c r="AG619" s="417"/>
    </row>
    <row r="620" spans="1:33" s="461" customFormat="1" outlineLevel="2" x14ac:dyDescent="0.2">
      <c r="A620" s="450"/>
      <c r="B620" s="455"/>
      <c r="C620" s="444">
        <v>611</v>
      </c>
      <c r="D620" s="748"/>
      <c r="E620" s="748"/>
      <c r="F620" s="457"/>
      <c r="G620" s="740"/>
      <c r="H620" s="828"/>
      <c r="I620" s="468" t="e">
        <f>_xlfn.IFS(H620=$H$499,$I$499,H620=$H$500,$I$500,H620=$H$501,$I$501,H620=$H$502,$I$502,H620=$H$503,$I$503,H620=$H$504,$I$504,H620=$H$505,$I$505,H620=$H$506,$I$506)</f>
        <v>#N/A</v>
      </c>
      <c r="J620" s="448">
        <f>IF(ISNA(I620),0,G620*I620)</f>
        <v>0</v>
      </c>
      <c r="K620" s="740"/>
      <c r="L620" s="740"/>
      <c r="M620" s="448">
        <f>J620+K620+L620</f>
        <v>0</v>
      </c>
      <c r="N620" s="451">
        <f t="shared" ref="N620:N629" si="192">N$21</f>
        <v>0</v>
      </c>
      <c r="O620" s="416"/>
      <c r="P620" s="416"/>
      <c r="Q620" s="416"/>
      <c r="R620" s="416"/>
      <c r="S620" s="416"/>
      <c r="T620" s="416"/>
      <c r="U620" s="416"/>
      <c r="V620" s="416"/>
      <c r="W620" s="417"/>
      <c r="X620" s="417"/>
      <c r="Y620" s="417"/>
      <c r="Z620" s="417"/>
      <c r="AA620" s="417"/>
      <c r="AB620" s="417"/>
      <c r="AC620" s="417"/>
      <c r="AD620" s="417"/>
      <c r="AE620" s="417"/>
      <c r="AF620" s="417"/>
      <c r="AG620" s="417"/>
    </row>
    <row r="621" spans="1:33" s="461" customFormat="1" outlineLevel="2" x14ac:dyDescent="0.2">
      <c r="A621" s="450"/>
      <c r="B621" s="455"/>
      <c r="C621" s="444">
        <v>612</v>
      </c>
      <c r="D621" s="748"/>
      <c r="E621" s="748"/>
      <c r="F621" s="457"/>
      <c r="G621" s="740"/>
      <c r="H621" s="828"/>
      <c r="I621" s="468" t="e">
        <f t="shared" ref="I621:I628" si="193">_xlfn.IFS(H621=$H$499,$I$499,H621=$H$500,$I$500,H621=$H$501,$I$501,H621=$H$502,$I$502,H621=$H$503,$I$503,H621=$H$504,$I$504,H621=$H$505,$I$505,H621=$H$506,$I$506)</f>
        <v>#N/A</v>
      </c>
      <c r="J621" s="448">
        <f t="shared" ref="J621:J628" si="194">IF(ISNA(I621),0,G621*I621)</f>
        <v>0</v>
      </c>
      <c r="K621" s="740"/>
      <c r="L621" s="740"/>
      <c r="M621" s="448">
        <f t="shared" ref="M621:M629" si="195">J621+K621+L621</f>
        <v>0</v>
      </c>
      <c r="N621" s="451">
        <f t="shared" si="192"/>
        <v>0</v>
      </c>
      <c r="O621" s="416"/>
      <c r="P621" s="416"/>
      <c r="Q621" s="416"/>
      <c r="R621" s="416"/>
      <c r="S621" s="416"/>
      <c r="T621" s="416"/>
      <c r="U621" s="416"/>
      <c r="V621" s="416"/>
      <c r="W621" s="417"/>
      <c r="X621" s="417"/>
      <c r="Y621" s="417"/>
      <c r="Z621" s="417"/>
      <c r="AA621" s="417"/>
      <c r="AB621" s="417"/>
      <c r="AC621" s="417"/>
      <c r="AD621" s="417"/>
      <c r="AE621" s="417"/>
      <c r="AF621" s="417"/>
      <c r="AG621" s="417"/>
    </row>
    <row r="622" spans="1:33" s="461" customFormat="1" outlineLevel="2" x14ac:dyDescent="0.2">
      <c r="A622" s="450"/>
      <c r="B622" s="455"/>
      <c r="C622" s="444">
        <v>613</v>
      </c>
      <c r="D622" s="748"/>
      <c r="E622" s="748"/>
      <c r="F622" s="457"/>
      <c r="G622" s="740"/>
      <c r="H622" s="828"/>
      <c r="I622" s="468" t="e">
        <f t="shared" si="193"/>
        <v>#N/A</v>
      </c>
      <c r="J622" s="448">
        <f t="shared" si="194"/>
        <v>0</v>
      </c>
      <c r="K622" s="740"/>
      <c r="L622" s="740"/>
      <c r="M622" s="448">
        <f t="shared" si="195"/>
        <v>0</v>
      </c>
      <c r="N622" s="451">
        <f t="shared" si="192"/>
        <v>0</v>
      </c>
      <c r="O622" s="416"/>
      <c r="P622" s="416"/>
      <c r="Q622" s="416"/>
      <c r="R622" s="416"/>
      <c r="S622" s="416"/>
      <c r="T622" s="416"/>
      <c r="U622" s="416"/>
      <c r="V622" s="416"/>
      <c r="W622" s="417"/>
      <c r="X622" s="417"/>
      <c r="Y622" s="417"/>
      <c r="Z622" s="417"/>
      <c r="AA622" s="417"/>
      <c r="AB622" s="417"/>
      <c r="AC622" s="417"/>
      <c r="AD622" s="417"/>
      <c r="AE622" s="417"/>
      <c r="AF622" s="417"/>
      <c r="AG622" s="417"/>
    </row>
    <row r="623" spans="1:33" s="461" customFormat="1" outlineLevel="2" x14ac:dyDescent="0.2">
      <c r="A623" s="450"/>
      <c r="B623" s="455"/>
      <c r="C623" s="444">
        <v>614</v>
      </c>
      <c r="D623" s="748"/>
      <c r="E623" s="748"/>
      <c r="F623" s="457"/>
      <c r="G623" s="740"/>
      <c r="H623" s="828"/>
      <c r="I623" s="468" t="e">
        <f t="shared" si="193"/>
        <v>#N/A</v>
      </c>
      <c r="J623" s="448">
        <f t="shared" si="194"/>
        <v>0</v>
      </c>
      <c r="K623" s="740"/>
      <c r="L623" s="740"/>
      <c r="M623" s="448">
        <f t="shared" si="195"/>
        <v>0</v>
      </c>
      <c r="N623" s="451">
        <f t="shared" si="192"/>
        <v>0</v>
      </c>
      <c r="O623" s="416"/>
      <c r="P623" s="416"/>
      <c r="Q623" s="416"/>
      <c r="R623" s="416"/>
      <c r="S623" s="416"/>
      <c r="T623" s="416"/>
      <c r="U623" s="416"/>
      <c r="V623" s="416"/>
      <c r="W623" s="417"/>
      <c r="X623" s="417"/>
      <c r="Y623" s="417"/>
      <c r="Z623" s="417"/>
      <c r="AA623" s="417"/>
      <c r="AB623" s="417"/>
      <c r="AC623" s="417"/>
      <c r="AD623" s="417"/>
      <c r="AE623" s="417"/>
      <c r="AF623" s="417"/>
      <c r="AG623" s="417"/>
    </row>
    <row r="624" spans="1:33" s="461" customFormat="1" outlineLevel="2" x14ac:dyDescent="0.2">
      <c r="A624" s="450"/>
      <c r="B624" s="455"/>
      <c r="C624" s="444">
        <v>615</v>
      </c>
      <c r="D624" s="748"/>
      <c r="E624" s="748"/>
      <c r="F624" s="457"/>
      <c r="G624" s="740"/>
      <c r="H624" s="828"/>
      <c r="I624" s="468" t="e">
        <f t="shared" si="193"/>
        <v>#N/A</v>
      </c>
      <c r="J624" s="448">
        <f t="shared" si="194"/>
        <v>0</v>
      </c>
      <c r="K624" s="740"/>
      <c r="L624" s="740"/>
      <c r="M624" s="448">
        <f t="shared" si="195"/>
        <v>0</v>
      </c>
      <c r="N624" s="451">
        <f t="shared" si="192"/>
        <v>0</v>
      </c>
      <c r="O624" s="416"/>
      <c r="P624" s="416"/>
      <c r="Q624" s="416"/>
      <c r="R624" s="416"/>
      <c r="S624" s="416"/>
      <c r="T624" s="416"/>
      <c r="U624" s="416"/>
      <c r="V624" s="416"/>
      <c r="W624" s="417"/>
      <c r="X624" s="417"/>
      <c r="Y624" s="417"/>
      <c r="Z624" s="417"/>
      <c r="AA624" s="417"/>
      <c r="AB624" s="417"/>
      <c r="AC624" s="417"/>
      <c r="AD624" s="417"/>
      <c r="AE624" s="417"/>
      <c r="AF624" s="417"/>
      <c r="AG624" s="417"/>
    </row>
    <row r="625" spans="1:33" s="461" customFormat="1" outlineLevel="2" x14ac:dyDescent="0.2">
      <c r="A625" s="450"/>
      <c r="B625" s="455"/>
      <c r="C625" s="444">
        <v>616</v>
      </c>
      <c r="D625" s="748"/>
      <c r="E625" s="748"/>
      <c r="F625" s="457"/>
      <c r="G625" s="740"/>
      <c r="H625" s="828"/>
      <c r="I625" s="468" t="e">
        <f t="shared" si="193"/>
        <v>#N/A</v>
      </c>
      <c r="J625" s="448">
        <f t="shared" si="194"/>
        <v>0</v>
      </c>
      <c r="K625" s="740"/>
      <c r="L625" s="740"/>
      <c r="M625" s="448">
        <f t="shared" si="195"/>
        <v>0</v>
      </c>
      <c r="N625" s="451">
        <f t="shared" si="192"/>
        <v>0</v>
      </c>
      <c r="O625" s="416"/>
      <c r="P625" s="416"/>
      <c r="Q625" s="416"/>
      <c r="R625" s="416"/>
      <c r="S625" s="416"/>
      <c r="T625" s="416"/>
      <c r="U625" s="416"/>
      <c r="V625" s="416"/>
      <c r="W625" s="417"/>
      <c r="X625" s="417"/>
      <c r="Y625" s="417"/>
      <c r="Z625" s="417"/>
      <c r="AA625" s="417"/>
      <c r="AB625" s="417"/>
      <c r="AC625" s="417"/>
      <c r="AD625" s="417"/>
      <c r="AE625" s="417"/>
      <c r="AF625" s="417"/>
      <c r="AG625" s="417"/>
    </row>
    <row r="626" spans="1:33" s="461" customFormat="1" outlineLevel="2" x14ac:dyDescent="0.2">
      <c r="A626" s="450"/>
      <c r="B626" s="455"/>
      <c r="C626" s="444">
        <v>617</v>
      </c>
      <c r="D626" s="748"/>
      <c r="E626" s="748"/>
      <c r="F626" s="457"/>
      <c r="G626" s="740"/>
      <c r="H626" s="828"/>
      <c r="I626" s="468" t="e">
        <f t="shared" si="193"/>
        <v>#N/A</v>
      </c>
      <c r="J626" s="448">
        <f t="shared" si="194"/>
        <v>0</v>
      </c>
      <c r="K626" s="740"/>
      <c r="L626" s="740"/>
      <c r="M626" s="448">
        <f t="shared" si="195"/>
        <v>0</v>
      </c>
      <c r="N626" s="451">
        <f t="shared" si="192"/>
        <v>0</v>
      </c>
      <c r="O626" s="416"/>
      <c r="P626" s="416"/>
      <c r="Q626" s="416"/>
      <c r="R626" s="416"/>
      <c r="S626" s="416"/>
      <c r="T626" s="416"/>
      <c r="U626" s="416"/>
      <c r="V626" s="416"/>
      <c r="W626" s="417"/>
      <c r="X626" s="417"/>
      <c r="Y626" s="417"/>
      <c r="Z626" s="417"/>
      <c r="AA626" s="417"/>
      <c r="AB626" s="417"/>
      <c r="AC626" s="417"/>
      <c r="AD626" s="417"/>
      <c r="AE626" s="417"/>
      <c r="AF626" s="417"/>
      <c r="AG626" s="417"/>
    </row>
    <row r="627" spans="1:33" s="461" customFormat="1" outlineLevel="2" x14ac:dyDescent="0.2">
      <c r="A627" s="450"/>
      <c r="B627" s="455"/>
      <c r="C627" s="444">
        <v>618</v>
      </c>
      <c r="D627" s="748"/>
      <c r="E627" s="748"/>
      <c r="F627" s="457"/>
      <c r="G627" s="740"/>
      <c r="H627" s="828"/>
      <c r="I627" s="468" t="e">
        <f t="shared" si="193"/>
        <v>#N/A</v>
      </c>
      <c r="J627" s="448">
        <f t="shared" si="194"/>
        <v>0</v>
      </c>
      <c r="K627" s="740"/>
      <c r="L627" s="740"/>
      <c r="M627" s="448">
        <f t="shared" si="195"/>
        <v>0</v>
      </c>
      <c r="N627" s="451">
        <f t="shared" si="192"/>
        <v>0</v>
      </c>
      <c r="O627" s="416"/>
      <c r="P627" s="416"/>
      <c r="Q627" s="416"/>
      <c r="R627" s="416"/>
      <c r="S627" s="416"/>
      <c r="T627" s="416"/>
      <c r="U627" s="416"/>
      <c r="V627" s="416"/>
      <c r="W627" s="417"/>
      <c r="X627" s="417"/>
      <c r="Y627" s="417"/>
      <c r="Z627" s="417"/>
      <c r="AA627" s="417"/>
      <c r="AB627" s="417"/>
      <c r="AC627" s="417"/>
      <c r="AD627" s="417"/>
      <c r="AE627" s="417"/>
      <c r="AF627" s="417"/>
      <c r="AG627" s="417"/>
    </row>
    <row r="628" spans="1:33" s="461" customFormat="1" outlineLevel="2" x14ac:dyDescent="0.2">
      <c r="A628" s="450"/>
      <c r="B628" s="455"/>
      <c r="C628" s="444">
        <v>619</v>
      </c>
      <c r="D628" s="748"/>
      <c r="E628" s="748"/>
      <c r="F628" s="457"/>
      <c r="G628" s="740"/>
      <c r="H628" s="828"/>
      <c r="I628" s="468" t="e">
        <f t="shared" si="193"/>
        <v>#N/A</v>
      </c>
      <c r="J628" s="448">
        <f t="shared" si="194"/>
        <v>0</v>
      </c>
      <c r="K628" s="740"/>
      <c r="L628" s="740"/>
      <c r="M628" s="448">
        <f t="shared" si="195"/>
        <v>0</v>
      </c>
      <c r="N628" s="451">
        <f t="shared" si="192"/>
        <v>0</v>
      </c>
      <c r="O628" s="416"/>
      <c r="P628" s="416"/>
      <c r="Q628" s="416"/>
      <c r="R628" s="416"/>
      <c r="S628" s="416"/>
      <c r="T628" s="416"/>
      <c r="U628" s="416"/>
      <c r="V628" s="416"/>
      <c r="W628" s="417"/>
      <c r="X628" s="417"/>
      <c r="Y628" s="417"/>
      <c r="Z628" s="417"/>
      <c r="AA628" s="417"/>
      <c r="AB628" s="417"/>
      <c r="AC628" s="417"/>
      <c r="AD628" s="417"/>
      <c r="AE628" s="417"/>
      <c r="AF628" s="417"/>
      <c r="AG628" s="417"/>
    </row>
    <row r="629" spans="1:33" s="461" customFormat="1" outlineLevel="2" x14ac:dyDescent="0.2">
      <c r="A629" s="452" t="s">
        <v>774</v>
      </c>
      <c r="B629" s="455"/>
      <c r="C629" s="444">
        <v>620</v>
      </c>
      <c r="D629" s="748"/>
      <c r="E629" s="748"/>
      <c r="F629" s="457"/>
      <c r="G629" s="740"/>
      <c r="H629" s="458"/>
      <c r="I629" s="458"/>
      <c r="J629" s="446"/>
      <c r="K629" s="740"/>
      <c r="L629" s="740"/>
      <c r="M629" s="448">
        <f t="shared" si="195"/>
        <v>0</v>
      </c>
      <c r="N629" s="451">
        <f t="shared" si="192"/>
        <v>0</v>
      </c>
      <c r="O629" s="416"/>
      <c r="P629" s="416"/>
      <c r="Q629" s="416"/>
      <c r="R629" s="416"/>
      <c r="S629" s="416"/>
      <c r="T629" s="416"/>
      <c r="U629" s="416"/>
      <c r="V629" s="416"/>
      <c r="W629" s="417"/>
      <c r="X629" s="417"/>
      <c r="Y629" s="417"/>
      <c r="Z629" s="417"/>
      <c r="AA629" s="417"/>
      <c r="AB629" s="417"/>
      <c r="AC629" s="417"/>
      <c r="AD629" s="417"/>
      <c r="AE629" s="417"/>
      <c r="AF629" s="417"/>
      <c r="AG629" s="417"/>
    </row>
    <row r="630" spans="1:33" s="461" customFormat="1" outlineLevel="1" x14ac:dyDescent="0.2">
      <c r="A630" s="452" t="str">
        <f>A$22</f>
        <v>Чингис хаан банк</v>
      </c>
      <c r="B630" s="455"/>
      <c r="C630" s="444">
        <v>621</v>
      </c>
      <c r="D630" s="746"/>
      <c r="E630" s="746"/>
      <c r="F630" s="455"/>
      <c r="G630" s="466"/>
      <c r="H630" s="463"/>
      <c r="I630" s="455"/>
      <c r="J630" s="448">
        <f>SUMIF(J631:J640,"&lt;&gt;#N/A")</f>
        <v>0</v>
      </c>
      <c r="K630" s="448">
        <f>SUM(K631:K640)</f>
        <v>0</v>
      </c>
      <c r="L630" s="448">
        <f>SUM(L631:L640)</f>
        <v>0</v>
      </c>
      <c r="M630" s="448">
        <f>SUMIF(M631:M640,"&lt;&gt;#N/A")</f>
        <v>0</v>
      </c>
      <c r="N630" s="451">
        <f>SUMPRODUCT((N631:N640=$V$2)*M631:M640)</f>
        <v>0</v>
      </c>
      <c r="O630" s="416"/>
      <c r="P630" s="416"/>
      <c r="Q630" s="416"/>
      <c r="R630" s="416"/>
      <c r="S630" s="416"/>
      <c r="T630" s="416"/>
      <c r="U630" s="416"/>
      <c r="V630" s="416"/>
      <c r="W630" s="417"/>
      <c r="X630" s="417"/>
      <c r="Y630" s="417"/>
      <c r="Z630" s="417"/>
      <c r="AA630" s="417"/>
      <c r="AB630" s="417"/>
      <c r="AC630" s="417"/>
      <c r="AD630" s="417"/>
      <c r="AE630" s="417"/>
      <c r="AF630" s="417"/>
      <c r="AG630" s="417"/>
    </row>
    <row r="631" spans="1:33" s="461" customFormat="1" outlineLevel="2" x14ac:dyDescent="0.2">
      <c r="A631" s="450"/>
      <c r="B631" s="455"/>
      <c r="C631" s="444">
        <v>622</v>
      </c>
      <c r="D631" s="748"/>
      <c r="E631" s="748"/>
      <c r="F631" s="457"/>
      <c r="G631" s="740"/>
      <c r="H631" s="828"/>
      <c r="I631" s="468" t="e">
        <f>_xlfn.IFS(H631=$H$499,$I$499,H631=$H$500,$I$500,H631=$H$501,$I$501,H631=$H$502,$I$502,H631=$H$503,$I$503,H631=$H$504,$I$504,H631=$H$505,$I$505,H631=$H$506,$I$506)</f>
        <v>#N/A</v>
      </c>
      <c r="J631" s="448">
        <f>IF(ISNA(I631),0,G631*I631)</f>
        <v>0</v>
      </c>
      <c r="K631" s="740"/>
      <c r="L631" s="740"/>
      <c r="M631" s="448">
        <f>J631+K631+L631</f>
        <v>0</v>
      </c>
      <c r="N631" s="451">
        <f t="shared" ref="N631:N640" si="196">N$22</f>
        <v>0</v>
      </c>
      <c r="O631" s="416"/>
      <c r="P631" s="416"/>
      <c r="Q631" s="416"/>
      <c r="R631" s="416"/>
      <c r="S631" s="416"/>
      <c r="T631" s="416"/>
      <c r="U631" s="416"/>
      <c r="V631" s="416"/>
      <c r="W631" s="417"/>
      <c r="X631" s="417"/>
      <c r="Y631" s="417"/>
      <c r="Z631" s="417"/>
      <c r="AA631" s="417"/>
      <c r="AB631" s="417"/>
      <c r="AC631" s="417"/>
      <c r="AD631" s="417"/>
      <c r="AE631" s="417"/>
      <c r="AF631" s="417"/>
      <c r="AG631" s="417"/>
    </row>
    <row r="632" spans="1:33" s="461" customFormat="1" outlineLevel="2" x14ac:dyDescent="0.2">
      <c r="A632" s="450"/>
      <c r="B632" s="455"/>
      <c r="C632" s="444">
        <v>623</v>
      </c>
      <c r="D632" s="748"/>
      <c r="E632" s="748"/>
      <c r="F632" s="457"/>
      <c r="G632" s="740"/>
      <c r="H632" s="828"/>
      <c r="I632" s="468" t="e">
        <f t="shared" ref="I632:I639" si="197">_xlfn.IFS(H632=$H$499,$I$499,H632=$H$500,$I$500,H632=$H$501,$I$501,H632=$H$502,$I$502,H632=$H$503,$I$503,H632=$H$504,$I$504,H632=$H$505,$I$505,H632=$H$506,$I$506)</f>
        <v>#N/A</v>
      </c>
      <c r="J632" s="448">
        <f t="shared" ref="J632:J639" si="198">IF(ISNA(I632),0,G632*I632)</f>
        <v>0</v>
      </c>
      <c r="K632" s="740"/>
      <c r="L632" s="740"/>
      <c r="M632" s="448">
        <f t="shared" ref="M632:M640" si="199">J632+K632+L632</f>
        <v>0</v>
      </c>
      <c r="N632" s="451">
        <f t="shared" si="196"/>
        <v>0</v>
      </c>
      <c r="O632" s="416"/>
      <c r="P632" s="416"/>
      <c r="Q632" s="416"/>
      <c r="R632" s="416"/>
      <c r="S632" s="416"/>
      <c r="T632" s="416"/>
      <c r="U632" s="416"/>
      <c r="V632" s="416"/>
      <c r="W632" s="417"/>
      <c r="X632" s="417"/>
      <c r="Y632" s="417"/>
      <c r="Z632" s="417"/>
      <c r="AA632" s="417"/>
      <c r="AB632" s="417"/>
      <c r="AC632" s="417"/>
      <c r="AD632" s="417"/>
      <c r="AE632" s="417"/>
      <c r="AF632" s="417"/>
      <c r="AG632" s="417"/>
    </row>
    <row r="633" spans="1:33" s="461" customFormat="1" outlineLevel="2" x14ac:dyDescent="0.2">
      <c r="A633" s="450"/>
      <c r="B633" s="455"/>
      <c r="C633" s="444">
        <v>624</v>
      </c>
      <c r="D633" s="748"/>
      <c r="E633" s="748"/>
      <c r="F633" s="457"/>
      <c r="G633" s="740"/>
      <c r="H633" s="828"/>
      <c r="I633" s="468" t="e">
        <f t="shared" si="197"/>
        <v>#N/A</v>
      </c>
      <c r="J633" s="448">
        <f t="shared" si="198"/>
        <v>0</v>
      </c>
      <c r="K633" s="740"/>
      <c r="L633" s="740"/>
      <c r="M633" s="448">
        <f t="shared" si="199"/>
        <v>0</v>
      </c>
      <c r="N633" s="451">
        <f t="shared" si="196"/>
        <v>0</v>
      </c>
      <c r="O633" s="416"/>
      <c r="P633" s="416"/>
      <c r="Q633" s="416"/>
      <c r="R633" s="416"/>
      <c r="S633" s="416"/>
      <c r="T633" s="416"/>
      <c r="U633" s="416"/>
      <c r="V633" s="416"/>
      <c r="W633" s="417"/>
      <c r="X633" s="417"/>
      <c r="Y633" s="417"/>
      <c r="Z633" s="417"/>
      <c r="AA633" s="417"/>
      <c r="AB633" s="417"/>
      <c r="AC633" s="417"/>
      <c r="AD633" s="417"/>
      <c r="AE633" s="417"/>
      <c r="AF633" s="417"/>
      <c r="AG633" s="417"/>
    </row>
    <row r="634" spans="1:33" s="461" customFormat="1" outlineLevel="2" x14ac:dyDescent="0.2">
      <c r="A634" s="450"/>
      <c r="B634" s="455"/>
      <c r="C634" s="444">
        <v>625</v>
      </c>
      <c r="D634" s="748"/>
      <c r="E634" s="748"/>
      <c r="F634" s="457"/>
      <c r="G634" s="740"/>
      <c r="H634" s="828"/>
      <c r="I634" s="468" t="e">
        <f t="shared" si="197"/>
        <v>#N/A</v>
      </c>
      <c r="J634" s="448">
        <f t="shared" si="198"/>
        <v>0</v>
      </c>
      <c r="K634" s="740"/>
      <c r="L634" s="740"/>
      <c r="M634" s="448">
        <f t="shared" si="199"/>
        <v>0</v>
      </c>
      <c r="N634" s="451">
        <f t="shared" si="196"/>
        <v>0</v>
      </c>
      <c r="O634" s="416"/>
      <c r="P634" s="416"/>
      <c r="Q634" s="416"/>
      <c r="R634" s="416"/>
      <c r="S634" s="416"/>
      <c r="T634" s="416"/>
      <c r="U634" s="416"/>
      <c r="V634" s="416"/>
      <c r="W634" s="417"/>
      <c r="X634" s="417"/>
      <c r="Y634" s="417"/>
      <c r="Z634" s="417"/>
      <c r="AA634" s="417"/>
      <c r="AB634" s="417"/>
      <c r="AC634" s="417"/>
      <c r="AD634" s="417"/>
      <c r="AE634" s="417"/>
      <c r="AF634" s="417"/>
      <c r="AG634" s="417"/>
    </row>
    <row r="635" spans="1:33" s="461" customFormat="1" outlineLevel="2" x14ac:dyDescent="0.2">
      <c r="A635" s="450"/>
      <c r="B635" s="455"/>
      <c r="C635" s="444">
        <v>626</v>
      </c>
      <c r="D635" s="748"/>
      <c r="E635" s="748"/>
      <c r="F635" s="457"/>
      <c r="G635" s="740"/>
      <c r="H635" s="828"/>
      <c r="I635" s="468" t="e">
        <f t="shared" si="197"/>
        <v>#N/A</v>
      </c>
      <c r="J635" s="448">
        <f t="shared" si="198"/>
        <v>0</v>
      </c>
      <c r="K635" s="740"/>
      <c r="L635" s="740"/>
      <c r="M635" s="448">
        <f t="shared" si="199"/>
        <v>0</v>
      </c>
      <c r="N635" s="451">
        <f t="shared" si="196"/>
        <v>0</v>
      </c>
      <c r="O635" s="416"/>
      <c r="P635" s="416"/>
      <c r="Q635" s="416"/>
      <c r="R635" s="416"/>
      <c r="S635" s="416"/>
      <c r="T635" s="416"/>
      <c r="U635" s="416"/>
      <c r="V635" s="416"/>
      <c r="W635" s="417"/>
      <c r="X635" s="417"/>
      <c r="Y635" s="417"/>
      <c r="Z635" s="417"/>
      <c r="AA635" s="417"/>
      <c r="AB635" s="417"/>
      <c r="AC635" s="417"/>
      <c r="AD635" s="417"/>
      <c r="AE635" s="417"/>
      <c r="AF635" s="417"/>
      <c r="AG635" s="417"/>
    </row>
    <row r="636" spans="1:33" s="461" customFormat="1" outlineLevel="2" x14ac:dyDescent="0.2">
      <c r="A636" s="450"/>
      <c r="B636" s="455"/>
      <c r="C636" s="444">
        <v>627</v>
      </c>
      <c r="D636" s="748"/>
      <c r="E636" s="748"/>
      <c r="F636" s="457"/>
      <c r="G636" s="740"/>
      <c r="H636" s="828"/>
      <c r="I636" s="468" t="e">
        <f t="shared" si="197"/>
        <v>#N/A</v>
      </c>
      <c r="J636" s="448">
        <f t="shared" si="198"/>
        <v>0</v>
      </c>
      <c r="K636" s="740"/>
      <c r="L636" s="740"/>
      <c r="M636" s="448">
        <f t="shared" si="199"/>
        <v>0</v>
      </c>
      <c r="N636" s="451">
        <f t="shared" si="196"/>
        <v>0</v>
      </c>
      <c r="O636" s="416"/>
      <c r="P636" s="416"/>
      <c r="Q636" s="416"/>
      <c r="R636" s="416"/>
      <c r="S636" s="416"/>
      <c r="T636" s="416"/>
      <c r="U636" s="416"/>
      <c r="V636" s="416"/>
      <c r="W636" s="417"/>
      <c r="X636" s="417"/>
      <c r="Y636" s="417"/>
      <c r="Z636" s="417"/>
      <c r="AA636" s="417"/>
      <c r="AB636" s="417"/>
      <c r="AC636" s="417"/>
      <c r="AD636" s="417"/>
      <c r="AE636" s="417"/>
      <c r="AF636" s="417"/>
      <c r="AG636" s="417"/>
    </row>
    <row r="637" spans="1:33" s="461" customFormat="1" outlineLevel="2" x14ac:dyDescent="0.2">
      <c r="A637" s="450"/>
      <c r="B637" s="455"/>
      <c r="C637" s="444">
        <v>628</v>
      </c>
      <c r="D637" s="748"/>
      <c r="E637" s="748"/>
      <c r="F637" s="457"/>
      <c r="G637" s="740"/>
      <c r="H637" s="828"/>
      <c r="I637" s="468" t="e">
        <f t="shared" si="197"/>
        <v>#N/A</v>
      </c>
      <c r="J637" s="448">
        <f t="shared" si="198"/>
        <v>0</v>
      </c>
      <c r="K637" s="740"/>
      <c r="L637" s="740"/>
      <c r="M637" s="448">
        <f t="shared" si="199"/>
        <v>0</v>
      </c>
      <c r="N637" s="451">
        <f t="shared" si="196"/>
        <v>0</v>
      </c>
      <c r="O637" s="416"/>
      <c r="P637" s="416"/>
      <c r="Q637" s="416"/>
      <c r="R637" s="416"/>
      <c r="S637" s="416"/>
      <c r="T637" s="416"/>
      <c r="U637" s="416"/>
      <c r="V637" s="416"/>
      <c r="W637" s="417"/>
      <c r="X637" s="417"/>
      <c r="Y637" s="417"/>
      <c r="Z637" s="417"/>
      <c r="AA637" s="417"/>
      <c r="AB637" s="417"/>
      <c r="AC637" s="417"/>
      <c r="AD637" s="417"/>
      <c r="AE637" s="417"/>
      <c r="AF637" s="417"/>
      <c r="AG637" s="417"/>
    </row>
    <row r="638" spans="1:33" s="461" customFormat="1" outlineLevel="2" x14ac:dyDescent="0.2">
      <c r="A638" s="450"/>
      <c r="B638" s="455"/>
      <c r="C638" s="444">
        <v>629</v>
      </c>
      <c r="D638" s="748"/>
      <c r="E638" s="748"/>
      <c r="F638" s="457"/>
      <c r="G638" s="740"/>
      <c r="H638" s="828"/>
      <c r="I638" s="468" t="e">
        <f t="shared" si="197"/>
        <v>#N/A</v>
      </c>
      <c r="J638" s="448">
        <f t="shared" si="198"/>
        <v>0</v>
      </c>
      <c r="K638" s="740"/>
      <c r="L638" s="740"/>
      <c r="M638" s="448">
        <f t="shared" si="199"/>
        <v>0</v>
      </c>
      <c r="N638" s="451">
        <f t="shared" si="196"/>
        <v>0</v>
      </c>
      <c r="O638" s="416"/>
      <c r="P638" s="416"/>
      <c r="Q638" s="416"/>
      <c r="R638" s="416"/>
      <c r="S638" s="416"/>
      <c r="T638" s="416"/>
      <c r="U638" s="416"/>
      <c r="V638" s="416"/>
      <c r="W638" s="417"/>
      <c r="X638" s="417"/>
      <c r="Y638" s="417"/>
      <c r="Z638" s="417"/>
      <c r="AA638" s="417"/>
      <c r="AB638" s="417"/>
      <c r="AC638" s="417"/>
      <c r="AD638" s="417"/>
      <c r="AE638" s="417"/>
      <c r="AF638" s="417"/>
      <c r="AG638" s="417"/>
    </row>
    <row r="639" spans="1:33" s="461" customFormat="1" outlineLevel="2" x14ac:dyDescent="0.2">
      <c r="A639" s="450"/>
      <c r="B639" s="455"/>
      <c r="C639" s="444">
        <v>630</v>
      </c>
      <c r="D639" s="748"/>
      <c r="E639" s="748"/>
      <c r="F639" s="457"/>
      <c r="G639" s="740"/>
      <c r="H639" s="828"/>
      <c r="I639" s="468" t="e">
        <f t="shared" si="197"/>
        <v>#N/A</v>
      </c>
      <c r="J639" s="448">
        <f t="shared" si="198"/>
        <v>0</v>
      </c>
      <c r="K639" s="740"/>
      <c r="L639" s="740"/>
      <c r="M639" s="448">
        <f t="shared" si="199"/>
        <v>0</v>
      </c>
      <c r="N639" s="451">
        <f t="shared" si="196"/>
        <v>0</v>
      </c>
      <c r="O639" s="416"/>
      <c r="P639" s="416"/>
      <c r="Q639" s="416"/>
      <c r="R639" s="416"/>
      <c r="S639" s="416"/>
      <c r="T639" s="416"/>
      <c r="U639" s="416"/>
      <c r="V639" s="416"/>
      <c r="W639" s="417"/>
      <c r="X639" s="417"/>
      <c r="Y639" s="417"/>
      <c r="Z639" s="417"/>
      <c r="AA639" s="417"/>
      <c r="AB639" s="417"/>
      <c r="AC639" s="417"/>
      <c r="AD639" s="417"/>
      <c r="AE639" s="417"/>
      <c r="AF639" s="417"/>
      <c r="AG639" s="417"/>
    </row>
    <row r="640" spans="1:33" s="461" customFormat="1" outlineLevel="2" x14ac:dyDescent="0.2">
      <c r="A640" s="452" t="s">
        <v>774</v>
      </c>
      <c r="B640" s="455"/>
      <c r="C640" s="444">
        <v>631</v>
      </c>
      <c r="D640" s="748"/>
      <c r="E640" s="748"/>
      <c r="F640" s="457"/>
      <c r="G640" s="740"/>
      <c r="H640" s="458"/>
      <c r="I640" s="458"/>
      <c r="J640" s="446"/>
      <c r="K640" s="740"/>
      <c r="L640" s="740"/>
      <c r="M640" s="448">
        <f t="shared" si="199"/>
        <v>0</v>
      </c>
      <c r="N640" s="451">
        <f t="shared" si="196"/>
        <v>0</v>
      </c>
      <c r="O640" s="416"/>
      <c r="P640" s="416"/>
      <c r="Q640" s="416"/>
      <c r="R640" s="416"/>
      <c r="S640" s="416"/>
      <c r="T640" s="416"/>
      <c r="U640" s="416"/>
      <c r="V640" s="416"/>
      <c r="W640" s="417"/>
      <c r="X640" s="417"/>
      <c r="Y640" s="417"/>
      <c r="Z640" s="417"/>
      <c r="AA640" s="417"/>
      <c r="AB640" s="417"/>
      <c r="AC640" s="417"/>
      <c r="AD640" s="417"/>
      <c r="AE640" s="417"/>
      <c r="AF640" s="417"/>
      <c r="AG640" s="417"/>
    </row>
    <row r="641" spans="1:33" s="461" customFormat="1" outlineLevel="1" x14ac:dyDescent="0.2">
      <c r="A641" s="452">
        <f>A$23</f>
        <v>0</v>
      </c>
      <c r="B641" s="455"/>
      <c r="C641" s="444">
        <v>632</v>
      </c>
      <c r="D641" s="746"/>
      <c r="E641" s="746"/>
      <c r="F641" s="455"/>
      <c r="G641" s="466"/>
      <c r="H641" s="463"/>
      <c r="I641" s="455"/>
      <c r="J641" s="448">
        <f>SUMIF(J642:J651,"&lt;&gt;#N/A")</f>
        <v>0</v>
      </c>
      <c r="K641" s="448">
        <f>SUM(K642:K651)</f>
        <v>0</v>
      </c>
      <c r="L641" s="448">
        <f>SUM(L642:L651)</f>
        <v>0</v>
      </c>
      <c r="M641" s="448">
        <f>SUMIF(M642:M651,"&lt;&gt;#N/A")</f>
        <v>0</v>
      </c>
      <c r="N641" s="451">
        <f>SUMPRODUCT((N642:N651=$V$2)*M642:M651)</f>
        <v>0</v>
      </c>
      <c r="O641" s="416"/>
      <c r="P641" s="416"/>
      <c r="Q641" s="416"/>
      <c r="R641" s="416"/>
      <c r="S641" s="416"/>
      <c r="T641" s="416"/>
      <c r="U641" s="416"/>
      <c r="V641" s="416"/>
      <c r="W641" s="417"/>
      <c r="X641" s="417"/>
      <c r="Y641" s="417"/>
      <c r="Z641" s="417"/>
      <c r="AA641" s="417"/>
      <c r="AB641" s="417"/>
      <c r="AC641" s="417"/>
      <c r="AD641" s="417"/>
      <c r="AE641" s="417"/>
      <c r="AF641" s="417"/>
      <c r="AG641" s="417"/>
    </row>
    <row r="642" spans="1:33" s="461" customFormat="1" outlineLevel="1" x14ac:dyDescent="0.2">
      <c r="A642" s="450"/>
      <c r="B642" s="455"/>
      <c r="C642" s="444">
        <v>633</v>
      </c>
      <c r="D642" s="748"/>
      <c r="E642" s="748"/>
      <c r="F642" s="457"/>
      <c r="G642" s="740"/>
      <c r="H642" s="828"/>
      <c r="I642" s="468" t="e">
        <f>_xlfn.IFS(H642=$H$499,$I$499,H642=$H$500,$I$500,H642=$H$501,$I$501,H642=$H$502,$I$502,H642=$H$503,$I$503,H642=$H$504,$I$504,H642=$H$505,$I$505,H642=$H$506,$I$506)</f>
        <v>#N/A</v>
      </c>
      <c r="J642" s="448">
        <f>IF(ISNA(I642),0,G642*I642)</f>
        <v>0</v>
      </c>
      <c r="K642" s="740"/>
      <c r="L642" s="740"/>
      <c r="M642" s="448">
        <f>J642+K642+L642</f>
        <v>0</v>
      </c>
      <c r="N642" s="451">
        <f t="shared" ref="N642:N651" si="200">N$23</f>
        <v>0</v>
      </c>
      <c r="O642" s="416"/>
      <c r="P642" s="416"/>
      <c r="Q642" s="416"/>
      <c r="R642" s="416"/>
      <c r="S642" s="416"/>
      <c r="T642" s="416"/>
      <c r="U642" s="416"/>
      <c r="V642" s="416"/>
      <c r="W642" s="417"/>
      <c r="X642" s="417"/>
      <c r="Y642" s="417"/>
      <c r="Z642" s="417"/>
      <c r="AA642" s="417"/>
      <c r="AB642" s="417"/>
      <c r="AC642" s="417"/>
      <c r="AD642" s="417"/>
      <c r="AE642" s="417"/>
      <c r="AF642" s="417"/>
      <c r="AG642" s="417"/>
    </row>
    <row r="643" spans="1:33" s="461" customFormat="1" outlineLevel="1" x14ac:dyDescent="0.2">
      <c r="A643" s="450"/>
      <c r="B643" s="455"/>
      <c r="C643" s="444">
        <v>634</v>
      </c>
      <c r="D643" s="748"/>
      <c r="E643" s="748"/>
      <c r="F643" s="457"/>
      <c r="G643" s="740"/>
      <c r="H643" s="828"/>
      <c r="I643" s="468" t="e">
        <f t="shared" ref="I643:I650" si="201">_xlfn.IFS(H643=$H$499,$I$499,H643=$H$500,$I$500,H643=$H$501,$I$501,H643=$H$502,$I$502,H643=$H$503,$I$503,H643=$H$504,$I$504,H643=$H$505,$I$505,H643=$H$506,$I$506)</f>
        <v>#N/A</v>
      </c>
      <c r="J643" s="448">
        <f t="shared" ref="J643:J650" si="202">IF(ISNA(I643),0,G643*I643)</f>
        <v>0</v>
      </c>
      <c r="K643" s="740"/>
      <c r="L643" s="740"/>
      <c r="M643" s="448">
        <f t="shared" ref="M643:M651" si="203">J643+K643+L643</f>
        <v>0</v>
      </c>
      <c r="N643" s="451">
        <f t="shared" si="200"/>
        <v>0</v>
      </c>
      <c r="O643" s="416"/>
      <c r="P643" s="416"/>
      <c r="Q643" s="416"/>
      <c r="R643" s="416"/>
      <c r="S643" s="416"/>
      <c r="T643" s="416"/>
      <c r="U643" s="416"/>
      <c r="V643" s="416"/>
      <c r="W643" s="417"/>
      <c r="X643" s="417"/>
      <c r="Y643" s="417"/>
      <c r="Z643" s="417"/>
      <c r="AA643" s="417"/>
      <c r="AB643" s="417"/>
      <c r="AC643" s="417"/>
      <c r="AD643" s="417"/>
      <c r="AE643" s="417"/>
      <c r="AF643" s="417"/>
      <c r="AG643" s="417"/>
    </row>
    <row r="644" spans="1:33" s="461" customFormat="1" outlineLevel="1" x14ac:dyDescent="0.2">
      <c r="A644" s="450"/>
      <c r="B644" s="455"/>
      <c r="C644" s="444">
        <v>635</v>
      </c>
      <c r="D644" s="748"/>
      <c r="E644" s="748"/>
      <c r="F644" s="457"/>
      <c r="G644" s="740"/>
      <c r="H644" s="828"/>
      <c r="I644" s="468" t="e">
        <f t="shared" si="201"/>
        <v>#N/A</v>
      </c>
      <c r="J644" s="448">
        <f t="shared" si="202"/>
        <v>0</v>
      </c>
      <c r="K644" s="740"/>
      <c r="L644" s="740"/>
      <c r="M644" s="448">
        <f t="shared" si="203"/>
        <v>0</v>
      </c>
      <c r="N644" s="451">
        <f t="shared" si="200"/>
        <v>0</v>
      </c>
      <c r="O644" s="416"/>
      <c r="P644" s="416"/>
      <c r="Q644" s="416"/>
      <c r="R644" s="416"/>
      <c r="S644" s="416"/>
      <c r="T644" s="416"/>
      <c r="U644" s="416"/>
      <c r="V644" s="416"/>
      <c r="W644" s="417"/>
      <c r="X644" s="417"/>
      <c r="Y644" s="417"/>
      <c r="Z644" s="417"/>
      <c r="AA644" s="417"/>
      <c r="AB644" s="417"/>
      <c r="AC644" s="417"/>
      <c r="AD644" s="417"/>
      <c r="AE644" s="417"/>
      <c r="AF644" s="417"/>
      <c r="AG644" s="417"/>
    </row>
    <row r="645" spans="1:33" s="461" customFormat="1" outlineLevel="1" x14ac:dyDescent="0.2">
      <c r="A645" s="450"/>
      <c r="B645" s="455"/>
      <c r="C645" s="444">
        <v>636</v>
      </c>
      <c r="D645" s="748"/>
      <c r="E645" s="748"/>
      <c r="F645" s="457"/>
      <c r="G645" s="740"/>
      <c r="H645" s="828"/>
      <c r="I645" s="468" t="e">
        <f t="shared" si="201"/>
        <v>#N/A</v>
      </c>
      <c r="J645" s="448">
        <f t="shared" si="202"/>
        <v>0</v>
      </c>
      <c r="K645" s="740"/>
      <c r="L645" s="740"/>
      <c r="M645" s="448">
        <f t="shared" si="203"/>
        <v>0</v>
      </c>
      <c r="N645" s="451">
        <f t="shared" si="200"/>
        <v>0</v>
      </c>
      <c r="O645" s="416"/>
      <c r="P645" s="416"/>
      <c r="Q645" s="416"/>
      <c r="R645" s="416"/>
      <c r="S645" s="416"/>
      <c r="T645" s="416"/>
      <c r="U645" s="416"/>
      <c r="V645" s="416"/>
      <c r="W645" s="417"/>
      <c r="X645" s="417"/>
      <c r="Y645" s="417"/>
      <c r="Z645" s="417"/>
      <c r="AA645" s="417"/>
      <c r="AB645" s="417"/>
      <c r="AC645" s="417"/>
      <c r="AD645" s="417"/>
      <c r="AE645" s="417"/>
      <c r="AF645" s="417"/>
      <c r="AG645" s="417"/>
    </row>
    <row r="646" spans="1:33" s="461" customFormat="1" outlineLevel="1" x14ac:dyDescent="0.2">
      <c r="A646" s="450"/>
      <c r="B646" s="455"/>
      <c r="C646" s="444">
        <v>637</v>
      </c>
      <c r="D646" s="748"/>
      <c r="E646" s="748"/>
      <c r="F646" s="457"/>
      <c r="G646" s="740"/>
      <c r="H646" s="828"/>
      <c r="I646" s="468" t="e">
        <f t="shared" si="201"/>
        <v>#N/A</v>
      </c>
      <c r="J646" s="448">
        <f t="shared" si="202"/>
        <v>0</v>
      </c>
      <c r="K646" s="740"/>
      <c r="L646" s="740"/>
      <c r="M646" s="448">
        <f t="shared" si="203"/>
        <v>0</v>
      </c>
      <c r="N646" s="451">
        <f t="shared" si="200"/>
        <v>0</v>
      </c>
      <c r="O646" s="416"/>
      <c r="P646" s="416"/>
      <c r="Q646" s="416"/>
      <c r="R646" s="416"/>
      <c r="S646" s="416"/>
      <c r="T646" s="416"/>
      <c r="U646" s="416"/>
      <c r="V646" s="416"/>
      <c r="W646" s="417"/>
      <c r="X646" s="417"/>
      <c r="Y646" s="417"/>
      <c r="Z646" s="417"/>
      <c r="AA646" s="417"/>
      <c r="AB646" s="417"/>
      <c r="AC646" s="417"/>
      <c r="AD646" s="417"/>
      <c r="AE646" s="417"/>
      <c r="AF646" s="417"/>
      <c r="AG646" s="417"/>
    </row>
    <row r="647" spans="1:33" s="461" customFormat="1" outlineLevel="1" x14ac:dyDescent="0.2">
      <c r="A647" s="450"/>
      <c r="B647" s="455"/>
      <c r="C647" s="444">
        <v>638</v>
      </c>
      <c r="D647" s="748"/>
      <c r="E647" s="748"/>
      <c r="F647" s="457"/>
      <c r="G647" s="740"/>
      <c r="H647" s="828"/>
      <c r="I647" s="468" t="e">
        <f t="shared" si="201"/>
        <v>#N/A</v>
      </c>
      <c r="J647" s="448">
        <f t="shared" si="202"/>
        <v>0</v>
      </c>
      <c r="K647" s="740"/>
      <c r="L647" s="740"/>
      <c r="M647" s="448">
        <f t="shared" si="203"/>
        <v>0</v>
      </c>
      <c r="N647" s="451">
        <f t="shared" si="200"/>
        <v>0</v>
      </c>
      <c r="O647" s="416"/>
      <c r="P647" s="416"/>
      <c r="Q647" s="416"/>
      <c r="R647" s="416"/>
      <c r="S647" s="416"/>
      <c r="T647" s="416"/>
      <c r="U647" s="416"/>
      <c r="V647" s="416"/>
      <c r="W647" s="417"/>
      <c r="X647" s="417"/>
      <c r="Y647" s="417"/>
      <c r="Z647" s="417"/>
      <c r="AA647" s="417"/>
      <c r="AB647" s="417"/>
      <c r="AC647" s="417"/>
      <c r="AD647" s="417"/>
      <c r="AE647" s="417"/>
      <c r="AF647" s="417"/>
      <c r="AG647" s="417"/>
    </row>
    <row r="648" spans="1:33" s="461" customFormat="1" outlineLevel="1" x14ac:dyDescent="0.2">
      <c r="A648" s="450"/>
      <c r="B648" s="455"/>
      <c r="C648" s="444">
        <v>639</v>
      </c>
      <c r="D648" s="748"/>
      <c r="E648" s="748"/>
      <c r="F648" s="457"/>
      <c r="G648" s="740"/>
      <c r="H648" s="828"/>
      <c r="I648" s="468" t="e">
        <f t="shared" si="201"/>
        <v>#N/A</v>
      </c>
      <c r="J648" s="448">
        <f t="shared" si="202"/>
        <v>0</v>
      </c>
      <c r="K648" s="740"/>
      <c r="L648" s="740"/>
      <c r="M648" s="448">
        <f t="shared" si="203"/>
        <v>0</v>
      </c>
      <c r="N648" s="451">
        <f t="shared" si="200"/>
        <v>0</v>
      </c>
      <c r="O648" s="416"/>
      <c r="P648" s="416"/>
      <c r="Q648" s="416"/>
      <c r="R648" s="416"/>
      <c r="S648" s="416"/>
      <c r="T648" s="416"/>
      <c r="U648" s="416"/>
      <c r="V648" s="416"/>
      <c r="W648" s="417"/>
      <c r="X648" s="417"/>
      <c r="Y648" s="417"/>
      <c r="Z648" s="417"/>
      <c r="AA648" s="417"/>
      <c r="AB648" s="417"/>
      <c r="AC648" s="417"/>
      <c r="AD648" s="417"/>
      <c r="AE648" s="417"/>
      <c r="AF648" s="417"/>
      <c r="AG648" s="417"/>
    </row>
    <row r="649" spans="1:33" s="461" customFormat="1" outlineLevel="1" x14ac:dyDescent="0.2">
      <c r="A649" s="450"/>
      <c r="B649" s="455"/>
      <c r="C649" s="444">
        <v>640</v>
      </c>
      <c r="D649" s="748"/>
      <c r="E649" s="748"/>
      <c r="F649" s="457"/>
      <c r="G649" s="740"/>
      <c r="H649" s="828"/>
      <c r="I649" s="468" t="e">
        <f t="shared" si="201"/>
        <v>#N/A</v>
      </c>
      <c r="J649" s="448">
        <f t="shared" si="202"/>
        <v>0</v>
      </c>
      <c r="K649" s="740"/>
      <c r="L649" s="740"/>
      <c r="M649" s="448">
        <f t="shared" si="203"/>
        <v>0</v>
      </c>
      <c r="N649" s="451">
        <f t="shared" si="200"/>
        <v>0</v>
      </c>
      <c r="O649" s="416"/>
      <c r="P649" s="416"/>
      <c r="Q649" s="416"/>
      <c r="R649" s="416"/>
      <c r="S649" s="416"/>
      <c r="T649" s="416"/>
      <c r="U649" s="416"/>
      <c r="V649" s="416"/>
      <c r="W649" s="417"/>
      <c r="X649" s="417"/>
      <c r="Y649" s="417"/>
      <c r="Z649" s="417"/>
      <c r="AA649" s="417"/>
      <c r="AB649" s="417"/>
      <c r="AC649" s="417"/>
      <c r="AD649" s="417"/>
      <c r="AE649" s="417"/>
      <c r="AF649" s="417"/>
      <c r="AG649" s="417"/>
    </row>
    <row r="650" spans="1:33" s="461" customFormat="1" outlineLevel="1" x14ac:dyDescent="0.2">
      <c r="A650" s="450"/>
      <c r="B650" s="455"/>
      <c r="C650" s="444">
        <v>641</v>
      </c>
      <c r="D650" s="748"/>
      <c r="E650" s="748"/>
      <c r="F650" s="457"/>
      <c r="G650" s="740"/>
      <c r="H650" s="828"/>
      <c r="I650" s="468" t="e">
        <f t="shared" si="201"/>
        <v>#N/A</v>
      </c>
      <c r="J650" s="448">
        <f t="shared" si="202"/>
        <v>0</v>
      </c>
      <c r="K650" s="740"/>
      <c r="L650" s="740"/>
      <c r="M650" s="448">
        <f t="shared" si="203"/>
        <v>0</v>
      </c>
      <c r="N650" s="451">
        <f t="shared" si="200"/>
        <v>0</v>
      </c>
      <c r="O650" s="416"/>
      <c r="P650" s="416"/>
      <c r="Q650" s="416"/>
      <c r="R650" s="416"/>
      <c r="S650" s="416"/>
      <c r="T650" s="416"/>
      <c r="U650" s="416"/>
      <c r="V650" s="416"/>
      <c r="W650" s="417"/>
      <c r="X650" s="417"/>
      <c r="Y650" s="417"/>
      <c r="Z650" s="417"/>
      <c r="AA650" s="417"/>
      <c r="AB650" s="417"/>
      <c r="AC650" s="417"/>
      <c r="AD650" s="417"/>
      <c r="AE650" s="417"/>
      <c r="AF650" s="417"/>
      <c r="AG650" s="417"/>
    </row>
    <row r="651" spans="1:33" s="461" customFormat="1" outlineLevel="1" x14ac:dyDescent="0.2">
      <c r="A651" s="452" t="s">
        <v>774</v>
      </c>
      <c r="B651" s="455"/>
      <c r="C651" s="444">
        <v>642</v>
      </c>
      <c r="D651" s="748"/>
      <c r="E651" s="748"/>
      <c r="F651" s="457"/>
      <c r="G651" s="740"/>
      <c r="H651" s="458"/>
      <c r="I651" s="458"/>
      <c r="J651" s="446"/>
      <c r="K651" s="740"/>
      <c r="L651" s="740"/>
      <c r="M651" s="448">
        <f t="shared" si="203"/>
        <v>0</v>
      </c>
      <c r="N651" s="451">
        <f t="shared" si="200"/>
        <v>0</v>
      </c>
      <c r="O651" s="416"/>
      <c r="P651" s="416"/>
      <c r="Q651" s="416"/>
      <c r="R651" s="416"/>
      <c r="S651" s="416"/>
      <c r="T651" s="416"/>
      <c r="U651" s="416"/>
      <c r="V651" s="416"/>
      <c r="W651" s="417"/>
      <c r="X651" s="417"/>
      <c r="Y651" s="417"/>
      <c r="Z651" s="417"/>
      <c r="AA651" s="417"/>
      <c r="AB651" s="417"/>
      <c r="AC651" s="417"/>
      <c r="AD651" s="417"/>
      <c r="AE651" s="417"/>
      <c r="AF651" s="417"/>
      <c r="AG651" s="417"/>
    </row>
    <row r="652" spans="1:33" s="461" customFormat="1" x14ac:dyDescent="0.2">
      <c r="A652" s="453" t="s">
        <v>1363</v>
      </c>
      <c r="B652" s="454"/>
      <c r="C652" s="444">
        <v>643</v>
      </c>
      <c r="D652" s="745"/>
      <c r="E652" s="745"/>
      <c r="F652" s="454"/>
      <c r="G652" s="738"/>
      <c r="H652" s="469"/>
      <c r="I652" s="454"/>
      <c r="J652" s="441">
        <f>SUM(J653,J664,J675,J686,J697,J708,J719,J730,J741,J752,J763,J774,J785)</f>
        <v>0</v>
      </c>
      <c r="K652" s="441">
        <f>SUM(K653,K664,K675,K686,K697,K708,K719,K730,K741,K752,K763,K774,K785)</f>
        <v>0</v>
      </c>
      <c r="L652" s="441">
        <f>SUM(L653,L664,L675,L686,L697,L708,L719,L730,L741,L752,L763,L774,L785)</f>
        <v>0</v>
      </c>
      <c r="M652" s="441">
        <f>SUM(M653,M664,M675,M686,M697,M708,M719,M730,M741,M752,M763,M774,M785)</f>
        <v>0</v>
      </c>
      <c r="N652" s="442">
        <f>SUM(N653,N664,N675,N686,N697,N708,N719,N730,N741,N752,N763,N774,N785)</f>
        <v>0</v>
      </c>
      <c r="O652" s="416"/>
      <c r="P652" s="416"/>
      <c r="Q652" s="416"/>
      <c r="R652" s="416"/>
      <c r="S652" s="416"/>
      <c r="T652" s="416"/>
      <c r="U652" s="416"/>
      <c r="V652" s="416"/>
      <c r="W652" s="417"/>
      <c r="X652" s="417"/>
      <c r="Y652" s="417"/>
      <c r="Z652" s="417"/>
      <c r="AA652" s="417"/>
      <c r="AB652" s="417"/>
      <c r="AC652" s="417"/>
      <c r="AD652" s="417"/>
      <c r="AE652" s="417"/>
      <c r="AF652" s="417"/>
      <c r="AG652" s="417"/>
    </row>
    <row r="653" spans="1:33" s="461" customFormat="1" outlineLevel="1" x14ac:dyDescent="0.2">
      <c r="A653" s="452" t="str">
        <f>A$11</f>
        <v>Ариг банк</v>
      </c>
      <c r="B653" s="455"/>
      <c r="C653" s="444">
        <v>644</v>
      </c>
      <c r="D653" s="746"/>
      <c r="E653" s="746"/>
      <c r="F653" s="455"/>
      <c r="G653" s="466"/>
      <c r="H653" s="463"/>
      <c r="I653" s="455"/>
      <c r="J653" s="448">
        <f>SUMIF(J654:J663,"&lt;&gt;#N/A")</f>
        <v>0</v>
      </c>
      <c r="K653" s="448">
        <f>SUM(K654:K663)</f>
        <v>0</v>
      </c>
      <c r="L653" s="448">
        <f>SUM(L654:L663)</f>
        <v>0</v>
      </c>
      <c r="M653" s="448">
        <f>SUMIF(M654:M663,"&lt;&gt;#N/A")</f>
        <v>0</v>
      </c>
      <c r="N653" s="451">
        <f>SUMPRODUCT((N654:N663=$V$2)*M654:M663)</f>
        <v>0</v>
      </c>
      <c r="O653" s="416"/>
      <c r="P653" s="416"/>
      <c r="Q653" s="416"/>
      <c r="R653" s="416"/>
      <c r="S653" s="416"/>
      <c r="T653" s="416"/>
      <c r="U653" s="416"/>
      <c r="V653" s="416"/>
      <c r="W653" s="417"/>
      <c r="X653" s="417"/>
      <c r="Y653" s="417"/>
      <c r="Z653" s="417"/>
      <c r="AA653" s="417"/>
      <c r="AB653" s="417"/>
      <c r="AC653" s="417"/>
      <c r="AD653" s="417"/>
      <c r="AE653" s="417"/>
      <c r="AF653" s="417"/>
      <c r="AG653" s="417"/>
    </row>
    <row r="654" spans="1:33" s="461" customFormat="1" outlineLevel="2" x14ac:dyDescent="0.2">
      <c r="A654" s="450"/>
      <c r="B654" s="455"/>
      <c r="C654" s="444">
        <v>645</v>
      </c>
      <c r="D654" s="747"/>
      <c r="E654" s="747"/>
      <c r="F654" s="448">
        <f>YEARFRAC(D654,E654)*12</f>
        <v>0</v>
      </c>
      <c r="G654" s="740"/>
      <c r="H654" s="828"/>
      <c r="I654" s="468" t="e">
        <f>_xlfn.IFS(H654=$H$499,$I$499,H654=$H$500,$I$500,H654=$H$501,$I$501,H654=$H$502,$I$502,H654=$H$503,$I$503,H654=$H$504,$I$504,H654=$H$505,$I$505,H654=$H$506,$I$506)</f>
        <v>#N/A</v>
      </c>
      <c r="J654" s="448">
        <f>IF(ISNA(I654),0,G654*I654)</f>
        <v>0</v>
      </c>
      <c r="K654" s="740"/>
      <c r="L654" s="740"/>
      <c r="M654" s="448">
        <f>J654+K654+L654</f>
        <v>0</v>
      </c>
      <c r="N654" s="451">
        <f t="shared" ref="N654:N663" si="204">N$11</f>
        <v>0</v>
      </c>
      <c r="O654" s="416"/>
      <c r="P654" s="416"/>
      <c r="Q654" s="416"/>
      <c r="R654" s="416"/>
      <c r="S654" s="416"/>
      <c r="T654" s="416"/>
      <c r="U654" s="416"/>
      <c r="V654" s="416"/>
      <c r="W654" s="417"/>
      <c r="X654" s="417"/>
      <c r="Y654" s="417"/>
      <c r="Z654" s="417"/>
      <c r="AA654" s="417"/>
      <c r="AB654" s="417"/>
      <c r="AC654" s="417"/>
      <c r="AD654" s="417"/>
      <c r="AE654" s="417"/>
      <c r="AF654" s="417"/>
      <c r="AG654" s="417"/>
    </row>
    <row r="655" spans="1:33" s="461" customFormat="1" outlineLevel="2" x14ac:dyDescent="0.2">
      <c r="A655" s="450"/>
      <c r="B655" s="455"/>
      <c r="C655" s="444">
        <v>646</v>
      </c>
      <c r="D655" s="747"/>
      <c r="E655" s="747"/>
      <c r="F655" s="448">
        <f t="shared" ref="F655:F662" si="205">YEARFRAC(D655,E655)*12</f>
        <v>0</v>
      </c>
      <c r="G655" s="740"/>
      <c r="H655" s="828"/>
      <c r="I655" s="468" t="e">
        <f t="shared" ref="I655:I662" si="206">_xlfn.IFS(H655=$H$499,$I$499,H655=$H$500,$I$500,H655=$H$501,$I$501,H655=$H$502,$I$502,H655=$H$503,$I$503,H655=$H$504,$I$504,H655=$H$505,$I$505,H655=$H$506,$I$506)</f>
        <v>#N/A</v>
      </c>
      <c r="J655" s="448">
        <f t="shared" ref="J655:J662" si="207">IF(ISNA(I655),0,G655*I655)</f>
        <v>0</v>
      </c>
      <c r="K655" s="740"/>
      <c r="L655" s="740"/>
      <c r="M655" s="448">
        <f t="shared" ref="M655:M663" si="208">J655+K655+L655</f>
        <v>0</v>
      </c>
      <c r="N655" s="451">
        <f t="shared" si="204"/>
        <v>0</v>
      </c>
      <c r="O655" s="416"/>
      <c r="P655" s="416"/>
      <c r="Q655" s="416"/>
      <c r="R655" s="416"/>
      <c r="S655" s="416"/>
      <c r="T655" s="416"/>
      <c r="U655" s="416"/>
      <c r="V655" s="416"/>
      <c r="W655" s="417"/>
      <c r="X655" s="417"/>
      <c r="Y655" s="417"/>
      <c r="Z655" s="417"/>
      <c r="AA655" s="417"/>
      <c r="AB655" s="417"/>
      <c r="AC655" s="417"/>
      <c r="AD655" s="417"/>
      <c r="AE655" s="417"/>
      <c r="AF655" s="417"/>
      <c r="AG655" s="417"/>
    </row>
    <row r="656" spans="1:33" s="461" customFormat="1" outlineLevel="2" x14ac:dyDescent="0.2">
      <c r="A656" s="450"/>
      <c r="B656" s="455"/>
      <c r="C656" s="444">
        <v>647</v>
      </c>
      <c r="D656" s="747"/>
      <c r="E656" s="747"/>
      <c r="F656" s="448">
        <f t="shared" si="205"/>
        <v>0</v>
      </c>
      <c r="G656" s="740"/>
      <c r="H656" s="828"/>
      <c r="I656" s="468" t="e">
        <f t="shared" si="206"/>
        <v>#N/A</v>
      </c>
      <c r="J656" s="448">
        <f t="shared" si="207"/>
        <v>0</v>
      </c>
      <c r="K656" s="740"/>
      <c r="L656" s="740"/>
      <c r="M656" s="448">
        <f t="shared" si="208"/>
        <v>0</v>
      </c>
      <c r="N656" s="451">
        <f t="shared" si="204"/>
        <v>0</v>
      </c>
      <c r="O656" s="416"/>
      <c r="P656" s="416"/>
      <c r="Q656" s="416"/>
      <c r="R656" s="416"/>
      <c r="S656" s="416"/>
      <c r="T656" s="416"/>
      <c r="U656" s="416"/>
      <c r="V656" s="416"/>
      <c r="W656" s="417"/>
      <c r="X656" s="417"/>
      <c r="Y656" s="417"/>
      <c r="Z656" s="417"/>
      <c r="AA656" s="417"/>
      <c r="AB656" s="417"/>
      <c r="AC656" s="417"/>
      <c r="AD656" s="417"/>
      <c r="AE656" s="417"/>
      <c r="AF656" s="417"/>
      <c r="AG656" s="417"/>
    </row>
    <row r="657" spans="1:33" s="461" customFormat="1" outlineLevel="2" x14ac:dyDescent="0.2">
      <c r="A657" s="450"/>
      <c r="B657" s="455"/>
      <c r="C657" s="444">
        <v>648</v>
      </c>
      <c r="D657" s="747"/>
      <c r="E657" s="747"/>
      <c r="F657" s="448">
        <f t="shared" si="205"/>
        <v>0</v>
      </c>
      <c r="G657" s="740"/>
      <c r="H657" s="828"/>
      <c r="I657" s="468" t="e">
        <f t="shared" si="206"/>
        <v>#N/A</v>
      </c>
      <c r="J657" s="448">
        <f t="shared" si="207"/>
        <v>0</v>
      </c>
      <c r="K657" s="740"/>
      <c r="L657" s="740"/>
      <c r="M657" s="448">
        <f t="shared" si="208"/>
        <v>0</v>
      </c>
      <c r="N657" s="451">
        <f t="shared" si="204"/>
        <v>0</v>
      </c>
      <c r="O657" s="416"/>
      <c r="P657" s="416"/>
      <c r="Q657" s="416"/>
      <c r="R657" s="416"/>
      <c r="S657" s="416"/>
      <c r="T657" s="416"/>
      <c r="U657" s="416"/>
      <c r="V657" s="416"/>
      <c r="W657" s="417"/>
      <c r="X657" s="417"/>
      <c r="Y657" s="417"/>
      <c r="Z657" s="417"/>
      <c r="AA657" s="417"/>
      <c r="AB657" s="417"/>
      <c r="AC657" s="417"/>
      <c r="AD657" s="417"/>
      <c r="AE657" s="417"/>
      <c r="AF657" s="417"/>
      <c r="AG657" s="417"/>
    </row>
    <row r="658" spans="1:33" s="461" customFormat="1" outlineLevel="2" x14ac:dyDescent="0.2">
      <c r="A658" s="450"/>
      <c r="B658" s="455"/>
      <c r="C658" s="444">
        <v>649</v>
      </c>
      <c r="D658" s="747"/>
      <c r="E658" s="747"/>
      <c r="F658" s="448">
        <f t="shared" si="205"/>
        <v>0</v>
      </c>
      <c r="G658" s="740"/>
      <c r="H658" s="828"/>
      <c r="I658" s="468" t="e">
        <f t="shared" si="206"/>
        <v>#N/A</v>
      </c>
      <c r="J658" s="448">
        <f t="shared" si="207"/>
        <v>0</v>
      </c>
      <c r="K658" s="740"/>
      <c r="L658" s="740"/>
      <c r="M658" s="448">
        <f t="shared" si="208"/>
        <v>0</v>
      </c>
      <c r="N658" s="451">
        <f t="shared" si="204"/>
        <v>0</v>
      </c>
      <c r="O658" s="416"/>
      <c r="P658" s="416"/>
      <c r="Q658" s="416"/>
      <c r="R658" s="416"/>
      <c r="S658" s="416"/>
      <c r="T658" s="416"/>
      <c r="U658" s="416"/>
      <c r="V658" s="416"/>
      <c r="W658" s="417"/>
      <c r="X658" s="417"/>
      <c r="Y658" s="417"/>
      <c r="Z658" s="417"/>
      <c r="AA658" s="417"/>
      <c r="AB658" s="417"/>
      <c r="AC658" s="417"/>
      <c r="AD658" s="417"/>
      <c r="AE658" s="417"/>
      <c r="AF658" s="417"/>
      <c r="AG658" s="417"/>
    </row>
    <row r="659" spans="1:33" s="461" customFormat="1" outlineLevel="2" x14ac:dyDescent="0.2">
      <c r="A659" s="450"/>
      <c r="B659" s="455"/>
      <c r="C659" s="444">
        <v>650</v>
      </c>
      <c r="D659" s="747"/>
      <c r="E659" s="747"/>
      <c r="F659" s="448">
        <f t="shared" si="205"/>
        <v>0</v>
      </c>
      <c r="G659" s="740"/>
      <c r="H659" s="828"/>
      <c r="I659" s="468" t="e">
        <f t="shared" si="206"/>
        <v>#N/A</v>
      </c>
      <c r="J659" s="448">
        <f t="shared" si="207"/>
        <v>0</v>
      </c>
      <c r="K659" s="740"/>
      <c r="L659" s="740"/>
      <c r="M659" s="448">
        <f t="shared" si="208"/>
        <v>0</v>
      </c>
      <c r="N659" s="451">
        <f t="shared" si="204"/>
        <v>0</v>
      </c>
      <c r="O659" s="416"/>
      <c r="P659" s="416"/>
      <c r="Q659" s="416"/>
      <c r="R659" s="416"/>
      <c r="S659" s="416"/>
      <c r="T659" s="416"/>
      <c r="U659" s="416"/>
      <c r="V659" s="416"/>
      <c r="W659" s="417"/>
      <c r="X659" s="417"/>
      <c r="Y659" s="417"/>
      <c r="Z659" s="417"/>
      <c r="AA659" s="417"/>
      <c r="AB659" s="417"/>
      <c r="AC659" s="417"/>
      <c r="AD659" s="417"/>
      <c r="AE659" s="417"/>
      <c r="AF659" s="417"/>
      <c r="AG659" s="417"/>
    </row>
    <row r="660" spans="1:33" s="461" customFormat="1" outlineLevel="2" x14ac:dyDescent="0.2">
      <c r="A660" s="450"/>
      <c r="B660" s="455"/>
      <c r="C660" s="444">
        <v>651</v>
      </c>
      <c r="D660" s="747"/>
      <c r="E660" s="747"/>
      <c r="F660" s="448">
        <f t="shared" si="205"/>
        <v>0</v>
      </c>
      <c r="G660" s="740"/>
      <c r="H660" s="828"/>
      <c r="I660" s="468" t="e">
        <f t="shared" si="206"/>
        <v>#N/A</v>
      </c>
      <c r="J660" s="448">
        <f t="shared" si="207"/>
        <v>0</v>
      </c>
      <c r="K660" s="740"/>
      <c r="L660" s="740"/>
      <c r="M660" s="448">
        <f t="shared" si="208"/>
        <v>0</v>
      </c>
      <c r="N660" s="451">
        <f t="shared" si="204"/>
        <v>0</v>
      </c>
      <c r="O660" s="416"/>
      <c r="P660" s="416"/>
      <c r="Q660" s="416"/>
      <c r="R660" s="416"/>
      <c r="S660" s="416"/>
      <c r="T660" s="416"/>
      <c r="U660" s="416"/>
      <c r="V660" s="416"/>
      <c r="W660" s="417"/>
      <c r="X660" s="417"/>
      <c r="Y660" s="417"/>
      <c r="Z660" s="417"/>
      <c r="AA660" s="417"/>
      <c r="AB660" s="417"/>
      <c r="AC660" s="417"/>
      <c r="AD660" s="417"/>
      <c r="AE660" s="417"/>
      <c r="AF660" s="417"/>
      <c r="AG660" s="417"/>
    </row>
    <row r="661" spans="1:33" s="461" customFormat="1" outlineLevel="2" x14ac:dyDescent="0.2">
      <c r="A661" s="450"/>
      <c r="B661" s="455"/>
      <c r="C661" s="444">
        <v>652</v>
      </c>
      <c r="D661" s="747"/>
      <c r="E661" s="747"/>
      <c r="F661" s="448">
        <f t="shared" si="205"/>
        <v>0</v>
      </c>
      <c r="G661" s="740"/>
      <c r="H661" s="828"/>
      <c r="I661" s="468" t="e">
        <f t="shared" si="206"/>
        <v>#N/A</v>
      </c>
      <c r="J661" s="448">
        <f t="shared" si="207"/>
        <v>0</v>
      </c>
      <c r="K661" s="740"/>
      <c r="L661" s="740"/>
      <c r="M661" s="448">
        <f t="shared" si="208"/>
        <v>0</v>
      </c>
      <c r="N661" s="451">
        <f t="shared" si="204"/>
        <v>0</v>
      </c>
      <c r="O661" s="416"/>
      <c r="P661" s="416"/>
      <c r="Q661" s="416"/>
      <c r="R661" s="416"/>
      <c r="S661" s="416"/>
      <c r="T661" s="416"/>
      <c r="U661" s="416"/>
      <c r="V661" s="416"/>
      <c r="W661" s="417"/>
      <c r="X661" s="417"/>
      <c r="Y661" s="417"/>
      <c r="Z661" s="417"/>
      <c r="AA661" s="417"/>
      <c r="AB661" s="417"/>
      <c r="AC661" s="417"/>
      <c r="AD661" s="417"/>
      <c r="AE661" s="417"/>
      <c r="AF661" s="417"/>
      <c r="AG661" s="417"/>
    </row>
    <row r="662" spans="1:33" s="461" customFormat="1" outlineLevel="2" x14ac:dyDescent="0.2">
      <c r="A662" s="450"/>
      <c r="B662" s="455"/>
      <c r="C662" s="444">
        <v>653</v>
      </c>
      <c r="D662" s="747"/>
      <c r="E662" s="747"/>
      <c r="F662" s="448">
        <f t="shared" si="205"/>
        <v>0</v>
      </c>
      <c r="G662" s="740"/>
      <c r="H662" s="828"/>
      <c r="I662" s="468" t="e">
        <f t="shared" si="206"/>
        <v>#N/A</v>
      </c>
      <c r="J662" s="448">
        <f t="shared" si="207"/>
        <v>0</v>
      </c>
      <c r="K662" s="740"/>
      <c r="L662" s="740"/>
      <c r="M662" s="448">
        <f t="shared" si="208"/>
        <v>0</v>
      </c>
      <c r="N662" s="451">
        <f t="shared" si="204"/>
        <v>0</v>
      </c>
      <c r="O662" s="416"/>
      <c r="P662" s="416"/>
      <c r="Q662" s="416"/>
      <c r="R662" s="416"/>
      <c r="S662" s="416"/>
      <c r="T662" s="416"/>
      <c r="U662" s="416"/>
      <c r="V662" s="416"/>
      <c r="W662" s="417"/>
      <c r="X662" s="417"/>
      <c r="Y662" s="417"/>
      <c r="Z662" s="417"/>
      <c r="AA662" s="417"/>
      <c r="AB662" s="417"/>
      <c r="AC662" s="417"/>
      <c r="AD662" s="417"/>
      <c r="AE662" s="417"/>
      <c r="AF662" s="417"/>
      <c r="AG662" s="417"/>
    </row>
    <row r="663" spans="1:33" s="461" customFormat="1" outlineLevel="2" x14ac:dyDescent="0.2">
      <c r="A663" s="452" t="s">
        <v>774</v>
      </c>
      <c r="B663" s="455"/>
      <c r="C663" s="444">
        <v>654</v>
      </c>
      <c r="D663" s="747"/>
      <c r="E663" s="747"/>
      <c r="F663" s="448"/>
      <c r="G663" s="740"/>
      <c r="H663" s="458"/>
      <c r="I663" s="458"/>
      <c r="J663" s="446"/>
      <c r="K663" s="740"/>
      <c r="L663" s="740"/>
      <c r="M663" s="448">
        <f t="shared" si="208"/>
        <v>0</v>
      </c>
      <c r="N663" s="451">
        <f t="shared" si="204"/>
        <v>0</v>
      </c>
      <c r="O663" s="416"/>
      <c r="P663" s="416"/>
      <c r="Q663" s="416"/>
      <c r="R663" s="416"/>
      <c r="S663" s="416"/>
      <c r="T663" s="416"/>
      <c r="U663" s="416"/>
      <c r="V663" s="416"/>
      <c r="W663" s="417"/>
      <c r="X663" s="417"/>
      <c r="Y663" s="417"/>
      <c r="Z663" s="417"/>
      <c r="AA663" s="417"/>
      <c r="AB663" s="417"/>
      <c r="AC663" s="417"/>
      <c r="AD663" s="417"/>
      <c r="AE663" s="417"/>
      <c r="AF663" s="417"/>
      <c r="AG663" s="417"/>
    </row>
    <row r="664" spans="1:33" s="461" customFormat="1" outlineLevel="1" x14ac:dyDescent="0.2">
      <c r="A664" s="452" t="str">
        <f>A$12</f>
        <v>Богд банк</v>
      </c>
      <c r="B664" s="455"/>
      <c r="C664" s="444">
        <v>655</v>
      </c>
      <c r="D664" s="746"/>
      <c r="E664" s="746"/>
      <c r="F664" s="448"/>
      <c r="G664" s="466"/>
      <c r="H664" s="463"/>
      <c r="I664" s="455"/>
      <c r="J664" s="448">
        <f>SUMIF(J665:J674,"&lt;&gt;#N/A")</f>
        <v>0</v>
      </c>
      <c r="K664" s="448">
        <f>SUM(K665:K674)</f>
        <v>0</v>
      </c>
      <c r="L664" s="448">
        <f>SUM(L665:L674)</f>
        <v>0</v>
      </c>
      <c r="M664" s="448">
        <f>SUMIF(M665:M674,"&lt;&gt;#N/A")</f>
        <v>0</v>
      </c>
      <c r="N664" s="451">
        <f>SUMPRODUCT((N665:N674=$V$2)*M665:M674)</f>
        <v>0</v>
      </c>
      <c r="O664" s="416"/>
      <c r="P664" s="416"/>
      <c r="Q664" s="416"/>
      <c r="R664" s="416"/>
      <c r="S664" s="416"/>
      <c r="T664" s="416"/>
      <c r="U664" s="416"/>
      <c r="V664" s="416"/>
      <c r="W664" s="417"/>
      <c r="X664" s="417"/>
      <c r="Y664" s="417"/>
      <c r="Z664" s="417"/>
      <c r="AA664" s="417"/>
      <c r="AB664" s="417"/>
      <c r="AC664" s="417"/>
      <c r="AD664" s="417"/>
      <c r="AE664" s="417"/>
      <c r="AF664" s="417"/>
      <c r="AG664" s="417"/>
    </row>
    <row r="665" spans="1:33" s="461" customFormat="1" outlineLevel="2" x14ac:dyDescent="0.2">
      <c r="A665" s="450"/>
      <c r="B665" s="455"/>
      <c r="C665" s="444">
        <v>656</v>
      </c>
      <c r="D665" s="747"/>
      <c r="E665" s="747"/>
      <c r="F665" s="448">
        <f>YEARFRAC(D665,E665)*12</f>
        <v>0</v>
      </c>
      <c r="G665" s="740"/>
      <c r="H665" s="828"/>
      <c r="I665" s="468" t="e">
        <f>_xlfn.IFS(H665=$H$499,$I$499,H665=$H$500,$I$500,H665=$H$501,$I$501,H665=$H$502,$I$502,H665=$H$503,$I$503,H665=$H$504,$I$504,H665=$H$505,$I$505,H665=$H$506,$I$506)</f>
        <v>#N/A</v>
      </c>
      <c r="J665" s="448">
        <f>IF(ISNA(I665),0,G665*I665)</f>
        <v>0</v>
      </c>
      <c r="K665" s="740"/>
      <c r="L665" s="740"/>
      <c r="M665" s="448">
        <f>J665+K665+L665</f>
        <v>0</v>
      </c>
      <c r="N665" s="451">
        <f t="shared" ref="N665:N674" si="209">N$12</f>
        <v>0</v>
      </c>
      <c r="O665" s="416"/>
      <c r="P665" s="416"/>
      <c r="Q665" s="416"/>
      <c r="R665" s="416"/>
      <c r="S665" s="416"/>
      <c r="T665" s="416"/>
      <c r="U665" s="416"/>
      <c r="V665" s="416"/>
      <c r="W665" s="417"/>
      <c r="X665" s="417"/>
      <c r="Y665" s="417"/>
      <c r="Z665" s="417"/>
      <c r="AA665" s="417"/>
      <c r="AB665" s="417"/>
      <c r="AC665" s="417"/>
      <c r="AD665" s="417"/>
      <c r="AE665" s="417"/>
      <c r="AF665" s="417"/>
      <c r="AG665" s="417"/>
    </row>
    <row r="666" spans="1:33" s="461" customFormat="1" outlineLevel="2" x14ac:dyDescent="0.2">
      <c r="A666" s="450"/>
      <c r="B666" s="455"/>
      <c r="C666" s="444">
        <v>657</v>
      </c>
      <c r="D666" s="747"/>
      <c r="E666" s="747"/>
      <c r="F666" s="448">
        <f t="shared" ref="F666:F673" si="210">YEARFRAC(D666,E666)*12</f>
        <v>0</v>
      </c>
      <c r="G666" s="740"/>
      <c r="H666" s="828"/>
      <c r="I666" s="468" t="e">
        <f t="shared" ref="I666:I673" si="211">_xlfn.IFS(H666=$H$499,$I$499,H666=$H$500,$I$500,H666=$H$501,$I$501,H666=$H$502,$I$502,H666=$H$503,$I$503,H666=$H$504,$I$504,H666=$H$505,$I$505,H666=$H$506,$I$506)</f>
        <v>#N/A</v>
      </c>
      <c r="J666" s="448">
        <f t="shared" ref="J666:J673" si="212">IF(ISNA(I666),0,G666*I666)</f>
        <v>0</v>
      </c>
      <c r="K666" s="740"/>
      <c r="L666" s="740"/>
      <c r="M666" s="448">
        <f t="shared" ref="M666:M674" si="213">J666+K666+L666</f>
        <v>0</v>
      </c>
      <c r="N666" s="451">
        <f t="shared" si="209"/>
        <v>0</v>
      </c>
      <c r="O666" s="416"/>
      <c r="P666" s="416"/>
      <c r="Q666" s="416"/>
      <c r="R666" s="416"/>
      <c r="S666" s="416"/>
      <c r="T666" s="416"/>
      <c r="U666" s="416"/>
      <c r="V666" s="416"/>
      <c r="W666" s="417"/>
      <c r="X666" s="417"/>
      <c r="Y666" s="417"/>
      <c r="Z666" s="417"/>
      <c r="AA666" s="417"/>
      <c r="AB666" s="417"/>
      <c r="AC666" s="417"/>
      <c r="AD666" s="417"/>
      <c r="AE666" s="417"/>
      <c r="AF666" s="417"/>
      <c r="AG666" s="417"/>
    </row>
    <row r="667" spans="1:33" s="461" customFormat="1" outlineLevel="2" x14ac:dyDescent="0.2">
      <c r="A667" s="450"/>
      <c r="B667" s="455"/>
      <c r="C667" s="444">
        <v>658</v>
      </c>
      <c r="D667" s="747"/>
      <c r="E667" s="747"/>
      <c r="F667" s="448">
        <f t="shared" si="210"/>
        <v>0</v>
      </c>
      <c r="G667" s="740"/>
      <c r="H667" s="828"/>
      <c r="I667" s="468" t="e">
        <f t="shared" si="211"/>
        <v>#N/A</v>
      </c>
      <c r="J667" s="448">
        <f t="shared" si="212"/>
        <v>0</v>
      </c>
      <c r="K667" s="740"/>
      <c r="L667" s="740"/>
      <c r="M667" s="448">
        <f t="shared" si="213"/>
        <v>0</v>
      </c>
      <c r="N667" s="451">
        <f t="shared" si="209"/>
        <v>0</v>
      </c>
      <c r="O667" s="416"/>
      <c r="P667" s="416"/>
      <c r="Q667" s="416"/>
      <c r="R667" s="416"/>
      <c r="S667" s="416"/>
      <c r="T667" s="416"/>
      <c r="U667" s="416"/>
      <c r="V667" s="416"/>
      <c r="W667" s="417"/>
      <c r="X667" s="417"/>
      <c r="Y667" s="417"/>
      <c r="Z667" s="417"/>
      <c r="AA667" s="417"/>
      <c r="AB667" s="417"/>
      <c r="AC667" s="417"/>
      <c r="AD667" s="417"/>
      <c r="AE667" s="417"/>
      <c r="AF667" s="417"/>
      <c r="AG667" s="417"/>
    </row>
    <row r="668" spans="1:33" s="461" customFormat="1" outlineLevel="2" x14ac:dyDescent="0.2">
      <c r="A668" s="450"/>
      <c r="B668" s="455"/>
      <c r="C668" s="444">
        <v>659</v>
      </c>
      <c r="D668" s="747"/>
      <c r="E668" s="747"/>
      <c r="F668" s="448">
        <f t="shared" si="210"/>
        <v>0</v>
      </c>
      <c r="G668" s="740"/>
      <c r="H668" s="828"/>
      <c r="I668" s="468" t="e">
        <f t="shared" si="211"/>
        <v>#N/A</v>
      </c>
      <c r="J668" s="448">
        <f t="shared" si="212"/>
        <v>0</v>
      </c>
      <c r="K668" s="740"/>
      <c r="L668" s="740"/>
      <c r="M668" s="448">
        <f t="shared" si="213"/>
        <v>0</v>
      </c>
      <c r="N668" s="451">
        <f t="shared" si="209"/>
        <v>0</v>
      </c>
      <c r="O668" s="416"/>
      <c r="P668" s="416"/>
      <c r="Q668" s="416"/>
      <c r="R668" s="416"/>
      <c r="S668" s="416"/>
      <c r="T668" s="416"/>
      <c r="U668" s="416"/>
      <c r="V668" s="416"/>
      <c r="W668" s="417"/>
      <c r="X668" s="417"/>
      <c r="Y668" s="417"/>
      <c r="Z668" s="417"/>
      <c r="AA668" s="417"/>
      <c r="AB668" s="417"/>
      <c r="AC668" s="417"/>
      <c r="AD668" s="417"/>
      <c r="AE668" s="417"/>
      <c r="AF668" s="417"/>
      <c r="AG668" s="417"/>
    </row>
    <row r="669" spans="1:33" s="461" customFormat="1" outlineLevel="2" x14ac:dyDescent="0.2">
      <c r="A669" s="450"/>
      <c r="B669" s="455"/>
      <c r="C669" s="444">
        <v>660</v>
      </c>
      <c r="D669" s="747"/>
      <c r="E669" s="747"/>
      <c r="F669" s="448">
        <f t="shared" si="210"/>
        <v>0</v>
      </c>
      <c r="G669" s="740"/>
      <c r="H669" s="828"/>
      <c r="I669" s="468" t="e">
        <f t="shared" si="211"/>
        <v>#N/A</v>
      </c>
      <c r="J669" s="448">
        <f t="shared" si="212"/>
        <v>0</v>
      </c>
      <c r="K669" s="740"/>
      <c r="L669" s="740"/>
      <c r="M669" s="448">
        <f t="shared" si="213"/>
        <v>0</v>
      </c>
      <c r="N669" s="451">
        <f t="shared" si="209"/>
        <v>0</v>
      </c>
      <c r="O669" s="416"/>
      <c r="P669" s="416"/>
      <c r="Q669" s="416"/>
      <c r="R669" s="416"/>
      <c r="S669" s="416"/>
      <c r="T669" s="416"/>
      <c r="U669" s="416"/>
      <c r="V669" s="416"/>
      <c r="W669" s="417"/>
      <c r="X669" s="417"/>
      <c r="Y669" s="417"/>
      <c r="Z669" s="417"/>
      <c r="AA669" s="417"/>
      <c r="AB669" s="417"/>
      <c r="AC669" s="417"/>
      <c r="AD669" s="417"/>
      <c r="AE669" s="417"/>
      <c r="AF669" s="417"/>
      <c r="AG669" s="417"/>
    </row>
    <row r="670" spans="1:33" s="461" customFormat="1" outlineLevel="2" x14ac:dyDescent="0.2">
      <c r="A670" s="450"/>
      <c r="B670" s="455"/>
      <c r="C670" s="444">
        <v>661</v>
      </c>
      <c r="D670" s="747"/>
      <c r="E670" s="747"/>
      <c r="F670" s="448">
        <f t="shared" si="210"/>
        <v>0</v>
      </c>
      <c r="G670" s="740"/>
      <c r="H670" s="828"/>
      <c r="I670" s="468" t="e">
        <f t="shared" si="211"/>
        <v>#N/A</v>
      </c>
      <c r="J670" s="448">
        <f t="shared" si="212"/>
        <v>0</v>
      </c>
      <c r="K670" s="740"/>
      <c r="L670" s="740"/>
      <c r="M670" s="448">
        <f t="shared" si="213"/>
        <v>0</v>
      </c>
      <c r="N670" s="451">
        <f t="shared" si="209"/>
        <v>0</v>
      </c>
      <c r="O670" s="416"/>
      <c r="P670" s="416"/>
      <c r="Q670" s="416"/>
      <c r="R670" s="416"/>
      <c r="S670" s="416"/>
      <c r="T670" s="416"/>
      <c r="U670" s="416"/>
      <c r="V670" s="416"/>
      <c r="W670" s="417"/>
      <c r="X670" s="417"/>
      <c r="Y670" s="417"/>
      <c r="Z670" s="417"/>
      <c r="AA670" s="417"/>
      <c r="AB670" s="417"/>
      <c r="AC670" s="417"/>
      <c r="AD670" s="417"/>
      <c r="AE670" s="417"/>
      <c r="AF670" s="417"/>
      <c r="AG670" s="417"/>
    </row>
    <row r="671" spans="1:33" s="461" customFormat="1" outlineLevel="2" x14ac:dyDescent="0.2">
      <c r="A671" s="450"/>
      <c r="B671" s="455"/>
      <c r="C671" s="444">
        <v>662</v>
      </c>
      <c r="D671" s="747"/>
      <c r="E671" s="747"/>
      <c r="F671" s="448">
        <f t="shared" si="210"/>
        <v>0</v>
      </c>
      <c r="G671" s="740"/>
      <c r="H671" s="828"/>
      <c r="I671" s="468" t="e">
        <f t="shared" si="211"/>
        <v>#N/A</v>
      </c>
      <c r="J671" s="448">
        <f t="shared" si="212"/>
        <v>0</v>
      </c>
      <c r="K671" s="740"/>
      <c r="L671" s="740"/>
      <c r="M671" s="448">
        <f t="shared" si="213"/>
        <v>0</v>
      </c>
      <c r="N671" s="451">
        <f t="shared" si="209"/>
        <v>0</v>
      </c>
      <c r="O671" s="416"/>
      <c r="P671" s="416"/>
      <c r="Q671" s="416"/>
      <c r="R671" s="416"/>
      <c r="S671" s="416"/>
      <c r="T671" s="416"/>
      <c r="U671" s="416"/>
      <c r="V671" s="416"/>
      <c r="W671" s="417"/>
      <c r="X671" s="417"/>
      <c r="Y671" s="417"/>
      <c r="Z671" s="417"/>
      <c r="AA671" s="417"/>
      <c r="AB671" s="417"/>
      <c r="AC671" s="417"/>
      <c r="AD671" s="417"/>
      <c r="AE671" s="417"/>
      <c r="AF671" s="417"/>
      <c r="AG671" s="417"/>
    </row>
    <row r="672" spans="1:33" s="461" customFormat="1" outlineLevel="2" x14ac:dyDescent="0.2">
      <c r="A672" s="450"/>
      <c r="B672" s="455"/>
      <c r="C672" s="444">
        <v>663</v>
      </c>
      <c r="D672" s="747"/>
      <c r="E672" s="747"/>
      <c r="F672" s="448">
        <f t="shared" si="210"/>
        <v>0</v>
      </c>
      <c r="G672" s="740"/>
      <c r="H672" s="828"/>
      <c r="I672" s="468" t="e">
        <f t="shared" si="211"/>
        <v>#N/A</v>
      </c>
      <c r="J672" s="448">
        <f t="shared" si="212"/>
        <v>0</v>
      </c>
      <c r="K672" s="740"/>
      <c r="L672" s="740"/>
      <c r="M672" s="448">
        <f t="shared" si="213"/>
        <v>0</v>
      </c>
      <c r="N672" s="451">
        <f t="shared" si="209"/>
        <v>0</v>
      </c>
      <c r="O672" s="416"/>
      <c r="P672" s="416"/>
      <c r="Q672" s="416"/>
      <c r="R672" s="416"/>
      <c r="S672" s="416"/>
      <c r="T672" s="416"/>
      <c r="U672" s="416"/>
      <c r="V672" s="416"/>
      <c r="W672" s="417"/>
      <c r="X672" s="417"/>
      <c r="Y672" s="417"/>
      <c r="Z672" s="417"/>
      <c r="AA672" s="417"/>
      <c r="AB672" s="417"/>
      <c r="AC672" s="417"/>
      <c r="AD672" s="417"/>
      <c r="AE672" s="417"/>
      <c r="AF672" s="417"/>
      <c r="AG672" s="417"/>
    </row>
    <row r="673" spans="1:33" s="461" customFormat="1" outlineLevel="2" x14ac:dyDescent="0.2">
      <c r="A673" s="450"/>
      <c r="B673" s="455"/>
      <c r="C673" s="444">
        <v>664</v>
      </c>
      <c r="D673" s="747"/>
      <c r="E673" s="747"/>
      <c r="F673" s="448">
        <f t="shared" si="210"/>
        <v>0</v>
      </c>
      <c r="G673" s="740"/>
      <c r="H673" s="828"/>
      <c r="I673" s="468" t="e">
        <f t="shared" si="211"/>
        <v>#N/A</v>
      </c>
      <c r="J673" s="448">
        <f t="shared" si="212"/>
        <v>0</v>
      </c>
      <c r="K673" s="740"/>
      <c r="L673" s="740"/>
      <c r="M673" s="448">
        <f t="shared" si="213"/>
        <v>0</v>
      </c>
      <c r="N673" s="451">
        <f t="shared" si="209"/>
        <v>0</v>
      </c>
      <c r="O673" s="416"/>
      <c r="P673" s="416"/>
      <c r="Q673" s="416"/>
      <c r="R673" s="416"/>
      <c r="S673" s="416"/>
      <c r="T673" s="416"/>
      <c r="U673" s="416"/>
      <c r="V673" s="416"/>
      <c r="W673" s="417"/>
      <c r="X673" s="417"/>
      <c r="Y673" s="417"/>
      <c r="Z673" s="417"/>
      <c r="AA673" s="417"/>
      <c r="AB673" s="417"/>
      <c r="AC673" s="417"/>
      <c r="AD673" s="417"/>
      <c r="AE673" s="417"/>
      <c r="AF673" s="417"/>
      <c r="AG673" s="417"/>
    </row>
    <row r="674" spans="1:33" s="461" customFormat="1" outlineLevel="2" x14ac:dyDescent="0.2">
      <c r="A674" s="452" t="s">
        <v>774</v>
      </c>
      <c r="B674" s="455"/>
      <c r="C674" s="444">
        <v>665</v>
      </c>
      <c r="D674" s="747"/>
      <c r="E674" s="747"/>
      <c r="F674" s="448"/>
      <c r="G674" s="740"/>
      <c r="H674" s="458"/>
      <c r="I674" s="458"/>
      <c r="J674" s="446"/>
      <c r="K674" s="740"/>
      <c r="L674" s="740"/>
      <c r="M674" s="448">
        <f t="shared" si="213"/>
        <v>0</v>
      </c>
      <c r="N674" s="451">
        <f t="shared" si="209"/>
        <v>0</v>
      </c>
      <c r="O674" s="416"/>
      <c r="P674" s="416"/>
      <c r="Q674" s="416"/>
      <c r="R674" s="416"/>
      <c r="S674" s="416"/>
      <c r="T674" s="416"/>
      <c r="U674" s="416"/>
      <c r="V674" s="416"/>
      <c r="W674" s="417"/>
      <c r="X674" s="417"/>
      <c r="Y674" s="417"/>
      <c r="Z674" s="417"/>
      <c r="AA674" s="417"/>
      <c r="AB674" s="417"/>
      <c r="AC674" s="417"/>
      <c r="AD674" s="417"/>
      <c r="AE674" s="417"/>
      <c r="AF674" s="417"/>
      <c r="AG674" s="417"/>
    </row>
    <row r="675" spans="1:33" s="461" customFormat="1" outlineLevel="1" x14ac:dyDescent="0.2">
      <c r="A675" s="452" t="str">
        <f>A$13</f>
        <v>Голомт банк</v>
      </c>
      <c r="B675" s="455"/>
      <c r="C675" s="444">
        <v>666</v>
      </c>
      <c r="D675" s="746"/>
      <c r="E675" s="746"/>
      <c r="F675" s="448"/>
      <c r="G675" s="466"/>
      <c r="H675" s="463"/>
      <c r="I675" s="455"/>
      <c r="J675" s="448">
        <f>SUMIF(J676:J685,"&lt;&gt;#N/A")</f>
        <v>0</v>
      </c>
      <c r="K675" s="448">
        <f>SUM(K676:K685)</f>
        <v>0</v>
      </c>
      <c r="L675" s="448">
        <f>SUM(L676:L685)</f>
        <v>0</v>
      </c>
      <c r="M675" s="448">
        <f>SUMIF(M676:M685,"&lt;&gt;#N/A")</f>
        <v>0</v>
      </c>
      <c r="N675" s="451">
        <f>SUMPRODUCT((N676:N685=$V$2)*M676:M685)</f>
        <v>0</v>
      </c>
      <c r="O675" s="416"/>
      <c r="P675" s="416"/>
      <c r="Q675" s="416"/>
      <c r="R675" s="416"/>
      <c r="S675" s="416"/>
      <c r="T675" s="416"/>
      <c r="U675" s="416"/>
      <c r="V675" s="416"/>
      <c r="W675" s="417"/>
      <c r="X675" s="417"/>
      <c r="Y675" s="417"/>
      <c r="Z675" s="417"/>
      <c r="AA675" s="417"/>
      <c r="AB675" s="417"/>
      <c r="AC675" s="417"/>
      <c r="AD675" s="417"/>
      <c r="AE675" s="417"/>
      <c r="AF675" s="417"/>
      <c r="AG675" s="417"/>
    </row>
    <row r="676" spans="1:33" s="461" customFormat="1" outlineLevel="2" x14ac:dyDescent="0.2">
      <c r="A676" s="450"/>
      <c r="B676" s="455"/>
      <c r="C676" s="444">
        <v>667</v>
      </c>
      <c r="D676" s="747"/>
      <c r="E676" s="747"/>
      <c r="F676" s="448">
        <f>YEARFRAC(D676,E676)*12</f>
        <v>0</v>
      </c>
      <c r="G676" s="740"/>
      <c r="H676" s="828"/>
      <c r="I676" s="468" t="e">
        <f>_xlfn.IFS(H676=$H$499,$I$499,H676=$H$500,$I$500,H676=$H$501,$I$501,H676=$H$502,$I$502,H676=$H$503,$I$503,H676=$H$504,$I$504,H676=$H$505,$I$505,H676=$H$506,$I$506)</f>
        <v>#N/A</v>
      </c>
      <c r="J676" s="448">
        <f>IF(ISNA(I676),0,G676*I676)</f>
        <v>0</v>
      </c>
      <c r="K676" s="740"/>
      <c r="L676" s="740"/>
      <c r="M676" s="448">
        <f>J676+K676+L676</f>
        <v>0</v>
      </c>
      <c r="N676" s="451">
        <f t="shared" ref="N676:N685" si="214">N$13</f>
        <v>0</v>
      </c>
      <c r="O676" s="416"/>
      <c r="P676" s="416"/>
      <c r="Q676" s="416"/>
      <c r="R676" s="416"/>
      <c r="S676" s="416"/>
      <c r="T676" s="416"/>
      <c r="U676" s="416"/>
      <c r="V676" s="416"/>
      <c r="W676" s="417"/>
      <c r="X676" s="417"/>
      <c r="Y676" s="417"/>
      <c r="Z676" s="417"/>
      <c r="AA676" s="417"/>
      <c r="AB676" s="417"/>
      <c r="AC676" s="417"/>
      <c r="AD676" s="417"/>
      <c r="AE676" s="417"/>
      <c r="AF676" s="417"/>
      <c r="AG676" s="417"/>
    </row>
    <row r="677" spans="1:33" s="461" customFormat="1" outlineLevel="2" x14ac:dyDescent="0.2">
      <c r="A677" s="450"/>
      <c r="B677" s="455"/>
      <c r="C677" s="444">
        <v>668</v>
      </c>
      <c r="D677" s="747"/>
      <c r="E677" s="747"/>
      <c r="F677" s="448">
        <f t="shared" ref="F677:F684" si="215">YEARFRAC(D677,E677)*12</f>
        <v>0</v>
      </c>
      <c r="G677" s="740"/>
      <c r="H677" s="828"/>
      <c r="I677" s="468" t="e">
        <f t="shared" ref="I677:I684" si="216">_xlfn.IFS(H677=$H$499,$I$499,H677=$H$500,$I$500,H677=$H$501,$I$501,H677=$H$502,$I$502,H677=$H$503,$I$503,H677=$H$504,$I$504,H677=$H$505,$I$505,H677=$H$506,$I$506)</f>
        <v>#N/A</v>
      </c>
      <c r="J677" s="448">
        <f t="shared" ref="J677:J684" si="217">IF(ISNA(I677),0,G677*I677)</f>
        <v>0</v>
      </c>
      <c r="K677" s="740"/>
      <c r="L677" s="740"/>
      <c r="M677" s="448">
        <f t="shared" ref="M677:M685" si="218">J677+K677+L677</f>
        <v>0</v>
      </c>
      <c r="N677" s="451">
        <f t="shared" si="214"/>
        <v>0</v>
      </c>
      <c r="O677" s="416"/>
      <c r="P677" s="416"/>
      <c r="Q677" s="416"/>
      <c r="R677" s="416"/>
      <c r="S677" s="416"/>
      <c r="T677" s="416"/>
      <c r="U677" s="416"/>
      <c r="V677" s="416"/>
      <c r="W677" s="417"/>
      <c r="X677" s="417"/>
      <c r="Y677" s="417"/>
      <c r="Z677" s="417"/>
      <c r="AA677" s="417"/>
      <c r="AB677" s="417"/>
      <c r="AC677" s="417"/>
      <c r="AD677" s="417"/>
      <c r="AE677" s="417"/>
      <c r="AF677" s="417"/>
      <c r="AG677" s="417"/>
    </row>
    <row r="678" spans="1:33" s="461" customFormat="1" outlineLevel="2" x14ac:dyDescent="0.2">
      <c r="A678" s="450"/>
      <c r="B678" s="455"/>
      <c r="C678" s="444">
        <v>669</v>
      </c>
      <c r="D678" s="747"/>
      <c r="E678" s="747"/>
      <c r="F678" s="448">
        <f t="shared" si="215"/>
        <v>0</v>
      </c>
      <c r="G678" s="740"/>
      <c r="H678" s="828"/>
      <c r="I678" s="468" t="e">
        <f t="shared" si="216"/>
        <v>#N/A</v>
      </c>
      <c r="J678" s="448">
        <f t="shared" si="217"/>
        <v>0</v>
      </c>
      <c r="K678" s="740"/>
      <c r="L678" s="740"/>
      <c r="M678" s="448">
        <f t="shared" si="218"/>
        <v>0</v>
      </c>
      <c r="N678" s="451">
        <f t="shared" si="214"/>
        <v>0</v>
      </c>
      <c r="O678" s="416"/>
      <c r="P678" s="416"/>
      <c r="Q678" s="416"/>
      <c r="R678" s="416"/>
      <c r="S678" s="416"/>
      <c r="T678" s="416"/>
      <c r="U678" s="416"/>
      <c r="V678" s="416"/>
      <c r="W678" s="417"/>
      <c r="X678" s="417"/>
      <c r="Y678" s="417"/>
      <c r="Z678" s="417"/>
      <c r="AA678" s="417"/>
      <c r="AB678" s="417"/>
      <c r="AC678" s="417"/>
      <c r="AD678" s="417"/>
      <c r="AE678" s="417"/>
      <c r="AF678" s="417"/>
      <c r="AG678" s="417"/>
    </row>
    <row r="679" spans="1:33" s="461" customFormat="1" outlineLevel="2" x14ac:dyDescent="0.2">
      <c r="A679" s="450"/>
      <c r="B679" s="455"/>
      <c r="C679" s="444">
        <v>670</v>
      </c>
      <c r="D679" s="747"/>
      <c r="E679" s="747"/>
      <c r="F679" s="448">
        <f t="shared" si="215"/>
        <v>0</v>
      </c>
      <c r="G679" s="740"/>
      <c r="H679" s="828"/>
      <c r="I679" s="468" t="e">
        <f t="shared" si="216"/>
        <v>#N/A</v>
      </c>
      <c r="J679" s="448">
        <f t="shared" si="217"/>
        <v>0</v>
      </c>
      <c r="K679" s="740"/>
      <c r="L679" s="740"/>
      <c r="M679" s="448">
        <f t="shared" si="218"/>
        <v>0</v>
      </c>
      <c r="N679" s="451">
        <f t="shared" si="214"/>
        <v>0</v>
      </c>
      <c r="O679" s="416"/>
      <c r="P679" s="416"/>
      <c r="Q679" s="416"/>
      <c r="R679" s="416"/>
      <c r="S679" s="416"/>
      <c r="T679" s="416"/>
      <c r="U679" s="416"/>
      <c r="V679" s="416"/>
      <c r="W679" s="417"/>
      <c r="X679" s="417"/>
      <c r="Y679" s="417"/>
      <c r="Z679" s="417"/>
      <c r="AA679" s="417"/>
      <c r="AB679" s="417"/>
      <c r="AC679" s="417"/>
      <c r="AD679" s="417"/>
      <c r="AE679" s="417"/>
      <c r="AF679" s="417"/>
      <c r="AG679" s="417"/>
    </row>
    <row r="680" spans="1:33" s="461" customFormat="1" outlineLevel="2" x14ac:dyDescent="0.2">
      <c r="A680" s="450"/>
      <c r="B680" s="455"/>
      <c r="C680" s="444">
        <v>671</v>
      </c>
      <c r="D680" s="747"/>
      <c r="E680" s="747"/>
      <c r="F680" s="448">
        <f t="shared" si="215"/>
        <v>0</v>
      </c>
      <c r="G680" s="740"/>
      <c r="H680" s="828"/>
      <c r="I680" s="468" t="e">
        <f t="shared" si="216"/>
        <v>#N/A</v>
      </c>
      <c r="J680" s="448">
        <f t="shared" si="217"/>
        <v>0</v>
      </c>
      <c r="K680" s="740"/>
      <c r="L680" s="740"/>
      <c r="M680" s="448">
        <f t="shared" si="218"/>
        <v>0</v>
      </c>
      <c r="N680" s="451">
        <f t="shared" si="214"/>
        <v>0</v>
      </c>
      <c r="O680" s="416"/>
      <c r="P680" s="416"/>
      <c r="Q680" s="416"/>
      <c r="R680" s="416"/>
      <c r="S680" s="416"/>
      <c r="T680" s="416"/>
      <c r="U680" s="416"/>
      <c r="V680" s="416"/>
      <c r="W680" s="417"/>
      <c r="X680" s="417"/>
      <c r="Y680" s="417"/>
      <c r="Z680" s="417"/>
      <c r="AA680" s="417"/>
      <c r="AB680" s="417"/>
      <c r="AC680" s="417"/>
      <c r="AD680" s="417"/>
      <c r="AE680" s="417"/>
      <c r="AF680" s="417"/>
      <c r="AG680" s="417"/>
    </row>
    <row r="681" spans="1:33" s="461" customFormat="1" outlineLevel="2" x14ac:dyDescent="0.2">
      <c r="A681" s="450"/>
      <c r="B681" s="455"/>
      <c r="C681" s="444">
        <v>672</v>
      </c>
      <c r="D681" s="747"/>
      <c r="E681" s="747"/>
      <c r="F681" s="448">
        <f t="shared" si="215"/>
        <v>0</v>
      </c>
      <c r="G681" s="740"/>
      <c r="H681" s="828"/>
      <c r="I681" s="468" t="e">
        <f t="shared" si="216"/>
        <v>#N/A</v>
      </c>
      <c r="J681" s="448">
        <f t="shared" si="217"/>
        <v>0</v>
      </c>
      <c r="K681" s="740"/>
      <c r="L681" s="740"/>
      <c r="M681" s="448">
        <f t="shared" si="218"/>
        <v>0</v>
      </c>
      <c r="N681" s="451">
        <f t="shared" si="214"/>
        <v>0</v>
      </c>
      <c r="O681" s="416"/>
      <c r="P681" s="416"/>
      <c r="Q681" s="416"/>
      <c r="R681" s="416"/>
      <c r="S681" s="416"/>
      <c r="T681" s="416"/>
      <c r="U681" s="416"/>
      <c r="V681" s="416"/>
      <c r="W681" s="417"/>
      <c r="X681" s="417"/>
      <c r="Y681" s="417"/>
      <c r="Z681" s="417"/>
      <c r="AA681" s="417"/>
      <c r="AB681" s="417"/>
      <c r="AC681" s="417"/>
      <c r="AD681" s="417"/>
      <c r="AE681" s="417"/>
      <c r="AF681" s="417"/>
      <c r="AG681" s="417"/>
    </row>
    <row r="682" spans="1:33" s="461" customFormat="1" outlineLevel="2" x14ac:dyDescent="0.2">
      <c r="A682" s="450"/>
      <c r="B682" s="455"/>
      <c r="C682" s="444">
        <v>673</v>
      </c>
      <c r="D682" s="747"/>
      <c r="E682" s="747"/>
      <c r="F682" s="448">
        <f t="shared" si="215"/>
        <v>0</v>
      </c>
      <c r="G682" s="740"/>
      <c r="H682" s="828"/>
      <c r="I682" s="468" t="e">
        <f t="shared" si="216"/>
        <v>#N/A</v>
      </c>
      <c r="J682" s="448">
        <f t="shared" si="217"/>
        <v>0</v>
      </c>
      <c r="K682" s="740"/>
      <c r="L682" s="740"/>
      <c r="M682" s="448">
        <f t="shared" si="218"/>
        <v>0</v>
      </c>
      <c r="N682" s="451">
        <f t="shared" si="214"/>
        <v>0</v>
      </c>
      <c r="O682" s="416"/>
      <c r="P682" s="416"/>
      <c r="Q682" s="416"/>
      <c r="R682" s="416"/>
      <c r="S682" s="416"/>
      <c r="T682" s="416"/>
      <c r="U682" s="416"/>
      <c r="V682" s="416"/>
      <c r="W682" s="417"/>
      <c r="X682" s="417"/>
      <c r="Y682" s="417"/>
      <c r="Z682" s="417"/>
      <c r="AA682" s="417"/>
      <c r="AB682" s="417"/>
      <c r="AC682" s="417"/>
      <c r="AD682" s="417"/>
      <c r="AE682" s="417"/>
      <c r="AF682" s="417"/>
      <c r="AG682" s="417"/>
    </row>
    <row r="683" spans="1:33" s="461" customFormat="1" outlineLevel="2" x14ac:dyDescent="0.2">
      <c r="A683" s="450"/>
      <c r="B683" s="455"/>
      <c r="C683" s="444">
        <v>674</v>
      </c>
      <c r="D683" s="747"/>
      <c r="E683" s="747"/>
      <c r="F683" s="448">
        <f t="shared" si="215"/>
        <v>0</v>
      </c>
      <c r="G683" s="740"/>
      <c r="H683" s="828"/>
      <c r="I683" s="468" t="e">
        <f t="shared" si="216"/>
        <v>#N/A</v>
      </c>
      <c r="J683" s="448">
        <f t="shared" si="217"/>
        <v>0</v>
      </c>
      <c r="K683" s="740"/>
      <c r="L683" s="740"/>
      <c r="M683" s="448">
        <f t="shared" si="218"/>
        <v>0</v>
      </c>
      <c r="N683" s="451">
        <f t="shared" si="214"/>
        <v>0</v>
      </c>
      <c r="O683" s="416"/>
      <c r="P683" s="416"/>
      <c r="Q683" s="416"/>
      <c r="R683" s="416"/>
      <c r="S683" s="416"/>
      <c r="T683" s="416"/>
      <c r="U683" s="416"/>
      <c r="V683" s="416"/>
      <c r="W683" s="417"/>
      <c r="X683" s="417"/>
      <c r="Y683" s="417"/>
      <c r="Z683" s="417"/>
      <c r="AA683" s="417"/>
      <c r="AB683" s="417"/>
      <c r="AC683" s="417"/>
      <c r="AD683" s="417"/>
      <c r="AE683" s="417"/>
      <c r="AF683" s="417"/>
      <c r="AG683" s="417"/>
    </row>
    <row r="684" spans="1:33" s="461" customFormat="1" outlineLevel="2" x14ac:dyDescent="0.2">
      <c r="A684" s="450"/>
      <c r="B684" s="455"/>
      <c r="C684" s="444">
        <v>675</v>
      </c>
      <c r="D684" s="747"/>
      <c r="E684" s="747"/>
      <c r="F684" s="448">
        <f t="shared" si="215"/>
        <v>0</v>
      </c>
      <c r="G684" s="740"/>
      <c r="H684" s="828"/>
      <c r="I684" s="468" t="e">
        <f t="shared" si="216"/>
        <v>#N/A</v>
      </c>
      <c r="J684" s="448">
        <f t="shared" si="217"/>
        <v>0</v>
      </c>
      <c r="K684" s="740"/>
      <c r="L684" s="740"/>
      <c r="M684" s="448">
        <f t="shared" si="218"/>
        <v>0</v>
      </c>
      <c r="N684" s="451">
        <f t="shared" si="214"/>
        <v>0</v>
      </c>
      <c r="O684" s="416"/>
      <c r="P684" s="416"/>
      <c r="Q684" s="416"/>
      <c r="R684" s="416"/>
      <c r="S684" s="416"/>
      <c r="T684" s="416"/>
      <c r="U684" s="416"/>
      <c r="V684" s="416"/>
      <c r="W684" s="417"/>
      <c r="X684" s="417"/>
      <c r="Y684" s="417"/>
      <c r="Z684" s="417"/>
      <c r="AA684" s="417"/>
      <c r="AB684" s="417"/>
      <c r="AC684" s="417"/>
      <c r="AD684" s="417"/>
      <c r="AE684" s="417"/>
      <c r="AF684" s="417"/>
      <c r="AG684" s="417"/>
    </row>
    <row r="685" spans="1:33" s="461" customFormat="1" outlineLevel="2" x14ac:dyDescent="0.2">
      <c r="A685" s="452" t="s">
        <v>774</v>
      </c>
      <c r="B685" s="455"/>
      <c r="C685" s="444">
        <v>676</v>
      </c>
      <c r="D685" s="747"/>
      <c r="E685" s="747"/>
      <c r="F685" s="448"/>
      <c r="G685" s="740"/>
      <c r="H685" s="458"/>
      <c r="I685" s="458"/>
      <c r="J685" s="446"/>
      <c r="K685" s="740"/>
      <c r="L685" s="740"/>
      <c r="M685" s="448">
        <f t="shared" si="218"/>
        <v>0</v>
      </c>
      <c r="N685" s="451">
        <f t="shared" si="214"/>
        <v>0</v>
      </c>
      <c r="O685" s="416"/>
      <c r="P685" s="416"/>
      <c r="Q685" s="416"/>
      <c r="R685" s="416"/>
      <c r="S685" s="416"/>
      <c r="T685" s="416"/>
      <c r="U685" s="416"/>
      <c r="V685" s="416"/>
      <c r="W685" s="417"/>
      <c r="X685" s="417"/>
      <c r="Y685" s="417"/>
      <c r="Z685" s="417"/>
      <c r="AA685" s="417"/>
      <c r="AB685" s="417"/>
      <c r="AC685" s="417"/>
      <c r="AD685" s="417"/>
      <c r="AE685" s="417"/>
      <c r="AF685" s="417"/>
      <c r="AG685" s="417"/>
    </row>
    <row r="686" spans="1:33" s="461" customFormat="1" outlineLevel="1" x14ac:dyDescent="0.2">
      <c r="A686" s="452" t="str">
        <f>A$14</f>
        <v>Капитрон банк</v>
      </c>
      <c r="B686" s="455"/>
      <c r="C686" s="444">
        <v>677</v>
      </c>
      <c r="D686" s="746"/>
      <c r="E686" s="746"/>
      <c r="F686" s="448"/>
      <c r="G686" s="466"/>
      <c r="H686" s="463"/>
      <c r="I686" s="455"/>
      <c r="J686" s="448">
        <f>SUMIF(J687:J696,"&lt;&gt;#N/A")</f>
        <v>0</v>
      </c>
      <c r="K686" s="448">
        <f>SUM(K687:K696)</f>
        <v>0</v>
      </c>
      <c r="L686" s="448">
        <f>SUM(L687:L696)</f>
        <v>0</v>
      </c>
      <c r="M686" s="448">
        <f>SUMIF(M687:M696,"&lt;&gt;#N/A")</f>
        <v>0</v>
      </c>
      <c r="N686" s="451">
        <f>SUMPRODUCT((N687:N696=$V$2)*M687:M696)</f>
        <v>0</v>
      </c>
      <c r="O686" s="416"/>
      <c r="P686" s="416"/>
      <c r="Q686" s="416"/>
      <c r="R686" s="416"/>
      <c r="S686" s="416"/>
      <c r="T686" s="416"/>
      <c r="U686" s="416"/>
      <c r="V686" s="416"/>
      <c r="W686" s="417"/>
      <c r="X686" s="417"/>
      <c r="Y686" s="417"/>
      <c r="Z686" s="417"/>
      <c r="AA686" s="417"/>
      <c r="AB686" s="417"/>
      <c r="AC686" s="417"/>
      <c r="AD686" s="417"/>
      <c r="AE686" s="417"/>
      <c r="AF686" s="417"/>
      <c r="AG686" s="417"/>
    </row>
    <row r="687" spans="1:33" s="461" customFormat="1" outlineLevel="2" x14ac:dyDescent="0.2">
      <c r="A687" s="450"/>
      <c r="B687" s="455"/>
      <c r="C687" s="444">
        <v>678</v>
      </c>
      <c r="D687" s="747"/>
      <c r="E687" s="747"/>
      <c r="F687" s="448">
        <f>YEARFRAC(D687,E687)*12</f>
        <v>0</v>
      </c>
      <c r="G687" s="740"/>
      <c r="H687" s="828"/>
      <c r="I687" s="468" t="e">
        <f>_xlfn.IFS(H687=$H$499,$I$499,H687=$H$500,$I$500,H687=$H$501,$I$501,H687=$H$502,$I$502,H687=$H$503,$I$503,H687=$H$504,$I$504,H687=$H$505,$I$505,H687=$H$506,$I$506)</f>
        <v>#N/A</v>
      </c>
      <c r="J687" s="448">
        <f>IF(ISNA(I687),0,G687*I687)</f>
        <v>0</v>
      </c>
      <c r="K687" s="740"/>
      <c r="L687" s="740"/>
      <c r="M687" s="448">
        <f>J687+K687+L687</f>
        <v>0</v>
      </c>
      <c r="N687" s="451">
        <f t="shared" ref="N687:N696" si="219">N$14</f>
        <v>0</v>
      </c>
      <c r="O687" s="416"/>
      <c r="P687" s="416"/>
      <c r="Q687" s="416"/>
      <c r="R687" s="416"/>
      <c r="S687" s="416"/>
      <c r="T687" s="416"/>
      <c r="U687" s="416"/>
      <c r="V687" s="416"/>
      <c r="W687" s="417"/>
      <c r="X687" s="417"/>
      <c r="Y687" s="417"/>
      <c r="Z687" s="417"/>
      <c r="AA687" s="417"/>
      <c r="AB687" s="417"/>
      <c r="AC687" s="417"/>
      <c r="AD687" s="417"/>
      <c r="AE687" s="417"/>
      <c r="AF687" s="417"/>
      <c r="AG687" s="417"/>
    </row>
    <row r="688" spans="1:33" s="461" customFormat="1" outlineLevel="2" x14ac:dyDescent="0.2">
      <c r="A688" s="450"/>
      <c r="B688" s="455"/>
      <c r="C688" s="444">
        <v>679</v>
      </c>
      <c r="D688" s="747"/>
      <c r="E688" s="747"/>
      <c r="F688" s="448">
        <f t="shared" ref="F688:F695" si="220">YEARFRAC(D688,E688)*12</f>
        <v>0</v>
      </c>
      <c r="G688" s="740"/>
      <c r="H688" s="828"/>
      <c r="I688" s="468" t="e">
        <f t="shared" ref="I688:I695" si="221">_xlfn.IFS(H688=$H$499,$I$499,H688=$H$500,$I$500,H688=$H$501,$I$501,H688=$H$502,$I$502,H688=$H$503,$I$503,H688=$H$504,$I$504,H688=$H$505,$I$505,H688=$H$506,$I$506)</f>
        <v>#N/A</v>
      </c>
      <c r="J688" s="448">
        <f t="shared" ref="J688:J695" si="222">IF(ISNA(I688),0,G688*I688)</f>
        <v>0</v>
      </c>
      <c r="K688" s="740"/>
      <c r="L688" s="740"/>
      <c r="M688" s="448">
        <f t="shared" ref="M688:M696" si="223">J688+K688+L688</f>
        <v>0</v>
      </c>
      <c r="N688" s="451">
        <f t="shared" si="219"/>
        <v>0</v>
      </c>
      <c r="O688" s="416"/>
      <c r="P688" s="416"/>
      <c r="Q688" s="416"/>
      <c r="R688" s="416"/>
      <c r="S688" s="416"/>
      <c r="T688" s="416"/>
      <c r="U688" s="416"/>
      <c r="V688" s="416"/>
      <c r="W688" s="417"/>
      <c r="X688" s="417"/>
      <c r="Y688" s="417"/>
      <c r="Z688" s="417"/>
      <c r="AA688" s="417"/>
      <c r="AB688" s="417"/>
      <c r="AC688" s="417"/>
      <c r="AD688" s="417"/>
      <c r="AE688" s="417"/>
      <c r="AF688" s="417"/>
      <c r="AG688" s="417"/>
    </row>
    <row r="689" spans="1:33" s="461" customFormat="1" outlineLevel="2" x14ac:dyDescent="0.2">
      <c r="A689" s="450"/>
      <c r="B689" s="455"/>
      <c r="C689" s="444">
        <v>680</v>
      </c>
      <c r="D689" s="747"/>
      <c r="E689" s="747"/>
      <c r="F689" s="448">
        <f t="shared" si="220"/>
        <v>0</v>
      </c>
      <c r="G689" s="740"/>
      <c r="H689" s="828"/>
      <c r="I689" s="468" t="e">
        <f t="shared" si="221"/>
        <v>#N/A</v>
      </c>
      <c r="J689" s="448">
        <f t="shared" si="222"/>
        <v>0</v>
      </c>
      <c r="K689" s="740"/>
      <c r="L689" s="740"/>
      <c r="M689" s="448">
        <f t="shared" si="223"/>
        <v>0</v>
      </c>
      <c r="N689" s="451">
        <f t="shared" si="219"/>
        <v>0</v>
      </c>
      <c r="O689" s="416"/>
      <c r="P689" s="416"/>
      <c r="Q689" s="416"/>
      <c r="R689" s="416"/>
      <c r="S689" s="416"/>
      <c r="T689" s="416"/>
      <c r="U689" s="416"/>
      <c r="V689" s="416"/>
      <c r="W689" s="417"/>
      <c r="X689" s="417"/>
      <c r="Y689" s="417"/>
      <c r="Z689" s="417"/>
      <c r="AA689" s="417"/>
      <c r="AB689" s="417"/>
      <c r="AC689" s="417"/>
      <c r="AD689" s="417"/>
      <c r="AE689" s="417"/>
      <c r="AF689" s="417"/>
      <c r="AG689" s="417"/>
    </row>
    <row r="690" spans="1:33" s="461" customFormat="1" outlineLevel="2" x14ac:dyDescent="0.2">
      <c r="A690" s="450"/>
      <c r="B690" s="455"/>
      <c r="C690" s="444">
        <v>681</v>
      </c>
      <c r="D690" s="747"/>
      <c r="E690" s="747"/>
      <c r="F690" s="448">
        <f t="shared" si="220"/>
        <v>0</v>
      </c>
      <c r="G690" s="740"/>
      <c r="H690" s="828"/>
      <c r="I690" s="468" t="e">
        <f t="shared" si="221"/>
        <v>#N/A</v>
      </c>
      <c r="J690" s="448">
        <f t="shared" si="222"/>
        <v>0</v>
      </c>
      <c r="K690" s="740"/>
      <c r="L690" s="740"/>
      <c r="M690" s="448">
        <f t="shared" si="223"/>
        <v>0</v>
      </c>
      <c r="N690" s="451">
        <f t="shared" si="219"/>
        <v>0</v>
      </c>
      <c r="O690" s="416"/>
      <c r="P690" s="416"/>
      <c r="Q690" s="416"/>
      <c r="R690" s="416"/>
      <c r="S690" s="416"/>
      <c r="T690" s="416"/>
      <c r="U690" s="416"/>
      <c r="V690" s="416"/>
      <c r="W690" s="417"/>
      <c r="X690" s="417"/>
      <c r="Y690" s="417"/>
      <c r="Z690" s="417"/>
      <c r="AA690" s="417"/>
      <c r="AB690" s="417"/>
      <c r="AC690" s="417"/>
      <c r="AD690" s="417"/>
      <c r="AE690" s="417"/>
      <c r="AF690" s="417"/>
      <c r="AG690" s="417"/>
    </row>
    <row r="691" spans="1:33" s="461" customFormat="1" outlineLevel="2" x14ac:dyDescent="0.2">
      <c r="A691" s="450"/>
      <c r="B691" s="455"/>
      <c r="C691" s="444">
        <v>682</v>
      </c>
      <c r="D691" s="747"/>
      <c r="E691" s="747"/>
      <c r="F691" s="448">
        <f t="shared" si="220"/>
        <v>0</v>
      </c>
      <c r="G691" s="740"/>
      <c r="H691" s="828"/>
      <c r="I691" s="468" t="e">
        <f t="shared" si="221"/>
        <v>#N/A</v>
      </c>
      <c r="J691" s="448">
        <f t="shared" si="222"/>
        <v>0</v>
      </c>
      <c r="K691" s="740"/>
      <c r="L691" s="740"/>
      <c r="M691" s="448">
        <f t="shared" si="223"/>
        <v>0</v>
      </c>
      <c r="N691" s="451">
        <f t="shared" si="219"/>
        <v>0</v>
      </c>
      <c r="O691" s="416"/>
      <c r="P691" s="416"/>
      <c r="Q691" s="416"/>
      <c r="R691" s="416"/>
      <c r="S691" s="416"/>
      <c r="T691" s="416"/>
      <c r="U691" s="416"/>
      <c r="V691" s="416"/>
      <c r="W691" s="417"/>
      <c r="X691" s="417"/>
      <c r="Y691" s="417"/>
      <c r="Z691" s="417"/>
      <c r="AA691" s="417"/>
      <c r="AB691" s="417"/>
      <c r="AC691" s="417"/>
      <c r="AD691" s="417"/>
      <c r="AE691" s="417"/>
      <c r="AF691" s="417"/>
      <c r="AG691" s="417"/>
    </row>
    <row r="692" spans="1:33" s="461" customFormat="1" outlineLevel="2" x14ac:dyDescent="0.2">
      <c r="A692" s="450"/>
      <c r="B692" s="455"/>
      <c r="C692" s="444">
        <v>683</v>
      </c>
      <c r="D692" s="747"/>
      <c r="E692" s="747"/>
      <c r="F692" s="448">
        <f t="shared" si="220"/>
        <v>0</v>
      </c>
      <c r="G692" s="740"/>
      <c r="H692" s="828"/>
      <c r="I692" s="468" t="e">
        <f t="shared" si="221"/>
        <v>#N/A</v>
      </c>
      <c r="J692" s="448">
        <f t="shared" si="222"/>
        <v>0</v>
      </c>
      <c r="K692" s="740"/>
      <c r="L692" s="740"/>
      <c r="M692" s="448">
        <f t="shared" si="223"/>
        <v>0</v>
      </c>
      <c r="N692" s="451">
        <f t="shared" si="219"/>
        <v>0</v>
      </c>
      <c r="O692" s="416"/>
      <c r="P692" s="416"/>
      <c r="Q692" s="416"/>
      <c r="R692" s="416"/>
      <c r="S692" s="416"/>
      <c r="T692" s="416"/>
      <c r="U692" s="416"/>
      <c r="V692" s="416"/>
      <c r="W692" s="417"/>
      <c r="X692" s="417"/>
      <c r="Y692" s="417"/>
      <c r="Z692" s="417"/>
      <c r="AA692" s="417"/>
      <c r="AB692" s="417"/>
      <c r="AC692" s="417"/>
      <c r="AD692" s="417"/>
      <c r="AE692" s="417"/>
      <c r="AF692" s="417"/>
      <c r="AG692" s="417"/>
    </row>
    <row r="693" spans="1:33" s="461" customFormat="1" outlineLevel="2" x14ac:dyDescent="0.2">
      <c r="A693" s="450"/>
      <c r="B693" s="455"/>
      <c r="C693" s="444">
        <v>684</v>
      </c>
      <c r="D693" s="747"/>
      <c r="E693" s="747"/>
      <c r="F693" s="448">
        <f t="shared" si="220"/>
        <v>0</v>
      </c>
      <c r="G693" s="740"/>
      <c r="H693" s="828"/>
      <c r="I693" s="468" t="e">
        <f t="shared" si="221"/>
        <v>#N/A</v>
      </c>
      <c r="J693" s="448">
        <f t="shared" si="222"/>
        <v>0</v>
      </c>
      <c r="K693" s="740"/>
      <c r="L693" s="740"/>
      <c r="M693" s="448">
        <f t="shared" si="223"/>
        <v>0</v>
      </c>
      <c r="N693" s="451">
        <f t="shared" si="219"/>
        <v>0</v>
      </c>
      <c r="O693" s="416"/>
      <c r="P693" s="416"/>
      <c r="Q693" s="416"/>
      <c r="R693" s="416"/>
      <c r="S693" s="416"/>
      <c r="T693" s="416"/>
      <c r="U693" s="416"/>
      <c r="V693" s="416"/>
      <c r="W693" s="417"/>
      <c r="X693" s="417"/>
      <c r="Y693" s="417"/>
      <c r="Z693" s="417"/>
      <c r="AA693" s="417"/>
      <c r="AB693" s="417"/>
      <c r="AC693" s="417"/>
      <c r="AD693" s="417"/>
      <c r="AE693" s="417"/>
      <c r="AF693" s="417"/>
      <c r="AG693" s="417"/>
    </row>
    <row r="694" spans="1:33" s="461" customFormat="1" outlineLevel="2" x14ac:dyDescent="0.2">
      <c r="A694" s="450"/>
      <c r="B694" s="455"/>
      <c r="C694" s="444">
        <v>685</v>
      </c>
      <c r="D694" s="747"/>
      <c r="E694" s="747"/>
      <c r="F694" s="448">
        <f t="shared" si="220"/>
        <v>0</v>
      </c>
      <c r="G694" s="740"/>
      <c r="H694" s="828"/>
      <c r="I694" s="468" t="e">
        <f t="shared" si="221"/>
        <v>#N/A</v>
      </c>
      <c r="J694" s="448">
        <f t="shared" si="222"/>
        <v>0</v>
      </c>
      <c r="K694" s="740"/>
      <c r="L694" s="740"/>
      <c r="M694" s="448">
        <f t="shared" si="223"/>
        <v>0</v>
      </c>
      <c r="N694" s="451">
        <f t="shared" si="219"/>
        <v>0</v>
      </c>
      <c r="O694" s="416"/>
      <c r="P694" s="416"/>
      <c r="Q694" s="416"/>
      <c r="R694" s="416"/>
      <c r="S694" s="416"/>
      <c r="T694" s="416"/>
      <c r="U694" s="416"/>
      <c r="V694" s="416"/>
      <c r="W694" s="417"/>
      <c r="X694" s="417"/>
      <c r="Y694" s="417"/>
      <c r="Z694" s="417"/>
      <c r="AA694" s="417"/>
      <c r="AB694" s="417"/>
      <c r="AC694" s="417"/>
      <c r="AD694" s="417"/>
      <c r="AE694" s="417"/>
      <c r="AF694" s="417"/>
      <c r="AG694" s="417"/>
    </row>
    <row r="695" spans="1:33" s="461" customFormat="1" outlineLevel="2" x14ac:dyDescent="0.2">
      <c r="A695" s="450"/>
      <c r="B695" s="455"/>
      <c r="C695" s="444">
        <v>686</v>
      </c>
      <c r="D695" s="747"/>
      <c r="E695" s="747"/>
      <c r="F695" s="448">
        <f t="shared" si="220"/>
        <v>0</v>
      </c>
      <c r="G695" s="740"/>
      <c r="H695" s="828"/>
      <c r="I695" s="468" t="e">
        <f t="shared" si="221"/>
        <v>#N/A</v>
      </c>
      <c r="J695" s="448">
        <f t="shared" si="222"/>
        <v>0</v>
      </c>
      <c r="K695" s="740"/>
      <c r="L695" s="740"/>
      <c r="M695" s="448">
        <f t="shared" si="223"/>
        <v>0</v>
      </c>
      <c r="N695" s="451">
        <f t="shared" si="219"/>
        <v>0</v>
      </c>
      <c r="O695" s="416"/>
      <c r="P695" s="416"/>
      <c r="Q695" s="416"/>
      <c r="R695" s="416"/>
      <c r="S695" s="416"/>
      <c r="T695" s="416"/>
      <c r="U695" s="416"/>
      <c r="V695" s="416"/>
      <c r="W695" s="417"/>
      <c r="X695" s="417"/>
      <c r="Y695" s="417"/>
      <c r="Z695" s="417"/>
      <c r="AA695" s="417"/>
      <c r="AB695" s="417"/>
      <c r="AC695" s="417"/>
      <c r="AD695" s="417"/>
      <c r="AE695" s="417"/>
      <c r="AF695" s="417"/>
      <c r="AG695" s="417"/>
    </row>
    <row r="696" spans="1:33" s="461" customFormat="1" outlineLevel="2" x14ac:dyDescent="0.2">
      <c r="A696" s="460" t="s">
        <v>774</v>
      </c>
      <c r="B696" s="455"/>
      <c r="C696" s="444">
        <v>687</v>
      </c>
      <c r="D696" s="747"/>
      <c r="E696" s="747"/>
      <c r="F696" s="448"/>
      <c r="G696" s="740"/>
      <c r="H696" s="458"/>
      <c r="I696" s="458"/>
      <c r="J696" s="446"/>
      <c r="K696" s="740"/>
      <c r="L696" s="740"/>
      <c r="M696" s="448">
        <f t="shared" si="223"/>
        <v>0</v>
      </c>
      <c r="N696" s="451">
        <f t="shared" si="219"/>
        <v>0</v>
      </c>
      <c r="O696" s="416"/>
      <c r="P696" s="416"/>
      <c r="Q696" s="416"/>
      <c r="R696" s="416"/>
      <c r="S696" s="416"/>
      <c r="T696" s="416"/>
      <c r="U696" s="416"/>
      <c r="V696" s="416"/>
      <c r="W696" s="417"/>
      <c r="X696" s="417"/>
      <c r="Y696" s="417"/>
      <c r="Z696" s="417"/>
      <c r="AA696" s="417"/>
      <c r="AB696" s="417"/>
      <c r="AC696" s="417"/>
      <c r="AD696" s="417"/>
      <c r="AE696" s="417"/>
      <c r="AF696" s="417"/>
      <c r="AG696" s="417"/>
    </row>
    <row r="697" spans="1:33" s="461" customFormat="1" outlineLevel="1" x14ac:dyDescent="0.2">
      <c r="A697" s="452" t="str">
        <f>A$15</f>
        <v>Кредит банк</v>
      </c>
      <c r="B697" s="455"/>
      <c r="C697" s="444">
        <v>688</v>
      </c>
      <c r="D697" s="746"/>
      <c r="E697" s="746"/>
      <c r="F697" s="448"/>
      <c r="G697" s="466"/>
      <c r="H697" s="463"/>
      <c r="I697" s="455"/>
      <c r="J697" s="448">
        <f>SUMIF(J698:J707,"&lt;&gt;#N/A")</f>
        <v>0</v>
      </c>
      <c r="K697" s="448">
        <f>SUM(K698:K707)</f>
        <v>0</v>
      </c>
      <c r="L697" s="448">
        <f>SUM(L698:L707)</f>
        <v>0</v>
      </c>
      <c r="M697" s="448">
        <f>SUMIF(M698:M707,"&lt;&gt;#N/A")</f>
        <v>0</v>
      </c>
      <c r="N697" s="451">
        <f>SUMPRODUCT((N698:N707=$V$2)*M698:M707)</f>
        <v>0</v>
      </c>
      <c r="O697" s="416"/>
      <c r="P697" s="416"/>
      <c r="Q697" s="416"/>
      <c r="R697" s="416"/>
      <c r="S697" s="416"/>
      <c r="T697" s="416"/>
      <c r="U697" s="416"/>
      <c r="V697" s="416"/>
      <c r="W697" s="417"/>
      <c r="X697" s="417"/>
      <c r="Y697" s="417"/>
      <c r="Z697" s="417"/>
      <c r="AA697" s="417"/>
      <c r="AB697" s="417"/>
      <c r="AC697" s="417"/>
      <c r="AD697" s="417"/>
      <c r="AE697" s="417"/>
      <c r="AF697" s="417"/>
      <c r="AG697" s="417"/>
    </row>
    <row r="698" spans="1:33" s="461" customFormat="1" outlineLevel="2" x14ac:dyDescent="0.2">
      <c r="A698" s="450"/>
      <c r="B698" s="455"/>
      <c r="C698" s="444">
        <v>689</v>
      </c>
      <c r="D698" s="747"/>
      <c r="E698" s="747"/>
      <c r="F698" s="448">
        <f>YEARFRAC(D698,E698)*12</f>
        <v>0</v>
      </c>
      <c r="G698" s="740"/>
      <c r="H698" s="828"/>
      <c r="I698" s="468" t="e">
        <f>_xlfn.IFS(H698=$H$499,$I$499,H698=$H$500,$I$500,H698=$H$501,$I$501,H698=$H$502,$I$502,H698=$H$503,$I$503,H698=$H$504,$I$504,H698=$H$505,$I$505,H698=$H$506,$I$506)</f>
        <v>#N/A</v>
      </c>
      <c r="J698" s="448">
        <f>IF(ISNA(I698),0,G698*I698)</f>
        <v>0</v>
      </c>
      <c r="K698" s="740"/>
      <c r="L698" s="740"/>
      <c r="M698" s="448">
        <f>J698+K698+L698</f>
        <v>0</v>
      </c>
      <c r="N698" s="451">
        <f t="shared" ref="N698:N707" si="224">N$15</f>
        <v>0</v>
      </c>
      <c r="O698" s="416"/>
      <c r="P698" s="416"/>
      <c r="Q698" s="416"/>
      <c r="R698" s="416"/>
      <c r="S698" s="416"/>
      <c r="T698" s="416"/>
      <c r="U698" s="416"/>
      <c r="V698" s="416"/>
      <c r="W698" s="417"/>
      <c r="X698" s="417"/>
      <c r="Y698" s="417"/>
      <c r="Z698" s="417"/>
      <c r="AA698" s="417"/>
      <c r="AB698" s="417"/>
      <c r="AC698" s="417"/>
      <c r="AD698" s="417"/>
      <c r="AE698" s="417"/>
      <c r="AF698" s="417"/>
      <c r="AG698" s="417"/>
    </row>
    <row r="699" spans="1:33" s="461" customFormat="1" outlineLevel="2" x14ac:dyDescent="0.2">
      <c r="A699" s="450"/>
      <c r="B699" s="455"/>
      <c r="C699" s="444">
        <v>690</v>
      </c>
      <c r="D699" s="747"/>
      <c r="E699" s="747"/>
      <c r="F699" s="448">
        <f t="shared" ref="F699:F706" si="225">YEARFRAC(D699,E699)*12</f>
        <v>0</v>
      </c>
      <c r="G699" s="740"/>
      <c r="H699" s="828"/>
      <c r="I699" s="468" t="e">
        <f t="shared" ref="I699:I706" si="226">_xlfn.IFS(H699=$H$499,$I$499,H699=$H$500,$I$500,H699=$H$501,$I$501,H699=$H$502,$I$502,H699=$H$503,$I$503,H699=$H$504,$I$504,H699=$H$505,$I$505,H699=$H$506,$I$506)</f>
        <v>#N/A</v>
      </c>
      <c r="J699" s="448">
        <f t="shared" ref="J699:J706" si="227">IF(ISNA(I699),0,G699*I699)</f>
        <v>0</v>
      </c>
      <c r="K699" s="740"/>
      <c r="L699" s="740"/>
      <c r="M699" s="448">
        <f t="shared" ref="M699:M707" si="228">J699+K699+L699</f>
        <v>0</v>
      </c>
      <c r="N699" s="451">
        <f t="shared" si="224"/>
        <v>0</v>
      </c>
      <c r="O699" s="416"/>
      <c r="P699" s="416"/>
      <c r="Q699" s="416"/>
      <c r="R699" s="416"/>
      <c r="S699" s="416"/>
      <c r="T699" s="416"/>
      <c r="U699" s="416"/>
      <c r="V699" s="416"/>
      <c r="W699" s="417"/>
      <c r="X699" s="417"/>
      <c r="Y699" s="417"/>
      <c r="Z699" s="417"/>
      <c r="AA699" s="417"/>
      <c r="AB699" s="417"/>
      <c r="AC699" s="417"/>
      <c r="AD699" s="417"/>
      <c r="AE699" s="417"/>
      <c r="AF699" s="417"/>
      <c r="AG699" s="417"/>
    </row>
    <row r="700" spans="1:33" s="461" customFormat="1" outlineLevel="2" x14ac:dyDescent="0.2">
      <c r="A700" s="450"/>
      <c r="B700" s="455"/>
      <c r="C700" s="444">
        <v>691</v>
      </c>
      <c r="D700" s="747"/>
      <c r="E700" s="747"/>
      <c r="F700" s="448">
        <f t="shared" si="225"/>
        <v>0</v>
      </c>
      <c r="G700" s="740"/>
      <c r="H700" s="828"/>
      <c r="I700" s="468" t="e">
        <f t="shared" si="226"/>
        <v>#N/A</v>
      </c>
      <c r="J700" s="448">
        <f t="shared" si="227"/>
        <v>0</v>
      </c>
      <c r="K700" s="740"/>
      <c r="L700" s="740"/>
      <c r="M700" s="448">
        <f t="shared" si="228"/>
        <v>0</v>
      </c>
      <c r="N700" s="451">
        <f t="shared" si="224"/>
        <v>0</v>
      </c>
      <c r="O700" s="416"/>
      <c r="P700" s="416"/>
      <c r="Q700" s="416"/>
      <c r="R700" s="416"/>
      <c r="S700" s="416"/>
      <c r="T700" s="416"/>
      <c r="U700" s="416"/>
      <c r="V700" s="416"/>
      <c r="W700" s="417"/>
      <c r="X700" s="417"/>
      <c r="Y700" s="417"/>
      <c r="Z700" s="417"/>
      <c r="AA700" s="417"/>
      <c r="AB700" s="417"/>
      <c r="AC700" s="417"/>
      <c r="AD700" s="417"/>
      <c r="AE700" s="417"/>
      <c r="AF700" s="417"/>
      <c r="AG700" s="417"/>
    </row>
    <row r="701" spans="1:33" s="461" customFormat="1" outlineLevel="2" x14ac:dyDescent="0.2">
      <c r="A701" s="450"/>
      <c r="B701" s="455"/>
      <c r="C701" s="444">
        <v>692</v>
      </c>
      <c r="D701" s="747"/>
      <c r="E701" s="747"/>
      <c r="F701" s="448">
        <f t="shared" si="225"/>
        <v>0</v>
      </c>
      <c r="G701" s="740"/>
      <c r="H701" s="828"/>
      <c r="I701" s="468" t="e">
        <f t="shared" si="226"/>
        <v>#N/A</v>
      </c>
      <c r="J701" s="448">
        <f t="shared" si="227"/>
        <v>0</v>
      </c>
      <c r="K701" s="740"/>
      <c r="L701" s="740"/>
      <c r="M701" s="448">
        <f t="shared" si="228"/>
        <v>0</v>
      </c>
      <c r="N701" s="451">
        <f t="shared" si="224"/>
        <v>0</v>
      </c>
      <c r="O701" s="416"/>
      <c r="P701" s="416"/>
      <c r="Q701" s="416"/>
      <c r="R701" s="416"/>
      <c r="S701" s="416"/>
      <c r="T701" s="416"/>
      <c r="U701" s="416"/>
      <c r="V701" s="416"/>
      <c r="W701" s="417"/>
      <c r="X701" s="417"/>
      <c r="Y701" s="417"/>
      <c r="Z701" s="417"/>
      <c r="AA701" s="417"/>
      <c r="AB701" s="417"/>
      <c r="AC701" s="417"/>
      <c r="AD701" s="417"/>
      <c r="AE701" s="417"/>
      <c r="AF701" s="417"/>
      <c r="AG701" s="417"/>
    </row>
    <row r="702" spans="1:33" s="461" customFormat="1" outlineLevel="2" x14ac:dyDescent="0.2">
      <c r="A702" s="450"/>
      <c r="B702" s="455"/>
      <c r="C702" s="444">
        <v>693</v>
      </c>
      <c r="D702" s="747"/>
      <c r="E702" s="747"/>
      <c r="F702" s="448">
        <f t="shared" si="225"/>
        <v>0</v>
      </c>
      <c r="G702" s="740"/>
      <c r="H702" s="828"/>
      <c r="I702" s="468" t="e">
        <f t="shared" si="226"/>
        <v>#N/A</v>
      </c>
      <c r="J702" s="448">
        <f t="shared" si="227"/>
        <v>0</v>
      </c>
      <c r="K702" s="740"/>
      <c r="L702" s="740"/>
      <c r="M702" s="448">
        <f t="shared" si="228"/>
        <v>0</v>
      </c>
      <c r="N702" s="451">
        <f t="shared" si="224"/>
        <v>0</v>
      </c>
      <c r="O702" s="416"/>
      <c r="P702" s="416"/>
      <c r="Q702" s="416"/>
      <c r="R702" s="416"/>
      <c r="S702" s="416"/>
      <c r="T702" s="416"/>
      <c r="U702" s="416"/>
      <c r="V702" s="416"/>
      <c r="W702" s="417"/>
      <c r="X702" s="417"/>
      <c r="Y702" s="417"/>
      <c r="Z702" s="417"/>
      <c r="AA702" s="417"/>
      <c r="AB702" s="417"/>
      <c r="AC702" s="417"/>
      <c r="AD702" s="417"/>
      <c r="AE702" s="417"/>
      <c r="AF702" s="417"/>
      <c r="AG702" s="417"/>
    </row>
    <row r="703" spans="1:33" s="461" customFormat="1" outlineLevel="2" x14ac:dyDescent="0.2">
      <c r="A703" s="450"/>
      <c r="B703" s="455"/>
      <c r="C703" s="444">
        <v>694</v>
      </c>
      <c r="D703" s="747"/>
      <c r="E703" s="747"/>
      <c r="F703" s="448">
        <f t="shared" si="225"/>
        <v>0</v>
      </c>
      <c r="G703" s="740"/>
      <c r="H703" s="828"/>
      <c r="I703" s="468" t="e">
        <f t="shared" si="226"/>
        <v>#N/A</v>
      </c>
      <c r="J703" s="448">
        <f t="shared" si="227"/>
        <v>0</v>
      </c>
      <c r="K703" s="740"/>
      <c r="L703" s="740"/>
      <c r="M703" s="448">
        <f t="shared" si="228"/>
        <v>0</v>
      </c>
      <c r="N703" s="451">
        <f t="shared" si="224"/>
        <v>0</v>
      </c>
      <c r="O703" s="416"/>
      <c r="P703" s="416"/>
      <c r="Q703" s="416"/>
      <c r="R703" s="416"/>
      <c r="S703" s="416"/>
      <c r="T703" s="416"/>
      <c r="U703" s="416"/>
      <c r="V703" s="416"/>
      <c r="W703" s="417"/>
      <c r="X703" s="417"/>
      <c r="Y703" s="417"/>
      <c r="Z703" s="417"/>
      <c r="AA703" s="417"/>
      <c r="AB703" s="417"/>
      <c r="AC703" s="417"/>
      <c r="AD703" s="417"/>
      <c r="AE703" s="417"/>
      <c r="AF703" s="417"/>
      <c r="AG703" s="417"/>
    </row>
    <row r="704" spans="1:33" s="461" customFormat="1" outlineLevel="2" x14ac:dyDescent="0.2">
      <c r="A704" s="450"/>
      <c r="B704" s="455"/>
      <c r="C704" s="444">
        <v>695</v>
      </c>
      <c r="D704" s="747"/>
      <c r="E704" s="747"/>
      <c r="F704" s="448">
        <f t="shared" si="225"/>
        <v>0</v>
      </c>
      <c r="G704" s="740"/>
      <c r="H704" s="828"/>
      <c r="I704" s="468" t="e">
        <f t="shared" si="226"/>
        <v>#N/A</v>
      </c>
      <c r="J704" s="448">
        <f t="shared" si="227"/>
        <v>0</v>
      </c>
      <c r="K704" s="740"/>
      <c r="L704" s="740"/>
      <c r="M704" s="448">
        <f t="shared" si="228"/>
        <v>0</v>
      </c>
      <c r="N704" s="451">
        <f t="shared" si="224"/>
        <v>0</v>
      </c>
      <c r="O704" s="416"/>
      <c r="P704" s="416"/>
      <c r="Q704" s="416"/>
      <c r="R704" s="416"/>
      <c r="S704" s="416"/>
      <c r="T704" s="416"/>
      <c r="U704" s="416"/>
      <c r="V704" s="416"/>
      <c r="W704" s="417"/>
      <c r="X704" s="417"/>
      <c r="Y704" s="417"/>
      <c r="Z704" s="417"/>
      <c r="AA704" s="417"/>
      <c r="AB704" s="417"/>
      <c r="AC704" s="417"/>
      <c r="AD704" s="417"/>
      <c r="AE704" s="417"/>
      <c r="AF704" s="417"/>
      <c r="AG704" s="417"/>
    </row>
    <row r="705" spans="1:33" s="461" customFormat="1" outlineLevel="2" x14ac:dyDescent="0.2">
      <c r="A705" s="450"/>
      <c r="B705" s="455"/>
      <c r="C705" s="444">
        <v>696</v>
      </c>
      <c r="D705" s="747"/>
      <c r="E705" s="747"/>
      <c r="F705" s="448">
        <f t="shared" si="225"/>
        <v>0</v>
      </c>
      <c r="G705" s="740"/>
      <c r="H705" s="828"/>
      <c r="I705" s="468" t="e">
        <f t="shared" si="226"/>
        <v>#N/A</v>
      </c>
      <c r="J705" s="448">
        <f t="shared" si="227"/>
        <v>0</v>
      </c>
      <c r="K705" s="740"/>
      <c r="L705" s="740"/>
      <c r="M705" s="448">
        <f t="shared" si="228"/>
        <v>0</v>
      </c>
      <c r="N705" s="451">
        <f t="shared" si="224"/>
        <v>0</v>
      </c>
      <c r="O705" s="416"/>
      <c r="P705" s="416"/>
      <c r="Q705" s="416"/>
      <c r="R705" s="416"/>
      <c r="S705" s="416"/>
      <c r="T705" s="416"/>
      <c r="U705" s="416"/>
      <c r="V705" s="416"/>
      <c r="W705" s="417"/>
      <c r="X705" s="417"/>
      <c r="Y705" s="417"/>
      <c r="Z705" s="417"/>
      <c r="AA705" s="417"/>
      <c r="AB705" s="417"/>
      <c r="AC705" s="417"/>
      <c r="AD705" s="417"/>
      <c r="AE705" s="417"/>
      <c r="AF705" s="417"/>
      <c r="AG705" s="417"/>
    </row>
    <row r="706" spans="1:33" s="461" customFormat="1" outlineLevel="2" x14ac:dyDescent="0.2">
      <c r="A706" s="450"/>
      <c r="B706" s="455"/>
      <c r="C706" s="444">
        <v>697</v>
      </c>
      <c r="D706" s="747"/>
      <c r="E706" s="747"/>
      <c r="F706" s="448">
        <f t="shared" si="225"/>
        <v>0</v>
      </c>
      <c r="G706" s="740"/>
      <c r="H706" s="828"/>
      <c r="I706" s="468" t="e">
        <f t="shared" si="226"/>
        <v>#N/A</v>
      </c>
      <c r="J706" s="448">
        <f t="shared" si="227"/>
        <v>0</v>
      </c>
      <c r="K706" s="740"/>
      <c r="L706" s="740"/>
      <c r="M706" s="448">
        <f t="shared" si="228"/>
        <v>0</v>
      </c>
      <c r="N706" s="451">
        <f t="shared" si="224"/>
        <v>0</v>
      </c>
      <c r="O706" s="416"/>
      <c r="P706" s="416"/>
      <c r="Q706" s="416"/>
      <c r="R706" s="416"/>
      <c r="S706" s="416"/>
      <c r="T706" s="416"/>
      <c r="U706" s="416"/>
      <c r="V706" s="416"/>
      <c r="W706" s="417"/>
      <c r="X706" s="417"/>
      <c r="Y706" s="417"/>
      <c r="Z706" s="417"/>
      <c r="AA706" s="417"/>
      <c r="AB706" s="417"/>
      <c r="AC706" s="417"/>
      <c r="AD706" s="417"/>
      <c r="AE706" s="417"/>
      <c r="AF706" s="417"/>
      <c r="AG706" s="417"/>
    </row>
    <row r="707" spans="1:33" s="461" customFormat="1" outlineLevel="2" x14ac:dyDescent="0.2">
      <c r="A707" s="452" t="s">
        <v>774</v>
      </c>
      <c r="B707" s="455"/>
      <c r="C707" s="444">
        <v>698</v>
      </c>
      <c r="D707" s="747"/>
      <c r="E707" s="747"/>
      <c r="F707" s="448"/>
      <c r="G707" s="740"/>
      <c r="H707" s="458"/>
      <c r="I707" s="458"/>
      <c r="J707" s="446"/>
      <c r="K707" s="740"/>
      <c r="L707" s="740"/>
      <c r="M707" s="448">
        <f t="shared" si="228"/>
        <v>0</v>
      </c>
      <c r="N707" s="451">
        <f t="shared" si="224"/>
        <v>0</v>
      </c>
      <c r="O707" s="416"/>
      <c r="P707" s="416"/>
      <c r="Q707" s="416"/>
      <c r="R707" s="416"/>
      <c r="S707" s="416"/>
      <c r="T707" s="416"/>
      <c r="U707" s="416"/>
      <c r="V707" s="416"/>
      <c r="W707" s="417"/>
      <c r="X707" s="417"/>
      <c r="Y707" s="417"/>
      <c r="Z707" s="417"/>
      <c r="AA707" s="417"/>
      <c r="AB707" s="417"/>
      <c r="AC707" s="417"/>
      <c r="AD707" s="417"/>
      <c r="AE707" s="417"/>
      <c r="AF707" s="417"/>
      <c r="AG707" s="417"/>
    </row>
    <row r="708" spans="1:33" s="461" customFormat="1" outlineLevel="1" x14ac:dyDescent="0.2">
      <c r="A708" s="452" t="str">
        <f>A$16</f>
        <v>Төрийн банк</v>
      </c>
      <c r="B708" s="455"/>
      <c r="C708" s="444">
        <v>699</v>
      </c>
      <c r="D708" s="746"/>
      <c r="E708" s="746"/>
      <c r="F708" s="448"/>
      <c r="G708" s="466"/>
      <c r="H708" s="463"/>
      <c r="I708" s="455"/>
      <c r="J708" s="448">
        <f>SUMIF(J709:J718,"&lt;&gt;#N/A")</f>
        <v>0</v>
      </c>
      <c r="K708" s="448">
        <f>SUM(K709:K718)</f>
        <v>0</v>
      </c>
      <c r="L708" s="448">
        <f>SUM(L709:L718)</f>
        <v>0</v>
      </c>
      <c r="M708" s="448">
        <f>SUMIF(M709:M718,"&lt;&gt;#N/A")</f>
        <v>0</v>
      </c>
      <c r="N708" s="451">
        <f>SUMPRODUCT((N709:N718=$V$2)*M709:M718)</f>
        <v>0</v>
      </c>
      <c r="O708" s="416"/>
      <c r="P708" s="416"/>
      <c r="Q708" s="416"/>
      <c r="R708" s="416"/>
      <c r="S708" s="416"/>
      <c r="T708" s="416"/>
      <c r="U708" s="416"/>
      <c r="V708" s="416"/>
      <c r="W708" s="417"/>
      <c r="X708" s="417"/>
      <c r="Y708" s="417"/>
      <c r="Z708" s="417"/>
      <c r="AA708" s="417"/>
      <c r="AB708" s="417"/>
      <c r="AC708" s="417"/>
      <c r="AD708" s="417"/>
      <c r="AE708" s="417"/>
      <c r="AF708" s="417"/>
      <c r="AG708" s="417"/>
    </row>
    <row r="709" spans="1:33" s="461" customFormat="1" outlineLevel="2" x14ac:dyDescent="0.2">
      <c r="A709" s="450"/>
      <c r="B709" s="455"/>
      <c r="C709" s="444">
        <v>700</v>
      </c>
      <c r="D709" s="747"/>
      <c r="E709" s="747"/>
      <c r="F709" s="448">
        <f>YEARFRAC(D709,E709)*12</f>
        <v>0</v>
      </c>
      <c r="G709" s="740"/>
      <c r="H709" s="828"/>
      <c r="I709" s="468" t="e">
        <f>_xlfn.IFS(H709=$H$499,$I$499,H709=$H$500,$I$500,H709=$H$501,$I$501,H709=$H$502,$I$502,H709=$H$503,$I$503,H709=$H$504,$I$504,H709=$H$505,$I$505,H709=$H$506,$I$506)</f>
        <v>#N/A</v>
      </c>
      <c r="J709" s="448">
        <f>IF(ISNA(I709),0,G709*I709)</f>
        <v>0</v>
      </c>
      <c r="K709" s="740"/>
      <c r="L709" s="740"/>
      <c r="M709" s="448">
        <f>J709+K709+L709</f>
        <v>0</v>
      </c>
      <c r="N709" s="451">
        <f t="shared" ref="N709:N718" si="229">N$16</f>
        <v>0</v>
      </c>
      <c r="O709" s="416"/>
      <c r="P709" s="416"/>
      <c r="Q709" s="416"/>
      <c r="R709" s="416"/>
      <c r="S709" s="416"/>
      <c r="T709" s="416"/>
      <c r="U709" s="416"/>
      <c r="V709" s="416"/>
      <c r="W709" s="417"/>
      <c r="X709" s="417"/>
      <c r="Y709" s="417"/>
      <c r="Z709" s="417"/>
      <c r="AA709" s="417"/>
      <c r="AB709" s="417"/>
      <c r="AC709" s="417"/>
      <c r="AD709" s="417"/>
      <c r="AE709" s="417"/>
      <c r="AF709" s="417"/>
      <c r="AG709" s="417"/>
    </row>
    <row r="710" spans="1:33" s="461" customFormat="1" outlineLevel="2" x14ac:dyDescent="0.2">
      <c r="A710" s="450"/>
      <c r="B710" s="455"/>
      <c r="C710" s="444">
        <v>701</v>
      </c>
      <c r="D710" s="747"/>
      <c r="E710" s="747"/>
      <c r="F710" s="448">
        <f t="shared" ref="F710:F717" si="230">YEARFRAC(D710,E710)*12</f>
        <v>0</v>
      </c>
      <c r="G710" s="740"/>
      <c r="H710" s="828"/>
      <c r="I710" s="468" t="e">
        <f t="shared" ref="I710:I717" si="231">_xlfn.IFS(H710=$H$499,$I$499,H710=$H$500,$I$500,H710=$H$501,$I$501,H710=$H$502,$I$502,H710=$H$503,$I$503,H710=$H$504,$I$504,H710=$H$505,$I$505,H710=$H$506,$I$506)</f>
        <v>#N/A</v>
      </c>
      <c r="J710" s="448">
        <f t="shared" ref="J710:J717" si="232">IF(ISNA(I710),0,G710*I710)</f>
        <v>0</v>
      </c>
      <c r="K710" s="740"/>
      <c r="L710" s="740"/>
      <c r="M710" s="448">
        <f t="shared" ref="M710:M718" si="233">J710+K710+L710</f>
        <v>0</v>
      </c>
      <c r="N710" s="451">
        <f t="shared" si="229"/>
        <v>0</v>
      </c>
      <c r="O710" s="416"/>
      <c r="P710" s="416"/>
      <c r="Q710" s="416"/>
      <c r="R710" s="416"/>
      <c r="S710" s="416"/>
      <c r="T710" s="416"/>
      <c r="U710" s="416"/>
      <c r="V710" s="416"/>
      <c r="W710" s="417"/>
      <c r="X710" s="417"/>
      <c r="Y710" s="417"/>
      <c r="Z710" s="417"/>
      <c r="AA710" s="417"/>
      <c r="AB710" s="417"/>
      <c r="AC710" s="417"/>
      <c r="AD710" s="417"/>
      <c r="AE710" s="417"/>
      <c r="AF710" s="417"/>
      <c r="AG710" s="417"/>
    </row>
    <row r="711" spans="1:33" s="461" customFormat="1" outlineLevel="2" x14ac:dyDescent="0.2">
      <c r="A711" s="450"/>
      <c r="B711" s="455"/>
      <c r="C711" s="444">
        <v>702</v>
      </c>
      <c r="D711" s="747"/>
      <c r="E711" s="747"/>
      <c r="F711" s="448">
        <f t="shared" si="230"/>
        <v>0</v>
      </c>
      <c r="G711" s="740"/>
      <c r="H711" s="828"/>
      <c r="I711" s="468" t="e">
        <f t="shared" si="231"/>
        <v>#N/A</v>
      </c>
      <c r="J711" s="448">
        <f t="shared" si="232"/>
        <v>0</v>
      </c>
      <c r="K711" s="740"/>
      <c r="L711" s="740"/>
      <c r="M711" s="448">
        <f t="shared" si="233"/>
        <v>0</v>
      </c>
      <c r="N711" s="451">
        <f t="shared" si="229"/>
        <v>0</v>
      </c>
      <c r="O711" s="416"/>
      <c r="P711" s="416"/>
      <c r="Q711" s="416"/>
      <c r="R711" s="416"/>
      <c r="S711" s="416"/>
      <c r="T711" s="416"/>
      <c r="U711" s="416"/>
      <c r="V711" s="416"/>
      <c r="W711" s="417"/>
      <c r="X711" s="417"/>
      <c r="Y711" s="417"/>
      <c r="Z711" s="417"/>
      <c r="AA711" s="417"/>
      <c r="AB711" s="417"/>
      <c r="AC711" s="417"/>
      <c r="AD711" s="417"/>
      <c r="AE711" s="417"/>
      <c r="AF711" s="417"/>
      <c r="AG711" s="417"/>
    </row>
    <row r="712" spans="1:33" s="461" customFormat="1" outlineLevel="2" x14ac:dyDescent="0.2">
      <c r="A712" s="450"/>
      <c r="B712" s="455"/>
      <c r="C712" s="444">
        <v>703</v>
      </c>
      <c r="D712" s="747"/>
      <c r="E712" s="747"/>
      <c r="F712" s="448">
        <f t="shared" si="230"/>
        <v>0</v>
      </c>
      <c r="G712" s="740"/>
      <c r="H712" s="828"/>
      <c r="I712" s="468" t="e">
        <f t="shared" si="231"/>
        <v>#N/A</v>
      </c>
      <c r="J712" s="448">
        <f t="shared" si="232"/>
        <v>0</v>
      </c>
      <c r="K712" s="740"/>
      <c r="L712" s="740"/>
      <c r="M712" s="448">
        <f t="shared" si="233"/>
        <v>0</v>
      </c>
      <c r="N712" s="451">
        <f t="shared" si="229"/>
        <v>0</v>
      </c>
      <c r="O712" s="416"/>
      <c r="P712" s="416"/>
      <c r="Q712" s="416"/>
      <c r="R712" s="416"/>
      <c r="S712" s="416"/>
      <c r="T712" s="416"/>
      <c r="U712" s="416"/>
      <c r="V712" s="416"/>
      <c r="W712" s="417"/>
      <c r="X712" s="417"/>
      <c r="Y712" s="417"/>
      <c r="Z712" s="417"/>
      <c r="AA712" s="417"/>
      <c r="AB712" s="417"/>
      <c r="AC712" s="417"/>
      <c r="AD712" s="417"/>
      <c r="AE712" s="417"/>
      <c r="AF712" s="417"/>
      <c r="AG712" s="417"/>
    </row>
    <row r="713" spans="1:33" s="461" customFormat="1" outlineLevel="2" x14ac:dyDescent="0.2">
      <c r="A713" s="450"/>
      <c r="B713" s="455"/>
      <c r="C713" s="444">
        <v>704</v>
      </c>
      <c r="D713" s="747"/>
      <c r="E713" s="747"/>
      <c r="F713" s="448">
        <f t="shared" si="230"/>
        <v>0</v>
      </c>
      <c r="G713" s="740"/>
      <c r="H713" s="828"/>
      <c r="I713" s="468" t="e">
        <f t="shared" si="231"/>
        <v>#N/A</v>
      </c>
      <c r="J713" s="448">
        <f t="shared" si="232"/>
        <v>0</v>
      </c>
      <c r="K713" s="740"/>
      <c r="L713" s="740"/>
      <c r="M713" s="448">
        <f t="shared" si="233"/>
        <v>0</v>
      </c>
      <c r="N713" s="451">
        <f t="shared" si="229"/>
        <v>0</v>
      </c>
      <c r="O713" s="416"/>
      <c r="P713" s="416"/>
      <c r="Q713" s="416"/>
      <c r="R713" s="416"/>
      <c r="S713" s="416"/>
      <c r="T713" s="416"/>
      <c r="U713" s="416"/>
      <c r="V713" s="416"/>
      <c r="W713" s="417"/>
      <c r="X713" s="417"/>
      <c r="Y713" s="417"/>
      <c r="Z713" s="417"/>
      <c r="AA713" s="417"/>
      <c r="AB713" s="417"/>
      <c r="AC713" s="417"/>
      <c r="AD713" s="417"/>
      <c r="AE713" s="417"/>
      <c r="AF713" s="417"/>
      <c r="AG713" s="417"/>
    </row>
    <row r="714" spans="1:33" s="461" customFormat="1" outlineLevel="2" x14ac:dyDescent="0.2">
      <c r="A714" s="450"/>
      <c r="B714" s="455"/>
      <c r="C714" s="444">
        <v>705</v>
      </c>
      <c r="D714" s="747"/>
      <c r="E714" s="747"/>
      <c r="F714" s="448">
        <f t="shared" si="230"/>
        <v>0</v>
      </c>
      <c r="G714" s="740"/>
      <c r="H714" s="828"/>
      <c r="I714" s="468" t="e">
        <f t="shared" si="231"/>
        <v>#N/A</v>
      </c>
      <c r="J714" s="448">
        <f t="shared" si="232"/>
        <v>0</v>
      </c>
      <c r="K714" s="740"/>
      <c r="L714" s="740"/>
      <c r="M714" s="448">
        <f t="shared" si="233"/>
        <v>0</v>
      </c>
      <c r="N714" s="451">
        <f t="shared" si="229"/>
        <v>0</v>
      </c>
      <c r="O714" s="416"/>
      <c r="P714" s="416"/>
      <c r="Q714" s="416"/>
      <c r="R714" s="416"/>
      <c r="S714" s="416"/>
      <c r="T714" s="416"/>
      <c r="U714" s="416"/>
      <c r="V714" s="416"/>
      <c r="W714" s="417"/>
      <c r="X714" s="417"/>
      <c r="Y714" s="417"/>
      <c r="Z714" s="417"/>
      <c r="AA714" s="417"/>
      <c r="AB714" s="417"/>
      <c r="AC714" s="417"/>
      <c r="AD714" s="417"/>
      <c r="AE714" s="417"/>
      <c r="AF714" s="417"/>
      <c r="AG714" s="417"/>
    </row>
    <row r="715" spans="1:33" s="461" customFormat="1" outlineLevel="2" x14ac:dyDescent="0.2">
      <c r="A715" s="450"/>
      <c r="B715" s="455"/>
      <c r="C715" s="444">
        <v>706</v>
      </c>
      <c r="D715" s="747"/>
      <c r="E715" s="747"/>
      <c r="F715" s="448">
        <f t="shared" si="230"/>
        <v>0</v>
      </c>
      <c r="G715" s="740"/>
      <c r="H715" s="828"/>
      <c r="I715" s="468" t="e">
        <f t="shared" si="231"/>
        <v>#N/A</v>
      </c>
      <c r="J715" s="448">
        <f t="shared" si="232"/>
        <v>0</v>
      </c>
      <c r="K715" s="740"/>
      <c r="L715" s="740"/>
      <c r="M715" s="448">
        <f t="shared" si="233"/>
        <v>0</v>
      </c>
      <c r="N715" s="451">
        <f t="shared" si="229"/>
        <v>0</v>
      </c>
      <c r="O715" s="416"/>
      <c r="P715" s="416"/>
      <c r="Q715" s="416"/>
      <c r="R715" s="416"/>
      <c r="S715" s="416"/>
      <c r="T715" s="416"/>
      <c r="U715" s="416"/>
      <c r="V715" s="416"/>
      <c r="W715" s="417"/>
      <c r="X715" s="417"/>
      <c r="Y715" s="417"/>
      <c r="Z715" s="417"/>
      <c r="AA715" s="417"/>
      <c r="AB715" s="417"/>
      <c r="AC715" s="417"/>
      <c r="AD715" s="417"/>
      <c r="AE715" s="417"/>
      <c r="AF715" s="417"/>
      <c r="AG715" s="417"/>
    </row>
    <row r="716" spans="1:33" s="461" customFormat="1" outlineLevel="2" x14ac:dyDescent="0.2">
      <c r="A716" s="450"/>
      <c r="B716" s="455"/>
      <c r="C716" s="444">
        <v>707</v>
      </c>
      <c r="D716" s="747"/>
      <c r="E716" s="747"/>
      <c r="F716" s="448">
        <f t="shared" si="230"/>
        <v>0</v>
      </c>
      <c r="G716" s="740"/>
      <c r="H716" s="828"/>
      <c r="I716" s="468" t="e">
        <f t="shared" si="231"/>
        <v>#N/A</v>
      </c>
      <c r="J716" s="448">
        <f t="shared" si="232"/>
        <v>0</v>
      </c>
      <c r="K716" s="740"/>
      <c r="L716" s="740"/>
      <c r="M716" s="448">
        <f t="shared" si="233"/>
        <v>0</v>
      </c>
      <c r="N716" s="451">
        <f t="shared" si="229"/>
        <v>0</v>
      </c>
      <c r="O716" s="416"/>
      <c r="P716" s="416"/>
      <c r="Q716" s="416"/>
      <c r="R716" s="416"/>
      <c r="S716" s="416"/>
      <c r="T716" s="416"/>
      <c r="U716" s="416"/>
      <c r="V716" s="416"/>
      <c r="W716" s="417"/>
      <c r="X716" s="417"/>
      <c r="Y716" s="417"/>
      <c r="Z716" s="417"/>
      <c r="AA716" s="417"/>
      <c r="AB716" s="417"/>
      <c r="AC716" s="417"/>
      <c r="AD716" s="417"/>
      <c r="AE716" s="417"/>
      <c r="AF716" s="417"/>
      <c r="AG716" s="417"/>
    </row>
    <row r="717" spans="1:33" s="461" customFormat="1" outlineLevel="2" x14ac:dyDescent="0.2">
      <c r="A717" s="450"/>
      <c r="B717" s="455"/>
      <c r="C717" s="444">
        <v>708</v>
      </c>
      <c r="D717" s="747"/>
      <c r="E717" s="747"/>
      <c r="F717" s="448">
        <f t="shared" si="230"/>
        <v>0</v>
      </c>
      <c r="G717" s="740"/>
      <c r="H717" s="828"/>
      <c r="I717" s="468" t="e">
        <f t="shared" si="231"/>
        <v>#N/A</v>
      </c>
      <c r="J717" s="448">
        <f t="shared" si="232"/>
        <v>0</v>
      </c>
      <c r="K717" s="740"/>
      <c r="L717" s="740"/>
      <c r="M717" s="448">
        <f t="shared" si="233"/>
        <v>0</v>
      </c>
      <c r="N717" s="451">
        <f t="shared" si="229"/>
        <v>0</v>
      </c>
      <c r="O717" s="416"/>
      <c r="P717" s="416"/>
      <c r="Q717" s="416"/>
      <c r="R717" s="416"/>
      <c r="S717" s="416"/>
      <c r="T717" s="416"/>
      <c r="U717" s="416"/>
      <c r="V717" s="416"/>
      <c r="W717" s="417"/>
      <c r="X717" s="417"/>
      <c r="Y717" s="417"/>
      <c r="Z717" s="417"/>
      <c r="AA717" s="417"/>
      <c r="AB717" s="417"/>
      <c r="AC717" s="417"/>
      <c r="AD717" s="417"/>
      <c r="AE717" s="417"/>
      <c r="AF717" s="417"/>
      <c r="AG717" s="417"/>
    </row>
    <row r="718" spans="1:33" s="461" customFormat="1" outlineLevel="2" x14ac:dyDescent="0.2">
      <c r="A718" s="452" t="s">
        <v>774</v>
      </c>
      <c r="B718" s="455"/>
      <c r="C718" s="444">
        <v>709</v>
      </c>
      <c r="D718" s="747"/>
      <c r="E718" s="747"/>
      <c r="F718" s="448"/>
      <c r="G718" s="740"/>
      <c r="H718" s="458"/>
      <c r="I718" s="458"/>
      <c r="J718" s="446"/>
      <c r="K718" s="740"/>
      <c r="L718" s="740"/>
      <c r="M718" s="448">
        <f t="shared" si="233"/>
        <v>0</v>
      </c>
      <c r="N718" s="451">
        <f t="shared" si="229"/>
        <v>0</v>
      </c>
      <c r="O718" s="416"/>
      <c r="P718" s="416"/>
      <c r="Q718" s="416"/>
      <c r="R718" s="416"/>
      <c r="S718" s="416"/>
      <c r="T718" s="416"/>
      <c r="U718" s="416"/>
      <c r="V718" s="416"/>
      <c r="W718" s="417"/>
      <c r="X718" s="417"/>
      <c r="Y718" s="417"/>
      <c r="Z718" s="417"/>
      <c r="AA718" s="417"/>
      <c r="AB718" s="417"/>
      <c r="AC718" s="417"/>
      <c r="AD718" s="417"/>
      <c r="AE718" s="417"/>
      <c r="AF718" s="417"/>
      <c r="AG718" s="417"/>
    </row>
    <row r="719" spans="1:33" s="461" customFormat="1" outlineLevel="1" x14ac:dyDescent="0.2">
      <c r="A719" s="452" t="str">
        <f>A$17</f>
        <v>Тээвэр Хөгжлийн банк</v>
      </c>
      <c r="B719" s="455"/>
      <c r="C719" s="444">
        <v>710</v>
      </c>
      <c r="D719" s="746"/>
      <c r="E719" s="746"/>
      <c r="F719" s="448"/>
      <c r="G719" s="466"/>
      <c r="H719" s="463"/>
      <c r="I719" s="455"/>
      <c r="J719" s="448">
        <f>SUMIF(J720:J729,"&lt;&gt;#N/A")</f>
        <v>0</v>
      </c>
      <c r="K719" s="448">
        <f>SUM(K720:K729)</f>
        <v>0</v>
      </c>
      <c r="L719" s="448">
        <f>SUM(L720:L729)</f>
        <v>0</v>
      </c>
      <c r="M719" s="448">
        <f>SUMIF(M720:M729,"&lt;&gt;#N/A")</f>
        <v>0</v>
      </c>
      <c r="N719" s="451">
        <f>SUMPRODUCT((N720:N729=$V$2)*M720:M729)</f>
        <v>0</v>
      </c>
      <c r="O719" s="416"/>
      <c r="P719" s="416"/>
      <c r="Q719" s="416"/>
      <c r="R719" s="416"/>
      <c r="S719" s="416"/>
      <c r="T719" s="416"/>
      <c r="U719" s="416"/>
      <c r="V719" s="416"/>
      <c r="W719" s="417"/>
      <c r="X719" s="417"/>
      <c r="Y719" s="417"/>
      <c r="Z719" s="417"/>
      <c r="AA719" s="417"/>
      <c r="AB719" s="417"/>
      <c r="AC719" s="417"/>
      <c r="AD719" s="417"/>
      <c r="AE719" s="417"/>
      <c r="AF719" s="417"/>
      <c r="AG719" s="417"/>
    </row>
    <row r="720" spans="1:33" s="461" customFormat="1" outlineLevel="2" x14ac:dyDescent="0.2">
      <c r="A720" s="450"/>
      <c r="B720" s="455"/>
      <c r="C720" s="444">
        <v>711</v>
      </c>
      <c r="D720" s="747"/>
      <c r="E720" s="747"/>
      <c r="F720" s="448">
        <f>YEARFRAC(D720,E720)*12</f>
        <v>0</v>
      </c>
      <c r="G720" s="740"/>
      <c r="H720" s="828"/>
      <c r="I720" s="468" t="e">
        <f>_xlfn.IFS(H720=$H$499,$I$499,H720=$H$500,$I$500,H720=$H$501,$I$501,H720=$H$502,$I$502,H720=$H$503,$I$503,H720=$H$504,$I$504,H720=$H$505,$I$505,H720=$H$506,$I$506)</f>
        <v>#N/A</v>
      </c>
      <c r="J720" s="448">
        <f>IF(ISNA(I720),0,G720*I720)</f>
        <v>0</v>
      </c>
      <c r="K720" s="740"/>
      <c r="L720" s="740"/>
      <c r="M720" s="448">
        <f>J720+K720+L720</f>
        <v>0</v>
      </c>
      <c r="N720" s="451">
        <f t="shared" ref="N720:N729" si="234">N$17</f>
        <v>0</v>
      </c>
      <c r="O720" s="416"/>
      <c r="P720" s="416"/>
      <c r="Q720" s="416"/>
      <c r="R720" s="416"/>
      <c r="S720" s="416"/>
      <c r="T720" s="416"/>
      <c r="U720" s="416"/>
      <c r="V720" s="416"/>
      <c r="W720" s="417"/>
      <c r="X720" s="417"/>
      <c r="Y720" s="417"/>
      <c r="Z720" s="417"/>
      <c r="AA720" s="417"/>
      <c r="AB720" s="417"/>
      <c r="AC720" s="417"/>
      <c r="AD720" s="417"/>
      <c r="AE720" s="417"/>
      <c r="AF720" s="417"/>
      <c r="AG720" s="417"/>
    </row>
    <row r="721" spans="1:33" s="461" customFormat="1" outlineLevel="2" x14ac:dyDescent="0.2">
      <c r="A721" s="450"/>
      <c r="B721" s="455"/>
      <c r="C721" s="444">
        <v>712</v>
      </c>
      <c r="D721" s="747"/>
      <c r="E721" s="747"/>
      <c r="F721" s="448">
        <f t="shared" ref="F721:F728" si="235">YEARFRAC(D721,E721)*12</f>
        <v>0</v>
      </c>
      <c r="G721" s="740"/>
      <c r="H721" s="828"/>
      <c r="I721" s="468" t="e">
        <f t="shared" ref="I721:I728" si="236">_xlfn.IFS(H721=$H$499,$I$499,H721=$H$500,$I$500,H721=$H$501,$I$501,H721=$H$502,$I$502,H721=$H$503,$I$503,H721=$H$504,$I$504,H721=$H$505,$I$505,H721=$H$506,$I$506)</f>
        <v>#N/A</v>
      </c>
      <c r="J721" s="448">
        <f t="shared" ref="J721:J728" si="237">IF(ISNA(I721),0,G721*I721)</f>
        <v>0</v>
      </c>
      <c r="K721" s="740"/>
      <c r="L721" s="740"/>
      <c r="M721" s="448">
        <f t="shared" ref="M721:M729" si="238">J721+K721+L721</f>
        <v>0</v>
      </c>
      <c r="N721" s="451">
        <f t="shared" si="234"/>
        <v>0</v>
      </c>
      <c r="O721" s="416"/>
      <c r="P721" s="416"/>
      <c r="Q721" s="416"/>
      <c r="R721" s="416"/>
      <c r="S721" s="416"/>
      <c r="T721" s="416"/>
      <c r="U721" s="416"/>
      <c r="V721" s="416"/>
      <c r="W721" s="417"/>
      <c r="X721" s="417"/>
      <c r="Y721" s="417"/>
      <c r="Z721" s="417"/>
      <c r="AA721" s="417"/>
      <c r="AB721" s="417"/>
      <c r="AC721" s="417"/>
      <c r="AD721" s="417"/>
      <c r="AE721" s="417"/>
      <c r="AF721" s="417"/>
      <c r="AG721" s="417"/>
    </row>
    <row r="722" spans="1:33" s="461" customFormat="1" outlineLevel="2" x14ac:dyDescent="0.2">
      <c r="A722" s="450"/>
      <c r="B722" s="455"/>
      <c r="C722" s="444">
        <v>713</v>
      </c>
      <c r="D722" s="747"/>
      <c r="E722" s="747"/>
      <c r="F722" s="448">
        <f t="shared" si="235"/>
        <v>0</v>
      </c>
      <c r="G722" s="740"/>
      <c r="H722" s="828"/>
      <c r="I722" s="468" t="e">
        <f t="shared" si="236"/>
        <v>#N/A</v>
      </c>
      <c r="J722" s="448">
        <f t="shared" si="237"/>
        <v>0</v>
      </c>
      <c r="K722" s="740"/>
      <c r="L722" s="740"/>
      <c r="M722" s="448">
        <f t="shared" si="238"/>
        <v>0</v>
      </c>
      <c r="N722" s="451">
        <f t="shared" si="234"/>
        <v>0</v>
      </c>
      <c r="O722" s="416"/>
      <c r="P722" s="416"/>
      <c r="Q722" s="416"/>
      <c r="R722" s="416"/>
      <c r="S722" s="416"/>
      <c r="T722" s="416"/>
      <c r="U722" s="416"/>
      <c r="V722" s="416"/>
      <c r="W722" s="417"/>
      <c r="X722" s="417"/>
      <c r="Y722" s="417"/>
      <c r="Z722" s="417"/>
      <c r="AA722" s="417"/>
      <c r="AB722" s="417"/>
      <c r="AC722" s="417"/>
      <c r="AD722" s="417"/>
      <c r="AE722" s="417"/>
      <c r="AF722" s="417"/>
      <c r="AG722" s="417"/>
    </row>
    <row r="723" spans="1:33" s="461" customFormat="1" outlineLevel="2" x14ac:dyDescent="0.2">
      <c r="A723" s="450"/>
      <c r="B723" s="455"/>
      <c r="C723" s="444">
        <v>714</v>
      </c>
      <c r="D723" s="747"/>
      <c r="E723" s="747"/>
      <c r="F723" s="448">
        <f t="shared" si="235"/>
        <v>0</v>
      </c>
      <c r="G723" s="740"/>
      <c r="H723" s="828"/>
      <c r="I723" s="468" t="e">
        <f t="shared" si="236"/>
        <v>#N/A</v>
      </c>
      <c r="J723" s="448">
        <f t="shared" si="237"/>
        <v>0</v>
      </c>
      <c r="K723" s="740"/>
      <c r="L723" s="740"/>
      <c r="M723" s="448">
        <f t="shared" si="238"/>
        <v>0</v>
      </c>
      <c r="N723" s="451">
        <f t="shared" si="234"/>
        <v>0</v>
      </c>
      <c r="O723" s="416"/>
      <c r="P723" s="416"/>
      <c r="Q723" s="416"/>
      <c r="R723" s="416"/>
      <c r="S723" s="416"/>
      <c r="T723" s="416"/>
      <c r="U723" s="416"/>
      <c r="V723" s="416"/>
      <c r="W723" s="417"/>
      <c r="X723" s="417"/>
      <c r="Y723" s="417"/>
      <c r="Z723" s="417"/>
      <c r="AA723" s="417"/>
      <c r="AB723" s="417"/>
      <c r="AC723" s="417"/>
      <c r="AD723" s="417"/>
      <c r="AE723" s="417"/>
      <c r="AF723" s="417"/>
      <c r="AG723" s="417"/>
    </row>
    <row r="724" spans="1:33" s="461" customFormat="1" outlineLevel="2" x14ac:dyDescent="0.2">
      <c r="A724" s="450"/>
      <c r="B724" s="455"/>
      <c r="C724" s="444">
        <v>715</v>
      </c>
      <c r="D724" s="747"/>
      <c r="E724" s="747"/>
      <c r="F724" s="448">
        <f t="shared" si="235"/>
        <v>0</v>
      </c>
      <c r="G724" s="740"/>
      <c r="H724" s="828"/>
      <c r="I724" s="468" t="e">
        <f t="shared" si="236"/>
        <v>#N/A</v>
      </c>
      <c r="J724" s="448">
        <f t="shared" si="237"/>
        <v>0</v>
      </c>
      <c r="K724" s="740"/>
      <c r="L724" s="740"/>
      <c r="M724" s="448">
        <f t="shared" si="238"/>
        <v>0</v>
      </c>
      <c r="N724" s="451">
        <f t="shared" si="234"/>
        <v>0</v>
      </c>
      <c r="O724" s="416"/>
      <c r="P724" s="416"/>
      <c r="Q724" s="416"/>
      <c r="R724" s="416"/>
      <c r="S724" s="416"/>
      <c r="T724" s="416"/>
      <c r="U724" s="416"/>
      <c r="V724" s="416"/>
      <c r="W724" s="417"/>
      <c r="X724" s="417"/>
      <c r="Y724" s="417"/>
      <c r="Z724" s="417"/>
      <c r="AA724" s="417"/>
      <c r="AB724" s="417"/>
      <c r="AC724" s="417"/>
      <c r="AD724" s="417"/>
      <c r="AE724" s="417"/>
      <c r="AF724" s="417"/>
      <c r="AG724" s="417"/>
    </row>
    <row r="725" spans="1:33" s="461" customFormat="1" outlineLevel="2" x14ac:dyDescent="0.2">
      <c r="A725" s="450"/>
      <c r="B725" s="455"/>
      <c r="C725" s="444">
        <v>716</v>
      </c>
      <c r="D725" s="747"/>
      <c r="E725" s="747"/>
      <c r="F725" s="448">
        <f t="shared" si="235"/>
        <v>0</v>
      </c>
      <c r="G725" s="740"/>
      <c r="H725" s="828"/>
      <c r="I725" s="468" t="e">
        <f t="shared" si="236"/>
        <v>#N/A</v>
      </c>
      <c r="J725" s="448">
        <f t="shared" si="237"/>
        <v>0</v>
      </c>
      <c r="K725" s="740"/>
      <c r="L725" s="740"/>
      <c r="M725" s="448">
        <f t="shared" si="238"/>
        <v>0</v>
      </c>
      <c r="N725" s="451">
        <f t="shared" si="234"/>
        <v>0</v>
      </c>
      <c r="O725" s="416"/>
      <c r="P725" s="416"/>
      <c r="Q725" s="416"/>
      <c r="R725" s="416"/>
      <c r="S725" s="416"/>
      <c r="T725" s="416"/>
      <c r="U725" s="416"/>
      <c r="V725" s="416"/>
      <c r="W725" s="417"/>
      <c r="X725" s="417"/>
      <c r="Y725" s="417"/>
      <c r="Z725" s="417"/>
      <c r="AA725" s="417"/>
      <c r="AB725" s="417"/>
      <c r="AC725" s="417"/>
      <c r="AD725" s="417"/>
      <c r="AE725" s="417"/>
      <c r="AF725" s="417"/>
      <c r="AG725" s="417"/>
    </row>
    <row r="726" spans="1:33" s="461" customFormat="1" outlineLevel="2" x14ac:dyDescent="0.2">
      <c r="A726" s="450"/>
      <c r="B726" s="455"/>
      <c r="C726" s="444">
        <v>717</v>
      </c>
      <c r="D726" s="747"/>
      <c r="E726" s="747"/>
      <c r="F726" s="448">
        <f t="shared" si="235"/>
        <v>0</v>
      </c>
      <c r="G726" s="740"/>
      <c r="H726" s="828"/>
      <c r="I726" s="468" t="e">
        <f t="shared" si="236"/>
        <v>#N/A</v>
      </c>
      <c r="J726" s="448">
        <f t="shared" si="237"/>
        <v>0</v>
      </c>
      <c r="K726" s="740"/>
      <c r="L726" s="740"/>
      <c r="M726" s="448">
        <f t="shared" si="238"/>
        <v>0</v>
      </c>
      <c r="N726" s="451">
        <f t="shared" si="234"/>
        <v>0</v>
      </c>
      <c r="O726" s="416"/>
      <c r="P726" s="416"/>
      <c r="Q726" s="416"/>
      <c r="R726" s="416"/>
      <c r="S726" s="416"/>
      <c r="T726" s="416"/>
      <c r="U726" s="416"/>
      <c r="V726" s="416"/>
      <c r="W726" s="417"/>
      <c r="X726" s="417"/>
      <c r="Y726" s="417"/>
      <c r="Z726" s="417"/>
      <c r="AA726" s="417"/>
      <c r="AB726" s="417"/>
      <c r="AC726" s="417"/>
      <c r="AD726" s="417"/>
      <c r="AE726" s="417"/>
      <c r="AF726" s="417"/>
      <c r="AG726" s="417"/>
    </row>
    <row r="727" spans="1:33" s="461" customFormat="1" outlineLevel="2" x14ac:dyDescent="0.2">
      <c r="A727" s="450"/>
      <c r="B727" s="455"/>
      <c r="C727" s="444">
        <v>718</v>
      </c>
      <c r="D727" s="747"/>
      <c r="E727" s="747"/>
      <c r="F727" s="448">
        <f t="shared" si="235"/>
        <v>0</v>
      </c>
      <c r="G727" s="740"/>
      <c r="H727" s="828"/>
      <c r="I727" s="468" t="e">
        <f t="shared" si="236"/>
        <v>#N/A</v>
      </c>
      <c r="J727" s="448">
        <f t="shared" si="237"/>
        <v>0</v>
      </c>
      <c r="K727" s="740"/>
      <c r="L727" s="740"/>
      <c r="M727" s="448">
        <f t="shared" si="238"/>
        <v>0</v>
      </c>
      <c r="N727" s="451">
        <f t="shared" si="234"/>
        <v>0</v>
      </c>
      <c r="O727" s="416"/>
      <c r="P727" s="416"/>
      <c r="Q727" s="416"/>
      <c r="R727" s="416"/>
      <c r="S727" s="416"/>
      <c r="T727" s="416"/>
      <c r="U727" s="416"/>
      <c r="V727" s="416"/>
      <c r="W727" s="417"/>
      <c r="X727" s="417"/>
      <c r="Y727" s="417"/>
      <c r="Z727" s="417"/>
      <c r="AA727" s="417"/>
      <c r="AB727" s="417"/>
      <c r="AC727" s="417"/>
      <c r="AD727" s="417"/>
      <c r="AE727" s="417"/>
      <c r="AF727" s="417"/>
      <c r="AG727" s="417"/>
    </row>
    <row r="728" spans="1:33" s="461" customFormat="1" outlineLevel="2" x14ac:dyDescent="0.2">
      <c r="A728" s="450"/>
      <c r="B728" s="455"/>
      <c r="C728" s="444">
        <v>719</v>
      </c>
      <c r="D728" s="747"/>
      <c r="E728" s="747"/>
      <c r="F728" s="448">
        <f t="shared" si="235"/>
        <v>0</v>
      </c>
      <c r="G728" s="740"/>
      <c r="H728" s="828"/>
      <c r="I728" s="468" t="e">
        <f t="shared" si="236"/>
        <v>#N/A</v>
      </c>
      <c r="J728" s="448">
        <f t="shared" si="237"/>
        <v>0</v>
      </c>
      <c r="K728" s="740"/>
      <c r="L728" s="740"/>
      <c r="M728" s="448">
        <f t="shared" si="238"/>
        <v>0</v>
      </c>
      <c r="N728" s="451">
        <f t="shared" si="234"/>
        <v>0</v>
      </c>
      <c r="O728" s="416"/>
      <c r="P728" s="416"/>
      <c r="Q728" s="416"/>
      <c r="R728" s="416"/>
      <c r="S728" s="416"/>
      <c r="T728" s="416"/>
      <c r="U728" s="416"/>
      <c r="V728" s="416"/>
      <c r="W728" s="417"/>
      <c r="X728" s="417"/>
      <c r="Y728" s="417"/>
      <c r="Z728" s="417"/>
      <c r="AA728" s="417"/>
      <c r="AB728" s="417"/>
      <c r="AC728" s="417"/>
      <c r="AD728" s="417"/>
      <c r="AE728" s="417"/>
      <c r="AF728" s="417"/>
      <c r="AG728" s="417"/>
    </row>
    <row r="729" spans="1:33" s="461" customFormat="1" outlineLevel="2" x14ac:dyDescent="0.2">
      <c r="A729" s="452" t="s">
        <v>774</v>
      </c>
      <c r="B729" s="455"/>
      <c r="C729" s="444">
        <v>720</v>
      </c>
      <c r="D729" s="747"/>
      <c r="E729" s="747"/>
      <c r="F729" s="448"/>
      <c r="G729" s="740"/>
      <c r="H729" s="458"/>
      <c r="I729" s="458"/>
      <c r="J729" s="446"/>
      <c r="K729" s="740"/>
      <c r="L729" s="740"/>
      <c r="M729" s="448">
        <f t="shared" si="238"/>
        <v>0</v>
      </c>
      <c r="N729" s="451">
        <f t="shared" si="234"/>
        <v>0</v>
      </c>
      <c r="O729" s="416"/>
      <c r="P729" s="416"/>
      <c r="Q729" s="416"/>
      <c r="R729" s="416"/>
      <c r="S729" s="416"/>
      <c r="T729" s="416"/>
      <c r="U729" s="416"/>
      <c r="V729" s="416"/>
      <c r="W729" s="417"/>
      <c r="X729" s="417"/>
      <c r="Y729" s="417"/>
      <c r="Z729" s="417"/>
      <c r="AA729" s="417"/>
      <c r="AB729" s="417"/>
      <c r="AC729" s="417"/>
      <c r="AD729" s="417"/>
      <c r="AE729" s="417"/>
      <c r="AF729" s="417"/>
      <c r="AG729" s="417"/>
    </row>
    <row r="730" spans="1:33" s="461" customFormat="1" outlineLevel="1" x14ac:dyDescent="0.2">
      <c r="A730" s="452" t="str">
        <f>A$18</f>
        <v>Үндэсний хөрөнгө оруулалтын банк</v>
      </c>
      <c r="B730" s="455"/>
      <c r="C730" s="444">
        <v>721</v>
      </c>
      <c r="D730" s="746"/>
      <c r="E730" s="746"/>
      <c r="F730" s="448"/>
      <c r="G730" s="466"/>
      <c r="H730" s="463"/>
      <c r="I730" s="455"/>
      <c r="J730" s="448">
        <f>SUMIF(J731:J740,"&lt;&gt;#N/A")</f>
        <v>0</v>
      </c>
      <c r="K730" s="448">
        <f>SUM(K731:K740)</f>
        <v>0</v>
      </c>
      <c r="L730" s="448">
        <f>SUM(L731:L740)</f>
        <v>0</v>
      </c>
      <c r="M730" s="448">
        <f>SUMIF(M731:M740,"&lt;&gt;#N/A")</f>
        <v>0</v>
      </c>
      <c r="N730" s="451">
        <f>SUMPRODUCT((N731:N740=$V$2)*M731:M740)</f>
        <v>0</v>
      </c>
      <c r="O730" s="416"/>
      <c r="P730" s="416"/>
      <c r="Q730" s="416"/>
      <c r="R730" s="416"/>
      <c r="S730" s="416"/>
      <c r="T730" s="416"/>
      <c r="U730" s="416"/>
      <c r="V730" s="416"/>
      <c r="W730" s="417"/>
      <c r="X730" s="417"/>
      <c r="Y730" s="417"/>
      <c r="Z730" s="417"/>
      <c r="AA730" s="417"/>
      <c r="AB730" s="417"/>
      <c r="AC730" s="417"/>
      <c r="AD730" s="417"/>
      <c r="AE730" s="417"/>
      <c r="AF730" s="417"/>
      <c r="AG730" s="417"/>
    </row>
    <row r="731" spans="1:33" s="461" customFormat="1" outlineLevel="2" x14ac:dyDescent="0.2">
      <c r="A731" s="450"/>
      <c r="B731" s="455"/>
      <c r="C731" s="444">
        <v>722</v>
      </c>
      <c r="D731" s="747"/>
      <c r="E731" s="747"/>
      <c r="F731" s="448">
        <f>YEARFRAC(D731,E731)*12</f>
        <v>0</v>
      </c>
      <c r="G731" s="740"/>
      <c r="H731" s="828"/>
      <c r="I731" s="468" t="e">
        <f>_xlfn.IFS(H731=$H$499,$I$499,H731=$H$500,$I$500,H731=$H$501,$I$501,H731=$H$502,$I$502,H731=$H$503,$I$503,H731=$H$504,$I$504,H731=$H$505,$I$505,H731=$H$506,$I$506)</f>
        <v>#N/A</v>
      </c>
      <c r="J731" s="448">
        <f>IF(ISNA(I731),0,G731*I731)</f>
        <v>0</v>
      </c>
      <c r="K731" s="740"/>
      <c r="L731" s="740"/>
      <c r="M731" s="448">
        <f>J731+K731+L731</f>
        <v>0</v>
      </c>
      <c r="N731" s="451">
        <f t="shared" ref="N731:N740" si="239">N$18</f>
        <v>0</v>
      </c>
      <c r="O731" s="416"/>
      <c r="P731" s="416"/>
      <c r="Q731" s="416"/>
      <c r="R731" s="416"/>
      <c r="S731" s="416"/>
      <c r="T731" s="416"/>
      <c r="U731" s="416"/>
      <c r="V731" s="416"/>
      <c r="W731" s="417"/>
      <c r="X731" s="417"/>
      <c r="Y731" s="417"/>
      <c r="Z731" s="417"/>
      <c r="AA731" s="417"/>
      <c r="AB731" s="417"/>
      <c r="AC731" s="417"/>
      <c r="AD731" s="417"/>
      <c r="AE731" s="417"/>
      <c r="AF731" s="417"/>
      <c r="AG731" s="417"/>
    </row>
    <row r="732" spans="1:33" s="461" customFormat="1" outlineLevel="2" x14ac:dyDescent="0.2">
      <c r="A732" s="450"/>
      <c r="B732" s="455"/>
      <c r="C732" s="444">
        <v>723</v>
      </c>
      <c r="D732" s="747"/>
      <c r="E732" s="747"/>
      <c r="F732" s="448">
        <f t="shared" ref="F732:F739" si="240">YEARFRAC(D732,E732)*12</f>
        <v>0</v>
      </c>
      <c r="G732" s="740"/>
      <c r="H732" s="828"/>
      <c r="I732" s="468" t="e">
        <f t="shared" ref="I732:I739" si="241">_xlfn.IFS(H732=$H$499,$I$499,H732=$H$500,$I$500,H732=$H$501,$I$501,H732=$H$502,$I$502,H732=$H$503,$I$503,H732=$H$504,$I$504,H732=$H$505,$I$505,H732=$H$506,$I$506)</f>
        <v>#N/A</v>
      </c>
      <c r="J732" s="448">
        <f t="shared" ref="J732:J739" si="242">IF(ISNA(I732),0,G732*I732)</f>
        <v>0</v>
      </c>
      <c r="K732" s="740"/>
      <c r="L732" s="740"/>
      <c r="M732" s="448">
        <f t="shared" ref="M732:M740" si="243">J732+K732+L732</f>
        <v>0</v>
      </c>
      <c r="N732" s="451">
        <f t="shared" si="239"/>
        <v>0</v>
      </c>
      <c r="O732" s="416"/>
      <c r="P732" s="416"/>
      <c r="Q732" s="416"/>
      <c r="R732" s="416"/>
      <c r="S732" s="416"/>
      <c r="T732" s="416"/>
      <c r="U732" s="416"/>
      <c r="V732" s="416"/>
      <c r="W732" s="417"/>
      <c r="X732" s="417"/>
      <c r="Y732" s="417"/>
      <c r="Z732" s="417"/>
      <c r="AA732" s="417"/>
      <c r="AB732" s="417"/>
      <c r="AC732" s="417"/>
      <c r="AD732" s="417"/>
      <c r="AE732" s="417"/>
      <c r="AF732" s="417"/>
      <c r="AG732" s="417"/>
    </row>
    <row r="733" spans="1:33" s="461" customFormat="1" outlineLevel="2" x14ac:dyDescent="0.2">
      <c r="A733" s="450"/>
      <c r="B733" s="455"/>
      <c r="C733" s="444">
        <v>724</v>
      </c>
      <c r="D733" s="747"/>
      <c r="E733" s="747"/>
      <c r="F733" s="448">
        <f t="shared" si="240"/>
        <v>0</v>
      </c>
      <c r="G733" s="740"/>
      <c r="H733" s="828"/>
      <c r="I733" s="468" t="e">
        <f t="shared" si="241"/>
        <v>#N/A</v>
      </c>
      <c r="J733" s="448">
        <f t="shared" si="242"/>
        <v>0</v>
      </c>
      <c r="K733" s="740"/>
      <c r="L733" s="740"/>
      <c r="M733" s="448">
        <f t="shared" si="243"/>
        <v>0</v>
      </c>
      <c r="N733" s="451">
        <f t="shared" si="239"/>
        <v>0</v>
      </c>
      <c r="O733" s="416"/>
      <c r="P733" s="416"/>
      <c r="Q733" s="416"/>
      <c r="R733" s="416"/>
      <c r="S733" s="416"/>
      <c r="T733" s="416"/>
      <c r="U733" s="416"/>
      <c r="V733" s="416"/>
      <c r="W733" s="417"/>
      <c r="X733" s="417"/>
      <c r="Y733" s="417"/>
      <c r="Z733" s="417"/>
      <c r="AA733" s="417"/>
      <c r="AB733" s="417"/>
      <c r="AC733" s="417"/>
      <c r="AD733" s="417"/>
      <c r="AE733" s="417"/>
      <c r="AF733" s="417"/>
      <c r="AG733" s="417"/>
    </row>
    <row r="734" spans="1:33" s="461" customFormat="1" outlineLevel="2" x14ac:dyDescent="0.2">
      <c r="A734" s="450"/>
      <c r="B734" s="455"/>
      <c r="C734" s="444">
        <v>725</v>
      </c>
      <c r="D734" s="747"/>
      <c r="E734" s="747"/>
      <c r="F734" s="448">
        <f t="shared" si="240"/>
        <v>0</v>
      </c>
      <c r="G734" s="740"/>
      <c r="H734" s="828"/>
      <c r="I734" s="468" t="e">
        <f t="shared" si="241"/>
        <v>#N/A</v>
      </c>
      <c r="J734" s="448">
        <f t="shared" si="242"/>
        <v>0</v>
      </c>
      <c r="K734" s="740"/>
      <c r="L734" s="740"/>
      <c r="M734" s="448">
        <f t="shared" si="243"/>
        <v>0</v>
      </c>
      <c r="N734" s="451">
        <f t="shared" si="239"/>
        <v>0</v>
      </c>
      <c r="O734" s="416"/>
      <c r="P734" s="416"/>
      <c r="Q734" s="416"/>
      <c r="R734" s="416"/>
      <c r="S734" s="416"/>
      <c r="T734" s="416"/>
      <c r="U734" s="416"/>
      <c r="V734" s="416"/>
      <c r="W734" s="417"/>
      <c r="X734" s="417"/>
      <c r="Y734" s="417"/>
      <c r="Z734" s="417"/>
      <c r="AA734" s="417"/>
      <c r="AB734" s="417"/>
      <c r="AC734" s="417"/>
      <c r="AD734" s="417"/>
      <c r="AE734" s="417"/>
      <c r="AF734" s="417"/>
      <c r="AG734" s="417"/>
    </row>
    <row r="735" spans="1:33" s="461" customFormat="1" outlineLevel="2" x14ac:dyDescent="0.2">
      <c r="A735" s="450"/>
      <c r="B735" s="455"/>
      <c r="C735" s="444">
        <v>726</v>
      </c>
      <c r="D735" s="747"/>
      <c r="E735" s="747"/>
      <c r="F735" s="448">
        <f t="shared" si="240"/>
        <v>0</v>
      </c>
      <c r="G735" s="740"/>
      <c r="H735" s="828"/>
      <c r="I735" s="468" t="e">
        <f t="shared" si="241"/>
        <v>#N/A</v>
      </c>
      <c r="J735" s="448">
        <f t="shared" si="242"/>
        <v>0</v>
      </c>
      <c r="K735" s="740"/>
      <c r="L735" s="740"/>
      <c r="M735" s="448">
        <f t="shared" si="243"/>
        <v>0</v>
      </c>
      <c r="N735" s="451">
        <f t="shared" si="239"/>
        <v>0</v>
      </c>
      <c r="O735" s="416"/>
      <c r="P735" s="416"/>
      <c r="Q735" s="416"/>
      <c r="R735" s="416"/>
      <c r="S735" s="416"/>
      <c r="T735" s="416"/>
      <c r="U735" s="416"/>
      <c r="V735" s="416"/>
      <c r="W735" s="417"/>
      <c r="X735" s="417"/>
      <c r="Y735" s="417"/>
      <c r="Z735" s="417"/>
      <c r="AA735" s="417"/>
      <c r="AB735" s="417"/>
      <c r="AC735" s="417"/>
      <c r="AD735" s="417"/>
      <c r="AE735" s="417"/>
      <c r="AF735" s="417"/>
      <c r="AG735" s="417"/>
    </row>
    <row r="736" spans="1:33" s="461" customFormat="1" outlineLevel="2" x14ac:dyDescent="0.2">
      <c r="A736" s="450"/>
      <c r="B736" s="455"/>
      <c r="C736" s="444">
        <v>727</v>
      </c>
      <c r="D736" s="747"/>
      <c r="E736" s="747"/>
      <c r="F736" s="448">
        <f t="shared" si="240"/>
        <v>0</v>
      </c>
      <c r="G736" s="740"/>
      <c r="H736" s="828"/>
      <c r="I736" s="468" t="e">
        <f t="shared" si="241"/>
        <v>#N/A</v>
      </c>
      <c r="J736" s="448">
        <f t="shared" si="242"/>
        <v>0</v>
      </c>
      <c r="K736" s="740"/>
      <c r="L736" s="740"/>
      <c r="M736" s="448">
        <f t="shared" si="243"/>
        <v>0</v>
      </c>
      <c r="N736" s="451">
        <f t="shared" si="239"/>
        <v>0</v>
      </c>
      <c r="O736" s="416"/>
      <c r="P736" s="416"/>
      <c r="Q736" s="416"/>
      <c r="R736" s="416"/>
      <c r="S736" s="416"/>
      <c r="T736" s="416"/>
      <c r="U736" s="416"/>
      <c r="V736" s="416"/>
      <c r="W736" s="417"/>
      <c r="X736" s="417"/>
      <c r="Y736" s="417"/>
      <c r="Z736" s="417"/>
      <c r="AA736" s="417"/>
      <c r="AB736" s="417"/>
      <c r="AC736" s="417"/>
      <c r="AD736" s="417"/>
      <c r="AE736" s="417"/>
      <c r="AF736" s="417"/>
      <c r="AG736" s="417"/>
    </row>
    <row r="737" spans="1:33" s="461" customFormat="1" outlineLevel="2" x14ac:dyDescent="0.2">
      <c r="A737" s="450"/>
      <c r="B737" s="455"/>
      <c r="C737" s="444">
        <v>728</v>
      </c>
      <c r="D737" s="747"/>
      <c r="E737" s="747"/>
      <c r="F737" s="448">
        <f t="shared" si="240"/>
        <v>0</v>
      </c>
      <c r="G737" s="740"/>
      <c r="H737" s="828"/>
      <c r="I737" s="468" t="e">
        <f t="shared" si="241"/>
        <v>#N/A</v>
      </c>
      <c r="J737" s="448">
        <f t="shared" si="242"/>
        <v>0</v>
      </c>
      <c r="K737" s="740"/>
      <c r="L737" s="740"/>
      <c r="M737" s="448">
        <f t="shared" si="243"/>
        <v>0</v>
      </c>
      <c r="N737" s="451">
        <f t="shared" si="239"/>
        <v>0</v>
      </c>
      <c r="O737" s="416"/>
      <c r="P737" s="416"/>
      <c r="Q737" s="416"/>
      <c r="R737" s="416"/>
      <c r="S737" s="416"/>
      <c r="T737" s="416"/>
      <c r="U737" s="416"/>
      <c r="V737" s="416"/>
      <c r="W737" s="417"/>
      <c r="X737" s="417"/>
      <c r="Y737" s="417"/>
      <c r="Z737" s="417"/>
      <c r="AA737" s="417"/>
      <c r="AB737" s="417"/>
      <c r="AC737" s="417"/>
      <c r="AD737" s="417"/>
      <c r="AE737" s="417"/>
      <c r="AF737" s="417"/>
      <c r="AG737" s="417"/>
    </row>
    <row r="738" spans="1:33" s="461" customFormat="1" outlineLevel="2" x14ac:dyDescent="0.2">
      <c r="A738" s="450"/>
      <c r="B738" s="455"/>
      <c r="C738" s="444">
        <v>729</v>
      </c>
      <c r="D738" s="747"/>
      <c r="E738" s="747"/>
      <c r="F738" s="448">
        <f t="shared" si="240"/>
        <v>0</v>
      </c>
      <c r="G738" s="740"/>
      <c r="H738" s="828"/>
      <c r="I738" s="468" t="e">
        <f t="shared" si="241"/>
        <v>#N/A</v>
      </c>
      <c r="J738" s="448">
        <f t="shared" si="242"/>
        <v>0</v>
      </c>
      <c r="K738" s="740"/>
      <c r="L738" s="740"/>
      <c r="M738" s="448">
        <f t="shared" si="243"/>
        <v>0</v>
      </c>
      <c r="N738" s="451">
        <f t="shared" si="239"/>
        <v>0</v>
      </c>
      <c r="O738" s="416"/>
      <c r="P738" s="416"/>
      <c r="Q738" s="416"/>
      <c r="R738" s="416"/>
      <c r="S738" s="416"/>
      <c r="T738" s="416"/>
      <c r="U738" s="416"/>
      <c r="V738" s="416"/>
      <c r="W738" s="417"/>
      <c r="X738" s="417"/>
      <c r="Y738" s="417"/>
      <c r="Z738" s="417"/>
      <c r="AA738" s="417"/>
      <c r="AB738" s="417"/>
      <c r="AC738" s="417"/>
      <c r="AD738" s="417"/>
      <c r="AE738" s="417"/>
      <c r="AF738" s="417"/>
      <c r="AG738" s="417"/>
    </row>
    <row r="739" spans="1:33" s="461" customFormat="1" outlineLevel="2" x14ac:dyDescent="0.2">
      <c r="A739" s="450"/>
      <c r="B739" s="455"/>
      <c r="C739" s="444">
        <v>730</v>
      </c>
      <c r="D739" s="747"/>
      <c r="E739" s="747"/>
      <c r="F739" s="448">
        <f t="shared" si="240"/>
        <v>0</v>
      </c>
      <c r="G739" s="740"/>
      <c r="H739" s="828"/>
      <c r="I739" s="468" t="e">
        <f t="shared" si="241"/>
        <v>#N/A</v>
      </c>
      <c r="J739" s="448">
        <f t="shared" si="242"/>
        <v>0</v>
      </c>
      <c r="K739" s="740"/>
      <c r="L739" s="740"/>
      <c r="M739" s="448">
        <f t="shared" si="243"/>
        <v>0</v>
      </c>
      <c r="N739" s="451">
        <f t="shared" si="239"/>
        <v>0</v>
      </c>
      <c r="O739" s="416"/>
      <c r="P739" s="416"/>
      <c r="Q739" s="416"/>
      <c r="R739" s="416"/>
      <c r="S739" s="416"/>
      <c r="T739" s="416"/>
      <c r="U739" s="416"/>
      <c r="V739" s="416"/>
      <c r="W739" s="417"/>
      <c r="X739" s="417"/>
      <c r="Y739" s="417"/>
      <c r="Z739" s="417"/>
      <c r="AA739" s="417"/>
      <c r="AB739" s="417"/>
      <c r="AC739" s="417"/>
      <c r="AD739" s="417"/>
      <c r="AE739" s="417"/>
      <c r="AF739" s="417"/>
      <c r="AG739" s="417"/>
    </row>
    <row r="740" spans="1:33" s="461" customFormat="1" outlineLevel="2" x14ac:dyDescent="0.2">
      <c r="A740" s="452" t="s">
        <v>774</v>
      </c>
      <c r="B740" s="455"/>
      <c r="C740" s="444">
        <v>731</v>
      </c>
      <c r="D740" s="747"/>
      <c r="E740" s="747"/>
      <c r="F740" s="448"/>
      <c r="G740" s="740"/>
      <c r="H740" s="458"/>
      <c r="I740" s="458"/>
      <c r="J740" s="446"/>
      <c r="K740" s="740"/>
      <c r="L740" s="740"/>
      <c r="M740" s="448">
        <f t="shared" si="243"/>
        <v>0</v>
      </c>
      <c r="N740" s="451">
        <f t="shared" si="239"/>
        <v>0</v>
      </c>
      <c r="O740" s="416"/>
      <c r="P740" s="416"/>
      <c r="Q740" s="416"/>
      <c r="R740" s="416"/>
      <c r="S740" s="416"/>
      <c r="T740" s="416"/>
      <c r="U740" s="416"/>
      <c r="V740" s="416"/>
      <c r="W740" s="417"/>
      <c r="X740" s="417"/>
      <c r="Y740" s="417"/>
      <c r="Z740" s="417"/>
      <c r="AA740" s="417"/>
      <c r="AB740" s="417"/>
      <c r="AC740" s="417"/>
      <c r="AD740" s="417"/>
      <c r="AE740" s="417"/>
      <c r="AF740" s="417"/>
      <c r="AG740" s="417"/>
    </row>
    <row r="741" spans="1:33" s="461" customFormat="1" outlineLevel="1" x14ac:dyDescent="0.2">
      <c r="A741" s="452" t="str">
        <f>A$19</f>
        <v>Хаан банк</v>
      </c>
      <c r="B741" s="455"/>
      <c r="C741" s="444">
        <v>732</v>
      </c>
      <c r="D741" s="746"/>
      <c r="E741" s="746"/>
      <c r="F741" s="448"/>
      <c r="G741" s="466"/>
      <c r="H741" s="463"/>
      <c r="I741" s="455"/>
      <c r="J741" s="448">
        <f>SUMIF(J742:J751,"&lt;&gt;#N/A")</f>
        <v>0</v>
      </c>
      <c r="K741" s="448">
        <f>SUM(K742:K751)</f>
        <v>0</v>
      </c>
      <c r="L741" s="448">
        <f>SUM(L742:L751)</f>
        <v>0</v>
      </c>
      <c r="M741" s="448">
        <f>SUMIF(M742:M751,"&lt;&gt;#N/A")</f>
        <v>0</v>
      </c>
      <c r="N741" s="451">
        <f>SUMPRODUCT((N742:N751=$V$2)*M742:M751)</f>
        <v>0</v>
      </c>
      <c r="O741" s="416"/>
      <c r="P741" s="416"/>
      <c r="Q741" s="416"/>
      <c r="R741" s="416"/>
      <c r="S741" s="416"/>
      <c r="T741" s="416"/>
      <c r="U741" s="416"/>
      <c r="V741" s="416"/>
      <c r="W741" s="417"/>
      <c r="X741" s="417"/>
      <c r="Y741" s="417"/>
      <c r="Z741" s="417"/>
      <c r="AA741" s="417"/>
      <c r="AB741" s="417"/>
      <c r="AC741" s="417"/>
      <c r="AD741" s="417"/>
      <c r="AE741" s="417"/>
      <c r="AF741" s="417"/>
      <c r="AG741" s="417"/>
    </row>
    <row r="742" spans="1:33" s="461" customFormat="1" outlineLevel="2" x14ac:dyDescent="0.2">
      <c r="A742" s="450"/>
      <c r="B742" s="455"/>
      <c r="C742" s="444">
        <v>733</v>
      </c>
      <c r="D742" s="747"/>
      <c r="E742" s="747"/>
      <c r="F742" s="448">
        <f>YEARFRAC(D742,E742)*12</f>
        <v>0</v>
      </c>
      <c r="G742" s="740"/>
      <c r="H742" s="828"/>
      <c r="I742" s="468" t="e">
        <f>_xlfn.IFS(H742=$H$499,$I$499,H742=$H$500,$I$500,H742=$H$501,$I$501,H742=$H$502,$I$502,H742=$H$503,$I$503,H742=$H$504,$I$504,H742=$H$505,$I$505,H742=$H$506,$I$506)</f>
        <v>#N/A</v>
      </c>
      <c r="J742" s="448">
        <f>IF(ISNA(I742),0,G742*I742)</f>
        <v>0</v>
      </c>
      <c r="K742" s="740"/>
      <c r="L742" s="740"/>
      <c r="M742" s="448">
        <f>J742+K742+L742</f>
        <v>0</v>
      </c>
      <c r="N742" s="451">
        <f t="shared" ref="N742:N751" si="244">N$19</f>
        <v>0</v>
      </c>
      <c r="O742" s="416"/>
      <c r="P742" s="416"/>
      <c r="Q742" s="416"/>
      <c r="R742" s="416"/>
      <c r="S742" s="416"/>
      <c r="T742" s="416"/>
      <c r="U742" s="416"/>
      <c r="V742" s="416"/>
      <c r="W742" s="417"/>
      <c r="X742" s="417"/>
      <c r="Y742" s="417"/>
      <c r="Z742" s="417"/>
      <c r="AA742" s="417"/>
      <c r="AB742" s="417"/>
      <c r="AC742" s="417"/>
      <c r="AD742" s="417"/>
      <c r="AE742" s="417"/>
      <c r="AF742" s="417"/>
      <c r="AG742" s="417"/>
    </row>
    <row r="743" spans="1:33" s="461" customFormat="1" outlineLevel="2" x14ac:dyDescent="0.2">
      <c r="A743" s="450"/>
      <c r="B743" s="455"/>
      <c r="C743" s="444">
        <v>734</v>
      </c>
      <c r="D743" s="747"/>
      <c r="E743" s="747"/>
      <c r="F743" s="448">
        <f t="shared" ref="F743:F750" si="245">YEARFRAC(D743,E743)*12</f>
        <v>0</v>
      </c>
      <c r="G743" s="740"/>
      <c r="H743" s="828"/>
      <c r="I743" s="468" t="e">
        <f t="shared" ref="I743:I750" si="246">_xlfn.IFS(H743=$H$499,$I$499,H743=$H$500,$I$500,H743=$H$501,$I$501,H743=$H$502,$I$502,H743=$H$503,$I$503,H743=$H$504,$I$504,H743=$H$505,$I$505,H743=$H$506,$I$506)</f>
        <v>#N/A</v>
      </c>
      <c r="J743" s="448">
        <f t="shared" ref="J743:J750" si="247">IF(ISNA(I743),0,G743*I743)</f>
        <v>0</v>
      </c>
      <c r="K743" s="740"/>
      <c r="L743" s="740"/>
      <c r="M743" s="448">
        <f t="shared" ref="M743:M751" si="248">J743+K743+L743</f>
        <v>0</v>
      </c>
      <c r="N743" s="451">
        <f t="shared" si="244"/>
        <v>0</v>
      </c>
      <c r="O743" s="416"/>
      <c r="P743" s="416"/>
      <c r="Q743" s="416"/>
      <c r="R743" s="416"/>
      <c r="S743" s="416"/>
      <c r="T743" s="416"/>
      <c r="U743" s="416"/>
      <c r="V743" s="416"/>
      <c r="W743" s="417"/>
      <c r="X743" s="417"/>
      <c r="Y743" s="417"/>
      <c r="Z743" s="417"/>
      <c r="AA743" s="417"/>
      <c r="AB743" s="417"/>
      <c r="AC743" s="417"/>
      <c r="AD743" s="417"/>
      <c r="AE743" s="417"/>
      <c r="AF743" s="417"/>
      <c r="AG743" s="417"/>
    </row>
    <row r="744" spans="1:33" s="461" customFormat="1" outlineLevel="2" x14ac:dyDescent="0.2">
      <c r="A744" s="450"/>
      <c r="B744" s="455"/>
      <c r="C744" s="444">
        <v>735</v>
      </c>
      <c r="D744" s="747"/>
      <c r="E744" s="747"/>
      <c r="F744" s="448">
        <f t="shared" si="245"/>
        <v>0</v>
      </c>
      <c r="G744" s="740"/>
      <c r="H744" s="828"/>
      <c r="I744" s="468" t="e">
        <f t="shared" si="246"/>
        <v>#N/A</v>
      </c>
      <c r="J744" s="448">
        <f t="shared" si="247"/>
        <v>0</v>
      </c>
      <c r="K744" s="740"/>
      <c r="L744" s="740"/>
      <c r="M744" s="448">
        <f t="shared" si="248"/>
        <v>0</v>
      </c>
      <c r="N744" s="451">
        <f t="shared" si="244"/>
        <v>0</v>
      </c>
      <c r="O744" s="416"/>
      <c r="P744" s="416"/>
      <c r="Q744" s="416"/>
      <c r="R744" s="416"/>
      <c r="S744" s="416"/>
      <c r="T744" s="416"/>
      <c r="U744" s="416"/>
      <c r="V744" s="416"/>
      <c r="W744" s="417"/>
      <c r="X744" s="417"/>
      <c r="Y744" s="417"/>
      <c r="Z744" s="417"/>
      <c r="AA744" s="417"/>
      <c r="AB744" s="417"/>
      <c r="AC744" s="417"/>
      <c r="AD744" s="417"/>
      <c r="AE744" s="417"/>
      <c r="AF744" s="417"/>
      <c r="AG744" s="417"/>
    </row>
    <row r="745" spans="1:33" s="461" customFormat="1" outlineLevel="2" x14ac:dyDescent="0.2">
      <c r="A745" s="450"/>
      <c r="B745" s="455"/>
      <c r="C745" s="444">
        <v>736</v>
      </c>
      <c r="D745" s="747"/>
      <c r="E745" s="747"/>
      <c r="F745" s="448">
        <f t="shared" si="245"/>
        <v>0</v>
      </c>
      <c r="G745" s="740"/>
      <c r="H745" s="828"/>
      <c r="I745" s="468" t="e">
        <f t="shared" si="246"/>
        <v>#N/A</v>
      </c>
      <c r="J745" s="448">
        <f t="shared" si="247"/>
        <v>0</v>
      </c>
      <c r="K745" s="740"/>
      <c r="L745" s="740"/>
      <c r="M745" s="448">
        <f t="shared" si="248"/>
        <v>0</v>
      </c>
      <c r="N745" s="451">
        <f t="shared" si="244"/>
        <v>0</v>
      </c>
      <c r="O745" s="416"/>
      <c r="P745" s="416"/>
      <c r="Q745" s="416"/>
      <c r="R745" s="416"/>
      <c r="S745" s="416"/>
      <c r="T745" s="416"/>
      <c r="U745" s="416"/>
      <c r="V745" s="416"/>
      <c r="W745" s="417"/>
      <c r="X745" s="417"/>
      <c r="Y745" s="417"/>
      <c r="Z745" s="417"/>
      <c r="AA745" s="417"/>
      <c r="AB745" s="417"/>
      <c r="AC745" s="417"/>
      <c r="AD745" s="417"/>
      <c r="AE745" s="417"/>
      <c r="AF745" s="417"/>
      <c r="AG745" s="417"/>
    </row>
    <row r="746" spans="1:33" s="461" customFormat="1" outlineLevel="2" x14ac:dyDescent="0.2">
      <c r="A746" s="450"/>
      <c r="B746" s="455"/>
      <c r="C746" s="444">
        <v>737</v>
      </c>
      <c r="D746" s="747"/>
      <c r="E746" s="747"/>
      <c r="F746" s="448">
        <f t="shared" si="245"/>
        <v>0</v>
      </c>
      <c r="G746" s="740"/>
      <c r="H746" s="828"/>
      <c r="I746" s="468" t="e">
        <f t="shared" si="246"/>
        <v>#N/A</v>
      </c>
      <c r="J746" s="448">
        <f t="shared" si="247"/>
        <v>0</v>
      </c>
      <c r="K746" s="740"/>
      <c r="L746" s="740"/>
      <c r="M746" s="448">
        <f t="shared" si="248"/>
        <v>0</v>
      </c>
      <c r="N746" s="451">
        <f t="shared" si="244"/>
        <v>0</v>
      </c>
      <c r="O746" s="416"/>
      <c r="P746" s="416"/>
      <c r="Q746" s="416"/>
      <c r="R746" s="416"/>
      <c r="S746" s="416"/>
      <c r="T746" s="416"/>
      <c r="U746" s="416"/>
      <c r="V746" s="416"/>
      <c r="W746" s="417"/>
      <c r="X746" s="417"/>
      <c r="Y746" s="417"/>
      <c r="Z746" s="417"/>
      <c r="AA746" s="417"/>
      <c r="AB746" s="417"/>
      <c r="AC746" s="417"/>
      <c r="AD746" s="417"/>
      <c r="AE746" s="417"/>
      <c r="AF746" s="417"/>
      <c r="AG746" s="417"/>
    </row>
    <row r="747" spans="1:33" s="461" customFormat="1" outlineLevel="2" x14ac:dyDescent="0.2">
      <c r="A747" s="450"/>
      <c r="B747" s="455"/>
      <c r="C747" s="444">
        <v>738</v>
      </c>
      <c r="D747" s="747"/>
      <c r="E747" s="747"/>
      <c r="F747" s="448">
        <f t="shared" si="245"/>
        <v>0</v>
      </c>
      <c r="G747" s="740"/>
      <c r="H747" s="828"/>
      <c r="I747" s="468" t="e">
        <f t="shared" si="246"/>
        <v>#N/A</v>
      </c>
      <c r="J747" s="448">
        <f t="shared" si="247"/>
        <v>0</v>
      </c>
      <c r="K747" s="740"/>
      <c r="L747" s="740"/>
      <c r="M747" s="448">
        <f t="shared" si="248"/>
        <v>0</v>
      </c>
      <c r="N747" s="451">
        <f t="shared" si="244"/>
        <v>0</v>
      </c>
      <c r="O747" s="416"/>
      <c r="P747" s="416"/>
      <c r="Q747" s="416"/>
      <c r="R747" s="416"/>
      <c r="S747" s="416"/>
      <c r="T747" s="416"/>
      <c r="U747" s="416"/>
      <c r="V747" s="416"/>
      <c r="W747" s="417"/>
      <c r="X747" s="417"/>
      <c r="Y747" s="417"/>
      <c r="Z747" s="417"/>
      <c r="AA747" s="417"/>
      <c r="AB747" s="417"/>
      <c r="AC747" s="417"/>
      <c r="AD747" s="417"/>
      <c r="AE747" s="417"/>
      <c r="AF747" s="417"/>
      <c r="AG747" s="417"/>
    </row>
    <row r="748" spans="1:33" s="461" customFormat="1" outlineLevel="2" x14ac:dyDescent="0.2">
      <c r="A748" s="450"/>
      <c r="B748" s="455"/>
      <c r="C748" s="444">
        <v>739</v>
      </c>
      <c r="D748" s="747"/>
      <c r="E748" s="747"/>
      <c r="F748" s="448">
        <f t="shared" si="245"/>
        <v>0</v>
      </c>
      <c r="G748" s="740"/>
      <c r="H748" s="828"/>
      <c r="I748" s="468" t="e">
        <f t="shared" si="246"/>
        <v>#N/A</v>
      </c>
      <c r="J748" s="448">
        <f t="shared" si="247"/>
        <v>0</v>
      </c>
      <c r="K748" s="740"/>
      <c r="L748" s="740"/>
      <c r="M748" s="448">
        <f t="shared" si="248"/>
        <v>0</v>
      </c>
      <c r="N748" s="451">
        <f t="shared" si="244"/>
        <v>0</v>
      </c>
      <c r="O748" s="416"/>
      <c r="P748" s="416"/>
      <c r="Q748" s="416"/>
      <c r="R748" s="416"/>
      <c r="S748" s="416"/>
      <c r="T748" s="416"/>
      <c r="U748" s="416"/>
      <c r="V748" s="416"/>
      <c r="W748" s="417"/>
      <c r="X748" s="417"/>
      <c r="Y748" s="417"/>
      <c r="Z748" s="417"/>
      <c r="AA748" s="417"/>
      <c r="AB748" s="417"/>
      <c r="AC748" s="417"/>
      <c r="AD748" s="417"/>
      <c r="AE748" s="417"/>
      <c r="AF748" s="417"/>
      <c r="AG748" s="417"/>
    </row>
    <row r="749" spans="1:33" s="461" customFormat="1" outlineLevel="2" x14ac:dyDescent="0.2">
      <c r="A749" s="450"/>
      <c r="B749" s="455"/>
      <c r="C749" s="444">
        <v>740</v>
      </c>
      <c r="D749" s="747"/>
      <c r="E749" s="747"/>
      <c r="F749" s="448">
        <f t="shared" si="245"/>
        <v>0</v>
      </c>
      <c r="G749" s="740"/>
      <c r="H749" s="828"/>
      <c r="I749" s="468" t="e">
        <f t="shared" si="246"/>
        <v>#N/A</v>
      </c>
      <c r="J749" s="448">
        <f t="shared" si="247"/>
        <v>0</v>
      </c>
      <c r="K749" s="740"/>
      <c r="L749" s="740"/>
      <c r="M749" s="448">
        <f t="shared" si="248"/>
        <v>0</v>
      </c>
      <c r="N749" s="451">
        <f t="shared" si="244"/>
        <v>0</v>
      </c>
      <c r="O749" s="416"/>
      <c r="P749" s="416"/>
      <c r="Q749" s="416"/>
      <c r="R749" s="416"/>
      <c r="S749" s="416"/>
      <c r="T749" s="416"/>
      <c r="U749" s="416"/>
      <c r="V749" s="416"/>
      <c r="W749" s="417"/>
      <c r="X749" s="417"/>
      <c r="Y749" s="417"/>
      <c r="Z749" s="417"/>
      <c r="AA749" s="417"/>
      <c r="AB749" s="417"/>
      <c r="AC749" s="417"/>
      <c r="AD749" s="417"/>
      <c r="AE749" s="417"/>
      <c r="AF749" s="417"/>
      <c r="AG749" s="417"/>
    </row>
    <row r="750" spans="1:33" s="461" customFormat="1" outlineLevel="2" x14ac:dyDescent="0.2">
      <c r="A750" s="450"/>
      <c r="B750" s="455"/>
      <c r="C750" s="444">
        <v>741</v>
      </c>
      <c r="D750" s="747"/>
      <c r="E750" s="747"/>
      <c r="F750" s="448">
        <f t="shared" si="245"/>
        <v>0</v>
      </c>
      <c r="G750" s="740"/>
      <c r="H750" s="828"/>
      <c r="I750" s="468" t="e">
        <f t="shared" si="246"/>
        <v>#N/A</v>
      </c>
      <c r="J750" s="448">
        <f t="shared" si="247"/>
        <v>0</v>
      </c>
      <c r="K750" s="740"/>
      <c r="L750" s="740"/>
      <c r="M750" s="448">
        <f t="shared" si="248"/>
        <v>0</v>
      </c>
      <c r="N750" s="451">
        <f t="shared" si="244"/>
        <v>0</v>
      </c>
      <c r="O750" s="416"/>
      <c r="P750" s="416"/>
      <c r="Q750" s="416"/>
      <c r="R750" s="416"/>
      <c r="S750" s="416"/>
      <c r="T750" s="416"/>
      <c r="U750" s="416"/>
      <c r="V750" s="416"/>
      <c r="W750" s="417"/>
      <c r="X750" s="417"/>
      <c r="Y750" s="417"/>
      <c r="Z750" s="417"/>
      <c r="AA750" s="417"/>
      <c r="AB750" s="417"/>
      <c r="AC750" s="417"/>
      <c r="AD750" s="417"/>
      <c r="AE750" s="417"/>
      <c r="AF750" s="417"/>
      <c r="AG750" s="417"/>
    </row>
    <row r="751" spans="1:33" s="461" customFormat="1" outlineLevel="2" x14ac:dyDescent="0.2">
      <c r="A751" s="460" t="s">
        <v>774</v>
      </c>
      <c r="B751" s="455"/>
      <c r="C751" s="444">
        <v>742</v>
      </c>
      <c r="D751" s="747"/>
      <c r="E751" s="747"/>
      <c r="F751" s="448"/>
      <c r="G751" s="740"/>
      <c r="H751" s="458"/>
      <c r="I751" s="458"/>
      <c r="J751" s="446"/>
      <c r="K751" s="740"/>
      <c r="L751" s="740"/>
      <c r="M751" s="448">
        <f t="shared" si="248"/>
        <v>0</v>
      </c>
      <c r="N751" s="451">
        <f t="shared" si="244"/>
        <v>0</v>
      </c>
      <c r="O751" s="416"/>
      <c r="P751" s="416"/>
      <c r="Q751" s="416"/>
      <c r="R751" s="416"/>
      <c r="S751" s="416"/>
      <c r="T751" s="416"/>
      <c r="U751" s="416"/>
      <c r="V751" s="416"/>
      <c r="W751" s="417"/>
      <c r="X751" s="417"/>
      <c r="Y751" s="417"/>
      <c r="Z751" s="417"/>
      <c r="AA751" s="417"/>
      <c r="AB751" s="417"/>
      <c r="AC751" s="417"/>
      <c r="AD751" s="417"/>
      <c r="AE751" s="417"/>
      <c r="AF751" s="417"/>
      <c r="AG751" s="417"/>
    </row>
    <row r="752" spans="1:33" s="461" customFormat="1" outlineLevel="1" x14ac:dyDescent="0.2">
      <c r="A752" s="452" t="str">
        <f>A$20</f>
        <v>Хас банк</v>
      </c>
      <c r="B752" s="455"/>
      <c r="C752" s="444">
        <v>743</v>
      </c>
      <c r="D752" s="746"/>
      <c r="E752" s="746"/>
      <c r="F752" s="448"/>
      <c r="G752" s="466"/>
      <c r="H752" s="463"/>
      <c r="I752" s="455"/>
      <c r="J752" s="448">
        <f>SUMIF(J753:J762,"&lt;&gt;#N/A")</f>
        <v>0</v>
      </c>
      <c r="K752" s="448">
        <f>SUM(K753:K762)</f>
        <v>0</v>
      </c>
      <c r="L752" s="448">
        <f>SUM(L753:L762)</f>
        <v>0</v>
      </c>
      <c r="M752" s="448">
        <f>SUMIF(M753:M762,"&lt;&gt;#N/A")</f>
        <v>0</v>
      </c>
      <c r="N752" s="451">
        <f>SUMPRODUCT((N753:N762=$V$2)*M753:M762)</f>
        <v>0</v>
      </c>
      <c r="O752" s="416"/>
      <c r="P752" s="416"/>
      <c r="Q752" s="416"/>
      <c r="R752" s="416"/>
      <c r="S752" s="416"/>
      <c r="T752" s="416"/>
      <c r="U752" s="416"/>
      <c r="V752" s="416"/>
      <c r="W752" s="417"/>
      <c r="X752" s="417"/>
      <c r="Y752" s="417"/>
      <c r="Z752" s="417"/>
      <c r="AA752" s="417"/>
      <c r="AB752" s="417"/>
      <c r="AC752" s="417"/>
      <c r="AD752" s="417"/>
      <c r="AE752" s="417"/>
      <c r="AF752" s="417"/>
      <c r="AG752" s="417"/>
    </row>
    <row r="753" spans="1:33" s="461" customFormat="1" outlineLevel="2" x14ac:dyDescent="0.2">
      <c r="A753" s="450"/>
      <c r="B753" s="455"/>
      <c r="C753" s="444">
        <v>744</v>
      </c>
      <c r="D753" s="747"/>
      <c r="E753" s="747"/>
      <c r="F753" s="448">
        <f>YEARFRAC(D753,E753)*12</f>
        <v>0</v>
      </c>
      <c r="G753" s="740"/>
      <c r="H753" s="828"/>
      <c r="I753" s="468" t="e">
        <f>_xlfn.IFS(H753=$H$499,$I$499,H753=$H$500,$I$500,H753=$H$501,$I$501,H753=$H$502,$I$502,H753=$H$503,$I$503,H753=$H$504,$I$504,H753=$H$505,$I$505,H753=$H$506,$I$506)</f>
        <v>#N/A</v>
      </c>
      <c r="J753" s="448">
        <f>IF(ISNA(I753),0,G753*I753)</f>
        <v>0</v>
      </c>
      <c r="K753" s="740"/>
      <c r="L753" s="740"/>
      <c r="M753" s="448">
        <f>J753+K753+L753</f>
        <v>0</v>
      </c>
      <c r="N753" s="451">
        <f t="shared" ref="N753:N762" si="249">N$20</f>
        <v>0</v>
      </c>
      <c r="O753" s="416"/>
      <c r="P753" s="416"/>
      <c r="Q753" s="416"/>
      <c r="R753" s="416"/>
      <c r="S753" s="416"/>
      <c r="T753" s="416"/>
      <c r="U753" s="416"/>
      <c r="V753" s="416"/>
      <c r="W753" s="417"/>
      <c r="X753" s="417"/>
      <c r="Y753" s="417"/>
      <c r="Z753" s="417"/>
      <c r="AA753" s="417"/>
      <c r="AB753" s="417"/>
      <c r="AC753" s="417"/>
      <c r="AD753" s="417"/>
      <c r="AE753" s="417"/>
      <c r="AF753" s="417"/>
      <c r="AG753" s="417"/>
    </row>
    <row r="754" spans="1:33" s="461" customFormat="1" outlineLevel="2" x14ac:dyDescent="0.2">
      <c r="A754" s="450"/>
      <c r="B754" s="455"/>
      <c r="C754" s="444">
        <v>745</v>
      </c>
      <c r="D754" s="747"/>
      <c r="E754" s="747"/>
      <c r="F754" s="448">
        <f t="shared" ref="F754:F761" si="250">YEARFRAC(D754,E754)*12</f>
        <v>0</v>
      </c>
      <c r="G754" s="740"/>
      <c r="H754" s="828"/>
      <c r="I754" s="468" t="e">
        <f t="shared" ref="I754:I761" si="251">_xlfn.IFS(H754=$H$499,$I$499,H754=$H$500,$I$500,H754=$H$501,$I$501,H754=$H$502,$I$502,H754=$H$503,$I$503,H754=$H$504,$I$504,H754=$H$505,$I$505,H754=$H$506,$I$506)</f>
        <v>#N/A</v>
      </c>
      <c r="J754" s="448">
        <f t="shared" ref="J754:J761" si="252">IF(ISNA(I754),0,G754*I754)</f>
        <v>0</v>
      </c>
      <c r="K754" s="740"/>
      <c r="L754" s="740"/>
      <c r="M754" s="448">
        <f t="shared" ref="M754:M762" si="253">J754+K754+L754</f>
        <v>0</v>
      </c>
      <c r="N754" s="451">
        <f t="shared" si="249"/>
        <v>0</v>
      </c>
      <c r="O754" s="416"/>
      <c r="P754" s="416"/>
      <c r="Q754" s="416"/>
      <c r="R754" s="416"/>
      <c r="S754" s="416"/>
      <c r="T754" s="416"/>
      <c r="U754" s="416"/>
      <c r="V754" s="416"/>
      <c r="W754" s="417"/>
      <c r="X754" s="417"/>
      <c r="Y754" s="417"/>
      <c r="Z754" s="417"/>
      <c r="AA754" s="417"/>
      <c r="AB754" s="417"/>
      <c r="AC754" s="417"/>
      <c r="AD754" s="417"/>
      <c r="AE754" s="417"/>
      <c r="AF754" s="417"/>
      <c r="AG754" s="417"/>
    </row>
    <row r="755" spans="1:33" s="461" customFormat="1" outlineLevel="2" x14ac:dyDescent="0.2">
      <c r="A755" s="450"/>
      <c r="B755" s="455"/>
      <c r="C755" s="444">
        <v>746</v>
      </c>
      <c r="D755" s="747"/>
      <c r="E755" s="747"/>
      <c r="F755" s="448">
        <f t="shared" si="250"/>
        <v>0</v>
      </c>
      <c r="G755" s="740"/>
      <c r="H755" s="828"/>
      <c r="I755" s="468" t="e">
        <f t="shared" si="251"/>
        <v>#N/A</v>
      </c>
      <c r="J755" s="448">
        <f t="shared" si="252"/>
        <v>0</v>
      </c>
      <c r="K755" s="740"/>
      <c r="L755" s="740"/>
      <c r="M755" s="448">
        <f t="shared" si="253"/>
        <v>0</v>
      </c>
      <c r="N755" s="451">
        <f t="shared" si="249"/>
        <v>0</v>
      </c>
      <c r="O755" s="416"/>
      <c r="P755" s="416"/>
      <c r="Q755" s="416"/>
      <c r="R755" s="416"/>
      <c r="S755" s="416"/>
      <c r="T755" s="416"/>
      <c r="U755" s="416"/>
      <c r="V755" s="416"/>
      <c r="W755" s="417"/>
      <c r="X755" s="417"/>
      <c r="Y755" s="417"/>
      <c r="Z755" s="417"/>
      <c r="AA755" s="417"/>
      <c r="AB755" s="417"/>
      <c r="AC755" s="417"/>
      <c r="AD755" s="417"/>
      <c r="AE755" s="417"/>
      <c r="AF755" s="417"/>
      <c r="AG755" s="417"/>
    </row>
    <row r="756" spans="1:33" s="461" customFormat="1" outlineLevel="2" x14ac:dyDescent="0.2">
      <c r="A756" s="450"/>
      <c r="B756" s="455"/>
      <c r="C756" s="444">
        <v>747</v>
      </c>
      <c r="D756" s="747"/>
      <c r="E756" s="747"/>
      <c r="F756" s="448">
        <f t="shared" si="250"/>
        <v>0</v>
      </c>
      <c r="G756" s="740"/>
      <c r="H756" s="828"/>
      <c r="I756" s="468" t="e">
        <f t="shared" si="251"/>
        <v>#N/A</v>
      </c>
      <c r="J756" s="448">
        <f t="shared" si="252"/>
        <v>0</v>
      </c>
      <c r="K756" s="740"/>
      <c r="L756" s="740"/>
      <c r="M756" s="448">
        <f t="shared" si="253"/>
        <v>0</v>
      </c>
      <c r="N756" s="451">
        <f t="shared" si="249"/>
        <v>0</v>
      </c>
      <c r="O756" s="416"/>
      <c r="P756" s="416"/>
      <c r="Q756" s="416"/>
      <c r="R756" s="416"/>
      <c r="S756" s="416"/>
      <c r="T756" s="416"/>
      <c r="U756" s="416"/>
      <c r="V756" s="416"/>
      <c r="W756" s="417"/>
      <c r="X756" s="417"/>
      <c r="Y756" s="417"/>
      <c r="Z756" s="417"/>
      <c r="AA756" s="417"/>
      <c r="AB756" s="417"/>
      <c r="AC756" s="417"/>
      <c r="AD756" s="417"/>
      <c r="AE756" s="417"/>
      <c r="AF756" s="417"/>
      <c r="AG756" s="417"/>
    </row>
    <row r="757" spans="1:33" s="461" customFormat="1" outlineLevel="2" x14ac:dyDescent="0.2">
      <c r="A757" s="450"/>
      <c r="B757" s="455"/>
      <c r="C757" s="444">
        <v>748</v>
      </c>
      <c r="D757" s="747"/>
      <c r="E757" s="747"/>
      <c r="F757" s="448">
        <f t="shared" si="250"/>
        <v>0</v>
      </c>
      <c r="G757" s="740"/>
      <c r="H757" s="828"/>
      <c r="I757" s="468" t="e">
        <f t="shared" si="251"/>
        <v>#N/A</v>
      </c>
      <c r="J757" s="448">
        <f t="shared" si="252"/>
        <v>0</v>
      </c>
      <c r="K757" s="740"/>
      <c r="L757" s="740"/>
      <c r="M757" s="448">
        <f t="shared" si="253"/>
        <v>0</v>
      </c>
      <c r="N757" s="451">
        <f t="shared" si="249"/>
        <v>0</v>
      </c>
      <c r="O757" s="416"/>
      <c r="P757" s="416"/>
      <c r="Q757" s="416"/>
      <c r="R757" s="416"/>
      <c r="S757" s="416"/>
      <c r="T757" s="416"/>
      <c r="U757" s="416"/>
      <c r="V757" s="416"/>
      <c r="W757" s="417"/>
      <c r="X757" s="417"/>
      <c r="Y757" s="417"/>
      <c r="Z757" s="417"/>
      <c r="AA757" s="417"/>
      <c r="AB757" s="417"/>
      <c r="AC757" s="417"/>
      <c r="AD757" s="417"/>
      <c r="AE757" s="417"/>
      <c r="AF757" s="417"/>
      <c r="AG757" s="417"/>
    </row>
    <row r="758" spans="1:33" s="461" customFormat="1" outlineLevel="2" x14ac:dyDescent="0.2">
      <c r="A758" s="450"/>
      <c r="B758" s="455"/>
      <c r="C758" s="444">
        <v>749</v>
      </c>
      <c r="D758" s="747"/>
      <c r="E758" s="747"/>
      <c r="F758" s="448">
        <f t="shared" si="250"/>
        <v>0</v>
      </c>
      <c r="G758" s="740"/>
      <c r="H758" s="828"/>
      <c r="I758" s="468" t="e">
        <f t="shared" si="251"/>
        <v>#N/A</v>
      </c>
      <c r="J758" s="448">
        <f t="shared" si="252"/>
        <v>0</v>
      </c>
      <c r="K758" s="740"/>
      <c r="L758" s="740"/>
      <c r="M758" s="448">
        <f t="shared" si="253"/>
        <v>0</v>
      </c>
      <c r="N758" s="451">
        <f t="shared" si="249"/>
        <v>0</v>
      </c>
      <c r="O758" s="416"/>
      <c r="P758" s="416"/>
      <c r="Q758" s="416"/>
      <c r="R758" s="416"/>
      <c r="S758" s="416"/>
      <c r="T758" s="416"/>
      <c r="U758" s="416"/>
      <c r="V758" s="416"/>
      <c r="W758" s="417"/>
      <c r="X758" s="417"/>
      <c r="Y758" s="417"/>
      <c r="Z758" s="417"/>
      <c r="AA758" s="417"/>
      <c r="AB758" s="417"/>
      <c r="AC758" s="417"/>
      <c r="AD758" s="417"/>
      <c r="AE758" s="417"/>
      <c r="AF758" s="417"/>
      <c r="AG758" s="417"/>
    </row>
    <row r="759" spans="1:33" s="461" customFormat="1" outlineLevel="2" x14ac:dyDescent="0.2">
      <c r="A759" s="450"/>
      <c r="B759" s="455"/>
      <c r="C759" s="444">
        <v>750</v>
      </c>
      <c r="D759" s="747"/>
      <c r="E759" s="747"/>
      <c r="F759" s="448">
        <f t="shared" si="250"/>
        <v>0</v>
      </c>
      <c r="G759" s="740"/>
      <c r="H759" s="828"/>
      <c r="I759" s="468" t="e">
        <f t="shared" si="251"/>
        <v>#N/A</v>
      </c>
      <c r="J759" s="448">
        <f t="shared" si="252"/>
        <v>0</v>
      </c>
      <c r="K759" s="740"/>
      <c r="L759" s="740"/>
      <c r="M759" s="448">
        <f t="shared" si="253"/>
        <v>0</v>
      </c>
      <c r="N759" s="451">
        <f t="shared" si="249"/>
        <v>0</v>
      </c>
      <c r="O759" s="416"/>
      <c r="P759" s="416"/>
      <c r="Q759" s="416"/>
      <c r="R759" s="416"/>
      <c r="S759" s="416"/>
      <c r="T759" s="416"/>
      <c r="U759" s="416"/>
      <c r="V759" s="416"/>
      <c r="W759" s="417"/>
      <c r="X759" s="417"/>
      <c r="Y759" s="417"/>
      <c r="Z759" s="417"/>
      <c r="AA759" s="417"/>
      <c r="AB759" s="417"/>
      <c r="AC759" s="417"/>
      <c r="AD759" s="417"/>
      <c r="AE759" s="417"/>
      <c r="AF759" s="417"/>
      <c r="AG759" s="417"/>
    </row>
    <row r="760" spans="1:33" s="461" customFormat="1" outlineLevel="2" x14ac:dyDescent="0.2">
      <c r="A760" s="450"/>
      <c r="B760" s="455"/>
      <c r="C760" s="444">
        <v>751</v>
      </c>
      <c r="D760" s="747"/>
      <c r="E760" s="747"/>
      <c r="F760" s="448">
        <f t="shared" si="250"/>
        <v>0</v>
      </c>
      <c r="G760" s="740"/>
      <c r="H760" s="828"/>
      <c r="I760" s="468" t="e">
        <f t="shared" si="251"/>
        <v>#N/A</v>
      </c>
      <c r="J760" s="448">
        <f t="shared" si="252"/>
        <v>0</v>
      </c>
      <c r="K760" s="740"/>
      <c r="L760" s="740"/>
      <c r="M760" s="448">
        <f t="shared" si="253"/>
        <v>0</v>
      </c>
      <c r="N760" s="451">
        <f t="shared" si="249"/>
        <v>0</v>
      </c>
      <c r="O760" s="416"/>
      <c r="P760" s="416"/>
      <c r="Q760" s="416"/>
      <c r="R760" s="416"/>
      <c r="S760" s="416"/>
      <c r="T760" s="416"/>
      <c r="U760" s="416"/>
      <c r="V760" s="416"/>
      <c r="W760" s="417"/>
      <c r="X760" s="417"/>
      <c r="Y760" s="417"/>
      <c r="Z760" s="417"/>
      <c r="AA760" s="417"/>
      <c r="AB760" s="417"/>
      <c r="AC760" s="417"/>
      <c r="AD760" s="417"/>
      <c r="AE760" s="417"/>
      <c r="AF760" s="417"/>
      <c r="AG760" s="417"/>
    </row>
    <row r="761" spans="1:33" s="461" customFormat="1" outlineLevel="2" x14ac:dyDescent="0.2">
      <c r="A761" s="450"/>
      <c r="B761" s="455"/>
      <c r="C761" s="444">
        <v>752</v>
      </c>
      <c r="D761" s="747"/>
      <c r="E761" s="747"/>
      <c r="F761" s="448">
        <f t="shared" si="250"/>
        <v>0</v>
      </c>
      <c r="G761" s="740"/>
      <c r="H761" s="828"/>
      <c r="I761" s="468" t="e">
        <f t="shared" si="251"/>
        <v>#N/A</v>
      </c>
      <c r="J761" s="448">
        <f t="shared" si="252"/>
        <v>0</v>
      </c>
      <c r="K761" s="740"/>
      <c r="L761" s="740"/>
      <c r="M761" s="448">
        <f t="shared" si="253"/>
        <v>0</v>
      </c>
      <c r="N761" s="451">
        <f t="shared" si="249"/>
        <v>0</v>
      </c>
      <c r="O761" s="416"/>
      <c r="P761" s="416"/>
      <c r="Q761" s="416"/>
      <c r="R761" s="416"/>
      <c r="S761" s="416"/>
      <c r="T761" s="416"/>
      <c r="U761" s="416"/>
      <c r="V761" s="416"/>
      <c r="W761" s="417"/>
      <c r="X761" s="417"/>
      <c r="Y761" s="417"/>
      <c r="Z761" s="417"/>
      <c r="AA761" s="417"/>
      <c r="AB761" s="417"/>
      <c r="AC761" s="417"/>
      <c r="AD761" s="417"/>
      <c r="AE761" s="417"/>
      <c r="AF761" s="417"/>
      <c r="AG761" s="417"/>
    </row>
    <row r="762" spans="1:33" s="461" customFormat="1" outlineLevel="2" x14ac:dyDescent="0.2">
      <c r="A762" s="452" t="s">
        <v>774</v>
      </c>
      <c r="B762" s="455"/>
      <c r="C762" s="444">
        <v>753</v>
      </c>
      <c r="D762" s="747"/>
      <c r="E762" s="747"/>
      <c r="F762" s="448"/>
      <c r="G762" s="740"/>
      <c r="H762" s="458"/>
      <c r="I762" s="458"/>
      <c r="J762" s="446"/>
      <c r="K762" s="740"/>
      <c r="L762" s="740"/>
      <c r="M762" s="448">
        <f t="shared" si="253"/>
        <v>0</v>
      </c>
      <c r="N762" s="451">
        <f t="shared" si="249"/>
        <v>0</v>
      </c>
      <c r="O762" s="416"/>
      <c r="P762" s="416"/>
      <c r="Q762" s="416"/>
      <c r="R762" s="416"/>
      <c r="S762" s="416"/>
      <c r="T762" s="416"/>
      <c r="U762" s="416"/>
      <c r="V762" s="416"/>
      <c r="W762" s="417"/>
      <c r="X762" s="417"/>
      <c r="Y762" s="417"/>
      <c r="Z762" s="417"/>
      <c r="AA762" s="417"/>
      <c r="AB762" s="417"/>
      <c r="AC762" s="417"/>
      <c r="AD762" s="417"/>
      <c r="AE762" s="417"/>
      <c r="AF762" s="417"/>
      <c r="AG762" s="417"/>
    </row>
    <row r="763" spans="1:33" s="461" customFormat="1" outlineLevel="1" x14ac:dyDescent="0.2">
      <c r="A763" s="452" t="str">
        <f>A$21</f>
        <v>Худалдаа хөгжлийн банк</v>
      </c>
      <c r="B763" s="455"/>
      <c r="C763" s="444">
        <v>754</v>
      </c>
      <c r="D763" s="746"/>
      <c r="E763" s="746"/>
      <c r="F763" s="448"/>
      <c r="G763" s="466"/>
      <c r="H763" s="463"/>
      <c r="I763" s="455"/>
      <c r="J763" s="448">
        <f>SUMIF(J764:J773,"&lt;&gt;#N/A")</f>
        <v>0</v>
      </c>
      <c r="K763" s="448">
        <f>SUM(K764:K773)</f>
        <v>0</v>
      </c>
      <c r="L763" s="448">
        <f>SUM(L764:L773)</f>
        <v>0</v>
      </c>
      <c r="M763" s="448">
        <f>SUMIF(M764:M773,"&lt;&gt;#N/A")</f>
        <v>0</v>
      </c>
      <c r="N763" s="451">
        <f>SUMPRODUCT((N764:N773=$V$2)*M764:M773)</f>
        <v>0</v>
      </c>
      <c r="O763" s="416"/>
      <c r="P763" s="416"/>
      <c r="Q763" s="416"/>
      <c r="R763" s="416"/>
      <c r="S763" s="416"/>
      <c r="T763" s="416"/>
      <c r="U763" s="416"/>
      <c r="V763" s="416"/>
      <c r="W763" s="417"/>
      <c r="X763" s="417"/>
      <c r="Y763" s="417"/>
      <c r="Z763" s="417"/>
      <c r="AA763" s="417"/>
      <c r="AB763" s="417"/>
      <c r="AC763" s="417"/>
      <c r="AD763" s="417"/>
      <c r="AE763" s="417"/>
      <c r="AF763" s="417"/>
      <c r="AG763" s="417"/>
    </row>
    <row r="764" spans="1:33" s="461" customFormat="1" outlineLevel="2" x14ac:dyDescent="0.2">
      <c r="A764" s="450"/>
      <c r="B764" s="455"/>
      <c r="C764" s="444">
        <v>755</v>
      </c>
      <c r="D764" s="747"/>
      <c r="E764" s="747"/>
      <c r="F764" s="448">
        <f>YEARFRAC(D764,E764)*12</f>
        <v>0</v>
      </c>
      <c r="G764" s="740"/>
      <c r="H764" s="828"/>
      <c r="I764" s="468" t="e">
        <f>_xlfn.IFS(H764=$H$499,$I$499,H764=$H$500,$I$500,H764=$H$501,$I$501,H764=$H$502,$I$502,H764=$H$503,$I$503,H764=$H$504,$I$504,H764=$H$505,$I$505,H764=$H$506,$I$506)</f>
        <v>#N/A</v>
      </c>
      <c r="J764" s="448">
        <f>IF(ISNA(I764),0,G764*I764)</f>
        <v>0</v>
      </c>
      <c r="K764" s="740"/>
      <c r="L764" s="740"/>
      <c r="M764" s="448">
        <f>J764+K764+L764</f>
        <v>0</v>
      </c>
      <c r="N764" s="451">
        <f t="shared" ref="N764:N773" si="254">N$21</f>
        <v>0</v>
      </c>
      <c r="O764" s="416"/>
      <c r="P764" s="416"/>
      <c r="Q764" s="416"/>
      <c r="R764" s="416"/>
      <c r="S764" s="416"/>
      <c r="T764" s="416"/>
      <c r="U764" s="416"/>
      <c r="V764" s="416"/>
      <c r="W764" s="417"/>
      <c r="X764" s="417"/>
      <c r="Y764" s="417"/>
      <c r="Z764" s="417"/>
      <c r="AA764" s="417"/>
      <c r="AB764" s="417"/>
      <c r="AC764" s="417"/>
      <c r="AD764" s="417"/>
      <c r="AE764" s="417"/>
      <c r="AF764" s="417"/>
      <c r="AG764" s="417"/>
    </row>
    <row r="765" spans="1:33" s="461" customFormat="1" outlineLevel="2" x14ac:dyDescent="0.2">
      <c r="A765" s="450"/>
      <c r="B765" s="455"/>
      <c r="C765" s="444">
        <v>756</v>
      </c>
      <c r="D765" s="747"/>
      <c r="E765" s="747"/>
      <c r="F765" s="448">
        <f t="shared" ref="F765:F772" si="255">YEARFRAC(D765,E765)*12</f>
        <v>0</v>
      </c>
      <c r="G765" s="740"/>
      <c r="H765" s="828"/>
      <c r="I765" s="468" t="e">
        <f t="shared" ref="I765:I772" si="256">_xlfn.IFS(H765=$H$499,$I$499,H765=$H$500,$I$500,H765=$H$501,$I$501,H765=$H$502,$I$502,H765=$H$503,$I$503,H765=$H$504,$I$504,H765=$H$505,$I$505,H765=$H$506,$I$506)</f>
        <v>#N/A</v>
      </c>
      <c r="J765" s="448">
        <f t="shared" ref="J765:J772" si="257">IF(ISNA(I765),0,G765*I765)</f>
        <v>0</v>
      </c>
      <c r="K765" s="740"/>
      <c r="L765" s="740"/>
      <c r="M765" s="448">
        <f t="shared" ref="M765:M773" si="258">J765+K765+L765</f>
        <v>0</v>
      </c>
      <c r="N765" s="451">
        <f t="shared" si="254"/>
        <v>0</v>
      </c>
      <c r="O765" s="416"/>
      <c r="P765" s="416"/>
      <c r="Q765" s="416"/>
      <c r="R765" s="416"/>
      <c r="S765" s="416"/>
      <c r="T765" s="416"/>
      <c r="U765" s="416"/>
      <c r="V765" s="416"/>
      <c r="W765" s="417"/>
      <c r="X765" s="417"/>
      <c r="Y765" s="417"/>
      <c r="Z765" s="417"/>
      <c r="AA765" s="417"/>
      <c r="AB765" s="417"/>
      <c r="AC765" s="417"/>
      <c r="AD765" s="417"/>
      <c r="AE765" s="417"/>
      <c r="AF765" s="417"/>
      <c r="AG765" s="417"/>
    </row>
    <row r="766" spans="1:33" s="461" customFormat="1" outlineLevel="2" x14ac:dyDescent="0.2">
      <c r="A766" s="450"/>
      <c r="B766" s="455"/>
      <c r="C766" s="444">
        <v>757</v>
      </c>
      <c r="D766" s="747"/>
      <c r="E766" s="747"/>
      <c r="F766" s="448">
        <f t="shared" si="255"/>
        <v>0</v>
      </c>
      <c r="G766" s="740"/>
      <c r="H766" s="828"/>
      <c r="I766" s="468" t="e">
        <f t="shared" si="256"/>
        <v>#N/A</v>
      </c>
      <c r="J766" s="448">
        <f t="shared" si="257"/>
        <v>0</v>
      </c>
      <c r="K766" s="740"/>
      <c r="L766" s="740"/>
      <c r="M766" s="448">
        <f t="shared" si="258"/>
        <v>0</v>
      </c>
      <c r="N766" s="451">
        <f t="shared" si="254"/>
        <v>0</v>
      </c>
      <c r="O766" s="416"/>
      <c r="P766" s="416"/>
      <c r="Q766" s="416"/>
      <c r="R766" s="416"/>
      <c r="S766" s="416"/>
      <c r="T766" s="416"/>
      <c r="U766" s="416"/>
      <c r="V766" s="416"/>
      <c r="W766" s="417"/>
      <c r="X766" s="417"/>
      <c r="Y766" s="417"/>
      <c r="Z766" s="417"/>
      <c r="AA766" s="417"/>
      <c r="AB766" s="417"/>
      <c r="AC766" s="417"/>
      <c r="AD766" s="417"/>
      <c r="AE766" s="417"/>
      <c r="AF766" s="417"/>
      <c r="AG766" s="417"/>
    </row>
    <row r="767" spans="1:33" s="461" customFormat="1" outlineLevel="2" x14ac:dyDescent="0.2">
      <c r="A767" s="450"/>
      <c r="B767" s="455"/>
      <c r="C767" s="444">
        <v>758</v>
      </c>
      <c r="D767" s="747"/>
      <c r="E767" s="747"/>
      <c r="F767" s="448">
        <f t="shared" si="255"/>
        <v>0</v>
      </c>
      <c r="G767" s="740"/>
      <c r="H767" s="828"/>
      <c r="I767" s="468" t="e">
        <f t="shared" si="256"/>
        <v>#N/A</v>
      </c>
      <c r="J767" s="448">
        <f t="shared" si="257"/>
        <v>0</v>
      </c>
      <c r="K767" s="740"/>
      <c r="L767" s="740"/>
      <c r="M767" s="448">
        <f t="shared" si="258"/>
        <v>0</v>
      </c>
      <c r="N767" s="451">
        <f t="shared" si="254"/>
        <v>0</v>
      </c>
      <c r="O767" s="416"/>
      <c r="P767" s="416"/>
      <c r="Q767" s="416"/>
      <c r="R767" s="416"/>
      <c r="S767" s="416"/>
      <c r="T767" s="416"/>
      <c r="U767" s="416"/>
      <c r="V767" s="416"/>
      <c r="W767" s="417"/>
      <c r="X767" s="417"/>
      <c r="Y767" s="417"/>
      <c r="Z767" s="417"/>
      <c r="AA767" s="417"/>
      <c r="AB767" s="417"/>
      <c r="AC767" s="417"/>
      <c r="AD767" s="417"/>
      <c r="AE767" s="417"/>
      <c r="AF767" s="417"/>
      <c r="AG767" s="417"/>
    </row>
    <row r="768" spans="1:33" s="461" customFormat="1" outlineLevel="2" x14ac:dyDescent="0.2">
      <c r="A768" s="450"/>
      <c r="B768" s="455"/>
      <c r="C768" s="444">
        <v>759</v>
      </c>
      <c r="D768" s="747"/>
      <c r="E768" s="747"/>
      <c r="F768" s="448">
        <f t="shared" si="255"/>
        <v>0</v>
      </c>
      <c r="G768" s="740"/>
      <c r="H768" s="828"/>
      <c r="I768" s="468" t="e">
        <f t="shared" si="256"/>
        <v>#N/A</v>
      </c>
      <c r="J768" s="448">
        <f t="shared" si="257"/>
        <v>0</v>
      </c>
      <c r="K768" s="740"/>
      <c r="L768" s="740"/>
      <c r="M768" s="448">
        <f t="shared" si="258"/>
        <v>0</v>
      </c>
      <c r="N768" s="451">
        <f t="shared" si="254"/>
        <v>0</v>
      </c>
      <c r="O768" s="416"/>
      <c r="P768" s="416"/>
      <c r="Q768" s="416"/>
      <c r="R768" s="416"/>
      <c r="S768" s="416"/>
      <c r="T768" s="416"/>
      <c r="U768" s="416"/>
      <c r="V768" s="416"/>
      <c r="W768" s="417"/>
      <c r="X768" s="417"/>
      <c r="Y768" s="417"/>
      <c r="Z768" s="417"/>
      <c r="AA768" s="417"/>
      <c r="AB768" s="417"/>
      <c r="AC768" s="417"/>
      <c r="AD768" s="417"/>
      <c r="AE768" s="417"/>
      <c r="AF768" s="417"/>
      <c r="AG768" s="417"/>
    </row>
    <row r="769" spans="1:33" s="461" customFormat="1" outlineLevel="2" x14ac:dyDescent="0.2">
      <c r="A769" s="450"/>
      <c r="B769" s="455"/>
      <c r="C769" s="444">
        <v>760</v>
      </c>
      <c r="D769" s="747"/>
      <c r="E769" s="747"/>
      <c r="F769" s="448">
        <f t="shared" si="255"/>
        <v>0</v>
      </c>
      <c r="G769" s="740"/>
      <c r="H769" s="828"/>
      <c r="I769" s="468" t="e">
        <f t="shared" si="256"/>
        <v>#N/A</v>
      </c>
      <c r="J769" s="448">
        <f t="shared" si="257"/>
        <v>0</v>
      </c>
      <c r="K769" s="740"/>
      <c r="L769" s="740"/>
      <c r="M769" s="448">
        <f t="shared" si="258"/>
        <v>0</v>
      </c>
      <c r="N769" s="451">
        <f t="shared" si="254"/>
        <v>0</v>
      </c>
      <c r="O769" s="416"/>
      <c r="P769" s="416"/>
      <c r="Q769" s="416"/>
      <c r="R769" s="416"/>
      <c r="S769" s="416"/>
      <c r="T769" s="416"/>
      <c r="U769" s="416"/>
      <c r="V769" s="416"/>
      <c r="W769" s="417"/>
      <c r="X769" s="417"/>
      <c r="Y769" s="417"/>
      <c r="Z769" s="417"/>
      <c r="AA769" s="417"/>
      <c r="AB769" s="417"/>
      <c r="AC769" s="417"/>
      <c r="AD769" s="417"/>
      <c r="AE769" s="417"/>
      <c r="AF769" s="417"/>
      <c r="AG769" s="417"/>
    </row>
    <row r="770" spans="1:33" s="461" customFormat="1" outlineLevel="2" x14ac:dyDescent="0.2">
      <c r="A770" s="450"/>
      <c r="B770" s="455"/>
      <c r="C770" s="444">
        <v>761</v>
      </c>
      <c r="D770" s="747"/>
      <c r="E770" s="747"/>
      <c r="F770" s="448">
        <f t="shared" si="255"/>
        <v>0</v>
      </c>
      <c r="G770" s="740"/>
      <c r="H770" s="828"/>
      <c r="I770" s="468" t="e">
        <f t="shared" si="256"/>
        <v>#N/A</v>
      </c>
      <c r="J770" s="448">
        <f t="shared" si="257"/>
        <v>0</v>
      </c>
      <c r="K770" s="740"/>
      <c r="L770" s="740"/>
      <c r="M770" s="448">
        <f t="shared" si="258"/>
        <v>0</v>
      </c>
      <c r="N770" s="451">
        <f t="shared" si="254"/>
        <v>0</v>
      </c>
      <c r="O770" s="416"/>
      <c r="P770" s="416"/>
      <c r="Q770" s="416"/>
      <c r="R770" s="416"/>
      <c r="S770" s="416"/>
      <c r="T770" s="416"/>
      <c r="U770" s="416"/>
      <c r="V770" s="416"/>
      <c r="W770" s="417"/>
      <c r="X770" s="417"/>
      <c r="Y770" s="417"/>
      <c r="Z770" s="417"/>
      <c r="AA770" s="417"/>
      <c r="AB770" s="417"/>
      <c r="AC770" s="417"/>
      <c r="AD770" s="417"/>
      <c r="AE770" s="417"/>
      <c r="AF770" s="417"/>
      <c r="AG770" s="417"/>
    </row>
    <row r="771" spans="1:33" s="461" customFormat="1" outlineLevel="2" x14ac:dyDescent="0.2">
      <c r="A771" s="450"/>
      <c r="B771" s="455"/>
      <c r="C771" s="444">
        <v>762</v>
      </c>
      <c r="D771" s="747"/>
      <c r="E771" s="747"/>
      <c r="F771" s="448">
        <f t="shared" si="255"/>
        <v>0</v>
      </c>
      <c r="G771" s="740"/>
      <c r="H771" s="828"/>
      <c r="I771" s="468" t="e">
        <f t="shared" si="256"/>
        <v>#N/A</v>
      </c>
      <c r="J771" s="448">
        <f t="shared" si="257"/>
        <v>0</v>
      </c>
      <c r="K771" s="740"/>
      <c r="L771" s="740"/>
      <c r="M771" s="448">
        <f t="shared" si="258"/>
        <v>0</v>
      </c>
      <c r="N771" s="451">
        <f t="shared" si="254"/>
        <v>0</v>
      </c>
      <c r="O771" s="416"/>
      <c r="P771" s="416"/>
      <c r="Q771" s="416"/>
      <c r="R771" s="416"/>
      <c r="S771" s="416"/>
      <c r="T771" s="416"/>
      <c r="U771" s="416"/>
      <c r="V771" s="416"/>
      <c r="W771" s="417"/>
      <c r="X771" s="417"/>
      <c r="Y771" s="417"/>
      <c r="Z771" s="417"/>
      <c r="AA771" s="417"/>
      <c r="AB771" s="417"/>
      <c r="AC771" s="417"/>
      <c r="AD771" s="417"/>
      <c r="AE771" s="417"/>
      <c r="AF771" s="417"/>
      <c r="AG771" s="417"/>
    </row>
    <row r="772" spans="1:33" s="461" customFormat="1" outlineLevel="2" x14ac:dyDescent="0.2">
      <c r="A772" s="450"/>
      <c r="B772" s="455"/>
      <c r="C772" s="444">
        <v>763</v>
      </c>
      <c r="D772" s="747"/>
      <c r="E772" s="747"/>
      <c r="F772" s="448">
        <f t="shared" si="255"/>
        <v>0</v>
      </c>
      <c r="G772" s="740"/>
      <c r="H772" s="828"/>
      <c r="I772" s="468" t="e">
        <f t="shared" si="256"/>
        <v>#N/A</v>
      </c>
      <c r="J772" s="448">
        <f t="shared" si="257"/>
        <v>0</v>
      </c>
      <c r="K772" s="740"/>
      <c r="L772" s="740"/>
      <c r="M772" s="448">
        <f t="shared" si="258"/>
        <v>0</v>
      </c>
      <c r="N772" s="451">
        <f t="shared" si="254"/>
        <v>0</v>
      </c>
      <c r="O772" s="416"/>
      <c r="P772" s="416"/>
      <c r="Q772" s="416"/>
      <c r="R772" s="416"/>
      <c r="S772" s="416"/>
      <c r="T772" s="416"/>
      <c r="U772" s="416"/>
      <c r="V772" s="416"/>
      <c r="W772" s="417"/>
      <c r="X772" s="417"/>
      <c r="Y772" s="417"/>
      <c r="Z772" s="417"/>
      <c r="AA772" s="417"/>
      <c r="AB772" s="417"/>
      <c r="AC772" s="417"/>
      <c r="AD772" s="417"/>
      <c r="AE772" s="417"/>
      <c r="AF772" s="417"/>
      <c r="AG772" s="417"/>
    </row>
    <row r="773" spans="1:33" s="461" customFormat="1" outlineLevel="2" x14ac:dyDescent="0.2">
      <c r="A773" s="452" t="s">
        <v>774</v>
      </c>
      <c r="B773" s="455"/>
      <c r="C773" s="444">
        <v>764</v>
      </c>
      <c r="D773" s="747"/>
      <c r="E773" s="747"/>
      <c r="F773" s="448"/>
      <c r="G773" s="740"/>
      <c r="H773" s="458"/>
      <c r="I773" s="458"/>
      <c r="J773" s="446"/>
      <c r="K773" s="740"/>
      <c r="L773" s="740"/>
      <c r="M773" s="448">
        <f t="shared" si="258"/>
        <v>0</v>
      </c>
      <c r="N773" s="451">
        <f t="shared" si="254"/>
        <v>0</v>
      </c>
      <c r="O773" s="416"/>
      <c r="P773" s="416"/>
      <c r="Q773" s="416"/>
      <c r="R773" s="416"/>
      <c r="S773" s="416"/>
      <c r="T773" s="416"/>
      <c r="U773" s="416"/>
      <c r="V773" s="416"/>
      <c r="W773" s="417"/>
      <c r="X773" s="417"/>
      <c r="Y773" s="417"/>
      <c r="Z773" s="417"/>
      <c r="AA773" s="417"/>
      <c r="AB773" s="417"/>
      <c r="AC773" s="417"/>
      <c r="AD773" s="417"/>
      <c r="AE773" s="417"/>
      <c r="AF773" s="417"/>
      <c r="AG773" s="417"/>
    </row>
    <row r="774" spans="1:33" s="461" customFormat="1" outlineLevel="1" x14ac:dyDescent="0.2">
      <c r="A774" s="452" t="str">
        <f>A$22</f>
        <v>Чингис хаан банк</v>
      </c>
      <c r="B774" s="455"/>
      <c r="C774" s="444">
        <v>765</v>
      </c>
      <c r="D774" s="746"/>
      <c r="E774" s="746"/>
      <c r="F774" s="448"/>
      <c r="G774" s="466"/>
      <c r="H774" s="463"/>
      <c r="I774" s="455"/>
      <c r="J774" s="448">
        <f>SUMIF(J775:J784,"&lt;&gt;#N/A")</f>
        <v>0</v>
      </c>
      <c r="K774" s="448">
        <f>SUM(K775:K784)</f>
        <v>0</v>
      </c>
      <c r="L774" s="448">
        <f>SUM(L775:L784)</f>
        <v>0</v>
      </c>
      <c r="M774" s="448">
        <f>SUMIF(M775:M784,"&lt;&gt;#N/A")</f>
        <v>0</v>
      </c>
      <c r="N774" s="451">
        <f>SUMPRODUCT((N775:N784=$V$2)*M775:M784)</f>
        <v>0</v>
      </c>
      <c r="O774" s="416"/>
      <c r="P774" s="416"/>
      <c r="Q774" s="416"/>
      <c r="R774" s="416"/>
      <c r="S774" s="416"/>
      <c r="T774" s="416"/>
      <c r="U774" s="416"/>
      <c r="V774" s="416"/>
      <c r="W774" s="417"/>
      <c r="X774" s="417"/>
      <c r="Y774" s="417"/>
      <c r="Z774" s="417"/>
      <c r="AA774" s="417"/>
      <c r="AB774" s="417"/>
      <c r="AC774" s="417"/>
      <c r="AD774" s="417"/>
      <c r="AE774" s="417"/>
      <c r="AF774" s="417"/>
      <c r="AG774" s="417"/>
    </row>
    <row r="775" spans="1:33" s="461" customFormat="1" outlineLevel="2" x14ac:dyDescent="0.2">
      <c r="A775" s="450"/>
      <c r="B775" s="455"/>
      <c r="C775" s="444">
        <v>766</v>
      </c>
      <c r="D775" s="747"/>
      <c r="E775" s="747"/>
      <c r="F775" s="448">
        <f>YEARFRAC(D775,E775)*12</f>
        <v>0</v>
      </c>
      <c r="G775" s="740"/>
      <c r="H775" s="828"/>
      <c r="I775" s="468" t="e">
        <f>_xlfn.IFS(H775=$H$499,$I$499,H775=$H$500,$I$500,H775=$H$501,$I$501,H775=$H$502,$I$502,H775=$H$503,$I$503,H775=$H$504,$I$504,H775=$H$505,$I$505,H775=$H$506,$I$506)</f>
        <v>#N/A</v>
      </c>
      <c r="J775" s="448">
        <f>IF(ISNA(I775),0,G775*I775)</f>
        <v>0</v>
      </c>
      <c r="K775" s="740"/>
      <c r="L775" s="740"/>
      <c r="M775" s="448">
        <f>J775+K775+L775</f>
        <v>0</v>
      </c>
      <c r="N775" s="451">
        <f t="shared" ref="N775:N784" si="259">N$22</f>
        <v>0</v>
      </c>
      <c r="O775" s="416"/>
      <c r="P775" s="416"/>
      <c r="Q775" s="416"/>
      <c r="R775" s="416"/>
      <c r="S775" s="416"/>
      <c r="T775" s="416"/>
      <c r="U775" s="416"/>
      <c r="V775" s="416"/>
      <c r="W775" s="417"/>
      <c r="X775" s="417"/>
      <c r="Y775" s="417"/>
      <c r="Z775" s="417"/>
      <c r="AA775" s="417"/>
      <c r="AB775" s="417"/>
      <c r="AC775" s="417"/>
      <c r="AD775" s="417"/>
      <c r="AE775" s="417"/>
      <c r="AF775" s="417"/>
      <c r="AG775" s="417"/>
    </row>
    <row r="776" spans="1:33" s="461" customFormat="1" outlineLevel="2" x14ac:dyDescent="0.2">
      <c r="A776" s="450"/>
      <c r="B776" s="455"/>
      <c r="C776" s="444">
        <v>767</v>
      </c>
      <c r="D776" s="747"/>
      <c r="E776" s="747"/>
      <c r="F776" s="448">
        <f t="shared" ref="F776:F783" si="260">YEARFRAC(D776,E776)*12</f>
        <v>0</v>
      </c>
      <c r="G776" s="740"/>
      <c r="H776" s="828"/>
      <c r="I776" s="468" t="e">
        <f t="shared" ref="I776:I783" si="261">_xlfn.IFS(H776=$H$499,$I$499,H776=$H$500,$I$500,H776=$H$501,$I$501,H776=$H$502,$I$502,H776=$H$503,$I$503,H776=$H$504,$I$504,H776=$H$505,$I$505,H776=$H$506,$I$506)</f>
        <v>#N/A</v>
      </c>
      <c r="J776" s="448">
        <f t="shared" ref="J776:J783" si="262">IF(ISNA(I776),0,G776*I776)</f>
        <v>0</v>
      </c>
      <c r="K776" s="740"/>
      <c r="L776" s="740"/>
      <c r="M776" s="448">
        <f t="shared" ref="M776:M784" si="263">J776+K776+L776</f>
        <v>0</v>
      </c>
      <c r="N776" s="451">
        <f t="shared" si="259"/>
        <v>0</v>
      </c>
      <c r="O776" s="416"/>
      <c r="P776" s="416"/>
      <c r="Q776" s="416"/>
      <c r="R776" s="416"/>
      <c r="S776" s="416"/>
      <c r="T776" s="416"/>
      <c r="U776" s="416"/>
      <c r="V776" s="416"/>
      <c r="W776" s="417"/>
      <c r="X776" s="417"/>
      <c r="Y776" s="417"/>
      <c r="Z776" s="417"/>
      <c r="AA776" s="417"/>
      <c r="AB776" s="417"/>
      <c r="AC776" s="417"/>
      <c r="AD776" s="417"/>
      <c r="AE776" s="417"/>
      <c r="AF776" s="417"/>
      <c r="AG776" s="417"/>
    </row>
    <row r="777" spans="1:33" s="461" customFormat="1" outlineLevel="2" x14ac:dyDescent="0.2">
      <c r="A777" s="450"/>
      <c r="B777" s="455"/>
      <c r="C777" s="444">
        <v>768</v>
      </c>
      <c r="D777" s="747"/>
      <c r="E777" s="747"/>
      <c r="F777" s="448">
        <f t="shared" si="260"/>
        <v>0</v>
      </c>
      <c r="G777" s="740"/>
      <c r="H777" s="828"/>
      <c r="I777" s="468" t="e">
        <f t="shared" si="261"/>
        <v>#N/A</v>
      </c>
      <c r="J777" s="448">
        <f t="shared" si="262"/>
        <v>0</v>
      </c>
      <c r="K777" s="740"/>
      <c r="L777" s="740"/>
      <c r="M777" s="448">
        <f t="shared" si="263"/>
        <v>0</v>
      </c>
      <c r="N777" s="451">
        <f t="shared" si="259"/>
        <v>0</v>
      </c>
      <c r="O777" s="416"/>
      <c r="P777" s="416"/>
      <c r="Q777" s="416"/>
      <c r="R777" s="416"/>
      <c r="S777" s="416"/>
      <c r="T777" s="416"/>
      <c r="U777" s="416"/>
      <c r="V777" s="416"/>
      <c r="W777" s="417"/>
      <c r="X777" s="417"/>
      <c r="Y777" s="417"/>
      <c r="Z777" s="417"/>
      <c r="AA777" s="417"/>
      <c r="AB777" s="417"/>
      <c r="AC777" s="417"/>
      <c r="AD777" s="417"/>
      <c r="AE777" s="417"/>
      <c r="AF777" s="417"/>
      <c r="AG777" s="417"/>
    </row>
    <row r="778" spans="1:33" s="461" customFormat="1" outlineLevel="2" x14ac:dyDescent="0.2">
      <c r="A778" s="450"/>
      <c r="B778" s="455"/>
      <c r="C778" s="444">
        <v>769</v>
      </c>
      <c r="D778" s="747"/>
      <c r="E778" s="747"/>
      <c r="F778" s="448">
        <f t="shared" si="260"/>
        <v>0</v>
      </c>
      <c r="G778" s="740"/>
      <c r="H778" s="828"/>
      <c r="I778" s="468" t="e">
        <f t="shared" si="261"/>
        <v>#N/A</v>
      </c>
      <c r="J778" s="448">
        <f t="shared" si="262"/>
        <v>0</v>
      </c>
      <c r="K778" s="740"/>
      <c r="L778" s="740"/>
      <c r="M778" s="448">
        <f t="shared" si="263"/>
        <v>0</v>
      </c>
      <c r="N778" s="451">
        <f t="shared" si="259"/>
        <v>0</v>
      </c>
      <c r="O778" s="416"/>
      <c r="P778" s="416"/>
      <c r="Q778" s="416"/>
      <c r="R778" s="416"/>
      <c r="S778" s="416"/>
      <c r="T778" s="416"/>
      <c r="U778" s="416"/>
      <c r="V778" s="416"/>
      <c r="W778" s="417"/>
      <c r="X778" s="417"/>
      <c r="Y778" s="417"/>
      <c r="Z778" s="417"/>
      <c r="AA778" s="417"/>
      <c r="AB778" s="417"/>
      <c r="AC778" s="417"/>
      <c r="AD778" s="417"/>
      <c r="AE778" s="417"/>
      <c r="AF778" s="417"/>
      <c r="AG778" s="417"/>
    </row>
    <row r="779" spans="1:33" s="461" customFormat="1" outlineLevel="2" x14ac:dyDescent="0.2">
      <c r="A779" s="450"/>
      <c r="B779" s="455"/>
      <c r="C779" s="444">
        <v>770</v>
      </c>
      <c r="D779" s="747"/>
      <c r="E779" s="747"/>
      <c r="F779" s="448">
        <f t="shared" si="260"/>
        <v>0</v>
      </c>
      <c r="G779" s="740"/>
      <c r="H779" s="828"/>
      <c r="I779" s="468" t="e">
        <f t="shared" si="261"/>
        <v>#N/A</v>
      </c>
      <c r="J779" s="448">
        <f t="shared" si="262"/>
        <v>0</v>
      </c>
      <c r="K779" s="740"/>
      <c r="L779" s="740"/>
      <c r="M779" s="448">
        <f t="shared" si="263"/>
        <v>0</v>
      </c>
      <c r="N779" s="451">
        <f t="shared" si="259"/>
        <v>0</v>
      </c>
      <c r="O779" s="416"/>
      <c r="P779" s="416"/>
      <c r="Q779" s="416"/>
      <c r="R779" s="416"/>
      <c r="S779" s="416"/>
      <c r="T779" s="416"/>
      <c r="U779" s="416"/>
      <c r="V779" s="416"/>
      <c r="W779" s="417"/>
      <c r="X779" s="417"/>
      <c r="Y779" s="417"/>
      <c r="Z779" s="417"/>
      <c r="AA779" s="417"/>
      <c r="AB779" s="417"/>
      <c r="AC779" s="417"/>
      <c r="AD779" s="417"/>
      <c r="AE779" s="417"/>
      <c r="AF779" s="417"/>
      <c r="AG779" s="417"/>
    </row>
    <row r="780" spans="1:33" s="461" customFormat="1" outlineLevel="2" x14ac:dyDescent="0.2">
      <c r="A780" s="450"/>
      <c r="B780" s="455"/>
      <c r="C780" s="444">
        <v>771</v>
      </c>
      <c r="D780" s="747"/>
      <c r="E780" s="747"/>
      <c r="F780" s="448">
        <f t="shared" si="260"/>
        <v>0</v>
      </c>
      <c r="G780" s="740"/>
      <c r="H780" s="828"/>
      <c r="I780" s="468" t="e">
        <f t="shared" si="261"/>
        <v>#N/A</v>
      </c>
      <c r="J780" s="448">
        <f t="shared" si="262"/>
        <v>0</v>
      </c>
      <c r="K780" s="740"/>
      <c r="L780" s="740"/>
      <c r="M780" s="448">
        <f t="shared" si="263"/>
        <v>0</v>
      </c>
      <c r="N780" s="451">
        <f t="shared" si="259"/>
        <v>0</v>
      </c>
      <c r="O780" s="416"/>
      <c r="P780" s="416"/>
      <c r="Q780" s="416"/>
      <c r="R780" s="416"/>
      <c r="S780" s="416"/>
      <c r="T780" s="416"/>
      <c r="U780" s="416"/>
      <c r="V780" s="416"/>
      <c r="W780" s="417"/>
      <c r="X780" s="417"/>
      <c r="Y780" s="417"/>
      <c r="Z780" s="417"/>
      <c r="AA780" s="417"/>
      <c r="AB780" s="417"/>
      <c r="AC780" s="417"/>
      <c r="AD780" s="417"/>
      <c r="AE780" s="417"/>
      <c r="AF780" s="417"/>
      <c r="AG780" s="417"/>
    </row>
    <row r="781" spans="1:33" s="461" customFormat="1" outlineLevel="2" x14ac:dyDescent="0.2">
      <c r="A781" s="450"/>
      <c r="B781" s="455"/>
      <c r="C781" s="444">
        <v>772</v>
      </c>
      <c r="D781" s="747"/>
      <c r="E781" s="747"/>
      <c r="F781" s="448">
        <f t="shared" si="260"/>
        <v>0</v>
      </c>
      <c r="G781" s="740"/>
      <c r="H781" s="828"/>
      <c r="I781" s="468" t="e">
        <f t="shared" si="261"/>
        <v>#N/A</v>
      </c>
      <c r="J781" s="448">
        <f t="shared" si="262"/>
        <v>0</v>
      </c>
      <c r="K781" s="740"/>
      <c r="L781" s="740"/>
      <c r="M781" s="448">
        <f t="shared" si="263"/>
        <v>0</v>
      </c>
      <c r="N781" s="451">
        <f t="shared" si="259"/>
        <v>0</v>
      </c>
      <c r="O781" s="416"/>
      <c r="P781" s="416"/>
      <c r="Q781" s="416"/>
      <c r="R781" s="416"/>
      <c r="S781" s="416"/>
      <c r="T781" s="416"/>
      <c r="U781" s="416"/>
      <c r="V781" s="416"/>
      <c r="W781" s="417"/>
      <c r="X781" s="417"/>
      <c r="Y781" s="417"/>
      <c r="Z781" s="417"/>
      <c r="AA781" s="417"/>
      <c r="AB781" s="417"/>
      <c r="AC781" s="417"/>
      <c r="AD781" s="417"/>
      <c r="AE781" s="417"/>
      <c r="AF781" s="417"/>
      <c r="AG781" s="417"/>
    </row>
    <row r="782" spans="1:33" s="461" customFormat="1" outlineLevel="2" x14ac:dyDescent="0.2">
      <c r="A782" s="450"/>
      <c r="B782" s="455"/>
      <c r="C782" s="444">
        <v>773</v>
      </c>
      <c r="D782" s="747"/>
      <c r="E782" s="747"/>
      <c r="F782" s="448">
        <f t="shared" si="260"/>
        <v>0</v>
      </c>
      <c r="G782" s="740"/>
      <c r="H782" s="828"/>
      <c r="I782" s="468" t="e">
        <f t="shared" si="261"/>
        <v>#N/A</v>
      </c>
      <c r="J782" s="448">
        <f t="shared" si="262"/>
        <v>0</v>
      </c>
      <c r="K782" s="740"/>
      <c r="L782" s="740"/>
      <c r="M782" s="448">
        <f t="shared" si="263"/>
        <v>0</v>
      </c>
      <c r="N782" s="451">
        <f t="shared" si="259"/>
        <v>0</v>
      </c>
      <c r="O782" s="416"/>
      <c r="P782" s="416"/>
      <c r="Q782" s="416"/>
      <c r="R782" s="416"/>
      <c r="S782" s="416"/>
      <c r="T782" s="416"/>
      <c r="U782" s="416"/>
      <c r="V782" s="416"/>
      <c r="W782" s="417"/>
      <c r="X782" s="417"/>
      <c r="Y782" s="417"/>
      <c r="Z782" s="417"/>
      <c r="AA782" s="417"/>
      <c r="AB782" s="417"/>
      <c r="AC782" s="417"/>
      <c r="AD782" s="417"/>
      <c r="AE782" s="417"/>
      <c r="AF782" s="417"/>
      <c r="AG782" s="417"/>
    </row>
    <row r="783" spans="1:33" s="461" customFormat="1" outlineLevel="2" x14ac:dyDescent="0.2">
      <c r="A783" s="450"/>
      <c r="B783" s="455"/>
      <c r="C783" s="444">
        <v>774</v>
      </c>
      <c r="D783" s="747"/>
      <c r="E783" s="747"/>
      <c r="F783" s="448">
        <f t="shared" si="260"/>
        <v>0</v>
      </c>
      <c r="G783" s="740"/>
      <c r="H783" s="828"/>
      <c r="I783" s="468" t="e">
        <f t="shared" si="261"/>
        <v>#N/A</v>
      </c>
      <c r="J783" s="448">
        <f t="shared" si="262"/>
        <v>0</v>
      </c>
      <c r="K783" s="740"/>
      <c r="L783" s="740"/>
      <c r="M783" s="448">
        <f t="shared" si="263"/>
        <v>0</v>
      </c>
      <c r="N783" s="451">
        <f t="shared" si="259"/>
        <v>0</v>
      </c>
      <c r="O783" s="416"/>
      <c r="P783" s="416"/>
      <c r="Q783" s="416"/>
      <c r="R783" s="416"/>
      <c r="S783" s="416"/>
      <c r="T783" s="416"/>
      <c r="U783" s="416"/>
      <c r="V783" s="416"/>
      <c r="W783" s="417"/>
      <c r="X783" s="417"/>
      <c r="Y783" s="417"/>
      <c r="Z783" s="417"/>
      <c r="AA783" s="417"/>
      <c r="AB783" s="417"/>
      <c r="AC783" s="417"/>
      <c r="AD783" s="417"/>
      <c r="AE783" s="417"/>
      <c r="AF783" s="417"/>
      <c r="AG783" s="417"/>
    </row>
    <row r="784" spans="1:33" s="461" customFormat="1" outlineLevel="2" x14ac:dyDescent="0.2">
      <c r="A784" s="452" t="s">
        <v>774</v>
      </c>
      <c r="B784" s="455"/>
      <c r="C784" s="444">
        <v>775</v>
      </c>
      <c r="D784" s="747"/>
      <c r="E784" s="747"/>
      <c r="F784" s="448"/>
      <c r="G784" s="740"/>
      <c r="H784" s="458"/>
      <c r="I784" s="458"/>
      <c r="J784" s="446"/>
      <c r="K784" s="740"/>
      <c r="L784" s="740"/>
      <c r="M784" s="448">
        <f t="shared" si="263"/>
        <v>0</v>
      </c>
      <c r="N784" s="451">
        <f t="shared" si="259"/>
        <v>0</v>
      </c>
      <c r="O784" s="416"/>
      <c r="P784" s="416"/>
      <c r="Q784" s="416"/>
      <c r="R784" s="416"/>
      <c r="S784" s="416"/>
      <c r="T784" s="416"/>
      <c r="U784" s="416"/>
      <c r="V784" s="416"/>
      <c r="W784" s="417"/>
      <c r="X784" s="417"/>
      <c r="Y784" s="417"/>
      <c r="Z784" s="417"/>
      <c r="AA784" s="417"/>
      <c r="AB784" s="417"/>
      <c r="AC784" s="417"/>
      <c r="AD784" s="417"/>
      <c r="AE784" s="417"/>
      <c r="AF784" s="417"/>
      <c r="AG784" s="417"/>
    </row>
    <row r="785" spans="1:33" s="461" customFormat="1" outlineLevel="1" x14ac:dyDescent="0.2">
      <c r="A785" s="452">
        <f>A$23</f>
        <v>0</v>
      </c>
      <c r="B785" s="455"/>
      <c r="C785" s="444">
        <v>776</v>
      </c>
      <c r="D785" s="746"/>
      <c r="E785" s="746"/>
      <c r="F785" s="448"/>
      <c r="G785" s="466"/>
      <c r="H785" s="463"/>
      <c r="I785" s="455"/>
      <c r="J785" s="448">
        <f>SUMIF(J786:J795,"&lt;&gt;#N/A")</f>
        <v>0</v>
      </c>
      <c r="K785" s="448">
        <f>SUM(K786:K795)</f>
        <v>0</v>
      </c>
      <c r="L785" s="448">
        <f>SUM(L786:L795)</f>
        <v>0</v>
      </c>
      <c r="M785" s="448">
        <f>SUMIF(M786:M795,"&lt;&gt;#N/A")</f>
        <v>0</v>
      </c>
      <c r="N785" s="451">
        <f>SUMPRODUCT((N786:N795=$V$2)*M786:M795)</f>
        <v>0</v>
      </c>
      <c r="O785" s="416"/>
      <c r="P785" s="416"/>
      <c r="Q785" s="416"/>
      <c r="R785" s="416"/>
      <c r="S785" s="416"/>
      <c r="T785" s="416"/>
      <c r="U785" s="416"/>
      <c r="V785" s="416"/>
      <c r="W785" s="417"/>
      <c r="X785" s="417"/>
      <c r="Y785" s="417"/>
      <c r="Z785" s="417"/>
      <c r="AA785" s="417"/>
      <c r="AB785" s="417"/>
      <c r="AC785" s="417"/>
      <c r="AD785" s="417"/>
      <c r="AE785" s="417"/>
      <c r="AF785" s="417"/>
      <c r="AG785" s="417"/>
    </row>
    <row r="786" spans="1:33" s="461" customFormat="1" outlineLevel="1" x14ac:dyDescent="0.2">
      <c r="A786" s="450"/>
      <c r="B786" s="455"/>
      <c r="C786" s="444">
        <v>777</v>
      </c>
      <c r="D786" s="747"/>
      <c r="E786" s="747"/>
      <c r="F786" s="448">
        <f>YEARFRAC(D786,E786)*12</f>
        <v>0</v>
      </c>
      <c r="G786" s="740"/>
      <c r="H786" s="828"/>
      <c r="I786" s="468" t="e">
        <f>_xlfn.IFS(H786=$H$499,$I$499,H786=$H$500,$I$500,H786=$H$501,$I$501,H786=$H$502,$I$502,H786=$H$503,$I$503,H786=$H$504,$I$504,H786=$H$505,$I$505,H786=$H$506,$I$506)</f>
        <v>#N/A</v>
      </c>
      <c r="J786" s="448">
        <f>IF(ISNA(I786),0,G786*I786)</f>
        <v>0</v>
      </c>
      <c r="K786" s="740"/>
      <c r="L786" s="740"/>
      <c r="M786" s="448">
        <f>J786+K786+L786</f>
        <v>0</v>
      </c>
      <c r="N786" s="451">
        <f t="shared" ref="N786:N795" si="264">N$23</f>
        <v>0</v>
      </c>
      <c r="O786" s="416"/>
      <c r="P786" s="416"/>
      <c r="Q786" s="416"/>
      <c r="R786" s="416"/>
      <c r="S786" s="416"/>
      <c r="T786" s="416"/>
      <c r="U786" s="416"/>
      <c r="V786" s="416"/>
      <c r="W786" s="417"/>
      <c r="X786" s="417"/>
      <c r="Y786" s="417"/>
      <c r="Z786" s="417"/>
      <c r="AA786" s="417"/>
      <c r="AB786" s="417"/>
      <c r="AC786" s="417"/>
      <c r="AD786" s="417"/>
      <c r="AE786" s="417"/>
      <c r="AF786" s="417"/>
      <c r="AG786" s="417"/>
    </row>
    <row r="787" spans="1:33" s="461" customFormat="1" outlineLevel="1" x14ac:dyDescent="0.2">
      <c r="A787" s="450"/>
      <c r="B787" s="455"/>
      <c r="C787" s="444">
        <v>778</v>
      </c>
      <c r="D787" s="747"/>
      <c r="E787" s="747"/>
      <c r="F787" s="448">
        <f t="shared" ref="F787:F794" si="265">YEARFRAC(D787,E787)*12</f>
        <v>0</v>
      </c>
      <c r="G787" s="740"/>
      <c r="H787" s="828"/>
      <c r="I787" s="468" t="e">
        <f t="shared" ref="I787:I794" si="266">_xlfn.IFS(H787=$H$499,$I$499,H787=$H$500,$I$500,H787=$H$501,$I$501,H787=$H$502,$I$502,H787=$H$503,$I$503,H787=$H$504,$I$504,H787=$H$505,$I$505,H787=$H$506,$I$506)</f>
        <v>#N/A</v>
      </c>
      <c r="J787" s="448">
        <f t="shared" ref="J787:J794" si="267">IF(ISNA(I787),0,G787*I787)</f>
        <v>0</v>
      </c>
      <c r="K787" s="740"/>
      <c r="L787" s="740"/>
      <c r="M787" s="448">
        <f t="shared" ref="M787:M795" si="268">J787+K787+L787</f>
        <v>0</v>
      </c>
      <c r="N787" s="451">
        <f t="shared" si="264"/>
        <v>0</v>
      </c>
      <c r="O787" s="416"/>
      <c r="P787" s="416"/>
      <c r="Q787" s="416"/>
      <c r="R787" s="416"/>
      <c r="S787" s="416"/>
      <c r="T787" s="416"/>
      <c r="U787" s="416"/>
      <c r="V787" s="416"/>
      <c r="W787" s="417"/>
      <c r="X787" s="417"/>
      <c r="Y787" s="417"/>
      <c r="Z787" s="417"/>
      <c r="AA787" s="417"/>
      <c r="AB787" s="417"/>
      <c r="AC787" s="417"/>
      <c r="AD787" s="417"/>
      <c r="AE787" s="417"/>
      <c r="AF787" s="417"/>
      <c r="AG787" s="417"/>
    </row>
    <row r="788" spans="1:33" s="461" customFormat="1" outlineLevel="1" x14ac:dyDescent="0.2">
      <c r="A788" s="450"/>
      <c r="B788" s="455"/>
      <c r="C788" s="444">
        <v>779</v>
      </c>
      <c r="D788" s="747"/>
      <c r="E788" s="747"/>
      <c r="F788" s="448">
        <f t="shared" si="265"/>
        <v>0</v>
      </c>
      <c r="G788" s="740"/>
      <c r="H788" s="828"/>
      <c r="I788" s="468" t="e">
        <f t="shared" si="266"/>
        <v>#N/A</v>
      </c>
      <c r="J788" s="448">
        <f t="shared" si="267"/>
        <v>0</v>
      </c>
      <c r="K788" s="740"/>
      <c r="L788" s="740"/>
      <c r="M788" s="448">
        <f t="shared" si="268"/>
        <v>0</v>
      </c>
      <c r="N788" s="451">
        <f t="shared" si="264"/>
        <v>0</v>
      </c>
      <c r="O788" s="416"/>
      <c r="P788" s="416"/>
      <c r="Q788" s="416"/>
      <c r="R788" s="416"/>
      <c r="S788" s="416"/>
      <c r="T788" s="416"/>
      <c r="U788" s="416"/>
      <c r="V788" s="416"/>
      <c r="W788" s="417"/>
      <c r="X788" s="417"/>
      <c r="Y788" s="417"/>
      <c r="Z788" s="417"/>
      <c r="AA788" s="417"/>
      <c r="AB788" s="417"/>
      <c r="AC788" s="417"/>
      <c r="AD788" s="417"/>
      <c r="AE788" s="417"/>
      <c r="AF788" s="417"/>
      <c r="AG788" s="417"/>
    </row>
    <row r="789" spans="1:33" s="461" customFormat="1" outlineLevel="1" x14ac:dyDescent="0.2">
      <c r="A789" s="450"/>
      <c r="B789" s="455"/>
      <c r="C789" s="444">
        <v>780</v>
      </c>
      <c r="D789" s="747"/>
      <c r="E789" s="747"/>
      <c r="F789" s="448">
        <f t="shared" si="265"/>
        <v>0</v>
      </c>
      <c r="G789" s="740"/>
      <c r="H789" s="828"/>
      <c r="I789" s="468" t="e">
        <f t="shared" si="266"/>
        <v>#N/A</v>
      </c>
      <c r="J789" s="448">
        <f t="shared" si="267"/>
        <v>0</v>
      </c>
      <c r="K789" s="740"/>
      <c r="L789" s="740"/>
      <c r="M789" s="448">
        <f t="shared" si="268"/>
        <v>0</v>
      </c>
      <c r="N789" s="451">
        <f t="shared" si="264"/>
        <v>0</v>
      </c>
      <c r="O789" s="416"/>
      <c r="P789" s="416"/>
      <c r="Q789" s="416"/>
      <c r="R789" s="416"/>
      <c r="S789" s="416"/>
      <c r="T789" s="416"/>
      <c r="U789" s="416"/>
      <c r="V789" s="416"/>
      <c r="W789" s="417"/>
      <c r="X789" s="417"/>
      <c r="Y789" s="417"/>
      <c r="Z789" s="417"/>
      <c r="AA789" s="417"/>
      <c r="AB789" s="417"/>
      <c r="AC789" s="417"/>
      <c r="AD789" s="417"/>
      <c r="AE789" s="417"/>
      <c r="AF789" s="417"/>
      <c r="AG789" s="417"/>
    </row>
    <row r="790" spans="1:33" s="461" customFormat="1" outlineLevel="1" x14ac:dyDescent="0.2">
      <c r="A790" s="450"/>
      <c r="B790" s="455"/>
      <c r="C790" s="444">
        <v>781</v>
      </c>
      <c r="D790" s="747"/>
      <c r="E790" s="747"/>
      <c r="F790" s="448">
        <f t="shared" si="265"/>
        <v>0</v>
      </c>
      <c r="G790" s="740"/>
      <c r="H790" s="828"/>
      <c r="I790" s="468" t="e">
        <f t="shared" si="266"/>
        <v>#N/A</v>
      </c>
      <c r="J790" s="448">
        <f t="shared" si="267"/>
        <v>0</v>
      </c>
      <c r="K790" s="740"/>
      <c r="L790" s="740"/>
      <c r="M790" s="448">
        <f t="shared" si="268"/>
        <v>0</v>
      </c>
      <c r="N790" s="451">
        <f t="shared" si="264"/>
        <v>0</v>
      </c>
      <c r="O790" s="416"/>
      <c r="P790" s="416"/>
      <c r="Q790" s="416"/>
      <c r="R790" s="416"/>
      <c r="S790" s="416"/>
      <c r="T790" s="416"/>
      <c r="U790" s="416"/>
      <c r="V790" s="416"/>
      <c r="W790" s="417"/>
      <c r="X790" s="417"/>
      <c r="Y790" s="417"/>
      <c r="Z790" s="417"/>
      <c r="AA790" s="417"/>
      <c r="AB790" s="417"/>
      <c r="AC790" s="417"/>
      <c r="AD790" s="417"/>
      <c r="AE790" s="417"/>
      <c r="AF790" s="417"/>
      <c r="AG790" s="417"/>
    </row>
    <row r="791" spans="1:33" s="461" customFormat="1" outlineLevel="1" x14ac:dyDescent="0.2">
      <c r="A791" s="450"/>
      <c r="B791" s="455"/>
      <c r="C791" s="444">
        <v>782</v>
      </c>
      <c r="D791" s="747"/>
      <c r="E791" s="747"/>
      <c r="F791" s="448">
        <f t="shared" si="265"/>
        <v>0</v>
      </c>
      <c r="G791" s="740"/>
      <c r="H791" s="828"/>
      <c r="I791" s="468" t="e">
        <f t="shared" si="266"/>
        <v>#N/A</v>
      </c>
      <c r="J791" s="448">
        <f t="shared" si="267"/>
        <v>0</v>
      </c>
      <c r="K791" s="740"/>
      <c r="L791" s="740"/>
      <c r="M791" s="448">
        <f t="shared" si="268"/>
        <v>0</v>
      </c>
      <c r="N791" s="451">
        <f t="shared" si="264"/>
        <v>0</v>
      </c>
      <c r="O791" s="416"/>
      <c r="P791" s="416"/>
      <c r="Q791" s="416"/>
      <c r="R791" s="416"/>
      <c r="S791" s="416"/>
      <c r="T791" s="416"/>
      <c r="U791" s="416"/>
      <c r="V791" s="416"/>
      <c r="W791" s="417"/>
      <c r="X791" s="417"/>
      <c r="Y791" s="417"/>
      <c r="Z791" s="417"/>
      <c r="AA791" s="417"/>
      <c r="AB791" s="417"/>
      <c r="AC791" s="417"/>
      <c r="AD791" s="417"/>
      <c r="AE791" s="417"/>
      <c r="AF791" s="417"/>
      <c r="AG791" s="417"/>
    </row>
    <row r="792" spans="1:33" s="461" customFormat="1" outlineLevel="1" x14ac:dyDescent="0.2">
      <c r="A792" s="450"/>
      <c r="B792" s="455"/>
      <c r="C792" s="444">
        <v>783</v>
      </c>
      <c r="D792" s="747"/>
      <c r="E792" s="747"/>
      <c r="F792" s="448">
        <f t="shared" si="265"/>
        <v>0</v>
      </c>
      <c r="G792" s="740"/>
      <c r="H792" s="828"/>
      <c r="I792" s="468" t="e">
        <f t="shared" si="266"/>
        <v>#N/A</v>
      </c>
      <c r="J792" s="448">
        <f t="shared" si="267"/>
        <v>0</v>
      </c>
      <c r="K792" s="740"/>
      <c r="L792" s="740"/>
      <c r="M792" s="448">
        <f t="shared" si="268"/>
        <v>0</v>
      </c>
      <c r="N792" s="451">
        <f t="shared" si="264"/>
        <v>0</v>
      </c>
      <c r="O792" s="416"/>
      <c r="P792" s="416"/>
      <c r="Q792" s="416"/>
      <c r="R792" s="416"/>
      <c r="S792" s="416"/>
      <c r="T792" s="416"/>
      <c r="U792" s="416"/>
      <c r="V792" s="416"/>
      <c r="W792" s="417"/>
      <c r="X792" s="417"/>
      <c r="Y792" s="417"/>
      <c r="Z792" s="417"/>
      <c r="AA792" s="417"/>
      <c r="AB792" s="417"/>
      <c r="AC792" s="417"/>
      <c r="AD792" s="417"/>
      <c r="AE792" s="417"/>
      <c r="AF792" s="417"/>
      <c r="AG792" s="417"/>
    </row>
    <row r="793" spans="1:33" s="461" customFormat="1" outlineLevel="1" x14ac:dyDescent="0.2">
      <c r="A793" s="450"/>
      <c r="B793" s="455"/>
      <c r="C793" s="444">
        <v>784</v>
      </c>
      <c r="D793" s="747"/>
      <c r="E793" s="747"/>
      <c r="F793" s="448">
        <f t="shared" si="265"/>
        <v>0</v>
      </c>
      <c r="G793" s="740"/>
      <c r="H793" s="828"/>
      <c r="I793" s="468" t="e">
        <f t="shared" si="266"/>
        <v>#N/A</v>
      </c>
      <c r="J793" s="448">
        <f t="shared" si="267"/>
        <v>0</v>
      </c>
      <c r="K793" s="740"/>
      <c r="L793" s="740"/>
      <c r="M793" s="448">
        <f t="shared" si="268"/>
        <v>0</v>
      </c>
      <c r="N793" s="451">
        <f t="shared" si="264"/>
        <v>0</v>
      </c>
      <c r="O793" s="416"/>
      <c r="P793" s="416"/>
      <c r="Q793" s="416"/>
      <c r="R793" s="416"/>
      <c r="S793" s="416"/>
      <c r="T793" s="416"/>
      <c r="U793" s="416"/>
      <c r="V793" s="416"/>
      <c r="W793" s="417"/>
      <c r="X793" s="417"/>
      <c r="Y793" s="417"/>
      <c r="Z793" s="417"/>
      <c r="AA793" s="417"/>
      <c r="AB793" s="417"/>
      <c r="AC793" s="417"/>
      <c r="AD793" s="417"/>
      <c r="AE793" s="417"/>
      <c r="AF793" s="417"/>
      <c r="AG793" s="417"/>
    </row>
    <row r="794" spans="1:33" s="461" customFormat="1" outlineLevel="1" x14ac:dyDescent="0.2">
      <c r="A794" s="450"/>
      <c r="B794" s="455"/>
      <c r="C794" s="444">
        <v>785</v>
      </c>
      <c r="D794" s="747"/>
      <c r="E794" s="747"/>
      <c r="F794" s="448">
        <f t="shared" si="265"/>
        <v>0</v>
      </c>
      <c r="G794" s="740"/>
      <c r="H794" s="828"/>
      <c r="I794" s="468" t="e">
        <f t="shared" si="266"/>
        <v>#N/A</v>
      </c>
      <c r="J794" s="448">
        <f t="shared" si="267"/>
        <v>0</v>
      </c>
      <c r="K794" s="740"/>
      <c r="L794" s="740"/>
      <c r="M794" s="448">
        <f t="shared" si="268"/>
        <v>0</v>
      </c>
      <c r="N794" s="451">
        <f t="shared" si="264"/>
        <v>0</v>
      </c>
      <c r="O794" s="416"/>
      <c r="P794" s="416"/>
      <c r="Q794" s="416"/>
      <c r="R794" s="416"/>
      <c r="S794" s="416"/>
      <c r="T794" s="416"/>
      <c r="U794" s="416"/>
      <c r="V794" s="416"/>
      <c r="W794" s="417"/>
      <c r="X794" s="417"/>
      <c r="Y794" s="417"/>
      <c r="Z794" s="417"/>
      <c r="AA794" s="417"/>
      <c r="AB794" s="417"/>
      <c r="AC794" s="417"/>
      <c r="AD794" s="417"/>
      <c r="AE794" s="417"/>
      <c r="AF794" s="417"/>
      <c r="AG794" s="417"/>
    </row>
    <row r="795" spans="1:33" s="461" customFormat="1" outlineLevel="1" x14ac:dyDescent="0.2">
      <c r="A795" s="452" t="s">
        <v>774</v>
      </c>
      <c r="B795" s="455"/>
      <c r="C795" s="444">
        <v>786</v>
      </c>
      <c r="D795" s="747"/>
      <c r="E795" s="747"/>
      <c r="F795" s="448"/>
      <c r="G795" s="740"/>
      <c r="H795" s="458"/>
      <c r="I795" s="458"/>
      <c r="J795" s="446"/>
      <c r="K795" s="740"/>
      <c r="L795" s="740"/>
      <c r="M795" s="448">
        <f t="shared" si="268"/>
        <v>0</v>
      </c>
      <c r="N795" s="451">
        <f t="shared" si="264"/>
        <v>0</v>
      </c>
      <c r="O795" s="416"/>
      <c r="P795" s="416"/>
      <c r="Q795" s="416"/>
      <c r="R795" s="416"/>
      <c r="S795" s="416"/>
      <c r="T795" s="416"/>
      <c r="U795" s="416"/>
      <c r="V795" s="416"/>
      <c r="W795" s="417"/>
      <c r="X795" s="417"/>
      <c r="Y795" s="417"/>
      <c r="Z795" s="417"/>
      <c r="AA795" s="417"/>
      <c r="AB795" s="417"/>
      <c r="AC795" s="417"/>
      <c r="AD795" s="417"/>
      <c r="AE795" s="417"/>
      <c r="AF795" s="417"/>
      <c r="AG795" s="417"/>
    </row>
    <row r="796" spans="1:33" s="461" customFormat="1" x14ac:dyDescent="0.2">
      <c r="A796" s="453" t="s">
        <v>1364</v>
      </c>
      <c r="B796" s="454"/>
      <c r="C796" s="444">
        <v>787</v>
      </c>
      <c r="D796" s="745"/>
      <c r="E796" s="745"/>
      <c r="F796" s="441"/>
      <c r="G796" s="738"/>
      <c r="H796" s="469"/>
      <c r="I796" s="454"/>
      <c r="J796" s="441">
        <f>SUM(J797,J808,J819,J830,J841,J852,J863,J874,J885,J896,J907,J918,J929)</f>
        <v>0</v>
      </c>
      <c r="K796" s="441">
        <f>SUM(K797,K808,K819,K830,K841,K852,K863,K874,K885,K896,K907,K918,K929)</f>
        <v>0</v>
      </c>
      <c r="L796" s="441">
        <f>SUM(L797,L808,L819,L830,L841,L852,L863,L874,L885,L896,L907,L918,L929)</f>
        <v>0</v>
      </c>
      <c r="M796" s="441">
        <f>SUM(M797,M808,M819,M830,M841,M852,M863,M874,M885,M896,M907,M918,M929)</f>
        <v>0</v>
      </c>
      <c r="N796" s="442">
        <f>SUM(N797,N808,N819,N830,N841,N852,N863,N874,N885,N896,N907,N918,N929)</f>
        <v>0</v>
      </c>
      <c r="O796" s="416"/>
      <c r="P796" s="416"/>
      <c r="Q796" s="416"/>
      <c r="R796" s="416"/>
      <c r="S796" s="416"/>
      <c r="T796" s="416"/>
      <c r="U796" s="416"/>
      <c r="V796" s="416"/>
      <c r="W796" s="417"/>
      <c r="X796" s="417"/>
      <c r="Y796" s="417"/>
      <c r="Z796" s="417"/>
      <c r="AA796" s="417"/>
      <c r="AB796" s="417"/>
      <c r="AC796" s="417"/>
      <c r="AD796" s="417"/>
      <c r="AE796" s="417"/>
      <c r="AF796" s="417"/>
      <c r="AG796" s="417"/>
    </row>
    <row r="797" spans="1:33" s="461" customFormat="1" outlineLevel="1" x14ac:dyDescent="0.2">
      <c r="A797" s="452" t="str">
        <f>A$11</f>
        <v>Ариг банк</v>
      </c>
      <c r="B797" s="455"/>
      <c r="C797" s="444">
        <v>788</v>
      </c>
      <c r="D797" s="455"/>
      <c r="E797" s="455"/>
      <c r="F797" s="448"/>
      <c r="G797" s="466"/>
      <c r="H797" s="463"/>
      <c r="I797" s="455"/>
      <c r="J797" s="448">
        <f>SUM(J798:J807)</f>
        <v>0</v>
      </c>
      <c r="K797" s="448">
        <f>SUM(K798:K807)</f>
        <v>0</v>
      </c>
      <c r="L797" s="448">
        <f>SUM(L798:L807)</f>
        <v>0</v>
      </c>
      <c r="M797" s="448">
        <f>SUM(M798:M807)</f>
        <v>0</v>
      </c>
      <c r="N797" s="451">
        <f>SUMPRODUCT((N798:N807=$V$2)*M798:M807)</f>
        <v>0</v>
      </c>
      <c r="O797" s="416"/>
      <c r="P797" s="416"/>
      <c r="Q797" s="416"/>
      <c r="R797" s="416"/>
      <c r="S797" s="416"/>
      <c r="T797" s="416"/>
      <c r="U797" s="416"/>
      <c r="V797" s="416"/>
      <c r="W797" s="417"/>
      <c r="X797" s="417"/>
      <c r="Y797" s="417"/>
      <c r="Z797" s="417"/>
      <c r="AA797" s="417"/>
      <c r="AB797" s="417"/>
      <c r="AC797" s="417"/>
      <c r="AD797" s="417"/>
      <c r="AE797" s="417"/>
      <c r="AF797" s="417"/>
      <c r="AG797" s="417"/>
    </row>
    <row r="798" spans="1:33" s="461" customFormat="1" outlineLevel="2" x14ac:dyDescent="0.2">
      <c r="A798" s="450"/>
      <c r="B798" s="455"/>
      <c r="C798" s="444">
        <v>789</v>
      </c>
      <c r="D798" s="456"/>
      <c r="E798" s="456"/>
      <c r="F798" s="448">
        <f>YEARFRAC(D798,E798)*12</f>
        <v>0</v>
      </c>
      <c r="G798" s="740"/>
      <c r="H798" s="828"/>
      <c r="I798" s="468" t="e">
        <f>_xlfn.IFS(H798=$H$499,$I$499,H798=$H$500,$I$500,H798=$H$501,$I$501,H798=$H$502,$I$502,H798=$H$503,$I$503,H798=$H$504,$I$504,H798=$H$505,$I$505,H798=$H$506,$I$506)</f>
        <v>#N/A</v>
      </c>
      <c r="J798" s="448">
        <f>IF(ISNA(I798),0,G798*I798)</f>
        <v>0</v>
      </c>
      <c r="K798" s="458"/>
      <c r="L798" s="458"/>
      <c r="M798" s="448">
        <f>J798+K798+L798</f>
        <v>0</v>
      </c>
      <c r="N798" s="451">
        <f t="shared" ref="N798:N807" si="269">N$11</f>
        <v>0</v>
      </c>
      <c r="O798" s="416"/>
      <c r="P798" s="416"/>
      <c r="Q798" s="416"/>
      <c r="R798" s="416"/>
      <c r="S798" s="416"/>
      <c r="T798" s="416"/>
      <c r="U798" s="416"/>
      <c r="V798" s="416"/>
      <c r="W798" s="417"/>
      <c r="X798" s="417"/>
      <c r="Y798" s="417"/>
      <c r="Z798" s="417"/>
      <c r="AA798" s="417"/>
      <c r="AB798" s="417"/>
      <c r="AC798" s="417"/>
      <c r="AD798" s="417"/>
      <c r="AE798" s="417"/>
      <c r="AF798" s="417"/>
      <c r="AG798" s="417"/>
    </row>
    <row r="799" spans="1:33" s="461" customFormat="1" outlineLevel="2" x14ac:dyDescent="0.2">
      <c r="A799" s="450"/>
      <c r="B799" s="455"/>
      <c r="C799" s="444">
        <v>790</v>
      </c>
      <c r="D799" s="456"/>
      <c r="E799" s="456"/>
      <c r="F799" s="448">
        <f t="shared" ref="F799:F806" si="270">YEARFRAC(D799,E799)*12</f>
        <v>0</v>
      </c>
      <c r="G799" s="740"/>
      <c r="H799" s="828"/>
      <c r="I799" s="468" t="e">
        <f t="shared" ref="I799:I806" si="271">_xlfn.IFS(H799=$H$499,$I$499,H799=$H$500,$I$500,H799=$H$501,$I$501,H799=$H$502,$I$502,H799=$H$503,$I$503,H799=$H$504,$I$504,H799=$H$505,$I$505,H799=$H$506,$I$506)</f>
        <v>#N/A</v>
      </c>
      <c r="J799" s="448">
        <f t="shared" ref="J799:J806" si="272">IF(ISNA(I799),0,G799*I799)</f>
        <v>0</v>
      </c>
      <c r="K799" s="458"/>
      <c r="L799" s="458"/>
      <c r="M799" s="448">
        <f t="shared" ref="M799:M807" si="273">J799+K799+L799</f>
        <v>0</v>
      </c>
      <c r="N799" s="451">
        <f t="shared" si="269"/>
        <v>0</v>
      </c>
      <c r="O799" s="416"/>
      <c r="P799" s="416"/>
      <c r="Q799" s="416"/>
      <c r="R799" s="416"/>
      <c r="S799" s="416"/>
      <c r="T799" s="416"/>
      <c r="U799" s="416"/>
      <c r="V799" s="416"/>
      <c r="W799" s="417"/>
      <c r="X799" s="417"/>
      <c r="Y799" s="417"/>
      <c r="Z799" s="417"/>
      <c r="AA799" s="417"/>
      <c r="AB799" s="417"/>
      <c r="AC799" s="417"/>
      <c r="AD799" s="417"/>
      <c r="AE799" s="417"/>
      <c r="AF799" s="417"/>
      <c r="AG799" s="417"/>
    </row>
    <row r="800" spans="1:33" s="461" customFormat="1" outlineLevel="2" x14ac:dyDescent="0.2">
      <c r="A800" s="450"/>
      <c r="B800" s="455"/>
      <c r="C800" s="444">
        <v>791</v>
      </c>
      <c r="D800" s="456"/>
      <c r="E800" s="456"/>
      <c r="F800" s="448">
        <f t="shared" si="270"/>
        <v>0</v>
      </c>
      <c r="G800" s="740"/>
      <c r="H800" s="828"/>
      <c r="I800" s="468" t="e">
        <f t="shared" si="271"/>
        <v>#N/A</v>
      </c>
      <c r="J800" s="448">
        <f t="shared" si="272"/>
        <v>0</v>
      </c>
      <c r="K800" s="458"/>
      <c r="L800" s="458"/>
      <c r="M800" s="448">
        <f t="shared" si="273"/>
        <v>0</v>
      </c>
      <c r="N800" s="451">
        <f t="shared" si="269"/>
        <v>0</v>
      </c>
      <c r="O800" s="416"/>
      <c r="P800" s="416"/>
      <c r="Q800" s="416"/>
      <c r="R800" s="416"/>
      <c r="S800" s="416"/>
      <c r="T800" s="416"/>
      <c r="U800" s="416"/>
      <c r="V800" s="416"/>
      <c r="W800" s="417"/>
      <c r="X800" s="417"/>
      <c r="Y800" s="417"/>
      <c r="Z800" s="417"/>
      <c r="AA800" s="417"/>
      <c r="AB800" s="417"/>
      <c r="AC800" s="417"/>
      <c r="AD800" s="417"/>
      <c r="AE800" s="417"/>
      <c r="AF800" s="417"/>
      <c r="AG800" s="417"/>
    </row>
    <row r="801" spans="1:33" s="461" customFormat="1" outlineLevel="2" x14ac:dyDescent="0.2">
      <c r="A801" s="450"/>
      <c r="B801" s="455"/>
      <c r="C801" s="444">
        <v>792</v>
      </c>
      <c r="D801" s="456"/>
      <c r="E801" s="456"/>
      <c r="F801" s="448">
        <f t="shared" si="270"/>
        <v>0</v>
      </c>
      <c r="G801" s="740"/>
      <c r="H801" s="828"/>
      <c r="I801" s="468" t="e">
        <f t="shared" si="271"/>
        <v>#N/A</v>
      </c>
      <c r="J801" s="448">
        <f t="shared" si="272"/>
        <v>0</v>
      </c>
      <c r="K801" s="458"/>
      <c r="L801" s="458"/>
      <c r="M801" s="448">
        <f t="shared" si="273"/>
        <v>0</v>
      </c>
      <c r="N801" s="451">
        <f t="shared" si="269"/>
        <v>0</v>
      </c>
      <c r="O801" s="416"/>
      <c r="P801" s="416"/>
      <c r="Q801" s="416"/>
      <c r="R801" s="416"/>
      <c r="S801" s="416"/>
      <c r="T801" s="416"/>
      <c r="U801" s="416"/>
      <c r="V801" s="416"/>
      <c r="W801" s="417"/>
      <c r="X801" s="417"/>
      <c r="Y801" s="417"/>
      <c r="Z801" s="417"/>
      <c r="AA801" s="417"/>
      <c r="AB801" s="417"/>
      <c r="AC801" s="417"/>
      <c r="AD801" s="417"/>
      <c r="AE801" s="417"/>
      <c r="AF801" s="417"/>
      <c r="AG801" s="417"/>
    </row>
    <row r="802" spans="1:33" s="461" customFormat="1" outlineLevel="2" x14ac:dyDescent="0.2">
      <c r="A802" s="450"/>
      <c r="B802" s="455"/>
      <c r="C802" s="444">
        <v>793</v>
      </c>
      <c r="D802" s="456"/>
      <c r="E802" s="456"/>
      <c r="F802" s="448">
        <f t="shared" si="270"/>
        <v>0</v>
      </c>
      <c r="G802" s="740"/>
      <c r="H802" s="828"/>
      <c r="I802" s="468" t="e">
        <f t="shared" si="271"/>
        <v>#N/A</v>
      </c>
      <c r="J802" s="448">
        <f t="shared" si="272"/>
        <v>0</v>
      </c>
      <c r="K802" s="458"/>
      <c r="L802" s="458"/>
      <c r="M802" s="448">
        <f t="shared" si="273"/>
        <v>0</v>
      </c>
      <c r="N802" s="451">
        <f t="shared" si="269"/>
        <v>0</v>
      </c>
      <c r="O802" s="416"/>
      <c r="P802" s="416"/>
      <c r="Q802" s="416"/>
      <c r="R802" s="416"/>
      <c r="S802" s="416"/>
      <c r="T802" s="416"/>
      <c r="U802" s="416"/>
      <c r="V802" s="416"/>
      <c r="W802" s="417"/>
      <c r="X802" s="417"/>
      <c r="Y802" s="417"/>
      <c r="Z802" s="417"/>
      <c r="AA802" s="417"/>
      <c r="AB802" s="417"/>
      <c r="AC802" s="417"/>
      <c r="AD802" s="417"/>
      <c r="AE802" s="417"/>
      <c r="AF802" s="417"/>
      <c r="AG802" s="417"/>
    </row>
    <row r="803" spans="1:33" s="461" customFormat="1" outlineLevel="2" x14ac:dyDescent="0.2">
      <c r="A803" s="450"/>
      <c r="B803" s="455"/>
      <c r="C803" s="444">
        <v>794</v>
      </c>
      <c r="D803" s="458"/>
      <c r="E803" s="458"/>
      <c r="F803" s="448">
        <f t="shared" si="270"/>
        <v>0</v>
      </c>
      <c r="G803" s="740"/>
      <c r="H803" s="828"/>
      <c r="I803" s="468" t="e">
        <f t="shared" si="271"/>
        <v>#N/A</v>
      </c>
      <c r="J803" s="448">
        <f t="shared" si="272"/>
        <v>0</v>
      </c>
      <c r="K803" s="458"/>
      <c r="L803" s="458"/>
      <c r="M803" s="448">
        <f t="shared" si="273"/>
        <v>0</v>
      </c>
      <c r="N803" s="451">
        <f t="shared" si="269"/>
        <v>0</v>
      </c>
      <c r="O803" s="416"/>
      <c r="P803" s="416"/>
      <c r="Q803" s="416"/>
      <c r="R803" s="416"/>
      <c r="S803" s="416"/>
      <c r="T803" s="416"/>
      <c r="U803" s="416"/>
      <c r="V803" s="416"/>
      <c r="W803" s="417"/>
      <c r="X803" s="417"/>
      <c r="Y803" s="417"/>
      <c r="Z803" s="417"/>
      <c r="AA803" s="417"/>
      <c r="AB803" s="417"/>
      <c r="AC803" s="417"/>
      <c r="AD803" s="417"/>
      <c r="AE803" s="417"/>
      <c r="AF803" s="417"/>
      <c r="AG803" s="417"/>
    </row>
    <row r="804" spans="1:33" s="461" customFormat="1" outlineLevel="2" x14ac:dyDescent="0.2">
      <c r="A804" s="450"/>
      <c r="B804" s="455"/>
      <c r="C804" s="444">
        <v>795</v>
      </c>
      <c r="D804" s="458"/>
      <c r="E804" s="458"/>
      <c r="F804" s="448">
        <f t="shared" si="270"/>
        <v>0</v>
      </c>
      <c r="G804" s="740"/>
      <c r="H804" s="828"/>
      <c r="I804" s="468" t="e">
        <f t="shared" si="271"/>
        <v>#N/A</v>
      </c>
      <c r="J804" s="448">
        <f t="shared" si="272"/>
        <v>0</v>
      </c>
      <c r="K804" s="458"/>
      <c r="L804" s="458"/>
      <c r="M804" s="448">
        <f t="shared" si="273"/>
        <v>0</v>
      </c>
      <c r="N804" s="451">
        <f t="shared" si="269"/>
        <v>0</v>
      </c>
      <c r="O804" s="416"/>
      <c r="P804" s="416"/>
      <c r="Q804" s="416"/>
      <c r="R804" s="416"/>
      <c r="S804" s="416"/>
      <c r="T804" s="416"/>
      <c r="U804" s="416"/>
      <c r="V804" s="416"/>
      <c r="W804" s="417"/>
      <c r="X804" s="417"/>
      <c r="Y804" s="417"/>
      <c r="Z804" s="417"/>
      <c r="AA804" s="417"/>
      <c r="AB804" s="417"/>
      <c r="AC804" s="417"/>
      <c r="AD804" s="417"/>
      <c r="AE804" s="417"/>
      <c r="AF804" s="417"/>
      <c r="AG804" s="417"/>
    </row>
    <row r="805" spans="1:33" s="461" customFormat="1" outlineLevel="2" x14ac:dyDescent="0.2">
      <c r="A805" s="450"/>
      <c r="B805" s="455"/>
      <c r="C805" s="444">
        <v>796</v>
      </c>
      <c r="D805" s="458"/>
      <c r="E805" s="458"/>
      <c r="F805" s="448">
        <f t="shared" si="270"/>
        <v>0</v>
      </c>
      <c r="G805" s="740"/>
      <c r="H805" s="828"/>
      <c r="I805" s="468" t="e">
        <f t="shared" si="271"/>
        <v>#N/A</v>
      </c>
      <c r="J805" s="448">
        <f t="shared" si="272"/>
        <v>0</v>
      </c>
      <c r="K805" s="458"/>
      <c r="L805" s="458"/>
      <c r="M805" s="448">
        <f t="shared" si="273"/>
        <v>0</v>
      </c>
      <c r="N805" s="451">
        <f t="shared" si="269"/>
        <v>0</v>
      </c>
      <c r="O805" s="416"/>
      <c r="P805" s="416"/>
      <c r="Q805" s="416"/>
      <c r="R805" s="416"/>
      <c r="S805" s="416"/>
      <c r="T805" s="416"/>
      <c r="U805" s="416"/>
      <c r="V805" s="416"/>
      <c r="W805" s="417"/>
      <c r="X805" s="417"/>
      <c r="Y805" s="417"/>
      <c r="Z805" s="417"/>
      <c r="AA805" s="417"/>
      <c r="AB805" s="417"/>
      <c r="AC805" s="417"/>
      <c r="AD805" s="417"/>
      <c r="AE805" s="417"/>
      <c r="AF805" s="417"/>
      <c r="AG805" s="417"/>
    </row>
    <row r="806" spans="1:33" s="461" customFormat="1" outlineLevel="2" x14ac:dyDescent="0.2">
      <c r="A806" s="450"/>
      <c r="B806" s="455"/>
      <c r="C806" s="444">
        <v>797</v>
      </c>
      <c r="D806" s="458"/>
      <c r="E806" s="458"/>
      <c r="F806" s="448">
        <f t="shared" si="270"/>
        <v>0</v>
      </c>
      <c r="G806" s="740"/>
      <c r="H806" s="828"/>
      <c r="I806" s="468" t="e">
        <f t="shared" si="271"/>
        <v>#N/A</v>
      </c>
      <c r="J806" s="448">
        <f t="shared" si="272"/>
        <v>0</v>
      </c>
      <c r="K806" s="458"/>
      <c r="L806" s="458"/>
      <c r="M806" s="448">
        <f t="shared" si="273"/>
        <v>0</v>
      </c>
      <c r="N806" s="451">
        <f t="shared" si="269"/>
        <v>0</v>
      </c>
      <c r="O806" s="416"/>
      <c r="P806" s="416"/>
      <c r="Q806" s="416"/>
      <c r="R806" s="416"/>
      <c r="S806" s="416"/>
      <c r="T806" s="416"/>
      <c r="U806" s="416"/>
      <c r="V806" s="416"/>
      <c r="W806" s="417"/>
      <c r="X806" s="417"/>
      <c r="Y806" s="417"/>
      <c r="Z806" s="417"/>
      <c r="AA806" s="417"/>
      <c r="AB806" s="417"/>
      <c r="AC806" s="417"/>
      <c r="AD806" s="417"/>
      <c r="AE806" s="417"/>
      <c r="AF806" s="417"/>
      <c r="AG806" s="417"/>
    </row>
    <row r="807" spans="1:33" s="461" customFormat="1" outlineLevel="2" x14ac:dyDescent="0.2">
      <c r="A807" s="452" t="s">
        <v>774</v>
      </c>
      <c r="B807" s="455"/>
      <c r="C807" s="444">
        <v>798</v>
      </c>
      <c r="D807" s="458"/>
      <c r="E807" s="458"/>
      <c r="F807" s="448"/>
      <c r="G807" s="740"/>
      <c r="H807" s="458"/>
      <c r="I807" s="458"/>
      <c r="J807" s="446"/>
      <c r="K807" s="458"/>
      <c r="L807" s="458"/>
      <c r="M807" s="448">
        <f t="shared" si="273"/>
        <v>0</v>
      </c>
      <c r="N807" s="451">
        <f t="shared" si="269"/>
        <v>0</v>
      </c>
      <c r="O807" s="416"/>
      <c r="P807" s="416"/>
      <c r="Q807" s="416"/>
      <c r="R807" s="416"/>
      <c r="S807" s="416"/>
      <c r="T807" s="416"/>
      <c r="U807" s="416"/>
      <c r="V807" s="416"/>
      <c r="W807" s="417"/>
      <c r="X807" s="417"/>
      <c r="Y807" s="417"/>
      <c r="Z807" s="417"/>
      <c r="AA807" s="417"/>
      <c r="AB807" s="417"/>
      <c r="AC807" s="417"/>
      <c r="AD807" s="417"/>
      <c r="AE807" s="417"/>
      <c r="AF807" s="417"/>
      <c r="AG807" s="417"/>
    </row>
    <row r="808" spans="1:33" s="461" customFormat="1" outlineLevel="1" x14ac:dyDescent="0.2">
      <c r="A808" s="452" t="str">
        <f>A$12</f>
        <v>Богд банк</v>
      </c>
      <c r="B808" s="455"/>
      <c r="C808" s="444">
        <v>799</v>
      </c>
      <c r="D808" s="455"/>
      <c r="E808" s="455"/>
      <c r="F808" s="448"/>
      <c r="G808" s="466"/>
      <c r="H808" s="463"/>
      <c r="I808" s="455"/>
      <c r="J808" s="448">
        <f>SUM(J809:J818)</f>
        <v>0</v>
      </c>
      <c r="K808" s="448">
        <f>SUM(K809:K818)</f>
        <v>0</v>
      </c>
      <c r="L808" s="448">
        <f>SUM(L809:L818)</f>
        <v>0</v>
      </c>
      <c r="M808" s="448">
        <f>SUM(M809:M818)</f>
        <v>0</v>
      </c>
      <c r="N808" s="451">
        <f>SUMPRODUCT((N809:N818=$V$2)*M809:M818)</f>
        <v>0</v>
      </c>
      <c r="O808" s="416"/>
      <c r="P808" s="416"/>
      <c r="Q808" s="416"/>
      <c r="R808" s="416"/>
      <c r="S808" s="416"/>
      <c r="T808" s="416"/>
      <c r="U808" s="416"/>
      <c r="V808" s="416"/>
      <c r="W808" s="417"/>
      <c r="X808" s="417"/>
      <c r="Y808" s="417"/>
      <c r="Z808" s="417"/>
      <c r="AA808" s="417"/>
      <c r="AB808" s="417"/>
      <c r="AC808" s="417"/>
      <c r="AD808" s="417"/>
      <c r="AE808" s="417"/>
      <c r="AF808" s="417"/>
      <c r="AG808" s="417"/>
    </row>
    <row r="809" spans="1:33" s="461" customFormat="1" outlineLevel="2" x14ac:dyDescent="0.2">
      <c r="A809" s="450"/>
      <c r="B809" s="455"/>
      <c r="C809" s="444">
        <v>800</v>
      </c>
      <c r="D809" s="456"/>
      <c r="E809" s="456"/>
      <c r="F809" s="448">
        <f>YEARFRAC(D809,E809)*12</f>
        <v>0</v>
      </c>
      <c r="G809" s="740"/>
      <c r="H809" s="828"/>
      <c r="I809" s="468" t="e">
        <f>_xlfn.IFS(H809=$H$499,$I$499,H809=$H$500,$I$500,H809=$H$501,$I$501,H809=$H$502,$I$502,H809=$H$503,$I$503,H809=$H$504,$I$504,H809=$H$505,$I$505,H809=$H$506,$I$506)</f>
        <v>#N/A</v>
      </c>
      <c r="J809" s="448">
        <f>IF(ISNA(I809),0,G809*I809)</f>
        <v>0</v>
      </c>
      <c r="K809" s="458"/>
      <c r="L809" s="458"/>
      <c r="M809" s="448">
        <f>J809+K809+L809</f>
        <v>0</v>
      </c>
      <c r="N809" s="451">
        <f t="shared" ref="N809:N818" si="274">N$12</f>
        <v>0</v>
      </c>
      <c r="O809" s="416"/>
      <c r="P809" s="416"/>
      <c r="Q809" s="416"/>
      <c r="R809" s="416"/>
      <c r="S809" s="416"/>
      <c r="T809" s="416"/>
      <c r="U809" s="416"/>
      <c r="V809" s="416"/>
      <c r="W809" s="417"/>
      <c r="X809" s="417"/>
      <c r="Y809" s="417"/>
      <c r="Z809" s="417"/>
      <c r="AA809" s="417"/>
      <c r="AB809" s="417"/>
      <c r="AC809" s="417"/>
      <c r="AD809" s="417"/>
      <c r="AE809" s="417"/>
      <c r="AF809" s="417"/>
      <c r="AG809" s="417"/>
    </row>
    <row r="810" spans="1:33" s="461" customFormat="1" outlineLevel="2" x14ac:dyDescent="0.2">
      <c r="A810" s="450"/>
      <c r="B810" s="455"/>
      <c r="C810" s="444">
        <v>801</v>
      </c>
      <c r="D810" s="456"/>
      <c r="E810" s="456"/>
      <c r="F810" s="448">
        <f t="shared" ref="F810:F817" si="275">YEARFRAC(D810,E810)*12</f>
        <v>0</v>
      </c>
      <c r="G810" s="740"/>
      <c r="H810" s="828"/>
      <c r="I810" s="468" t="e">
        <f t="shared" ref="I810:I817" si="276">_xlfn.IFS(H810=$H$499,$I$499,H810=$H$500,$I$500,H810=$H$501,$I$501,H810=$H$502,$I$502,H810=$H$503,$I$503,H810=$H$504,$I$504,H810=$H$505,$I$505,H810=$H$506,$I$506)</f>
        <v>#N/A</v>
      </c>
      <c r="J810" s="448">
        <f t="shared" ref="J810:J817" si="277">IF(ISNA(I810),0,G810*I810)</f>
        <v>0</v>
      </c>
      <c r="K810" s="458"/>
      <c r="L810" s="458"/>
      <c r="M810" s="448">
        <f t="shared" ref="M810:M818" si="278">J810+K810+L810</f>
        <v>0</v>
      </c>
      <c r="N810" s="451">
        <f t="shared" si="274"/>
        <v>0</v>
      </c>
      <c r="O810" s="416"/>
      <c r="P810" s="416"/>
      <c r="Q810" s="416"/>
      <c r="R810" s="416"/>
      <c r="S810" s="416"/>
      <c r="T810" s="416"/>
      <c r="U810" s="416"/>
      <c r="V810" s="416"/>
      <c r="W810" s="417"/>
      <c r="X810" s="417"/>
      <c r="Y810" s="417"/>
      <c r="Z810" s="417"/>
      <c r="AA810" s="417"/>
      <c r="AB810" s="417"/>
      <c r="AC810" s="417"/>
      <c r="AD810" s="417"/>
      <c r="AE810" s="417"/>
      <c r="AF810" s="417"/>
      <c r="AG810" s="417"/>
    </row>
    <row r="811" spans="1:33" s="461" customFormat="1" outlineLevel="2" x14ac:dyDescent="0.2">
      <c r="A811" s="450"/>
      <c r="B811" s="455"/>
      <c r="C811" s="444">
        <v>802</v>
      </c>
      <c r="D811" s="456"/>
      <c r="E811" s="456"/>
      <c r="F811" s="448">
        <f t="shared" si="275"/>
        <v>0</v>
      </c>
      <c r="G811" s="740"/>
      <c r="H811" s="828"/>
      <c r="I811" s="468" t="e">
        <f t="shared" si="276"/>
        <v>#N/A</v>
      </c>
      <c r="J811" s="448">
        <f t="shared" si="277"/>
        <v>0</v>
      </c>
      <c r="K811" s="458"/>
      <c r="L811" s="458"/>
      <c r="M811" s="448">
        <f t="shared" si="278"/>
        <v>0</v>
      </c>
      <c r="N811" s="451">
        <f t="shared" si="274"/>
        <v>0</v>
      </c>
      <c r="O811" s="416"/>
      <c r="P811" s="416"/>
      <c r="Q811" s="416"/>
      <c r="R811" s="416"/>
      <c r="S811" s="416"/>
      <c r="T811" s="416"/>
      <c r="U811" s="416"/>
      <c r="V811" s="416"/>
      <c r="W811" s="417"/>
      <c r="X811" s="417"/>
      <c r="Y811" s="417"/>
      <c r="Z811" s="417"/>
      <c r="AA811" s="417"/>
      <c r="AB811" s="417"/>
      <c r="AC811" s="417"/>
      <c r="AD811" s="417"/>
      <c r="AE811" s="417"/>
      <c r="AF811" s="417"/>
      <c r="AG811" s="417"/>
    </row>
    <row r="812" spans="1:33" s="461" customFormat="1" outlineLevel="2" x14ac:dyDescent="0.2">
      <c r="A812" s="450"/>
      <c r="B812" s="455"/>
      <c r="C812" s="444">
        <v>803</v>
      </c>
      <c r="D812" s="456"/>
      <c r="E812" s="456"/>
      <c r="F812" s="448">
        <f t="shared" si="275"/>
        <v>0</v>
      </c>
      <c r="G812" s="740"/>
      <c r="H812" s="828"/>
      <c r="I812" s="468" t="e">
        <f t="shared" si="276"/>
        <v>#N/A</v>
      </c>
      <c r="J812" s="448">
        <f t="shared" si="277"/>
        <v>0</v>
      </c>
      <c r="K812" s="458"/>
      <c r="L812" s="458"/>
      <c r="M812" s="448">
        <f t="shared" si="278"/>
        <v>0</v>
      </c>
      <c r="N812" s="451">
        <f t="shared" si="274"/>
        <v>0</v>
      </c>
      <c r="O812" s="416"/>
      <c r="P812" s="416"/>
      <c r="Q812" s="416"/>
      <c r="R812" s="416"/>
      <c r="S812" s="416"/>
      <c r="T812" s="416"/>
      <c r="U812" s="416"/>
      <c r="V812" s="416"/>
      <c r="W812" s="417"/>
      <c r="X812" s="417"/>
      <c r="Y812" s="417"/>
      <c r="Z812" s="417"/>
      <c r="AA812" s="417"/>
      <c r="AB812" s="417"/>
      <c r="AC812" s="417"/>
      <c r="AD812" s="417"/>
      <c r="AE812" s="417"/>
      <c r="AF812" s="417"/>
      <c r="AG812" s="417"/>
    </row>
    <row r="813" spans="1:33" s="461" customFormat="1" outlineLevel="2" x14ac:dyDescent="0.2">
      <c r="A813" s="450"/>
      <c r="B813" s="455"/>
      <c r="C813" s="444">
        <v>804</v>
      </c>
      <c r="D813" s="456"/>
      <c r="E813" s="456"/>
      <c r="F813" s="448">
        <f t="shared" si="275"/>
        <v>0</v>
      </c>
      <c r="G813" s="740"/>
      <c r="H813" s="828"/>
      <c r="I813" s="468" t="e">
        <f t="shared" si="276"/>
        <v>#N/A</v>
      </c>
      <c r="J813" s="448">
        <f t="shared" si="277"/>
        <v>0</v>
      </c>
      <c r="K813" s="458"/>
      <c r="L813" s="458"/>
      <c r="M813" s="448">
        <f t="shared" si="278"/>
        <v>0</v>
      </c>
      <c r="N813" s="451">
        <f t="shared" si="274"/>
        <v>0</v>
      </c>
      <c r="O813" s="416"/>
      <c r="P813" s="416"/>
      <c r="Q813" s="416"/>
      <c r="R813" s="416"/>
      <c r="S813" s="416"/>
      <c r="T813" s="416"/>
      <c r="U813" s="416"/>
      <c r="V813" s="416"/>
      <c r="W813" s="417"/>
      <c r="X813" s="417"/>
      <c r="Y813" s="417"/>
      <c r="Z813" s="417"/>
      <c r="AA813" s="417"/>
      <c r="AB813" s="417"/>
      <c r="AC813" s="417"/>
      <c r="AD813" s="417"/>
      <c r="AE813" s="417"/>
      <c r="AF813" s="417"/>
      <c r="AG813" s="417"/>
    </row>
    <row r="814" spans="1:33" s="461" customFormat="1" outlineLevel="2" x14ac:dyDescent="0.2">
      <c r="A814" s="450"/>
      <c r="B814" s="455"/>
      <c r="C814" s="444">
        <v>805</v>
      </c>
      <c r="D814" s="458"/>
      <c r="E814" s="458"/>
      <c r="F814" s="448">
        <f t="shared" si="275"/>
        <v>0</v>
      </c>
      <c r="G814" s="740"/>
      <c r="H814" s="828"/>
      <c r="I814" s="468" t="e">
        <f t="shared" si="276"/>
        <v>#N/A</v>
      </c>
      <c r="J814" s="448">
        <f t="shared" si="277"/>
        <v>0</v>
      </c>
      <c r="K814" s="458"/>
      <c r="L814" s="458"/>
      <c r="M814" s="448">
        <f t="shared" si="278"/>
        <v>0</v>
      </c>
      <c r="N814" s="451">
        <f t="shared" si="274"/>
        <v>0</v>
      </c>
      <c r="O814" s="416"/>
      <c r="P814" s="416"/>
      <c r="Q814" s="416"/>
      <c r="R814" s="416"/>
      <c r="S814" s="416"/>
      <c r="T814" s="416"/>
      <c r="U814" s="416"/>
      <c r="V814" s="416"/>
      <c r="W814" s="417"/>
      <c r="X814" s="417"/>
      <c r="Y814" s="417"/>
      <c r="Z814" s="417"/>
      <c r="AA814" s="417"/>
      <c r="AB814" s="417"/>
      <c r="AC814" s="417"/>
      <c r="AD814" s="417"/>
      <c r="AE814" s="417"/>
      <c r="AF814" s="417"/>
      <c r="AG814" s="417"/>
    </row>
    <row r="815" spans="1:33" s="461" customFormat="1" outlineLevel="2" x14ac:dyDescent="0.2">
      <c r="A815" s="450"/>
      <c r="B815" s="455"/>
      <c r="C815" s="444">
        <v>806</v>
      </c>
      <c r="D815" s="458"/>
      <c r="E815" s="458"/>
      <c r="F815" s="448">
        <f t="shared" si="275"/>
        <v>0</v>
      </c>
      <c r="G815" s="740"/>
      <c r="H815" s="828"/>
      <c r="I815" s="468" t="e">
        <f t="shared" si="276"/>
        <v>#N/A</v>
      </c>
      <c r="J815" s="448">
        <f t="shared" si="277"/>
        <v>0</v>
      </c>
      <c r="K815" s="458"/>
      <c r="L815" s="458"/>
      <c r="M815" s="448">
        <f t="shared" si="278"/>
        <v>0</v>
      </c>
      <c r="N815" s="451">
        <f t="shared" si="274"/>
        <v>0</v>
      </c>
      <c r="O815" s="416"/>
      <c r="P815" s="416"/>
      <c r="Q815" s="416"/>
      <c r="R815" s="416"/>
      <c r="S815" s="416"/>
      <c r="T815" s="416"/>
      <c r="U815" s="416"/>
      <c r="V815" s="416"/>
      <c r="W815" s="417"/>
      <c r="X815" s="417"/>
      <c r="Y815" s="417"/>
      <c r="Z815" s="417"/>
      <c r="AA815" s="417"/>
      <c r="AB815" s="417"/>
      <c r="AC815" s="417"/>
      <c r="AD815" s="417"/>
      <c r="AE815" s="417"/>
      <c r="AF815" s="417"/>
      <c r="AG815" s="417"/>
    </row>
    <row r="816" spans="1:33" s="461" customFormat="1" outlineLevel="2" x14ac:dyDescent="0.2">
      <c r="A816" s="450"/>
      <c r="B816" s="455"/>
      <c r="C816" s="444">
        <v>807</v>
      </c>
      <c r="D816" s="458"/>
      <c r="E816" s="458"/>
      <c r="F816" s="448">
        <f t="shared" si="275"/>
        <v>0</v>
      </c>
      <c r="G816" s="740"/>
      <c r="H816" s="828"/>
      <c r="I816" s="468" t="e">
        <f t="shared" si="276"/>
        <v>#N/A</v>
      </c>
      <c r="J816" s="448">
        <f t="shared" si="277"/>
        <v>0</v>
      </c>
      <c r="K816" s="458"/>
      <c r="L816" s="458"/>
      <c r="M816" s="448">
        <f t="shared" si="278"/>
        <v>0</v>
      </c>
      <c r="N816" s="451">
        <f t="shared" si="274"/>
        <v>0</v>
      </c>
      <c r="O816" s="416"/>
      <c r="P816" s="416"/>
      <c r="Q816" s="416"/>
      <c r="R816" s="416"/>
      <c r="S816" s="416"/>
      <c r="T816" s="416"/>
      <c r="U816" s="416"/>
      <c r="V816" s="416"/>
      <c r="W816" s="417"/>
      <c r="X816" s="417"/>
      <c r="Y816" s="417"/>
      <c r="Z816" s="417"/>
      <c r="AA816" s="417"/>
      <c r="AB816" s="417"/>
      <c r="AC816" s="417"/>
      <c r="AD816" s="417"/>
      <c r="AE816" s="417"/>
      <c r="AF816" s="417"/>
      <c r="AG816" s="417"/>
    </row>
    <row r="817" spans="1:33" s="461" customFormat="1" outlineLevel="2" x14ac:dyDescent="0.2">
      <c r="A817" s="450"/>
      <c r="B817" s="455"/>
      <c r="C817" s="444">
        <v>808</v>
      </c>
      <c r="D817" s="458"/>
      <c r="E817" s="458"/>
      <c r="F817" s="448">
        <f t="shared" si="275"/>
        <v>0</v>
      </c>
      <c r="G817" s="740"/>
      <c r="H817" s="828"/>
      <c r="I817" s="468" t="e">
        <f t="shared" si="276"/>
        <v>#N/A</v>
      </c>
      <c r="J817" s="448">
        <f t="shared" si="277"/>
        <v>0</v>
      </c>
      <c r="K817" s="458"/>
      <c r="L817" s="458"/>
      <c r="M817" s="448">
        <f t="shared" si="278"/>
        <v>0</v>
      </c>
      <c r="N817" s="451">
        <f t="shared" si="274"/>
        <v>0</v>
      </c>
      <c r="O817" s="416"/>
      <c r="P817" s="416"/>
      <c r="Q817" s="416"/>
      <c r="R817" s="416"/>
      <c r="S817" s="416"/>
      <c r="T817" s="416"/>
      <c r="U817" s="416"/>
      <c r="V817" s="416"/>
      <c r="W817" s="417"/>
      <c r="X817" s="417"/>
      <c r="Y817" s="417"/>
      <c r="Z817" s="417"/>
      <c r="AA817" s="417"/>
      <c r="AB817" s="417"/>
      <c r="AC817" s="417"/>
      <c r="AD817" s="417"/>
      <c r="AE817" s="417"/>
      <c r="AF817" s="417"/>
      <c r="AG817" s="417"/>
    </row>
    <row r="818" spans="1:33" s="461" customFormat="1" outlineLevel="2" x14ac:dyDescent="0.2">
      <c r="A818" s="452" t="s">
        <v>774</v>
      </c>
      <c r="B818" s="455"/>
      <c r="C818" s="444">
        <v>809</v>
      </c>
      <c r="D818" s="458"/>
      <c r="E818" s="458"/>
      <c r="F818" s="448"/>
      <c r="G818" s="740"/>
      <c r="H818" s="458"/>
      <c r="I818" s="458"/>
      <c r="J818" s="446"/>
      <c r="K818" s="458"/>
      <c r="L818" s="458"/>
      <c r="M818" s="448">
        <f t="shared" si="278"/>
        <v>0</v>
      </c>
      <c r="N818" s="451">
        <f t="shared" si="274"/>
        <v>0</v>
      </c>
      <c r="O818" s="416"/>
      <c r="P818" s="416"/>
      <c r="Q818" s="416"/>
      <c r="R818" s="416"/>
      <c r="S818" s="416"/>
      <c r="T818" s="416"/>
      <c r="U818" s="416"/>
      <c r="V818" s="416"/>
      <c r="W818" s="417"/>
      <c r="X818" s="417"/>
      <c r="Y818" s="417"/>
      <c r="Z818" s="417"/>
      <c r="AA818" s="417"/>
      <c r="AB818" s="417"/>
      <c r="AC818" s="417"/>
      <c r="AD818" s="417"/>
      <c r="AE818" s="417"/>
      <c r="AF818" s="417"/>
      <c r="AG818" s="417"/>
    </row>
    <row r="819" spans="1:33" s="461" customFormat="1" outlineLevel="1" x14ac:dyDescent="0.2">
      <c r="A819" s="452" t="str">
        <f>A$13</f>
        <v>Голомт банк</v>
      </c>
      <c r="B819" s="455"/>
      <c r="C819" s="444">
        <v>810</v>
      </c>
      <c r="D819" s="455"/>
      <c r="E819" s="455"/>
      <c r="F819" s="448"/>
      <c r="G819" s="466"/>
      <c r="H819" s="463"/>
      <c r="I819" s="455"/>
      <c r="J819" s="448">
        <f>SUM(J820:J829)</f>
        <v>0</v>
      </c>
      <c r="K819" s="448">
        <f>SUM(K820:K829)</f>
        <v>0</v>
      </c>
      <c r="L819" s="448">
        <f>SUM(L820:L829)</f>
        <v>0</v>
      </c>
      <c r="M819" s="448">
        <f>SUM(M820:M829)</f>
        <v>0</v>
      </c>
      <c r="N819" s="451">
        <f>SUMPRODUCT((N820:N829=$V$2)*M820:M829)</f>
        <v>0</v>
      </c>
      <c r="O819" s="416"/>
      <c r="P819" s="416"/>
      <c r="Q819" s="416"/>
      <c r="R819" s="416"/>
      <c r="S819" s="416"/>
      <c r="T819" s="416"/>
      <c r="U819" s="416"/>
      <c r="V819" s="416"/>
      <c r="W819" s="417"/>
      <c r="X819" s="417"/>
      <c r="Y819" s="417"/>
      <c r="Z819" s="417"/>
      <c r="AA819" s="417"/>
      <c r="AB819" s="417"/>
      <c r="AC819" s="417"/>
      <c r="AD819" s="417"/>
      <c r="AE819" s="417"/>
      <c r="AF819" s="417"/>
      <c r="AG819" s="417"/>
    </row>
    <row r="820" spans="1:33" s="461" customFormat="1" outlineLevel="2" x14ac:dyDescent="0.2">
      <c r="A820" s="450"/>
      <c r="B820" s="455"/>
      <c r="C820" s="444">
        <v>811</v>
      </c>
      <c r="D820" s="456"/>
      <c r="E820" s="456"/>
      <c r="F820" s="448">
        <f>YEARFRAC(D820,E820)*12</f>
        <v>0</v>
      </c>
      <c r="G820" s="740"/>
      <c r="H820" s="828"/>
      <c r="I820" s="468" t="e">
        <f>_xlfn.IFS(H820=$H$499,$I$499,H820=$H$500,$I$500,H820=$H$501,$I$501,H820=$H$502,$I$502,H820=$H$503,$I$503,H820=$H$504,$I$504,H820=$H$505,$I$505,H820=$H$506,$I$506)</f>
        <v>#N/A</v>
      </c>
      <c r="J820" s="448">
        <f>IF(ISNA(I820),0,G820*I820)</f>
        <v>0</v>
      </c>
      <c r="K820" s="458"/>
      <c r="L820" s="458"/>
      <c r="M820" s="448">
        <f>J820+K820+L820</f>
        <v>0</v>
      </c>
      <c r="N820" s="451">
        <f t="shared" ref="N820:N829" si="279">N$13</f>
        <v>0</v>
      </c>
      <c r="O820" s="416"/>
      <c r="P820" s="416"/>
      <c r="Q820" s="416"/>
      <c r="R820" s="416"/>
      <c r="S820" s="416"/>
      <c r="T820" s="416"/>
      <c r="U820" s="416"/>
      <c r="V820" s="416"/>
      <c r="W820" s="417"/>
      <c r="X820" s="417"/>
      <c r="Y820" s="417"/>
      <c r="Z820" s="417"/>
      <c r="AA820" s="417"/>
      <c r="AB820" s="417"/>
      <c r="AC820" s="417"/>
      <c r="AD820" s="417"/>
      <c r="AE820" s="417"/>
      <c r="AF820" s="417"/>
      <c r="AG820" s="417"/>
    </row>
    <row r="821" spans="1:33" s="461" customFormat="1" outlineLevel="2" x14ac:dyDescent="0.2">
      <c r="A821" s="450"/>
      <c r="B821" s="455"/>
      <c r="C821" s="444">
        <v>812</v>
      </c>
      <c r="D821" s="456"/>
      <c r="E821" s="456"/>
      <c r="F821" s="448">
        <f t="shared" ref="F821:F828" si="280">YEARFRAC(D821,E821)*12</f>
        <v>0</v>
      </c>
      <c r="G821" s="740"/>
      <c r="H821" s="828"/>
      <c r="I821" s="468" t="e">
        <f t="shared" ref="I821:I828" si="281">_xlfn.IFS(H821=$H$499,$I$499,H821=$H$500,$I$500,H821=$H$501,$I$501,H821=$H$502,$I$502,H821=$H$503,$I$503,H821=$H$504,$I$504,H821=$H$505,$I$505,H821=$H$506,$I$506)</f>
        <v>#N/A</v>
      </c>
      <c r="J821" s="448">
        <f t="shared" ref="J821:J828" si="282">IF(ISNA(I821),0,G821*I821)</f>
        <v>0</v>
      </c>
      <c r="K821" s="458"/>
      <c r="L821" s="458"/>
      <c r="M821" s="448">
        <f t="shared" ref="M821:M829" si="283">J821+K821+L821</f>
        <v>0</v>
      </c>
      <c r="N821" s="451">
        <f t="shared" si="279"/>
        <v>0</v>
      </c>
      <c r="O821" s="416"/>
      <c r="P821" s="416"/>
      <c r="Q821" s="416"/>
      <c r="R821" s="416"/>
      <c r="S821" s="416"/>
      <c r="T821" s="416"/>
      <c r="U821" s="416"/>
      <c r="V821" s="416"/>
      <c r="W821" s="417"/>
      <c r="X821" s="417"/>
      <c r="Y821" s="417"/>
      <c r="Z821" s="417"/>
      <c r="AA821" s="417"/>
      <c r="AB821" s="417"/>
      <c r="AC821" s="417"/>
      <c r="AD821" s="417"/>
      <c r="AE821" s="417"/>
      <c r="AF821" s="417"/>
      <c r="AG821" s="417"/>
    </row>
    <row r="822" spans="1:33" s="461" customFormat="1" outlineLevel="2" x14ac:dyDescent="0.2">
      <c r="A822" s="450"/>
      <c r="B822" s="455"/>
      <c r="C822" s="444">
        <v>813</v>
      </c>
      <c r="D822" s="456"/>
      <c r="E822" s="456"/>
      <c r="F822" s="448">
        <f t="shared" si="280"/>
        <v>0</v>
      </c>
      <c r="G822" s="740"/>
      <c r="H822" s="828"/>
      <c r="I822" s="468" t="e">
        <f t="shared" si="281"/>
        <v>#N/A</v>
      </c>
      <c r="J822" s="448">
        <f t="shared" si="282"/>
        <v>0</v>
      </c>
      <c r="K822" s="458"/>
      <c r="L822" s="458"/>
      <c r="M822" s="448">
        <f t="shared" si="283"/>
        <v>0</v>
      </c>
      <c r="N822" s="451">
        <f t="shared" si="279"/>
        <v>0</v>
      </c>
      <c r="O822" s="416"/>
      <c r="P822" s="416"/>
      <c r="Q822" s="416"/>
      <c r="R822" s="416"/>
      <c r="S822" s="416"/>
      <c r="T822" s="416"/>
      <c r="U822" s="416"/>
      <c r="V822" s="416"/>
      <c r="W822" s="417"/>
      <c r="X822" s="417"/>
      <c r="Y822" s="417"/>
      <c r="Z822" s="417"/>
      <c r="AA822" s="417"/>
      <c r="AB822" s="417"/>
      <c r="AC822" s="417"/>
      <c r="AD822" s="417"/>
      <c r="AE822" s="417"/>
      <c r="AF822" s="417"/>
      <c r="AG822" s="417"/>
    </row>
    <row r="823" spans="1:33" s="461" customFormat="1" outlineLevel="2" x14ac:dyDescent="0.2">
      <c r="A823" s="450"/>
      <c r="B823" s="455"/>
      <c r="C823" s="444">
        <v>814</v>
      </c>
      <c r="D823" s="456"/>
      <c r="E823" s="456"/>
      <c r="F823" s="448">
        <f t="shared" si="280"/>
        <v>0</v>
      </c>
      <c r="G823" s="740"/>
      <c r="H823" s="828"/>
      <c r="I823" s="468" t="e">
        <f t="shared" si="281"/>
        <v>#N/A</v>
      </c>
      <c r="J823" s="448">
        <f t="shared" si="282"/>
        <v>0</v>
      </c>
      <c r="K823" s="458"/>
      <c r="L823" s="458"/>
      <c r="M823" s="448">
        <f t="shared" si="283"/>
        <v>0</v>
      </c>
      <c r="N823" s="451">
        <f t="shared" si="279"/>
        <v>0</v>
      </c>
      <c r="O823" s="416"/>
      <c r="P823" s="416"/>
      <c r="Q823" s="416"/>
      <c r="R823" s="416"/>
      <c r="S823" s="416"/>
      <c r="T823" s="416"/>
      <c r="U823" s="416"/>
      <c r="V823" s="416"/>
      <c r="W823" s="417"/>
      <c r="X823" s="417"/>
      <c r="Y823" s="417"/>
      <c r="Z823" s="417"/>
      <c r="AA823" s="417"/>
      <c r="AB823" s="417"/>
      <c r="AC823" s="417"/>
      <c r="AD823" s="417"/>
      <c r="AE823" s="417"/>
      <c r="AF823" s="417"/>
      <c r="AG823" s="417"/>
    </row>
    <row r="824" spans="1:33" s="461" customFormat="1" outlineLevel="2" x14ac:dyDescent="0.2">
      <c r="A824" s="450"/>
      <c r="B824" s="455"/>
      <c r="C824" s="444">
        <v>815</v>
      </c>
      <c r="D824" s="456"/>
      <c r="E824" s="456"/>
      <c r="F824" s="448">
        <f t="shared" si="280"/>
        <v>0</v>
      </c>
      <c r="G824" s="740"/>
      <c r="H824" s="828"/>
      <c r="I824" s="468" t="e">
        <f t="shared" si="281"/>
        <v>#N/A</v>
      </c>
      <c r="J824" s="448">
        <f t="shared" si="282"/>
        <v>0</v>
      </c>
      <c r="K824" s="458"/>
      <c r="L824" s="458"/>
      <c r="M824" s="448">
        <f t="shared" si="283"/>
        <v>0</v>
      </c>
      <c r="N824" s="451">
        <f t="shared" si="279"/>
        <v>0</v>
      </c>
      <c r="O824" s="416"/>
      <c r="P824" s="416"/>
      <c r="Q824" s="416"/>
      <c r="R824" s="416"/>
      <c r="S824" s="416"/>
      <c r="T824" s="416"/>
      <c r="U824" s="416"/>
      <c r="V824" s="416"/>
      <c r="W824" s="417"/>
      <c r="X824" s="417"/>
      <c r="Y824" s="417"/>
      <c r="Z824" s="417"/>
      <c r="AA824" s="417"/>
      <c r="AB824" s="417"/>
      <c r="AC824" s="417"/>
      <c r="AD824" s="417"/>
      <c r="AE824" s="417"/>
      <c r="AF824" s="417"/>
      <c r="AG824" s="417"/>
    </row>
    <row r="825" spans="1:33" s="461" customFormat="1" outlineLevel="2" x14ac:dyDescent="0.2">
      <c r="A825" s="450"/>
      <c r="B825" s="455"/>
      <c r="C825" s="444">
        <v>816</v>
      </c>
      <c r="D825" s="458"/>
      <c r="E825" s="458"/>
      <c r="F825" s="448">
        <f t="shared" si="280"/>
        <v>0</v>
      </c>
      <c r="G825" s="740"/>
      <c r="H825" s="828"/>
      <c r="I825" s="468" t="e">
        <f t="shared" si="281"/>
        <v>#N/A</v>
      </c>
      <c r="J825" s="448">
        <f t="shared" si="282"/>
        <v>0</v>
      </c>
      <c r="K825" s="458"/>
      <c r="L825" s="458"/>
      <c r="M825" s="448">
        <f t="shared" si="283"/>
        <v>0</v>
      </c>
      <c r="N825" s="451">
        <f t="shared" si="279"/>
        <v>0</v>
      </c>
      <c r="O825" s="416"/>
      <c r="P825" s="416"/>
      <c r="Q825" s="416"/>
      <c r="R825" s="416"/>
      <c r="S825" s="416"/>
      <c r="T825" s="416"/>
      <c r="U825" s="416"/>
      <c r="V825" s="416"/>
      <c r="W825" s="417"/>
      <c r="X825" s="417"/>
      <c r="Y825" s="417"/>
      <c r="Z825" s="417"/>
      <c r="AA825" s="417"/>
      <c r="AB825" s="417"/>
      <c r="AC825" s="417"/>
      <c r="AD825" s="417"/>
      <c r="AE825" s="417"/>
      <c r="AF825" s="417"/>
      <c r="AG825" s="417"/>
    </row>
    <row r="826" spans="1:33" s="461" customFormat="1" outlineLevel="2" x14ac:dyDescent="0.2">
      <c r="A826" s="450"/>
      <c r="B826" s="455"/>
      <c r="C826" s="444">
        <v>817</v>
      </c>
      <c r="D826" s="458"/>
      <c r="E826" s="458"/>
      <c r="F826" s="448">
        <f t="shared" si="280"/>
        <v>0</v>
      </c>
      <c r="G826" s="740"/>
      <c r="H826" s="828"/>
      <c r="I826" s="468" t="e">
        <f t="shared" si="281"/>
        <v>#N/A</v>
      </c>
      <c r="J826" s="448">
        <f t="shared" si="282"/>
        <v>0</v>
      </c>
      <c r="K826" s="458"/>
      <c r="L826" s="458"/>
      <c r="M826" s="448">
        <f t="shared" si="283"/>
        <v>0</v>
      </c>
      <c r="N826" s="451">
        <f t="shared" si="279"/>
        <v>0</v>
      </c>
      <c r="O826" s="416"/>
      <c r="P826" s="416"/>
      <c r="Q826" s="416"/>
      <c r="R826" s="416"/>
      <c r="S826" s="416"/>
      <c r="T826" s="416"/>
      <c r="U826" s="416"/>
      <c r="V826" s="416"/>
      <c r="W826" s="417"/>
      <c r="X826" s="417"/>
      <c r="Y826" s="417"/>
      <c r="Z826" s="417"/>
      <c r="AA826" s="417"/>
      <c r="AB826" s="417"/>
      <c r="AC826" s="417"/>
      <c r="AD826" s="417"/>
      <c r="AE826" s="417"/>
      <c r="AF826" s="417"/>
      <c r="AG826" s="417"/>
    </row>
    <row r="827" spans="1:33" s="461" customFormat="1" outlineLevel="2" x14ac:dyDescent="0.2">
      <c r="A827" s="450"/>
      <c r="B827" s="455"/>
      <c r="C827" s="444">
        <v>818</v>
      </c>
      <c r="D827" s="458"/>
      <c r="E827" s="458"/>
      <c r="F827" s="448">
        <f t="shared" si="280"/>
        <v>0</v>
      </c>
      <c r="G827" s="740"/>
      <c r="H827" s="828"/>
      <c r="I827" s="468" t="e">
        <f t="shared" si="281"/>
        <v>#N/A</v>
      </c>
      <c r="J827" s="448">
        <f t="shared" si="282"/>
        <v>0</v>
      </c>
      <c r="K827" s="458"/>
      <c r="L827" s="458"/>
      <c r="M827" s="448">
        <f t="shared" si="283"/>
        <v>0</v>
      </c>
      <c r="N827" s="451">
        <f t="shared" si="279"/>
        <v>0</v>
      </c>
      <c r="O827" s="416"/>
      <c r="P827" s="416"/>
      <c r="Q827" s="416"/>
      <c r="R827" s="416"/>
      <c r="S827" s="416"/>
      <c r="T827" s="416"/>
      <c r="U827" s="416"/>
      <c r="V827" s="416"/>
      <c r="W827" s="417"/>
      <c r="X827" s="417"/>
      <c r="Y827" s="417"/>
      <c r="Z827" s="417"/>
      <c r="AA827" s="417"/>
      <c r="AB827" s="417"/>
      <c r="AC827" s="417"/>
      <c r="AD827" s="417"/>
      <c r="AE827" s="417"/>
      <c r="AF827" s="417"/>
      <c r="AG827" s="417"/>
    </row>
    <row r="828" spans="1:33" s="461" customFormat="1" outlineLevel="2" x14ac:dyDescent="0.2">
      <c r="A828" s="450"/>
      <c r="B828" s="455"/>
      <c r="C828" s="444">
        <v>819</v>
      </c>
      <c r="D828" s="458"/>
      <c r="E828" s="458"/>
      <c r="F828" s="448">
        <f t="shared" si="280"/>
        <v>0</v>
      </c>
      <c r="G828" s="740"/>
      <c r="H828" s="828"/>
      <c r="I828" s="468" t="e">
        <f t="shared" si="281"/>
        <v>#N/A</v>
      </c>
      <c r="J828" s="448">
        <f t="shared" si="282"/>
        <v>0</v>
      </c>
      <c r="K828" s="458"/>
      <c r="L828" s="458"/>
      <c r="M828" s="448">
        <f t="shared" si="283"/>
        <v>0</v>
      </c>
      <c r="N828" s="451">
        <f t="shared" si="279"/>
        <v>0</v>
      </c>
      <c r="O828" s="416"/>
      <c r="P828" s="416"/>
      <c r="Q828" s="416"/>
      <c r="R828" s="416"/>
      <c r="S828" s="416"/>
      <c r="T828" s="416"/>
      <c r="U828" s="416"/>
      <c r="V828" s="416"/>
      <c r="W828" s="417"/>
      <c r="X828" s="417"/>
      <c r="Y828" s="417"/>
      <c r="Z828" s="417"/>
      <c r="AA828" s="417"/>
      <c r="AB828" s="417"/>
      <c r="AC828" s="417"/>
      <c r="AD828" s="417"/>
      <c r="AE828" s="417"/>
      <c r="AF828" s="417"/>
      <c r="AG828" s="417"/>
    </row>
    <row r="829" spans="1:33" s="461" customFormat="1" outlineLevel="2" x14ac:dyDescent="0.2">
      <c r="A829" s="452" t="s">
        <v>774</v>
      </c>
      <c r="B829" s="455"/>
      <c r="C829" s="444">
        <v>820</v>
      </c>
      <c r="D829" s="458"/>
      <c r="E829" s="458"/>
      <c r="F829" s="448"/>
      <c r="G829" s="740"/>
      <c r="H829" s="458"/>
      <c r="I829" s="458"/>
      <c r="J829" s="446"/>
      <c r="K829" s="458"/>
      <c r="L829" s="458"/>
      <c r="M829" s="448">
        <f t="shared" si="283"/>
        <v>0</v>
      </c>
      <c r="N829" s="451">
        <f t="shared" si="279"/>
        <v>0</v>
      </c>
      <c r="O829" s="416"/>
      <c r="P829" s="416"/>
      <c r="Q829" s="416"/>
      <c r="R829" s="416"/>
      <c r="S829" s="416"/>
      <c r="T829" s="416"/>
      <c r="U829" s="416"/>
      <c r="V829" s="416"/>
      <c r="W829" s="417"/>
      <c r="X829" s="417"/>
      <c r="Y829" s="417"/>
      <c r="Z829" s="417"/>
      <c r="AA829" s="417"/>
      <c r="AB829" s="417"/>
      <c r="AC829" s="417"/>
      <c r="AD829" s="417"/>
      <c r="AE829" s="417"/>
      <c r="AF829" s="417"/>
      <c r="AG829" s="417"/>
    </row>
    <row r="830" spans="1:33" s="461" customFormat="1" outlineLevel="1" x14ac:dyDescent="0.2">
      <c r="A830" s="452" t="str">
        <f>A$14</f>
        <v>Капитрон банк</v>
      </c>
      <c r="B830" s="455"/>
      <c r="C830" s="444">
        <v>821</v>
      </c>
      <c r="D830" s="455"/>
      <c r="E830" s="455"/>
      <c r="F830" s="448"/>
      <c r="G830" s="466"/>
      <c r="H830" s="463"/>
      <c r="I830" s="455"/>
      <c r="J830" s="448">
        <f>SUM(J831:J840)</f>
        <v>0</v>
      </c>
      <c r="K830" s="448">
        <f>SUM(K831:K840)</f>
        <v>0</v>
      </c>
      <c r="L830" s="448">
        <f>SUM(L831:L840)</f>
        <v>0</v>
      </c>
      <c r="M830" s="448">
        <f>SUM(M831:M840)</f>
        <v>0</v>
      </c>
      <c r="N830" s="451">
        <f>SUMPRODUCT((N831:N840=$V$2)*M831:M840)</f>
        <v>0</v>
      </c>
      <c r="O830" s="416"/>
      <c r="P830" s="416"/>
      <c r="Q830" s="416"/>
      <c r="R830" s="416"/>
      <c r="S830" s="416"/>
      <c r="T830" s="416"/>
      <c r="U830" s="416"/>
      <c r="V830" s="416"/>
      <c r="W830" s="417"/>
      <c r="X830" s="417"/>
      <c r="Y830" s="417"/>
      <c r="Z830" s="417"/>
      <c r="AA830" s="417"/>
      <c r="AB830" s="417"/>
      <c r="AC830" s="417"/>
      <c r="AD830" s="417"/>
      <c r="AE830" s="417"/>
      <c r="AF830" s="417"/>
      <c r="AG830" s="417"/>
    </row>
    <row r="831" spans="1:33" s="461" customFormat="1" outlineLevel="2" x14ac:dyDescent="0.2">
      <c r="A831" s="450"/>
      <c r="B831" s="455"/>
      <c r="C831" s="444">
        <v>822</v>
      </c>
      <c r="D831" s="456"/>
      <c r="E831" s="456"/>
      <c r="F831" s="448">
        <f>YEARFRAC(D831,E831)*12</f>
        <v>0</v>
      </c>
      <c r="G831" s="740"/>
      <c r="H831" s="828"/>
      <c r="I831" s="468" t="e">
        <f>_xlfn.IFS(H831=$H$499,$I$499,H831=$H$500,$I$500,H831=$H$501,$I$501,H831=$H$502,$I$502,H831=$H$503,$I$503,H831=$H$504,$I$504,H831=$H$505,$I$505,H831=$H$506,$I$506)</f>
        <v>#N/A</v>
      </c>
      <c r="J831" s="448">
        <f>IF(ISNA(I831),0,G831*I831)</f>
        <v>0</v>
      </c>
      <c r="K831" s="458"/>
      <c r="L831" s="458"/>
      <c r="M831" s="448">
        <f>J831+K831+L831</f>
        <v>0</v>
      </c>
      <c r="N831" s="451">
        <f t="shared" ref="N831:N840" si="284">N$14</f>
        <v>0</v>
      </c>
      <c r="O831" s="416"/>
      <c r="P831" s="416"/>
      <c r="Q831" s="416"/>
      <c r="R831" s="416"/>
      <c r="S831" s="416"/>
      <c r="T831" s="416"/>
      <c r="U831" s="416"/>
      <c r="V831" s="416"/>
      <c r="W831" s="417"/>
      <c r="X831" s="417"/>
      <c r="Y831" s="417"/>
      <c r="Z831" s="417"/>
      <c r="AA831" s="417"/>
      <c r="AB831" s="417"/>
      <c r="AC831" s="417"/>
      <c r="AD831" s="417"/>
      <c r="AE831" s="417"/>
      <c r="AF831" s="417"/>
      <c r="AG831" s="417"/>
    </row>
    <row r="832" spans="1:33" s="461" customFormat="1" outlineLevel="2" x14ac:dyDescent="0.2">
      <c r="A832" s="450"/>
      <c r="B832" s="455"/>
      <c r="C832" s="444">
        <v>823</v>
      </c>
      <c r="D832" s="456"/>
      <c r="E832" s="456"/>
      <c r="F832" s="448">
        <f t="shared" ref="F832:F839" si="285">YEARFRAC(D832,E832)*12</f>
        <v>0</v>
      </c>
      <c r="G832" s="740"/>
      <c r="H832" s="828"/>
      <c r="I832" s="468" t="e">
        <f t="shared" ref="I832:I839" si="286">_xlfn.IFS(H832=$H$499,$I$499,H832=$H$500,$I$500,H832=$H$501,$I$501,H832=$H$502,$I$502,H832=$H$503,$I$503,H832=$H$504,$I$504,H832=$H$505,$I$505,H832=$H$506,$I$506)</f>
        <v>#N/A</v>
      </c>
      <c r="J832" s="448">
        <f t="shared" ref="J832:J839" si="287">IF(ISNA(I832),0,G832*I832)</f>
        <v>0</v>
      </c>
      <c r="K832" s="458"/>
      <c r="L832" s="458"/>
      <c r="M832" s="448">
        <f t="shared" ref="M832:M840" si="288">J832+K832+L832</f>
        <v>0</v>
      </c>
      <c r="N832" s="451">
        <f t="shared" si="284"/>
        <v>0</v>
      </c>
      <c r="O832" s="416"/>
      <c r="P832" s="416"/>
      <c r="Q832" s="416"/>
      <c r="R832" s="416"/>
      <c r="S832" s="416"/>
      <c r="T832" s="416"/>
      <c r="U832" s="416"/>
      <c r="V832" s="416"/>
      <c r="W832" s="417"/>
      <c r="X832" s="417"/>
      <c r="Y832" s="417"/>
      <c r="Z832" s="417"/>
      <c r="AA832" s="417"/>
      <c r="AB832" s="417"/>
      <c r="AC832" s="417"/>
      <c r="AD832" s="417"/>
      <c r="AE832" s="417"/>
      <c r="AF832" s="417"/>
      <c r="AG832" s="417"/>
    </row>
    <row r="833" spans="1:33" s="461" customFormat="1" outlineLevel="2" x14ac:dyDescent="0.2">
      <c r="A833" s="450"/>
      <c r="B833" s="455"/>
      <c r="C833" s="444">
        <v>824</v>
      </c>
      <c r="D833" s="456"/>
      <c r="E833" s="456"/>
      <c r="F833" s="448">
        <f t="shared" si="285"/>
        <v>0</v>
      </c>
      <c r="G833" s="740"/>
      <c r="H833" s="828"/>
      <c r="I833" s="468" t="e">
        <f t="shared" si="286"/>
        <v>#N/A</v>
      </c>
      <c r="J833" s="448">
        <f t="shared" si="287"/>
        <v>0</v>
      </c>
      <c r="K833" s="458"/>
      <c r="L833" s="458"/>
      <c r="M833" s="448">
        <f t="shared" si="288"/>
        <v>0</v>
      </c>
      <c r="N833" s="451">
        <f t="shared" si="284"/>
        <v>0</v>
      </c>
      <c r="O833" s="416"/>
      <c r="P833" s="416"/>
      <c r="Q833" s="416"/>
      <c r="R833" s="416"/>
      <c r="S833" s="416"/>
      <c r="T833" s="416"/>
      <c r="U833" s="416"/>
      <c r="V833" s="416"/>
      <c r="W833" s="417"/>
      <c r="X833" s="417"/>
      <c r="Y833" s="417"/>
      <c r="Z833" s="417"/>
      <c r="AA833" s="417"/>
      <c r="AB833" s="417"/>
      <c r="AC833" s="417"/>
      <c r="AD833" s="417"/>
      <c r="AE833" s="417"/>
      <c r="AF833" s="417"/>
      <c r="AG833" s="417"/>
    </row>
    <row r="834" spans="1:33" s="461" customFormat="1" outlineLevel="2" x14ac:dyDescent="0.2">
      <c r="A834" s="450"/>
      <c r="B834" s="455"/>
      <c r="C834" s="444">
        <v>825</v>
      </c>
      <c r="D834" s="456"/>
      <c r="E834" s="456"/>
      <c r="F834" s="448">
        <f t="shared" si="285"/>
        <v>0</v>
      </c>
      <c r="G834" s="740"/>
      <c r="H834" s="828"/>
      <c r="I834" s="468" t="e">
        <f t="shared" si="286"/>
        <v>#N/A</v>
      </c>
      <c r="J834" s="448">
        <f t="shared" si="287"/>
        <v>0</v>
      </c>
      <c r="K834" s="458"/>
      <c r="L834" s="458"/>
      <c r="M834" s="448">
        <f t="shared" si="288"/>
        <v>0</v>
      </c>
      <c r="N834" s="451">
        <f t="shared" si="284"/>
        <v>0</v>
      </c>
      <c r="O834" s="416"/>
      <c r="P834" s="416"/>
      <c r="Q834" s="416"/>
      <c r="R834" s="416"/>
      <c r="S834" s="416"/>
      <c r="T834" s="416"/>
      <c r="U834" s="416"/>
      <c r="V834" s="416"/>
      <c r="W834" s="417"/>
      <c r="X834" s="417"/>
      <c r="Y834" s="417"/>
      <c r="Z834" s="417"/>
      <c r="AA834" s="417"/>
      <c r="AB834" s="417"/>
      <c r="AC834" s="417"/>
      <c r="AD834" s="417"/>
      <c r="AE834" s="417"/>
      <c r="AF834" s="417"/>
      <c r="AG834" s="417"/>
    </row>
    <row r="835" spans="1:33" s="461" customFormat="1" outlineLevel="2" x14ac:dyDescent="0.2">
      <c r="A835" s="450"/>
      <c r="B835" s="455"/>
      <c r="C835" s="444">
        <v>826</v>
      </c>
      <c r="D835" s="456"/>
      <c r="E835" s="456"/>
      <c r="F835" s="448">
        <f t="shared" si="285"/>
        <v>0</v>
      </c>
      <c r="G835" s="740"/>
      <c r="H835" s="828"/>
      <c r="I835" s="468" t="e">
        <f t="shared" si="286"/>
        <v>#N/A</v>
      </c>
      <c r="J835" s="448">
        <f t="shared" si="287"/>
        <v>0</v>
      </c>
      <c r="K835" s="458"/>
      <c r="L835" s="458"/>
      <c r="M835" s="448">
        <f t="shared" si="288"/>
        <v>0</v>
      </c>
      <c r="N835" s="451">
        <f t="shared" si="284"/>
        <v>0</v>
      </c>
      <c r="O835" s="416"/>
      <c r="P835" s="416"/>
      <c r="Q835" s="416"/>
      <c r="R835" s="416"/>
      <c r="S835" s="416"/>
      <c r="T835" s="416"/>
      <c r="U835" s="416"/>
      <c r="V835" s="416"/>
      <c r="W835" s="417"/>
      <c r="X835" s="417"/>
      <c r="Y835" s="417"/>
      <c r="Z835" s="417"/>
      <c r="AA835" s="417"/>
      <c r="AB835" s="417"/>
      <c r="AC835" s="417"/>
      <c r="AD835" s="417"/>
      <c r="AE835" s="417"/>
      <c r="AF835" s="417"/>
      <c r="AG835" s="417"/>
    </row>
    <row r="836" spans="1:33" s="461" customFormat="1" outlineLevel="2" x14ac:dyDescent="0.2">
      <c r="A836" s="450"/>
      <c r="B836" s="455"/>
      <c r="C836" s="444">
        <v>827</v>
      </c>
      <c r="D836" s="458"/>
      <c r="E836" s="458"/>
      <c r="F836" s="448">
        <f t="shared" si="285"/>
        <v>0</v>
      </c>
      <c r="G836" s="740"/>
      <c r="H836" s="828"/>
      <c r="I836" s="468" t="e">
        <f t="shared" si="286"/>
        <v>#N/A</v>
      </c>
      <c r="J836" s="448">
        <f t="shared" si="287"/>
        <v>0</v>
      </c>
      <c r="K836" s="458"/>
      <c r="L836" s="458"/>
      <c r="M836" s="448">
        <f t="shared" si="288"/>
        <v>0</v>
      </c>
      <c r="N836" s="451">
        <f t="shared" si="284"/>
        <v>0</v>
      </c>
      <c r="O836" s="416"/>
      <c r="P836" s="416"/>
      <c r="Q836" s="416"/>
      <c r="R836" s="416"/>
      <c r="S836" s="416"/>
      <c r="T836" s="416"/>
      <c r="U836" s="416"/>
      <c r="V836" s="416"/>
      <c r="W836" s="417"/>
      <c r="X836" s="417"/>
      <c r="Y836" s="417"/>
      <c r="Z836" s="417"/>
      <c r="AA836" s="417"/>
      <c r="AB836" s="417"/>
      <c r="AC836" s="417"/>
      <c r="AD836" s="417"/>
      <c r="AE836" s="417"/>
      <c r="AF836" s="417"/>
      <c r="AG836" s="417"/>
    </row>
    <row r="837" spans="1:33" s="461" customFormat="1" outlineLevel="2" x14ac:dyDescent="0.2">
      <c r="A837" s="450"/>
      <c r="B837" s="455"/>
      <c r="C837" s="444">
        <v>828</v>
      </c>
      <c r="D837" s="458"/>
      <c r="E837" s="458"/>
      <c r="F837" s="448">
        <f t="shared" si="285"/>
        <v>0</v>
      </c>
      <c r="G837" s="740"/>
      <c r="H837" s="828"/>
      <c r="I837" s="468" t="e">
        <f t="shared" si="286"/>
        <v>#N/A</v>
      </c>
      <c r="J837" s="448">
        <f t="shared" si="287"/>
        <v>0</v>
      </c>
      <c r="K837" s="458"/>
      <c r="L837" s="458"/>
      <c r="M837" s="448">
        <f t="shared" si="288"/>
        <v>0</v>
      </c>
      <c r="N837" s="451">
        <f t="shared" si="284"/>
        <v>0</v>
      </c>
      <c r="O837" s="416"/>
      <c r="P837" s="416"/>
      <c r="Q837" s="416"/>
      <c r="R837" s="416"/>
      <c r="S837" s="416"/>
      <c r="T837" s="416"/>
      <c r="U837" s="416"/>
      <c r="V837" s="416"/>
      <c r="W837" s="417"/>
      <c r="X837" s="417"/>
      <c r="Y837" s="417"/>
      <c r="Z837" s="417"/>
      <c r="AA837" s="417"/>
      <c r="AB837" s="417"/>
      <c r="AC837" s="417"/>
      <c r="AD837" s="417"/>
      <c r="AE837" s="417"/>
      <c r="AF837" s="417"/>
      <c r="AG837" s="417"/>
    </row>
    <row r="838" spans="1:33" s="461" customFormat="1" outlineLevel="2" x14ac:dyDescent="0.2">
      <c r="A838" s="450"/>
      <c r="B838" s="455"/>
      <c r="C838" s="444">
        <v>829</v>
      </c>
      <c r="D838" s="458"/>
      <c r="E838" s="458"/>
      <c r="F838" s="448">
        <f t="shared" si="285"/>
        <v>0</v>
      </c>
      <c r="G838" s="740"/>
      <c r="H838" s="828"/>
      <c r="I838" s="468" t="e">
        <f t="shared" si="286"/>
        <v>#N/A</v>
      </c>
      <c r="J838" s="448">
        <f t="shared" si="287"/>
        <v>0</v>
      </c>
      <c r="K838" s="458"/>
      <c r="L838" s="458"/>
      <c r="M838" s="448">
        <f t="shared" si="288"/>
        <v>0</v>
      </c>
      <c r="N838" s="451">
        <f t="shared" si="284"/>
        <v>0</v>
      </c>
      <c r="O838" s="416"/>
      <c r="P838" s="416"/>
      <c r="Q838" s="416"/>
      <c r="R838" s="416"/>
      <c r="S838" s="416"/>
      <c r="T838" s="416"/>
      <c r="U838" s="416"/>
      <c r="V838" s="416"/>
      <c r="W838" s="417"/>
      <c r="X838" s="417"/>
      <c r="Y838" s="417"/>
      <c r="Z838" s="417"/>
      <c r="AA838" s="417"/>
      <c r="AB838" s="417"/>
      <c r="AC838" s="417"/>
      <c r="AD838" s="417"/>
      <c r="AE838" s="417"/>
      <c r="AF838" s="417"/>
      <c r="AG838" s="417"/>
    </row>
    <row r="839" spans="1:33" s="461" customFormat="1" outlineLevel="2" x14ac:dyDescent="0.2">
      <c r="A839" s="450"/>
      <c r="B839" s="455"/>
      <c r="C839" s="444">
        <v>830</v>
      </c>
      <c r="D839" s="458"/>
      <c r="E839" s="458"/>
      <c r="F839" s="448">
        <f t="shared" si="285"/>
        <v>0</v>
      </c>
      <c r="G839" s="740"/>
      <c r="H839" s="828"/>
      <c r="I839" s="468" t="e">
        <f t="shared" si="286"/>
        <v>#N/A</v>
      </c>
      <c r="J839" s="448">
        <f t="shared" si="287"/>
        <v>0</v>
      </c>
      <c r="K839" s="458"/>
      <c r="L839" s="458"/>
      <c r="M839" s="448">
        <f t="shared" si="288"/>
        <v>0</v>
      </c>
      <c r="N839" s="451">
        <f t="shared" si="284"/>
        <v>0</v>
      </c>
      <c r="O839" s="416"/>
      <c r="P839" s="416"/>
      <c r="Q839" s="416"/>
      <c r="R839" s="416"/>
      <c r="S839" s="416"/>
      <c r="T839" s="416"/>
      <c r="U839" s="416"/>
      <c r="V839" s="416"/>
      <c r="W839" s="417"/>
      <c r="X839" s="417"/>
      <c r="Y839" s="417"/>
      <c r="Z839" s="417"/>
      <c r="AA839" s="417"/>
      <c r="AB839" s="417"/>
      <c r="AC839" s="417"/>
      <c r="AD839" s="417"/>
      <c r="AE839" s="417"/>
      <c r="AF839" s="417"/>
      <c r="AG839" s="417"/>
    </row>
    <row r="840" spans="1:33" s="461" customFormat="1" outlineLevel="2" x14ac:dyDescent="0.2">
      <c r="A840" s="452" t="s">
        <v>774</v>
      </c>
      <c r="B840" s="455"/>
      <c r="C840" s="444">
        <v>831</v>
      </c>
      <c r="D840" s="458"/>
      <c r="E840" s="458"/>
      <c r="F840" s="448"/>
      <c r="G840" s="740"/>
      <c r="H840" s="458"/>
      <c r="I840" s="458"/>
      <c r="J840" s="446"/>
      <c r="K840" s="458"/>
      <c r="L840" s="458"/>
      <c r="M840" s="448">
        <f t="shared" si="288"/>
        <v>0</v>
      </c>
      <c r="N840" s="451">
        <f t="shared" si="284"/>
        <v>0</v>
      </c>
      <c r="O840" s="416"/>
      <c r="P840" s="416"/>
      <c r="Q840" s="416"/>
      <c r="R840" s="416"/>
      <c r="S840" s="416"/>
      <c r="T840" s="416"/>
      <c r="U840" s="416"/>
      <c r="V840" s="416"/>
      <c r="W840" s="417"/>
      <c r="X840" s="417"/>
      <c r="Y840" s="417"/>
      <c r="Z840" s="417"/>
      <c r="AA840" s="417"/>
      <c r="AB840" s="417"/>
      <c r="AC840" s="417"/>
      <c r="AD840" s="417"/>
      <c r="AE840" s="417"/>
      <c r="AF840" s="417"/>
      <c r="AG840" s="417"/>
    </row>
    <row r="841" spans="1:33" s="461" customFormat="1" outlineLevel="1" x14ac:dyDescent="0.2">
      <c r="A841" s="452" t="str">
        <f>A$15</f>
        <v>Кредит банк</v>
      </c>
      <c r="B841" s="455"/>
      <c r="C841" s="444">
        <v>832</v>
      </c>
      <c r="D841" s="455"/>
      <c r="E841" s="455"/>
      <c r="F841" s="448"/>
      <c r="G841" s="466"/>
      <c r="H841" s="463"/>
      <c r="I841" s="455"/>
      <c r="J841" s="448">
        <f>SUM(J842:J851)</f>
        <v>0</v>
      </c>
      <c r="K841" s="448">
        <f>SUM(K842:K851)</f>
        <v>0</v>
      </c>
      <c r="L841" s="448">
        <f>SUM(L842:L851)</f>
        <v>0</v>
      </c>
      <c r="M841" s="448">
        <f>SUM(M842:M851)</f>
        <v>0</v>
      </c>
      <c r="N841" s="451">
        <f>SUMPRODUCT((N842:N851=$V$2)*M842:M851)</f>
        <v>0</v>
      </c>
      <c r="O841" s="416"/>
      <c r="P841" s="416"/>
      <c r="Q841" s="416"/>
      <c r="R841" s="416"/>
      <c r="S841" s="416"/>
      <c r="T841" s="416"/>
      <c r="U841" s="416"/>
      <c r="V841" s="416"/>
      <c r="W841" s="417"/>
      <c r="X841" s="417"/>
      <c r="Y841" s="417"/>
      <c r="Z841" s="417"/>
      <c r="AA841" s="417"/>
      <c r="AB841" s="417"/>
      <c r="AC841" s="417"/>
      <c r="AD841" s="417"/>
      <c r="AE841" s="417"/>
      <c r="AF841" s="417"/>
      <c r="AG841" s="417"/>
    </row>
    <row r="842" spans="1:33" s="461" customFormat="1" outlineLevel="2" x14ac:dyDescent="0.2">
      <c r="A842" s="450"/>
      <c r="B842" s="455"/>
      <c r="C842" s="444">
        <v>833</v>
      </c>
      <c r="D842" s="456"/>
      <c r="E842" s="456"/>
      <c r="F842" s="448">
        <f>YEARFRAC(D842,E842)*12</f>
        <v>0</v>
      </c>
      <c r="G842" s="740"/>
      <c r="H842" s="828"/>
      <c r="I842" s="468" t="e">
        <f>_xlfn.IFS(H842=$H$499,$I$499,H842=$H$500,$I$500,H842=$H$501,$I$501,H842=$H$502,$I$502,H842=$H$503,$I$503,H842=$H$504,$I$504,H842=$H$505,$I$505,H842=$H$506,$I$506)</f>
        <v>#N/A</v>
      </c>
      <c r="J842" s="448">
        <f>IF(ISNA(I842),0,G842*I842)</f>
        <v>0</v>
      </c>
      <c r="K842" s="458"/>
      <c r="L842" s="458"/>
      <c r="M842" s="448">
        <f>J842+K842+L842</f>
        <v>0</v>
      </c>
      <c r="N842" s="451">
        <f t="shared" ref="N842:N851" si="289">N$15</f>
        <v>0</v>
      </c>
      <c r="O842" s="416"/>
      <c r="P842" s="416"/>
      <c r="Q842" s="416"/>
      <c r="R842" s="416"/>
      <c r="S842" s="416"/>
      <c r="T842" s="416"/>
      <c r="U842" s="416"/>
      <c r="V842" s="416"/>
      <c r="W842" s="417"/>
      <c r="X842" s="417"/>
      <c r="Y842" s="417"/>
      <c r="Z842" s="417"/>
      <c r="AA842" s="417"/>
      <c r="AB842" s="417"/>
      <c r="AC842" s="417"/>
      <c r="AD842" s="417"/>
      <c r="AE842" s="417"/>
      <c r="AF842" s="417"/>
      <c r="AG842" s="417"/>
    </row>
    <row r="843" spans="1:33" s="461" customFormat="1" outlineLevel="2" x14ac:dyDescent="0.2">
      <c r="A843" s="450"/>
      <c r="B843" s="455"/>
      <c r="C843" s="444">
        <v>834</v>
      </c>
      <c r="D843" s="456"/>
      <c r="E843" s="456"/>
      <c r="F843" s="448">
        <f t="shared" ref="F843:F850" si="290">YEARFRAC(D843,E843)*12</f>
        <v>0</v>
      </c>
      <c r="G843" s="740"/>
      <c r="H843" s="828"/>
      <c r="I843" s="468" t="e">
        <f t="shared" ref="I843:I850" si="291">_xlfn.IFS(H843=$H$499,$I$499,H843=$H$500,$I$500,H843=$H$501,$I$501,H843=$H$502,$I$502,H843=$H$503,$I$503,H843=$H$504,$I$504,H843=$H$505,$I$505,H843=$H$506,$I$506)</f>
        <v>#N/A</v>
      </c>
      <c r="J843" s="448">
        <f t="shared" ref="J843:J850" si="292">IF(ISNA(I843),0,G843*I843)</f>
        <v>0</v>
      </c>
      <c r="K843" s="458"/>
      <c r="L843" s="458"/>
      <c r="M843" s="448">
        <f t="shared" ref="M843:M851" si="293">J843+K843+L843</f>
        <v>0</v>
      </c>
      <c r="N843" s="451">
        <f t="shared" si="289"/>
        <v>0</v>
      </c>
      <c r="O843" s="416"/>
      <c r="P843" s="416"/>
      <c r="Q843" s="416"/>
      <c r="R843" s="416"/>
      <c r="S843" s="416"/>
      <c r="T843" s="416"/>
      <c r="U843" s="416"/>
      <c r="V843" s="416"/>
      <c r="W843" s="417"/>
      <c r="X843" s="417"/>
      <c r="Y843" s="417"/>
      <c r="Z843" s="417"/>
      <c r="AA843" s="417"/>
      <c r="AB843" s="417"/>
      <c r="AC843" s="417"/>
      <c r="AD843" s="417"/>
      <c r="AE843" s="417"/>
      <c r="AF843" s="417"/>
      <c r="AG843" s="417"/>
    </row>
    <row r="844" spans="1:33" s="461" customFormat="1" outlineLevel="2" x14ac:dyDescent="0.2">
      <c r="A844" s="450"/>
      <c r="B844" s="455"/>
      <c r="C844" s="444">
        <v>835</v>
      </c>
      <c r="D844" s="456"/>
      <c r="E844" s="456"/>
      <c r="F844" s="448">
        <f t="shared" si="290"/>
        <v>0</v>
      </c>
      <c r="G844" s="740"/>
      <c r="H844" s="828"/>
      <c r="I844" s="468" t="e">
        <f t="shared" si="291"/>
        <v>#N/A</v>
      </c>
      <c r="J844" s="448">
        <f t="shared" si="292"/>
        <v>0</v>
      </c>
      <c r="K844" s="458"/>
      <c r="L844" s="458"/>
      <c r="M844" s="448">
        <f t="shared" si="293"/>
        <v>0</v>
      </c>
      <c r="N844" s="451">
        <f t="shared" si="289"/>
        <v>0</v>
      </c>
      <c r="O844" s="416"/>
      <c r="P844" s="416"/>
      <c r="Q844" s="416"/>
      <c r="R844" s="416"/>
      <c r="S844" s="416"/>
      <c r="T844" s="416"/>
      <c r="U844" s="416"/>
      <c r="V844" s="416"/>
      <c r="W844" s="417"/>
      <c r="X844" s="417"/>
      <c r="Y844" s="417"/>
      <c r="Z844" s="417"/>
      <c r="AA844" s="417"/>
      <c r="AB844" s="417"/>
      <c r="AC844" s="417"/>
      <c r="AD844" s="417"/>
      <c r="AE844" s="417"/>
      <c r="AF844" s="417"/>
      <c r="AG844" s="417"/>
    </row>
    <row r="845" spans="1:33" s="461" customFormat="1" outlineLevel="2" x14ac:dyDescent="0.2">
      <c r="A845" s="450"/>
      <c r="B845" s="455"/>
      <c r="C845" s="444">
        <v>836</v>
      </c>
      <c r="D845" s="456"/>
      <c r="E845" s="456"/>
      <c r="F845" s="448">
        <f t="shared" si="290"/>
        <v>0</v>
      </c>
      <c r="G845" s="740"/>
      <c r="H845" s="828"/>
      <c r="I845" s="468" t="e">
        <f t="shared" si="291"/>
        <v>#N/A</v>
      </c>
      <c r="J845" s="448">
        <f t="shared" si="292"/>
        <v>0</v>
      </c>
      <c r="K845" s="458"/>
      <c r="L845" s="458"/>
      <c r="M845" s="448">
        <f t="shared" si="293"/>
        <v>0</v>
      </c>
      <c r="N845" s="451">
        <f t="shared" si="289"/>
        <v>0</v>
      </c>
      <c r="O845" s="416"/>
      <c r="P845" s="416"/>
      <c r="Q845" s="416"/>
      <c r="R845" s="416"/>
      <c r="S845" s="416"/>
      <c r="T845" s="416"/>
      <c r="U845" s="416"/>
      <c r="V845" s="416"/>
      <c r="W845" s="417"/>
      <c r="X845" s="417"/>
      <c r="Y845" s="417"/>
      <c r="Z845" s="417"/>
      <c r="AA845" s="417"/>
      <c r="AB845" s="417"/>
      <c r="AC845" s="417"/>
      <c r="AD845" s="417"/>
      <c r="AE845" s="417"/>
      <c r="AF845" s="417"/>
      <c r="AG845" s="417"/>
    </row>
    <row r="846" spans="1:33" s="461" customFormat="1" outlineLevel="2" x14ac:dyDescent="0.2">
      <c r="A846" s="450"/>
      <c r="B846" s="455"/>
      <c r="C846" s="444">
        <v>837</v>
      </c>
      <c r="D846" s="456"/>
      <c r="E846" s="456"/>
      <c r="F846" s="448">
        <f t="shared" si="290"/>
        <v>0</v>
      </c>
      <c r="G846" s="740"/>
      <c r="H846" s="828"/>
      <c r="I846" s="468" t="e">
        <f t="shared" si="291"/>
        <v>#N/A</v>
      </c>
      <c r="J846" s="448">
        <f t="shared" si="292"/>
        <v>0</v>
      </c>
      <c r="K846" s="458"/>
      <c r="L846" s="458"/>
      <c r="M846" s="448">
        <f t="shared" si="293"/>
        <v>0</v>
      </c>
      <c r="N846" s="451">
        <f t="shared" si="289"/>
        <v>0</v>
      </c>
      <c r="O846" s="416"/>
      <c r="P846" s="416"/>
      <c r="Q846" s="416"/>
      <c r="R846" s="416"/>
      <c r="S846" s="416"/>
      <c r="T846" s="416"/>
      <c r="U846" s="416"/>
      <c r="V846" s="416"/>
      <c r="W846" s="417"/>
      <c r="X846" s="417"/>
      <c r="Y846" s="417"/>
      <c r="Z846" s="417"/>
      <c r="AA846" s="417"/>
      <c r="AB846" s="417"/>
      <c r="AC846" s="417"/>
      <c r="AD846" s="417"/>
      <c r="AE846" s="417"/>
      <c r="AF846" s="417"/>
      <c r="AG846" s="417"/>
    </row>
    <row r="847" spans="1:33" s="461" customFormat="1" outlineLevel="2" x14ac:dyDescent="0.2">
      <c r="A847" s="450"/>
      <c r="B847" s="455"/>
      <c r="C847" s="444">
        <v>838</v>
      </c>
      <c r="D847" s="458"/>
      <c r="E847" s="458"/>
      <c r="F847" s="448">
        <f t="shared" si="290"/>
        <v>0</v>
      </c>
      <c r="G847" s="740"/>
      <c r="H847" s="828"/>
      <c r="I847" s="468" t="e">
        <f t="shared" si="291"/>
        <v>#N/A</v>
      </c>
      <c r="J847" s="448">
        <f t="shared" si="292"/>
        <v>0</v>
      </c>
      <c r="K847" s="458"/>
      <c r="L847" s="458"/>
      <c r="M847" s="448">
        <f t="shared" si="293"/>
        <v>0</v>
      </c>
      <c r="N847" s="451">
        <f t="shared" si="289"/>
        <v>0</v>
      </c>
      <c r="O847" s="416"/>
      <c r="P847" s="416"/>
      <c r="Q847" s="416"/>
      <c r="R847" s="416"/>
      <c r="S847" s="416"/>
      <c r="T847" s="416"/>
      <c r="U847" s="416"/>
      <c r="V847" s="416"/>
      <c r="W847" s="417"/>
      <c r="X847" s="417"/>
      <c r="Y847" s="417"/>
      <c r="Z847" s="417"/>
      <c r="AA847" s="417"/>
      <c r="AB847" s="417"/>
      <c r="AC847" s="417"/>
      <c r="AD847" s="417"/>
      <c r="AE847" s="417"/>
      <c r="AF847" s="417"/>
      <c r="AG847" s="417"/>
    </row>
    <row r="848" spans="1:33" s="461" customFormat="1" outlineLevel="2" x14ac:dyDescent="0.2">
      <c r="A848" s="450"/>
      <c r="B848" s="455"/>
      <c r="C848" s="444">
        <v>839</v>
      </c>
      <c r="D848" s="458"/>
      <c r="E848" s="458"/>
      <c r="F848" s="448">
        <f t="shared" si="290"/>
        <v>0</v>
      </c>
      <c r="G848" s="740"/>
      <c r="H848" s="828"/>
      <c r="I848" s="468" t="e">
        <f t="shared" si="291"/>
        <v>#N/A</v>
      </c>
      <c r="J848" s="448">
        <f t="shared" si="292"/>
        <v>0</v>
      </c>
      <c r="K848" s="458"/>
      <c r="L848" s="458"/>
      <c r="M848" s="448">
        <f t="shared" si="293"/>
        <v>0</v>
      </c>
      <c r="N848" s="451">
        <f t="shared" si="289"/>
        <v>0</v>
      </c>
      <c r="O848" s="416"/>
      <c r="P848" s="416"/>
      <c r="Q848" s="416"/>
      <c r="R848" s="416"/>
      <c r="S848" s="416"/>
      <c r="T848" s="416"/>
      <c r="U848" s="416"/>
      <c r="V848" s="416"/>
      <c r="W848" s="417"/>
      <c r="X848" s="417"/>
      <c r="Y848" s="417"/>
      <c r="Z848" s="417"/>
      <c r="AA848" s="417"/>
      <c r="AB848" s="417"/>
      <c r="AC848" s="417"/>
      <c r="AD848" s="417"/>
      <c r="AE848" s="417"/>
      <c r="AF848" s="417"/>
      <c r="AG848" s="417"/>
    </row>
    <row r="849" spans="1:33" s="461" customFormat="1" outlineLevel="2" x14ac:dyDescent="0.2">
      <c r="A849" s="450"/>
      <c r="B849" s="455"/>
      <c r="C849" s="444">
        <v>840</v>
      </c>
      <c r="D849" s="458"/>
      <c r="E849" s="458"/>
      <c r="F849" s="448">
        <f t="shared" si="290"/>
        <v>0</v>
      </c>
      <c r="G849" s="740"/>
      <c r="H849" s="828"/>
      <c r="I849" s="468" t="e">
        <f t="shared" si="291"/>
        <v>#N/A</v>
      </c>
      <c r="J849" s="448">
        <f t="shared" si="292"/>
        <v>0</v>
      </c>
      <c r="K849" s="458"/>
      <c r="L849" s="458"/>
      <c r="M849" s="448">
        <f t="shared" si="293"/>
        <v>0</v>
      </c>
      <c r="N849" s="451">
        <f t="shared" si="289"/>
        <v>0</v>
      </c>
      <c r="O849" s="416"/>
      <c r="P849" s="416"/>
      <c r="Q849" s="416"/>
      <c r="R849" s="416"/>
      <c r="S849" s="416"/>
      <c r="T849" s="416"/>
      <c r="U849" s="416"/>
      <c r="V849" s="416"/>
      <c r="W849" s="417"/>
      <c r="X849" s="417"/>
      <c r="Y849" s="417"/>
      <c r="Z849" s="417"/>
      <c r="AA849" s="417"/>
      <c r="AB849" s="417"/>
      <c r="AC849" s="417"/>
      <c r="AD849" s="417"/>
      <c r="AE849" s="417"/>
      <c r="AF849" s="417"/>
      <c r="AG849" s="417"/>
    </row>
    <row r="850" spans="1:33" s="461" customFormat="1" outlineLevel="2" x14ac:dyDescent="0.2">
      <c r="A850" s="450"/>
      <c r="B850" s="455"/>
      <c r="C850" s="444">
        <v>841</v>
      </c>
      <c r="D850" s="458"/>
      <c r="E850" s="458"/>
      <c r="F850" s="448">
        <f t="shared" si="290"/>
        <v>0</v>
      </c>
      <c r="G850" s="740"/>
      <c r="H850" s="828"/>
      <c r="I850" s="468" t="e">
        <f t="shared" si="291"/>
        <v>#N/A</v>
      </c>
      <c r="J850" s="448">
        <f t="shared" si="292"/>
        <v>0</v>
      </c>
      <c r="K850" s="458"/>
      <c r="L850" s="458"/>
      <c r="M850" s="448">
        <f t="shared" si="293"/>
        <v>0</v>
      </c>
      <c r="N850" s="451">
        <f t="shared" si="289"/>
        <v>0</v>
      </c>
      <c r="O850" s="416"/>
      <c r="P850" s="416"/>
      <c r="Q850" s="416"/>
      <c r="R850" s="416"/>
      <c r="S850" s="416"/>
      <c r="T850" s="416"/>
      <c r="U850" s="416"/>
      <c r="V850" s="416"/>
      <c r="W850" s="417"/>
      <c r="X850" s="417"/>
      <c r="Y850" s="417"/>
      <c r="Z850" s="417"/>
      <c r="AA850" s="417"/>
      <c r="AB850" s="417"/>
      <c r="AC850" s="417"/>
      <c r="AD850" s="417"/>
      <c r="AE850" s="417"/>
      <c r="AF850" s="417"/>
      <c r="AG850" s="417"/>
    </row>
    <row r="851" spans="1:33" s="461" customFormat="1" outlineLevel="2" x14ac:dyDescent="0.2">
      <c r="A851" s="452" t="s">
        <v>774</v>
      </c>
      <c r="B851" s="455"/>
      <c r="C851" s="444">
        <v>842</v>
      </c>
      <c r="D851" s="458"/>
      <c r="E851" s="458"/>
      <c r="F851" s="448"/>
      <c r="G851" s="740"/>
      <c r="H851" s="458"/>
      <c r="I851" s="458"/>
      <c r="J851" s="446"/>
      <c r="K851" s="458"/>
      <c r="L851" s="458"/>
      <c r="M851" s="448">
        <f t="shared" si="293"/>
        <v>0</v>
      </c>
      <c r="N851" s="451">
        <f t="shared" si="289"/>
        <v>0</v>
      </c>
      <c r="O851" s="416"/>
      <c r="P851" s="416"/>
      <c r="Q851" s="416"/>
      <c r="R851" s="416"/>
      <c r="S851" s="416"/>
      <c r="T851" s="416"/>
      <c r="U851" s="416"/>
      <c r="V851" s="416"/>
      <c r="W851" s="417"/>
      <c r="X851" s="417"/>
      <c r="Y851" s="417"/>
      <c r="Z851" s="417"/>
      <c r="AA851" s="417"/>
      <c r="AB851" s="417"/>
      <c r="AC851" s="417"/>
      <c r="AD851" s="417"/>
      <c r="AE851" s="417"/>
      <c r="AF851" s="417"/>
      <c r="AG851" s="417"/>
    </row>
    <row r="852" spans="1:33" s="461" customFormat="1" outlineLevel="1" x14ac:dyDescent="0.2">
      <c r="A852" s="452" t="str">
        <f>A$16</f>
        <v>Төрийн банк</v>
      </c>
      <c r="B852" s="455"/>
      <c r="C852" s="444">
        <v>843</v>
      </c>
      <c r="D852" s="455"/>
      <c r="E852" s="455"/>
      <c r="F852" s="448"/>
      <c r="G852" s="466"/>
      <c r="H852" s="463"/>
      <c r="I852" s="455"/>
      <c r="J852" s="448">
        <f>SUM(J853:J862)</f>
        <v>0</v>
      </c>
      <c r="K852" s="448">
        <f>SUM(K853:K862)</f>
        <v>0</v>
      </c>
      <c r="L852" s="448">
        <f>SUM(L853:L862)</f>
        <v>0</v>
      </c>
      <c r="M852" s="448">
        <f>SUM(M853:M862)</f>
        <v>0</v>
      </c>
      <c r="N852" s="451">
        <f>SUMPRODUCT((N853:N862=$V$2)*M853:M862)</f>
        <v>0</v>
      </c>
      <c r="O852" s="416"/>
      <c r="P852" s="416"/>
      <c r="Q852" s="416"/>
      <c r="R852" s="416"/>
      <c r="S852" s="416"/>
      <c r="T852" s="416"/>
      <c r="U852" s="416"/>
      <c r="V852" s="416"/>
      <c r="W852" s="417"/>
      <c r="X852" s="417"/>
      <c r="Y852" s="417"/>
      <c r="Z852" s="417"/>
      <c r="AA852" s="417"/>
      <c r="AB852" s="417"/>
      <c r="AC852" s="417"/>
      <c r="AD852" s="417"/>
      <c r="AE852" s="417"/>
      <c r="AF852" s="417"/>
      <c r="AG852" s="417"/>
    </row>
    <row r="853" spans="1:33" s="461" customFormat="1" outlineLevel="2" x14ac:dyDescent="0.2">
      <c r="A853" s="450"/>
      <c r="B853" s="455"/>
      <c r="C853" s="444">
        <v>844</v>
      </c>
      <c r="D853" s="456"/>
      <c r="E853" s="456"/>
      <c r="F853" s="448">
        <f>YEARFRAC(D853,E853)*12</f>
        <v>0</v>
      </c>
      <c r="G853" s="740"/>
      <c r="H853" s="828"/>
      <c r="I853" s="468" t="e">
        <f>_xlfn.IFS(H853=$H$499,$I$499,H853=$H$500,$I$500,H853=$H$501,$I$501,H853=$H$502,$I$502,H853=$H$503,$I$503,H853=$H$504,$I$504,H853=$H$505,$I$505,H853=$H$506,$I$506)</f>
        <v>#N/A</v>
      </c>
      <c r="J853" s="448">
        <f>IF(ISNA(I853),0,G853*I853)</f>
        <v>0</v>
      </c>
      <c r="K853" s="458"/>
      <c r="L853" s="458"/>
      <c r="M853" s="448">
        <f>J853+K853+L853</f>
        <v>0</v>
      </c>
      <c r="N853" s="451">
        <f t="shared" ref="N853:N862" si="294">N$16</f>
        <v>0</v>
      </c>
      <c r="O853" s="416"/>
      <c r="P853" s="416"/>
      <c r="Q853" s="416"/>
      <c r="R853" s="416"/>
      <c r="S853" s="416"/>
      <c r="T853" s="416"/>
      <c r="U853" s="416"/>
      <c r="V853" s="416"/>
      <c r="W853" s="417"/>
      <c r="X853" s="417"/>
      <c r="Y853" s="417"/>
      <c r="Z853" s="417"/>
      <c r="AA853" s="417"/>
      <c r="AB853" s="417"/>
      <c r="AC853" s="417"/>
      <c r="AD853" s="417"/>
      <c r="AE853" s="417"/>
      <c r="AF853" s="417"/>
      <c r="AG853" s="417"/>
    </row>
    <row r="854" spans="1:33" s="461" customFormat="1" outlineLevel="2" x14ac:dyDescent="0.2">
      <c r="A854" s="450"/>
      <c r="B854" s="455"/>
      <c r="C854" s="444">
        <v>845</v>
      </c>
      <c r="D854" s="456"/>
      <c r="E854" s="456"/>
      <c r="F854" s="448">
        <f t="shared" ref="F854:F861" si="295">YEARFRAC(D854,E854)*12</f>
        <v>0</v>
      </c>
      <c r="G854" s="740"/>
      <c r="H854" s="828"/>
      <c r="I854" s="468" t="e">
        <f t="shared" ref="I854:I861" si="296">_xlfn.IFS(H854=$H$499,$I$499,H854=$H$500,$I$500,H854=$H$501,$I$501,H854=$H$502,$I$502,H854=$H$503,$I$503,H854=$H$504,$I$504,H854=$H$505,$I$505,H854=$H$506,$I$506)</f>
        <v>#N/A</v>
      </c>
      <c r="J854" s="448">
        <f t="shared" ref="J854:J861" si="297">IF(ISNA(I854),0,G854*I854)</f>
        <v>0</v>
      </c>
      <c r="K854" s="458"/>
      <c r="L854" s="458"/>
      <c r="M854" s="448">
        <f t="shared" ref="M854:M862" si="298">J854+K854+L854</f>
        <v>0</v>
      </c>
      <c r="N854" s="451">
        <f t="shared" si="294"/>
        <v>0</v>
      </c>
      <c r="O854" s="416"/>
      <c r="P854" s="416"/>
      <c r="Q854" s="416"/>
      <c r="R854" s="416"/>
      <c r="S854" s="416"/>
      <c r="T854" s="416"/>
      <c r="U854" s="416"/>
      <c r="V854" s="416"/>
      <c r="W854" s="417"/>
      <c r="X854" s="417"/>
      <c r="Y854" s="417"/>
      <c r="Z854" s="417"/>
      <c r="AA854" s="417"/>
      <c r="AB854" s="417"/>
      <c r="AC854" s="417"/>
      <c r="AD854" s="417"/>
      <c r="AE854" s="417"/>
      <c r="AF854" s="417"/>
      <c r="AG854" s="417"/>
    </row>
    <row r="855" spans="1:33" s="461" customFormat="1" outlineLevel="2" x14ac:dyDescent="0.2">
      <c r="A855" s="450"/>
      <c r="B855" s="455"/>
      <c r="C855" s="444">
        <v>846</v>
      </c>
      <c r="D855" s="456"/>
      <c r="E855" s="456"/>
      <c r="F855" s="448">
        <f t="shared" si="295"/>
        <v>0</v>
      </c>
      <c r="G855" s="740"/>
      <c r="H855" s="828"/>
      <c r="I855" s="468" t="e">
        <f t="shared" si="296"/>
        <v>#N/A</v>
      </c>
      <c r="J855" s="448">
        <f t="shared" si="297"/>
        <v>0</v>
      </c>
      <c r="K855" s="458"/>
      <c r="L855" s="458"/>
      <c r="M855" s="448">
        <f t="shared" si="298"/>
        <v>0</v>
      </c>
      <c r="N855" s="451">
        <f t="shared" si="294"/>
        <v>0</v>
      </c>
      <c r="O855" s="416"/>
      <c r="P855" s="416"/>
      <c r="Q855" s="416"/>
      <c r="R855" s="416"/>
      <c r="S855" s="416"/>
      <c r="T855" s="416"/>
      <c r="U855" s="416"/>
      <c r="V855" s="416"/>
      <c r="W855" s="417"/>
      <c r="X855" s="417"/>
      <c r="Y855" s="417"/>
      <c r="Z855" s="417"/>
      <c r="AA855" s="417"/>
      <c r="AB855" s="417"/>
      <c r="AC855" s="417"/>
      <c r="AD855" s="417"/>
      <c r="AE855" s="417"/>
      <c r="AF855" s="417"/>
      <c r="AG855" s="417"/>
    </row>
    <row r="856" spans="1:33" s="461" customFormat="1" outlineLevel="2" x14ac:dyDescent="0.2">
      <c r="A856" s="450"/>
      <c r="B856" s="455"/>
      <c r="C856" s="444">
        <v>847</v>
      </c>
      <c r="D856" s="456"/>
      <c r="E856" s="456"/>
      <c r="F856" s="448">
        <f t="shared" si="295"/>
        <v>0</v>
      </c>
      <c r="G856" s="740"/>
      <c r="H856" s="828"/>
      <c r="I856" s="468" t="e">
        <f t="shared" si="296"/>
        <v>#N/A</v>
      </c>
      <c r="J856" s="448">
        <f t="shared" si="297"/>
        <v>0</v>
      </c>
      <c r="K856" s="458"/>
      <c r="L856" s="458"/>
      <c r="M856" s="448">
        <f t="shared" si="298"/>
        <v>0</v>
      </c>
      <c r="N856" s="451">
        <f t="shared" si="294"/>
        <v>0</v>
      </c>
      <c r="O856" s="416"/>
      <c r="P856" s="416"/>
      <c r="Q856" s="416"/>
      <c r="R856" s="416"/>
      <c r="S856" s="416"/>
      <c r="T856" s="416"/>
      <c r="U856" s="416"/>
      <c r="V856" s="416"/>
      <c r="W856" s="417"/>
      <c r="X856" s="417"/>
      <c r="Y856" s="417"/>
      <c r="Z856" s="417"/>
      <c r="AA856" s="417"/>
      <c r="AB856" s="417"/>
      <c r="AC856" s="417"/>
      <c r="AD856" s="417"/>
      <c r="AE856" s="417"/>
      <c r="AF856" s="417"/>
      <c r="AG856" s="417"/>
    </row>
    <row r="857" spans="1:33" s="461" customFormat="1" outlineLevel="2" x14ac:dyDescent="0.2">
      <c r="A857" s="450"/>
      <c r="B857" s="455"/>
      <c r="C857" s="444">
        <v>848</v>
      </c>
      <c r="D857" s="456"/>
      <c r="E857" s="456"/>
      <c r="F857" s="448">
        <f t="shared" si="295"/>
        <v>0</v>
      </c>
      <c r="G857" s="740"/>
      <c r="H857" s="828"/>
      <c r="I857" s="468" t="e">
        <f t="shared" si="296"/>
        <v>#N/A</v>
      </c>
      <c r="J857" s="448">
        <f t="shared" si="297"/>
        <v>0</v>
      </c>
      <c r="K857" s="458"/>
      <c r="L857" s="458"/>
      <c r="M857" s="448">
        <f t="shared" si="298"/>
        <v>0</v>
      </c>
      <c r="N857" s="451">
        <f t="shared" si="294"/>
        <v>0</v>
      </c>
      <c r="O857" s="416"/>
      <c r="P857" s="416"/>
      <c r="Q857" s="416"/>
      <c r="R857" s="416"/>
      <c r="S857" s="416"/>
      <c r="T857" s="416"/>
      <c r="U857" s="416"/>
      <c r="V857" s="416"/>
      <c r="W857" s="417"/>
      <c r="X857" s="417"/>
      <c r="Y857" s="417"/>
      <c r="Z857" s="417"/>
      <c r="AA857" s="417"/>
      <c r="AB857" s="417"/>
      <c r="AC857" s="417"/>
      <c r="AD857" s="417"/>
      <c r="AE857" s="417"/>
      <c r="AF857" s="417"/>
      <c r="AG857" s="417"/>
    </row>
    <row r="858" spans="1:33" s="461" customFormat="1" outlineLevel="2" x14ac:dyDescent="0.2">
      <c r="A858" s="450"/>
      <c r="B858" s="455"/>
      <c r="C858" s="444">
        <v>849</v>
      </c>
      <c r="D858" s="458"/>
      <c r="E858" s="458"/>
      <c r="F858" s="448">
        <f t="shared" si="295"/>
        <v>0</v>
      </c>
      <c r="G858" s="740"/>
      <c r="H858" s="828"/>
      <c r="I858" s="468" t="e">
        <f t="shared" si="296"/>
        <v>#N/A</v>
      </c>
      <c r="J858" s="448">
        <f t="shared" si="297"/>
        <v>0</v>
      </c>
      <c r="K858" s="458"/>
      <c r="L858" s="458"/>
      <c r="M858" s="448">
        <f t="shared" si="298"/>
        <v>0</v>
      </c>
      <c r="N858" s="451">
        <f t="shared" si="294"/>
        <v>0</v>
      </c>
      <c r="O858" s="416"/>
      <c r="P858" s="416"/>
      <c r="Q858" s="416"/>
      <c r="R858" s="416"/>
      <c r="S858" s="416"/>
      <c r="T858" s="416"/>
      <c r="U858" s="416"/>
      <c r="V858" s="416"/>
      <c r="W858" s="417"/>
      <c r="X858" s="417"/>
      <c r="Y858" s="417"/>
      <c r="Z858" s="417"/>
      <c r="AA858" s="417"/>
      <c r="AB858" s="417"/>
      <c r="AC858" s="417"/>
      <c r="AD858" s="417"/>
      <c r="AE858" s="417"/>
      <c r="AF858" s="417"/>
      <c r="AG858" s="417"/>
    </row>
    <row r="859" spans="1:33" s="461" customFormat="1" outlineLevel="2" x14ac:dyDescent="0.2">
      <c r="A859" s="450"/>
      <c r="B859" s="455"/>
      <c r="C859" s="444">
        <v>850</v>
      </c>
      <c r="D859" s="458"/>
      <c r="E859" s="458"/>
      <c r="F859" s="448">
        <f t="shared" si="295"/>
        <v>0</v>
      </c>
      <c r="G859" s="740"/>
      <c r="H859" s="828"/>
      <c r="I859" s="468" t="e">
        <f t="shared" si="296"/>
        <v>#N/A</v>
      </c>
      <c r="J859" s="448">
        <f t="shared" si="297"/>
        <v>0</v>
      </c>
      <c r="K859" s="458"/>
      <c r="L859" s="458"/>
      <c r="M859" s="448">
        <f t="shared" si="298"/>
        <v>0</v>
      </c>
      <c r="N859" s="451">
        <f t="shared" si="294"/>
        <v>0</v>
      </c>
      <c r="O859" s="416"/>
      <c r="P859" s="416"/>
      <c r="Q859" s="416"/>
      <c r="R859" s="416"/>
      <c r="S859" s="416"/>
      <c r="T859" s="416"/>
      <c r="U859" s="416"/>
      <c r="V859" s="416"/>
      <c r="W859" s="417"/>
      <c r="X859" s="417"/>
      <c r="Y859" s="417"/>
      <c r="Z859" s="417"/>
      <c r="AA859" s="417"/>
      <c r="AB859" s="417"/>
      <c r="AC859" s="417"/>
      <c r="AD859" s="417"/>
      <c r="AE859" s="417"/>
      <c r="AF859" s="417"/>
      <c r="AG859" s="417"/>
    </row>
    <row r="860" spans="1:33" s="461" customFormat="1" outlineLevel="2" x14ac:dyDescent="0.2">
      <c r="A860" s="450"/>
      <c r="B860" s="455"/>
      <c r="C860" s="444">
        <v>851</v>
      </c>
      <c r="D860" s="458"/>
      <c r="E860" s="458"/>
      <c r="F860" s="448">
        <f t="shared" si="295"/>
        <v>0</v>
      </c>
      <c r="G860" s="740"/>
      <c r="H860" s="828"/>
      <c r="I860" s="468" t="e">
        <f t="shared" si="296"/>
        <v>#N/A</v>
      </c>
      <c r="J860" s="448">
        <f t="shared" si="297"/>
        <v>0</v>
      </c>
      <c r="K860" s="458"/>
      <c r="L860" s="458"/>
      <c r="M860" s="448">
        <f t="shared" si="298"/>
        <v>0</v>
      </c>
      <c r="N860" s="451">
        <f t="shared" si="294"/>
        <v>0</v>
      </c>
      <c r="O860" s="416"/>
      <c r="P860" s="416"/>
      <c r="Q860" s="416"/>
      <c r="R860" s="416"/>
      <c r="S860" s="416"/>
      <c r="T860" s="416"/>
      <c r="U860" s="416"/>
      <c r="V860" s="416"/>
      <c r="W860" s="417"/>
      <c r="X860" s="417"/>
      <c r="Y860" s="417"/>
      <c r="Z860" s="417"/>
      <c r="AA860" s="417"/>
      <c r="AB860" s="417"/>
      <c r="AC860" s="417"/>
      <c r="AD860" s="417"/>
      <c r="AE860" s="417"/>
      <c r="AF860" s="417"/>
      <c r="AG860" s="417"/>
    </row>
    <row r="861" spans="1:33" s="461" customFormat="1" outlineLevel="2" x14ac:dyDescent="0.2">
      <c r="A861" s="450"/>
      <c r="B861" s="455"/>
      <c r="C861" s="444">
        <v>852</v>
      </c>
      <c r="D861" s="458"/>
      <c r="E861" s="458"/>
      <c r="F861" s="448">
        <f t="shared" si="295"/>
        <v>0</v>
      </c>
      <c r="G861" s="740"/>
      <c r="H861" s="828"/>
      <c r="I861" s="468" t="e">
        <f t="shared" si="296"/>
        <v>#N/A</v>
      </c>
      <c r="J861" s="448">
        <f t="shared" si="297"/>
        <v>0</v>
      </c>
      <c r="K861" s="458"/>
      <c r="L861" s="458"/>
      <c r="M861" s="448">
        <f t="shared" si="298"/>
        <v>0</v>
      </c>
      <c r="N861" s="451">
        <f t="shared" si="294"/>
        <v>0</v>
      </c>
      <c r="O861" s="416"/>
      <c r="P861" s="416"/>
      <c r="Q861" s="416"/>
      <c r="R861" s="416"/>
      <c r="S861" s="416"/>
      <c r="T861" s="416"/>
      <c r="U861" s="416"/>
      <c r="V861" s="416"/>
      <c r="W861" s="417"/>
      <c r="X861" s="417"/>
      <c r="Y861" s="417"/>
      <c r="Z861" s="417"/>
      <c r="AA861" s="417"/>
      <c r="AB861" s="417"/>
      <c r="AC861" s="417"/>
      <c r="AD861" s="417"/>
      <c r="AE861" s="417"/>
      <c r="AF861" s="417"/>
      <c r="AG861" s="417"/>
    </row>
    <row r="862" spans="1:33" s="461" customFormat="1" outlineLevel="2" x14ac:dyDescent="0.2">
      <c r="A862" s="452" t="s">
        <v>774</v>
      </c>
      <c r="B862" s="455"/>
      <c r="C862" s="444">
        <v>853</v>
      </c>
      <c r="D862" s="458"/>
      <c r="E862" s="458"/>
      <c r="F862" s="448"/>
      <c r="G862" s="740"/>
      <c r="H862" s="458"/>
      <c r="I862" s="458"/>
      <c r="J862" s="446"/>
      <c r="K862" s="458"/>
      <c r="L862" s="458"/>
      <c r="M862" s="448">
        <f t="shared" si="298"/>
        <v>0</v>
      </c>
      <c r="N862" s="451">
        <f t="shared" si="294"/>
        <v>0</v>
      </c>
      <c r="O862" s="416"/>
      <c r="P862" s="416"/>
      <c r="Q862" s="416"/>
      <c r="R862" s="416"/>
      <c r="S862" s="416"/>
      <c r="T862" s="416"/>
      <c r="U862" s="416"/>
      <c r="V862" s="416"/>
      <c r="W862" s="417"/>
      <c r="X862" s="417"/>
      <c r="Y862" s="417"/>
      <c r="Z862" s="417"/>
      <c r="AA862" s="417"/>
      <c r="AB862" s="417"/>
      <c r="AC862" s="417"/>
      <c r="AD862" s="417"/>
      <c r="AE862" s="417"/>
      <c r="AF862" s="417"/>
      <c r="AG862" s="417"/>
    </row>
    <row r="863" spans="1:33" s="461" customFormat="1" outlineLevel="1" x14ac:dyDescent="0.2">
      <c r="A863" s="452" t="str">
        <f>A$17</f>
        <v>Тээвэр Хөгжлийн банк</v>
      </c>
      <c r="B863" s="455"/>
      <c r="C863" s="444">
        <v>854</v>
      </c>
      <c r="D863" s="455"/>
      <c r="E863" s="455"/>
      <c r="F863" s="448"/>
      <c r="G863" s="466"/>
      <c r="H863" s="463"/>
      <c r="I863" s="455"/>
      <c r="J863" s="448">
        <f>SUM(J864:J873)</f>
        <v>0</v>
      </c>
      <c r="K863" s="448">
        <f>SUM(K864:K873)</f>
        <v>0</v>
      </c>
      <c r="L863" s="448">
        <f>SUM(L864:L873)</f>
        <v>0</v>
      </c>
      <c r="M863" s="448">
        <f>SUM(M864:M873)</f>
        <v>0</v>
      </c>
      <c r="N863" s="451">
        <f>SUMPRODUCT((N864:N873=$V$2)*M864:M873)</f>
        <v>0</v>
      </c>
      <c r="O863" s="416"/>
      <c r="P863" s="416"/>
      <c r="Q863" s="416"/>
      <c r="R863" s="416"/>
      <c r="S863" s="416"/>
      <c r="T863" s="416"/>
      <c r="U863" s="416"/>
      <c r="V863" s="416"/>
      <c r="W863" s="417"/>
      <c r="X863" s="417"/>
      <c r="Y863" s="417"/>
      <c r="Z863" s="417"/>
      <c r="AA863" s="417"/>
      <c r="AB863" s="417"/>
      <c r="AC863" s="417"/>
      <c r="AD863" s="417"/>
      <c r="AE863" s="417"/>
      <c r="AF863" s="417"/>
      <c r="AG863" s="417"/>
    </row>
    <row r="864" spans="1:33" s="461" customFormat="1" outlineLevel="2" x14ac:dyDescent="0.2">
      <c r="A864" s="450"/>
      <c r="B864" s="455"/>
      <c r="C864" s="444">
        <v>855</v>
      </c>
      <c r="D864" s="456"/>
      <c r="E864" s="456"/>
      <c r="F864" s="448">
        <f>YEARFRAC(D864,E864)*12</f>
        <v>0</v>
      </c>
      <c r="G864" s="740"/>
      <c r="H864" s="828"/>
      <c r="I864" s="468" t="e">
        <f>_xlfn.IFS(H864=$H$499,$I$499,H864=$H$500,$I$500,H864=$H$501,$I$501,H864=$H$502,$I$502,H864=$H$503,$I$503,H864=$H$504,$I$504,H864=$H$505,$I$505,H864=$H$506,$I$506)</f>
        <v>#N/A</v>
      </c>
      <c r="J864" s="448">
        <f>IF(ISNA(I864),0,G864*I864)</f>
        <v>0</v>
      </c>
      <c r="K864" s="458"/>
      <c r="L864" s="458"/>
      <c r="M864" s="448">
        <f>J864+K864+L864</f>
        <v>0</v>
      </c>
      <c r="N864" s="451">
        <f t="shared" ref="N864:N873" si="299">N$17</f>
        <v>0</v>
      </c>
      <c r="O864" s="416"/>
      <c r="P864" s="416"/>
      <c r="Q864" s="416"/>
      <c r="R864" s="416"/>
      <c r="S864" s="416"/>
      <c r="T864" s="416"/>
      <c r="U864" s="416"/>
      <c r="V864" s="416"/>
      <c r="W864" s="417"/>
      <c r="X864" s="417"/>
      <c r="Y864" s="417"/>
      <c r="Z864" s="417"/>
      <c r="AA864" s="417"/>
      <c r="AB864" s="417"/>
      <c r="AC864" s="417"/>
      <c r="AD864" s="417"/>
      <c r="AE864" s="417"/>
      <c r="AF864" s="417"/>
      <c r="AG864" s="417"/>
    </row>
    <row r="865" spans="1:33" s="461" customFormat="1" outlineLevel="2" x14ac:dyDescent="0.2">
      <c r="A865" s="450"/>
      <c r="B865" s="455"/>
      <c r="C865" s="444">
        <v>856</v>
      </c>
      <c r="D865" s="456"/>
      <c r="E865" s="456"/>
      <c r="F865" s="448">
        <f t="shared" ref="F865:F872" si="300">YEARFRAC(D865,E865)*12</f>
        <v>0</v>
      </c>
      <c r="G865" s="740"/>
      <c r="H865" s="828"/>
      <c r="I865" s="468" t="e">
        <f t="shared" ref="I865:I872" si="301">_xlfn.IFS(H865=$H$499,$I$499,H865=$H$500,$I$500,H865=$H$501,$I$501,H865=$H$502,$I$502,H865=$H$503,$I$503,H865=$H$504,$I$504,H865=$H$505,$I$505,H865=$H$506,$I$506)</f>
        <v>#N/A</v>
      </c>
      <c r="J865" s="448">
        <f t="shared" ref="J865:J872" si="302">IF(ISNA(I865),0,G865*I865)</f>
        <v>0</v>
      </c>
      <c r="K865" s="458"/>
      <c r="L865" s="458"/>
      <c r="M865" s="448">
        <f t="shared" ref="M865:M873" si="303">J865+K865+L865</f>
        <v>0</v>
      </c>
      <c r="N865" s="451">
        <f t="shared" si="299"/>
        <v>0</v>
      </c>
      <c r="O865" s="416"/>
      <c r="P865" s="416"/>
      <c r="Q865" s="416"/>
      <c r="R865" s="416"/>
      <c r="S865" s="416"/>
      <c r="T865" s="416"/>
      <c r="U865" s="416"/>
      <c r="V865" s="416"/>
      <c r="W865" s="417"/>
      <c r="X865" s="417"/>
      <c r="Y865" s="417"/>
      <c r="Z865" s="417"/>
      <c r="AA865" s="417"/>
      <c r="AB865" s="417"/>
      <c r="AC865" s="417"/>
      <c r="AD865" s="417"/>
      <c r="AE865" s="417"/>
      <c r="AF865" s="417"/>
      <c r="AG865" s="417"/>
    </row>
    <row r="866" spans="1:33" s="461" customFormat="1" outlineLevel="2" x14ac:dyDescent="0.2">
      <c r="A866" s="450"/>
      <c r="B866" s="455"/>
      <c r="C866" s="444">
        <v>857</v>
      </c>
      <c r="D866" s="456"/>
      <c r="E866" s="456"/>
      <c r="F866" s="448">
        <f t="shared" si="300"/>
        <v>0</v>
      </c>
      <c r="G866" s="740"/>
      <c r="H866" s="828"/>
      <c r="I866" s="468" t="e">
        <f t="shared" si="301"/>
        <v>#N/A</v>
      </c>
      <c r="J866" s="448">
        <f t="shared" si="302"/>
        <v>0</v>
      </c>
      <c r="K866" s="458"/>
      <c r="L866" s="458"/>
      <c r="M866" s="448">
        <f t="shared" si="303"/>
        <v>0</v>
      </c>
      <c r="N866" s="451">
        <f t="shared" si="299"/>
        <v>0</v>
      </c>
      <c r="O866" s="416"/>
      <c r="P866" s="416"/>
      <c r="Q866" s="416"/>
      <c r="R866" s="416"/>
      <c r="S866" s="416"/>
      <c r="T866" s="416"/>
      <c r="U866" s="416"/>
      <c r="V866" s="416"/>
      <c r="W866" s="417"/>
      <c r="X866" s="417"/>
      <c r="Y866" s="417"/>
      <c r="Z866" s="417"/>
      <c r="AA866" s="417"/>
      <c r="AB866" s="417"/>
      <c r="AC866" s="417"/>
      <c r="AD866" s="417"/>
      <c r="AE866" s="417"/>
      <c r="AF866" s="417"/>
      <c r="AG866" s="417"/>
    </row>
    <row r="867" spans="1:33" s="461" customFormat="1" outlineLevel="2" x14ac:dyDescent="0.2">
      <c r="A867" s="450"/>
      <c r="B867" s="455"/>
      <c r="C867" s="444">
        <v>858</v>
      </c>
      <c r="D867" s="456"/>
      <c r="E867" s="456"/>
      <c r="F867" s="448">
        <f t="shared" si="300"/>
        <v>0</v>
      </c>
      <c r="G867" s="740"/>
      <c r="H867" s="828"/>
      <c r="I867" s="468" t="e">
        <f t="shared" si="301"/>
        <v>#N/A</v>
      </c>
      <c r="J867" s="448">
        <f t="shared" si="302"/>
        <v>0</v>
      </c>
      <c r="K867" s="458"/>
      <c r="L867" s="458"/>
      <c r="M867" s="448">
        <f t="shared" si="303"/>
        <v>0</v>
      </c>
      <c r="N867" s="451">
        <f t="shared" si="299"/>
        <v>0</v>
      </c>
      <c r="O867" s="416"/>
      <c r="P867" s="416"/>
      <c r="Q867" s="416"/>
      <c r="R867" s="416"/>
      <c r="S867" s="416"/>
      <c r="T867" s="416"/>
      <c r="U867" s="416"/>
      <c r="V867" s="416"/>
      <c r="W867" s="417"/>
      <c r="X867" s="417"/>
      <c r="Y867" s="417"/>
      <c r="Z867" s="417"/>
      <c r="AA867" s="417"/>
      <c r="AB867" s="417"/>
      <c r="AC867" s="417"/>
      <c r="AD867" s="417"/>
      <c r="AE867" s="417"/>
      <c r="AF867" s="417"/>
      <c r="AG867" s="417"/>
    </row>
    <row r="868" spans="1:33" s="461" customFormat="1" outlineLevel="2" x14ac:dyDescent="0.2">
      <c r="A868" s="450"/>
      <c r="B868" s="455"/>
      <c r="C868" s="444">
        <v>859</v>
      </c>
      <c r="D868" s="456"/>
      <c r="E868" s="456"/>
      <c r="F868" s="448">
        <f t="shared" si="300"/>
        <v>0</v>
      </c>
      <c r="G868" s="740"/>
      <c r="H868" s="828"/>
      <c r="I868" s="468" t="e">
        <f t="shared" si="301"/>
        <v>#N/A</v>
      </c>
      <c r="J868" s="448">
        <f t="shared" si="302"/>
        <v>0</v>
      </c>
      <c r="K868" s="458"/>
      <c r="L868" s="458"/>
      <c r="M868" s="448">
        <f t="shared" si="303"/>
        <v>0</v>
      </c>
      <c r="N868" s="451">
        <f t="shared" si="299"/>
        <v>0</v>
      </c>
      <c r="O868" s="416"/>
      <c r="P868" s="416"/>
      <c r="Q868" s="416"/>
      <c r="R868" s="416"/>
      <c r="S868" s="416"/>
      <c r="T868" s="416"/>
      <c r="U868" s="416"/>
      <c r="V868" s="416"/>
      <c r="W868" s="417"/>
      <c r="X868" s="417"/>
      <c r="Y868" s="417"/>
      <c r="Z868" s="417"/>
      <c r="AA868" s="417"/>
      <c r="AB868" s="417"/>
      <c r="AC868" s="417"/>
      <c r="AD868" s="417"/>
      <c r="AE868" s="417"/>
      <c r="AF868" s="417"/>
      <c r="AG868" s="417"/>
    </row>
    <row r="869" spans="1:33" s="461" customFormat="1" outlineLevel="2" x14ac:dyDescent="0.2">
      <c r="A869" s="450"/>
      <c r="B869" s="455"/>
      <c r="C869" s="444">
        <v>860</v>
      </c>
      <c r="D869" s="458"/>
      <c r="E869" s="458"/>
      <c r="F869" s="448">
        <f t="shared" si="300"/>
        <v>0</v>
      </c>
      <c r="G869" s="740"/>
      <c r="H869" s="828"/>
      <c r="I869" s="468" t="e">
        <f t="shared" si="301"/>
        <v>#N/A</v>
      </c>
      <c r="J869" s="448">
        <f t="shared" si="302"/>
        <v>0</v>
      </c>
      <c r="K869" s="458"/>
      <c r="L869" s="458"/>
      <c r="M869" s="448">
        <f t="shared" si="303"/>
        <v>0</v>
      </c>
      <c r="N869" s="451">
        <f t="shared" si="299"/>
        <v>0</v>
      </c>
      <c r="O869" s="416"/>
      <c r="P869" s="416"/>
      <c r="Q869" s="416"/>
      <c r="R869" s="416"/>
      <c r="S869" s="416"/>
      <c r="T869" s="416"/>
      <c r="U869" s="416"/>
      <c r="V869" s="416"/>
      <c r="W869" s="417"/>
      <c r="X869" s="417"/>
      <c r="Y869" s="417"/>
      <c r="Z869" s="417"/>
      <c r="AA869" s="417"/>
      <c r="AB869" s="417"/>
      <c r="AC869" s="417"/>
      <c r="AD869" s="417"/>
      <c r="AE869" s="417"/>
      <c r="AF869" s="417"/>
      <c r="AG869" s="417"/>
    </row>
    <row r="870" spans="1:33" s="461" customFormat="1" outlineLevel="2" x14ac:dyDescent="0.2">
      <c r="A870" s="450"/>
      <c r="B870" s="455"/>
      <c r="C870" s="444">
        <v>861</v>
      </c>
      <c r="D870" s="458"/>
      <c r="E870" s="458"/>
      <c r="F870" s="448">
        <f t="shared" si="300"/>
        <v>0</v>
      </c>
      <c r="G870" s="740"/>
      <c r="H870" s="828"/>
      <c r="I870" s="468" t="e">
        <f t="shared" si="301"/>
        <v>#N/A</v>
      </c>
      <c r="J870" s="448">
        <f t="shared" si="302"/>
        <v>0</v>
      </c>
      <c r="K870" s="458"/>
      <c r="L870" s="458"/>
      <c r="M870" s="448">
        <f t="shared" si="303"/>
        <v>0</v>
      </c>
      <c r="N870" s="451">
        <f t="shared" si="299"/>
        <v>0</v>
      </c>
      <c r="O870" s="416"/>
      <c r="P870" s="416"/>
      <c r="Q870" s="416"/>
      <c r="R870" s="416"/>
      <c r="S870" s="416"/>
      <c r="T870" s="416"/>
      <c r="U870" s="416"/>
      <c r="V870" s="416"/>
      <c r="W870" s="417"/>
      <c r="X870" s="417"/>
      <c r="Y870" s="417"/>
      <c r="Z870" s="417"/>
      <c r="AA870" s="417"/>
      <c r="AB870" s="417"/>
      <c r="AC870" s="417"/>
      <c r="AD870" s="417"/>
      <c r="AE870" s="417"/>
      <c r="AF870" s="417"/>
      <c r="AG870" s="417"/>
    </row>
    <row r="871" spans="1:33" s="461" customFormat="1" outlineLevel="2" x14ac:dyDescent="0.2">
      <c r="A871" s="450"/>
      <c r="B871" s="455"/>
      <c r="C871" s="444">
        <v>862</v>
      </c>
      <c r="D871" s="458"/>
      <c r="E871" s="458"/>
      <c r="F871" s="448">
        <f t="shared" si="300"/>
        <v>0</v>
      </c>
      <c r="G871" s="740"/>
      <c r="H871" s="828"/>
      <c r="I871" s="468" t="e">
        <f t="shared" si="301"/>
        <v>#N/A</v>
      </c>
      <c r="J871" s="448">
        <f t="shared" si="302"/>
        <v>0</v>
      </c>
      <c r="K871" s="458"/>
      <c r="L871" s="458"/>
      <c r="M871" s="448">
        <f t="shared" si="303"/>
        <v>0</v>
      </c>
      <c r="N871" s="451">
        <f t="shared" si="299"/>
        <v>0</v>
      </c>
      <c r="O871" s="416"/>
      <c r="P871" s="416"/>
      <c r="Q871" s="416"/>
      <c r="R871" s="416"/>
      <c r="S871" s="416"/>
      <c r="T871" s="416"/>
      <c r="U871" s="416"/>
      <c r="V871" s="416"/>
      <c r="W871" s="417"/>
      <c r="X871" s="417"/>
      <c r="Y871" s="417"/>
      <c r="Z871" s="417"/>
      <c r="AA871" s="417"/>
      <c r="AB871" s="417"/>
      <c r="AC871" s="417"/>
      <c r="AD871" s="417"/>
      <c r="AE871" s="417"/>
      <c r="AF871" s="417"/>
      <c r="AG871" s="417"/>
    </row>
    <row r="872" spans="1:33" s="461" customFormat="1" outlineLevel="2" x14ac:dyDescent="0.2">
      <c r="A872" s="450"/>
      <c r="B872" s="455"/>
      <c r="C872" s="444">
        <v>863</v>
      </c>
      <c r="D872" s="458"/>
      <c r="E872" s="458"/>
      <c r="F872" s="448">
        <f t="shared" si="300"/>
        <v>0</v>
      </c>
      <c r="G872" s="740"/>
      <c r="H872" s="828"/>
      <c r="I872" s="468" t="e">
        <f t="shared" si="301"/>
        <v>#N/A</v>
      </c>
      <c r="J872" s="448">
        <f t="shared" si="302"/>
        <v>0</v>
      </c>
      <c r="K872" s="458"/>
      <c r="L872" s="458"/>
      <c r="M872" s="448">
        <f t="shared" si="303"/>
        <v>0</v>
      </c>
      <c r="N872" s="451">
        <f t="shared" si="299"/>
        <v>0</v>
      </c>
      <c r="O872" s="416"/>
      <c r="P872" s="416"/>
      <c r="Q872" s="416"/>
      <c r="R872" s="416"/>
      <c r="S872" s="416"/>
      <c r="T872" s="416"/>
      <c r="U872" s="416"/>
      <c r="V872" s="416"/>
      <c r="W872" s="417"/>
      <c r="X872" s="417"/>
      <c r="Y872" s="417"/>
      <c r="Z872" s="417"/>
      <c r="AA872" s="417"/>
      <c r="AB872" s="417"/>
      <c r="AC872" s="417"/>
      <c r="AD872" s="417"/>
      <c r="AE872" s="417"/>
      <c r="AF872" s="417"/>
      <c r="AG872" s="417"/>
    </row>
    <row r="873" spans="1:33" s="461" customFormat="1" outlineLevel="2" x14ac:dyDescent="0.2">
      <c r="A873" s="452" t="s">
        <v>774</v>
      </c>
      <c r="B873" s="455"/>
      <c r="C873" s="444">
        <v>864</v>
      </c>
      <c r="D873" s="458"/>
      <c r="E873" s="458"/>
      <c r="F873" s="448"/>
      <c r="G873" s="740"/>
      <c r="H873" s="458"/>
      <c r="I873" s="458"/>
      <c r="J873" s="446"/>
      <c r="K873" s="458"/>
      <c r="L873" s="458"/>
      <c r="M873" s="448">
        <f t="shared" si="303"/>
        <v>0</v>
      </c>
      <c r="N873" s="451">
        <f t="shared" si="299"/>
        <v>0</v>
      </c>
      <c r="O873" s="416"/>
      <c r="P873" s="416"/>
      <c r="Q873" s="416"/>
      <c r="R873" s="416"/>
      <c r="S873" s="416"/>
      <c r="T873" s="416"/>
      <c r="U873" s="416"/>
      <c r="V873" s="416"/>
      <c r="W873" s="417"/>
      <c r="X873" s="417"/>
      <c r="Y873" s="417"/>
      <c r="Z873" s="417"/>
      <c r="AA873" s="417"/>
      <c r="AB873" s="417"/>
      <c r="AC873" s="417"/>
      <c r="AD873" s="417"/>
      <c r="AE873" s="417"/>
      <c r="AF873" s="417"/>
      <c r="AG873" s="417"/>
    </row>
    <row r="874" spans="1:33" s="461" customFormat="1" outlineLevel="1" x14ac:dyDescent="0.2">
      <c r="A874" s="452" t="str">
        <f>A$18</f>
        <v>Үндэсний хөрөнгө оруулалтын банк</v>
      </c>
      <c r="B874" s="455"/>
      <c r="C874" s="444">
        <v>865</v>
      </c>
      <c r="D874" s="455"/>
      <c r="E874" s="455"/>
      <c r="F874" s="448"/>
      <c r="G874" s="466"/>
      <c r="H874" s="463"/>
      <c r="I874" s="455"/>
      <c r="J874" s="448">
        <f>SUM(J875:J884)</f>
        <v>0</v>
      </c>
      <c r="K874" s="448">
        <f>SUM(K875:K884)</f>
        <v>0</v>
      </c>
      <c r="L874" s="448">
        <f>SUM(L875:L884)</f>
        <v>0</v>
      </c>
      <c r="M874" s="448">
        <f>SUM(M875:M884)</f>
        <v>0</v>
      </c>
      <c r="N874" s="451">
        <f>SUMPRODUCT((N875:N884=$V$2)*M875:M884)</f>
        <v>0</v>
      </c>
      <c r="O874" s="416"/>
      <c r="P874" s="416"/>
      <c r="Q874" s="416"/>
      <c r="R874" s="416"/>
      <c r="S874" s="416"/>
      <c r="T874" s="416"/>
      <c r="U874" s="416"/>
      <c r="V874" s="416"/>
      <c r="W874" s="417"/>
      <c r="X874" s="417"/>
      <c r="Y874" s="417"/>
      <c r="Z874" s="417"/>
      <c r="AA874" s="417"/>
      <c r="AB874" s="417"/>
      <c r="AC874" s="417"/>
      <c r="AD874" s="417"/>
      <c r="AE874" s="417"/>
      <c r="AF874" s="417"/>
      <c r="AG874" s="417"/>
    </row>
    <row r="875" spans="1:33" s="461" customFormat="1" outlineLevel="2" x14ac:dyDescent="0.2">
      <c r="A875" s="450"/>
      <c r="B875" s="455"/>
      <c r="C875" s="444">
        <v>866</v>
      </c>
      <c r="D875" s="456"/>
      <c r="E875" s="456"/>
      <c r="F875" s="448">
        <f>YEARFRAC(D875,E875)*12</f>
        <v>0</v>
      </c>
      <c r="G875" s="740"/>
      <c r="H875" s="828"/>
      <c r="I875" s="468" t="e">
        <f>_xlfn.IFS(H875=$H$499,$I$499,H875=$H$500,$I$500,H875=$H$501,$I$501,H875=$H$502,$I$502,H875=$H$503,$I$503,H875=$H$504,$I$504,H875=$H$505,$I$505,H875=$H$506,$I$506)</f>
        <v>#N/A</v>
      </c>
      <c r="J875" s="448">
        <f>IF(ISNA(I875),0,G875*I875)</f>
        <v>0</v>
      </c>
      <c r="K875" s="458"/>
      <c r="L875" s="458"/>
      <c r="M875" s="448">
        <f>J875+K875+L875</f>
        <v>0</v>
      </c>
      <c r="N875" s="451">
        <f t="shared" ref="N875:N884" si="304">N$18</f>
        <v>0</v>
      </c>
      <c r="O875" s="416"/>
      <c r="P875" s="416"/>
      <c r="Q875" s="416"/>
      <c r="R875" s="416"/>
      <c r="S875" s="416"/>
      <c r="T875" s="416"/>
      <c r="U875" s="416"/>
      <c r="V875" s="416"/>
      <c r="W875" s="417"/>
      <c r="X875" s="417"/>
      <c r="Y875" s="417"/>
      <c r="Z875" s="417"/>
      <c r="AA875" s="417"/>
      <c r="AB875" s="417"/>
      <c r="AC875" s="417"/>
      <c r="AD875" s="417"/>
      <c r="AE875" s="417"/>
      <c r="AF875" s="417"/>
      <c r="AG875" s="417"/>
    </row>
    <row r="876" spans="1:33" s="461" customFormat="1" outlineLevel="2" x14ac:dyDescent="0.2">
      <c r="A876" s="450"/>
      <c r="B876" s="455"/>
      <c r="C876" s="444">
        <v>867</v>
      </c>
      <c r="D876" s="456"/>
      <c r="E876" s="456"/>
      <c r="F876" s="448">
        <f t="shared" ref="F876:F883" si="305">YEARFRAC(D876,E876)*12</f>
        <v>0</v>
      </c>
      <c r="G876" s="740"/>
      <c r="H876" s="828"/>
      <c r="I876" s="468" t="e">
        <f t="shared" ref="I876:I883" si="306">_xlfn.IFS(H876=$H$499,$I$499,H876=$H$500,$I$500,H876=$H$501,$I$501,H876=$H$502,$I$502,H876=$H$503,$I$503,H876=$H$504,$I$504,H876=$H$505,$I$505,H876=$H$506,$I$506)</f>
        <v>#N/A</v>
      </c>
      <c r="J876" s="448">
        <f t="shared" ref="J876:J883" si="307">IF(ISNA(I876),0,G876*I876)</f>
        <v>0</v>
      </c>
      <c r="K876" s="458"/>
      <c r="L876" s="458"/>
      <c r="M876" s="448">
        <f t="shared" ref="M876:M884" si="308">J876+K876+L876</f>
        <v>0</v>
      </c>
      <c r="N876" s="451">
        <f t="shared" si="304"/>
        <v>0</v>
      </c>
      <c r="O876" s="416"/>
      <c r="P876" s="416"/>
      <c r="Q876" s="416"/>
      <c r="R876" s="416"/>
      <c r="S876" s="416"/>
      <c r="T876" s="416"/>
      <c r="U876" s="416"/>
      <c r="V876" s="416"/>
      <c r="W876" s="417"/>
      <c r="X876" s="417"/>
      <c r="Y876" s="417"/>
      <c r="Z876" s="417"/>
      <c r="AA876" s="417"/>
      <c r="AB876" s="417"/>
      <c r="AC876" s="417"/>
      <c r="AD876" s="417"/>
      <c r="AE876" s="417"/>
      <c r="AF876" s="417"/>
      <c r="AG876" s="417"/>
    </row>
    <row r="877" spans="1:33" s="461" customFormat="1" outlineLevel="2" x14ac:dyDescent="0.2">
      <c r="A877" s="450"/>
      <c r="B877" s="455"/>
      <c r="C877" s="444">
        <v>868</v>
      </c>
      <c r="D877" s="456"/>
      <c r="E877" s="456"/>
      <c r="F877" s="448">
        <f t="shared" si="305"/>
        <v>0</v>
      </c>
      <c r="G877" s="740"/>
      <c r="H877" s="828"/>
      <c r="I877" s="468" t="e">
        <f t="shared" si="306"/>
        <v>#N/A</v>
      </c>
      <c r="J877" s="448">
        <f t="shared" si="307"/>
        <v>0</v>
      </c>
      <c r="K877" s="458"/>
      <c r="L877" s="458"/>
      <c r="M877" s="448">
        <f t="shared" si="308"/>
        <v>0</v>
      </c>
      <c r="N877" s="451">
        <f t="shared" si="304"/>
        <v>0</v>
      </c>
      <c r="O877" s="416"/>
      <c r="P877" s="416"/>
      <c r="Q877" s="416"/>
      <c r="R877" s="416"/>
      <c r="S877" s="416"/>
      <c r="T877" s="416"/>
      <c r="U877" s="416"/>
      <c r="V877" s="416"/>
      <c r="W877" s="417"/>
      <c r="X877" s="417"/>
      <c r="Y877" s="417"/>
      <c r="Z877" s="417"/>
      <c r="AA877" s="417"/>
      <c r="AB877" s="417"/>
      <c r="AC877" s="417"/>
      <c r="AD877" s="417"/>
      <c r="AE877" s="417"/>
      <c r="AF877" s="417"/>
      <c r="AG877" s="417"/>
    </row>
    <row r="878" spans="1:33" s="461" customFormat="1" outlineLevel="2" x14ac:dyDescent="0.2">
      <c r="A878" s="450"/>
      <c r="B878" s="455"/>
      <c r="C878" s="444">
        <v>869</v>
      </c>
      <c r="D878" s="456"/>
      <c r="E878" s="456"/>
      <c r="F878" s="448">
        <f t="shared" si="305"/>
        <v>0</v>
      </c>
      <c r="G878" s="740"/>
      <c r="H878" s="828"/>
      <c r="I878" s="468" t="e">
        <f t="shared" si="306"/>
        <v>#N/A</v>
      </c>
      <c r="J878" s="448">
        <f t="shared" si="307"/>
        <v>0</v>
      </c>
      <c r="K878" s="458"/>
      <c r="L878" s="458"/>
      <c r="M878" s="448">
        <f t="shared" si="308"/>
        <v>0</v>
      </c>
      <c r="N878" s="451">
        <f t="shared" si="304"/>
        <v>0</v>
      </c>
      <c r="O878" s="416"/>
      <c r="P878" s="416"/>
      <c r="Q878" s="416"/>
      <c r="R878" s="416"/>
      <c r="S878" s="416"/>
      <c r="T878" s="416"/>
      <c r="U878" s="416"/>
      <c r="V878" s="416"/>
      <c r="W878" s="417"/>
      <c r="X878" s="417"/>
      <c r="Y878" s="417"/>
      <c r="Z878" s="417"/>
      <c r="AA878" s="417"/>
      <c r="AB878" s="417"/>
      <c r="AC878" s="417"/>
      <c r="AD878" s="417"/>
      <c r="AE878" s="417"/>
      <c r="AF878" s="417"/>
      <c r="AG878" s="417"/>
    </row>
    <row r="879" spans="1:33" s="461" customFormat="1" outlineLevel="2" x14ac:dyDescent="0.2">
      <c r="A879" s="450"/>
      <c r="B879" s="455"/>
      <c r="C879" s="444">
        <v>870</v>
      </c>
      <c r="D879" s="456"/>
      <c r="E879" s="456"/>
      <c r="F879" s="448">
        <f t="shared" si="305"/>
        <v>0</v>
      </c>
      <c r="G879" s="740"/>
      <c r="H879" s="828"/>
      <c r="I879" s="468" t="e">
        <f t="shared" si="306"/>
        <v>#N/A</v>
      </c>
      <c r="J879" s="448">
        <f t="shared" si="307"/>
        <v>0</v>
      </c>
      <c r="K879" s="458"/>
      <c r="L879" s="458"/>
      <c r="M879" s="448">
        <f t="shared" si="308"/>
        <v>0</v>
      </c>
      <c r="N879" s="451">
        <f t="shared" si="304"/>
        <v>0</v>
      </c>
      <c r="O879" s="416"/>
      <c r="P879" s="416"/>
      <c r="Q879" s="416"/>
      <c r="R879" s="416"/>
      <c r="S879" s="416"/>
      <c r="T879" s="416"/>
      <c r="U879" s="416"/>
      <c r="V879" s="416"/>
      <c r="W879" s="417"/>
      <c r="X879" s="417"/>
      <c r="Y879" s="417"/>
      <c r="Z879" s="417"/>
      <c r="AA879" s="417"/>
      <c r="AB879" s="417"/>
      <c r="AC879" s="417"/>
      <c r="AD879" s="417"/>
      <c r="AE879" s="417"/>
      <c r="AF879" s="417"/>
      <c r="AG879" s="417"/>
    </row>
    <row r="880" spans="1:33" s="461" customFormat="1" outlineLevel="2" x14ac:dyDescent="0.2">
      <c r="A880" s="450"/>
      <c r="B880" s="455"/>
      <c r="C880" s="444">
        <v>871</v>
      </c>
      <c r="D880" s="458"/>
      <c r="E880" s="458"/>
      <c r="F880" s="448">
        <f t="shared" si="305"/>
        <v>0</v>
      </c>
      <c r="G880" s="740"/>
      <c r="H880" s="828"/>
      <c r="I880" s="468" t="e">
        <f t="shared" si="306"/>
        <v>#N/A</v>
      </c>
      <c r="J880" s="448">
        <f t="shared" si="307"/>
        <v>0</v>
      </c>
      <c r="K880" s="458"/>
      <c r="L880" s="458"/>
      <c r="M880" s="448">
        <f t="shared" si="308"/>
        <v>0</v>
      </c>
      <c r="N880" s="451">
        <f t="shared" si="304"/>
        <v>0</v>
      </c>
      <c r="O880" s="416"/>
      <c r="P880" s="416"/>
      <c r="Q880" s="416"/>
      <c r="R880" s="416"/>
      <c r="S880" s="416"/>
      <c r="T880" s="416"/>
      <c r="U880" s="416"/>
      <c r="V880" s="416"/>
      <c r="W880" s="417"/>
      <c r="X880" s="417"/>
      <c r="Y880" s="417"/>
      <c r="Z880" s="417"/>
      <c r="AA880" s="417"/>
      <c r="AB880" s="417"/>
      <c r="AC880" s="417"/>
      <c r="AD880" s="417"/>
      <c r="AE880" s="417"/>
      <c r="AF880" s="417"/>
      <c r="AG880" s="417"/>
    </row>
    <row r="881" spans="1:33" s="461" customFormat="1" outlineLevel="2" x14ac:dyDescent="0.2">
      <c r="A881" s="450"/>
      <c r="B881" s="455"/>
      <c r="C881" s="444">
        <v>872</v>
      </c>
      <c r="D881" s="458"/>
      <c r="E881" s="458"/>
      <c r="F881" s="448">
        <f t="shared" si="305"/>
        <v>0</v>
      </c>
      <c r="G881" s="740"/>
      <c r="H881" s="828"/>
      <c r="I881" s="468" t="e">
        <f t="shared" si="306"/>
        <v>#N/A</v>
      </c>
      <c r="J881" s="448">
        <f t="shared" si="307"/>
        <v>0</v>
      </c>
      <c r="K881" s="458"/>
      <c r="L881" s="458"/>
      <c r="M881" s="448">
        <f t="shared" si="308"/>
        <v>0</v>
      </c>
      <c r="N881" s="451">
        <f t="shared" si="304"/>
        <v>0</v>
      </c>
      <c r="O881" s="416"/>
      <c r="P881" s="416"/>
      <c r="Q881" s="416"/>
      <c r="R881" s="416"/>
      <c r="S881" s="416"/>
      <c r="T881" s="416"/>
      <c r="U881" s="416"/>
      <c r="V881" s="416"/>
      <c r="W881" s="417"/>
      <c r="X881" s="417"/>
      <c r="Y881" s="417"/>
      <c r="Z881" s="417"/>
      <c r="AA881" s="417"/>
      <c r="AB881" s="417"/>
      <c r="AC881" s="417"/>
      <c r="AD881" s="417"/>
      <c r="AE881" s="417"/>
      <c r="AF881" s="417"/>
      <c r="AG881" s="417"/>
    </row>
    <row r="882" spans="1:33" s="461" customFormat="1" outlineLevel="2" x14ac:dyDescent="0.2">
      <c r="A882" s="450"/>
      <c r="B882" s="455"/>
      <c r="C882" s="444">
        <v>873</v>
      </c>
      <c r="D882" s="458"/>
      <c r="E882" s="458"/>
      <c r="F882" s="448">
        <f t="shared" si="305"/>
        <v>0</v>
      </c>
      <c r="G882" s="740"/>
      <c r="H882" s="828"/>
      <c r="I882" s="468" t="e">
        <f t="shared" si="306"/>
        <v>#N/A</v>
      </c>
      <c r="J882" s="448">
        <f t="shared" si="307"/>
        <v>0</v>
      </c>
      <c r="K882" s="458"/>
      <c r="L882" s="458"/>
      <c r="M882" s="448">
        <f t="shared" si="308"/>
        <v>0</v>
      </c>
      <c r="N882" s="451">
        <f t="shared" si="304"/>
        <v>0</v>
      </c>
      <c r="O882" s="416"/>
      <c r="P882" s="416"/>
      <c r="Q882" s="416"/>
      <c r="R882" s="416"/>
      <c r="S882" s="416"/>
      <c r="T882" s="416"/>
      <c r="U882" s="416"/>
      <c r="V882" s="416"/>
      <c r="W882" s="417"/>
      <c r="X882" s="417"/>
      <c r="Y882" s="417"/>
      <c r="Z882" s="417"/>
      <c r="AA882" s="417"/>
      <c r="AB882" s="417"/>
      <c r="AC882" s="417"/>
      <c r="AD882" s="417"/>
      <c r="AE882" s="417"/>
      <c r="AF882" s="417"/>
      <c r="AG882" s="417"/>
    </row>
    <row r="883" spans="1:33" s="461" customFormat="1" outlineLevel="2" x14ac:dyDescent="0.2">
      <c r="A883" s="450"/>
      <c r="B883" s="455"/>
      <c r="C883" s="444">
        <v>874</v>
      </c>
      <c r="D883" s="458"/>
      <c r="E883" s="458"/>
      <c r="F883" s="448">
        <f t="shared" si="305"/>
        <v>0</v>
      </c>
      <c r="G883" s="740"/>
      <c r="H883" s="828"/>
      <c r="I883" s="468" t="e">
        <f t="shared" si="306"/>
        <v>#N/A</v>
      </c>
      <c r="J883" s="448">
        <f t="shared" si="307"/>
        <v>0</v>
      </c>
      <c r="K883" s="458"/>
      <c r="L883" s="458"/>
      <c r="M883" s="448">
        <f t="shared" si="308"/>
        <v>0</v>
      </c>
      <c r="N883" s="451">
        <f t="shared" si="304"/>
        <v>0</v>
      </c>
      <c r="O883" s="416"/>
      <c r="P883" s="416"/>
      <c r="Q883" s="416"/>
      <c r="R883" s="416"/>
      <c r="S883" s="416"/>
      <c r="T883" s="416"/>
      <c r="U883" s="416"/>
      <c r="V883" s="416"/>
      <c r="W883" s="417"/>
      <c r="X883" s="417"/>
      <c r="Y883" s="417"/>
      <c r="Z883" s="417"/>
      <c r="AA883" s="417"/>
      <c r="AB883" s="417"/>
      <c r="AC883" s="417"/>
      <c r="AD883" s="417"/>
      <c r="AE883" s="417"/>
      <c r="AF883" s="417"/>
      <c r="AG883" s="417"/>
    </row>
    <row r="884" spans="1:33" s="461" customFormat="1" outlineLevel="2" x14ac:dyDescent="0.2">
      <c r="A884" s="452" t="s">
        <v>774</v>
      </c>
      <c r="B884" s="455"/>
      <c r="C884" s="444">
        <v>875</v>
      </c>
      <c r="D884" s="458"/>
      <c r="E884" s="458"/>
      <c r="F884" s="448"/>
      <c r="G884" s="740"/>
      <c r="H884" s="458"/>
      <c r="I884" s="458"/>
      <c r="J884" s="446"/>
      <c r="K884" s="458"/>
      <c r="L884" s="458"/>
      <c r="M884" s="448">
        <f t="shared" si="308"/>
        <v>0</v>
      </c>
      <c r="N884" s="451">
        <f t="shared" si="304"/>
        <v>0</v>
      </c>
      <c r="O884" s="416"/>
      <c r="P884" s="416"/>
      <c r="Q884" s="416"/>
      <c r="R884" s="416"/>
      <c r="S884" s="416"/>
      <c r="T884" s="416"/>
      <c r="U884" s="416"/>
      <c r="V884" s="416"/>
      <c r="W884" s="417"/>
      <c r="X884" s="417"/>
      <c r="Y884" s="417"/>
      <c r="Z884" s="417"/>
      <c r="AA884" s="417"/>
      <c r="AB884" s="417"/>
      <c r="AC884" s="417"/>
      <c r="AD884" s="417"/>
      <c r="AE884" s="417"/>
      <c r="AF884" s="417"/>
      <c r="AG884" s="417"/>
    </row>
    <row r="885" spans="1:33" s="461" customFormat="1" outlineLevel="1" x14ac:dyDescent="0.2">
      <c r="A885" s="452" t="str">
        <f>A$19</f>
        <v>Хаан банк</v>
      </c>
      <c r="B885" s="455"/>
      <c r="C885" s="444">
        <v>876</v>
      </c>
      <c r="D885" s="455"/>
      <c r="E885" s="455"/>
      <c r="F885" s="448"/>
      <c r="G885" s="466"/>
      <c r="H885" s="463"/>
      <c r="I885" s="455"/>
      <c r="J885" s="448">
        <f>SUM(J886:J895)</f>
        <v>0</v>
      </c>
      <c r="K885" s="448">
        <f>SUM(K886:K895)</f>
        <v>0</v>
      </c>
      <c r="L885" s="448">
        <f>SUM(L886:L895)</f>
        <v>0</v>
      </c>
      <c r="M885" s="448">
        <f>SUM(M886:M895)</f>
        <v>0</v>
      </c>
      <c r="N885" s="451">
        <f>SUMPRODUCT((N886:N895=$V$2)*M886:M895)</f>
        <v>0</v>
      </c>
      <c r="O885" s="416"/>
      <c r="P885" s="416"/>
      <c r="Q885" s="416"/>
      <c r="R885" s="416"/>
      <c r="S885" s="416"/>
      <c r="T885" s="416"/>
      <c r="U885" s="416"/>
      <c r="V885" s="416"/>
      <c r="W885" s="417"/>
      <c r="X885" s="417"/>
      <c r="Y885" s="417"/>
      <c r="Z885" s="417"/>
      <c r="AA885" s="417"/>
      <c r="AB885" s="417"/>
      <c r="AC885" s="417"/>
      <c r="AD885" s="417"/>
      <c r="AE885" s="417"/>
      <c r="AF885" s="417"/>
      <c r="AG885" s="417"/>
    </row>
    <row r="886" spans="1:33" s="461" customFormat="1" outlineLevel="2" x14ac:dyDescent="0.2">
      <c r="A886" s="450"/>
      <c r="B886" s="455"/>
      <c r="C886" s="444">
        <v>877</v>
      </c>
      <c r="D886" s="456"/>
      <c r="E886" s="456"/>
      <c r="F886" s="448">
        <f>YEARFRAC(D886,E886)*12</f>
        <v>0</v>
      </c>
      <c r="G886" s="740"/>
      <c r="H886" s="828"/>
      <c r="I886" s="468" t="e">
        <f>_xlfn.IFS(H886=$H$499,$I$499,H886=$H$500,$I$500,H886=$H$501,$I$501,H886=$H$502,$I$502,H886=$H$503,$I$503,H886=$H$504,$I$504,H886=$H$505,$I$505,H886=$H$506,$I$506)</f>
        <v>#N/A</v>
      </c>
      <c r="J886" s="448">
        <f>IF(ISNA(I886),0,G886*I886)</f>
        <v>0</v>
      </c>
      <c r="K886" s="458"/>
      <c r="L886" s="458"/>
      <c r="M886" s="448">
        <f>J886+K886+L886</f>
        <v>0</v>
      </c>
      <c r="N886" s="451">
        <f t="shared" ref="N886:N895" si="309">N$19</f>
        <v>0</v>
      </c>
      <c r="O886" s="416"/>
      <c r="P886" s="416"/>
      <c r="Q886" s="416"/>
      <c r="R886" s="416"/>
      <c r="S886" s="416"/>
      <c r="T886" s="416"/>
      <c r="U886" s="416"/>
      <c r="V886" s="416"/>
      <c r="W886" s="417"/>
      <c r="X886" s="417"/>
      <c r="Y886" s="417"/>
      <c r="Z886" s="417"/>
      <c r="AA886" s="417"/>
      <c r="AB886" s="417"/>
      <c r="AC886" s="417"/>
      <c r="AD886" s="417"/>
      <c r="AE886" s="417"/>
      <c r="AF886" s="417"/>
      <c r="AG886" s="417"/>
    </row>
    <row r="887" spans="1:33" s="461" customFormat="1" outlineLevel="2" x14ac:dyDescent="0.2">
      <c r="A887" s="450"/>
      <c r="B887" s="455"/>
      <c r="C887" s="444">
        <v>878</v>
      </c>
      <c r="D887" s="456"/>
      <c r="E887" s="456"/>
      <c r="F887" s="448">
        <f t="shared" ref="F887:F894" si="310">YEARFRAC(D887,E887)*12</f>
        <v>0</v>
      </c>
      <c r="G887" s="740"/>
      <c r="H887" s="828"/>
      <c r="I887" s="468" t="e">
        <f t="shared" ref="I887:I894" si="311">_xlfn.IFS(H887=$H$499,$I$499,H887=$H$500,$I$500,H887=$H$501,$I$501,H887=$H$502,$I$502,H887=$H$503,$I$503,H887=$H$504,$I$504,H887=$H$505,$I$505,H887=$H$506,$I$506)</f>
        <v>#N/A</v>
      </c>
      <c r="J887" s="448">
        <f t="shared" ref="J887:J894" si="312">IF(ISNA(I887),0,G887*I887)</f>
        <v>0</v>
      </c>
      <c r="K887" s="458"/>
      <c r="L887" s="458"/>
      <c r="M887" s="448">
        <f t="shared" ref="M887:M895" si="313">J887+K887+L887</f>
        <v>0</v>
      </c>
      <c r="N887" s="451">
        <f t="shared" si="309"/>
        <v>0</v>
      </c>
      <c r="O887" s="416"/>
      <c r="P887" s="416"/>
      <c r="Q887" s="416"/>
      <c r="R887" s="416"/>
      <c r="S887" s="416"/>
      <c r="T887" s="416"/>
      <c r="U887" s="416"/>
      <c r="V887" s="416"/>
      <c r="W887" s="417"/>
      <c r="X887" s="417"/>
      <c r="Y887" s="417"/>
      <c r="Z887" s="417"/>
      <c r="AA887" s="417"/>
      <c r="AB887" s="417"/>
      <c r="AC887" s="417"/>
      <c r="AD887" s="417"/>
      <c r="AE887" s="417"/>
      <c r="AF887" s="417"/>
      <c r="AG887" s="417"/>
    </row>
    <row r="888" spans="1:33" s="461" customFormat="1" outlineLevel="2" x14ac:dyDescent="0.2">
      <c r="A888" s="450"/>
      <c r="B888" s="455"/>
      <c r="C888" s="444">
        <v>879</v>
      </c>
      <c r="D888" s="456"/>
      <c r="E888" s="456"/>
      <c r="F888" s="448">
        <f t="shared" si="310"/>
        <v>0</v>
      </c>
      <c r="G888" s="740"/>
      <c r="H888" s="828"/>
      <c r="I888" s="468" t="e">
        <f t="shared" si="311"/>
        <v>#N/A</v>
      </c>
      <c r="J888" s="448">
        <f t="shared" si="312"/>
        <v>0</v>
      </c>
      <c r="K888" s="458"/>
      <c r="L888" s="458"/>
      <c r="M888" s="448">
        <f t="shared" si="313"/>
        <v>0</v>
      </c>
      <c r="N888" s="451">
        <f t="shared" si="309"/>
        <v>0</v>
      </c>
      <c r="O888" s="416"/>
      <c r="P888" s="416"/>
      <c r="Q888" s="416"/>
      <c r="R888" s="416"/>
      <c r="S888" s="416"/>
      <c r="T888" s="416"/>
      <c r="U888" s="416"/>
      <c r="V888" s="416"/>
      <c r="W888" s="417"/>
      <c r="X888" s="417"/>
      <c r="Y888" s="417"/>
      <c r="Z888" s="417"/>
      <c r="AA888" s="417"/>
      <c r="AB888" s="417"/>
      <c r="AC888" s="417"/>
      <c r="AD888" s="417"/>
      <c r="AE888" s="417"/>
      <c r="AF888" s="417"/>
      <c r="AG888" s="417"/>
    </row>
    <row r="889" spans="1:33" s="461" customFormat="1" outlineLevel="2" x14ac:dyDescent="0.2">
      <c r="A889" s="450"/>
      <c r="B889" s="455"/>
      <c r="C889" s="444">
        <v>880</v>
      </c>
      <c r="D889" s="456"/>
      <c r="E889" s="456"/>
      <c r="F889" s="448">
        <f t="shared" si="310"/>
        <v>0</v>
      </c>
      <c r="G889" s="740"/>
      <c r="H889" s="828"/>
      <c r="I889" s="468" t="e">
        <f t="shared" si="311"/>
        <v>#N/A</v>
      </c>
      <c r="J889" s="448">
        <f t="shared" si="312"/>
        <v>0</v>
      </c>
      <c r="K889" s="458"/>
      <c r="L889" s="458"/>
      <c r="M889" s="448">
        <f t="shared" si="313"/>
        <v>0</v>
      </c>
      <c r="N889" s="451">
        <f t="shared" si="309"/>
        <v>0</v>
      </c>
      <c r="O889" s="416"/>
      <c r="P889" s="416"/>
      <c r="Q889" s="416"/>
      <c r="R889" s="416"/>
      <c r="S889" s="416"/>
      <c r="T889" s="416"/>
      <c r="U889" s="416"/>
      <c r="V889" s="416"/>
      <c r="W889" s="417"/>
      <c r="X889" s="417"/>
      <c r="Y889" s="417"/>
      <c r="Z889" s="417"/>
      <c r="AA889" s="417"/>
      <c r="AB889" s="417"/>
      <c r="AC889" s="417"/>
      <c r="AD889" s="417"/>
      <c r="AE889" s="417"/>
      <c r="AF889" s="417"/>
      <c r="AG889" s="417"/>
    </row>
    <row r="890" spans="1:33" s="461" customFormat="1" outlineLevel="2" x14ac:dyDescent="0.2">
      <c r="A890" s="450"/>
      <c r="B890" s="455"/>
      <c r="C890" s="444">
        <v>881</v>
      </c>
      <c r="D890" s="456"/>
      <c r="E890" s="456"/>
      <c r="F890" s="448">
        <f t="shared" si="310"/>
        <v>0</v>
      </c>
      <c r="G890" s="740"/>
      <c r="H890" s="828"/>
      <c r="I890" s="468" t="e">
        <f t="shared" si="311"/>
        <v>#N/A</v>
      </c>
      <c r="J890" s="448">
        <f t="shared" si="312"/>
        <v>0</v>
      </c>
      <c r="K890" s="458"/>
      <c r="L890" s="458"/>
      <c r="M890" s="448">
        <f t="shared" si="313"/>
        <v>0</v>
      </c>
      <c r="N890" s="451">
        <f t="shared" si="309"/>
        <v>0</v>
      </c>
      <c r="O890" s="416"/>
      <c r="P890" s="416"/>
      <c r="Q890" s="416"/>
      <c r="R890" s="416"/>
      <c r="S890" s="416"/>
      <c r="T890" s="416"/>
      <c r="U890" s="416"/>
      <c r="V890" s="416"/>
      <c r="W890" s="417"/>
      <c r="X890" s="417"/>
      <c r="Y890" s="417"/>
      <c r="Z890" s="417"/>
      <c r="AA890" s="417"/>
      <c r="AB890" s="417"/>
      <c r="AC890" s="417"/>
      <c r="AD890" s="417"/>
      <c r="AE890" s="417"/>
      <c r="AF890" s="417"/>
      <c r="AG890" s="417"/>
    </row>
    <row r="891" spans="1:33" s="461" customFormat="1" outlineLevel="2" x14ac:dyDescent="0.2">
      <c r="A891" s="450"/>
      <c r="B891" s="455"/>
      <c r="C891" s="444">
        <v>882</v>
      </c>
      <c r="D891" s="458"/>
      <c r="E891" s="458"/>
      <c r="F891" s="448">
        <f t="shared" si="310"/>
        <v>0</v>
      </c>
      <c r="G891" s="740"/>
      <c r="H891" s="828"/>
      <c r="I891" s="468" t="e">
        <f t="shared" si="311"/>
        <v>#N/A</v>
      </c>
      <c r="J891" s="448">
        <f t="shared" si="312"/>
        <v>0</v>
      </c>
      <c r="K891" s="458"/>
      <c r="L891" s="458"/>
      <c r="M891" s="448">
        <f t="shared" si="313"/>
        <v>0</v>
      </c>
      <c r="N891" s="451">
        <f t="shared" si="309"/>
        <v>0</v>
      </c>
      <c r="O891" s="416"/>
      <c r="P891" s="416"/>
      <c r="Q891" s="416"/>
      <c r="R891" s="416"/>
      <c r="S891" s="416"/>
      <c r="T891" s="416"/>
      <c r="U891" s="416"/>
      <c r="V891" s="416"/>
      <c r="W891" s="417"/>
      <c r="X891" s="417"/>
      <c r="Y891" s="417"/>
      <c r="Z891" s="417"/>
      <c r="AA891" s="417"/>
      <c r="AB891" s="417"/>
      <c r="AC891" s="417"/>
      <c r="AD891" s="417"/>
      <c r="AE891" s="417"/>
      <c r="AF891" s="417"/>
      <c r="AG891" s="417"/>
    </row>
    <row r="892" spans="1:33" s="461" customFormat="1" outlineLevel="2" x14ac:dyDescent="0.2">
      <c r="A892" s="450"/>
      <c r="B892" s="455"/>
      <c r="C892" s="444">
        <v>883</v>
      </c>
      <c r="D892" s="458"/>
      <c r="E892" s="458"/>
      <c r="F892" s="448">
        <f t="shared" si="310"/>
        <v>0</v>
      </c>
      <c r="G892" s="740"/>
      <c r="H892" s="828"/>
      <c r="I892" s="468" t="e">
        <f t="shared" si="311"/>
        <v>#N/A</v>
      </c>
      <c r="J892" s="448">
        <f t="shared" si="312"/>
        <v>0</v>
      </c>
      <c r="K892" s="458"/>
      <c r="L892" s="458"/>
      <c r="M892" s="448">
        <f t="shared" si="313"/>
        <v>0</v>
      </c>
      <c r="N892" s="451">
        <f t="shared" si="309"/>
        <v>0</v>
      </c>
      <c r="O892" s="416"/>
      <c r="P892" s="416"/>
      <c r="Q892" s="416"/>
      <c r="R892" s="416"/>
      <c r="S892" s="416"/>
      <c r="T892" s="416"/>
      <c r="U892" s="416"/>
      <c r="V892" s="416"/>
      <c r="W892" s="417"/>
      <c r="X892" s="417"/>
      <c r="Y892" s="417"/>
      <c r="Z892" s="417"/>
      <c r="AA892" s="417"/>
      <c r="AB892" s="417"/>
      <c r="AC892" s="417"/>
      <c r="AD892" s="417"/>
      <c r="AE892" s="417"/>
      <c r="AF892" s="417"/>
      <c r="AG892" s="417"/>
    </row>
    <row r="893" spans="1:33" s="461" customFormat="1" outlineLevel="2" x14ac:dyDescent="0.2">
      <c r="A893" s="450"/>
      <c r="B893" s="455"/>
      <c r="C893" s="444">
        <v>884</v>
      </c>
      <c r="D893" s="458"/>
      <c r="E893" s="458"/>
      <c r="F893" s="448">
        <f t="shared" si="310"/>
        <v>0</v>
      </c>
      <c r="G893" s="740"/>
      <c r="H893" s="828"/>
      <c r="I893" s="468" t="e">
        <f t="shared" si="311"/>
        <v>#N/A</v>
      </c>
      <c r="J893" s="448">
        <f t="shared" si="312"/>
        <v>0</v>
      </c>
      <c r="K893" s="458"/>
      <c r="L893" s="458"/>
      <c r="M893" s="448">
        <f t="shared" si="313"/>
        <v>0</v>
      </c>
      <c r="N893" s="451">
        <f t="shared" si="309"/>
        <v>0</v>
      </c>
      <c r="O893" s="416"/>
      <c r="P893" s="416"/>
      <c r="Q893" s="416"/>
      <c r="R893" s="416"/>
      <c r="S893" s="416"/>
      <c r="T893" s="416"/>
      <c r="U893" s="416"/>
      <c r="V893" s="416"/>
      <c r="W893" s="417"/>
      <c r="X893" s="417"/>
      <c r="Y893" s="417"/>
      <c r="Z893" s="417"/>
      <c r="AA893" s="417"/>
      <c r="AB893" s="417"/>
      <c r="AC893" s="417"/>
      <c r="AD893" s="417"/>
      <c r="AE893" s="417"/>
      <c r="AF893" s="417"/>
      <c r="AG893" s="417"/>
    </row>
    <row r="894" spans="1:33" s="461" customFormat="1" outlineLevel="2" x14ac:dyDescent="0.2">
      <c r="A894" s="450"/>
      <c r="B894" s="455"/>
      <c r="C894" s="444">
        <v>885</v>
      </c>
      <c r="D894" s="458"/>
      <c r="E894" s="458"/>
      <c r="F894" s="448">
        <f t="shared" si="310"/>
        <v>0</v>
      </c>
      <c r="G894" s="740"/>
      <c r="H894" s="828"/>
      <c r="I894" s="468" t="e">
        <f t="shared" si="311"/>
        <v>#N/A</v>
      </c>
      <c r="J894" s="448">
        <f t="shared" si="312"/>
        <v>0</v>
      </c>
      <c r="K894" s="458"/>
      <c r="L894" s="458"/>
      <c r="M894" s="448">
        <f t="shared" si="313"/>
        <v>0</v>
      </c>
      <c r="N894" s="451">
        <f t="shared" si="309"/>
        <v>0</v>
      </c>
      <c r="O894" s="416"/>
      <c r="P894" s="416"/>
      <c r="Q894" s="416"/>
      <c r="R894" s="416"/>
      <c r="S894" s="416"/>
      <c r="T894" s="416"/>
      <c r="U894" s="416"/>
      <c r="V894" s="416"/>
      <c r="W894" s="417"/>
      <c r="X894" s="417"/>
      <c r="Y894" s="417"/>
      <c r="Z894" s="417"/>
      <c r="AA894" s="417"/>
      <c r="AB894" s="417"/>
      <c r="AC894" s="417"/>
      <c r="AD894" s="417"/>
      <c r="AE894" s="417"/>
      <c r="AF894" s="417"/>
      <c r="AG894" s="417"/>
    </row>
    <row r="895" spans="1:33" s="461" customFormat="1" outlineLevel="2" x14ac:dyDescent="0.2">
      <c r="A895" s="452" t="s">
        <v>774</v>
      </c>
      <c r="B895" s="455"/>
      <c r="C895" s="444">
        <v>886</v>
      </c>
      <c r="D895" s="458"/>
      <c r="E895" s="458"/>
      <c r="F895" s="448"/>
      <c r="G895" s="740"/>
      <c r="H895" s="458"/>
      <c r="I895" s="458"/>
      <c r="J895" s="446"/>
      <c r="K895" s="458"/>
      <c r="L895" s="458"/>
      <c r="M895" s="448">
        <f t="shared" si="313"/>
        <v>0</v>
      </c>
      <c r="N895" s="451">
        <f t="shared" si="309"/>
        <v>0</v>
      </c>
      <c r="O895" s="416"/>
      <c r="P895" s="416"/>
      <c r="Q895" s="416"/>
      <c r="R895" s="416"/>
      <c r="S895" s="416"/>
      <c r="T895" s="416"/>
      <c r="U895" s="416"/>
      <c r="V895" s="416"/>
      <c r="W895" s="417"/>
      <c r="X895" s="417"/>
      <c r="Y895" s="417"/>
      <c r="Z895" s="417"/>
      <c r="AA895" s="417"/>
      <c r="AB895" s="417"/>
      <c r="AC895" s="417"/>
      <c r="AD895" s="417"/>
      <c r="AE895" s="417"/>
      <c r="AF895" s="417"/>
      <c r="AG895" s="417"/>
    </row>
    <row r="896" spans="1:33" s="461" customFormat="1" outlineLevel="1" x14ac:dyDescent="0.2">
      <c r="A896" s="452" t="str">
        <f>A$20</f>
        <v>Хас банк</v>
      </c>
      <c r="B896" s="455"/>
      <c r="C896" s="444">
        <v>887</v>
      </c>
      <c r="D896" s="455"/>
      <c r="E896" s="455"/>
      <c r="F896" s="448"/>
      <c r="G896" s="466"/>
      <c r="H896" s="463"/>
      <c r="I896" s="455"/>
      <c r="J896" s="448">
        <f>SUM(J897:J906)</f>
        <v>0</v>
      </c>
      <c r="K896" s="448">
        <f>SUM(K897:K906)</f>
        <v>0</v>
      </c>
      <c r="L896" s="448">
        <f>SUM(L897:L906)</f>
        <v>0</v>
      </c>
      <c r="M896" s="448">
        <f>SUM(M897:M906)</f>
        <v>0</v>
      </c>
      <c r="N896" s="451">
        <f>SUMPRODUCT((N897:N906=$V$2)*M897:M906)</f>
        <v>0</v>
      </c>
      <c r="O896" s="416"/>
      <c r="P896" s="416"/>
      <c r="Q896" s="416"/>
      <c r="R896" s="416"/>
      <c r="S896" s="416"/>
      <c r="T896" s="416"/>
      <c r="U896" s="416"/>
      <c r="V896" s="416"/>
      <c r="W896" s="417"/>
      <c r="X896" s="417"/>
      <c r="Y896" s="417"/>
      <c r="Z896" s="417"/>
      <c r="AA896" s="417"/>
      <c r="AB896" s="417"/>
      <c r="AC896" s="417"/>
      <c r="AD896" s="417"/>
      <c r="AE896" s="417"/>
      <c r="AF896" s="417"/>
      <c r="AG896" s="417"/>
    </row>
    <row r="897" spans="1:33" s="461" customFormat="1" outlineLevel="2" x14ac:dyDescent="0.2">
      <c r="A897" s="450"/>
      <c r="B897" s="455"/>
      <c r="C897" s="444">
        <v>888</v>
      </c>
      <c r="D897" s="456"/>
      <c r="E897" s="456"/>
      <c r="F897" s="448">
        <f>YEARFRAC(D897,E897)*12</f>
        <v>0</v>
      </c>
      <c r="G897" s="740"/>
      <c r="H897" s="828"/>
      <c r="I897" s="468" t="e">
        <f>_xlfn.IFS(H897=$H$499,$I$499,H897=$H$500,$I$500,H897=$H$501,$I$501,H897=$H$502,$I$502,H897=$H$503,$I$503,H897=$H$504,$I$504,H897=$H$505,$I$505,H897=$H$506,$I$506)</f>
        <v>#N/A</v>
      </c>
      <c r="J897" s="448">
        <f>IF(ISNA(I897),0,G897*I897)</f>
        <v>0</v>
      </c>
      <c r="K897" s="458"/>
      <c r="L897" s="458"/>
      <c r="M897" s="448">
        <f>J897+K897+L897</f>
        <v>0</v>
      </c>
      <c r="N897" s="451">
        <f t="shared" ref="N897:N906" si="314">N$20</f>
        <v>0</v>
      </c>
      <c r="O897" s="416"/>
      <c r="P897" s="416"/>
      <c r="Q897" s="416"/>
      <c r="R897" s="416"/>
      <c r="S897" s="416"/>
      <c r="T897" s="416"/>
      <c r="U897" s="416"/>
      <c r="V897" s="416"/>
      <c r="W897" s="417"/>
      <c r="X897" s="417"/>
      <c r="Y897" s="417"/>
      <c r="Z897" s="417"/>
      <c r="AA897" s="417"/>
      <c r="AB897" s="417"/>
      <c r="AC897" s="417"/>
      <c r="AD897" s="417"/>
      <c r="AE897" s="417"/>
      <c r="AF897" s="417"/>
      <c r="AG897" s="417"/>
    </row>
    <row r="898" spans="1:33" s="461" customFormat="1" outlineLevel="2" x14ac:dyDescent="0.2">
      <c r="A898" s="450"/>
      <c r="B898" s="455"/>
      <c r="C898" s="444">
        <v>889</v>
      </c>
      <c r="D898" s="456"/>
      <c r="E898" s="456"/>
      <c r="F898" s="448">
        <f t="shared" ref="F898:F905" si="315">YEARFRAC(D898,E898)*12</f>
        <v>0</v>
      </c>
      <c r="G898" s="740"/>
      <c r="H898" s="828"/>
      <c r="I898" s="468" t="e">
        <f t="shared" ref="I898:I905" si="316">_xlfn.IFS(H898=$H$499,$I$499,H898=$H$500,$I$500,H898=$H$501,$I$501,H898=$H$502,$I$502,H898=$H$503,$I$503,H898=$H$504,$I$504,H898=$H$505,$I$505,H898=$H$506,$I$506)</f>
        <v>#N/A</v>
      </c>
      <c r="J898" s="448">
        <f t="shared" ref="J898:J905" si="317">IF(ISNA(I898),0,G898*I898)</f>
        <v>0</v>
      </c>
      <c r="K898" s="458"/>
      <c r="L898" s="458"/>
      <c r="M898" s="448">
        <f t="shared" ref="M898:M906" si="318">J898+K898+L898</f>
        <v>0</v>
      </c>
      <c r="N898" s="451">
        <f t="shared" si="314"/>
        <v>0</v>
      </c>
      <c r="O898" s="416"/>
      <c r="P898" s="416"/>
      <c r="Q898" s="416"/>
      <c r="R898" s="416"/>
      <c r="S898" s="416"/>
      <c r="T898" s="416"/>
      <c r="U898" s="416"/>
      <c r="V898" s="416"/>
      <c r="W898" s="417"/>
      <c r="X898" s="417"/>
      <c r="Y898" s="417"/>
      <c r="Z898" s="417"/>
      <c r="AA898" s="417"/>
      <c r="AB898" s="417"/>
      <c r="AC898" s="417"/>
      <c r="AD898" s="417"/>
      <c r="AE898" s="417"/>
      <c r="AF898" s="417"/>
      <c r="AG898" s="417"/>
    </row>
    <row r="899" spans="1:33" s="461" customFormat="1" outlineLevel="2" x14ac:dyDescent="0.2">
      <c r="A899" s="450"/>
      <c r="B899" s="455"/>
      <c r="C899" s="444">
        <v>890</v>
      </c>
      <c r="D899" s="456"/>
      <c r="E899" s="456"/>
      <c r="F899" s="448">
        <f t="shared" si="315"/>
        <v>0</v>
      </c>
      <c r="G899" s="740"/>
      <c r="H899" s="828"/>
      <c r="I899" s="468" t="e">
        <f t="shared" si="316"/>
        <v>#N/A</v>
      </c>
      <c r="J899" s="448">
        <f t="shared" si="317"/>
        <v>0</v>
      </c>
      <c r="K899" s="458"/>
      <c r="L899" s="458"/>
      <c r="M899" s="448">
        <f t="shared" si="318"/>
        <v>0</v>
      </c>
      <c r="N899" s="451">
        <f t="shared" si="314"/>
        <v>0</v>
      </c>
      <c r="O899" s="416"/>
      <c r="P899" s="416"/>
      <c r="Q899" s="416"/>
      <c r="R899" s="416"/>
      <c r="S899" s="416"/>
      <c r="T899" s="416"/>
      <c r="U899" s="416"/>
      <c r="V899" s="416"/>
      <c r="W899" s="417"/>
      <c r="X899" s="417"/>
      <c r="Y899" s="417"/>
      <c r="Z899" s="417"/>
      <c r="AA899" s="417"/>
      <c r="AB899" s="417"/>
      <c r="AC899" s="417"/>
      <c r="AD899" s="417"/>
      <c r="AE899" s="417"/>
      <c r="AF899" s="417"/>
      <c r="AG899" s="417"/>
    </row>
    <row r="900" spans="1:33" s="461" customFormat="1" outlineLevel="2" x14ac:dyDescent="0.2">
      <c r="A900" s="450"/>
      <c r="B900" s="455"/>
      <c r="C900" s="444">
        <v>891</v>
      </c>
      <c r="D900" s="456"/>
      <c r="E900" s="456"/>
      <c r="F900" s="448">
        <f t="shared" si="315"/>
        <v>0</v>
      </c>
      <c r="G900" s="740"/>
      <c r="H900" s="828"/>
      <c r="I900" s="468" t="e">
        <f t="shared" si="316"/>
        <v>#N/A</v>
      </c>
      <c r="J900" s="448">
        <f t="shared" si="317"/>
        <v>0</v>
      </c>
      <c r="K900" s="458"/>
      <c r="L900" s="458"/>
      <c r="M900" s="448">
        <f t="shared" si="318"/>
        <v>0</v>
      </c>
      <c r="N900" s="451">
        <f t="shared" si="314"/>
        <v>0</v>
      </c>
      <c r="O900" s="416"/>
      <c r="P900" s="416"/>
      <c r="Q900" s="416"/>
      <c r="R900" s="416"/>
      <c r="S900" s="416"/>
      <c r="T900" s="416"/>
      <c r="U900" s="416"/>
      <c r="V900" s="416"/>
      <c r="W900" s="417"/>
      <c r="X900" s="417"/>
      <c r="Y900" s="417"/>
      <c r="Z900" s="417"/>
      <c r="AA900" s="417"/>
      <c r="AB900" s="417"/>
      <c r="AC900" s="417"/>
      <c r="AD900" s="417"/>
      <c r="AE900" s="417"/>
      <c r="AF900" s="417"/>
      <c r="AG900" s="417"/>
    </row>
    <row r="901" spans="1:33" s="461" customFormat="1" outlineLevel="2" x14ac:dyDescent="0.2">
      <c r="A901" s="450"/>
      <c r="B901" s="455"/>
      <c r="C901" s="444">
        <v>892</v>
      </c>
      <c r="D901" s="456"/>
      <c r="E901" s="456"/>
      <c r="F901" s="448">
        <f t="shared" si="315"/>
        <v>0</v>
      </c>
      <c r="G901" s="740"/>
      <c r="H901" s="828"/>
      <c r="I901" s="468" t="e">
        <f t="shared" si="316"/>
        <v>#N/A</v>
      </c>
      <c r="J901" s="448">
        <f t="shared" si="317"/>
        <v>0</v>
      </c>
      <c r="K901" s="458"/>
      <c r="L901" s="458"/>
      <c r="M901" s="448">
        <f t="shared" si="318"/>
        <v>0</v>
      </c>
      <c r="N901" s="451">
        <f t="shared" si="314"/>
        <v>0</v>
      </c>
      <c r="O901" s="416"/>
      <c r="P901" s="416"/>
      <c r="Q901" s="416"/>
      <c r="R901" s="416"/>
      <c r="S901" s="416"/>
      <c r="T901" s="416"/>
      <c r="U901" s="416"/>
      <c r="V901" s="416"/>
      <c r="W901" s="417"/>
      <c r="X901" s="417"/>
      <c r="Y901" s="417"/>
      <c r="Z901" s="417"/>
      <c r="AA901" s="417"/>
      <c r="AB901" s="417"/>
      <c r="AC901" s="417"/>
      <c r="AD901" s="417"/>
      <c r="AE901" s="417"/>
      <c r="AF901" s="417"/>
      <c r="AG901" s="417"/>
    </row>
    <row r="902" spans="1:33" s="461" customFormat="1" outlineLevel="2" x14ac:dyDescent="0.2">
      <c r="A902" s="450"/>
      <c r="B902" s="455"/>
      <c r="C902" s="444">
        <v>893</v>
      </c>
      <c r="D902" s="458"/>
      <c r="E902" s="458"/>
      <c r="F902" s="448">
        <f t="shared" si="315"/>
        <v>0</v>
      </c>
      <c r="G902" s="740"/>
      <c r="H902" s="828"/>
      <c r="I902" s="468" t="e">
        <f t="shared" si="316"/>
        <v>#N/A</v>
      </c>
      <c r="J902" s="448">
        <f t="shared" si="317"/>
        <v>0</v>
      </c>
      <c r="K902" s="458"/>
      <c r="L902" s="458"/>
      <c r="M902" s="448">
        <f t="shared" si="318"/>
        <v>0</v>
      </c>
      <c r="N902" s="451">
        <f t="shared" si="314"/>
        <v>0</v>
      </c>
      <c r="O902" s="416"/>
      <c r="P902" s="416"/>
      <c r="Q902" s="416"/>
      <c r="R902" s="416"/>
      <c r="S902" s="416"/>
      <c r="T902" s="416"/>
      <c r="U902" s="416"/>
      <c r="V902" s="416"/>
      <c r="W902" s="417"/>
      <c r="X902" s="417"/>
      <c r="Y902" s="417"/>
      <c r="Z902" s="417"/>
      <c r="AA902" s="417"/>
      <c r="AB902" s="417"/>
      <c r="AC902" s="417"/>
      <c r="AD902" s="417"/>
      <c r="AE902" s="417"/>
      <c r="AF902" s="417"/>
      <c r="AG902" s="417"/>
    </row>
    <row r="903" spans="1:33" s="461" customFormat="1" outlineLevel="2" x14ac:dyDescent="0.2">
      <c r="A903" s="450"/>
      <c r="B903" s="455"/>
      <c r="C903" s="444">
        <v>894</v>
      </c>
      <c r="D903" s="458"/>
      <c r="E903" s="458"/>
      <c r="F903" s="448">
        <f t="shared" si="315"/>
        <v>0</v>
      </c>
      <c r="G903" s="740"/>
      <c r="H903" s="828"/>
      <c r="I903" s="468" t="e">
        <f t="shared" si="316"/>
        <v>#N/A</v>
      </c>
      <c r="J903" s="448">
        <f t="shared" si="317"/>
        <v>0</v>
      </c>
      <c r="K903" s="458"/>
      <c r="L903" s="458"/>
      <c r="M903" s="448">
        <f t="shared" si="318"/>
        <v>0</v>
      </c>
      <c r="N903" s="451">
        <f t="shared" si="314"/>
        <v>0</v>
      </c>
      <c r="O903" s="416"/>
      <c r="P903" s="416"/>
      <c r="Q903" s="416"/>
      <c r="R903" s="416"/>
      <c r="S903" s="416"/>
      <c r="T903" s="416"/>
      <c r="U903" s="416"/>
      <c r="V903" s="416"/>
      <c r="W903" s="417"/>
      <c r="X903" s="417"/>
      <c r="Y903" s="417"/>
      <c r="Z903" s="417"/>
      <c r="AA903" s="417"/>
      <c r="AB903" s="417"/>
      <c r="AC903" s="417"/>
      <c r="AD903" s="417"/>
      <c r="AE903" s="417"/>
      <c r="AF903" s="417"/>
      <c r="AG903" s="417"/>
    </row>
    <row r="904" spans="1:33" s="461" customFormat="1" outlineLevel="2" x14ac:dyDescent="0.2">
      <c r="A904" s="450"/>
      <c r="B904" s="455"/>
      <c r="C904" s="444">
        <v>895</v>
      </c>
      <c r="D904" s="458"/>
      <c r="E904" s="458"/>
      <c r="F904" s="448">
        <f t="shared" si="315"/>
        <v>0</v>
      </c>
      <c r="G904" s="740"/>
      <c r="H904" s="828"/>
      <c r="I904" s="468" t="e">
        <f t="shared" si="316"/>
        <v>#N/A</v>
      </c>
      <c r="J904" s="448">
        <f t="shared" si="317"/>
        <v>0</v>
      </c>
      <c r="K904" s="458"/>
      <c r="L904" s="458"/>
      <c r="M904" s="448">
        <f t="shared" si="318"/>
        <v>0</v>
      </c>
      <c r="N904" s="451">
        <f t="shared" si="314"/>
        <v>0</v>
      </c>
      <c r="O904" s="416"/>
      <c r="P904" s="416"/>
      <c r="Q904" s="416"/>
      <c r="R904" s="416"/>
      <c r="S904" s="416"/>
      <c r="T904" s="416"/>
      <c r="U904" s="416"/>
      <c r="V904" s="416"/>
      <c r="W904" s="417"/>
      <c r="X904" s="417"/>
      <c r="Y904" s="417"/>
      <c r="Z904" s="417"/>
      <c r="AA904" s="417"/>
      <c r="AB904" s="417"/>
      <c r="AC904" s="417"/>
      <c r="AD904" s="417"/>
      <c r="AE904" s="417"/>
      <c r="AF904" s="417"/>
      <c r="AG904" s="417"/>
    </row>
    <row r="905" spans="1:33" s="461" customFormat="1" outlineLevel="2" x14ac:dyDescent="0.2">
      <c r="A905" s="450"/>
      <c r="B905" s="455"/>
      <c r="C905" s="444">
        <v>896</v>
      </c>
      <c r="D905" s="458"/>
      <c r="E905" s="458"/>
      <c r="F905" s="448">
        <f t="shared" si="315"/>
        <v>0</v>
      </c>
      <c r="G905" s="740"/>
      <c r="H905" s="828"/>
      <c r="I905" s="468" t="e">
        <f t="shared" si="316"/>
        <v>#N/A</v>
      </c>
      <c r="J905" s="448">
        <f t="shared" si="317"/>
        <v>0</v>
      </c>
      <c r="K905" s="458"/>
      <c r="L905" s="458"/>
      <c r="M905" s="448">
        <f t="shared" si="318"/>
        <v>0</v>
      </c>
      <c r="N905" s="451">
        <f t="shared" si="314"/>
        <v>0</v>
      </c>
      <c r="O905" s="416"/>
      <c r="P905" s="416"/>
      <c r="Q905" s="416"/>
      <c r="R905" s="416"/>
      <c r="S905" s="416"/>
      <c r="T905" s="416"/>
      <c r="U905" s="416"/>
      <c r="V905" s="416"/>
      <c r="W905" s="417"/>
      <c r="X905" s="417"/>
      <c r="Y905" s="417"/>
      <c r="Z905" s="417"/>
      <c r="AA905" s="417"/>
      <c r="AB905" s="417"/>
      <c r="AC905" s="417"/>
      <c r="AD905" s="417"/>
      <c r="AE905" s="417"/>
      <c r="AF905" s="417"/>
      <c r="AG905" s="417"/>
    </row>
    <row r="906" spans="1:33" s="461" customFormat="1" outlineLevel="2" x14ac:dyDescent="0.2">
      <c r="A906" s="452" t="s">
        <v>774</v>
      </c>
      <c r="B906" s="455"/>
      <c r="C906" s="444">
        <v>897</v>
      </c>
      <c r="D906" s="458"/>
      <c r="E906" s="458"/>
      <c r="F906" s="448"/>
      <c r="G906" s="740"/>
      <c r="H906" s="458"/>
      <c r="I906" s="458"/>
      <c r="J906" s="446"/>
      <c r="K906" s="458"/>
      <c r="L906" s="458"/>
      <c r="M906" s="448">
        <f t="shared" si="318"/>
        <v>0</v>
      </c>
      <c r="N906" s="451">
        <f t="shared" si="314"/>
        <v>0</v>
      </c>
      <c r="O906" s="416"/>
      <c r="P906" s="416"/>
      <c r="Q906" s="416"/>
      <c r="R906" s="416"/>
      <c r="S906" s="416"/>
      <c r="T906" s="416"/>
      <c r="U906" s="416"/>
      <c r="V906" s="416"/>
      <c r="W906" s="417"/>
      <c r="X906" s="417"/>
      <c r="Y906" s="417"/>
      <c r="Z906" s="417"/>
      <c r="AA906" s="417"/>
      <c r="AB906" s="417"/>
      <c r="AC906" s="417"/>
      <c r="AD906" s="417"/>
      <c r="AE906" s="417"/>
      <c r="AF906" s="417"/>
      <c r="AG906" s="417"/>
    </row>
    <row r="907" spans="1:33" s="461" customFormat="1" outlineLevel="1" x14ac:dyDescent="0.2">
      <c r="A907" s="452" t="str">
        <f>A$21</f>
        <v>Худалдаа хөгжлийн банк</v>
      </c>
      <c r="B907" s="455"/>
      <c r="C907" s="444">
        <v>898</v>
      </c>
      <c r="D907" s="455"/>
      <c r="E907" s="455"/>
      <c r="F907" s="448"/>
      <c r="G907" s="466"/>
      <c r="H907" s="463"/>
      <c r="I907" s="455"/>
      <c r="J907" s="448">
        <f>SUM(J908:J917)</f>
        <v>0</v>
      </c>
      <c r="K907" s="448">
        <f>SUM(K908:K917)</f>
        <v>0</v>
      </c>
      <c r="L907" s="448">
        <f>SUM(L908:L917)</f>
        <v>0</v>
      </c>
      <c r="M907" s="448">
        <f>SUM(M908:M917)</f>
        <v>0</v>
      </c>
      <c r="N907" s="451">
        <f>SUMPRODUCT((N908:N917=$V$2)*M908:M917)</f>
        <v>0</v>
      </c>
      <c r="O907" s="416"/>
      <c r="P907" s="416"/>
      <c r="Q907" s="416"/>
      <c r="R907" s="416"/>
      <c r="S907" s="416"/>
      <c r="T907" s="416"/>
      <c r="U907" s="416"/>
      <c r="V907" s="416"/>
      <c r="W907" s="417"/>
      <c r="X907" s="417"/>
      <c r="Y907" s="417"/>
      <c r="Z907" s="417"/>
      <c r="AA907" s="417"/>
      <c r="AB907" s="417"/>
      <c r="AC907" s="417"/>
      <c r="AD907" s="417"/>
      <c r="AE907" s="417"/>
      <c r="AF907" s="417"/>
      <c r="AG907" s="417"/>
    </row>
    <row r="908" spans="1:33" s="461" customFormat="1" outlineLevel="2" x14ac:dyDescent="0.2">
      <c r="A908" s="450"/>
      <c r="B908" s="455"/>
      <c r="C908" s="444">
        <v>899</v>
      </c>
      <c r="D908" s="456"/>
      <c r="E908" s="456"/>
      <c r="F908" s="448">
        <f>YEARFRAC(D908,E908)*12</f>
        <v>0</v>
      </c>
      <c r="G908" s="740"/>
      <c r="H908" s="828"/>
      <c r="I908" s="468" t="e">
        <f>_xlfn.IFS(H908=$H$499,$I$499,H908=$H$500,$I$500,H908=$H$501,$I$501,H908=$H$502,$I$502,H908=$H$503,$I$503,H908=$H$504,$I$504,H908=$H$505,$I$505,H908=$H$506,$I$506)</f>
        <v>#N/A</v>
      </c>
      <c r="J908" s="448">
        <f>IF(ISNA(I908),0,G908*I908)</f>
        <v>0</v>
      </c>
      <c r="K908" s="458"/>
      <c r="L908" s="458"/>
      <c r="M908" s="448">
        <f>J908+K908+L908</f>
        <v>0</v>
      </c>
      <c r="N908" s="451">
        <f t="shared" ref="N908:N917" si="319">N$21</f>
        <v>0</v>
      </c>
      <c r="O908" s="416"/>
      <c r="P908" s="416"/>
      <c r="Q908" s="416"/>
      <c r="R908" s="416"/>
      <c r="S908" s="416"/>
      <c r="T908" s="416"/>
      <c r="U908" s="416"/>
      <c r="V908" s="416"/>
      <c r="W908" s="417"/>
      <c r="X908" s="417"/>
      <c r="Y908" s="417"/>
      <c r="Z908" s="417"/>
      <c r="AA908" s="417"/>
      <c r="AB908" s="417"/>
      <c r="AC908" s="417"/>
      <c r="AD908" s="417"/>
      <c r="AE908" s="417"/>
      <c r="AF908" s="417"/>
      <c r="AG908" s="417"/>
    </row>
    <row r="909" spans="1:33" s="461" customFormat="1" outlineLevel="2" x14ac:dyDescent="0.2">
      <c r="A909" s="450"/>
      <c r="B909" s="455"/>
      <c r="C909" s="444">
        <v>900</v>
      </c>
      <c r="D909" s="456"/>
      <c r="E909" s="456"/>
      <c r="F909" s="448">
        <f t="shared" ref="F909:F916" si="320">YEARFRAC(D909,E909)*12</f>
        <v>0</v>
      </c>
      <c r="G909" s="740"/>
      <c r="H909" s="828"/>
      <c r="I909" s="468" t="e">
        <f t="shared" ref="I909:I916" si="321">_xlfn.IFS(H909=$H$499,$I$499,H909=$H$500,$I$500,H909=$H$501,$I$501,H909=$H$502,$I$502,H909=$H$503,$I$503,H909=$H$504,$I$504,H909=$H$505,$I$505,H909=$H$506,$I$506)</f>
        <v>#N/A</v>
      </c>
      <c r="J909" s="448">
        <f t="shared" ref="J909:J916" si="322">IF(ISNA(I909),0,G909*I909)</f>
        <v>0</v>
      </c>
      <c r="K909" s="458"/>
      <c r="L909" s="458"/>
      <c r="M909" s="448">
        <f t="shared" ref="M909:M917" si="323">J909+K909+L909</f>
        <v>0</v>
      </c>
      <c r="N909" s="451">
        <f t="shared" si="319"/>
        <v>0</v>
      </c>
      <c r="O909" s="416"/>
      <c r="P909" s="416"/>
      <c r="Q909" s="416"/>
      <c r="R909" s="416"/>
      <c r="S909" s="416"/>
      <c r="T909" s="416"/>
      <c r="U909" s="416"/>
      <c r="V909" s="416"/>
      <c r="W909" s="417"/>
      <c r="X909" s="417"/>
      <c r="Y909" s="417"/>
      <c r="Z909" s="417"/>
      <c r="AA909" s="417"/>
      <c r="AB909" s="417"/>
      <c r="AC909" s="417"/>
      <c r="AD909" s="417"/>
      <c r="AE909" s="417"/>
      <c r="AF909" s="417"/>
      <c r="AG909" s="417"/>
    </row>
    <row r="910" spans="1:33" s="461" customFormat="1" outlineLevel="2" x14ac:dyDescent="0.2">
      <c r="A910" s="450"/>
      <c r="B910" s="455"/>
      <c r="C910" s="444">
        <v>901</v>
      </c>
      <c r="D910" s="456"/>
      <c r="E910" s="456"/>
      <c r="F910" s="448">
        <f t="shared" si="320"/>
        <v>0</v>
      </c>
      <c r="G910" s="740"/>
      <c r="H910" s="828"/>
      <c r="I910" s="468" t="e">
        <f t="shared" si="321"/>
        <v>#N/A</v>
      </c>
      <c r="J910" s="448">
        <f t="shared" si="322"/>
        <v>0</v>
      </c>
      <c r="K910" s="458"/>
      <c r="L910" s="458"/>
      <c r="M910" s="448">
        <f t="shared" si="323"/>
        <v>0</v>
      </c>
      <c r="N910" s="451">
        <f t="shared" si="319"/>
        <v>0</v>
      </c>
      <c r="O910" s="416"/>
      <c r="P910" s="416"/>
      <c r="Q910" s="416"/>
      <c r="R910" s="416"/>
      <c r="S910" s="416"/>
      <c r="T910" s="416"/>
      <c r="U910" s="416"/>
      <c r="V910" s="416"/>
      <c r="W910" s="417"/>
      <c r="X910" s="417"/>
      <c r="Y910" s="417"/>
      <c r="Z910" s="417"/>
      <c r="AA910" s="417"/>
      <c r="AB910" s="417"/>
      <c r="AC910" s="417"/>
      <c r="AD910" s="417"/>
      <c r="AE910" s="417"/>
      <c r="AF910" s="417"/>
      <c r="AG910" s="417"/>
    </row>
    <row r="911" spans="1:33" s="461" customFormat="1" outlineLevel="2" x14ac:dyDescent="0.2">
      <c r="A911" s="450"/>
      <c r="B911" s="455"/>
      <c r="C911" s="444">
        <v>902</v>
      </c>
      <c r="D911" s="456"/>
      <c r="E911" s="456"/>
      <c r="F911" s="448">
        <f t="shared" si="320"/>
        <v>0</v>
      </c>
      <c r="G911" s="740"/>
      <c r="H911" s="828"/>
      <c r="I911" s="468" t="e">
        <f t="shared" si="321"/>
        <v>#N/A</v>
      </c>
      <c r="J911" s="448">
        <f t="shared" si="322"/>
        <v>0</v>
      </c>
      <c r="K911" s="458"/>
      <c r="L911" s="458"/>
      <c r="M911" s="448">
        <f t="shared" si="323"/>
        <v>0</v>
      </c>
      <c r="N911" s="451">
        <f t="shared" si="319"/>
        <v>0</v>
      </c>
      <c r="O911" s="416"/>
      <c r="P911" s="416"/>
      <c r="Q911" s="416"/>
      <c r="R911" s="416"/>
      <c r="S911" s="416"/>
      <c r="T911" s="416"/>
      <c r="U911" s="416"/>
      <c r="V911" s="416"/>
      <c r="W911" s="417"/>
      <c r="X911" s="417"/>
      <c r="Y911" s="417"/>
      <c r="Z911" s="417"/>
      <c r="AA911" s="417"/>
      <c r="AB911" s="417"/>
      <c r="AC911" s="417"/>
      <c r="AD911" s="417"/>
      <c r="AE911" s="417"/>
      <c r="AF911" s="417"/>
      <c r="AG911" s="417"/>
    </row>
    <row r="912" spans="1:33" s="461" customFormat="1" outlineLevel="2" x14ac:dyDescent="0.2">
      <c r="A912" s="450"/>
      <c r="B912" s="455"/>
      <c r="C912" s="444">
        <v>903</v>
      </c>
      <c r="D912" s="456"/>
      <c r="E912" s="456"/>
      <c r="F912" s="448">
        <f t="shared" si="320"/>
        <v>0</v>
      </c>
      <c r="G912" s="740"/>
      <c r="H912" s="828"/>
      <c r="I912" s="468" t="e">
        <f t="shared" si="321"/>
        <v>#N/A</v>
      </c>
      <c r="J912" s="448">
        <f t="shared" si="322"/>
        <v>0</v>
      </c>
      <c r="K912" s="458"/>
      <c r="L912" s="458"/>
      <c r="M912" s="448">
        <f t="shared" si="323"/>
        <v>0</v>
      </c>
      <c r="N912" s="451">
        <f t="shared" si="319"/>
        <v>0</v>
      </c>
      <c r="O912" s="416"/>
      <c r="P912" s="416"/>
      <c r="Q912" s="416"/>
      <c r="R912" s="416"/>
      <c r="S912" s="416"/>
      <c r="T912" s="416"/>
      <c r="U912" s="416"/>
      <c r="V912" s="416"/>
      <c r="W912" s="417"/>
      <c r="X912" s="417"/>
      <c r="Y912" s="417"/>
      <c r="Z912" s="417"/>
      <c r="AA912" s="417"/>
      <c r="AB912" s="417"/>
      <c r="AC912" s="417"/>
      <c r="AD912" s="417"/>
      <c r="AE912" s="417"/>
      <c r="AF912" s="417"/>
      <c r="AG912" s="417"/>
    </row>
    <row r="913" spans="1:33" s="461" customFormat="1" outlineLevel="2" x14ac:dyDescent="0.2">
      <c r="A913" s="450"/>
      <c r="B913" s="455"/>
      <c r="C913" s="444">
        <v>904</v>
      </c>
      <c r="D913" s="458"/>
      <c r="E913" s="458"/>
      <c r="F913" s="448">
        <f t="shared" si="320"/>
        <v>0</v>
      </c>
      <c r="G913" s="740"/>
      <c r="H913" s="828"/>
      <c r="I913" s="468" t="e">
        <f t="shared" si="321"/>
        <v>#N/A</v>
      </c>
      <c r="J913" s="448">
        <f t="shared" si="322"/>
        <v>0</v>
      </c>
      <c r="K913" s="458"/>
      <c r="L913" s="458"/>
      <c r="M913" s="448">
        <f t="shared" si="323"/>
        <v>0</v>
      </c>
      <c r="N913" s="451">
        <f t="shared" si="319"/>
        <v>0</v>
      </c>
      <c r="O913" s="416"/>
      <c r="P913" s="416"/>
      <c r="Q913" s="416"/>
      <c r="R913" s="416"/>
      <c r="S913" s="416"/>
      <c r="T913" s="416"/>
      <c r="U913" s="416"/>
      <c r="V913" s="416"/>
      <c r="W913" s="417"/>
      <c r="X913" s="417"/>
      <c r="Y913" s="417"/>
      <c r="Z913" s="417"/>
      <c r="AA913" s="417"/>
      <c r="AB913" s="417"/>
      <c r="AC913" s="417"/>
      <c r="AD913" s="417"/>
      <c r="AE913" s="417"/>
      <c r="AF913" s="417"/>
      <c r="AG913" s="417"/>
    </row>
    <row r="914" spans="1:33" s="461" customFormat="1" outlineLevel="2" x14ac:dyDescent="0.2">
      <c r="A914" s="450"/>
      <c r="B914" s="455"/>
      <c r="C914" s="444">
        <v>905</v>
      </c>
      <c r="D914" s="458"/>
      <c r="E914" s="458"/>
      <c r="F914" s="448">
        <f t="shared" si="320"/>
        <v>0</v>
      </c>
      <c r="G914" s="740"/>
      <c r="H914" s="828"/>
      <c r="I914" s="468" t="e">
        <f t="shared" si="321"/>
        <v>#N/A</v>
      </c>
      <c r="J914" s="448">
        <f t="shared" si="322"/>
        <v>0</v>
      </c>
      <c r="K914" s="458"/>
      <c r="L914" s="458"/>
      <c r="M914" s="448">
        <f t="shared" si="323"/>
        <v>0</v>
      </c>
      <c r="N914" s="451">
        <f t="shared" si="319"/>
        <v>0</v>
      </c>
      <c r="O914" s="416"/>
      <c r="P914" s="416"/>
      <c r="Q914" s="416"/>
      <c r="R914" s="416"/>
      <c r="S914" s="416"/>
      <c r="T914" s="416"/>
      <c r="U914" s="416"/>
      <c r="V914" s="416"/>
      <c r="W914" s="417"/>
      <c r="X914" s="417"/>
      <c r="Y914" s="417"/>
      <c r="Z914" s="417"/>
      <c r="AA914" s="417"/>
      <c r="AB914" s="417"/>
      <c r="AC914" s="417"/>
      <c r="AD914" s="417"/>
      <c r="AE914" s="417"/>
      <c r="AF914" s="417"/>
      <c r="AG914" s="417"/>
    </row>
    <row r="915" spans="1:33" s="461" customFormat="1" outlineLevel="2" x14ac:dyDescent="0.2">
      <c r="A915" s="450"/>
      <c r="B915" s="455"/>
      <c r="C915" s="444">
        <v>906</v>
      </c>
      <c r="D915" s="458"/>
      <c r="E915" s="458"/>
      <c r="F915" s="448">
        <f t="shared" si="320"/>
        <v>0</v>
      </c>
      <c r="G915" s="740"/>
      <c r="H915" s="828"/>
      <c r="I915" s="468" t="e">
        <f t="shared" si="321"/>
        <v>#N/A</v>
      </c>
      <c r="J915" s="448">
        <f t="shared" si="322"/>
        <v>0</v>
      </c>
      <c r="K915" s="458"/>
      <c r="L915" s="458"/>
      <c r="M915" s="448">
        <f t="shared" si="323"/>
        <v>0</v>
      </c>
      <c r="N915" s="451">
        <f t="shared" si="319"/>
        <v>0</v>
      </c>
      <c r="O915" s="416"/>
      <c r="P915" s="416"/>
      <c r="Q915" s="416"/>
      <c r="R915" s="416"/>
      <c r="S915" s="416"/>
      <c r="T915" s="416"/>
      <c r="U915" s="416"/>
      <c r="V915" s="416"/>
      <c r="W915" s="417"/>
      <c r="X915" s="417"/>
      <c r="Y915" s="417"/>
      <c r="Z915" s="417"/>
      <c r="AA915" s="417"/>
      <c r="AB915" s="417"/>
      <c r="AC915" s="417"/>
      <c r="AD915" s="417"/>
      <c r="AE915" s="417"/>
      <c r="AF915" s="417"/>
      <c r="AG915" s="417"/>
    </row>
    <row r="916" spans="1:33" s="461" customFormat="1" outlineLevel="2" x14ac:dyDescent="0.2">
      <c r="A916" s="450"/>
      <c r="B916" s="455"/>
      <c r="C916" s="444">
        <v>907</v>
      </c>
      <c r="D916" s="458"/>
      <c r="E916" s="458"/>
      <c r="F916" s="448">
        <f t="shared" si="320"/>
        <v>0</v>
      </c>
      <c r="G916" s="740"/>
      <c r="H916" s="828"/>
      <c r="I916" s="468" t="e">
        <f t="shared" si="321"/>
        <v>#N/A</v>
      </c>
      <c r="J916" s="448">
        <f t="shared" si="322"/>
        <v>0</v>
      </c>
      <c r="K916" s="458"/>
      <c r="L916" s="458"/>
      <c r="M916" s="448">
        <f t="shared" si="323"/>
        <v>0</v>
      </c>
      <c r="N916" s="451">
        <f t="shared" si="319"/>
        <v>0</v>
      </c>
      <c r="O916" s="416"/>
      <c r="P916" s="416"/>
      <c r="Q916" s="416"/>
      <c r="R916" s="416"/>
      <c r="S916" s="416"/>
      <c r="T916" s="416"/>
      <c r="U916" s="416"/>
      <c r="V916" s="416"/>
      <c r="W916" s="417"/>
      <c r="X916" s="417"/>
      <c r="Y916" s="417"/>
      <c r="Z916" s="417"/>
      <c r="AA916" s="417"/>
      <c r="AB916" s="417"/>
      <c r="AC916" s="417"/>
      <c r="AD916" s="417"/>
      <c r="AE916" s="417"/>
      <c r="AF916" s="417"/>
      <c r="AG916" s="417"/>
    </row>
    <row r="917" spans="1:33" s="461" customFormat="1" outlineLevel="2" x14ac:dyDescent="0.2">
      <c r="A917" s="452" t="s">
        <v>774</v>
      </c>
      <c r="B917" s="455"/>
      <c r="C917" s="444">
        <v>908</v>
      </c>
      <c r="D917" s="458"/>
      <c r="E917" s="458"/>
      <c r="F917" s="448"/>
      <c r="G917" s="740"/>
      <c r="H917" s="458"/>
      <c r="I917" s="458"/>
      <c r="J917" s="446"/>
      <c r="K917" s="458"/>
      <c r="L917" s="458"/>
      <c r="M917" s="448">
        <f t="shared" si="323"/>
        <v>0</v>
      </c>
      <c r="N917" s="451">
        <f t="shared" si="319"/>
        <v>0</v>
      </c>
      <c r="O917" s="416"/>
      <c r="P917" s="416"/>
      <c r="Q917" s="416"/>
      <c r="R917" s="416"/>
      <c r="S917" s="416"/>
      <c r="T917" s="416"/>
      <c r="U917" s="416"/>
      <c r="V917" s="416"/>
      <c r="W917" s="417"/>
      <c r="X917" s="417"/>
      <c r="Y917" s="417"/>
      <c r="Z917" s="417"/>
      <c r="AA917" s="417"/>
      <c r="AB917" s="417"/>
      <c r="AC917" s="417"/>
      <c r="AD917" s="417"/>
      <c r="AE917" s="417"/>
      <c r="AF917" s="417"/>
      <c r="AG917" s="417"/>
    </row>
    <row r="918" spans="1:33" s="461" customFormat="1" outlineLevel="1" x14ac:dyDescent="0.2">
      <c r="A918" s="452" t="str">
        <f>A$22</f>
        <v>Чингис хаан банк</v>
      </c>
      <c r="B918" s="455"/>
      <c r="C918" s="444">
        <v>909</v>
      </c>
      <c r="D918" s="455"/>
      <c r="E918" s="455"/>
      <c r="F918" s="448"/>
      <c r="G918" s="466"/>
      <c r="H918" s="463"/>
      <c r="I918" s="455"/>
      <c r="J918" s="448">
        <f>SUM(J919:J928)</f>
        <v>0</v>
      </c>
      <c r="K918" s="448">
        <f>SUM(K919:K928)</f>
        <v>0</v>
      </c>
      <c r="L918" s="448">
        <f>SUM(L919:L928)</f>
        <v>0</v>
      </c>
      <c r="M918" s="448">
        <f>SUM(M919:M928)</f>
        <v>0</v>
      </c>
      <c r="N918" s="451">
        <f>SUMPRODUCT((N919:N928=$V$2)*M919:M928)</f>
        <v>0</v>
      </c>
      <c r="O918" s="416"/>
      <c r="P918" s="416"/>
      <c r="Q918" s="416"/>
      <c r="R918" s="416"/>
      <c r="S918" s="416"/>
      <c r="T918" s="416"/>
      <c r="U918" s="416"/>
      <c r="V918" s="416"/>
      <c r="W918" s="417"/>
      <c r="X918" s="417"/>
      <c r="Y918" s="417"/>
      <c r="Z918" s="417"/>
      <c r="AA918" s="417"/>
      <c r="AB918" s="417"/>
      <c r="AC918" s="417"/>
      <c r="AD918" s="417"/>
      <c r="AE918" s="417"/>
      <c r="AF918" s="417"/>
      <c r="AG918" s="417"/>
    </row>
    <row r="919" spans="1:33" s="461" customFormat="1" outlineLevel="2" x14ac:dyDescent="0.2">
      <c r="A919" s="450"/>
      <c r="B919" s="455"/>
      <c r="C919" s="444">
        <v>910</v>
      </c>
      <c r="D919" s="456"/>
      <c r="E919" s="456"/>
      <c r="F919" s="448">
        <f>YEARFRAC(D919,E919)*12</f>
        <v>0</v>
      </c>
      <c r="G919" s="740"/>
      <c r="H919" s="828"/>
      <c r="I919" s="468" t="e">
        <f>_xlfn.IFS(H919=$H$499,$I$499,H919=$H$500,$I$500,H919=$H$501,$I$501,H919=$H$502,$I$502,H919=$H$503,$I$503,H919=$H$504,$I$504,H919=$H$505,$I$505,H919=$H$506,$I$506)</f>
        <v>#N/A</v>
      </c>
      <c r="J919" s="448">
        <f>IF(ISNA(I919),0,G919*I919)</f>
        <v>0</v>
      </c>
      <c r="K919" s="458"/>
      <c r="L919" s="458"/>
      <c r="M919" s="448">
        <f>J919+K919+L919</f>
        <v>0</v>
      </c>
      <c r="N919" s="451">
        <f t="shared" ref="N919:N928" si="324">N$22</f>
        <v>0</v>
      </c>
      <c r="O919" s="416"/>
      <c r="P919" s="416"/>
      <c r="Q919" s="416"/>
      <c r="R919" s="416"/>
      <c r="S919" s="416"/>
      <c r="T919" s="416"/>
      <c r="U919" s="416"/>
      <c r="V919" s="416"/>
      <c r="W919" s="417"/>
      <c r="X919" s="417"/>
      <c r="Y919" s="417"/>
      <c r="Z919" s="417"/>
      <c r="AA919" s="417"/>
      <c r="AB919" s="417"/>
      <c r="AC919" s="417"/>
      <c r="AD919" s="417"/>
      <c r="AE919" s="417"/>
      <c r="AF919" s="417"/>
      <c r="AG919" s="417"/>
    </row>
    <row r="920" spans="1:33" s="461" customFormat="1" outlineLevel="2" x14ac:dyDescent="0.2">
      <c r="A920" s="450"/>
      <c r="B920" s="455"/>
      <c r="C920" s="444">
        <v>911</v>
      </c>
      <c r="D920" s="456"/>
      <c r="E920" s="456"/>
      <c r="F920" s="448">
        <f t="shared" ref="F920:F927" si="325">YEARFRAC(D920,E920)*12</f>
        <v>0</v>
      </c>
      <c r="G920" s="740"/>
      <c r="H920" s="828"/>
      <c r="I920" s="468" t="e">
        <f t="shared" ref="I920:I927" si="326">_xlfn.IFS(H920=$H$499,$I$499,H920=$H$500,$I$500,H920=$H$501,$I$501,H920=$H$502,$I$502,H920=$H$503,$I$503,H920=$H$504,$I$504,H920=$H$505,$I$505,H920=$H$506,$I$506)</f>
        <v>#N/A</v>
      </c>
      <c r="J920" s="448">
        <f t="shared" ref="J920:J927" si="327">IF(ISNA(I920),0,G920*I920)</f>
        <v>0</v>
      </c>
      <c r="K920" s="458"/>
      <c r="L920" s="458"/>
      <c r="M920" s="448">
        <f t="shared" ref="M920:M928" si="328">J920+K920+L920</f>
        <v>0</v>
      </c>
      <c r="N920" s="451">
        <f t="shared" si="324"/>
        <v>0</v>
      </c>
      <c r="O920" s="416"/>
      <c r="P920" s="416"/>
      <c r="Q920" s="416"/>
      <c r="R920" s="416"/>
      <c r="S920" s="416"/>
      <c r="T920" s="416"/>
      <c r="U920" s="416"/>
      <c r="V920" s="416"/>
      <c r="W920" s="417"/>
      <c r="X920" s="417"/>
      <c r="Y920" s="417"/>
      <c r="Z920" s="417"/>
      <c r="AA920" s="417"/>
      <c r="AB920" s="417"/>
      <c r="AC920" s="417"/>
      <c r="AD920" s="417"/>
      <c r="AE920" s="417"/>
      <c r="AF920" s="417"/>
      <c r="AG920" s="417"/>
    </row>
    <row r="921" spans="1:33" s="461" customFormat="1" outlineLevel="2" x14ac:dyDescent="0.2">
      <c r="A921" s="450"/>
      <c r="B921" s="455"/>
      <c r="C921" s="444">
        <v>912</v>
      </c>
      <c r="D921" s="456"/>
      <c r="E921" s="456"/>
      <c r="F921" s="448">
        <f t="shared" si="325"/>
        <v>0</v>
      </c>
      <c r="G921" s="740"/>
      <c r="H921" s="828"/>
      <c r="I921" s="468" t="e">
        <f t="shared" si="326"/>
        <v>#N/A</v>
      </c>
      <c r="J921" s="448">
        <f t="shared" si="327"/>
        <v>0</v>
      </c>
      <c r="K921" s="458"/>
      <c r="L921" s="458"/>
      <c r="M921" s="448">
        <f t="shared" si="328"/>
        <v>0</v>
      </c>
      <c r="N921" s="451">
        <f t="shared" si="324"/>
        <v>0</v>
      </c>
      <c r="O921" s="416"/>
      <c r="P921" s="416"/>
      <c r="Q921" s="416"/>
      <c r="R921" s="416"/>
      <c r="S921" s="416"/>
      <c r="T921" s="416"/>
      <c r="U921" s="416"/>
      <c r="V921" s="416"/>
      <c r="W921" s="417"/>
      <c r="X921" s="417"/>
      <c r="Y921" s="417"/>
      <c r="Z921" s="417"/>
      <c r="AA921" s="417"/>
      <c r="AB921" s="417"/>
      <c r="AC921" s="417"/>
      <c r="AD921" s="417"/>
      <c r="AE921" s="417"/>
      <c r="AF921" s="417"/>
      <c r="AG921" s="417"/>
    </row>
    <row r="922" spans="1:33" s="461" customFormat="1" outlineLevel="2" x14ac:dyDescent="0.2">
      <c r="A922" s="450"/>
      <c r="B922" s="455"/>
      <c r="C922" s="444">
        <v>913</v>
      </c>
      <c r="D922" s="456"/>
      <c r="E922" s="456"/>
      <c r="F922" s="448">
        <f t="shared" si="325"/>
        <v>0</v>
      </c>
      <c r="G922" s="740"/>
      <c r="H922" s="828"/>
      <c r="I922" s="468" t="e">
        <f t="shared" si="326"/>
        <v>#N/A</v>
      </c>
      <c r="J922" s="448">
        <f t="shared" si="327"/>
        <v>0</v>
      </c>
      <c r="K922" s="458"/>
      <c r="L922" s="458"/>
      <c r="M922" s="448">
        <f t="shared" si="328"/>
        <v>0</v>
      </c>
      <c r="N922" s="451">
        <f t="shared" si="324"/>
        <v>0</v>
      </c>
      <c r="O922" s="416"/>
      <c r="P922" s="416"/>
      <c r="Q922" s="416"/>
      <c r="R922" s="416"/>
      <c r="S922" s="416"/>
      <c r="T922" s="416"/>
      <c r="U922" s="416"/>
      <c r="V922" s="416"/>
      <c r="W922" s="417"/>
      <c r="X922" s="417"/>
      <c r="Y922" s="417"/>
      <c r="Z922" s="417"/>
      <c r="AA922" s="417"/>
      <c r="AB922" s="417"/>
      <c r="AC922" s="417"/>
      <c r="AD922" s="417"/>
      <c r="AE922" s="417"/>
      <c r="AF922" s="417"/>
      <c r="AG922" s="417"/>
    </row>
    <row r="923" spans="1:33" s="461" customFormat="1" outlineLevel="2" x14ac:dyDescent="0.2">
      <c r="A923" s="450"/>
      <c r="B923" s="455"/>
      <c r="C923" s="444">
        <v>914</v>
      </c>
      <c r="D923" s="456"/>
      <c r="E923" s="456"/>
      <c r="F923" s="448">
        <f t="shared" si="325"/>
        <v>0</v>
      </c>
      <c r="G923" s="740"/>
      <c r="H923" s="828"/>
      <c r="I923" s="468" t="e">
        <f t="shared" si="326"/>
        <v>#N/A</v>
      </c>
      <c r="J923" s="448">
        <f t="shared" si="327"/>
        <v>0</v>
      </c>
      <c r="K923" s="458"/>
      <c r="L923" s="458"/>
      <c r="M923" s="448">
        <f t="shared" si="328"/>
        <v>0</v>
      </c>
      <c r="N923" s="451">
        <f t="shared" si="324"/>
        <v>0</v>
      </c>
      <c r="O923" s="416"/>
      <c r="P923" s="416"/>
      <c r="Q923" s="416"/>
      <c r="R923" s="416"/>
      <c r="S923" s="416"/>
      <c r="T923" s="416"/>
      <c r="U923" s="416"/>
      <c r="V923" s="416"/>
      <c r="W923" s="417"/>
      <c r="X923" s="417"/>
      <c r="Y923" s="417"/>
      <c r="Z923" s="417"/>
      <c r="AA923" s="417"/>
      <c r="AB923" s="417"/>
      <c r="AC923" s="417"/>
      <c r="AD923" s="417"/>
      <c r="AE923" s="417"/>
      <c r="AF923" s="417"/>
      <c r="AG923" s="417"/>
    </row>
    <row r="924" spans="1:33" s="461" customFormat="1" outlineLevel="2" x14ac:dyDescent="0.2">
      <c r="A924" s="450"/>
      <c r="B924" s="455"/>
      <c r="C924" s="444">
        <v>915</v>
      </c>
      <c r="D924" s="458"/>
      <c r="E924" s="458"/>
      <c r="F924" s="448">
        <f t="shared" si="325"/>
        <v>0</v>
      </c>
      <c r="G924" s="740"/>
      <c r="H924" s="828"/>
      <c r="I924" s="468" t="e">
        <f t="shared" si="326"/>
        <v>#N/A</v>
      </c>
      <c r="J924" s="448">
        <f t="shared" si="327"/>
        <v>0</v>
      </c>
      <c r="K924" s="458"/>
      <c r="L924" s="458"/>
      <c r="M924" s="448">
        <f t="shared" si="328"/>
        <v>0</v>
      </c>
      <c r="N924" s="451">
        <f t="shared" si="324"/>
        <v>0</v>
      </c>
      <c r="O924" s="416"/>
      <c r="P924" s="416"/>
      <c r="Q924" s="416"/>
      <c r="R924" s="416"/>
      <c r="S924" s="416"/>
      <c r="T924" s="416"/>
      <c r="U924" s="416"/>
      <c r="V924" s="416"/>
      <c r="W924" s="417"/>
      <c r="X924" s="417"/>
      <c r="Y924" s="417"/>
      <c r="Z924" s="417"/>
      <c r="AA924" s="417"/>
      <c r="AB924" s="417"/>
      <c r="AC924" s="417"/>
      <c r="AD924" s="417"/>
      <c r="AE924" s="417"/>
      <c r="AF924" s="417"/>
      <c r="AG924" s="417"/>
    </row>
    <row r="925" spans="1:33" s="461" customFormat="1" outlineLevel="2" x14ac:dyDescent="0.2">
      <c r="A925" s="450"/>
      <c r="B925" s="455"/>
      <c r="C925" s="444">
        <v>916</v>
      </c>
      <c r="D925" s="458"/>
      <c r="E925" s="458"/>
      <c r="F925" s="448">
        <f t="shared" si="325"/>
        <v>0</v>
      </c>
      <c r="G925" s="740"/>
      <c r="H925" s="828"/>
      <c r="I925" s="468" t="e">
        <f t="shared" si="326"/>
        <v>#N/A</v>
      </c>
      <c r="J925" s="448">
        <f t="shared" si="327"/>
        <v>0</v>
      </c>
      <c r="K925" s="458"/>
      <c r="L925" s="458"/>
      <c r="M925" s="448">
        <f t="shared" si="328"/>
        <v>0</v>
      </c>
      <c r="N925" s="451">
        <f t="shared" si="324"/>
        <v>0</v>
      </c>
      <c r="O925" s="416"/>
      <c r="P925" s="416"/>
      <c r="Q925" s="416"/>
      <c r="R925" s="416"/>
      <c r="S925" s="416"/>
      <c r="T925" s="416"/>
      <c r="U925" s="416"/>
      <c r="V925" s="416"/>
      <c r="W925" s="417"/>
      <c r="X925" s="417"/>
      <c r="Y925" s="417"/>
      <c r="Z925" s="417"/>
      <c r="AA925" s="417"/>
      <c r="AB925" s="417"/>
      <c r="AC925" s="417"/>
      <c r="AD925" s="417"/>
      <c r="AE925" s="417"/>
      <c r="AF925" s="417"/>
      <c r="AG925" s="417"/>
    </row>
    <row r="926" spans="1:33" s="461" customFormat="1" outlineLevel="2" x14ac:dyDescent="0.2">
      <c r="A926" s="450"/>
      <c r="B926" s="455"/>
      <c r="C926" s="444">
        <v>917</v>
      </c>
      <c r="D926" s="458"/>
      <c r="E926" s="458"/>
      <c r="F926" s="448">
        <f t="shared" si="325"/>
        <v>0</v>
      </c>
      <c r="G926" s="740"/>
      <c r="H926" s="828"/>
      <c r="I926" s="468" t="e">
        <f t="shared" si="326"/>
        <v>#N/A</v>
      </c>
      <c r="J926" s="448">
        <f t="shared" si="327"/>
        <v>0</v>
      </c>
      <c r="K926" s="458"/>
      <c r="L926" s="458"/>
      <c r="M926" s="448">
        <f t="shared" si="328"/>
        <v>0</v>
      </c>
      <c r="N926" s="451">
        <f t="shared" si="324"/>
        <v>0</v>
      </c>
      <c r="O926" s="416"/>
      <c r="P926" s="416"/>
      <c r="Q926" s="416"/>
      <c r="R926" s="416"/>
      <c r="S926" s="416"/>
      <c r="T926" s="416"/>
      <c r="U926" s="416"/>
      <c r="V926" s="416"/>
      <c r="W926" s="417"/>
      <c r="X926" s="417"/>
      <c r="Y926" s="417"/>
      <c r="Z926" s="417"/>
      <c r="AA926" s="417"/>
      <c r="AB926" s="417"/>
      <c r="AC926" s="417"/>
      <c r="AD926" s="417"/>
      <c r="AE926" s="417"/>
      <c r="AF926" s="417"/>
      <c r="AG926" s="417"/>
    </row>
    <row r="927" spans="1:33" s="461" customFormat="1" outlineLevel="2" x14ac:dyDescent="0.2">
      <c r="A927" s="450"/>
      <c r="B927" s="455"/>
      <c r="C927" s="444">
        <v>918</v>
      </c>
      <c r="D927" s="458"/>
      <c r="E927" s="458"/>
      <c r="F927" s="448">
        <f t="shared" si="325"/>
        <v>0</v>
      </c>
      <c r="G927" s="740"/>
      <c r="H927" s="828"/>
      <c r="I927" s="468" t="e">
        <f t="shared" si="326"/>
        <v>#N/A</v>
      </c>
      <c r="J927" s="448">
        <f t="shared" si="327"/>
        <v>0</v>
      </c>
      <c r="K927" s="458"/>
      <c r="L927" s="458"/>
      <c r="M927" s="448">
        <f t="shared" si="328"/>
        <v>0</v>
      </c>
      <c r="N927" s="451">
        <f t="shared" si="324"/>
        <v>0</v>
      </c>
      <c r="O927" s="416"/>
      <c r="P927" s="416"/>
      <c r="Q927" s="416"/>
      <c r="R927" s="416"/>
      <c r="S927" s="416"/>
      <c r="T927" s="416"/>
      <c r="U927" s="416"/>
      <c r="V927" s="416"/>
      <c r="W927" s="417"/>
      <c r="X927" s="417"/>
      <c r="Y927" s="417"/>
      <c r="Z927" s="417"/>
      <c r="AA927" s="417"/>
      <c r="AB927" s="417"/>
      <c r="AC927" s="417"/>
      <c r="AD927" s="417"/>
      <c r="AE927" s="417"/>
      <c r="AF927" s="417"/>
      <c r="AG927" s="417"/>
    </row>
    <row r="928" spans="1:33" s="461" customFormat="1" outlineLevel="2" x14ac:dyDescent="0.2">
      <c r="A928" s="452" t="s">
        <v>774</v>
      </c>
      <c r="B928" s="455"/>
      <c r="C928" s="444">
        <v>919</v>
      </c>
      <c r="D928" s="458"/>
      <c r="E928" s="458"/>
      <c r="F928" s="448"/>
      <c r="G928" s="740"/>
      <c r="H928" s="458"/>
      <c r="I928" s="458"/>
      <c r="J928" s="446"/>
      <c r="K928" s="458"/>
      <c r="L928" s="458"/>
      <c r="M928" s="448">
        <f t="shared" si="328"/>
        <v>0</v>
      </c>
      <c r="N928" s="451">
        <f t="shared" si="324"/>
        <v>0</v>
      </c>
      <c r="O928" s="416"/>
      <c r="P928" s="416"/>
      <c r="Q928" s="416"/>
      <c r="R928" s="416"/>
      <c r="S928" s="416"/>
      <c r="T928" s="416"/>
      <c r="U928" s="416"/>
      <c r="V928" s="416"/>
      <c r="W928" s="417"/>
      <c r="X928" s="417"/>
      <c r="Y928" s="417"/>
      <c r="Z928" s="417"/>
      <c r="AA928" s="417"/>
      <c r="AB928" s="417"/>
      <c r="AC928" s="417"/>
      <c r="AD928" s="417"/>
      <c r="AE928" s="417"/>
      <c r="AF928" s="417"/>
      <c r="AG928" s="417"/>
    </row>
    <row r="929" spans="1:33" s="461" customFormat="1" outlineLevel="1" x14ac:dyDescent="0.2">
      <c r="A929" s="452">
        <f>A$23</f>
        <v>0</v>
      </c>
      <c r="B929" s="455"/>
      <c r="C929" s="444">
        <v>920</v>
      </c>
      <c r="D929" s="455"/>
      <c r="E929" s="455"/>
      <c r="F929" s="448"/>
      <c r="G929" s="466"/>
      <c r="H929" s="463"/>
      <c r="I929" s="455"/>
      <c r="J929" s="448">
        <f>SUM(J930:J939)</f>
        <v>0</v>
      </c>
      <c r="K929" s="448">
        <f>SUM(K930:K939)</f>
        <v>0</v>
      </c>
      <c r="L929" s="448">
        <f>SUM(L930:L939)</f>
        <v>0</v>
      </c>
      <c r="M929" s="448">
        <f>SUM(M930:M939)</f>
        <v>0</v>
      </c>
      <c r="N929" s="451">
        <f>SUMPRODUCT((N930:N939=$V$2)*M930:M939)</f>
        <v>0</v>
      </c>
      <c r="O929" s="416"/>
      <c r="P929" s="416"/>
      <c r="Q929" s="416"/>
      <c r="R929" s="416"/>
      <c r="S929" s="416"/>
      <c r="T929" s="416"/>
      <c r="U929" s="416"/>
      <c r="V929" s="416"/>
      <c r="W929" s="417"/>
      <c r="X929" s="417"/>
      <c r="Y929" s="417"/>
      <c r="Z929" s="417"/>
      <c r="AA929" s="417"/>
      <c r="AB929" s="417"/>
      <c r="AC929" s="417"/>
      <c r="AD929" s="417"/>
      <c r="AE929" s="417"/>
      <c r="AF929" s="417"/>
      <c r="AG929" s="417"/>
    </row>
    <row r="930" spans="1:33" s="461" customFormat="1" outlineLevel="1" x14ac:dyDescent="0.2">
      <c r="A930" s="450"/>
      <c r="B930" s="455"/>
      <c r="C930" s="444">
        <v>921</v>
      </c>
      <c r="D930" s="456"/>
      <c r="E930" s="456"/>
      <c r="F930" s="448">
        <f>YEARFRAC(D930,E930)*12</f>
        <v>0</v>
      </c>
      <c r="G930" s="740"/>
      <c r="H930" s="828"/>
      <c r="I930" s="468" t="e">
        <f>_xlfn.IFS(H930=$H$499,$I$499,H930=$H$500,$I$500,H930=$H$501,$I$501,H930=$H$502,$I$502,H930=$H$503,$I$503,H930=$H$504,$I$504,H930=$H$505,$I$505,H930=$H$506,$I$506)</f>
        <v>#N/A</v>
      </c>
      <c r="J930" s="448">
        <f>IF(ISNA(I930),0,G930*I930)</f>
        <v>0</v>
      </c>
      <c r="K930" s="458"/>
      <c r="L930" s="458"/>
      <c r="M930" s="448">
        <f>J930+K930+L930</f>
        <v>0</v>
      </c>
      <c r="N930" s="451">
        <f t="shared" ref="N930:N939" si="329">N$23</f>
        <v>0</v>
      </c>
      <c r="O930" s="416"/>
      <c r="P930" s="416"/>
      <c r="Q930" s="416"/>
      <c r="R930" s="416"/>
      <c r="S930" s="416"/>
      <c r="T930" s="416"/>
      <c r="U930" s="416"/>
      <c r="V930" s="416"/>
      <c r="W930" s="417"/>
      <c r="X930" s="417"/>
      <c r="Y930" s="417"/>
      <c r="Z930" s="417"/>
      <c r="AA930" s="417"/>
      <c r="AB930" s="417"/>
      <c r="AC930" s="417"/>
      <c r="AD930" s="417"/>
      <c r="AE930" s="417"/>
      <c r="AF930" s="417"/>
      <c r="AG930" s="417"/>
    </row>
    <row r="931" spans="1:33" s="461" customFormat="1" outlineLevel="1" x14ac:dyDescent="0.2">
      <c r="A931" s="450"/>
      <c r="B931" s="455"/>
      <c r="C931" s="444">
        <v>922</v>
      </c>
      <c r="D931" s="456"/>
      <c r="E931" s="456"/>
      <c r="F931" s="448">
        <f t="shared" ref="F931:F938" si="330">YEARFRAC(D931,E931)*12</f>
        <v>0</v>
      </c>
      <c r="G931" s="740"/>
      <c r="H931" s="828"/>
      <c r="I931" s="468" t="e">
        <f t="shared" ref="I931:I938" si="331">_xlfn.IFS(H931=$H$499,$I$499,H931=$H$500,$I$500,H931=$H$501,$I$501,H931=$H$502,$I$502,H931=$H$503,$I$503,H931=$H$504,$I$504,H931=$H$505,$I$505,H931=$H$506,$I$506)</f>
        <v>#N/A</v>
      </c>
      <c r="J931" s="448">
        <f t="shared" ref="J931:J938" si="332">IF(ISNA(I931),0,G931*I931)</f>
        <v>0</v>
      </c>
      <c r="K931" s="458"/>
      <c r="L931" s="458"/>
      <c r="M931" s="448">
        <f t="shared" ref="M931:M939" si="333">J931+K931+L931</f>
        <v>0</v>
      </c>
      <c r="N931" s="451">
        <f t="shared" si="329"/>
        <v>0</v>
      </c>
      <c r="O931" s="416"/>
      <c r="P931" s="416"/>
      <c r="Q931" s="416"/>
      <c r="R931" s="416"/>
      <c r="S931" s="416"/>
      <c r="T931" s="416"/>
      <c r="U931" s="416"/>
      <c r="V931" s="416"/>
      <c r="W931" s="417"/>
      <c r="X931" s="417"/>
      <c r="Y931" s="417"/>
      <c r="Z931" s="417"/>
      <c r="AA931" s="417"/>
      <c r="AB931" s="417"/>
      <c r="AC931" s="417"/>
      <c r="AD931" s="417"/>
      <c r="AE931" s="417"/>
      <c r="AF931" s="417"/>
      <c r="AG931" s="417"/>
    </row>
    <row r="932" spans="1:33" s="461" customFormat="1" outlineLevel="1" x14ac:dyDescent="0.2">
      <c r="A932" s="450"/>
      <c r="B932" s="455"/>
      <c r="C932" s="444">
        <v>923</v>
      </c>
      <c r="D932" s="456"/>
      <c r="E932" s="456"/>
      <c r="F932" s="448">
        <f t="shared" si="330"/>
        <v>0</v>
      </c>
      <c r="G932" s="740"/>
      <c r="H932" s="828"/>
      <c r="I932" s="468" t="e">
        <f t="shared" si="331"/>
        <v>#N/A</v>
      </c>
      <c r="J932" s="448">
        <f t="shared" si="332"/>
        <v>0</v>
      </c>
      <c r="K932" s="458"/>
      <c r="L932" s="458"/>
      <c r="M932" s="448">
        <f t="shared" si="333"/>
        <v>0</v>
      </c>
      <c r="N932" s="451">
        <f t="shared" si="329"/>
        <v>0</v>
      </c>
      <c r="O932" s="416"/>
      <c r="P932" s="416"/>
      <c r="Q932" s="416"/>
      <c r="R932" s="416"/>
      <c r="S932" s="416"/>
      <c r="T932" s="416"/>
      <c r="U932" s="416"/>
      <c r="V932" s="416"/>
      <c r="W932" s="417"/>
      <c r="X932" s="417"/>
      <c r="Y932" s="417"/>
      <c r="Z932" s="417"/>
      <c r="AA932" s="417"/>
      <c r="AB932" s="417"/>
      <c r="AC932" s="417"/>
      <c r="AD932" s="417"/>
      <c r="AE932" s="417"/>
      <c r="AF932" s="417"/>
      <c r="AG932" s="417"/>
    </row>
    <row r="933" spans="1:33" s="461" customFormat="1" outlineLevel="1" x14ac:dyDescent="0.2">
      <c r="A933" s="450"/>
      <c r="B933" s="455"/>
      <c r="C933" s="444">
        <v>924</v>
      </c>
      <c r="D933" s="456"/>
      <c r="E933" s="456"/>
      <c r="F933" s="448">
        <f t="shared" si="330"/>
        <v>0</v>
      </c>
      <c r="G933" s="740"/>
      <c r="H933" s="828"/>
      <c r="I933" s="468" t="e">
        <f t="shared" si="331"/>
        <v>#N/A</v>
      </c>
      <c r="J933" s="448">
        <f t="shared" si="332"/>
        <v>0</v>
      </c>
      <c r="K933" s="458"/>
      <c r="L933" s="458"/>
      <c r="M933" s="448">
        <f t="shared" si="333"/>
        <v>0</v>
      </c>
      <c r="N933" s="451">
        <f t="shared" si="329"/>
        <v>0</v>
      </c>
      <c r="O933" s="416"/>
      <c r="P933" s="416"/>
      <c r="Q933" s="416"/>
      <c r="R933" s="416"/>
      <c r="S933" s="416"/>
      <c r="T933" s="416"/>
      <c r="U933" s="416"/>
      <c r="V933" s="416"/>
      <c r="W933" s="417"/>
      <c r="X933" s="417"/>
      <c r="Y933" s="417"/>
      <c r="Z933" s="417"/>
      <c r="AA933" s="417"/>
      <c r="AB933" s="417"/>
      <c r="AC933" s="417"/>
      <c r="AD933" s="417"/>
      <c r="AE933" s="417"/>
      <c r="AF933" s="417"/>
      <c r="AG933" s="417"/>
    </row>
    <row r="934" spans="1:33" s="461" customFormat="1" outlineLevel="1" x14ac:dyDescent="0.2">
      <c r="A934" s="450"/>
      <c r="B934" s="455"/>
      <c r="C934" s="444">
        <v>925</v>
      </c>
      <c r="D934" s="456"/>
      <c r="E934" s="456"/>
      <c r="F934" s="448">
        <f t="shared" si="330"/>
        <v>0</v>
      </c>
      <c r="G934" s="740"/>
      <c r="H934" s="828"/>
      <c r="I934" s="468" t="e">
        <f t="shared" si="331"/>
        <v>#N/A</v>
      </c>
      <c r="J934" s="448">
        <f t="shared" si="332"/>
        <v>0</v>
      </c>
      <c r="K934" s="458"/>
      <c r="L934" s="458"/>
      <c r="M934" s="448">
        <f t="shared" si="333"/>
        <v>0</v>
      </c>
      <c r="N934" s="451">
        <f t="shared" si="329"/>
        <v>0</v>
      </c>
      <c r="O934" s="416"/>
      <c r="P934" s="416"/>
      <c r="Q934" s="416"/>
      <c r="R934" s="416"/>
      <c r="S934" s="416"/>
      <c r="T934" s="416"/>
      <c r="U934" s="416"/>
      <c r="V934" s="416"/>
      <c r="W934" s="417"/>
      <c r="X934" s="417"/>
      <c r="Y934" s="417"/>
      <c r="Z934" s="417"/>
      <c r="AA934" s="417"/>
      <c r="AB934" s="417"/>
      <c r="AC934" s="417"/>
      <c r="AD934" s="417"/>
      <c r="AE934" s="417"/>
      <c r="AF934" s="417"/>
      <c r="AG934" s="417"/>
    </row>
    <row r="935" spans="1:33" s="461" customFormat="1" outlineLevel="1" x14ac:dyDescent="0.2">
      <c r="A935" s="450"/>
      <c r="B935" s="455"/>
      <c r="C935" s="444">
        <v>926</v>
      </c>
      <c r="D935" s="458"/>
      <c r="E935" s="458"/>
      <c r="F935" s="448">
        <f t="shared" si="330"/>
        <v>0</v>
      </c>
      <c r="G935" s="740"/>
      <c r="H935" s="828"/>
      <c r="I935" s="468" t="e">
        <f t="shared" si="331"/>
        <v>#N/A</v>
      </c>
      <c r="J935" s="448">
        <f t="shared" si="332"/>
        <v>0</v>
      </c>
      <c r="K935" s="458"/>
      <c r="L935" s="458"/>
      <c r="M935" s="448">
        <f t="shared" si="333"/>
        <v>0</v>
      </c>
      <c r="N935" s="451">
        <f t="shared" si="329"/>
        <v>0</v>
      </c>
      <c r="O935" s="416"/>
      <c r="P935" s="416"/>
      <c r="Q935" s="416"/>
      <c r="R935" s="416"/>
      <c r="S935" s="416"/>
      <c r="T935" s="416"/>
      <c r="U935" s="416"/>
      <c r="V935" s="416"/>
      <c r="W935" s="417"/>
      <c r="X935" s="417"/>
      <c r="Y935" s="417"/>
      <c r="Z935" s="417"/>
      <c r="AA935" s="417"/>
      <c r="AB935" s="417"/>
      <c r="AC935" s="417"/>
      <c r="AD935" s="417"/>
      <c r="AE935" s="417"/>
      <c r="AF935" s="417"/>
      <c r="AG935" s="417"/>
    </row>
    <row r="936" spans="1:33" s="461" customFormat="1" outlineLevel="1" x14ac:dyDescent="0.2">
      <c r="A936" s="450"/>
      <c r="B936" s="455"/>
      <c r="C936" s="444">
        <v>927</v>
      </c>
      <c r="D936" s="458"/>
      <c r="E936" s="458"/>
      <c r="F936" s="448">
        <f t="shared" si="330"/>
        <v>0</v>
      </c>
      <c r="G936" s="740"/>
      <c r="H936" s="828"/>
      <c r="I936" s="468" t="e">
        <f t="shared" si="331"/>
        <v>#N/A</v>
      </c>
      <c r="J936" s="448">
        <f t="shared" si="332"/>
        <v>0</v>
      </c>
      <c r="K936" s="458"/>
      <c r="L936" s="458"/>
      <c r="M936" s="448">
        <f t="shared" si="333"/>
        <v>0</v>
      </c>
      <c r="N936" s="451">
        <f t="shared" si="329"/>
        <v>0</v>
      </c>
      <c r="O936" s="416"/>
      <c r="P936" s="416"/>
      <c r="Q936" s="416"/>
      <c r="R936" s="416"/>
      <c r="S936" s="416"/>
      <c r="T936" s="416"/>
      <c r="U936" s="416"/>
      <c r="V936" s="416"/>
      <c r="W936" s="417"/>
      <c r="X936" s="417"/>
      <c r="Y936" s="417"/>
      <c r="Z936" s="417"/>
      <c r="AA936" s="417"/>
      <c r="AB936" s="417"/>
      <c r="AC936" s="417"/>
      <c r="AD936" s="417"/>
      <c r="AE936" s="417"/>
      <c r="AF936" s="417"/>
      <c r="AG936" s="417"/>
    </row>
    <row r="937" spans="1:33" s="461" customFormat="1" outlineLevel="1" x14ac:dyDescent="0.2">
      <c r="A937" s="450"/>
      <c r="B937" s="455"/>
      <c r="C937" s="444">
        <v>928</v>
      </c>
      <c r="D937" s="458"/>
      <c r="E937" s="458"/>
      <c r="F937" s="448">
        <f t="shared" si="330"/>
        <v>0</v>
      </c>
      <c r="G937" s="740"/>
      <c r="H937" s="828"/>
      <c r="I937" s="468" t="e">
        <f t="shared" si="331"/>
        <v>#N/A</v>
      </c>
      <c r="J937" s="448">
        <f t="shared" si="332"/>
        <v>0</v>
      </c>
      <c r="K937" s="458"/>
      <c r="L937" s="458"/>
      <c r="M937" s="448">
        <f t="shared" si="333"/>
        <v>0</v>
      </c>
      <c r="N937" s="451">
        <f t="shared" si="329"/>
        <v>0</v>
      </c>
      <c r="O937" s="416"/>
      <c r="P937" s="416"/>
      <c r="Q937" s="416"/>
      <c r="R937" s="416"/>
      <c r="S937" s="416"/>
      <c r="T937" s="416"/>
      <c r="U937" s="416"/>
      <c r="V937" s="416"/>
      <c r="W937" s="417"/>
      <c r="X937" s="417"/>
      <c r="Y937" s="417"/>
      <c r="Z937" s="417"/>
      <c r="AA937" s="417"/>
      <c r="AB937" s="417"/>
      <c r="AC937" s="417"/>
      <c r="AD937" s="417"/>
      <c r="AE937" s="417"/>
      <c r="AF937" s="417"/>
      <c r="AG937" s="417"/>
    </row>
    <row r="938" spans="1:33" s="461" customFormat="1" outlineLevel="1" x14ac:dyDescent="0.2">
      <c r="A938" s="450"/>
      <c r="B938" s="455"/>
      <c r="C938" s="444">
        <v>929</v>
      </c>
      <c r="D938" s="458"/>
      <c r="E938" s="458"/>
      <c r="F938" s="448">
        <f t="shared" si="330"/>
        <v>0</v>
      </c>
      <c r="G938" s="740"/>
      <c r="H938" s="828"/>
      <c r="I938" s="468" t="e">
        <f t="shared" si="331"/>
        <v>#N/A</v>
      </c>
      <c r="J938" s="448">
        <f t="shared" si="332"/>
        <v>0</v>
      </c>
      <c r="K938" s="458"/>
      <c r="L938" s="458"/>
      <c r="M938" s="448">
        <f t="shared" si="333"/>
        <v>0</v>
      </c>
      <c r="N938" s="451">
        <f t="shared" si="329"/>
        <v>0</v>
      </c>
      <c r="O938" s="416"/>
      <c r="P938" s="416"/>
      <c r="Q938" s="416"/>
      <c r="R938" s="416"/>
      <c r="S938" s="416"/>
      <c r="T938" s="416"/>
      <c r="U938" s="416"/>
      <c r="V938" s="416"/>
      <c r="W938" s="417"/>
      <c r="X938" s="417"/>
      <c r="Y938" s="417"/>
      <c r="Z938" s="417"/>
      <c r="AA938" s="417"/>
      <c r="AB938" s="417"/>
      <c r="AC938" s="417"/>
      <c r="AD938" s="417"/>
      <c r="AE938" s="417"/>
      <c r="AF938" s="417"/>
      <c r="AG938" s="417"/>
    </row>
    <row r="939" spans="1:33" s="461" customFormat="1" ht="13.5" outlineLevel="1" thickBot="1" x14ac:dyDescent="0.25">
      <c r="A939" s="470" t="s">
        <v>774</v>
      </c>
      <c r="B939" s="471"/>
      <c r="C939" s="472">
        <v>930</v>
      </c>
      <c r="D939" s="473"/>
      <c r="E939" s="473"/>
      <c r="F939" s="474"/>
      <c r="G939" s="741"/>
      <c r="H939" s="473"/>
      <c r="I939" s="473"/>
      <c r="J939" s="475"/>
      <c r="K939" s="473"/>
      <c r="L939" s="473"/>
      <c r="M939" s="476">
        <f t="shared" si="333"/>
        <v>0</v>
      </c>
      <c r="N939" s="477">
        <f t="shared" si="329"/>
        <v>0</v>
      </c>
      <c r="O939" s="416"/>
      <c r="P939" s="416"/>
      <c r="Q939" s="416"/>
      <c r="R939" s="416"/>
      <c r="S939" s="416"/>
      <c r="T939" s="416"/>
      <c r="U939" s="416"/>
      <c r="V939" s="416"/>
      <c r="W939" s="417"/>
      <c r="X939" s="417"/>
      <c r="Y939" s="417"/>
      <c r="Z939" s="417"/>
      <c r="AA939" s="417"/>
      <c r="AB939" s="417"/>
      <c r="AC939" s="417"/>
      <c r="AD939" s="417"/>
      <c r="AE939" s="417"/>
      <c r="AF939" s="417"/>
      <c r="AG939" s="417"/>
    </row>
    <row r="940" spans="1:33" s="461" customFormat="1" ht="13.5" thickBot="1" x14ac:dyDescent="0.25">
      <c r="A940" s="478"/>
      <c r="G940" s="742"/>
      <c r="J940" s="479"/>
      <c r="N940" s="417"/>
      <c r="O940" s="416"/>
      <c r="P940" s="416"/>
      <c r="Q940" s="416"/>
      <c r="R940" s="416"/>
      <c r="S940" s="416"/>
      <c r="T940" s="416"/>
      <c r="U940" s="416"/>
      <c r="V940" s="416"/>
      <c r="W940" s="417"/>
      <c r="X940" s="417"/>
      <c r="Y940" s="417"/>
      <c r="Z940" s="417"/>
      <c r="AA940" s="417"/>
      <c r="AB940" s="417"/>
      <c r="AC940" s="417"/>
      <c r="AD940" s="417"/>
      <c r="AE940" s="417"/>
      <c r="AF940" s="417"/>
      <c r="AG940" s="417"/>
    </row>
    <row r="941" spans="1:33" s="419" customFormat="1" ht="65.25" customHeight="1" x14ac:dyDescent="0.2">
      <c r="A941" s="480" t="s">
        <v>380</v>
      </c>
      <c r="B941" s="481" t="s">
        <v>1365</v>
      </c>
      <c r="C941" s="481" t="s">
        <v>1366</v>
      </c>
      <c r="D941" s="481" t="s">
        <v>1367</v>
      </c>
      <c r="E941" s="482" t="s">
        <v>144</v>
      </c>
      <c r="I941" s="483" t="s">
        <v>1368</v>
      </c>
      <c r="J941" s="484" t="s">
        <v>1365</v>
      </c>
      <c r="K941" s="481" t="s">
        <v>1366</v>
      </c>
      <c r="L941" s="481" t="s">
        <v>1367</v>
      </c>
      <c r="M941" s="482" t="s">
        <v>144</v>
      </c>
      <c r="N941" s="485" t="s">
        <v>1346</v>
      </c>
      <c r="O941" s="416"/>
      <c r="P941" s="416"/>
      <c r="Q941" s="416"/>
      <c r="R941" s="416"/>
      <c r="S941" s="416"/>
      <c r="T941" s="416"/>
      <c r="U941" s="416"/>
      <c r="V941" s="416"/>
      <c r="W941" s="416"/>
      <c r="X941" s="416"/>
      <c r="Y941" s="416"/>
      <c r="Z941" s="416"/>
      <c r="AA941" s="416"/>
      <c r="AB941" s="416"/>
      <c r="AC941" s="416"/>
      <c r="AD941" s="416"/>
      <c r="AE941" s="416"/>
      <c r="AF941" s="416"/>
      <c r="AG941" s="416"/>
    </row>
    <row r="942" spans="1:33" s="419" customFormat="1" x14ac:dyDescent="0.2">
      <c r="A942" s="486" t="s">
        <v>1360</v>
      </c>
      <c r="B942" s="487">
        <f>SUM(B943:B946)</f>
        <v>0</v>
      </c>
      <c r="C942" s="487">
        <f t="shared" ref="C942:E942" si="334">SUM(C943:C946)</f>
        <v>0</v>
      </c>
      <c r="D942" s="487">
        <f t="shared" si="334"/>
        <v>0</v>
      </c>
      <c r="E942" s="487">
        <f t="shared" si="334"/>
        <v>0</v>
      </c>
      <c r="F942" s="488"/>
      <c r="I942" s="489" t="str">
        <f>"Ариг банк"</f>
        <v>Ариг банк</v>
      </c>
      <c r="J942" s="490">
        <f>SUM(J11,J25,J39,J234,J378,J509,J653,J797)</f>
        <v>0</v>
      </c>
      <c r="K942" s="490">
        <f>SUM(K11,K25,K39,K234,K378,K509,K653,K797)</f>
        <v>0</v>
      </c>
      <c r="L942" s="490">
        <f>SUM(L11,L25,L39,L234,L378,L509,L653,L797)</f>
        <v>0</v>
      </c>
      <c r="M942" s="490">
        <f>SUM(M11,M25,M39,M234,M378,M509,M653,M797)</f>
        <v>0</v>
      </c>
      <c r="N942" s="442">
        <f t="shared" ref="N942:N954" si="335">N11</f>
        <v>0</v>
      </c>
      <c r="O942" s="416"/>
      <c r="P942" s="416"/>
      <c r="Q942" s="416"/>
      <c r="R942" s="416"/>
      <c r="S942" s="416"/>
      <c r="T942" s="416"/>
      <c r="U942" s="416"/>
      <c r="V942" s="416"/>
      <c r="W942" s="416"/>
      <c r="X942" s="416"/>
      <c r="Y942" s="416"/>
      <c r="Z942" s="416"/>
      <c r="AA942" s="416"/>
      <c r="AB942" s="416"/>
      <c r="AC942" s="416"/>
      <c r="AD942" s="416"/>
      <c r="AE942" s="416"/>
      <c r="AF942" s="416"/>
      <c r="AG942" s="416"/>
    </row>
    <row r="943" spans="1:33" s="419" customFormat="1" x14ac:dyDescent="0.2">
      <c r="A943" s="491" t="s">
        <v>1369</v>
      </c>
      <c r="B943" s="490">
        <f>SUMIFS(J39:J232,$F$39:$F$232,"&lt;="&amp;3)</f>
        <v>0</v>
      </c>
      <c r="C943" s="490">
        <f>SUMIFS(K39:K232,$F$39:$F$232,"&lt;="&amp;3)</f>
        <v>0</v>
      </c>
      <c r="D943" s="490">
        <f>SUMIFS(L39:L232,$F$39:$F$232,"&lt;="&amp;3)</f>
        <v>0</v>
      </c>
      <c r="E943" s="490">
        <f>SUMIFS(M39:M232,$F$39:$F$232,"&lt;="&amp;3)</f>
        <v>0</v>
      </c>
      <c r="I943" s="489" t="str">
        <f>"Богд банк"</f>
        <v>Богд банк</v>
      </c>
      <c r="J943" s="490">
        <f>SUM(J12,J26,J50,J245,J388,J520,J664,J808)</f>
        <v>0</v>
      </c>
      <c r="K943" s="490">
        <f>SUM(K12,K26,K50,K245,K388,K520,K664,K808)</f>
        <v>0</v>
      </c>
      <c r="L943" s="490">
        <f>SUM(L12,L26,L50,L245,L388,L520,L664,L808)</f>
        <v>0</v>
      </c>
      <c r="M943" s="490">
        <f>SUM(M12,M26,M50,M245,M388,M520,M664,M808)</f>
        <v>0</v>
      </c>
      <c r="N943" s="442">
        <f t="shared" si="335"/>
        <v>0</v>
      </c>
      <c r="O943" s="416"/>
      <c r="P943" s="416"/>
      <c r="Q943" s="416"/>
      <c r="R943" s="416"/>
      <c r="S943" s="416"/>
      <c r="T943" s="416"/>
      <c r="U943" s="416"/>
      <c r="V943" s="416"/>
      <c r="W943" s="416"/>
      <c r="X943" s="416"/>
      <c r="Y943" s="416"/>
      <c r="Z943" s="416"/>
      <c r="AA943" s="416"/>
      <c r="AB943" s="416"/>
      <c r="AC943" s="416"/>
      <c r="AD943" s="416"/>
      <c r="AE943" s="416"/>
      <c r="AF943" s="416"/>
      <c r="AG943" s="416"/>
    </row>
    <row r="944" spans="1:33" s="419" customFormat="1" x14ac:dyDescent="0.2">
      <c r="A944" s="491" t="s">
        <v>1370</v>
      </c>
      <c r="B944" s="490">
        <f>SUMIFS(J39:J232,$F$39:$F$232,"&gt;"&amp;3, $F$39:$F$232,"&lt;="&amp;12)</f>
        <v>0</v>
      </c>
      <c r="C944" s="490">
        <f>SUMIFS(K39:K232,$F$39:$F$232,"&gt;"&amp;3, $F$39:$F$232,"&lt;="&amp;12)</f>
        <v>0</v>
      </c>
      <c r="D944" s="490">
        <f>SUMIFS(L39:L232,$F$39:$F$232,"&gt;"&amp;3, $F$39:$F$232,"&lt;="&amp;12)</f>
        <v>0</v>
      </c>
      <c r="E944" s="490">
        <f>SUMIFS(M39:M232,$F$39:$F$232,"&gt;"&amp;3, $F$39:$F$232,"&lt;="&amp;12)</f>
        <v>0</v>
      </c>
      <c r="I944" s="489" t="str">
        <f>"Голомт банк"</f>
        <v>Голомт банк</v>
      </c>
      <c r="J944" s="490">
        <f>SUM(J13,J27,J61,J1256,J398,J531,J675,J819)</f>
        <v>0</v>
      </c>
      <c r="K944" s="490">
        <f>SUM(K13,K27,K61,K1256,K398,K531,K675,K819)</f>
        <v>0</v>
      </c>
      <c r="L944" s="490">
        <f>SUM(L13,L27,L61,L1256,L398,L531,L675,L819)</f>
        <v>0</v>
      </c>
      <c r="M944" s="490">
        <f>SUM(M13,M27,M61,M1256,M398,M531,M675,M819)</f>
        <v>0</v>
      </c>
      <c r="N944" s="442">
        <f t="shared" si="335"/>
        <v>0</v>
      </c>
      <c r="O944" s="416"/>
      <c r="P944" s="416"/>
      <c r="Q944" s="416"/>
      <c r="R944" s="416"/>
      <c r="S944" s="416"/>
      <c r="T944" s="416"/>
      <c r="U944" s="416"/>
      <c r="V944" s="416"/>
      <c r="W944" s="416"/>
      <c r="X944" s="416"/>
      <c r="Y944" s="416"/>
      <c r="Z944" s="416"/>
      <c r="AA944" s="416"/>
      <c r="AB944" s="416"/>
      <c r="AC944" s="416"/>
      <c r="AD944" s="416"/>
      <c r="AE944" s="416"/>
      <c r="AF944" s="416"/>
      <c r="AG944" s="416"/>
    </row>
    <row r="945" spans="1:33" s="419" customFormat="1" x14ac:dyDescent="0.2">
      <c r="A945" s="491" t="s">
        <v>1371</v>
      </c>
      <c r="B945" s="490">
        <f>SUMIFS(J39:J232,$F$39:$F$232,"&gt;"&amp;12, $F$39:$F$232,"&lt;="&amp;36)</f>
        <v>0</v>
      </c>
      <c r="C945" s="490">
        <f>SUMIFS(K39:K232,$F$39:$F$232,"&gt;"&amp;12, $F$39:$F$232,"&lt;="&amp;36)</f>
        <v>0</v>
      </c>
      <c r="D945" s="490">
        <f>SUMIFS(L39:L232,$F$39:$F$232,"&gt;"&amp;12, $F$39:$F$232,"&lt;="&amp;36)</f>
        <v>0</v>
      </c>
      <c r="E945" s="490">
        <f>SUMIFS(M39:M232,$F$39:$F$232,"&gt;"&amp;12, $F$39:$F$232,"&lt;="&amp;36)</f>
        <v>0</v>
      </c>
      <c r="I945" s="489" t="str">
        <f>"Капитрон банк"</f>
        <v>Капитрон банк</v>
      </c>
      <c r="J945" s="490">
        <f>SUM(J14,J28,J72,J267,J408,J542,J686,J830)</f>
        <v>0</v>
      </c>
      <c r="K945" s="490">
        <f>SUM(K14,K28,K72,K267,K408,K542,K686,K830)</f>
        <v>0</v>
      </c>
      <c r="L945" s="490">
        <f>SUM(L14,L28,L72,L267,L408,L542,L686,L830)</f>
        <v>0</v>
      </c>
      <c r="M945" s="490">
        <f>SUM(M14,M28,M72,M267,M408,M542,M686,M830)</f>
        <v>0</v>
      </c>
      <c r="N945" s="442">
        <f t="shared" si="335"/>
        <v>0</v>
      </c>
      <c r="O945" s="416"/>
      <c r="P945" s="416"/>
      <c r="Q945" s="416"/>
      <c r="R945" s="416"/>
      <c r="S945" s="416"/>
      <c r="T945" s="416"/>
      <c r="U945" s="416"/>
      <c r="V945" s="416"/>
      <c r="W945" s="416"/>
      <c r="X945" s="416"/>
      <c r="Y945" s="416"/>
      <c r="Z945" s="416"/>
      <c r="AA945" s="416"/>
      <c r="AB945" s="416"/>
      <c r="AC945" s="416"/>
      <c r="AD945" s="416"/>
      <c r="AE945" s="416"/>
      <c r="AF945" s="416"/>
      <c r="AG945" s="416"/>
    </row>
    <row r="946" spans="1:33" s="419" customFormat="1" x14ac:dyDescent="0.2">
      <c r="A946" s="491" t="s">
        <v>1372</v>
      </c>
      <c r="B946" s="490">
        <f>SUMIFS(J39:J232,$F$39:$F$232,"&gt;"&amp;36)</f>
        <v>0</v>
      </c>
      <c r="C946" s="490">
        <f>SUMIFS(K39:K232,$F$39:$F$232,"&gt;"&amp;36)</f>
        <v>0</v>
      </c>
      <c r="D946" s="490">
        <f>SUMIFS(L39:L232,$F$39:$F$232,"&gt;"&amp;36)</f>
        <v>0</v>
      </c>
      <c r="E946" s="490">
        <f>SUMIFS(M39:M232,$F$39:$F$232,"&gt;"&amp;36)</f>
        <v>0</v>
      </c>
      <c r="I946" s="489" t="str">
        <f>"Кредит банк"</f>
        <v>Кредит банк</v>
      </c>
      <c r="J946" s="490">
        <f>SUM(J15,J29,J83,J278,J418,J553,J697,J841)</f>
        <v>0</v>
      </c>
      <c r="K946" s="490">
        <f>SUM(K15,K29,K83,K278,K418,K553,K697,K841)</f>
        <v>0</v>
      </c>
      <c r="L946" s="490">
        <f>SUM(L15,L29,L83,L278,L418,L553,L697,L841)</f>
        <v>0</v>
      </c>
      <c r="M946" s="490">
        <f>SUM(M15,M29,M83,M278,M418,M553,M697,M841)</f>
        <v>0</v>
      </c>
      <c r="N946" s="442">
        <f t="shared" si="335"/>
        <v>0</v>
      </c>
      <c r="O946" s="416"/>
      <c r="P946" s="416"/>
      <c r="Q946" s="416"/>
      <c r="R946" s="416"/>
      <c r="S946" s="416"/>
      <c r="T946" s="416"/>
      <c r="U946" s="416"/>
      <c r="V946" s="416"/>
      <c r="W946" s="416"/>
      <c r="X946" s="416"/>
      <c r="Y946" s="416"/>
      <c r="Z946" s="416"/>
      <c r="AA946" s="416"/>
      <c r="AB946" s="416"/>
      <c r="AC946" s="416"/>
      <c r="AD946" s="416"/>
      <c r="AE946" s="416"/>
      <c r="AF946" s="416"/>
      <c r="AG946" s="416"/>
    </row>
    <row r="947" spans="1:33" s="419" customFormat="1" x14ac:dyDescent="0.2">
      <c r="A947" s="486" t="s">
        <v>1361</v>
      </c>
      <c r="B947" s="487">
        <f>SUM(B948:B951)</f>
        <v>0</v>
      </c>
      <c r="C947" s="487">
        <f t="shared" ref="C947:E947" si="336">SUM(C948:C951)</f>
        <v>0</v>
      </c>
      <c r="D947" s="487">
        <f t="shared" si="336"/>
        <v>0</v>
      </c>
      <c r="E947" s="487">
        <f t="shared" si="336"/>
        <v>0</v>
      </c>
      <c r="I947" s="489" t="str">
        <f>"Төрийн банк"</f>
        <v>Төрийн банк</v>
      </c>
      <c r="J947" s="490">
        <f>SUM(J16,J30,J94,J289,J428,J564,J708,J852)</f>
        <v>0</v>
      </c>
      <c r="K947" s="490">
        <f>SUM(K16,K30,K94,K289,K428,K564,K708,K852)</f>
        <v>0</v>
      </c>
      <c r="L947" s="490">
        <f>SUM(L16,L30,L94,L289,L428,L564,L708,L852)</f>
        <v>0</v>
      </c>
      <c r="M947" s="490">
        <f>SUM(M16,M30,M94,M289,M428,M564,M708,M852)</f>
        <v>0</v>
      </c>
      <c r="N947" s="442">
        <f t="shared" si="335"/>
        <v>0</v>
      </c>
      <c r="O947" s="416"/>
      <c r="P947" s="416"/>
      <c r="Q947" s="416"/>
      <c r="R947" s="416"/>
      <c r="S947" s="416"/>
      <c r="T947" s="416"/>
      <c r="U947" s="416"/>
      <c r="V947" s="416"/>
      <c r="W947" s="416"/>
      <c r="X947" s="416"/>
      <c r="Y947" s="416"/>
      <c r="Z947" s="416"/>
      <c r="AA947" s="416"/>
      <c r="AB947" s="416"/>
      <c r="AC947" s="416"/>
      <c r="AD947" s="416"/>
      <c r="AE947" s="416"/>
      <c r="AF947" s="416"/>
      <c r="AG947" s="416"/>
    </row>
    <row r="948" spans="1:33" s="419" customFormat="1" x14ac:dyDescent="0.2">
      <c r="A948" s="491" t="s">
        <v>1369</v>
      </c>
      <c r="B948" s="490">
        <f>SUMIFS(J234:J376,$F$234:$F$376,"&lt;="&amp;3)</f>
        <v>0</v>
      </c>
      <c r="C948" s="490">
        <f>SUMIFS(K234:K376,$F$234:$F$376,"&lt;="&amp;3)</f>
        <v>0</v>
      </c>
      <c r="D948" s="490">
        <f>SUMIFS(L234:L376,$F$234:$F$376,"&lt;="&amp;3)</f>
        <v>0</v>
      </c>
      <c r="E948" s="490">
        <f>SUMIFS(M234:M376,$F$234:$F$376,"&lt;="&amp;3)</f>
        <v>0</v>
      </c>
      <c r="I948" s="489" t="str">
        <f>"Тээвэр Хөгжлийн банк"</f>
        <v>Тээвэр Хөгжлийн банк</v>
      </c>
      <c r="J948" s="490">
        <f>SUM(J17,J31,J156,J300,J438,J575,J719,J863)</f>
        <v>0</v>
      </c>
      <c r="K948" s="490">
        <f>SUM(K17,K31,K156,K300,K438,K575,K719,K863)</f>
        <v>0</v>
      </c>
      <c r="L948" s="490">
        <f>SUM(L17,L31,L156,L300,L438,L575,L719,L863)</f>
        <v>0</v>
      </c>
      <c r="M948" s="490">
        <f>SUM(M17,M31,M156,M300,M438,M575,M719,M863)</f>
        <v>0</v>
      </c>
      <c r="N948" s="442">
        <f t="shared" si="335"/>
        <v>0</v>
      </c>
      <c r="O948" s="416"/>
      <c r="P948" s="416"/>
      <c r="Q948" s="416"/>
      <c r="R948" s="416"/>
      <c r="S948" s="416"/>
      <c r="T948" s="416"/>
      <c r="U948" s="416"/>
      <c r="V948" s="416"/>
      <c r="W948" s="416"/>
      <c r="X948" s="416"/>
      <c r="Y948" s="416"/>
      <c r="Z948" s="416"/>
      <c r="AA948" s="416"/>
      <c r="AB948" s="416"/>
      <c r="AC948" s="416"/>
      <c r="AD948" s="416"/>
      <c r="AE948" s="416"/>
      <c r="AF948" s="416"/>
      <c r="AG948" s="416"/>
    </row>
    <row r="949" spans="1:33" s="419" customFormat="1" ht="25.5" x14ac:dyDescent="0.2">
      <c r="A949" s="491" t="s">
        <v>1370</v>
      </c>
      <c r="B949" s="490">
        <f>SUMIFS(J234:J376,$F$234:$F$376,"&gt;"&amp;3, $F$234:$F$376,"&lt;="&amp;12)</f>
        <v>0</v>
      </c>
      <c r="C949" s="490">
        <f>SUMIFS(K234:K376,$F$234:$F$376,"&gt;"&amp;3, $F$234:$F$376,"&lt;="&amp;12)</f>
        <v>0</v>
      </c>
      <c r="D949" s="490">
        <f>SUMIFS(L234:L376,$F$234:$F$376,"&gt;"&amp;3, $F$234:$F$376,"&lt;="&amp;12)</f>
        <v>0</v>
      </c>
      <c r="E949" s="490">
        <f>SUMIFS(M234:M376,$F$234:$F$376,"&gt;"&amp;3, $F$234:$F$376,"&lt;="&amp;12)</f>
        <v>0</v>
      </c>
      <c r="I949" s="489" t="str">
        <f>"Үндэсний хөрөнгө оруулалтын банк"</f>
        <v>Үндэсний хөрөнгө оруулалтын банк</v>
      </c>
      <c r="J949" s="490">
        <f>SUM(J18,J32,J167,J311,J448,J586,J730,J874)</f>
        <v>0</v>
      </c>
      <c r="K949" s="490">
        <f>SUM(K18,K32,K167,K311,K448,K586,K730,K874)</f>
        <v>0</v>
      </c>
      <c r="L949" s="490">
        <f>SUM(L18,L32,L167,L311,L448,L586,L730,L874)</f>
        <v>0</v>
      </c>
      <c r="M949" s="490">
        <f>SUM(M18,M32,M167,M311,M448,M586,M730,M874)</f>
        <v>0</v>
      </c>
      <c r="N949" s="442">
        <f t="shared" si="335"/>
        <v>0</v>
      </c>
      <c r="O949" s="416"/>
      <c r="P949" s="416"/>
      <c r="Q949" s="416"/>
      <c r="R949" s="416"/>
      <c r="S949" s="416"/>
      <c r="T949" s="416"/>
      <c r="U949" s="416"/>
      <c r="V949" s="416"/>
      <c r="W949" s="416"/>
      <c r="X949" s="416"/>
      <c r="Y949" s="416"/>
      <c r="Z949" s="416"/>
      <c r="AA949" s="416"/>
      <c r="AB949" s="416"/>
      <c r="AC949" s="416"/>
      <c r="AD949" s="416"/>
      <c r="AE949" s="416"/>
      <c r="AF949" s="416"/>
      <c r="AG949" s="416"/>
    </row>
    <row r="950" spans="1:33" s="419" customFormat="1" x14ac:dyDescent="0.2">
      <c r="A950" s="491" t="s">
        <v>1371</v>
      </c>
      <c r="B950" s="490">
        <f>SUMIFS(J234:J376,$F$234:$F$376,"&gt;"&amp;12, $F$234:$F$376,"&lt;="&amp;36)</f>
        <v>0</v>
      </c>
      <c r="C950" s="490">
        <f>SUMIFS(K234:K376,$F$234:$F$376,"&gt;"&amp;12, $F$234:$F$376,"&lt;="&amp;36)</f>
        <v>0</v>
      </c>
      <c r="D950" s="490">
        <f>SUMIFS(L234:L376,$F$234:$F$376,"&gt;"&amp;12, $F$234:$F$376,"&lt;="&amp;36)</f>
        <v>0</v>
      </c>
      <c r="E950" s="490">
        <f>SUMIFS(M234:M376,$F$234:$F$376,"&gt;"&amp;12, $F$234:$F$376,"&lt;="&amp;36)</f>
        <v>0</v>
      </c>
      <c r="I950" s="489" t="str">
        <f>"Хаан банк"</f>
        <v>Хаан банк</v>
      </c>
      <c r="J950" s="490">
        <f>SUM(J19,J33,J178,J322,J458,J597,J741,J885)</f>
        <v>0</v>
      </c>
      <c r="K950" s="490">
        <f>SUM(K19,K33,K178,K322,K458,K597,K741,K885)</f>
        <v>0</v>
      </c>
      <c r="L950" s="490">
        <f>SUM(L19,L33,L178,L322,L458,L597,L741,L885)</f>
        <v>0</v>
      </c>
      <c r="M950" s="490">
        <f>SUM(M19,M33,M178,M322,M458,M597,M741,M885)</f>
        <v>0</v>
      </c>
      <c r="N950" s="442">
        <f t="shared" si="335"/>
        <v>0</v>
      </c>
      <c r="O950" s="416"/>
      <c r="P950" s="416"/>
      <c r="Q950" s="416"/>
      <c r="R950" s="416"/>
      <c r="S950" s="416"/>
      <c r="T950" s="416"/>
      <c r="U950" s="416"/>
      <c r="V950" s="416"/>
      <c r="W950" s="416"/>
      <c r="X950" s="416"/>
      <c r="Y950" s="416"/>
      <c r="Z950" s="416"/>
      <c r="AA950" s="416"/>
      <c r="AB950" s="416"/>
      <c r="AC950" s="416"/>
      <c r="AD950" s="416"/>
      <c r="AE950" s="416"/>
      <c r="AF950" s="416"/>
      <c r="AG950" s="416"/>
    </row>
    <row r="951" spans="1:33" s="419" customFormat="1" x14ac:dyDescent="0.2">
      <c r="A951" s="491" t="s">
        <v>1372</v>
      </c>
      <c r="B951" s="490">
        <f>SUMIFS(J234:J376,$F$234:$F$376,"&gt;"&amp;36)</f>
        <v>0</v>
      </c>
      <c r="C951" s="490">
        <f>SUMIFS(K234:K376,$F$234:$F$376,"&gt;"&amp;36)</f>
        <v>0</v>
      </c>
      <c r="D951" s="490">
        <f>SUMIFS(L234:L376,$F$234:$F$376,"&gt;"&amp;36)</f>
        <v>0</v>
      </c>
      <c r="E951" s="490">
        <f>SUMIFS(M234:M376,$F$234:$F$376,"&gt;"&amp;36)</f>
        <v>0</v>
      </c>
      <c r="I951" s="489" t="str">
        <f>"Хас банк"</f>
        <v>Хас банк</v>
      </c>
      <c r="J951" s="490">
        <f>SUM(J20,J34,J189,J333,J468,J608,J752,J896)</f>
        <v>0</v>
      </c>
      <c r="K951" s="490">
        <f>SUM(K20,K34,K189,K333,K468,K608,K752,K896)</f>
        <v>0</v>
      </c>
      <c r="L951" s="490">
        <f>SUM(L20,L34,L189,L333,L468,L608,L752,L896)</f>
        <v>0</v>
      </c>
      <c r="M951" s="490">
        <f>SUM(M20,M34,M189,M333,M468,M608,M752,M896)</f>
        <v>0</v>
      </c>
      <c r="N951" s="442">
        <f t="shared" si="335"/>
        <v>0</v>
      </c>
      <c r="O951" s="416"/>
      <c r="P951" s="416"/>
      <c r="Q951" s="416"/>
      <c r="R951" s="416"/>
      <c r="S951" s="416"/>
      <c r="T951" s="416"/>
      <c r="U951" s="416"/>
      <c r="V951" s="416"/>
      <c r="W951" s="416"/>
      <c r="X951" s="416"/>
      <c r="Y951" s="416"/>
      <c r="Z951" s="416"/>
      <c r="AA951" s="416"/>
      <c r="AB951" s="416"/>
      <c r="AC951" s="416"/>
      <c r="AD951" s="416"/>
      <c r="AE951" s="416"/>
      <c r="AF951" s="416"/>
      <c r="AG951" s="416"/>
    </row>
    <row r="952" spans="1:33" s="419" customFormat="1" ht="25.5" x14ac:dyDescent="0.2">
      <c r="A952" s="486" t="s">
        <v>1373</v>
      </c>
      <c r="B952" s="487">
        <f>B953+B954</f>
        <v>0</v>
      </c>
      <c r="C952" s="487">
        <f t="shared" ref="C952:E952" si="337">C953+C954</f>
        <v>0</v>
      </c>
      <c r="D952" s="487">
        <f t="shared" si="337"/>
        <v>0</v>
      </c>
      <c r="E952" s="487">
        <f t="shared" si="337"/>
        <v>0</v>
      </c>
      <c r="I952" s="489" t="str">
        <f>"Худалдаа хөгжлийн банк"</f>
        <v>Худалдаа хөгжлийн банк</v>
      </c>
      <c r="J952" s="490">
        <f>SUM(J21,J35,J200,J344,J478,J619,J763,J907)</f>
        <v>0</v>
      </c>
      <c r="K952" s="490">
        <f>SUM(K21,K35,K200,K344,K478,K619,K763,K907)</f>
        <v>0</v>
      </c>
      <c r="L952" s="490">
        <f>SUM(L21,L35,L200,L344,L478,L619,L763,L907)</f>
        <v>0</v>
      </c>
      <c r="M952" s="490">
        <f>SUM(M21,M35,M200,M344,M478,M619,M763,M907)</f>
        <v>0</v>
      </c>
      <c r="N952" s="442">
        <f t="shared" si="335"/>
        <v>0</v>
      </c>
      <c r="O952" s="416"/>
      <c r="P952" s="416"/>
      <c r="Q952" s="416"/>
      <c r="R952" s="416"/>
      <c r="S952" s="416"/>
      <c r="T952" s="416"/>
      <c r="U952" s="416"/>
      <c r="V952" s="416"/>
      <c r="W952" s="416"/>
      <c r="X952" s="416"/>
      <c r="Y952" s="416"/>
      <c r="Z952" s="416"/>
      <c r="AA952" s="416"/>
      <c r="AB952" s="416"/>
      <c r="AC952" s="416"/>
      <c r="AD952" s="416"/>
      <c r="AE952" s="416"/>
      <c r="AF952" s="416"/>
      <c r="AG952" s="416"/>
    </row>
    <row r="953" spans="1:33" s="419" customFormat="1" x14ac:dyDescent="0.2">
      <c r="A953" s="491" t="s">
        <v>1369</v>
      </c>
      <c r="B953" s="490">
        <f>B943+B948</f>
        <v>0</v>
      </c>
      <c r="C953" s="490">
        <f t="shared" ref="C953:E953" si="338">C943+C948</f>
        <v>0</v>
      </c>
      <c r="D953" s="490">
        <f t="shared" si="338"/>
        <v>0</v>
      </c>
      <c r="E953" s="490">
        <f t="shared" si="338"/>
        <v>0</v>
      </c>
      <c r="F953" s="492" t="str">
        <f>IF(B953-i.04119a!D20=0,"",B953-i.04119a!D20)</f>
        <v/>
      </c>
      <c r="G953" s="419" t="s">
        <v>141</v>
      </c>
      <c r="I953" s="489" t="str">
        <f>"Чингис хаан банк"</f>
        <v>Чингис хаан банк</v>
      </c>
      <c r="J953" s="490">
        <f>SUM(J22,J36,J211,J355,J488,J630,J774,J918)</f>
        <v>0</v>
      </c>
      <c r="K953" s="490">
        <f>SUM(K22,K36,K211,K355,K488,K630,K774,K918)</f>
        <v>0</v>
      </c>
      <c r="L953" s="490">
        <f>SUM(L22,L36,L211,L355,L488,L630,L774,L918)</f>
        <v>0</v>
      </c>
      <c r="M953" s="490">
        <f>SUM(M22,M36,M211,M355,M488,M630,M774,M918)</f>
        <v>0</v>
      </c>
      <c r="N953" s="442">
        <f t="shared" si="335"/>
        <v>0</v>
      </c>
      <c r="O953" s="416"/>
      <c r="P953" s="416"/>
      <c r="Q953" s="416"/>
      <c r="R953" s="416"/>
      <c r="S953" s="416"/>
      <c r="T953" s="416"/>
      <c r="U953" s="416"/>
      <c r="V953" s="416"/>
      <c r="W953" s="416"/>
      <c r="X953" s="416"/>
      <c r="Y953" s="416"/>
      <c r="Z953" s="416"/>
      <c r="AA953" s="416"/>
      <c r="AB953" s="416"/>
      <c r="AC953" s="416"/>
      <c r="AD953" s="416"/>
      <c r="AE953" s="416"/>
      <c r="AF953" s="416"/>
      <c r="AG953" s="416"/>
    </row>
    <row r="954" spans="1:33" s="419" customFormat="1" x14ac:dyDescent="0.2">
      <c r="A954" s="493" t="s">
        <v>1374</v>
      </c>
      <c r="B954" s="490">
        <f>SUM(B955:B957)</f>
        <v>0</v>
      </c>
      <c r="C954" s="490">
        <f t="shared" ref="C954:E954" si="339">SUM(C955:C957)</f>
        <v>0</v>
      </c>
      <c r="D954" s="490">
        <f t="shared" si="339"/>
        <v>0</v>
      </c>
      <c r="E954" s="490">
        <f t="shared" si="339"/>
        <v>0</v>
      </c>
      <c r="F954" s="492" t="str">
        <f>IF(B954-i.04119a!D45=0,"",B954-i.04119a!D45)</f>
        <v/>
      </c>
      <c r="I954" s="486">
        <f>A23</f>
        <v>0</v>
      </c>
      <c r="J954" s="490">
        <f>SUM(J23,J37,J222,J366,J498,J641,J785,J929)</f>
        <v>0</v>
      </c>
      <c r="K954" s="490">
        <f>SUM(K23,K37,K222,K366,K498,K641,K785,K929)</f>
        <v>0</v>
      </c>
      <c r="L954" s="490">
        <f>SUM(L23,L37,L222,L366,L498,L641,L785,L929)</f>
        <v>0</v>
      </c>
      <c r="M954" s="490">
        <f>SUM(M23,M37,M222,M366,M498,M641,M785,M929)</f>
        <v>0</v>
      </c>
      <c r="N954" s="442">
        <f t="shared" si="335"/>
        <v>0</v>
      </c>
      <c r="O954" s="416"/>
      <c r="P954" s="416"/>
      <c r="Q954" s="416"/>
      <c r="R954" s="416"/>
      <c r="S954" s="416"/>
      <c r="T954" s="416"/>
      <c r="U954" s="416"/>
      <c r="V954" s="416"/>
      <c r="W954" s="416"/>
      <c r="X954" s="416"/>
      <c r="Y954" s="416"/>
      <c r="Z954" s="416"/>
      <c r="AA954" s="416"/>
      <c r="AB954" s="416"/>
      <c r="AC954" s="416"/>
      <c r="AD954" s="416"/>
      <c r="AE954" s="416"/>
      <c r="AF954" s="416"/>
      <c r="AG954" s="416"/>
    </row>
    <row r="955" spans="1:33" s="419" customFormat="1" x14ac:dyDescent="0.2">
      <c r="A955" s="491" t="s">
        <v>1370</v>
      </c>
      <c r="B955" s="490">
        <f>B944+B949</f>
        <v>0</v>
      </c>
      <c r="C955" s="490">
        <f t="shared" ref="C955:E955" si="340">C944+C949</f>
        <v>0</v>
      </c>
      <c r="D955" s="490">
        <f t="shared" si="340"/>
        <v>0</v>
      </c>
      <c r="E955" s="490">
        <f t="shared" si="340"/>
        <v>0</v>
      </c>
      <c r="F955" s="492"/>
      <c r="J955" s="420"/>
      <c r="N955" s="451">
        <f>SUMPRODUCT((N942:N954=$V$2)*M942:M954)</f>
        <v>0</v>
      </c>
      <c r="O955" s="416"/>
      <c r="P955" s="416"/>
      <c r="Q955" s="416"/>
      <c r="R955" s="416"/>
      <c r="S955" s="416"/>
      <c r="T955" s="416"/>
      <c r="U955" s="416"/>
      <c r="V955" s="416"/>
      <c r="W955" s="416"/>
      <c r="X955" s="416"/>
      <c r="Y955" s="416"/>
      <c r="Z955" s="416"/>
      <c r="AA955" s="416"/>
      <c r="AB955" s="416"/>
      <c r="AC955" s="416"/>
      <c r="AD955" s="416"/>
      <c r="AE955" s="416"/>
      <c r="AF955" s="416"/>
      <c r="AG955" s="416"/>
    </row>
    <row r="956" spans="1:33" s="419" customFormat="1" ht="51" x14ac:dyDescent="0.2">
      <c r="A956" s="491" t="s">
        <v>1371</v>
      </c>
      <c r="B956" s="490">
        <f t="shared" ref="B956:E957" si="341">B945+B950</f>
        <v>0</v>
      </c>
      <c r="C956" s="490">
        <f t="shared" si="341"/>
        <v>0</v>
      </c>
      <c r="D956" s="490">
        <f t="shared" si="341"/>
        <v>0</v>
      </c>
      <c r="E956" s="490">
        <f t="shared" si="341"/>
        <v>0</v>
      </c>
      <c r="F956" s="492"/>
      <c r="I956" s="494" t="s">
        <v>1348</v>
      </c>
      <c r="J956" s="495" t="s">
        <v>386</v>
      </c>
      <c r="K956" s="496" t="s">
        <v>1362</v>
      </c>
      <c r="L956" s="496" t="s">
        <v>1363</v>
      </c>
      <c r="M956" s="496" t="s">
        <v>1364</v>
      </c>
      <c r="N956" s="416"/>
      <c r="O956" s="416"/>
      <c r="P956" s="416"/>
      <c r="Q956" s="416"/>
      <c r="R956" s="416"/>
      <c r="S956" s="416"/>
      <c r="T956" s="416"/>
      <c r="U956" s="416"/>
      <c r="V956" s="416"/>
      <c r="W956" s="416"/>
      <c r="X956" s="416"/>
      <c r="Y956" s="416"/>
      <c r="Z956" s="416"/>
      <c r="AA956" s="416"/>
      <c r="AB956" s="416"/>
      <c r="AC956" s="416"/>
      <c r="AD956" s="416"/>
      <c r="AE956" s="416"/>
      <c r="AF956" s="416"/>
      <c r="AG956" s="416"/>
    </row>
    <row r="957" spans="1:33" s="419" customFormat="1" x14ac:dyDescent="0.2">
      <c r="A957" s="491" t="s">
        <v>1372</v>
      </c>
      <c r="B957" s="490">
        <f t="shared" si="341"/>
        <v>0</v>
      </c>
      <c r="C957" s="490">
        <f t="shared" si="341"/>
        <v>0</v>
      </c>
      <c r="D957" s="490">
        <f t="shared" si="341"/>
        <v>0</v>
      </c>
      <c r="E957" s="490">
        <f t="shared" si="341"/>
        <v>0</v>
      </c>
      <c r="F957" s="492"/>
      <c r="I957" s="497" t="s">
        <v>1351</v>
      </c>
      <c r="J957" s="490">
        <f>SUMIFS($M$378:$M$507,$H$378:$H$507,"="&amp;$A379)</f>
        <v>0</v>
      </c>
      <c r="K957" s="490">
        <f>SUMIFS($M$509:$M$651,$H$509:$H$651,"="&amp;$A379)</f>
        <v>0</v>
      </c>
      <c r="L957" s="490">
        <f>SUMIFS($M$653:$M$795,$H$653:$H$795,"="&amp;$A379)</f>
        <v>0</v>
      </c>
      <c r="M957" s="490">
        <f>SUMIFS($M$797:$M$939,$H$797:$H$939,"="&amp;$A379)</f>
        <v>0</v>
      </c>
      <c r="N957" s="416"/>
      <c r="O957" s="416"/>
      <c r="P957" s="416"/>
      <c r="Q957" s="416"/>
      <c r="R957" s="416"/>
      <c r="S957" s="416"/>
      <c r="T957" s="416"/>
      <c r="U957" s="416"/>
      <c r="V957" s="416"/>
      <c r="W957" s="416"/>
      <c r="X957" s="416"/>
      <c r="Y957" s="416"/>
      <c r="Z957" s="416"/>
      <c r="AA957" s="416"/>
      <c r="AB957" s="416"/>
      <c r="AC957" s="416"/>
      <c r="AD957" s="416"/>
      <c r="AE957" s="416"/>
      <c r="AF957" s="416"/>
      <c r="AG957" s="416"/>
    </row>
    <row r="958" spans="1:33" s="419" customFormat="1" x14ac:dyDescent="0.2">
      <c r="A958" s="491"/>
      <c r="B958" s="498"/>
      <c r="C958" s="498"/>
      <c r="D958" s="498"/>
      <c r="E958" s="498"/>
      <c r="F958" s="492"/>
      <c r="I958" s="497" t="s">
        <v>1352</v>
      </c>
      <c r="J958" s="490">
        <f t="shared" ref="J958:J965" si="342">SUMIFS($M$378:$M$507,$H$378:$H$507,"="&amp;$A380)</f>
        <v>0</v>
      </c>
      <c r="K958" s="490">
        <f t="shared" ref="K958:K965" si="343">SUMIFS($M$509:$M$651,$H$509:$H$651,"="&amp;$A380)</f>
        <v>0</v>
      </c>
      <c r="L958" s="490">
        <f t="shared" ref="L958:L965" si="344">SUMIFS($M$653:$M$795,$H$653:$H$795,"="&amp;$A380)</f>
        <v>0</v>
      </c>
      <c r="M958" s="490">
        <f t="shared" ref="M958:M965" si="345">SUMIFS($M$797:$M$939,$H$797:$H$939,"="&amp;$A380)</f>
        <v>0</v>
      </c>
      <c r="N958" s="416"/>
      <c r="O958" s="416"/>
      <c r="P958" s="416"/>
      <c r="Q958" s="416"/>
      <c r="R958" s="416"/>
      <c r="S958" s="416"/>
      <c r="T958" s="416"/>
      <c r="U958" s="416"/>
      <c r="V958" s="416"/>
      <c r="W958" s="416"/>
      <c r="X958" s="416"/>
      <c r="Y958" s="416"/>
      <c r="Z958" s="416"/>
      <c r="AA958" s="416"/>
      <c r="AB958" s="416"/>
      <c r="AC958" s="416"/>
      <c r="AD958" s="416"/>
      <c r="AE958" s="416"/>
      <c r="AF958" s="416"/>
      <c r="AG958" s="416"/>
    </row>
    <row r="959" spans="1:33" s="419" customFormat="1" x14ac:dyDescent="0.2">
      <c r="A959" s="496" t="s">
        <v>1363</v>
      </c>
      <c r="B959" s="487">
        <f>SUM(B960:B963)</f>
        <v>0</v>
      </c>
      <c r="C959" s="487">
        <f t="shared" ref="C959:E959" si="346">SUM(C960:C963)</f>
        <v>0</v>
      </c>
      <c r="D959" s="487">
        <f t="shared" si="346"/>
        <v>0</v>
      </c>
      <c r="E959" s="487">
        <f t="shared" si="346"/>
        <v>0</v>
      </c>
      <c r="F959" s="492"/>
      <c r="I959" s="497" t="s">
        <v>1353</v>
      </c>
      <c r="J959" s="490">
        <f t="shared" si="342"/>
        <v>0</v>
      </c>
      <c r="K959" s="490">
        <f t="shared" si="343"/>
        <v>0</v>
      </c>
      <c r="L959" s="490">
        <f t="shared" si="344"/>
        <v>0</v>
      </c>
      <c r="M959" s="490">
        <f t="shared" si="345"/>
        <v>0</v>
      </c>
      <c r="N959" s="416"/>
      <c r="O959" s="416"/>
      <c r="P959" s="416"/>
      <c r="Q959" s="416"/>
      <c r="R959" s="416"/>
      <c r="S959" s="416"/>
      <c r="T959" s="416"/>
      <c r="U959" s="416"/>
      <c r="V959" s="416"/>
      <c r="W959" s="416"/>
      <c r="X959" s="416"/>
      <c r="Y959" s="416"/>
      <c r="Z959" s="416"/>
      <c r="AA959" s="416"/>
      <c r="AB959" s="416"/>
      <c r="AC959" s="416"/>
      <c r="AD959" s="416"/>
      <c r="AE959" s="416"/>
      <c r="AF959" s="416"/>
      <c r="AG959" s="416"/>
    </row>
    <row r="960" spans="1:33" s="419" customFormat="1" x14ac:dyDescent="0.2">
      <c r="A960" s="491" t="s">
        <v>1369</v>
      </c>
      <c r="B960" s="490">
        <f>SUMIFS(J653:J795,$F$653:$F$795,"&lt;="&amp;3)</f>
        <v>0</v>
      </c>
      <c r="C960" s="490">
        <f>SUMIFS(K653:K795,$F$653:$F$795,"&lt;="&amp;3)</f>
        <v>0</v>
      </c>
      <c r="D960" s="490">
        <f>SUMIFS(L653:L795,$F$653:$F$795,"&lt;="&amp;3)</f>
        <v>0</v>
      </c>
      <c r="E960" s="490">
        <f>SUMIFS(M653:M795,$F$653:$F$795,"&lt;="&amp;3)</f>
        <v>0</v>
      </c>
      <c r="F960" s="492"/>
      <c r="I960" s="497" t="s">
        <v>1354</v>
      </c>
      <c r="J960" s="490">
        <f t="shared" si="342"/>
        <v>0</v>
      </c>
      <c r="K960" s="490">
        <f t="shared" si="343"/>
        <v>0</v>
      </c>
      <c r="L960" s="490">
        <f t="shared" si="344"/>
        <v>0</v>
      </c>
      <c r="M960" s="490">
        <f t="shared" si="345"/>
        <v>0</v>
      </c>
      <c r="N960" s="416"/>
      <c r="O960" s="416"/>
      <c r="P960" s="416"/>
      <c r="Q960" s="416"/>
      <c r="R960" s="416"/>
      <c r="S960" s="416"/>
      <c r="T960" s="416"/>
      <c r="U960" s="416"/>
      <c r="V960" s="416"/>
      <c r="W960" s="416"/>
      <c r="X960" s="416"/>
      <c r="Y960" s="416"/>
      <c r="Z960" s="416"/>
      <c r="AA960" s="416"/>
      <c r="AB960" s="416"/>
      <c r="AC960" s="416"/>
      <c r="AD960" s="416"/>
      <c r="AE960" s="416"/>
      <c r="AF960" s="416"/>
      <c r="AG960" s="416"/>
    </row>
    <row r="961" spans="1:33" s="419" customFormat="1" x14ac:dyDescent="0.2">
      <c r="A961" s="491" t="s">
        <v>1370</v>
      </c>
      <c r="B961" s="490">
        <f>SUMIFS(J653:J795,$F$653:$F$795,"&gt;"&amp;3, $F$653:$F$795,"&lt;="&amp;12)</f>
        <v>0</v>
      </c>
      <c r="C961" s="490">
        <f>SUMIFS(K653:K795,$F$653:$F$795,"&gt;"&amp;3, $F$653:$F$795,"&lt;="&amp;12)</f>
        <v>0</v>
      </c>
      <c r="D961" s="490">
        <f>SUMIFS(L653:L795,$F$653:$F$795,"&gt;"&amp;3, $F$653:$F$795,"&lt;="&amp;12)</f>
        <v>0</v>
      </c>
      <c r="E961" s="490">
        <f>SUMIFS(M653:M795,$F$653:$F$795,"&gt;"&amp;3, $F$653:$F$795,"&lt;="&amp;12)</f>
        <v>0</v>
      </c>
      <c r="F961" s="492"/>
      <c r="I961" s="499" t="s">
        <v>1355</v>
      </c>
      <c r="J961" s="490">
        <f t="shared" si="342"/>
        <v>0</v>
      </c>
      <c r="K961" s="490">
        <f t="shared" si="343"/>
        <v>0</v>
      </c>
      <c r="L961" s="490">
        <f t="shared" si="344"/>
        <v>0</v>
      </c>
      <c r="M961" s="490">
        <f t="shared" si="345"/>
        <v>0</v>
      </c>
      <c r="N961" s="416"/>
      <c r="O961" s="416"/>
      <c r="P961" s="416"/>
      <c r="Q961" s="416"/>
      <c r="R961" s="416"/>
      <c r="S961" s="416"/>
      <c r="T961" s="416"/>
      <c r="U961" s="416"/>
      <c r="V961" s="416"/>
      <c r="W961" s="416"/>
      <c r="X961" s="416"/>
      <c r="Y961" s="416"/>
      <c r="Z961" s="416"/>
      <c r="AA961" s="416"/>
      <c r="AB961" s="416"/>
      <c r="AC961" s="416"/>
      <c r="AD961" s="416"/>
      <c r="AE961" s="416"/>
      <c r="AF961" s="416"/>
      <c r="AG961" s="416"/>
    </row>
    <row r="962" spans="1:33" s="419" customFormat="1" x14ac:dyDescent="0.2">
      <c r="A962" s="491" t="s">
        <v>1371</v>
      </c>
      <c r="B962" s="490">
        <f>SUMIFS(J653:J795,$F$653:$F$795,"&gt;"&amp;12, $F$653:$F$795,"&lt;="&amp;36)</f>
        <v>0</v>
      </c>
      <c r="C962" s="490">
        <f>SUMIFS(K653:K795,$F$653:$F$795,"&gt;"&amp;12, $F$653:$F$795,"&lt;="&amp;36)</f>
        <v>0</v>
      </c>
      <c r="D962" s="490">
        <f>SUMIFS(L653:L795,$F$653:$F$795,"&gt;"&amp;12, $F$653:$F$795,"&lt;="&amp;36)</f>
        <v>0</v>
      </c>
      <c r="E962" s="490">
        <f>SUMIFS(M653:M795,$F$653:$F$795,"&gt;"&amp;12, $F$653:$F$795,"&lt;="&amp;36)</f>
        <v>0</v>
      </c>
      <c r="F962" s="492"/>
      <c r="I962" s="499" t="s">
        <v>1356</v>
      </c>
      <c r="J962" s="490">
        <f t="shared" si="342"/>
        <v>0</v>
      </c>
      <c r="K962" s="490">
        <f t="shared" si="343"/>
        <v>0</v>
      </c>
      <c r="L962" s="490">
        <f t="shared" si="344"/>
        <v>0</v>
      </c>
      <c r="M962" s="490">
        <f t="shared" si="345"/>
        <v>0</v>
      </c>
      <c r="N962" s="416"/>
      <c r="O962" s="416"/>
      <c r="P962" s="416"/>
      <c r="Q962" s="416"/>
      <c r="R962" s="416"/>
      <c r="S962" s="416"/>
      <c r="T962" s="416"/>
      <c r="U962" s="416"/>
      <c r="V962" s="416"/>
      <c r="W962" s="416"/>
      <c r="X962" s="416"/>
      <c r="Y962" s="416"/>
      <c r="Z962" s="416"/>
      <c r="AA962" s="416"/>
      <c r="AB962" s="416"/>
      <c r="AC962" s="416"/>
      <c r="AD962" s="416"/>
      <c r="AE962" s="416"/>
      <c r="AF962" s="416"/>
      <c r="AG962" s="416"/>
    </row>
    <row r="963" spans="1:33" s="419" customFormat="1" x14ac:dyDescent="0.2">
      <c r="A963" s="491" t="s">
        <v>1372</v>
      </c>
      <c r="B963" s="490">
        <f>SUMIFS(J653:J795,$F$653:$F$795,"&gt;"&amp;36)</f>
        <v>0</v>
      </c>
      <c r="C963" s="490">
        <f>SUMIFS(K653:K795,$F$653:$F$795,"&gt;"&amp;36)</f>
        <v>0</v>
      </c>
      <c r="D963" s="490">
        <f>SUMIFS(L653:L795,$F$653:$F$795,"&gt;"&amp;36)</f>
        <v>0</v>
      </c>
      <c r="E963" s="490">
        <f>SUMIFS(M653:M795,$F$653:$F$795,"&gt;"&amp;36)</f>
        <v>0</v>
      </c>
      <c r="F963" s="492"/>
      <c r="I963" s="499" t="s">
        <v>1357</v>
      </c>
      <c r="J963" s="490">
        <f t="shared" si="342"/>
        <v>0</v>
      </c>
      <c r="K963" s="490">
        <f t="shared" si="343"/>
        <v>0</v>
      </c>
      <c r="L963" s="490">
        <f t="shared" si="344"/>
        <v>0</v>
      </c>
      <c r="M963" s="490">
        <f t="shared" si="345"/>
        <v>0</v>
      </c>
      <c r="N963" s="416"/>
      <c r="O963" s="416"/>
      <c r="P963" s="416"/>
      <c r="Q963" s="416"/>
      <c r="R963" s="416"/>
      <c r="S963" s="416"/>
      <c r="T963" s="416"/>
      <c r="U963" s="416"/>
      <c r="V963" s="416"/>
      <c r="W963" s="416"/>
      <c r="X963" s="416"/>
      <c r="Y963" s="416"/>
      <c r="Z963" s="416"/>
      <c r="AA963" s="416"/>
      <c r="AB963" s="416"/>
      <c r="AC963" s="416"/>
      <c r="AD963" s="416"/>
      <c r="AE963" s="416"/>
      <c r="AF963" s="416"/>
      <c r="AG963" s="416"/>
    </row>
    <row r="964" spans="1:33" s="419" customFormat="1" x14ac:dyDescent="0.2">
      <c r="A964" s="496" t="s">
        <v>1364</v>
      </c>
      <c r="B964" s="487">
        <f>SUM(B965:B968)</f>
        <v>0</v>
      </c>
      <c r="C964" s="487">
        <f t="shared" ref="C964:E964" si="347">SUM(C965:C968)</f>
        <v>0</v>
      </c>
      <c r="D964" s="487">
        <f t="shared" si="347"/>
        <v>0</v>
      </c>
      <c r="E964" s="487">
        <f t="shared" si="347"/>
        <v>0</v>
      </c>
      <c r="F964" s="492"/>
      <c r="I964" s="497" t="s">
        <v>1358</v>
      </c>
      <c r="J964" s="490">
        <f t="shared" si="342"/>
        <v>0</v>
      </c>
      <c r="K964" s="490">
        <f t="shared" si="343"/>
        <v>0</v>
      </c>
      <c r="L964" s="490">
        <f t="shared" si="344"/>
        <v>0</v>
      </c>
      <c r="M964" s="490">
        <f t="shared" si="345"/>
        <v>0</v>
      </c>
      <c r="N964" s="416"/>
      <c r="O964" s="416"/>
      <c r="P964" s="416"/>
      <c r="Q964" s="416"/>
      <c r="R964" s="416"/>
      <c r="S964" s="416"/>
      <c r="T964" s="416"/>
      <c r="U964" s="416"/>
      <c r="V964" s="416"/>
      <c r="W964" s="416"/>
      <c r="X964" s="416"/>
      <c r="Y964" s="416"/>
      <c r="Z964" s="416"/>
      <c r="AA964" s="416"/>
      <c r="AB964" s="416"/>
      <c r="AC964" s="416"/>
      <c r="AD964" s="416"/>
      <c r="AE964" s="416"/>
      <c r="AF964" s="416"/>
      <c r="AG964" s="416"/>
    </row>
    <row r="965" spans="1:33" s="419" customFormat="1" x14ac:dyDescent="0.2">
      <c r="A965" s="491" t="s">
        <v>1369</v>
      </c>
      <c r="B965" s="490">
        <f>SUMIFS(J797:J939,$F$797:$F$939,"&lt;="&amp;3)</f>
        <v>0</v>
      </c>
      <c r="C965" s="490">
        <f>SUMIFS(K797:K939,$F$797:$F$939,"&lt;="&amp;3)</f>
        <v>0</v>
      </c>
      <c r="D965" s="490">
        <f>SUMIFS(L797:L939,$F$797:$F$939,"&lt;="&amp;3)</f>
        <v>0</v>
      </c>
      <c r="E965" s="490">
        <f>SUMIFS(M797:M939,$F$797:$F$939,"&lt;="&amp;3)</f>
        <v>0</v>
      </c>
      <c r="F965" s="492"/>
      <c r="I965" s="499" t="s">
        <v>1359</v>
      </c>
      <c r="J965" s="490">
        <f t="shared" si="342"/>
        <v>0</v>
      </c>
      <c r="K965" s="490">
        <f t="shared" si="343"/>
        <v>0</v>
      </c>
      <c r="L965" s="490">
        <f t="shared" si="344"/>
        <v>0</v>
      </c>
      <c r="M965" s="490">
        <f t="shared" si="345"/>
        <v>0</v>
      </c>
      <c r="N965" s="416"/>
      <c r="O965" s="416"/>
      <c r="P965" s="416"/>
      <c r="Q965" s="416"/>
      <c r="R965" s="416"/>
      <c r="S965" s="416"/>
      <c r="T965" s="416"/>
      <c r="U965" s="416"/>
      <c r="V965" s="416"/>
      <c r="W965" s="416"/>
      <c r="X965" s="416"/>
      <c r="Y965" s="416"/>
      <c r="Z965" s="416"/>
      <c r="AA965" s="416"/>
      <c r="AB965" s="416"/>
      <c r="AC965" s="416"/>
      <c r="AD965" s="416"/>
      <c r="AE965" s="416"/>
      <c r="AF965" s="416"/>
      <c r="AG965" s="416"/>
    </row>
    <row r="966" spans="1:33" s="419" customFormat="1" x14ac:dyDescent="0.2">
      <c r="A966" s="491" t="s">
        <v>1370</v>
      </c>
      <c r="B966" s="490">
        <f>SUMIFS(J797:J939,$F$797:$F$939,"&gt;"&amp;3, $F$797:$F$939,"&lt;="&amp;12)</f>
        <v>0</v>
      </c>
      <c r="C966" s="490">
        <f>SUMIFS(K797:K939,$F$797:$F$939,"&gt;"&amp;3, $F$797:$F$939,"&lt;="&amp;12)</f>
        <v>0</v>
      </c>
      <c r="D966" s="490">
        <f>SUMIFS(L797:L939,$F$797:$F$939,"&gt;"&amp;3, $F$797:$F$939,"&lt;="&amp;12)</f>
        <v>0</v>
      </c>
      <c r="E966" s="490">
        <f>SUMIFS(M797:M939,$F$797:$F$939,"&gt;"&amp;3, $F$797:$F$939,"&lt;="&amp;12)</f>
        <v>0</v>
      </c>
      <c r="F966" s="492"/>
      <c r="I966" s="497" t="s">
        <v>1351</v>
      </c>
      <c r="J966" s="490">
        <f>SUMIFS($G$378:$G$507,$H$378:$H$507,"="&amp;$A389)</f>
        <v>0</v>
      </c>
      <c r="N966" s="416"/>
      <c r="O966" s="416"/>
      <c r="P966" s="416"/>
      <c r="Q966" s="416"/>
      <c r="R966" s="416"/>
      <c r="S966" s="416"/>
      <c r="T966" s="416"/>
      <c r="U966" s="416"/>
      <c r="V966" s="416"/>
      <c r="W966" s="416"/>
      <c r="X966" s="416"/>
      <c r="Y966" s="416"/>
      <c r="Z966" s="416"/>
      <c r="AA966" s="416"/>
      <c r="AB966" s="416"/>
      <c r="AC966" s="416"/>
      <c r="AD966" s="416"/>
      <c r="AE966" s="416"/>
      <c r="AF966" s="416"/>
      <c r="AG966" s="416"/>
    </row>
    <row r="967" spans="1:33" s="419" customFormat="1" x14ac:dyDescent="0.2">
      <c r="A967" s="491" t="s">
        <v>1371</v>
      </c>
      <c r="B967" s="490">
        <f>SUMIFS(J797:J939,$F$797:$F$939,"&gt;"&amp;12, $F$797:$F$939,"&lt;="&amp;36)</f>
        <v>0</v>
      </c>
      <c r="C967" s="490">
        <f>SUMIFS(K797:K939,$F$797:$F$939,"&gt;"&amp;12, $F$797:$F$939,"&lt;="&amp;36)</f>
        <v>0</v>
      </c>
      <c r="D967" s="490">
        <f>SUMIFS(L797:L939,$F$797:$F$939,"&gt;"&amp;12, $F$797:$F$939,"&lt;="&amp;36)</f>
        <v>0</v>
      </c>
      <c r="E967" s="490">
        <f>SUMIFS(M797:M939,$F$797:$F$939,"&gt;"&amp;12, $F$797:$F$939,"&lt;="&amp;36)</f>
        <v>0</v>
      </c>
      <c r="F967" s="492"/>
      <c r="I967" s="497" t="s">
        <v>1352</v>
      </c>
      <c r="J967" s="490">
        <f t="shared" ref="J967:J973" si="348">SUMIFS($G$378:$G$507,$H$378:$H$507,"="&amp;$A390)</f>
        <v>0</v>
      </c>
      <c r="N967" s="416"/>
      <c r="O967" s="416"/>
      <c r="P967" s="416"/>
      <c r="Q967" s="416"/>
      <c r="R967" s="416"/>
      <c r="S967" s="416"/>
      <c r="T967" s="416"/>
      <c r="U967" s="416"/>
      <c r="V967" s="416"/>
      <c r="W967" s="416"/>
      <c r="X967" s="416"/>
      <c r="Y967" s="416"/>
      <c r="Z967" s="416"/>
      <c r="AA967" s="416"/>
      <c r="AB967" s="416"/>
      <c r="AC967" s="416"/>
      <c r="AD967" s="416"/>
      <c r="AE967" s="416"/>
      <c r="AF967" s="416"/>
      <c r="AG967" s="416"/>
    </row>
    <row r="968" spans="1:33" s="419" customFormat="1" x14ac:dyDescent="0.2">
      <c r="A968" s="491" t="s">
        <v>1372</v>
      </c>
      <c r="B968" s="490">
        <f>SUMIFS(J797:J939,$F$797:$F$939,"&gt;"&amp;36)</f>
        <v>0</v>
      </c>
      <c r="C968" s="490">
        <f>SUMIFS(K797:K939,$F$797:$F$939,"&gt;"&amp;36)</f>
        <v>0</v>
      </c>
      <c r="D968" s="490">
        <f>SUMIFS(L797:L939,$F$797:$F$939,"&gt;"&amp;36)</f>
        <v>0</v>
      </c>
      <c r="E968" s="490">
        <f>SUMIFS(M797:M939,$F$797:$F$939,"&gt;"&amp;36)</f>
        <v>0</v>
      </c>
      <c r="F968" s="492"/>
      <c r="I968" s="497" t="s">
        <v>1353</v>
      </c>
      <c r="J968" s="490">
        <f t="shared" si="348"/>
        <v>0</v>
      </c>
      <c r="N968" s="416"/>
      <c r="O968" s="416"/>
      <c r="P968" s="416"/>
      <c r="Q968" s="416"/>
      <c r="R968" s="416"/>
      <c r="S968" s="416"/>
      <c r="T968" s="416"/>
      <c r="U968" s="416"/>
      <c r="V968" s="416"/>
      <c r="W968" s="416"/>
      <c r="X968" s="416"/>
      <c r="Y968" s="416"/>
      <c r="Z968" s="416"/>
      <c r="AA968" s="416"/>
      <c r="AB968" s="416"/>
      <c r="AC968" s="416"/>
      <c r="AD968" s="416"/>
      <c r="AE968" s="416"/>
      <c r="AF968" s="416"/>
      <c r="AG968" s="416"/>
    </row>
    <row r="969" spans="1:33" s="419" customFormat="1" ht="25.5" x14ac:dyDescent="0.2">
      <c r="A969" s="496" t="s">
        <v>1375</v>
      </c>
      <c r="B969" s="487">
        <f>B970+B971</f>
        <v>0</v>
      </c>
      <c r="C969" s="487">
        <f t="shared" ref="C969:E969" si="349">C970+C971</f>
        <v>0</v>
      </c>
      <c r="D969" s="487">
        <f t="shared" si="349"/>
        <v>0</v>
      </c>
      <c r="E969" s="487">
        <f t="shared" si="349"/>
        <v>0</v>
      </c>
      <c r="F969" s="492"/>
      <c r="I969" s="497" t="s">
        <v>1354</v>
      </c>
      <c r="J969" s="490">
        <f t="shared" si="348"/>
        <v>0</v>
      </c>
      <c r="N969" s="416"/>
      <c r="O969" s="416"/>
      <c r="P969" s="416"/>
      <c r="Q969" s="416"/>
      <c r="R969" s="416"/>
      <c r="S969" s="416"/>
      <c r="T969" s="416"/>
      <c r="U969" s="416"/>
      <c r="V969" s="416"/>
      <c r="W969" s="416"/>
      <c r="X969" s="416"/>
      <c r="Y969" s="416"/>
      <c r="Z969" s="416"/>
      <c r="AA969" s="416"/>
      <c r="AB969" s="416"/>
      <c r="AC969" s="416"/>
      <c r="AD969" s="416"/>
      <c r="AE969" s="416"/>
      <c r="AF969" s="416"/>
      <c r="AG969" s="416"/>
    </row>
    <row r="970" spans="1:33" s="419" customFormat="1" x14ac:dyDescent="0.2">
      <c r="A970" s="491" t="s">
        <v>1369</v>
      </c>
      <c r="B970" s="490">
        <f>B960+B965</f>
        <v>0</v>
      </c>
      <c r="C970" s="490">
        <f t="shared" ref="C970:E970" si="350">C960+C965</f>
        <v>0</v>
      </c>
      <c r="D970" s="490">
        <f t="shared" si="350"/>
        <v>0</v>
      </c>
      <c r="E970" s="490">
        <f t="shared" si="350"/>
        <v>0</v>
      </c>
      <c r="F970" s="492" t="str">
        <f>IF(B970-i.04119a!D21=0,"",B970-i.04119a!D21)</f>
        <v/>
      </c>
      <c r="I970" s="499" t="s">
        <v>1355</v>
      </c>
      <c r="J970" s="490">
        <f t="shared" si="348"/>
        <v>0</v>
      </c>
      <c r="N970" s="416"/>
      <c r="O970" s="416"/>
      <c r="P970" s="416"/>
      <c r="Q970" s="416"/>
      <c r="R970" s="416"/>
      <c r="S970" s="416"/>
      <c r="T970" s="416"/>
      <c r="U970" s="416"/>
      <c r="V970" s="416"/>
      <c r="W970" s="416"/>
      <c r="X970" s="416"/>
      <c r="Y970" s="416"/>
      <c r="Z970" s="416"/>
      <c r="AA970" s="416"/>
      <c r="AB970" s="416"/>
      <c r="AC970" s="416"/>
      <c r="AD970" s="416"/>
      <c r="AE970" s="416"/>
      <c r="AF970" s="416"/>
      <c r="AG970" s="416"/>
    </row>
    <row r="971" spans="1:33" s="419" customFormat="1" x14ac:dyDescent="0.2">
      <c r="A971" s="493" t="s">
        <v>1374</v>
      </c>
      <c r="B971" s="490">
        <f>SUM(B972:B974)</f>
        <v>0</v>
      </c>
      <c r="C971" s="490">
        <f>SUM(C972:C974)</f>
        <v>0</v>
      </c>
      <c r="D971" s="490">
        <f>SUM(D972:D974)</f>
        <v>0</v>
      </c>
      <c r="E971" s="490">
        <f>SUM(E972:E974)</f>
        <v>0</v>
      </c>
      <c r="F971" s="492" t="str">
        <f>IF(B971-i.04119a!D46=0,"",B971-i.04119a!D46)</f>
        <v/>
      </c>
      <c r="G971" s="419" t="s">
        <v>141</v>
      </c>
      <c r="I971" s="499" t="s">
        <v>1356</v>
      </c>
      <c r="J971" s="490">
        <f t="shared" si="348"/>
        <v>0</v>
      </c>
      <c r="N971" s="416"/>
      <c r="O971" s="416"/>
      <c r="P971" s="416"/>
      <c r="Q971" s="416"/>
      <c r="R971" s="416"/>
      <c r="S971" s="416"/>
      <c r="T971" s="416"/>
      <c r="U971" s="416"/>
      <c r="V971" s="416"/>
      <c r="W971" s="416"/>
      <c r="X971" s="416"/>
      <c r="Y971" s="416"/>
      <c r="Z971" s="416"/>
      <c r="AA971" s="416"/>
      <c r="AB971" s="416"/>
      <c r="AC971" s="416"/>
      <c r="AD971" s="416"/>
      <c r="AE971" s="416"/>
      <c r="AF971" s="416"/>
      <c r="AG971" s="416"/>
    </row>
    <row r="972" spans="1:33" s="419" customFormat="1" x14ac:dyDescent="0.2">
      <c r="A972" s="491" t="s">
        <v>1370</v>
      </c>
      <c r="B972" s="490">
        <f>B961+B966</f>
        <v>0</v>
      </c>
      <c r="C972" s="490">
        <f t="shared" ref="C972:E972" si="351">C961+C966</f>
        <v>0</v>
      </c>
      <c r="D972" s="490">
        <f t="shared" si="351"/>
        <v>0</v>
      </c>
      <c r="E972" s="490">
        <f t="shared" si="351"/>
        <v>0</v>
      </c>
      <c r="F972" s="492"/>
      <c r="I972" s="499" t="s">
        <v>1357</v>
      </c>
      <c r="J972" s="490">
        <f t="shared" si="348"/>
        <v>0</v>
      </c>
      <c r="N972" s="416"/>
      <c r="O972" s="416"/>
      <c r="P972" s="416"/>
      <c r="Q972" s="416"/>
      <c r="R972" s="416"/>
      <c r="S972" s="416"/>
      <c r="T972" s="416"/>
      <c r="U972" s="416"/>
      <c r="V972" s="416"/>
      <c r="W972" s="416"/>
      <c r="X972" s="416"/>
      <c r="Y972" s="416"/>
      <c r="Z972" s="416"/>
      <c r="AA972" s="416"/>
      <c r="AB972" s="416"/>
      <c r="AC972" s="416"/>
      <c r="AD972" s="416"/>
      <c r="AE972" s="416"/>
      <c r="AF972" s="416"/>
      <c r="AG972" s="416"/>
    </row>
    <row r="973" spans="1:33" s="419" customFormat="1" x14ac:dyDescent="0.2">
      <c r="A973" s="491" t="s">
        <v>1371</v>
      </c>
      <c r="B973" s="490">
        <f t="shared" ref="B973:E974" si="352">B962+B967</f>
        <v>0</v>
      </c>
      <c r="C973" s="490">
        <f t="shared" si="352"/>
        <v>0</v>
      </c>
      <c r="D973" s="490">
        <f t="shared" si="352"/>
        <v>0</v>
      </c>
      <c r="E973" s="490">
        <f t="shared" si="352"/>
        <v>0</v>
      </c>
      <c r="F973" s="492"/>
      <c r="I973" s="497" t="s">
        <v>1358</v>
      </c>
      <c r="J973" s="490">
        <f t="shared" si="348"/>
        <v>0</v>
      </c>
      <c r="N973" s="416"/>
      <c r="O973" s="416"/>
      <c r="P973" s="416"/>
      <c r="Q973" s="416"/>
      <c r="R973" s="416"/>
      <c r="S973" s="416"/>
      <c r="T973" s="416"/>
      <c r="U973" s="416"/>
      <c r="V973" s="416"/>
      <c r="W973" s="416"/>
      <c r="X973" s="416"/>
      <c r="Y973" s="416"/>
      <c r="Z973" s="416"/>
      <c r="AA973" s="416"/>
      <c r="AB973" s="416"/>
      <c r="AC973" s="416"/>
      <c r="AD973" s="416"/>
      <c r="AE973" s="416"/>
      <c r="AF973" s="416"/>
      <c r="AG973" s="416"/>
    </row>
    <row r="974" spans="1:33" s="419" customFormat="1" x14ac:dyDescent="0.2">
      <c r="A974" s="491" t="s">
        <v>1372</v>
      </c>
      <c r="B974" s="490">
        <f t="shared" si="352"/>
        <v>0</v>
      </c>
      <c r="C974" s="490">
        <f t="shared" si="352"/>
        <v>0</v>
      </c>
      <c r="D974" s="490">
        <f t="shared" si="352"/>
        <v>0</v>
      </c>
      <c r="E974" s="490">
        <f t="shared" si="352"/>
        <v>0</v>
      </c>
      <c r="F974" s="492"/>
      <c r="I974" s="499" t="s">
        <v>1359</v>
      </c>
      <c r="J974" s="490"/>
      <c r="N974" s="416"/>
      <c r="O974" s="416"/>
      <c r="P974" s="416"/>
      <c r="Q974" s="416"/>
      <c r="R974" s="416"/>
      <c r="S974" s="416"/>
      <c r="T974" s="416"/>
      <c r="U974" s="416"/>
      <c r="V974" s="416"/>
      <c r="W974" s="416"/>
      <c r="X974" s="416"/>
      <c r="Y974" s="416"/>
      <c r="Z974" s="416"/>
      <c r="AA974" s="416"/>
      <c r="AB974" s="416"/>
      <c r="AC974" s="416"/>
      <c r="AD974" s="416"/>
      <c r="AE974" s="416"/>
      <c r="AF974" s="416"/>
      <c r="AG974" s="416"/>
    </row>
    <row r="975" spans="1:33" s="419" customFormat="1" x14ac:dyDescent="0.2">
      <c r="A975" s="500"/>
      <c r="I975" s="416"/>
      <c r="J975" s="420"/>
      <c r="N975" s="416"/>
      <c r="O975" s="416"/>
      <c r="P975" s="416"/>
      <c r="Q975" s="416"/>
      <c r="R975" s="416"/>
      <c r="S975" s="416"/>
      <c r="T975" s="416"/>
      <c r="U975" s="416"/>
      <c r="V975" s="416"/>
      <c r="W975" s="416"/>
      <c r="X975" s="416"/>
      <c r="Y975" s="416"/>
      <c r="Z975" s="416"/>
      <c r="AA975" s="416"/>
      <c r="AB975" s="416"/>
      <c r="AC975" s="416"/>
      <c r="AD975" s="416"/>
      <c r="AE975" s="416"/>
      <c r="AF975" s="416"/>
      <c r="AG975" s="416"/>
    </row>
    <row r="976" spans="1:33" s="419" customFormat="1" x14ac:dyDescent="0.2">
      <c r="A976" s="500"/>
      <c r="I976" s="449"/>
      <c r="J976" s="420"/>
      <c r="N976" s="416"/>
      <c r="O976" s="416"/>
      <c r="P976" s="416"/>
      <c r="Q976" s="416"/>
      <c r="R976" s="416"/>
      <c r="S976" s="416"/>
      <c r="T976" s="416"/>
      <c r="U976" s="416"/>
      <c r="V976" s="416"/>
      <c r="W976" s="416"/>
      <c r="X976" s="416"/>
      <c r="Y976" s="416"/>
      <c r="Z976" s="416"/>
      <c r="AA976" s="416"/>
      <c r="AB976" s="416"/>
      <c r="AC976" s="416"/>
      <c r="AD976" s="416"/>
      <c r="AE976" s="416"/>
      <c r="AF976" s="416"/>
      <c r="AG976" s="416"/>
    </row>
    <row r="977" spans="1:33" s="419" customFormat="1" ht="13.5" thickBot="1" x14ac:dyDescent="0.25">
      <c r="A977" s="500"/>
      <c r="J977" s="420"/>
      <c r="N977" s="416"/>
      <c r="O977" s="416"/>
      <c r="P977" s="416"/>
      <c r="Q977" s="416"/>
      <c r="R977" s="416"/>
      <c r="S977" s="416"/>
      <c r="T977" s="416"/>
      <c r="U977" s="416"/>
      <c r="V977" s="416"/>
      <c r="W977" s="416"/>
      <c r="X977" s="416"/>
      <c r="Y977" s="416"/>
      <c r="Z977" s="416"/>
      <c r="AA977" s="416"/>
      <c r="AB977" s="416"/>
      <c r="AC977" s="416"/>
      <c r="AD977" s="416"/>
      <c r="AE977" s="416"/>
      <c r="AF977" s="416"/>
      <c r="AG977" s="416"/>
    </row>
    <row r="978" spans="1:33" s="419" customFormat="1" x14ac:dyDescent="0.2">
      <c r="A978" s="829" t="s">
        <v>1022</v>
      </c>
      <c r="B978" s="71"/>
      <c r="I978" s="416"/>
      <c r="J978" s="420"/>
      <c r="N978" s="416"/>
      <c r="O978" s="416"/>
      <c r="P978" s="416"/>
      <c r="Q978" s="416"/>
      <c r="R978" s="416"/>
      <c r="S978" s="416"/>
      <c r="T978" s="416"/>
      <c r="U978" s="416"/>
      <c r="V978" s="416"/>
      <c r="W978" s="416"/>
      <c r="X978" s="416"/>
      <c r="Y978" s="416"/>
      <c r="Z978" s="416"/>
      <c r="AA978" s="416"/>
      <c r="AB978" s="416"/>
      <c r="AC978" s="416"/>
      <c r="AD978" s="416"/>
      <c r="AE978" s="416"/>
      <c r="AF978" s="416"/>
      <c r="AG978" s="416"/>
    </row>
    <row r="979" spans="1:33" s="419" customFormat="1" x14ac:dyDescent="0.2">
      <c r="A979" s="830" t="s">
        <v>1590</v>
      </c>
      <c r="B979" s="71"/>
      <c r="I979" s="416"/>
      <c r="J979" s="420"/>
      <c r="N979" s="416"/>
      <c r="O979" s="416"/>
      <c r="P979" s="416"/>
      <c r="Q979" s="416"/>
      <c r="R979" s="416"/>
      <c r="S979" s="416"/>
      <c r="T979" s="416"/>
      <c r="U979" s="416"/>
      <c r="V979" s="416"/>
      <c r="W979" s="416"/>
      <c r="X979" s="416"/>
      <c r="Y979" s="416"/>
      <c r="Z979" s="416"/>
      <c r="AA979" s="416"/>
      <c r="AB979" s="416"/>
      <c r="AC979" s="416"/>
      <c r="AD979" s="416"/>
      <c r="AE979" s="416"/>
      <c r="AF979" s="416"/>
      <c r="AG979" s="416"/>
    </row>
    <row r="980" spans="1:33" s="419" customFormat="1" x14ac:dyDescent="0.2">
      <c r="A980" s="831" t="s">
        <v>1591</v>
      </c>
      <c r="B980" s="71"/>
      <c r="I980" s="416"/>
      <c r="J980" s="420"/>
      <c r="N980" s="416"/>
      <c r="O980" s="416"/>
      <c r="P980" s="416"/>
      <c r="Q980" s="416"/>
      <c r="R980" s="416"/>
      <c r="S980" s="416"/>
      <c r="T980" s="416"/>
      <c r="U980" s="416"/>
      <c r="V980" s="416"/>
      <c r="W980" s="416"/>
      <c r="X980" s="416"/>
      <c r="Y980" s="416"/>
      <c r="Z980" s="416"/>
      <c r="AA980" s="416"/>
      <c r="AB980" s="416"/>
      <c r="AC980" s="416"/>
      <c r="AD980" s="416"/>
      <c r="AE980" s="416"/>
      <c r="AF980" s="416"/>
      <c r="AG980" s="416"/>
    </row>
    <row r="981" spans="1:33" s="419" customFormat="1" x14ac:dyDescent="0.2">
      <c r="A981" s="831" t="s">
        <v>1592</v>
      </c>
      <c r="B981" s="71"/>
      <c r="I981" s="416"/>
      <c r="J981" s="420"/>
      <c r="N981" s="416"/>
      <c r="O981" s="416"/>
      <c r="P981" s="416"/>
      <c r="Q981" s="416"/>
      <c r="R981" s="416"/>
      <c r="S981" s="416"/>
      <c r="T981" s="416"/>
      <c r="U981" s="416"/>
      <c r="V981" s="416"/>
      <c r="W981" s="416"/>
      <c r="X981" s="416"/>
      <c r="Y981" s="416"/>
      <c r="Z981" s="416"/>
      <c r="AA981" s="416"/>
      <c r="AB981" s="416"/>
      <c r="AC981" s="416"/>
      <c r="AD981" s="416"/>
      <c r="AE981" s="416"/>
      <c r="AF981" s="416"/>
      <c r="AG981" s="416"/>
    </row>
    <row r="982" spans="1:33" s="419" customFormat="1" x14ac:dyDescent="0.2">
      <c r="A982" s="831" t="s">
        <v>1593</v>
      </c>
      <c r="B982" s="71"/>
      <c r="I982" s="449"/>
      <c r="J982" s="420"/>
      <c r="N982" s="416"/>
      <c r="O982" s="416"/>
      <c r="P982" s="416"/>
      <c r="Q982" s="416"/>
      <c r="R982" s="416"/>
      <c r="S982" s="416"/>
      <c r="T982" s="416"/>
      <c r="U982" s="416"/>
      <c r="V982" s="416"/>
      <c r="W982" s="416"/>
      <c r="X982" s="416"/>
      <c r="Y982" s="416"/>
      <c r="Z982" s="416"/>
      <c r="AA982" s="416"/>
      <c r="AB982" s="416"/>
      <c r="AC982" s="416"/>
      <c r="AD982" s="416"/>
      <c r="AE982" s="416"/>
      <c r="AF982" s="416"/>
      <c r="AG982" s="416"/>
    </row>
    <row r="983" spans="1:33" s="419" customFormat="1" x14ac:dyDescent="0.2">
      <c r="A983" s="832"/>
      <c r="B983" s="71"/>
      <c r="I983" s="449"/>
      <c r="J983" s="420"/>
      <c r="N983" s="416"/>
      <c r="O983" s="416"/>
      <c r="P983" s="416"/>
      <c r="Q983" s="416"/>
      <c r="R983" s="416"/>
      <c r="S983" s="416"/>
      <c r="T983" s="416"/>
      <c r="U983" s="416"/>
      <c r="V983" s="416"/>
      <c r="W983" s="416"/>
      <c r="X983" s="416"/>
      <c r="Y983" s="416"/>
      <c r="Z983" s="416"/>
      <c r="AA983" s="416"/>
      <c r="AB983" s="416"/>
      <c r="AC983" s="416"/>
      <c r="AD983" s="416"/>
      <c r="AE983" s="416"/>
      <c r="AF983" s="416"/>
      <c r="AG983" s="416"/>
    </row>
    <row r="984" spans="1:33" s="419" customFormat="1" x14ac:dyDescent="0.2">
      <c r="A984" s="833" t="s">
        <v>1594</v>
      </c>
      <c r="B984" s="833" t="s">
        <v>1595</v>
      </c>
      <c r="I984" s="449"/>
      <c r="J984" s="420"/>
      <c r="N984" s="416"/>
      <c r="O984" s="416"/>
      <c r="P984" s="416"/>
      <c r="Q984" s="416"/>
      <c r="R984" s="416"/>
      <c r="S984" s="416"/>
      <c r="T984" s="416"/>
      <c r="U984" s="416"/>
      <c r="V984" s="416"/>
      <c r="W984" s="416"/>
      <c r="X984" s="416"/>
      <c r="Y984" s="416"/>
      <c r="Z984" s="416"/>
      <c r="AA984" s="416"/>
      <c r="AB984" s="416"/>
      <c r="AC984" s="416"/>
      <c r="AD984" s="416"/>
      <c r="AE984" s="416"/>
      <c r="AF984" s="416"/>
      <c r="AG984" s="416"/>
    </row>
    <row r="985" spans="1:33" s="461" customFormat="1" x14ac:dyDescent="0.2">
      <c r="A985" s="834" t="s">
        <v>1596</v>
      </c>
      <c r="B985" s="833"/>
      <c r="C985" s="419"/>
      <c r="D985" s="419"/>
      <c r="E985" s="419"/>
      <c r="F985" s="419"/>
      <c r="G985" s="419"/>
      <c r="H985" s="419"/>
      <c r="I985" s="416"/>
      <c r="J985" s="420"/>
      <c r="K985" s="419"/>
      <c r="L985" s="419"/>
      <c r="M985" s="419"/>
      <c r="N985" s="416"/>
      <c r="O985" s="416"/>
      <c r="P985" s="416"/>
      <c r="Q985" s="416"/>
      <c r="R985" s="416"/>
      <c r="S985" s="416"/>
      <c r="T985" s="416"/>
      <c r="U985" s="416"/>
      <c r="V985" s="416"/>
      <c r="W985" s="417"/>
      <c r="X985" s="417"/>
      <c r="Y985" s="417"/>
      <c r="Z985" s="417"/>
      <c r="AA985" s="417"/>
      <c r="AB985" s="417"/>
      <c r="AC985" s="417"/>
      <c r="AD985" s="417"/>
      <c r="AE985" s="417"/>
      <c r="AF985" s="417"/>
      <c r="AG985" s="417"/>
    </row>
    <row r="986" spans="1:33" s="461" customFormat="1" x14ac:dyDescent="0.2">
      <c r="A986" s="834" t="s">
        <v>1597</v>
      </c>
      <c r="B986" s="835"/>
      <c r="C986" s="419"/>
      <c r="D986" s="419"/>
      <c r="E986" s="419"/>
      <c r="F986" s="419"/>
      <c r="G986" s="419"/>
      <c r="H986" s="419"/>
      <c r="I986" s="449"/>
      <c r="J986" s="420"/>
      <c r="K986" s="419"/>
      <c r="L986" s="419"/>
      <c r="M986" s="419"/>
      <c r="N986" s="416"/>
      <c r="O986" s="416"/>
      <c r="P986" s="416"/>
      <c r="Q986" s="416"/>
      <c r="R986" s="416"/>
      <c r="S986" s="416"/>
      <c r="T986" s="416"/>
      <c r="U986" s="416"/>
      <c r="V986" s="416"/>
      <c r="W986" s="417"/>
      <c r="X986" s="417"/>
      <c r="Y986" s="417"/>
      <c r="Z986" s="417"/>
      <c r="AA986" s="417"/>
      <c r="AB986" s="417"/>
      <c r="AC986" s="417"/>
      <c r="AD986" s="417"/>
      <c r="AE986" s="417"/>
      <c r="AF986" s="417"/>
      <c r="AG986" s="417"/>
    </row>
    <row r="987" spans="1:33" s="461" customFormat="1" x14ac:dyDescent="0.2">
      <c r="A987" s="834" t="s">
        <v>1598</v>
      </c>
      <c r="B987" s="836"/>
      <c r="C987" s="419"/>
      <c r="D987" s="419"/>
      <c r="E987" s="419"/>
      <c r="F987" s="419"/>
      <c r="G987" s="419"/>
      <c r="H987" s="419"/>
      <c r="J987" s="420"/>
      <c r="K987" s="419"/>
      <c r="L987" s="419"/>
      <c r="M987" s="419"/>
      <c r="N987" s="416"/>
      <c r="O987" s="416"/>
      <c r="P987" s="416"/>
      <c r="Q987" s="416"/>
      <c r="R987" s="416"/>
      <c r="S987" s="416"/>
      <c r="T987" s="416"/>
      <c r="U987" s="416"/>
      <c r="V987" s="416"/>
      <c r="W987" s="417"/>
      <c r="X987" s="417"/>
      <c r="Y987" s="417"/>
      <c r="Z987" s="417"/>
      <c r="AA987" s="417"/>
      <c r="AB987" s="417"/>
      <c r="AC987" s="417"/>
      <c r="AD987" s="417"/>
      <c r="AE987" s="417"/>
      <c r="AF987" s="417"/>
      <c r="AG987" s="417"/>
    </row>
    <row r="988" spans="1:33" s="461" customFormat="1" x14ac:dyDescent="0.2">
      <c r="A988" s="834" t="s">
        <v>1599</v>
      </c>
      <c r="B988" s="837"/>
      <c r="C988" s="419"/>
      <c r="D988" s="419"/>
      <c r="E988" s="419"/>
      <c r="F988" s="419"/>
      <c r="G988" s="419"/>
      <c r="H988" s="419"/>
      <c r="I988" s="416"/>
      <c r="J988" s="420"/>
      <c r="K988" s="419"/>
      <c r="L988" s="419"/>
      <c r="M988" s="419"/>
      <c r="N988" s="416"/>
      <c r="O988" s="416"/>
      <c r="P988" s="416"/>
      <c r="Q988" s="416"/>
      <c r="R988" s="416"/>
      <c r="S988" s="416"/>
      <c r="T988" s="416"/>
      <c r="U988" s="416"/>
      <c r="V988" s="416"/>
      <c r="W988" s="417"/>
      <c r="X988" s="417"/>
      <c r="Y988" s="417"/>
      <c r="Z988" s="417"/>
      <c r="AA988" s="417"/>
      <c r="AB988" s="417"/>
      <c r="AC988" s="417"/>
      <c r="AD988" s="417"/>
      <c r="AE988" s="417"/>
      <c r="AF988" s="417"/>
      <c r="AG988" s="417"/>
    </row>
    <row r="989" spans="1:33" s="461" customFormat="1" x14ac:dyDescent="0.2">
      <c r="A989" s="500"/>
      <c r="B989" s="419"/>
      <c r="C989" s="419"/>
      <c r="D989" s="419"/>
      <c r="E989" s="419"/>
      <c r="F989" s="419"/>
      <c r="G989" s="419"/>
      <c r="H989" s="419"/>
      <c r="I989" s="416"/>
      <c r="J989" s="420"/>
      <c r="K989" s="419"/>
      <c r="L989" s="419"/>
      <c r="M989" s="419"/>
      <c r="N989" s="416"/>
      <c r="O989" s="416"/>
      <c r="P989" s="416"/>
      <c r="Q989" s="416"/>
      <c r="R989" s="416"/>
      <c r="S989" s="416"/>
      <c r="T989" s="416"/>
      <c r="U989" s="416"/>
      <c r="V989" s="416"/>
      <c r="W989" s="417"/>
      <c r="X989" s="417"/>
      <c r="Y989" s="417"/>
      <c r="Z989" s="417"/>
      <c r="AA989" s="417"/>
      <c r="AB989" s="417"/>
      <c r="AC989" s="417"/>
      <c r="AD989" s="417"/>
      <c r="AE989" s="417"/>
      <c r="AF989" s="417"/>
      <c r="AG989" s="417"/>
    </row>
    <row r="990" spans="1:33" s="461" customFormat="1" x14ac:dyDescent="0.2">
      <c r="A990" s="500"/>
      <c r="B990" s="419"/>
      <c r="C990" s="419"/>
      <c r="D990" s="419"/>
      <c r="E990" s="419"/>
      <c r="F990" s="419"/>
      <c r="G990" s="419"/>
      <c r="H990" s="419"/>
      <c r="I990" s="416"/>
      <c r="J990" s="420"/>
      <c r="K990" s="419"/>
      <c r="L990" s="419"/>
      <c r="M990" s="419"/>
      <c r="N990" s="416"/>
      <c r="O990" s="416"/>
      <c r="P990" s="416"/>
      <c r="Q990" s="416"/>
      <c r="R990" s="416"/>
      <c r="S990" s="416"/>
      <c r="T990" s="416"/>
      <c r="U990" s="416"/>
      <c r="V990" s="416"/>
      <c r="W990" s="417"/>
      <c r="X990" s="417"/>
      <c r="Y990" s="417"/>
      <c r="Z990" s="417"/>
      <c r="AA990" s="417"/>
      <c r="AB990" s="417"/>
      <c r="AC990" s="417"/>
      <c r="AD990" s="417"/>
      <c r="AE990" s="417"/>
      <c r="AF990" s="417"/>
      <c r="AG990" s="417"/>
    </row>
    <row r="991" spans="1:33" s="461" customFormat="1" x14ac:dyDescent="0.2">
      <c r="A991" s="500"/>
      <c r="B991" s="419"/>
      <c r="C991" s="419"/>
      <c r="D991" s="419"/>
      <c r="E991" s="419"/>
      <c r="F991" s="419"/>
      <c r="G991" s="419"/>
      <c r="H991" s="419"/>
      <c r="I991" s="416"/>
      <c r="J991" s="420"/>
      <c r="K991" s="419"/>
      <c r="L991" s="419"/>
      <c r="M991" s="419"/>
      <c r="N991" s="416"/>
      <c r="O991" s="416"/>
      <c r="P991" s="416"/>
      <c r="Q991" s="416"/>
      <c r="R991" s="416"/>
      <c r="S991" s="416"/>
      <c r="T991" s="416"/>
      <c r="U991" s="416"/>
      <c r="V991" s="416"/>
      <c r="W991" s="417"/>
      <c r="X991" s="417"/>
      <c r="Y991" s="417"/>
      <c r="Z991" s="417"/>
      <c r="AA991" s="417"/>
      <c r="AB991" s="417"/>
      <c r="AC991" s="417"/>
      <c r="AD991" s="417"/>
      <c r="AE991" s="417"/>
      <c r="AF991" s="417"/>
      <c r="AG991" s="417"/>
    </row>
    <row r="992" spans="1:33" s="461" customFormat="1" x14ac:dyDescent="0.2">
      <c r="A992" s="500"/>
      <c r="B992" s="419"/>
      <c r="C992" s="419"/>
      <c r="D992" s="419"/>
      <c r="E992" s="419"/>
      <c r="F992" s="419"/>
      <c r="G992" s="419"/>
      <c r="H992" s="419"/>
      <c r="I992" s="449"/>
      <c r="J992" s="420"/>
      <c r="K992" s="419"/>
      <c r="L992" s="419"/>
      <c r="M992" s="419"/>
      <c r="N992" s="416"/>
      <c r="O992" s="416"/>
      <c r="P992" s="416"/>
      <c r="Q992" s="416"/>
      <c r="R992" s="416"/>
      <c r="S992" s="416"/>
      <c r="T992" s="416"/>
      <c r="U992" s="416"/>
      <c r="V992" s="416"/>
      <c r="W992" s="417"/>
      <c r="X992" s="417"/>
      <c r="Y992" s="417"/>
      <c r="Z992" s="417"/>
      <c r="AA992" s="417"/>
      <c r="AB992" s="417"/>
      <c r="AC992" s="417"/>
      <c r="AD992" s="417"/>
      <c r="AE992" s="417"/>
      <c r="AF992" s="417"/>
      <c r="AG992" s="417"/>
    </row>
    <row r="993" spans="1:33" s="461" customFormat="1" x14ac:dyDescent="0.2">
      <c r="A993" s="500"/>
      <c r="B993" s="419"/>
      <c r="C993" s="419"/>
      <c r="D993" s="419"/>
      <c r="E993" s="419"/>
      <c r="F993" s="419"/>
      <c r="G993" s="419"/>
      <c r="H993" s="419"/>
      <c r="I993" s="449"/>
      <c r="J993" s="420"/>
      <c r="K993" s="419"/>
      <c r="L993" s="419"/>
      <c r="M993" s="419"/>
      <c r="N993" s="416"/>
      <c r="O993" s="416"/>
      <c r="P993" s="416"/>
      <c r="Q993" s="416"/>
      <c r="R993" s="416"/>
      <c r="S993" s="416"/>
      <c r="T993" s="416"/>
      <c r="U993" s="416"/>
      <c r="V993" s="416"/>
      <c r="W993" s="417"/>
      <c r="X993" s="417"/>
      <c r="Y993" s="417"/>
      <c r="Z993" s="417"/>
      <c r="AA993" s="417"/>
      <c r="AB993" s="417"/>
      <c r="AC993" s="417"/>
      <c r="AD993" s="417"/>
      <c r="AE993" s="417"/>
      <c r="AF993" s="417"/>
      <c r="AG993" s="417"/>
    </row>
    <row r="994" spans="1:33" s="461" customFormat="1" x14ac:dyDescent="0.2">
      <c r="A994" s="500"/>
      <c r="B994" s="419"/>
      <c r="C994" s="419"/>
      <c r="D994" s="419"/>
      <c r="E994" s="419"/>
      <c r="F994" s="419"/>
      <c r="G994" s="419"/>
      <c r="H994" s="419"/>
      <c r="I994" s="449"/>
      <c r="J994" s="420"/>
      <c r="K994" s="419"/>
      <c r="L994" s="419"/>
      <c r="M994" s="419"/>
      <c r="N994" s="416"/>
      <c r="O994" s="416"/>
      <c r="P994" s="416"/>
      <c r="Q994" s="416"/>
      <c r="R994" s="416"/>
      <c r="S994" s="416"/>
      <c r="T994" s="416"/>
      <c r="U994" s="416"/>
      <c r="V994" s="416"/>
      <c r="W994" s="417"/>
      <c r="X994" s="417"/>
      <c r="Y994" s="417"/>
      <c r="Z994" s="417"/>
      <c r="AA994" s="417"/>
      <c r="AB994" s="417"/>
      <c r="AC994" s="417"/>
      <c r="AD994" s="417"/>
      <c r="AE994" s="417"/>
      <c r="AF994" s="417"/>
      <c r="AG994" s="417"/>
    </row>
    <row r="995" spans="1:33" s="461" customFormat="1" x14ac:dyDescent="0.2">
      <c r="A995" s="500"/>
      <c r="B995" s="419"/>
      <c r="C995" s="419"/>
      <c r="D995" s="419"/>
      <c r="E995" s="419"/>
      <c r="F995" s="419"/>
      <c r="G995" s="419"/>
      <c r="H995" s="419"/>
      <c r="I995" s="416"/>
      <c r="J995" s="420"/>
      <c r="K995" s="419"/>
      <c r="L995" s="419"/>
      <c r="M995" s="419"/>
      <c r="N995" s="416"/>
      <c r="O995" s="416"/>
      <c r="P995" s="416"/>
      <c r="Q995" s="416"/>
      <c r="R995" s="416"/>
      <c r="S995" s="416"/>
      <c r="T995" s="416"/>
      <c r="U995" s="416"/>
      <c r="V995" s="416"/>
      <c r="W995" s="417"/>
      <c r="X995" s="417"/>
      <c r="Y995" s="417"/>
      <c r="Z995" s="417"/>
      <c r="AA995" s="417"/>
      <c r="AB995" s="417"/>
      <c r="AC995" s="417"/>
      <c r="AD995" s="417"/>
      <c r="AE995" s="417"/>
      <c r="AF995" s="417"/>
      <c r="AG995" s="417"/>
    </row>
    <row r="996" spans="1:33" s="461" customFormat="1" x14ac:dyDescent="0.2">
      <c r="A996" s="500"/>
      <c r="B996" s="419"/>
      <c r="C996" s="419"/>
      <c r="D996" s="419"/>
      <c r="E996" s="419"/>
      <c r="F996" s="419"/>
      <c r="G996" s="419"/>
      <c r="H996" s="419"/>
      <c r="I996" s="449"/>
      <c r="J996" s="420"/>
      <c r="K996" s="419"/>
      <c r="L996" s="419"/>
      <c r="M996" s="419"/>
      <c r="N996" s="416"/>
      <c r="O996" s="416"/>
      <c r="P996" s="416"/>
      <c r="Q996" s="416"/>
      <c r="R996" s="416"/>
      <c r="S996" s="416"/>
      <c r="T996" s="416"/>
      <c r="U996" s="416"/>
      <c r="V996" s="416"/>
      <c r="W996" s="417"/>
      <c r="X996" s="417"/>
      <c r="Y996" s="417"/>
      <c r="Z996" s="417"/>
      <c r="AA996" s="417"/>
      <c r="AB996" s="417"/>
      <c r="AC996" s="417"/>
      <c r="AD996" s="417"/>
      <c r="AE996" s="417"/>
      <c r="AF996" s="417"/>
      <c r="AG996" s="417"/>
    </row>
    <row r="997" spans="1:33" s="461" customFormat="1" x14ac:dyDescent="0.2">
      <c r="A997" s="500"/>
      <c r="B997" s="419"/>
      <c r="C997" s="419"/>
      <c r="D997" s="419"/>
      <c r="E997" s="419"/>
      <c r="F997" s="419"/>
      <c r="G997" s="419"/>
      <c r="H997" s="419"/>
      <c r="I997" s="419"/>
      <c r="J997" s="420"/>
      <c r="K997" s="419"/>
      <c r="L997" s="419"/>
      <c r="M997" s="419"/>
      <c r="N997" s="416"/>
      <c r="O997" s="416"/>
      <c r="P997" s="416"/>
      <c r="Q997" s="416"/>
      <c r="R997" s="416"/>
      <c r="S997" s="416"/>
      <c r="T997" s="416"/>
      <c r="U997" s="416"/>
      <c r="V997" s="416"/>
      <c r="W997" s="417"/>
      <c r="X997" s="417"/>
      <c r="Y997" s="417"/>
      <c r="Z997" s="417"/>
      <c r="AA997" s="417"/>
      <c r="AB997" s="417"/>
      <c r="AC997" s="417"/>
      <c r="AD997" s="417"/>
      <c r="AE997" s="417"/>
      <c r="AF997" s="417"/>
      <c r="AG997" s="417"/>
    </row>
    <row r="998" spans="1:33" s="461" customFormat="1" x14ac:dyDescent="0.2">
      <c r="A998" s="500"/>
      <c r="B998" s="419"/>
      <c r="C998" s="419"/>
      <c r="D998" s="419"/>
      <c r="E998" s="419"/>
      <c r="F998" s="419"/>
      <c r="G998" s="419"/>
      <c r="H998" s="419"/>
      <c r="I998" s="419"/>
      <c r="J998" s="420"/>
      <c r="K998" s="419"/>
      <c r="L998" s="419"/>
      <c r="M998" s="419"/>
      <c r="N998" s="416"/>
      <c r="O998" s="416"/>
      <c r="P998" s="416"/>
      <c r="Q998" s="416"/>
      <c r="R998" s="416"/>
      <c r="S998" s="416"/>
      <c r="T998" s="416"/>
      <c r="U998" s="416"/>
      <c r="V998" s="416"/>
      <c r="W998" s="417"/>
      <c r="X998" s="417"/>
      <c r="Y998" s="417"/>
      <c r="Z998" s="417"/>
      <c r="AA998" s="417"/>
      <c r="AB998" s="417"/>
      <c r="AC998" s="417"/>
      <c r="AD998" s="417"/>
      <c r="AE998" s="417"/>
      <c r="AF998" s="417"/>
      <c r="AG998" s="417"/>
    </row>
    <row r="999" spans="1:33" s="461" customFormat="1" x14ac:dyDescent="0.2">
      <c r="A999" s="500"/>
      <c r="B999" s="419"/>
      <c r="C999" s="419"/>
      <c r="D999" s="419"/>
      <c r="E999" s="419"/>
      <c r="F999" s="419"/>
      <c r="G999" s="419"/>
      <c r="H999" s="419"/>
      <c r="I999" s="419"/>
      <c r="J999" s="420"/>
      <c r="K999" s="419"/>
      <c r="L999" s="419"/>
      <c r="M999" s="419"/>
      <c r="N999" s="416"/>
      <c r="O999" s="416"/>
      <c r="P999" s="416"/>
      <c r="Q999" s="416"/>
      <c r="R999" s="416"/>
      <c r="S999" s="416"/>
      <c r="T999" s="416"/>
      <c r="U999" s="416"/>
      <c r="V999" s="416"/>
      <c r="W999" s="417"/>
      <c r="X999" s="417"/>
      <c r="Y999" s="417"/>
      <c r="Z999" s="417"/>
      <c r="AA999" s="417"/>
      <c r="AB999" s="417"/>
      <c r="AC999" s="417"/>
      <c r="AD999" s="417"/>
      <c r="AE999" s="417"/>
      <c r="AF999" s="417"/>
      <c r="AG999" s="417"/>
    </row>
    <row r="1000" spans="1:33" s="461" customFormat="1" x14ac:dyDescent="0.2">
      <c r="A1000" s="500"/>
      <c r="B1000" s="419"/>
      <c r="C1000" s="419"/>
      <c r="D1000" s="419"/>
      <c r="E1000" s="419"/>
      <c r="F1000" s="419"/>
      <c r="G1000" s="419"/>
      <c r="H1000" s="419"/>
      <c r="I1000" s="419"/>
      <c r="J1000" s="420"/>
      <c r="K1000" s="419"/>
      <c r="L1000" s="419"/>
      <c r="M1000" s="419"/>
      <c r="N1000" s="416"/>
      <c r="O1000" s="416"/>
      <c r="P1000" s="416"/>
      <c r="Q1000" s="416"/>
      <c r="R1000" s="416"/>
      <c r="S1000" s="416"/>
      <c r="T1000" s="416"/>
      <c r="U1000" s="416"/>
      <c r="V1000" s="416"/>
      <c r="W1000" s="417"/>
      <c r="X1000" s="417"/>
      <c r="Y1000" s="417"/>
      <c r="Z1000" s="417"/>
      <c r="AA1000" s="417"/>
      <c r="AB1000" s="417"/>
      <c r="AC1000" s="417"/>
      <c r="AD1000" s="417"/>
      <c r="AE1000" s="417"/>
      <c r="AF1000" s="417"/>
      <c r="AG1000" s="417"/>
    </row>
    <row r="1001" spans="1:33" s="461" customFormat="1" x14ac:dyDescent="0.2">
      <c r="A1001" s="500"/>
      <c r="B1001" s="419"/>
      <c r="C1001" s="419"/>
      <c r="D1001" s="419"/>
      <c r="E1001" s="419"/>
      <c r="F1001" s="419"/>
      <c r="G1001" s="419"/>
      <c r="H1001" s="419"/>
      <c r="I1001" s="419"/>
      <c r="J1001" s="420"/>
      <c r="K1001" s="419"/>
      <c r="L1001" s="419"/>
      <c r="M1001" s="419"/>
      <c r="N1001" s="416"/>
      <c r="O1001" s="416"/>
      <c r="P1001" s="416"/>
      <c r="Q1001" s="416"/>
      <c r="R1001" s="416"/>
      <c r="S1001" s="416"/>
      <c r="T1001" s="416"/>
      <c r="U1001" s="416"/>
      <c r="V1001" s="416"/>
      <c r="W1001" s="417"/>
      <c r="X1001" s="417"/>
      <c r="Y1001" s="417"/>
      <c r="Z1001" s="417"/>
      <c r="AA1001" s="417"/>
      <c r="AB1001" s="417"/>
      <c r="AC1001" s="417"/>
      <c r="AD1001" s="417"/>
      <c r="AE1001" s="417"/>
      <c r="AF1001" s="417"/>
      <c r="AG1001" s="417"/>
    </row>
    <row r="1002" spans="1:33" s="461" customFormat="1" x14ac:dyDescent="0.2">
      <c r="A1002" s="500"/>
      <c r="B1002" s="419"/>
      <c r="C1002" s="419"/>
      <c r="D1002" s="419"/>
      <c r="E1002" s="419"/>
      <c r="F1002" s="419"/>
      <c r="G1002" s="419"/>
      <c r="H1002" s="419"/>
      <c r="I1002" s="419"/>
      <c r="J1002" s="420"/>
      <c r="K1002" s="419"/>
      <c r="L1002" s="419"/>
      <c r="M1002" s="419"/>
      <c r="N1002" s="416"/>
      <c r="O1002" s="416"/>
      <c r="P1002" s="416"/>
      <c r="Q1002" s="416"/>
      <c r="R1002" s="416"/>
      <c r="S1002" s="416"/>
      <c r="T1002" s="416"/>
      <c r="U1002" s="416"/>
      <c r="V1002" s="416"/>
      <c r="W1002" s="417"/>
      <c r="X1002" s="417"/>
      <c r="Y1002" s="417"/>
      <c r="Z1002" s="417"/>
      <c r="AA1002" s="417"/>
      <c r="AB1002" s="417"/>
      <c r="AC1002" s="417"/>
      <c r="AD1002" s="417"/>
      <c r="AE1002" s="417"/>
      <c r="AF1002" s="417"/>
      <c r="AG1002" s="417"/>
    </row>
    <row r="1003" spans="1:33" s="461" customFormat="1" x14ac:dyDescent="0.2">
      <c r="A1003" s="500"/>
      <c r="B1003" s="419"/>
      <c r="C1003" s="419"/>
      <c r="D1003" s="419"/>
      <c r="E1003" s="419"/>
      <c r="F1003" s="419"/>
      <c r="G1003" s="419"/>
      <c r="H1003" s="419"/>
      <c r="I1003" s="419"/>
      <c r="J1003" s="420"/>
      <c r="K1003" s="419"/>
      <c r="L1003" s="419"/>
      <c r="M1003" s="419"/>
      <c r="N1003" s="416"/>
      <c r="O1003" s="416"/>
      <c r="P1003" s="416"/>
      <c r="Q1003" s="416"/>
      <c r="R1003" s="416"/>
      <c r="S1003" s="416"/>
      <c r="T1003" s="416"/>
      <c r="U1003" s="416"/>
      <c r="V1003" s="416"/>
      <c r="W1003" s="417"/>
      <c r="X1003" s="417"/>
      <c r="Y1003" s="417"/>
      <c r="Z1003" s="417"/>
      <c r="AA1003" s="417"/>
      <c r="AB1003" s="417"/>
      <c r="AC1003" s="417"/>
      <c r="AD1003" s="417"/>
      <c r="AE1003" s="417"/>
      <c r="AF1003" s="417"/>
      <c r="AG1003" s="417"/>
    </row>
    <row r="1004" spans="1:33" s="461" customFormat="1" x14ac:dyDescent="0.2">
      <c r="A1004" s="500"/>
      <c r="B1004" s="419"/>
      <c r="C1004" s="419"/>
      <c r="D1004" s="419"/>
      <c r="E1004" s="419"/>
      <c r="F1004" s="419"/>
      <c r="G1004" s="419"/>
      <c r="H1004" s="419"/>
      <c r="I1004" s="419"/>
      <c r="J1004" s="420"/>
      <c r="K1004" s="419"/>
      <c r="L1004" s="419"/>
      <c r="M1004" s="419"/>
      <c r="N1004" s="416"/>
      <c r="O1004" s="416"/>
      <c r="P1004" s="416"/>
      <c r="Q1004" s="416"/>
      <c r="R1004" s="416"/>
      <c r="S1004" s="416"/>
      <c r="T1004" s="416"/>
      <c r="U1004" s="416"/>
      <c r="V1004" s="416"/>
      <c r="W1004" s="417"/>
      <c r="X1004" s="417"/>
      <c r="Y1004" s="417"/>
      <c r="Z1004" s="417"/>
      <c r="AA1004" s="417"/>
      <c r="AB1004" s="417"/>
      <c r="AC1004" s="417"/>
      <c r="AD1004" s="417"/>
      <c r="AE1004" s="417"/>
      <c r="AF1004" s="417"/>
      <c r="AG1004" s="417"/>
    </row>
    <row r="1005" spans="1:33" s="461" customFormat="1" x14ac:dyDescent="0.2">
      <c r="A1005" s="500"/>
      <c r="B1005" s="419"/>
      <c r="C1005" s="419"/>
      <c r="D1005" s="419"/>
      <c r="E1005" s="419"/>
      <c r="F1005" s="419"/>
      <c r="G1005" s="419"/>
      <c r="H1005" s="419"/>
      <c r="I1005" s="419"/>
      <c r="J1005" s="420"/>
      <c r="K1005" s="419"/>
      <c r="L1005" s="419"/>
      <c r="M1005" s="419"/>
      <c r="N1005" s="416"/>
      <c r="O1005" s="416"/>
      <c r="P1005" s="416"/>
      <c r="Q1005" s="416"/>
      <c r="R1005" s="416"/>
      <c r="S1005" s="416"/>
      <c r="T1005" s="416"/>
      <c r="U1005" s="416"/>
      <c r="V1005" s="416"/>
      <c r="W1005" s="417"/>
      <c r="X1005" s="417"/>
      <c r="Y1005" s="417"/>
      <c r="Z1005" s="417"/>
      <c r="AA1005" s="417"/>
      <c r="AB1005" s="417"/>
      <c r="AC1005" s="417"/>
      <c r="AD1005" s="417"/>
      <c r="AE1005" s="417"/>
      <c r="AF1005" s="417"/>
      <c r="AG1005" s="417"/>
    </row>
    <row r="1006" spans="1:33" s="461" customFormat="1" x14ac:dyDescent="0.2">
      <c r="A1006" s="500"/>
      <c r="B1006" s="419"/>
      <c r="C1006" s="419"/>
      <c r="D1006" s="419"/>
      <c r="E1006" s="419"/>
      <c r="F1006" s="419"/>
      <c r="G1006" s="419"/>
      <c r="H1006" s="419"/>
      <c r="I1006" s="419"/>
      <c r="J1006" s="420"/>
      <c r="K1006" s="419"/>
      <c r="L1006" s="419"/>
      <c r="M1006" s="419"/>
      <c r="N1006" s="416"/>
      <c r="O1006" s="416"/>
      <c r="P1006" s="416"/>
      <c r="Q1006" s="416"/>
      <c r="R1006" s="416"/>
      <c r="S1006" s="416"/>
      <c r="T1006" s="416"/>
      <c r="U1006" s="416"/>
      <c r="V1006" s="416"/>
      <c r="W1006" s="417"/>
      <c r="X1006" s="417"/>
      <c r="Y1006" s="417"/>
      <c r="Z1006" s="417"/>
      <c r="AA1006" s="417"/>
      <c r="AB1006" s="417"/>
      <c r="AC1006" s="417"/>
      <c r="AD1006" s="417"/>
      <c r="AE1006" s="417"/>
      <c r="AF1006" s="417"/>
      <c r="AG1006" s="417"/>
    </row>
    <row r="1007" spans="1:33" s="461" customFormat="1" x14ac:dyDescent="0.2">
      <c r="A1007" s="500"/>
      <c r="B1007" s="419"/>
      <c r="C1007" s="419"/>
      <c r="D1007" s="419"/>
      <c r="E1007" s="419"/>
      <c r="F1007" s="419"/>
      <c r="G1007" s="419"/>
      <c r="H1007" s="419"/>
      <c r="I1007" s="419"/>
      <c r="J1007" s="420"/>
      <c r="K1007" s="419"/>
      <c r="L1007" s="419"/>
      <c r="M1007" s="419"/>
      <c r="N1007" s="416"/>
      <c r="O1007" s="416"/>
      <c r="P1007" s="416"/>
      <c r="Q1007" s="416"/>
      <c r="R1007" s="416"/>
      <c r="S1007" s="416"/>
      <c r="T1007" s="416"/>
      <c r="U1007" s="416"/>
      <c r="V1007" s="416"/>
      <c r="W1007" s="417"/>
      <c r="X1007" s="417"/>
      <c r="Y1007" s="417"/>
      <c r="Z1007" s="417"/>
      <c r="AA1007" s="417"/>
      <c r="AB1007" s="417"/>
      <c r="AC1007" s="417"/>
      <c r="AD1007" s="417"/>
      <c r="AE1007" s="417"/>
      <c r="AF1007" s="417"/>
      <c r="AG1007" s="417"/>
    </row>
    <row r="1008" spans="1:33" s="461" customFormat="1" x14ac:dyDescent="0.2">
      <c r="A1008" s="500"/>
      <c r="B1008" s="419"/>
      <c r="C1008" s="419"/>
      <c r="D1008" s="419"/>
      <c r="E1008" s="419"/>
      <c r="F1008" s="419"/>
      <c r="G1008" s="419"/>
      <c r="H1008" s="419"/>
      <c r="I1008" s="419"/>
      <c r="J1008" s="420"/>
      <c r="K1008" s="419"/>
      <c r="L1008" s="419"/>
      <c r="M1008" s="419"/>
      <c r="N1008" s="416"/>
      <c r="O1008" s="416"/>
      <c r="P1008" s="416"/>
      <c r="Q1008" s="416"/>
      <c r="R1008" s="416"/>
      <c r="S1008" s="416"/>
      <c r="T1008" s="416"/>
      <c r="U1008" s="416"/>
      <c r="V1008" s="416"/>
      <c r="W1008" s="417"/>
      <c r="X1008" s="417"/>
      <c r="Y1008" s="417"/>
      <c r="Z1008" s="417"/>
      <c r="AA1008" s="417"/>
      <c r="AB1008" s="417"/>
      <c r="AC1008" s="417"/>
      <c r="AD1008" s="417"/>
      <c r="AE1008" s="417"/>
      <c r="AF1008" s="417"/>
      <c r="AG1008" s="417"/>
    </row>
    <row r="1009" spans="1:33" s="461" customFormat="1" x14ac:dyDescent="0.2">
      <c r="A1009" s="500"/>
      <c r="B1009" s="419"/>
      <c r="C1009" s="419"/>
      <c r="D1009" s="419"/>
      <c r="E1009" s="419"/>
      <c r="F1009" s="419"/>
      <c r="G1009" s="419"/>
      <c r="H1009" s="419"/>
      <c r="I1009" s="419"/>
      <c r="J1009" s="420"/>
      <c r="K1009" s="419"/>
      <c r="L1009" s="419"/>
      <c r="M1009" s="419"/>
      <c r="N1009" s="416"/>
      <c r="O1009" s="416"/>
      <c r="P1009" s="416"/>
      <c r="Q1009" s="416"/>
      <c r="R1009" s="416"/>
      <c r="S1009" s="416"/>
      <c r="T1009" s="416"/>
      <c r="U1009" s="416"/>
      <c r="V1009" s="416"/>
      <c r="W1009" s="417"/>
      <c r="X1009" s="417"/>
      <c r="Y1009" s="417"/>
      <c r="Z1009" s="417"/>
      <c r="AA1009" s="417"/>
      <c r="AB1009" s="417"/>
      <c r="AC1009" s="417"/>
      <c r="AD1009" s="417"/>
      <c r="AE1009" s="417"/>
      <c r="AF1009" s="417"/>
      <c r="AG1009" s="417"/>
    </row>
    <row r="1010" spans="1:33" s="461" customFormat="1" x14ac:dyDescent="0.2">
      <c r="A1010" s="500"/>
      <c r="B1010" s="419"/>
      <c r="C1010" s="419"/>
      <c r="D1010" s="419"/>
      <c r="E1010" s="419"/>
      <c r="F1010" s="419"/>
      <c r="G1010" s="419"/>
      <c r="H1010" s="419"/>
      <c r="I1010" s="419"/>
      <c r="J1010" s="420"/>
      <c r="K1010" s="419"/>
      <c r="L1010" s="419"/>
      <c r="M1010" s="419"/>
      <c r="N1010" s="416"/>
      <c r="O1010" s="416"/>
      <c r="P1010" s="416"/>
      <c r="Q1010" s="416"/>
      <c r="R1010" s="416"/>
      <c r="S1010" s="416"/>
      <c r="T1010" s="416"/>
      <c r="U1010" s="416"/>
      <c r="V1010" s="416"/>
      <c r="W1010" s="417"/>
      <c r="X1010" s="417"/>
      <c r="Y1010" s="417"/>
      <c r="Z1010" s="417"/>
      <c r="AA1010" s="417"/>
      <c r="AB1010" s="417"/>
      <c r="AC1010" s="417"/>
      <c r="AD1010" s="417"/>
      <c r="AE1010" s="417"/>
      <c r="AF1010" s="417"/>
      <c r="AG1010" s="417"/>
    </row>
    <row r="1011" spans="1:33" s="461" customFormat="1" x14ac:dyDescent="0.2">
      <c r="A1011" s="500"/>
      <c r="B1011" s="419"/>
      <c r="C1011" s="419"/>
      <c r="D1011" s="419"/>
      <c r="E1011" s="419"/>
      <c r="F1011" s="419"/>
      <c r="G1011" s="419"/>
      <c r="H1011" s="419"/>
      <c r="I1011" s="419"/>
      <c r="J1011" s="420"/>
      <c r="K1011" s="419"/>
      <c r="L1011" s="419"/>
      <c r="M1011" s="419"/>
      <c r="N1011" s="416"/>
      <c r="O1011" s="416"/>
      <c r="P1011" s="416"/>
      <c r="Q1011" s="416"/>
      <c r="R1011" s="416"/>
      <c r="S1011" s="416"/>
      <c r="T1011" s="416"/>
      <c r="U1011" s="416"/>
      <c r="V1011" s="416"/>
      <c r="W1011" s="417"/>
      <c r="X1011" s="417"/>
      <c r="Y1011" s="417"/>
      <c r="Z1011" s="417"/>
      <c r="AA1011" s="417"/>
      <c r="AB1011" s="417"/>
      <c r="AC1011" s="417"/>
      <c r="AD1011" s="417"/>
      <c r="AE1011" s="417"/>
      <c r="AF1011" s="417"/>
      <c r="AG1011" s="417"/>
    </row>
    <row r="1012" spans="1:33" s="461" customFormat="1" x14ac:dyDescent="0.2">
      <c r="A1012" s="500"/>
      <c r="B1012" s="419"/>
      <c r="C1012" s="419"/>
      <c r="D1012" s="419"/>
      <c r="E1012" s="419"/>
      <c r="F1012" s="419"/>
      <c r="G1012" s="419"/>
      <c r="H1012" s="419"/>
      <c r="I1012" s="419"/>
      <c r="J1012" s="420"/>
      <c r="K1012" s="419"/>
      <c r="L1012" s="419"/>
      <c r="M1012" s="419"/>
      <c r="N1012" s="416"/>
      <c r="O1012" s="416"/>
      <c r="P1012" s="416"/>
      <c r="Q1012" s="416"/>
      <c r="R1012" s="416"/>
      <c r="S1012" s="416"/>
      <c r="T1012" s="416"/>
      <c r="U1012" s="416"/>
      <c r="V1012" s="416"/>
      <c r="W1012" s="417"/>
      <c r="X1012" s="417"/>
      <c r="Y1012" s="417"/>
      <c r="Z1012" s="417"/>
      <c r="AA1012" s="417"/>
      <c r="AB1012" s="417"/>
      <c r="AC1012" s="417"/>
      <c r="AD1012" s="417"/>
      <c r="AE1012" s="417"/>
      <c r="AF1012" s="417"/>
      <c r="AG1012" s="417"/>
    </row>
    <row r="1013" spans="1:33" s="461" customFormat="1" x14ac:dyDescent="0.2">
      <c r="A1013" s="500"/>
      <c r="B1013" s="419"/>
      <c r="C1013" s="419"/>
      <c r="D1013" s="419"/>
      <c r="E1013" s="419"/>
      <c r="F1013" s="419"/>
      <c r="G1013" s="419"/>
      <c r="H1013" s="419"/>
      <c r="I1013" s="419"/>
      <c r="J1013" s="420"/>
      <c r="K1013" s="419"/>
      <c r="L1013" s="419"/>
      <c r="M1013" s="419"/>
      <c r="N1013" s="416"/>
      <c r="O1013" s="416"/>
      <c r="P1013" s="416"/>
      <c r="Q1013" s="416"/>
      <c r="R1013" s="416"/>
      <c r="S1013" s="416"/>
      <c r="T1013" s="416"/>
      <c r="U1013" s="416"/>
      <c r="V1013" s="416"/>
      <c r="W1013" s="417"/>
      <c r="X1013" s="417"/>
      <c r="Y1013" s="417"/>
      <c r="Z1013" s="417"/>
      <c r="AA1013" s="417"/>
      <c r="AB1013" s="417"/>
      <c r="AC1013" s="417"/>
      <c r="AD1013" s="417"/>
      <c r="AE1013" s="417"/>
      <c r="AF1013" s="417"/>
      <c r="AG1013" s="417"/>
    </row>
    <row r="1014" spans="1:33" s="461" customFormat="1" x14ac:dyDescent="0.2">
      <c r="A1014" s="500"/>
      <c r="B1014" s="419"/>
      <c r="C1014" s="419"/>
      <c r="D1014" s="419"/>
      <c r="E1014" s="419"/>
      <c r="F1014" s="419"/>
      <c r="G1014" s="419"/>
      <c r="H1014" s="419"/>
      <c r="I1014" s="419"/>
      <c r="J1014" s="420"/>
      <c r="K1014" s="419"/>
      <c r="L1014" s="419"/>
      <c r="M1014" s="419"/>
      <c r="N1014" s="416"/>
      <c r="O1014" s="416"/>
      <c r="P1014" s="416"/>
      <c r="Q1014" s="416"/>
      <c r="R1014" s="416"/>
      <c r="S1014" s="416"/>
      <c r="T1014" s="416"/>
      <c r="U1014" s="416"/>
      <c r="V1014" s="416"/>
      <c r="W1014" s="417"/>
      <c r="X1014" s="417"/>
      <c r="Y1014" s="417"/>
      <c r="Z1014" s="417"/>
      <c r="AA1014" s="417"/>
      <c r="AB1014" s="417"/>
      <c r="AC1014" s="417"/>
      <c r="AD1014" s="417"/>
      <c r="AE1014" s="417"/>
      <c r="AF1014" s="417"/>
      <c r="AG1014" s="417"/>
    </row>
    <row r="1015" spans="1:33" s="461" customFormat="1" x14ac:dyDescent="0.2">
      <c r="A1015" s="500"/>
      <c r="B1015" s="419"/>
      <c r="C1015" s="419"/>
      <c r="D1015" s="419"/>
      <c r="E1015" s="419"/>
      <c r="F1015" s="419"/>
      <c r="G1015" s="419"/>
      <c r="H1015" s="419"/>
      <c r="I1015" s="419"/>
      <c r="J1015" s="420"/>
      <c r="K1015" s="419"/>
      <c r="L1015" s="419"/>
      <c r="M1015" s="419"/>
      <c r="N1015" s="416"/>
      <c r="O1015" s="416"/>
      <c r="P1015" s="416"/>
      <c r="Q1015" s="416"/>
      <c r="R1015" s="416"/>
      <c r="S1015" s="416"/>
      <c r="T1015" s="416"/>
      <c r="U1015" s="416"/>
      <c r="V1015" s="416"/>
      <c r="W1015" s="417"/>
      <c r="X1015" s="417"/>
      <c r="Y1015" s="417"/>
      <c r="Z1015" s="417"/>
      <c r="AA1015" s="417"/>
      <c r="AB1015" s="417"/>
      <c r="AC1015" s="417"/>
      <c r="AD1015" s="417"/>
      <c r="AE1015" s="417"/>
      <c r="AF1015" s="417"/>
      <c r="AG1015" s="417"/>
    </row>
    <row r="1016" spans="1:33" s="461" customFormat="1" x14ac:dyDescent="0.2">
      <c r="A1016" s="500"/>
      <c r="B1016" s="419"/>
      <c r="C1016" s="419"/>
      <c r="D1016" s="419"/>
      <c r="E1016" s="419"/>
      <c r="F1016" s="419"/>
      <c r="G1016" s="419"/>
      <c r="H1016" s="419"/>
      <c r="I1016" s="419"/>
      <c r="J1016" s="420"/>
      <c r="K1016" s="419"/>
      <c r="L1016" s="419"/>
      <c r="M1016" s="419"/>
      <c r="N1016" s="416"/>
      <c r="O1016" s="416"/>
      <c r="P1016" s="416"/>
      <c r="Q1016" s="416"/>
      <c r="R1016" s="416"/>
      <c r="S1016" s="416"/>
      <c r="T1016" s="416"/>
      <c r="U1016" s="416"/>
      <c r="V1016" s="416"/>
      <c r="W1016" s="417"/>
      <c r="X1016" s="417"/>
      <c r="Y1016" s="417"/>
      <c r="Z1016" s="417"/>
      <c r="AA1016" s="417"/>
      <c r="AB1016" s="417"/>
      <c r="AC1016" s="417"/>
      <c r="AD1016" s="417"/>
      <c r="AE1016" s="417"/>
      <c r="AF1016" s="417"/>
      <c r="AG1016" s="417"/>
    </row>
    <row r="1017" spans="1:33" s="461" customFormat="1" x14ac:dyDescent="0.2">
      <c r="A1017" s="500"/>
      <c r="B1017" s="419"/>
      <c r="C1017" s="419"/>
      <c r="D1017" s="419"/>
      <c r="E1017" s="419"/>
      <c r="F1017" s="419"/>
      <c r="G1017" s="419"/>
      <c r="H1017" s="419"/>
      <c r="I1017" s="419"/>
      <c r="J1017" s="420"/>
      <c r="K1017" s="419"/>
      <c r="L1017" s="419"/>
      <c r="M1017" s="419"/>
      <c r="N1017" s="416"/>
      <c r="O1017" s="416"/>
      <c r="P1017" s="416"/>
      <c r="Q1017" s="416"/>
      <c r="R1017" s="416"/>
      <c r="S1017" s="416"/>
      <c r="T1017" s="416"/>
      <c r="U1017" s="416"/>
      <c r="V1017" s="416"/>
      <c r="W1017" s="417"/>
      <c r="X1017" s="417"/>
      <c r="Y1017" s="417"/>
      <c r="Z1017" s="417"/>
      <c r="AA1017" s="417"/>
      <c r="AB1017" s="417"/>
      <c r="AC1017" s="417"/>
      <c r="AD1017" s="417"/>
      <c r="AE1017" s="417"/>
      <c r="AF1017" s="417"/>
      <c r="AG1017" s="417"/>
    </row>
    <row r="1018" spans="1:33" s="461" customFormat="1" x14ac:dyDescent="0.2">
      <c r="A1018" s="500"/>
      <c r="B1018" s="419"/>
      <c r="C1018" s="419"/>
      <c r="D1018" s="419"/>
      <c r="E1018" s="419"/>
      <c r="F1018" s="419"/>
      <c r="G1018" s="419"/>
      <c r="H1018" s="419"/>
      <c r="I1018" s="419"/>
      <c r="J1018" s="420"/>
      <c r="K1018" s="419"/>
      <c r="L1018" s="419"/>
      <c r="M1018" s="419"/>
      <c r="N1018" s="416"/>
      <c r="O1018" s="416"/>
      <c r="P1018" s="416"/>
      <c r="Q1018" s="416"/>
      <c r="R1018" s="416"/>
      <c r="S1018" s="416"/>
      <c r="T1018" s="416"/>
      <c r="U1018" s="416"/>
      <c r="V1018" s="416"/>
      <c r="W1018" s="417"/>
      <c r="X1018" s="417"/>
      <c r="Y1018" s="417"/>
      <c r="Z1018" s="417"/>
      <c r="AA1018" s="417"/>
      <c r="AB1018" s="417"/>
      <c r="AC1018" s="417"/>
      <c r="AD1018" s="417"/>
      <c r="AE1018" s="417"/>
      <c r="AF1018" s="417"/>
      <c r="AG1018" s="417"/>
    </row>
    <row r="1019" spans="1:33" s="461" customFormat="1" x14ac:dyDescent="0.2">
      <c r="A1019" s="500"/>
      <c r="B1019" s="419"/>
      <c r="C1019" s="419"/>
      <c r="D1019" s="419"/>
      <c r="E1019" s="419"/>
      <c r="F1019" s="419"/>
      <c r="G1019" s="419"/>
      <c r="H1019" s="419"/>
      <c r="I1019" s="419"/>
      <c r="J1019" s="420"/>
      <c r="K1019" s="419"/>
      <c r="L1019" s="419"/>
      <c r="M1019" s="419"/>
      <c r="N1019" s="416"/>
      <c r="O1019" s="416"/>
      <c r="P1019" s="416"/>
      <c r="Q1019" s="416"/>
      <c r="R1019" s="416"/>
      <c r="S1019" s="416"/>
      <c r="T1019" s="416"/>
      <c r="U1019" s="416"/>
      <c r="V1019" s="416"/>
      <c r="W1019" s="417"/>
      <c r="X1019" s="417"/>
      <c r="Y1019" s="417"/>
      <c r="Z1019" s="417"/>
      <c r="AA1019" s="417"/>
      <c r="AB1019" s="417"/>
      <c r="AC1019" s="417"/>
      <c r="AD1019" s="417"/>
      <c r="AE1019" s="417"/>
      <c r="AF1019" s="417"/>
      <c r="AG1019" s="417"/>
    </row>
    <row r="1020" spans="1:33" s="461" customFormat="1" x14ac:dyDescent="0.2">
      <c r="A1020" s="500"/>
      <c r="B1020" s="419"/>
      <c r="C1020" s="419"/>
      <c r="D1020" s="419"/>
      <c r="E1020" s="419"/>
      <c r="F1020" s="419"/>
      <c r="G1020" s="419"/>
      <c r="H1020" s="419"/>
      <c r="I1020" s="419"/>
      <c r="J1020" s="420"/>
      <c r="K1020" s="419"/>
      <c r="L1020" s="419"/>
      <c r="M1020" s="419"/>
      <c r="N1020" s="416"/>
      <c r="O1020" s="416"/>
      <c r="P1020" s="416"/>
      <c r="Q1020" s="416"/>
      <c r="R1020" s="416"/>
      <c r="S1020" s="416"/>
      <c r="T1020" s="416"/>
      <c r="U1020" s="416"/>
      <c r="V1020" s="416"/>
      <c r="W1020" s="417"/>
      <c r="X1020" s="417"/>
      <c r="Y1020" s="417"/>
      <c r="Z1020" s="417"/>
      <c r="AA1020" s="417"/>
      <c r="AB1020" s="417"/>
      <c r="AC1020" s="417"/>
      <c r="AD1020" s="417"/>
      <c r="AE1020" s="417"/>
      <c r="AF1020" s="417"/>
      <c r="AG1020" s="417"/>
    </row>
    <row r="1021" spans="1:33" s="461" customFormat="1" x14ac:dyDescent="0.2">
      <c r="A1021" s="500"/>
      <c r="B1021" s="419"/>
      <c r="C1021" s="419"/>
      <c r="D1021" s="419"/>
      <c r="E1021" s="419"/>
      <c r="F1021" s="419"/>
      <c r="G1021" s="419"/>
      <c r="H1021" s="419"/>
      <c r="I1021" s="419"/>
      <c r="J1021" s="420"/>
      <c r="K1021" s="419"/>
      <c r="L1021" s="419"/>
      <c r="M1021" s="419"/>
      <c r="N1021" s="416"/>
      <c r="O1021" s="416"/>
      <c r="P1021" s="416"/>
      <c r="Q1021" s="416"/>
      <c r="R1021" s="416"/>
      <c r="S1021" s="416"/>
      <c r="T1021" s="416"/>
      <c r="U1021" s="416"/>
      <c r="V1021" s="416"/>
      <c r="W1021" s="417"/>
      <c r="X1021" s="417"/>
      <c r="Y1021" s="417"/>
      <c r="Z1021" s="417"/>
      <c r="AA1021" s="417"/>
      <c r="AB1021" s="417"/>
      <c r="AC1021" s="417"/>
      <c r="AD1021" s="417"/>
      <c r="AE1021" s="417"/>
      <c r="AF1021" s="417"/>
      <c r="AG1021" s="417"/>
    </row>
    <row r="1022" spans="1:33" s="461" customFormat="1" x14ac:dyDescent="0.2">
      <c r="A1022" s="500"/>
      <c r="B1022" s="419"/>
      <c r="C1022" s="419"/>
      <c r="D1022" s="419"/>
      <c r="E1022" s="419"/>
      <c r="F1022" s="419"/>
      <c r="G1022" s="419"/>
      <c r="H1022" s="419"/>
      <c r="I1022" s="419"/>
      <c r="J1022" s="420"/>
      <c r="K1022" s="419"/>
      <c r="L1022" s="419"/>
      <c r="M1022" s="419"/>
      <c r="N1022" s="416"/>
      <c r="O1022" s="416"/>
      <c r="P1022" s="416"/>
      <c r="Q1022" s="416"/>
      <c r="R1022" s="416"/>
      <c r="S1022" s="416"/>
      <c r="T1022" s="416"/>
      <c r="U1022" s="416"/>
      <c r="V1022" s="416"/>
      <c r="W1022" s="417"/>
      <c r="X1022" s="417"/>
      <c r="Y1022" s="417"/>
      <c r="Z1022" s="417"/>
      <c r="AA1022" s="417"/>
      <c r="AB1022" s="417"/>
      <c r="AC1022" s="417"/>
      <c r="AD1022" s="417"/>
      <c r="AE1022" s="417"/>
      <c r="AF1022" s="417"/>
      <c r="AG1022" s="417"/>
    </row>
    <row r="1023" spans="1:33" s="461" customFormat="1" x14ac:dyDescent="0.2">
      <c r="A1023" s="500"/>
      <c r="B1023" s="419"/>
      <c r="C1023" s="419"/>
      <c r="D1023" s="419"/>
      <c r="E1023" s="419"/>
      <c r="F1023" s="419"/>
      <c r="G1023" s="419"/>
      <c r="H1023" s="419"/>
      <c r="I1023" s="419"/>
      <c r="J1023" s="420"/>
      <c r="K1023" s="419"/>
      <c r="L1023" s="419"/>
      <c r="M1023" s="419"/>
      <c r="N1023" s="416"/>
      <c r="O1023" s="416"/>
      <c r="P1023" s="416"/>
      <c r="Q1023" s="416"/>
      <c r="R1023" s="416"/>
      <c r="S1023" s="416"/>
      <c r="T1023" s="416"/>
      <c r="U1023" s="416"/>
      <c r="V1023" s="416"/>
      <c r="W1023" s="417"/>
      <c r="X1023" s="417"/>
      <c r="Y1023" s="417"/>
      <c r="Z1023" s="417"/>
      <c r="AA1023" s="417"/>
      <c r="AB1023" s="417"/>
      <c r="AC1023" s="417"/>
      <c r="AD1023" s="417"/>
      <c r="AE1023" s="417"/>
      <c r="AF1023" s="417"/>
      <c r="AG1023" s="417"/>
    </row>
    <row r="1024" spans="1:33" s="461" customFormat="1" x14ac:dyDescent="0.2">
      <c r="A1024" s="500"/>
      <c r="B1024" s="419"/>
      <c r="C1024" s="419"/>
      <c r="D1024" s="419"/>
      <c r="E1024" s="419"/>
      <c r="F1024" s="419"/>
      <c r="G1024" s="419"/>
      <c r="H1024" s="419"/>
      <c r="I1024" s="419"/>
      <c r="J1024" s="420"/>
      <c r="K1024" s="419"/>
      <c r="L1024" s="419"/>
      <c r="M1024" s="419"/>
      <c r="N1024" s="416"/>
      <c r="O1024" s="416"/>
      <c r="P1024" s="416"/>
      <c r="Q1024" s="416"/>
      <c r="R1024" s="416"/>
      <c r="S1024" s="416"/>
      <c r="T1024" s="416"/>
      <c r="U1024" s="416"/>
      <c r="V1024" s="416"/>
      <c r="W1024" s="417"/>
      <c r="X1024" s="417"/>
      <c r="Y1024" s="417"/>
      <c r="Z1024" s="417"/>
      <c r="AA1024" s="417"/>
      <c r="AB1024" s="417"/>
      <c r="AC1024" s="417"/>
      <c r="AD1024" s="417"/>
      <c r="AE1024" s="417"/>
      <c r="AF1024" s="417"/>
      <c r="AG1024" s="417"/>
    </row>
    <row r="1025" spans="1:33" s="461" customFormat="1" x14ac:dyDescent="0.2">
      <c r="A1025" s="500"/>
      <c r="B1025" s="419"/>
      <c r="C1025" s="419"/>
      <c r="D1025" s="419"/>
      <c r="E1025" s="419"/>
      <c r="F1025" s="419"/>
      <c r="G1025" s="419"/>
      <c r="H1025" s="419"/>
      <c r="I1025" s="419"/>
      <c r="J1025" s="420"/>
      <c r="K1025" s="419"/>
      <c r="L1025" s="419"/>
      <c r="M1025" s="419"/>
      <c r="N1025" s="416"/>
      <c r="O1025" s="416"/>
      <c r="P1025" s="416"/>
      <c r="Q1025" s="416"/>
      <c r="R1025" s="416"/>
      <c r="S1025" s="416"/>
      <c r="T1025" s="416"/>
      <c r="U1025" s="416"/>
      <c r="V1025" s="416"/>
      <c r="W1025" s="417"/>
      <c r="X1025" s="417"/>
      <c r="Y1025" s="417"/>
      <c r="Z1025" s="417"/>
      <c r="AA1025" s="417"/>
      <c r="AB1025" s="417"/>
      <c r="AC1025" s="417"/>
      <c r="AD1025" s="417"/>
      <c r="AE1025" s="417"/>
      <c r="AF1025" s="417"/>
      <c r="AG1025" s="417"/>
    </row>
    <row r="1026" spans="1:33" s="461" customFormat="1" x14ac:dyDescent="0.2">
      <c r="A1026" s="500"/>
      <c r="B1026" s="419"/>
      <c r="C1026" s="419"/>
      <c r="D1026" s="419"/>
      <c r="E1026" s="419"/>
      <c r="F1026" s="419"/>
      <c r="G1026" s="419"/>
      <c r="H1026" s="419"/>
      <c r="I1026" s="419"/>
      <c r="J1026" s="420"/>
      <c r="K1026" s="419"/>
      <c r="L1026" s="419"/>
      <c r="M1026" s="419"/>
      <c r="N1026" s="416"/>
      <c r="O1026" s="416"/>
      <c r="P1026" s="416"/>
      <c r="Q1026" s="416"/>
      <c r="R1026" s="416"/>
      <c r="S1026" s="416"/>
      <c r="T1026" s="416"/>
      <c r="U1026" s="416"/>
      <c r="V1026" s="416"/>
      <c r="W1026" s="417"/>
      <c r="X1026" s="417"/>
      <c r="Y1026" s="417"/>
      <c r="Z1026" s="417"/>
      <c r="AA1026" s="417"/>
      <c r="AB1026" s="417"/>
      <c r="AC1026" s="417"/>
      <c r="AD1026" s="417"/>
      <c r="AE1026" s="417"/>
      <c r="AF1026" s="417"/>
      <c r="AG1026" s="417"/>
    </row>
    <row r="1027" spans="1:33" s="461" customFormat="1" x14ac:dyDescent="0.2">
      <c r="A1027" s="500"/>
      <c r="B1027" s="419"/>
      <c r="C1027" s="419"/>
      <c r="D1027" s="419"/>
      <c r="E1027" s="419"/>
      <c r="F1027" s="419"/>
      <c r="G1027" s="419"/>
      <c r="H1027" s="419"/>
      <c r="I1027" s="419"/>
      <c r="J1027" s="420"/>
      <c r="K1027" s="419"/>
      <c r="L1027" s="419"/>
      <c r="M1027" s="419"/>
      <c r="N1027" s="416"/>
      <c r="O1027" s="416"/>
      <c r="P1027" s="416"/>
      <c r="Q1027" s="416"/>
      <c r="R1027" s="416"/>
      <c r="S1027" s="416"/>
      <c r="T1027" s="416"/>
      <c r="U1027" s="416"/>
      <c r="V1027" s="416"/>
      <c r="W1027" s="417"/>
      <c r="X1027" s="417"/>
      <c r="Y1027" s="417"/>
      <c r="Z1027" s="417"/>
      <c r="AA1027" s="417"/>
      <c r="AB1027" s="417"/>
      <c r="AC1027" s="417"/>
      <c r="AD1027" s="417"/>
      <c r="AE1027" s="417"/>
      <c r="AF1027" s="417"/>
      <c r="AG1027" s="417"/>
    </row>
    <row r="1028" spans="1:33" s="461" customFormat="1" x14ac:dyDescent="0.2">
      <c r="A1028" s="500"/>
      <c r="B1028" s="419"/>
      <c r="C1028" s="419"/>
      <c r="D1028" s="419"/>
      <c r="E1028" s="419"/>
      <c r="F1028" s="419"/>
      <c r="G1028" s="419"/>
      <c r="H1028" s="419"/>
      <c r="I1028" s="419"/>
      <c r="J1028" s="420"/>
      <c r="K1028" s="419"/>
      <c r="L1028" s="419"/>
      <c r="M1028" s="419"/>
      <c r="N1028" s="416"/>
      <c r="O1028" s="416"/>
      <c r="P1028" s="416"/>
      <c r="Q1028" s="416"/>
      <c r="R1028" s="416"/>
      <c r="S1028" s="416"/>
      <c r="T1028" s="416"/>
      <c r="U1028" s="416"/>
      <c r="V1028" s="416"/>
      <c r="W1028" s="417"/>
      <c r="X1028" s="417"/>
      <c r="Y1028" s="417"/>
      <c r="Z1028" s="417"/>
      <c r="AA1028" s="417"/>
      <c r="AB1028" s="417"/>
      <c r="AC1028" s="417"/>
      <c r="AD1028" s="417"/>
      <c r="AE1028" s="417"/>
      <c r="AF1028" s="417"/>
      <c r="AG1028" s="417"/>
    </row>
    <row r="1029" spans="1:33" s="461" customFormat="1" x14ac:dyDescent="0.2">
      <c r="A1029" s="500"/>
      <c r="B1029" s="419"/>
      <c r="C1029" s="419"/>
      <c r="D1029" s="419"/>
      <c r="E1029" s="419"/>
      <c r="F1029" s="419"/>
      <c r="G1029" s="419"/>
      <c r="H1029" s="419"/>
      <c r="I1029" s="419"/>
      <c r="J1029" s="420"/>
      <c r="K1029" s="419"/>
      <c r="L1029" s="419"/>
      <c r="M1029" s="419"/>
      <c r="N1029" s="416"/>
      <c r="O1029" s="416"/>
      <c r="P1029" s="416"/>
      <c r="Q1029" s="416"/>
      <c r="R1029" s="416"/>
      <c r="S1029" s="416"/>
      <c r="T1029" s="416"/>
      <c r="U1029" s="416"/>
      <c r="V1029" s="416"/>
      <c r="W1029" s="417"/>
      <c r="X1029" s="417"/>
      <c r="Y1029" s="417"/>
      <c r="Z1029" s="417"/>
      <c r="AA1029" s="417"/>
      <c r="AB1029" s="417"/>
      <c r="AC1029" s="417"/>
      <c r="AD1029" s="417"/>
      <c r="AE1029" s="417"/>
      <c r="AF1029" s="417"/>
      <c r="AG1029" s="417"/>
    </row>
    <row r="1030" spans="1:33" s="461" customFormat="1" x14ac:dyDescent="0.2">
      <c r="A1030" s="500"/>
      <c r="B1030" s="419"/>
      <c r="C1030" s="419"/>
      <c r="D1030" s="419"/>
      <c r="E1030" s="419"/>
      <c r="F1030" s="419"/>
      <c r="G1030" s="419"/>
      <c r="H1030" s="419"/>
      <c r="I1030" s="419"/>
      <c r="J1030" s="420"/>
      <c r="K1030" s="419"/>
      <c r="L1030" s="419"/>
      <c r="M1030" s="419"/>
      <c r="N1030" s="416"/>
      <c r="O1030" s="416"/>
      <c r="P1030" s="416"/>
      <c r="Q1030" s="416"/>
      <c r="R1030" s="416"/>
      <c r="S1030" s="416"/>
      <c r="T1030" s="416"/>
      <c r="U1030" s="416"/>
      <c r="V1030" s="416"/>
      <c r="W1030" s="417"/>
      <c r="X1030" s="417"/>
      <c r="Y1030" s="417"/>
      <c r="Z1030" s="417"/>
      <c r="AA1030" s="417"/>
      <c r="AB1030" s="417"/>
      <c r="AC1030" s="417"/>
      <c r="AD1030" s="417"/>
      <c r="AE1030" s="417"/>
      <c r="AF1030" s="417"/>
      <c r="AG1030" s="417"/>
    </row>
    <row r="1031" spans="1:33" s="461" customFormat="1" x14ac:dyDescent="0.2">
      <c r="A1031" s="500"/>
      <c r="B1031" s="419"/>
      <c r="C1031" s="419"/>
      <c r="D1031" s="419"/>
      <c r="E1031" s="419"/>
      <c r="F1031" s="419"/>
      <c r="G1031" s="419"/>
      <c r="H1031" s="419"/>
      <c r="I1031" s="419"/>
      <c r="J1031" s="420"/>
      <c r="K1031" s="419"/>
      <c r="L1031" s="419"/>
      <c r="M1031" s="419"/>
      <c r="N1031" s="416"/>
      <c r="O1031" s="416"/>
      <c r="P1031" s="416"/>
      <c r="Q1031" s="416"/>
      <c r="R1031" s="416"/>
      <c r="S1031" s="416"/>
      <c r="T1031" s="416"/>
      <c r="U1031" s="416"/>
      <c r="V1031" s="416"/>
      <c r="W1031" s="417"/>
      <c r="X1031" s="417"/>
      <c r="Y1031" s="417"/>
      <c r="Z1031" s="417"/>
      <c r="AA1031" s="417"/>
      <c r="AB1031" s="417"/>
      <c r="AC1031" s="417"/>
      <c r="AD1031" s="417"/>
      <c r="AE1031" s="417"/>
      <c r="AF1031" s="417"/>
      <c r="AG1031" s="417"/>
    </row>
    <row r="1032" spans="1:33" s="461" customFormat="1" x14ac:dyDescent="0.2">
      <c r="A1032" s="500"/>
      <c r="B1032" s="419"/>
      <c r="C1032" s="419"/>
      <c r="D1032" s="419"/>
      <c r="E1032" s="419"/>
      <c r="F1032" s="419"/>
      <c r="G1032" s="419"/>
      <c r="H1032" s="419"/>
      <c r="I1032" s="419"/>
      <c r="J1032" s="420"/>
      <c r="K1032" s="419"/>
      <c r="L1032" s="419"/>
      <c r="M1032" s="419"/>
      <c r="N1032" s="416"/>
      <c r="O1032" s="416"/>
      <c r="P1032" s="416"/>
      <c r="Q1032" s="416"/>
      <c r="R1032" s="416"/>
      <c r="S1032" s="416"/>
      <c r="T1032" s="416"/>
      <c r="U1032" s="416"/>
      <c r="V1032" s="416"/>
      <c r="W1032" s="417"/>
      <c r="X1032" s="417"/>
      <c r="Y1032" s="417"/>
      <c r="Z1032" s="417"/>
      <c r="AA1032" s="417"/>
      <c r="AB1032" s="417"/>
      <c r="AC1032" s="417"/>
      <c r="AD1032" s="417"/>
      <c r="AE1032" s="417"/>
      <c r="AF1032" s="417"/>
      <c r="AG1032" s="417"/>
    </row>
    <row r="1033" spans="1:33" s="461" customFormat="1" x14ac:dyDescent="0.2">
      <c r="A1033" s="500"/>
      <c r="B1033" s="419"/>
      <c r="C1033" s="419"/>
      <c r="D1033" s="419"/>
      <c r="E1033" s="419"/>
      <c r="F1033" s="419"/>
      <c r="G1033" s="419"/>
      <c r="H1033" s="419"/>
      <c r="I1033" s="419"/>
      <c r="J1033" s="420"/>
      <c r="K1033" s="419"/>
      <c r="L1033" s="419"/>
      <c r="M1033" s="419"/>
      <c r="N1033" s="416"/>
      <c r="O1033" s="416"/>
      <c r="P1033" s="416"/>
      <c r="Q1033" s="416"/>
      <c r="R1033" s="416"/>
      <c r="S1033" s="416"/>
      <c r="T1033" s="416"/>
      <c r="U1033" s="416"/>
      <c r="V1033" s="416"/>
      <c r="W1033" s="417"/>
      <c r="X1033" s="417"/>
      <c r="Y1033" s="417"/>
      <c r="Z1033" s="417"/>
      <c r="AA1033" s="417"/>
      <c r="AB1033" s="417"/>
      <c r="AC1033" s="417"/>
      <c r="AD1033" s="417"/>
      <c r="AE1033" s="417"/>
      <c r="AF1033" s="417"/>
      <c r="AG1033" s="417"/>
    </row>
    <row r="1034" spans="1:33" s="461" customFormat="1" x14ac:dyDescent="0.2">
      <c r="A1034" s="500"/>
      <c r="B1034" s="419"/>
      <c r="C1034" s="419"/>
      <c r="D1034" s="419"/>
      <c r="E1034" s="419"/>
      <c r="F1034" s="419"/>
      <c r="G1034" s="419"/>
      <c r="H1034" s="419"/>
      <c r="I1034" s="419"/>
      <c r="J1034" s="420"/>
      <c r="K1034" s="419"/>
      <c r="L1034" s="419"/>
      <c r="M1034" s="419"/>
      <c r="N1034" s="416"/>
      <c r="O1034" s="416"/>
      <c r="P1034" s="416"/>
      <c r="Q1034" s="416"/>
      <c r="R1034" s="416"/>
      <c r="S1034" s="416"/>
      <c r="T1034" s="416"/>
      <c r="U1034" s="416"/>
      <c r="V1034" s="416"/>
      <c r="W1034" s="417"/>
      <c r="X1034" s="417"/>
      <c r="Y1034" s="417"/>
      <c r="Z1034" s="417"/>
      <c r="AA1034" s="417"/>
      <c r="AB1034" s="417"/>
      <c r="AC1034" s="417"/>
      <c r="AD1034" s="417"/>
      <c r="AE1034" s="417"/>
      <c r="AF1034" s="417"/>
      <c r="AG1034" s="417"/>
    </row>
    <row r="1035" spans="1:33" s="461" customFormat="1" x14ac:dyDescent="0.2">
      <c r="A1035" s="500"/>
      <c r="B1035" s="419"/>
      <c r="C1035" s="419"/>
      <c r="D1035" s="419"/>
      <c r="E1035" s="419"/>
      <c r="F1035" s="419"/>
      <c r="G1035" s="419"/>
      <c r="H1035" s="419"/>
      <c r="I1035" s="419"/>
      <c r="J1035" s="420"/>
      <c r="K1035" s="419"/>
      <c r="L1035" s="419"/>
      <c r="M1035" s="419"/>
      <c r="N1035" s="416"/>
      <c r="O1035" s="416"/>
      <c r="P1035" s="416"/>
      <c r="Q1035" s="416"/>
      <c r="R1035" s="416"/>
      <c r="S1035" s="416"/>
      <c r="T1035" s="416"/>
      <c r="U1035" s="416"/>
      <c r="V1035" s="416"/>
      <c r="W1035" s="417"/>
      <c r="X1035" s="417"/>
      <c r="Y1035" s="417"/>
      <c r="Z1035" s="417"/>
      <c r="AA1035" s="417"/>
      <c r="AB1035" s="417"/>
      <c r="AC1035" s="417"/>
      <c r="AD1035" s="417"/>
      <c r="AE1035" s="417"/>
      <c r="AF1035" s="417"/>
      <c r="AG1035" s="417"/>
    </row>
    <row r="1036" spans="1:33" s="461" customFormat="1" x14ac:dyDescent="0.2">
      <c r="A1036" s="478"/>
      <c r="J1036" s="479"/>
      <c r="N1036" s="417"/>
      <c r="O1036" s="417"/>
      <c r="P1036" s="417"/>
      <c r="Q1036" s="417"/>
      <c r="R1036" s="417"/>
      <c r="S1036" s="417"/>
      <c r="T1036" s="417"/>
      <c r="U1036" s="416"/>
      <c r="V1036" s="416"/>
      <c r="W1036" s="417"/>
      <c r="X1036" s="417"/>
      <c r="Y1036" s="417"/>
      <c r="Z1036" s="417"/>
      <c r="AA1036" s="417"/>
      <c r="AB1036" s="417"/>
      <c r="AC1036" s="417"/>
      <c r="AD1036" s="417"/>
      <c r="AE1036" s="417"/>
      <c r="AF1036" s="417"/>
      <c r="AG1036" s="417"/>
    </row>
    <row r="1037" spans="1:33" s="461" customFormat="1" x14ac:dyDescent="0.2">
      <c r="A1037" s="478"/>
      <c r="J1037" s="479"/>
      <c r="N1037" s="417"/>
      <c r="O1037" s="417"/>
      <c r="P1037" s="417"/>
      <c r="Q1037" s="417"/>
      <c r="R1037" s="417"/>
      <c r="S1037" s="417"/>
      <c r="T1037" s="417"/>
      <c r="U1037" s="416"/>
      <c r="V1037" s="416"/>
      <c r="W1037" s="417"/>
      <c r="X1037" s="417"/>
      <c r="Y1037" s="417"/>
      <c r="Z1037" s="417"/>
      <c r="AA1037" s="417"/>
      <c r="AB1037" s="417"/>
      <c r="AC1037" s="417"/>
      <c r="AD1037" s="417"/>
      <c r="AE1037" s="417"/>
      <c r="AF1037" s="417"/>
      <c r="AG1037" s="417"/>
    </row>
    <row r="1038" spans="1:33" s="461" customFormat="1" x14ac:dyDescent="0.2">
      <c r="A1038" s="478"/>
      <c r="J1038" s="479"/>
      <c r="N1038" s="417"/>
      <c r="O1038" s="417"/>
      <c r="P1038" s="417"/>
      <c r="Q1038" s="417"/>
      <c r="R1038" s="417"/>
      <c r="S1038" s="417"/>
      <c r="T1038" s="417"/>
      <c r="U1038" s="416"/>
      <c r="V1038" s="416"/>
      <c r="W1038" s="417"/>
      <c r="X1038" s="417"/>
      <c r="Y1038" s="417"/>
      <c r="Z1038" s="417"/>
      <c r="AA1038" s="417"/>
      <c r="AB1038" s="417"/>
      <c r="AC1038" s="417"/>
      <c r="AD1038" s="417"/>
      <c r="AE1038" s="417"/>
      <c r="AF1038" s="417"/>
      <c r="AG1038" s="417"/>
    </row>
    <row r="1039" spans="1:33" s="461" customFormat="1" x14ac:dyDescent="0.2">
      <c r="A1039" s="478"/>
      <c r="J1039" s="479"/>
      <c r="N1039" s="417"/>
      <c r="O1039" s="417"/>
      <c r="P1039" s="417"/>
      <c r="Q1039" s="417"/>
      <c r="R1039" s="417"/>
      <c r="S1039" s="417"/>
      <c r="T1039" s="417"/>
      <c r="U1039" s="416"/>
      <c r="V1039" s="416"/>
      <c r="W1039" s="417"/>
      <c r="X1039" s="417"/>
      <c r="Y1039" s="417"/>
      <c r="Z1039" s="417"/>
      <c r="AA1039" s="417"/>
      <c r="AB1039" s="417"/>
      <c r="AC1039" s="417"/>
      <c r="AD1039" s="417"/>
      <c r="AE1039" s="417"/>
      <c r="AF1039" s="417"/>
      <c r="AG1039" s="417"/>
    </row>
    <row r="1040" spans="1:33" s="461" customFormat="1" x14ac:dyDescent="0.2">
      <c r="A1040" s="478"/>
      <c r="J1040" s="479"/>
      <c r="N1040" s="417"/>
      <c r="O1040" s="417"/>
      <c r="P1040" s="417"/>
      <c r="Q1040" s="417"/>
      <c r="R1040" s="417"/>
      <c r="S1040" s="417"/>
      <c r="T1040" s="417"/>
      <c r="U1040" s="416"/>
      <c r="V1040" s="416"/>
      <c r="W1040" s="417"/>
      <c r="X1040" s="417"/>
      <c r="Y1040" s="417"/>
      <c r="Z1040" s="417"/>
      <c r="AA1040" s="417"/>
      <c r="AB1040" s="417"/>
      <c r="AC1040" s="417"/>
      <c r="AD1040" s="417"/>
      <c r="AE1040" s="417"/>
      <c r="AF1040" s="417"/>
      <c r="AG1040" s="417"/>
    </row>
    <row r="1041" spans="1:33" s="461" customFormat="1" x14ac:dyDescent="0.2">
      <c r="A1041" s="478"/>
      <c r="J1041" s="479"/>
      <c r="N1041" s="417"/>
      <c r="O1041" s="417"/>
      <c r="P1041" s="417"/>
      <c r="Q1041" s="417"/>
      <c r="R1041" s="417"/>
      <c r="S1041" s="417"/>
      <c r="T1041" s="417"/>
      <c r="U1041" s="416"/>
      <c r="V1041" s="416"/>
      <c r="W1041" s="417"/>
      <c r="X1041" s="417"/>
      <c r="Y1041" s="417"/>
      <c r="Z1041" s="417"/>
      <c r="AA1041" s="417"/>
      <c r="AB1041" s="417"/>
      <c r="AC1041" s="417"/>
      <c r="AD1041" s="417"/>
      <c r="AE1041" s="417"/>
      <c r="AF1041" s="417"/>
      <c r="AG1041" s="417"/>
    </row>
    <row r="1042" spans="1:33" s="461" customFormat="1" x14ac:dyDescent="0.2">
      <c r="A1042" s="478"/>
      <c r="J1042" s="479"/>
      <c r="N1042" s="417"/>
      <c r="O1042" s="417"/>
      <c r="P1042" s="417"/>
      <c r="Q1042" s="417"/>
      <c r="R1042" s="417"/>
      <c r="S1042" s="417"/>
      <c r="T1042" s="417"/>
      <c r="U1042" s="416"/>
      <c r="V1042" s="416"/>
      <c r="W1042" s="417"/>
      <c r="X1042" s="417"/>
      <c r="Y1042" s="417"/>
      <c r="Z1042" s="417"/>
      <c r="AA1042" s="417"/>
      <c r="AB1042" s="417"/>
      <c r="AC1042" s="417"/>
      <c r="AD1042" s="417"/>
      <c r="AE1042" s="417"/>
      <c r="AF1042" s="417"/>
      <c r="AG1042" s="417"/>
    </row>
    <row r="1043" spans="1:33" s="461" customFormat="1" x14ac:dyDescent="0.2">
      <c r="A1043" s="478"/>
      <c r="J1043" s="479"/>
      <c r="N1043" s="417"/>
      <c r="O1043" s="417"/>
      <c r="P1043" s="417"/>
      <c r="Q1043" s="417"/>
      <c r="R1043" s="417"/>
      <c r="S1043" s="417"/>
      <c r="T1043" s="417"/>
      <c r="U1043" s="416"/>
      <c r="V1043" s="416"/>
      <c r="W1043" s="417"/>
      <c r="X1043" s="417"/>
      <c r="Y1043" s="417"/>
      <c r="Z1043" s="417"/>
      <c r="AA1043" s="417"/>
      <c r="AB1043" s="417"/>
      <c r="AC1043" s="417"/>
      <c r="AD1043" s="417"/>
      <c r="AE1043" s="417"/>
      <c r="AF1043" s="417"/>
      <c r="AG1043" s="417"/>
    </row>
    <row r="1044" spans="1:33" s="461" customFormat="1" x14ac:dyDescent="0.2">
      <c r="A1044" s="478"/>
      <c r="J1044" s="479"/>
      <c r="N1044" s="417"/>
      <c r="O1044" s="417"/>
      <c r="P1044" s="417"/>
      <c r="Q1044" s="417"/>
      <c r="R1044" s="417"/>
      <c r="S1044" s="417"/>
      <c r="T1044" s="417"/>
      <c r="U1044" s="416"/>
      <c r="V1044" s="416"/>
      <c r="W1044" s="417"/>
      <c r="X1044" s="417"/>
      <c r="Y1044" s="417"/>
      <c r="Z1044" s="417"/>
      <c r="AA1044" s="417"/>
      <c r="AB1044" s="417"/>
      <c r="AC1044" s="417"/>
      <c r="AD1044" s="417"/>
      <c r="AE1044" s="417"/>
      <c r="AF1044" s="417"/>
      <c r="AG1044" s="417"/>
    </row>
    <row r="1045" spans="1:33" s="461" customFormat="1" x14ac:dyDescent="0.2">
      <c r="A1045" s="478"/>
      <c r="J1045" s="479"/>
      <c r="N1045" s="417"/>
      <c r="O1045" s="417"/>
      <c r="P1045" s="417"/>
      <c r="Q1045" s="417"/>
      <c r="R1045" s="417"/>
      <c r="S1045" s="417"/>
      <c r="T1045" s="417"/>
      <c r="U1045" s="416"/>
      <c r="V1045" s="416"/>
      <c r="W1045" s="417"/>
      <c r="X1045" s="417"/>
      <c r="Y1045" s="417"/>
      <c r="Z1045" s="417"/>
      <c r="AA1045" s="417"/>
      <c r="AB1045" s="417"/>
      <c r="AC1045" s="417"/>
      <c r="AD1045" s="417"/>
      <c r="AE1045" s="417"/>
      <c r="AF1045" s="417"/>
      <c r="AG1045" s="417"/>
    </row>
    <row r="1046" spans="1:33" s="461" customFormat="1" x14ac:dyDescent="0.2">
      <c r="A1046" s="478"/>
      <c r="J1046" s="479"/>
      <c r="N1046" s="417"/>
      <c r="O1046" s="417"/>
      <c r="P1046" s="417"/>
      <c r="Q1046" s="417"/>
      <c r="R1046" s="417"/>
      <c r="S1046" s="417"/>
      <c r="T1046" s="417"/>
      <c r="U1046" s="416"/>
      <c r="V1046" s="416"/>
      <c r="W1046" s="417"/>
      <c r="X1046" s="417"/>
      <c r="Y1046" s="417"/>
      <c r="Z1046" s="417"/>
      <c r="AA1046" s="417"/>
      <c r="AB1046" s="417"/>
      <c r="AC1046" s="417"/>
      <c r="AD1046" s="417"/>
      <c r="AE1046" s="417"/>
      <c r="AF1046" s="417"/>
      <c r="AG1046" s="417"/>
    </row>
    <row r="1047" spans="1:33" s="461" customFormat="1" x14ac:dyDescent="0.2">
      <c r="A1047" s="478"/>
      <c r="J1047" s="479"/>
      <c r="N1047" s="417"/>
      <c r="O1047" s="417"/>
      <c r="P1047" s="417"/>
      <c r="Q1047" s="417"/>
      <c r="R1047" s="417"/>
      <c r="S1047" s="417"/>
      <c r="T1047" s="417"/>
      <c r="U1047" s="416"/>
      <c r="V1047" s="416"/>
      <c r="W1047" s="417"/>
      <c r="X1047" s="417"/>
      <c r="Y1047" s="417"/>
      <c r="Z1047" s="417"/>
      <c r="AA1047" s="417"/>
      <c r="AB1047" s="417"/>
      <c r="AC1047" s="417"/>
      <c r="AD1047" s="417"/>
      <c r="AE1047" s="417"/>
      <c r="AF1047" s="417"/>
      <c r="AG1047" s="417"/>
    </row>
    <row r="1048" spans="1:33" s="461" customFormat="1" x14ac:dyDescent="0.2">
      <c r="A1048" s="478"/>
      <c r="J1048" s="479"/>
      <c r="N1048" s="417"/>
      <c r="O1048" s="417"/>
      <c r="P1048" s="417"/>
      <c r="Q1048" s="417"/>
      <c r="R1048" s="417"/>
      <c r="S1048" s="417"/>
      <c r="T1048" s="417"/>
      <c r="U1048" s="416"/>
      <c r="V1048" s="416"/>
      <c r="W1048" s="417"/>
      <c r="X1048" s="417"/>
      <c r="Y1048" s="417"/>
      <c r="Z1048" s="417"/>
      <c r="AA1048" s="417"/>
      <c r="AB1048" s="417"/>
      <c r="AC1048" s="417"/>
      <c r="AD1048" s="417"/>
      <c r="AE1048" s="417"/>
      <c r="AF1048" s="417"/>
      <c r="AG1048" s="417"/>
    </row>
    <row r="1049" spans="1:33" s="461" customFormat="1" x14ac:dyDescent="0.2">
      <c r="A1049" s="478"/>
      <c r="J1049" s="479"/>
      <c r="N1049" s="417"/>
      <c r="O1049" s="417"/>
      <c r="P1049" s="417"/>
      <c r="Q1049" s="417"/>
      <c r="R1049" s="417"/>
      <c r="S1049" s="417"/>
      <c r="T1049" s="417"/>
      <c r="U1049" s="416"/>
      <c r="V1049" s="416"/>
      <c r="W1049" s="417"/>
      <c r="X1049" s="417"/>
      <c r="Y1049" s="417"/>
      <c r="Z1049" s="417"/>
      <c r="AA1049" s="417"/>
      <c r="AB1049" s="417"/>
      <c r="AC1049" s="417"/>
      <c r="AD1049" s="417"/>
      <c r="AE1049" s="417"/>
      <c r="AF1049" s="417"/>
      <c r="AG1049" s="417"/>
    </row>
    <row r="1050" spans="1:33" s="461" customFormat="1" x14ac:dyDescent="0.2">
      <c r="A1050" s="478"/>
      <c r="J1050" s="479"/>
      <c r="N1050" s="417"/>
      <c r="O1050" s="417"/>
      <c r="P1050" s="417"/>
      <c r="Q1050" s="417"/>
      <c r="R1050" s="417"/>
      <c r="S1050" s="417"/>
      <c r="T1050" s="417"/>
      <c r="U1050" s="416"/>
      <c r="V1050" s="416"/>
      <c r="W1050" s="417"/>
      <c r="X1050" s="417"/>
      <c r="Y1050" s="417"/>
      <c r="Z1050" s="417"/>
      <c r="AA1050" s="417"/>
      <c r="AB1050" s="417"/>
      <c r="AC1050" s="417"/>
      <c r="AD1050" s="417"/>
      <c r="AE1050" s="417"/>
      <c r="AF1050" s="417"/>
      <c r="AG1050" s="417"/>
    </row>
    <row r="1051" spans="1:33" s="461" customFormat="1" x14ac:dyDescent="0.2">
      <c r="A1051" s="478"/>
      <c r="J1051" s="479"/>
      <c r="N1051" s="417"/>
      <c r="O1051" s="417"/>
      <c r="P1051" s="417"/>
      <c r="Q1051" s="417"/>
      <c r="R1051" s="417"/>
      <c r="S1051" s="417"/>
      <c r="T1051" s="417"/>
      <c r="U1051" s="416"/>
      <c r="V1051" s="416"/>
      <c r="W1051" s="417"/>
      <c r="X1051" s="417"/>
      <c r="Y1051" s="417"/>
      <c r="Z1051" s="417"/>
      <c r="AA1051" s="417"/>
      <c r="AB1051" s="417"/>
      <c r="AC1051" s="417"/>
      <c r="AD1051" s="417"/>
      <c r="AE1051" s="417"/>
      <c r="AF1051" s="417"/>
      <c r="AG1051" s="417"/>
    </row>
    <row r="1052" spans="1:33" s="461" customFormat="1" x14ac:dyDescent="0.2">
      <c r="A1052" s="478"/>
      <c r="J1052" s="479"/>
      <c r="N1052" s="417"/>
      <c r="O1052" s="417"/>
      <c r="P1052" s="417"/>
      <c r="Q1052" s="417"/>
      <c r="R1052" s="417"/>
      <c r="S1052" s="417"/>
      <c r="T1052" s="417"/>
      <c r="U1052" s="416"/>
      <c r="V1052" s="416"/>
      <c r="W1052" s="417"/>
      <c r="X1052" s="417"/>
      <c r="Y1052" s="417"/>
      <c r="Z1052" s="417"/>
      <c r="AA1052" s="417"/>
      <c r="AB1052" s="417"/>
      <c r="AC1052" s="417"/>
      <c r="AD1052" s="417"/>
      <c r="AE1052" s="417"/>
      <c r="AF1052" s="417"/>
      <c r="AG1052" s="417"/>
    </row>
    <row r="1053" spans="1:33" s="461" customFormat="1" x14ac:dyDescent="0.2">
      <c r="A1053" s="478"/>
      <c r="J1053" s="479"/>
      <c r="N1053" s="417"/>
      <c r="O1053" s="417"/>
      <c r="P1053" s="417"/>
      <c r="Q1053" s="417"/>
      <c r="R1053" s="417"/>
      <c r="S1053" s="417"/>
      <c r="T1053" s="417"/>
      <c r="U1053" s="416"/>
      <c r="V1053" s="416"/>
      <c r="W1053" s="417"/>
      <c r="X1053" s="417"/>
      <c r="Y1053" s="417"/>
      <c r="Z1053" s="417"/>
      <c r="AA1053" s="417"/>
      <c r="AB1053" s="417"/>
      <c r="AC1053" s="417"/>
      <c r="AD1053" s="417"/>
      <c r="AE1053" s="417"/>
      <c r="AF1053" s="417"/>
      <c r="AG1053" s="417"/>
    </row>
    <row r="1054" spans="1:33" s="461" customFormat="1" x14ac:dyDescent="0.2">
      <c r="A1054" s="478"/>
      <c r="J1054" s="479"/>
      <c r="N1054" s="417"/>
      <c r="O1054" s="417"/>
      <c r="P1054" s="417"/>
      <c r="Q1054" s="417"/>
      <c r="R1054" s="417"/>
      <c r="S1054" s="417"/>
      <c r="T1054" s="417"/>
      <c r="U1054" s="416"/>
      <c r="V1054" s="416"/>
      <c r="W1054" s="417"/>
      <c r="X1054" s="417"/>
      <c r="Y1054" s="417"/>
      <c r="Z1054" s="417"/>
      <c r="AA1054" s="417"/>
      <c r="AB1054" s="417"/>
      <c r="AC1054" s="417"/>
      <c r="AD1054" s="417"/>
      <c r="AE1054" s="417"/>
      <c r="AF1054" s="417"/>
      <c r="AG1054" s="417"/>
    </row>
    <row r="1055" spans="1:33" s="461" customFormat="1" x14ac:dyDescent="0.2">
      <c r="A1055" s="478"/>
      <c r="J1055" s="479"/>
      <c r="N1055" s="417"/>
      <c r="O1055" s="417"/>
      <c r="P1055" s="417"/>
      <c r="Q1055" s="417"/>
      <c r="R1055" s="417"/>
      <c r="S1055" s="417"/>
      <c r="T1055" s="417"/>
      <c r="U1055" s="416"/>
      <c r="V1055" s="416"/>
      <c r="W1055" s="417"/>
      <c r="X1055" s="417"/>
      <c r="Y1055" s="417"/>
      <c r="Z1055" s="417"/>
      <c r="AA1055" s="417"/>
      <c r="AB1055" s="417"/>
      <c r="AC1055" s="417"/>
      <c r="AD1055" s="417"/>
      <c r="AE1055" s="417"/>
      <c r="AF1055" s="417"/>
      <c r="AG1055" s="417"/>
    </row>
    <row r="1056" spans="1:33" s="461" customFormat="1" x14ac:dyDescent="0.2">
      <c r="A1056" s="478"/>
      <c r="J1056" s="479"/>
      <c r="N1056" s="417"/>
      <c r="O1056" s="417"/>
      <c r="P1056" s="417"/>
      <c r="Q1056" s="417"/>
      <c r="R1056" s="417"/>
      <c r="S1056" s="417"/>
      <c r="T1056" s="417"/>
      <c r="U1056" s="416"/>
      <c r="V1056" s="416"/>
      <c r="W1056" s="417"/>
      <c r="X1056" s="417"/>
      <c r="Y1056" s="417"/>
      <c r="Z1056" s="417"/>
      <c r="AA1056" s="417"/>
      <c r="AB1056" s="417"/>
      <c r="AC1056" s="417"/>
      <c r="AD1056" s="417"/>
      <c r="AE1056" s="417"/>
      <c r="AF1056" s="417"/>
      <c r="AG1056" s="417"/>
    </row>
    <row r="1057" spans="1:33" s="461" customFormat="1" x14ac:dyDescent="0.2">
      <c r="A1057" s="478"/>
      <c r="J1057" s="479"/>
      <c r="N1057" s="417"/>
      <c r="O1057" s="417"/>
      <c r="P1057" s="417"/>
      <c r="Q1057" s="417"/>
      <c r="R1057" s="417"/>
      <c r="S1057" s="417"/>
      <c r="T1057" s="417"/>
      <c r="U1057" s="416"/>
      <c r="V1057" s="416"/>
      <c r="W1057" s="417"/>
      <c r="X1057" s="417"/>
      <c r="Y1057" s="417"/>
      <c r="Z1057" s="417"/>
      <c r="AA1057" s="417"/>
      <c r="AB1057" s="417"/>
      <c r="AC1057" s="417"/>
      <c r="AD1057" s="417"/>
      <c r="AE1057" s="417"/>
      <c r="AF1057" s="417"/>
      <c r="AG1057" s="417"/>
    </row>
    <row r="1058" spans="1:33" s="461" customFormat="1" x14ac:dyDescent="0.2">
      <c r="A1058" s="478"/>
      <c r="J1058" s="479"/>
      <c r="N1058" s="417"/>
      <c r="O1058" s="417"/>
      <c r="P1058" s="417"/>
      <c r="Q1058" s="417"/>
      <c r="R1058" s="417"/>
      <c r="S1058" s="417"/>
      <c r="T1058" s="417"/>
      <c r="U1058" s="416"/>
      <c r="V1058" s="416"/>
      <c r="W1058" s="417"/>
      <c r="X1058" s="417"/>
      <c r="Y1058" s="417"/>
      <c r="Z1058" s="417"/>
      <c r="AA1058" s="417"/>
      <c r="AB1058" s="417"/>
      <c r="AC1058" s="417"/>
      <c r="AD1058" s="417"/>
      <c r="AE1058" s="417"/>
      <c r="AF1058" s="417"/>
      <c r="AG1058" s="417"/>
    </row>
    <row r="1059" spans="1:33" s="461" customFormat="1" x14ac:dyDescent="0.2">
      <c r="A1059" s="478"/>
      <c r="J1059" s="479"/>
      <c r="N1059" s="417"/>
      <c r="O1059" s="417"/>
      <c r="P1059" s="417"/>
      <c r="Q1059" s="417"/>
      <c r="R1059" s="417"/>
      <c r="S1059" s="417"/>
      <c r="T1059" s="417"/>
      <c r="U1059" s="416"/>
      <c r="V1059" s="416"/>
      <c r="W1059" s="417"/>
      <c r="X1059" s="417"/>
      <c r="Y1059" s="417"/>
      <c r="Z1059" s="417"/>
      <c r="AA1059" s="417"/>
      <c r="AB1059" s="417"/>
      <c r="AC1059" s="417"/>
      <c r="AD1059" s="417"/>
      <c r="AE1059" s="417"/>
      <c r="AF1059" s="417"/>
      <c r="AG1059" s="417"/>
    </row>
    <row r="1060" spans="1:33" s="461" customFormat="1" x14ac:dyDescent="0.2">
      <c r="A1060" s="478"/>
      <c r="J1060" s="479"/>
      <c r="N1060" s="417"/>
      <c r="O1060" s="417"/>
      <c r="P1060" s="417"/>
      <c r="Q1060" s="417"/>
      <c r="R1060" s="417"/>
      <c r="S1060" s="417"/>
      <c r="T1060" s="417"/>
      <c r="U1060" s="416"/>
      <c r="V1060" s="416"/>
      <c r="W1060" s="417"/>
      <c r="X1060" s="417"/>
      <c r="Y1060" s="417"/>
      <c r="Z1060" s="417"/>
      <c r="AA1060" s="417"/>
      <c r="AB1060" s="417"/>
      <c r="AC1060" s="417"/>
      <c r="AD1060" s="417"/>
      <c r="AE1060" s="417"/>
      <c r="AF1060" s="417"/>
      <c r="AG1060" s="417"/>
    </row>
    <row r="1061" spans="1:33" s="461" customFormat="1" x14ac:dyDescent="0.2">
      <c r="A1061" s="478"/>
      <c r="J1061" s="479"/>
      <c r="N1061" s="417"/>
      <c r="O1061" s="417"/>
      <c r="P1061" s="417"/>
      <c r="Q1061" s="417"/>
      <c r="R1061" s="417"/>
      <c r="S1061" s="417"/>
      <c r="T1061" s="417"/>
      <c r="U1061" s="416"/>
      <c r="V1061" s="416"/>
      <c r="W1061" s="417"/>
      <c r="X1061" s="417"/>
      <c r="Y1061" s="417"/>
      <c r="Z1061" s="417"/>
      <c r="AA1061" s="417"/>
      <c r="AB1061" s="417"/>
      <c r="AC1061" s="417"/>
      <c r="AD1061" s="417"/>
      <c r="AE1061" s="417"/>
      <c r="AF1061" s="417"/>
      <c r="AG1061" s="417"/>
    </row>
    <row r="1062" spans="1:33" s="461" customFormat="1" x14ac:dyDescent="0.2">
      <c r="A1062" s="478"/>
      <c r="J1062" s="479"/>
      <c r="N1062" s="417"/>
      <c r="O1062" s="417"/>
      <c r="P1062" s="417"/>
      <c r="Q1062" s="417"/>
      <c r="R1062" s="417"/>
      <c r="S1062" s="417"/>
      <c r="T1062" s="417"/>
      <c r="U1062" s="416"/>
      <c r="V1062" s="416"/>
      <c r="W1062" s="417"/>
      <c r="X1062" s="417"/>
      <c r="Y1062" s="417"/>
      <c r="Z1062" s="417"/>
      <c r="AA1062" s="417"/>
      <c r="AB1062" s="417"/>
      <c r="AC1062" s="417"/>
      <c r="AD1062" s="417"/>
      <c r="AE1062" s="417"/>
      <c r="AF1062" s="417"/>
      <c r="AG1062" s="417"/>
    </row>
    <row r="1063" spans="1:33" s="461" customFormat="1" x14ac:dyDescent="0.2">
      <c r="A1063" s="478"/>
      <c r="J1063" s="479"/>
      <c r="N1063" s="417"/>
      <c r="O1063" s="417"/>
      <c r="P1063" s="417"/>
      <c r="Q1063" s="417"/>
      <c r="R1063" s="417"/>
      <c r="S1063" s="417"/>
      <c r="T1063" s="417"/>
      <c r="U1063" s="416"/>
      <c r="V1063" s="416"/>
      <c r="W1063" s="417"/>
      <c r="X1063" s="417"/>
      <c r="Y1063" s="417"/>
      <c r="Z1063" s="417"/>
      <c r="AA1063" s="417"/>
      <c r="AB1063" s="417"/>
      <c r="AC1063" s="417"/>
      <c r="AD1063" s="417"/>
      <c r="AE1063" s="417"/>
      <c r="AF1063" s="417"/>
      <c r="AG1063" s="417"/>
    </row>
    <row r="1064" spans="1:33" s="461" customFormat="1" x14ac:dyDescent="0.2">
      <c r="A1064" s="478"/>
      <c r="J1064" s="479"/>
      <c r="N1064" s="417"/>
      <c r="O1064" s="417"/>
      <c r="P1064" s="417"/>
      <c r="Q1064" s="417"/>
      <c r="R1064" s="417"/>
      <c r="S1064" s="417"/>
      <c r="T1064" s="417"/>
      <c r="U1064" s="416"/>
      <c r="V1064" s="416"/>
      <c r="W1064" s="417"/>
      <c r="X1064" s="417"/>
      <c r="Y1064" s="417"/>
      <c r="Z1064" s="417"/>
      <c r="AA1064" s="417"/>
      <c r="AB1064" s="417"/>
      <c r="AC1064" s="417"/>
      <c r="AD1064" s="417"/>
      <c r="AE1064" s="417"/>
      <c r="AF1064" s="417"/>
      <c r="AG1064" s="417"/>
    </row>
    <row r="1065" spans="1:33" s="461" customFormat="1" x14ac:dyDescent="0.2">
      <c r="A1065" s="478"/>
      <c r="J1065" s="479"/>
      <c r="N1065" s="417"/>
      <c r="O1065" s="417"/>
      <c r="P1065" s="417"/>
      <c r="Q1065" s="417"/>
      <c r="R1065" s="417"/>
      <c r="S1065" s="417"/>
      <c r="T1065" s="417"/>
      <c r="U1065" s="416"/>
      <c r="V1065" s="416"/>
      <c r="W1065" s="417"/>
      <c r="X1065" s="417"/>
      <c r="Y1065" s="417"/>
      <c r="Z1065" s="417"/>
      <c r="AA1065" s="417"/>
      <c r="AB1065" s="417"/>
      <c r="AC1065" s="417"/>
      <c r="AD1065" s="417"/>
      <c r="AE1065" s="417"/>
      <c r="AF1065" s="417"/>
      <c r="AG1065" s="417"/>
    </row>
    <row r="1066" spans="1:33" s="461" customFormat="1" x14ac:dyDescent="0.2">
      <c r="A1066" s="478"/>
      <c r="J1066" s="479"/>
      <c r="N1066" s="417"/>
      <c r="O1066" s="417"/>
      <c r="P1066" s="417"/>
      <c r="Q1066" s="417"/>
      <c r="R1066" s="417"/>
      <c r="S1066" s="417"/>
      <c r="T1066" s="417"/>
      <c r="U1066" s="416"/>
      <c r="V1066" s="416"/>
      <c r="W1066" s="417"/>
      <c r="X1066" s="417"/>
      <c r="Y1066" s="417"/>
      <c r="Z1066" s="417"/>
      <c r="AA1066" s="417"/>
      <c r="AB1066" s="417"/>
      <c r="AC1066" s="417"/>
      <c r="AD1066" s="417"/>
      <c r="AE1066" s="417"/>
      <c r="AF1066" s="417"/>
      <c r="AG1066" s="417"/>
    </row>
    <row r="1067" spans="1:33" s="461" customFormat="1" x14ac:dyDescent="0.2">
      <c r="A1067" s="478"/>
      <c r="J1067" s="479"/>
      <c r="N1067" s="417"/>
      <c r="O1067" s="417"/>
      <c r="P1067" s="417"/>
      <c r="Q1067" s="417"/>
      <c r="R1067" s="417"/>
      <c r="S1067" s="417"/>
      <c r="T1067" s="417"/>
      <c r="U1067" s="416"/>
      <c r="V1067" s="416"/>
      <c r="W1067" s="417"/>
      <c r="X1067" s="417"/>
      <c r="Y1067" s="417"/>
      <c r="Z1067" s="417"/>
      <c r="AA1067" s="417"/>
      <c r="AB1067" s="417"/>
      <c r="AC1067" s="417"/>
      <c r="AD1067" s="417"/>
      <c r="AE1067" s="417"/>
      <c r="AF1067" s="417"/>
      <c r="AG1067" s="417"/>
    </row>
    <row r="1068" spans="1:33" s="461" customFormat="1" x14ac:dyDescent="0.2">
      <c r="A1068" s="478"/>
      <c r="J1068" s="479"/>
      <c r="N1068" s="417"/>
      <c r="O1068" s="417"/>
      <c r="P1068" s="417"/>
      <c r="Q1068" s="417"/>
      <c r="R1068" s="417"/>
      <c r="S1068" s="417"/>
      <c r="T1068" s="417"/>
      <c r="U1068" s="416"/>
      <c r="V1068" s="416"/>
      <c r="W1068" s="417"/>
      <c r="X1068" s="417"/>
      <c r="Y1068" s="417"/>
      <c r="Z1068" s="417"/>
      <c r="AA1068" s="417"/>
      <c r="AB1068" s="417"/>
      <c r="AC1068" s="417"/>
      <c r="AD1068" s="417"/>
      <c r="AE1068" s="417"/>
      <c r="AF1068" s="417"/>
      <c r="AG1068" s="417"/>
    </row>
    <row r="1069" spans="1:33" s="461" customFormat="1" x14ac:dyDescent="0.2">
      <c r="A1069" s="478"/>
      <c r="J1069" s="479"/>
      <c r="N1069" s="417"/>
      <c r="O1069" s="417"/>
      <c r="P1069" s="417"/>
      <c r="Q1069" s="417"/>
      <c r="R1069" s="417"/>
      <c r="S1069" s="417"/>
      <c r="T1069" s="417"/>
      <c r="U1069" s="416"/>
      <c r="V1069" s="416"/>
      <c r="W1069" s="417"/>
      <c r="X1069" s="417"/>
      <c r="Y1069" s="417"/>
      <c r="Z1069" s="417"/>
      <c r="AA1069" s="417"/>
      <c r="AB1069" s="417"/>
      <c r="AC1069" s="417"/>
      <c r="AD1069" s="417"/>
      <c r="AE1069" s="417"/>
      <c r="AF1069" s="417"/>
      <c r="AG1069" s="417"/>
    </row>
    <row r="1070" spans="1:33" s="461" customFormat="1" x14ac:dyDescent="0.2">
      <c r="A1070" s="478"/>
      <c r="J1070" s="479"/>
      <c r="N1070" s="417"/>
      <c r="O1070" s="417"/>
      <c r="P1070" s="417"/>
      <c r="Q1070" s="417"/>
      <c r="R1070" s="417"/>
      <c r="S1070" s="417"/>
      <c r="T1070" s="417"/>
      <c r="U1070" s="416"/>
      <c r="V1070" s="416"/>
      <c r="W1070" s="417"/>
      <c r="X1070" s="417"/>
      <c r="Y1070" s="417"/>
      <c r="Z1070" s="417"/>
      <c r="AA1070" s="417"/>
      <c r="AB1070" s="417"/>
      <c r="AC1070" s="417"/>
      <c r="AD1070" s="417"/>
      <c r="AE1070" s="417"/>
      <c r="AF1070" s="417"/>
      <c r="AG1070" s="417"/>
    </row>
    <row r="1071" spans="1:33" s="461" customFormat="1" x14ac:dyDescent="0.2">
      <c r="A1071" s="478"/>
      <c r="J1071" s="479"/>
      <c r="N1071" s="417"/>
      <c r="O1071" s="417"/>
      <c r="P1071" s="417"/>
      <c r="Q1071" s="417"/>
      <c r="R1071" s="417"/>
      <c r="S1071" s="417"/>
      <c r="T1071" s="417"/>
      <c r="U1071" s="416"/>
      <c r="V1071" s="416"/>
      <c r="W1071" s="417"/>
      <c r="X1071" s="417"/>
      <c r="Y1071" s="417"/>
      <c r="Z1071" s="417"/>
      <c r="AA1071" s="417"/>
      <c r="AB1071" s="417"/>
      <c r="AC1071" s="417"/>
      <c r="AD1071" s="417"/>
      <c r="AE1071" s="417"/>
      <c r="AF1071" s="417"/>
      <c r="AG1071" s="417"/>
    </row>
    <row r="1072" spans="1:33" s="461" customFormat="1" x14ac:dyDescent="0.2">
      <c r="A1072" s="478"/>
      <c r="J1072" s="479"/>
      <c r="N1072" s="417"/>
      <c r="O1072" s="417"/>
      <c r="P1072" s="417"/>
      <c r="Q1072" s="417"/>
      <c r="R1072" s="417"/>
      <c r="S1072" s="417"/>
      <c r="T1072" s="417"/>
      <c r="U1072" s="416"/>
      <c r="V1072" s="416"/>
      <c r="W1072" s="417"/>
      <c r="X1072" s="417"/>
      <c r="Y1072" s="417"/>
      <c r="Z1072" s="417"/>
      <c r="AA1072" s="417"/>
      <c r="AB1072" s="417"/>
      <c r="AC1072" s="417"/>
      <c r="AD1072" s="417"/>
      <c r="AE1072" s="417"/>
      <c r="AF1072" s="417"/>
      <c r="AG1072" s="417"/>
    </row>
    <row r="1073" spans="1:33" s="461" customFormat="1" x14ac:dyDescent="0.2">
      <c r="A1073" s="478"/>
      <c r="J1073" s="479"/>
      <c r="N1073" s="417"/>
      <c r="O1073" s="417"/>
      <c r="P1073" s="417"/>
      <c r="Q1073" s="417"/>
      <c r="R1073" s="417"/>
      <c r="S1073" s="417"/>
      <c r="T1073" s="417"/>
      <c r="U1073" s="416"/>
      <c r="V1073" s="416"/>
      <c r="W1073" s="417"/>
      <c r="X1073" s="417"/>
      <c r="Y1073" s="417"/>
      <c r="Z1073" s="417"/>
      <c r="AA1073" s="417"/>
      <c r="AB1073" s="417"/>
      <c r="AC1073" s="417"/>
      <c r="AD1073" s="417"/>
      <c r="AE1073" s="417"/>
      <c r="AF1073" s="417"/>
      <c r="AG1073" s="417"/>
    </row>
    <row r="1074" spans="1:33" s="461" customFormat="1" x14ac:dyDescent="0.2">
      <c r="A1074" s="478"/>
      <c r="J1074" s="479"/>
      <c r="N1074" s="417"/>
      <c r="O1074" s="417"/>
      <c r="P1074" s="417"/>
      <c r="Q1074" s="417"/>
      <c r="R1074" s="417"/>
      <c r="S1074" s="417"/>
      <c r="T1074" s="417"/>
      <c r="U1074" s="416"/>
      <c r="V1074" s="416"/>
      <c r="W1074" s="417"/>
      <c r="X1074" s="417"/>
      <c r="Y1074" s="417"/>
      <c r="Z1074" s="417"/>
      <c r="AA1074" s="417"/>
      <c r="AB1074" s="417"/>
      <c r="AC1074" s="417"/>
      <c r="AD1074" s="417"/>
      <c r="AE1074" s="417"/>
      <c r="AF1074" s="417"/>
      <c r="AG1074" s="417"/>
    </row>
    <row r="1075" spans="1:33" s="461" customFormat="1" x14ac:dyDescent="0.2">
      <c r="A1075" s="478"/>
      <c r="J1075" s="479"/>
      <c r="N1075" s="417"/>
      <c r="O1075" s="417"/>
      <c r="P1075" s="417"/>
      <c r="Q1075" s="417"/>
      <c r="R1075" s="417"/>
      <c r="S1075" s="417"/>
      <c r="T1075" s="417"/>
      <c r="U1075" s="416"/>
      <c r="V1075" s="416"/>
      <c r="W1075" s="417"/>
      <c r="X1075" s="417"/>
      <c r="Y1075" s="417"/>
      <c r="Z1075" s="417"/>
      <c r="AA1075" s="417"/>
      <c r="AB1075" s="417"/>
      <c r="AC1075" s="417"/>
      <c r="AD1075" s="417"/>
      <c r="AE1075" s="417"/>
      <c r="AF1075" s="417"/>
      <c r="AG1075" s="417"/>
    </row>
    <row r="1076" spans="1:33" s="461" customFormat="1" x14ac:dyDescent="0.2">
      <c r="A1076" s="478"/>
      <c r="J1076" s="479"/>
      <c r="N1076" s="417"/>
      <c r="O1076" s="417"/>
      <c r="P1076" s="417"/>
      <c r="Q1076" s="417"/>
      <c r="R1076" s="417"/>
      <c r="S1076" s="417"/>
      <c r="T1076" s="417"/>
      <c r="U1076" s="416"/>
      <c r="V1076" s="416"/>
      <c r="W1076" s="417"/>
      <c r="X1076" s="417"/>
      <c r="Y1076" s="417"/>
      <c r="Z1076" s="417"/>
      <c r="AA1076" s="417"/>
      <c r="AB1076" s="417"/>
      <c r="AC1076" s="417"/>
      <c r="AD1076" s="417"/>
      <c r="AE1076" s="417"/>
      <c r="AF1076" s="417"/>
      <c r="AG1076" s="417"/>
    </row>
    <row r="1077" spans="1:33" s="461" customFormat="1" x14ac:dyDescent="0.2">
      <c r="A1077" s="478"/>
      <c r="J1077" s="479"/>
      <c r="N1077" s="417"/>
      <c r="O1077" s="417"/>
      <c r="P1077" s="417"/>
      <c r="Q1077" s="417"/>
      <c r="R1077" s="417"/>
      <c r="S1077" s="417"/>
      <c r="T1077" s="417"/>
      <c r="U1077" s="416"/>
      <c r="V1077" s="416"/>
      <c r="W1077" s="417"/>
      <c r="X1077" s="417"/>
      <c r="Y1077" s="417"/>
      <c r="Z1077" s="417"/>
      <c r="AA1077" s="417"/>
      <c r="AB1077" s="417"/>
      <c r="AC1077" s="417"/>
      <c r="AD1077" s="417"/>
      <c r="AE1077" s="417"/>
      <c r="AF1077" s="417"/>
      <c r="AG1077" s="417"/>
    </row>
    <row r="1078" spans="1:33" s="461" customFormat="1" x14ac:dyDescent="0.2">
      <c r="A1078" s="478"/>
      <c r="J1078" s="479"/>
      <c r="N1078" s="417"/>
      <c r="O1078" s="417"/>
      <c r="P1078" s="417"/>
      <c r="Q1078" s="417"/>
      <c r="R1078" s="417"/>
      <c r="S1078" s="417"/>
      <c r="T1078" s="417"/>
      <c r="U1078" s="416"/>
      <c r="V1078" s="416"/>
      <c r="W1078" s="417"/>
      <c r="X1078" s="417"/>
      <c r="Y1078" s="417"/>
      <c r="Z1078" s="417"/>
      <c r="AA1078" s="417"/>
      <c r="AB1078" s="417"/>
      <c r="AC1078" s="417"/>
      <c r="AD1078" s="417"/>
      <c r="AE1078" s="417"/>
      <c r="AF1078" s="417"/>
      <c r="AG1078" s="417"/>
    </row>
    <row r="1079" spans="1:33" s="461" customFormat="1" x14ac:dyDescent="0.2">
      <c r="A1079" s="478"/>
      <c r="J1079" s="479"/>
      <c r="N1079" s="417"/>
      <c r="O1079" s="417"/>
      <c r="P1079" s="417"/>
      <c r="Q1079" s="417"/>
      <c r="R1079" s="417"/>
      <c r="S1079" s="417"/>
      <c r="T1079" s="417"/>
      <c r="U1079" s="416"/>
      <c r="V1079" s="416"/>
      <c r="W1079" s="417"/>
      <c r="X1079" s="417"/>
      <c r="Y1079" s="417"/>
      <c r="Z1079" s="417"/>
      <c r="AA1079" s="417"/>
      <c r="AB1079" s="417"/>
      <c r="AC1079" s="417"/>
      <c r="AD1079" s="417"/>
      <c r="AE1079" s="417"/>
      <c r="AF1079" s="417"/>
      <c r="AG1079" s="417"/>
    </row>
    <row r="1080" spans="1:33" s="461" customFormat="1" x14ac:dyDescent="0.2">
      <c r="A1080" s="478"/>
      <c r="J1080" s="479"/>
      <c r="N1080" s="417"/>
      <c r="O1080" s="417"/>
      <c r="P1080" s="417"/>
      <c r="Q1080" s="417"/>
      <c r="R1080" s="417"/>
      <c r="S1080" s="417"/>
      <c r="T1080" s="417"/>
      <c r="U1080" s="416"/>
      <c r="V1080" s="416"/>
      <c r="W1080" s="417"/>
      <c r="X1080" s="417"/>
      <c r="Y1080" s="417"/>
      <c r="Z1080" s="417"/>
      <c r="AA1080" s="417"/>
      <c r="AB1080" s="417"/>
      <c r="AC1080" s="417"/>
      <c r="AD1080" s="417"/>
      <c r="AE1080" s="417"/>
      <c r="AF1080" s="417"/>
      <c r="AG1080" s="417"/>
    </row>
    <row r="1081" spans="1:33" s="461" customFormat="1" x14ac:dyDescent="0.2">
      <c r="A1081" s="478"/>
      <c r="J1081" s="479"/>
      <c r="N1081" s="417"/>
      <c r="O1081" s="417"/>
      <c r="P1081" s="417"/>
      <c r="Q1081" s="417"/>
      <c r="R1081" s="417"/>
      <c r="S1081" s="417"/>
      <c r="T1081" s="417"/>
      <c r="U1081" s="416"/>
      <c r="V1081" s="416"/>
      <c r="W1081" s="417"/>
      <c r="X1081" s="417"/>
      <c r="Y1081" s="417"/>
      <c r="Z1081" s="417"/>
      <c r="AA1081" s="417"/>
      <c r="AB1081" s="417"/>
      <c r="AC1081" s="417"/>
      <c r="AD1081" s="417"/>
      <c r="AE1081" s="417"/>
      <c r="AF1081" s="417"/>
      <c r="AG1081" s="417"/>
    </row>
    <row r="1082" spans="1:33" s="461" customFormat="1" x14ac:dyDescent="0.2">
      <c r="A1082" s="478"/>
      <c r="J1082" s="479"/>
      <c r="N1082" s="417"/>
      <c r="O1082" s="417"/>
      <c r="P1082" s="417"/>
      <c r="Q1082" s="417"/>
      <c r="R1082" s="417"/>
      <c r="S1082" s="417"/>
      <c r="T1082" s="417"/>
      <c r="U1082" s="416"/>
      <c r="V1082" s="416"/>
      <c r="W1082" s="417"/>
      <c r="X1082" s="417"/>
      <c r="Y1082" s="417"/>
      <c r="Z1082" s="417"/>
      <c r="AA1082" s="417"/>
      <c r="AB1082" s="417"/>
      <c r="AC1082" s="417"/>
      <c r="AD1082" s="417"/>
      <c r="AE1082" s="417"/>
      <c r="AF1082" s="417"/>
      <c r="AG1082" s="417"/>
    </row>
    <row r="1083" spans="1:33" s="461" customFormat="1" x14ac:dyDescent="0.2">
      <c r="A1083" s="478"/>
      <c r="J1083" s="479"/>
      <c r="N1083" s="417"/>
      <c r="O1083" s="417"/>
      <c r="P1083" s="417"/>
      <c r="Q1083" s="417"/>
      <c r="R1083" s="417"/>
      <c r="S1083" s="417"/>
      <c r="T1083" s="417"/>
      <c r="U1083" s="416"/>
      <c r="V1083" s="416"/>
      <c r="W1083" s="417"/>
      <c r="X1083" s="417"/>
      <c r="Y1083" s="417"/>
      <c r="Z1083" s="417"/>
      <c r="AA1083" s="417"/>
      <c r="AB1083" s="417"/>
      <c r="AC1083" s="417"/>
      <c r="AD1083" s="417"/>
      <c r="AE1083" s="417"/>
      <c r="AF1083" s="417"/>
      <c r="AG1083" s="417"/>
    </row>
    <row r="1084" spans="1:33" s="461" customFormat="1" x14ac:dyDescent="0.2">
      <c r="A1084" s="478"/>
      <c r="J1084" s="479"/>
      <c r="N1084" s="417"/>
      <c r="O1084" s="417"/>
      <c r="P1084" s="417"/>
      <c r="Q1084" s="417"/>
      <c r="R1084" s="417"/>
      <c r="S1084" s="417"/>
      <c r="T1084" s="417"/>
      <c r="U1084" s="416"/>
      <c r="V1084" s="416"/>
      <c r="W1084" s="417"/>
      <c r="X1084" s="417"/>
      <c r="Y1084" s="417"/>
      <c r="Z1084" s="417"/>
      <c r="AA1084" s="417"/>
      <c r="AB1084" s="417"/>
      <c r="AC1084" s="417"/>
      <c r="AD1084" s="417"/>
      <c r="AE1084" s="417"/>
      <c r="AF1084" s="417"/>
      <c r="AG1084" s="417"/>
    </row>
    <row r="1085" spans="1:33" s="461" customFormat="1" x14ac:dyDescent="0.2">
      <c r="A1085" s="478"/>
      <c r="J1085" s="479"/>
      <c r="N1085" s="417"/>
      <c r="O1085" s="417"/>
      <c r="P1085" s="417"/>
      <c r="Q1085" s="417"/>
      <c r="R1085" s="417"/>
      <c r="S1085" s="417"/>
      <c r="T1085" s="417"/>
      <c r="U1085" s="416"/>
      <c r="V1085" s="416"/>
      <c r="W1085" s="417"/>
      <c r="X1085" s="417"/>
      <c r="Y1085" s="417"/>
      <c r="Z1085" s="417"/>
      <c r="AA1085" s="417"/>
      <c r="AB1085" s="417"/>
      <c r="AC1085" s="417"/>
      <c r="AD1085" s="417"/>
      <c r="AE1085" s="417"/>
      <c r="AF1085" s="417"/>
      <c r="AG1085" s="417"/>
    </row>
    <row r="1086" spans="1:33" s="461" customFormat="1" x14ac:dyDescent="0.2">
      <c r="A1086" s="478"/>
      <c r="J1086" s="479"/>
      <c r="N1086" s="417"/>
      <c r="O1086" s="417"/>
      <c r="P1086" s="417"/>
      <c r="Q1086" s="417"/>
      <c r="R1086" s="417"/>
      <c r="S1086" s="417"/>
      <c r="T1086" s="417"/>
      <c r="U1086" s="416"/>
      <c r="V1086" s="416"/>
      <c r="W1086" s="417"/>
      <c r="X1086" s="417"/>
      <c r="Y1086" s="417"/>
      <c r="Z1086" s="417"/>
      <c r="AA1086" s="417"/>
      <c r="AB1086" s="417"/>
      <c r="AC1086" s="417"/>
      <c r="AD1086" s="417"/>
      <c r="AE1086" s="417"/>
      <c r="AF1086" s="417"/>
      <c r="AG1086" s="417"/>
    </row>
    <row r="1087" spans="1:33" s="461" customFormat="1" x14ac:dyDescent="0.2">
      <c r="A1087" s="478"/>
      <c r="J1087" s="479"/>
      <c r="N1087" s="417"/>
      <c r="O1087" s="417"/>
      <c r="P1087" s="417"/>
      <c r="Q1087" s="417"/>
      <c r="R1087" s="417"/>
      <c r="S1087" s="417"/>
      <c r="T1087" s="417"/>
      <c r="U1087" s="416"/>
      <c r="V1087" s="416"/>
      <c r="W1087" s="417"/>
      <c r="X1087" s="417"/>
      <c r="Y1087" s="417"/>
      <c r="Z1087" s="417"/>
      <c r="AA1087" s="417"/>
      <c r="AB1087" s="417"/>
      <c r="AC1087" s="417"/>
      <c r="AD1087" s="417"/>
      <c r="AE1087" s="417"/>
      <c r="AF1087" s="417"/>
      <c r="AG1087" s="417"/>
    </row>
    <row r="1088" spans="1:33" s="461" customFormat="1" x14ac:dyDescent="0.2">
      <c r="A1088" s="478"/>
      <c r="J1088" s="479"/>
      <c r="N1088" s="417"/>
      <c r="O1088" s="417"/>
      <c r="P1088" s="417"/>
      <c r="Q1088" s="417"/>
      <c r="R1088" s="417"/>
      <c r="S1088" s="417"/>
      <c r="T1088" s="417"/>
      <c r="U1088" s="416"/>
      <c r="V1088" s="416"/>
      <c r="W1088" s="417"/>
      <c r="X1088" s="417"/>
      <c r="Y1088" s="417"/>
      <c r="Z1088" s="417"/>
      <c r="AA1088" s="417"/>
      <c r="AB1088" s="417"/>
      <c r="AC1088" s="417"/>
      <c r="AD1088" s="417"/>
      <c r="AE1088" s="417"/>
      <c r="AF1088" s="417"/>
      <c r="AG1088" s="417"/>
    </row>
    <row r="1089" spans="1:33" s="461" customFormat="1" x14ac:dyDescent="0.2">
      <c r="A1089" s="478"/>
      <c r="J1089" s="479"/>
      <c r="N1089" s="417"/>
      <c r="O1089" s="417"/>
      <c r="P1089" s="417"/>
      <c r="Q1089" s="417"/>
      <c r="R1089" s="417"/>
      <c r="S1089" s="417"/>
      <c r="T1089" s="417"/>
      <c r="U1089" s="416"/>
      <c r="V1089" s="416"/>
      <c r="W1089" s="417"/>
      <c r="X1089" s="417"/>
      <c r="Y1089" s="417"/>
      <c r="Z1089" s="417"/>
      <c r="AA1089" s="417"/>
      <c r="AB1089" s="417"/>
      <c r="AC1089" s="417"/>
      <c r="AD1089" s="417"/>
      <c r="AE1089" s="417"/>
      <c r="AF1089" s="417"/>
      <c r="AG1089" s="417"/>
    </row>
    <row r="1090" spans="1:33" s="461" customFormat="1" x14ac:dyDescent="0.2">
      <c r="A1090" s="478"/>
      <c r="J1090" s="479"/>
      <c r="N1090" s="417"/>
      <c r="O1090" s="417"/>
      <c r="P1090" s="417"/>
      <c r="Q1090" s="417"/>
      <c r="R1090" s="417"/>
      <c r="S1090" s="417"/>
      <c r="T1090" s="417"/>
      <c r="U1090" s="416"/>
      <c r="V1090" s="416"/>
      <c r="W1090" s="417"/>
      <c r="X1090" s="417"/>
      <c r="Y1090" s="417"/>
      <c r="Z1090" s="417"/>
      <c r="AA1090" s="417"/>
      <c r="AB1090" s="417"/>
      <c r="AC1090" s="417"/>
      <c r="AD1090" s="417"/>
      <c r="AE1090" s="417"/>
      <c r="AF1090" s="417"/>
      <c r="AG1090" s="417"/>
    </row>
    <row r="1091" spans="1:33" s="461" customFormat="1" x14ac:dyDescent="0.2">
      <c r="A1091" s="478"/>
      <c r="J1091" s="479"/>
      <c r="N1091" s="417"/>
      <c r="O1091" s="417"/>
      <c r="P1091" s="417"/>
      <c r="Q1091" s="417"/>
      <c r="R1091" s="417"/>
      <c r="S1091" s="417"/>
      <c r="T1091" s="417"/>
      <c r="U1091" s="416"/>
      <c r="V1091" s="416"/>
      <c r="W1091" s="417"/>
      <c r="X1091" s="417"/>
      <c r="Y1091" s="417"/>
      <c r="Z1091" s="417"/>
      <c r="AA1091" s="417"/>
      <c r="AB1091" s="417"/>
      <c r="AC1091" s="417"/>
      <c r="AD1091" s="417"/>
      <c r="AE1091" s="417"/>
      <c r="AF1091" s="417"/>
      <c r="AG1091" s="417"/>
    </row>
    <row r="1092" spans="1:33" s="461" customFormat="1" x14ac:dyDescent="0.2">
      <c r="A1092" s="478"/>
      <c r="J1092" s="479"/>
      <c r="N1092" s="417"/>
      <c r="O1092" s="417"/>
      <c r="P1092" s="417"/>
      <c r="Q1092" s="417"/>
      <c r="R1092" s="417"/>
      <c r="S1092" s="417"/>
      <c r="T1092" s="417"/>
      <c r="U1092" s="416"/>
      <c r="V1092" s="416"/>
      <c r="W1092" s="417"/>
      <c r="X1092" s="417"/>
      <c r="Y1092" s="417"/>
      <c r="Z1092" s="417"/>
      <c r="AA1092" s="417"/>
      <c r="AB1092" s="417"/>
      <c r="AC1092" s="417"/>
      <c r="AD1092" s="417"/>
      <c r="AE1092" s="417"/>
      <c r="AF1092" s="417"/>
      <c r="AG1092" s="417"/>
    </row>
    <row r="1093" spans="1:33" s="461" customFormat="1" x14ac:dyDescent="0.2">
      <c r="A1093" s="478"/>
      <c r="J1093" s="479"/>
      <c r="N1093" s="417"/>
      <c r="O1093" s="417"/>
      <c r="P1093" s="417"/>
      <c r="Q1093" s="417"/>
      <c r="R1093" s="417"/>
      <c r="S1093" s="417"/>
      <c r="T1093" s="417"/>
      <c r="U1093" s="416"/>
      <c r="V1093" s="416"/>
      <c r="W1093" s="417"/>
      <c r="X1093" s="417"/>
      <c r="Y1093" s="417"/>
      <c r="Z1093" s="417"/>
      <c r="AA1093" s="417"/>
      <c r="AB1093" s="417"/>
      <c r="AC1093" s="417"/>
      <c r="AD1093" s="417"/>
      <c r="AE1093" s="417"/>
      <c r="AF1093" s="417"/>
      <c r="AG1093" s="417"/>
    </row>
    <row r="1094" spans="1:33" s="461" customFormat="1" x14ac:dyDescent="0.2">
      <c r="A1094" s="478"/>
      <c r="J1094" s="479"/>
      <c r="N1094" s="417"/>
      <c r="O1094" s="417"/>
      <c r="P1094" s="417"/>
      <c r="Q1094" s="417"/>
      <c r="R1094" s="417"/>
      <c r="S1094" s="417"/>
      <c r="T1094" s="417"/>
      <c r="U1094" s="416"/>
      <c r="V1094" s="416"/>
      <c r="W1094" s="417"/>
      <c r="X1094" s="417"/>
      <c r="Y1094" s="417"/>
      <c r="Z1094" s="417"/>
      <c r="AA1094" s="417"/>
      <c r="AB1094" s="417"/>
      <c r="AC1094" s="417"/>
      <c r="AD1094" s="417"/>
      <c r="AE1094" s="417"/>
      <c r="AF1094" s="417"/>
      <c r="AG1094" s="417"/>
    </row>
    <row r="1095" spans="1:33" s="461" customFormat="1" x14ac:dyDescent="0.2">
      <c r="A1095" s="478"/>
      <c r="J1095" s="479"/>
      <c r="N1095" s="417"/>
      <c r="O1095" s="417"/>
      <c r="P1095" s="417"/>
      <c r="Q1095" s="417"/>
      <c r="R1095" s="417"/>
      <c r="S1095" s="417"/>
      <c r="T1095" s="417"/>
      <c r="U1095" s="416"/>
      <c r="V1095" s="416"/>
      <c r="W1095" s="417"/>
      <c r="X1095" s="417"/>
      <c r="Y1095" s="417"/>
      <c r="Z1095" s="417"/>
      <c r="AA1095" s="417"/>
      <c r="AB1095" s="417"/>
      <c r="AC1095" s="417"/>
      <c r="AD1095" s="417"/>
      <c r="AE1095" s="417"/>
      <c r="AF1095" s="417"/>
      <c r="AG1095" s="417"/>
    </row>
    <row r="1096" spans="1:33" s="461" customFormat="1" x14ac:dyDescent="0.2">
      <c r="A1096" s="478"/>
      <c r="J1096" s="479"/>
      <c r="N1096" s="417"/>
      <c r="O1096" s="417"/>
      <c r="P1096" s="417"/>
      <c r="Q1096" s="417"/>
      <c r="R1096" s="417"/>
      <c r="S1096" s="417"/>
      <c r="T1096" s="417"/>
      <c r="U1096" s="416"/>
      <c r="V1096" s="416"/>
      <c r="W1096" s="417"/>
      <c r="X1096" s="417"/>
      <c r="Y1096" s="417"/>
      <c r="Z1096" s="417"/>
      <c r="AA1096" s="417"/>
      <c r="AB1096" s="417"/>
      <c r="AC1096" s="417"/>
      <c r="AD1096" s="417"/>
      <c r="AE1096" s="417"/>
      <c r="AF1096" s="417"/>
      <c r="AG1096" s="417"/>
    </row>
    <row r="1097" spans="1:33" s="461" customFormat="1" x14ac:dyDescent="0.2">
      <c r="A1097" s="478"/>
      <c r="J1097" s="479"/>
      <c r="N1097" s="417"/>
      <c r="O1097" s="417"/>
      <c r="P1097" s="417"/>
      <c r="Q1097" s="417"/>
      <c r="R1097" s="417"/>
      <c r="S1097" s="417"/>
      <c r="T1097" s="417"/>
      <c r="U1097" s="416"/>
      <c r="V1097" s="416"/>
      <c r="W1097" s="417"/>
      <c r="X1097" s="417"/>
      <c r="Y1097" s="417"/>
      <c r="Z1097" s="417"/>
      <c r="AA1097" s="417"/>
      <c r="AB1097" s="417"/>
      <c r="AC1097" s="417"/>
      <c r="AD1097" s="417"/>
      <c r="AE1097" s="417"/>
      <c r="AF1097" s="417"/>
      <c r="AG1097" s="417"/>
    </row>
    <row r="1098" spans="1:33" s="461" customFormat="1" x14ac:dyDescent="0.2">
      <c r="A1098" s="478"/>
      <c r="J1098" s="479"/>
      <c r="N1098" s="417"/>
      <c r="O1098" s="417"/>
      <c r="P1098" s="417"/>
      <c r="Q1098" s="417"/>
      <c r="R1098" s="417"/>
      <c r="S1098" s="417"/>
      <c r="T1098" s="417"/>
      <c r="U1098" s="416"/>
      <c r="V1098" s="416"/>
      <c r="W1098" s="417"/>
      <c r="X1098" s="417"/>
      <c r="Y1098" s="417"/>
      <c r="Z1098" s="417"/>
      <c r="AA1098" s="417"/>
      <c r="AB1098" s="417"/>
      <c r="AC1098" s="417"/>
      <c r="AD1098" s="417"/>
      <c r="AE1098" s="417"/>
      <c r="AF1098" s="417"/>
      <c r="AG1098" s="417"/>
    </row>
    <row r="1099" spans="1:33" s="461" customFormat="1" x14ac:dyDescent="0.2">
      <c r="A1099" s="478"/>
      <c r="J1099" s="479"/>
      <c r="N1099" s="417"/>
      <c r="O1099" s="417"/>
      <c r="P1099" s="417"/>
      <c r="Q1099" s="417"/>
      <c r="R1099" s="417"/>
      <c r="S1099" s="417"/>
      <c r="T1099" s="417"/>
      <c r="U1099" s="416"/>
      <c r="V1099" s="416"/>
      <c r="W1099" s="417"/>
      <c r="X1099" s="417"/>
      <c r="Y1099" s="417"/>
      <c r="Z1099" s="417"/>
      <c r="AA1099" s="417"/>
      <c r="AB1099" s="417"/>
      <c r="AC1099" s="417"/>
      <c r="AD1099" s="417"/>
      <c r="AE1099" s="417"/>
      <c r="AF1099" s="417"/>
      <c r="AG1099" s="417"/>
    </row>
    <row r="1100" spans="1:33" s="461" customFormat="1" x14ac:dyDescent="0.2">
      <c r="A1100" s="478"/>
      <c r="J1100" s="479"/>
      <c r="N1100" s="417"/>
      <c r="O1100" s="417"/>
      <c r="P1100" s="417"/>
      <c r="Q1100" s="417"/>
      <c r="R1100" s="417"/>
      <c r="S1100" s="417"/>
      <c r="T1100" s="417"/>
      <c r="U1100" s="416"/>
      <c r="V1100" s="416"/>
      <c r="W1100" s="417"/>
      <c r="X1100" s="417"/>
      <c r="Y1100" s="417"/>
      <c r="Z1100" s="417"/>
      <c r="AA1100" s="417"/>
      <c r="AB1100" s="417"/>
      <c r="AC1100" s="417"/>
      <c r="AD1100" s="417"/>
      <c r="AE1100" s="417"/>
      <c r="AF1100" s="417"/>
      <c r="AG1100" s="417"/>
    </row>
    <row r="1101" spans="1:33" s="461" customFormat="1" x14ac:dyDescent="0.2">
      <c r="A1101" s="478"/>
      <c r="J1101" s="479"/>
      <c r="N1101" s="417"/>
      <c r="O1101" s="417"/>
      <c r="P1101" s="417"/>
      <c r="Q1101" s="417"/>
      <c r="R1101" s="417"/>
      <c r="S1101" s="417"/>
      <c r="T1101" s="417"/>
      <c r="U1101" s="416"/>
      <c r="V1101" s="416"/>
      <c r="W1101" s="417"/>
      <c r="X1101" s="417"/>
      <c r="Y1101" s="417"/>
      <c r="Z1101" s="417"/>
      <c r="AA1101" s="417"/>
      <c r="AB1101" s="417"/>
      <c r="AC1101" s="417"/>
      <c r="AD1101" s="417"/>
      <c r="AE1101" s="417"/>
      <c r="AF1101" s="417"/>
      <c r="AG1101" s="417"/>
    </row>
    <row r="1102" spans="1:33" s="461" customFormat="1" x14ac:dyDescent="0.2">
      <c r="A1102" s="478"/>
      <c r="J1102" s="479"/>
      <c r="N1102" s="417"/>
      <c r="O1102" s="417"/>
      <c r="P1102" s="417"/>
      <c r="Q1102" s="417"/>
      <c r="R1102" s="417"/>
      <c r="S1102" s="417"/>
      <c r="T1102" s="417"/>
      <c r="U1102" s="416"/>
      <c r="V1102" s="416"/>
      <c r="W1102" s="417"/>
      <c r="X1102" s="417"/>
      <c r="Y1102" s="417"/>
      <c r="Z1102" s="417"/>
      <c r="AA1102" s="417"/>
      <c r="AB1102" s="417"/>
      <c r="AC1102" s="417"/>
      <c r="AD1102" s="417"/>
      <c r="AE1102" s="417"/>
      <c r="AF1102" s="417"/>
      <c r="AG1102" s="417"/>
    </row>
    <row r="1103" spans="1:33" s="461" customFormat="1" x14ac:dyDescent="0.2">
      <c r="A1103" s="478"/>
      <c r="J1103" s="479"/>
      <c r="N1103" s="417"/>
      <c r="O1103" s="417"/>
      <c r="P1103" s="417"/>
      <c r="Q1103" s="417"/>
      <c r="R1103" s="417"/>
      <c r="S1103" s="417"/>
      <c r="T1103" s="417"/>
      <c r="U1103" s="416"/>
      <c r="V1103" s="416"/>
      <c r="W1103" s="417"/>
      <c r="X1103" s="417"/>
      <c r="Y1103" s="417"/>
      <c r="Z1103" s="417"/>
      <c r="AA1103" s="417"/>
      <c r="AB1103" s="417"/>
      <c r="AC1103" s="417"/>
      <c r="AD1103" s="417"/>
      <c r="AE1103" s="417"/>
      <c r="AF1103" s="417"/>
      <c r="AG1103" s="417"/>
    </row>
    <row r="1104" spans="1:33" s="461" customFormat="1" x14ac:dyDescent="0.2">
      <c r="A1104" s="478"/>
      <c r="J1104" s="479"/>
      <c r="N1104" s="417"/>
      <c r="O1104" s="417"/>
      <c r="P1104" s="417"/>
      <c r="Q1104" s="417"/>
      <c r="R1104" s="417"/>
      <c r="S1104" s="417"/>
      <c r="T1104" s="417"/>
      <c r="U1104" s="416"/>
      <c r="V1104" s="416"/>
      <c r="W1104" s="417"/>
      <c r="X1104" s="417"/>
      <c r="Y1104" s="417"/>
      <c r="Z1104" s="417"/>
      <c r="AA1104" s="417"/>
      <c r="AB1104" s="417"/>
      <c r="AC1104" s="417"/>
      <c r="AD1104" s="417"/>
      <c r="AE1104" s="417"/>
      <c r="AF1104" s="417"/>
      <c r="AG1104" s="417"/>
    </row>
    <row r="1105" spans="1:33" s="461" customFormat="1" x14ac:dyDescent="0.2">
      <c r="A1105" s="478"/>
      <c r="J1105" s="479"/>
      <c r="N1105" s="417"/>
      <c r="O1105" s="417"/>
      <c r="P1105" s="417"/>
      <c r="Q1105" s="417"/>
      <c r="R1105" s="417"/>
      <c r="S1105" s="417"/>
      <c r="T1105" s="417"/>
      <c r="U1105" s="416"/>
      <c r="V1105" s="416"/>
      <c r="W1105" s="417"/>
      <c r="X1105" s="417"/>
      <c r="Y1105" s="417"/>
      <c r="Z1105" s="417"/>
      <c r="AA1105" s="417"/>
      <c r="AB1105" s="417"/>
      <c r="AC1105" s="417"/>
      <c r="AD1105" s="417"/>
      <c r="AE1105" s="417"/>
      <c r="AF1105" s="417"/>
      <c r="AG1105" s="417"/>
    </row>
    <row r="1106" spans="1:33" s="461" customFormat="1" x14ac:dyDescent="0.2">
      <c r="A1106" s="478"/>
      <c r="J1106" s="479"/>
      <c r="N1106" s="417"/>
      <c r="O1106" s="417"/>
      <c r="P1106" s="417"/>
      <c r="Q1106" s="417"/>
      <c r="R1106" s="417"/>
      <c r="S1106" s="417"/>
      <c r="T1106" s="417"/>
      <c r="U1106" s="416"/>
      <c r="V1106" s="416"/>
      <c r="W1106" s="417"/>
      <c r="X1106" s="417"/>
      <c r="Y1106" s="417"/>
      <c r="Z1106" s="417"/>
      <c r="AA1106" s="417"/>
      <c r="AB1106" s="417"/>
      <c r="AC1106" s="417"/>
      <c r="AD1106" s="417"/>
      <c r="AE1106" s="417"/>
      <c r="AF1106" s="417"/>
      <c r="AG1106" s="417"/>
    </row>
    <row r="1107" spans="1:33" s="461" customFormat="1" x14ac:dyDescent="0.2">
      <c r="A1107" s="478"/>
      <c r="J1107" s="479"/>
      <c r="N1107" s="417"/>
      <c r="O1107" s="417"/>
      <c r="P1107" s="417"/>
      <c r="Q1107" s="417"/>
      <c r="R1107" s="417"/>
      <c r="S1107" s="417"/>
      <c r="T1107" s="417"/>
      <c r="U1107" s="416"/>
      <c r="V1107" s="416"/>
      <c r="W1107" s="417"/>
      <c r="X1107" s="417"/>
      <c r="Y1107" s="417"/>
      <c r="Z1107" s="417"/>
      <c r="AA1107" s="417"/>
      <c r="AB1107" s="417"/>
      <c r="AC1107" s="417"/>
      <c r="AD1107" s="417"/>
      <c r="AE1107" s="417"/>
      <c r="AF1107" s="417"/>
      <c r="AG1107" s="417"/>
    </row>
    <row r="1108" spans="1:33" s="461" customFormat="1" x14ac:dyDescent="0.2">
      <c r="A1108" s="478"/>
      <c r="J1108" s="479"/>
      <c r="N1108" s="417"/>
      <c r="O1108" s="417"/>
      <c r="P1108" s="417"/>
      <c r="Q1108" s="417"/>
      <c r="R1108" s="417"/>
      <c r="S1108" s="417"/>
      <c r="T1108" s="417"/>
      <c r="U1108" s="416"/>
      <c r="V1108" s="416"/>
      <c r="W1108" s="417"/>
      <c r="X1108" s="417"/>
      <c r="Y1108" s="417"/>
      <c r="Z1108" s="417"/>
      <c r="AA1108" s="417"/>
      <c r="AB1108" s="417"/>
      <c r="AC1108" s="417"/>
      <c r="AD1108" s="417"/>
      <c r="AE1108" s="417"/>
      <c r="AF1108" s="417"/>
      <c r="AG1108" s="417"/>
    </row>
    <row r="1109" spans="1:33" s="461" customFormat="1" x14ac:dyDescent="0.2">
      <c r="A1109" s="478"/>
      <c r="J1109" s="479"/>
      <c r="N1109" s="417"/>
      <c r="O1109" s="417"/>
      <c r="P1109" s="417"/>
      <c r="Q1109" s="417"/>
      <c r="R1109" s="417"/>
      <c r="S1109" s="417"/>
      <c r="T1109" s="417"/>
      <c r="U1109" s="416"/>
      <c r="V1109" s="416"/>
      <c r="W1109" s="417"/>
      <c r="X1109" s="417"/>
      <c r="Y1109" s="417"/>
      <c r="Z1109" s="417"/>
      <c r="AA1109" s="417"/>
      <c r="AB1109" s="417"/>
      <c r="AC1109" s="417"/>
      <c r="AD1109" s="417"/>
      <c r="AE1109" s="417"/>
      <c r="AF1109" s="417"/>
      <c r="AG1109" s="417"/>
    </row>
    <row r="1110" spans="1:33" s="461" customFormat="1" x14ac:dyDescent="0.2">
      <c r="A1110" s="478"/>
      <c r="J1110" s="479"/>
      <c r="N1110" s="417"/>
      <c r="O1110" s="417"/>
      <c r="P1110" s="417"/>
      <c r="Q1110" s="417"/>
      <c r="R1110" s="417"/>
      <c r="S1110" s="417"/>
      <c r="T1110" s="417"/>
      <c r="U1110" s="416"/>
      <c r="V1110" s="416"/>
      <c r="W1110" s="417"/>
      <c r="X1110" s="417"/>
      <c r="Y1110" s="417"/>
      <c r="Z1110" s="417"/>
      <c r="AA1110" s="417"/>
      <c r="AB1110" s="417"/>
      <c r="AC1110" s="417"/>
      <c r="AD1110" s="417"/>
      <c r="AE1110" s="417"/>
      <c r="AF1110" s="417"/>
      <c r="AG1110" s="417"/>
    </row>
    <row r="1111" spans="1:33" s="461" customFormat="1" x14ac:dyDescent="0.2">
      <c r="A1111" s="478"/>
      <c r="J1111" s="479"/>
      <c r="N1111" s="417"/>
      <c r="O1111" s="417"/>
      <c r="P1111" s="417"/>
      <c r="Q1111" s="417"/>
      <c r="R1111" s="417"/>
      <c r="S1111" s="417"/>
      <c r="T1111" s="417"/>
      <c r="U1111" s="416"/>
      <c r="V1111" s="416"/>
      <c r="W1111" s="417"/>
      <c r="X1111" s="417"/>
      <c r="Y1111" s="417"/>
      <c r="Z1111" s="417"/>
      <c r="AA1111" s="417"/>
      <c r="AB1111" s="417"/>
      <c r="AC1111" s="417"/>
      <c r="AD1111" s="417"/>
      <c r="AE1111" s="417"/>
      <c r="AF1111" s="417"/>
      <c r="AG1111" s="417"/>
    </row>
    <row r="1112" spans="1:33" s="461" customFormat="1" x14ac:dyDescent="0.2">
      <c r="A1112" s="478"/>
      <c r="J1112" s="479"/>
      <c r="N1112" s="417"/>
      <c r="O1112" s="417"/>
      <c r="P1112" s="417"/>
      <c r="Q1112" s="417"/>
      <c r="R1112" s="417"/>
      <c r="S1112" s="417"/>
      <c r="T1112" s="417"/>
      <c r="U1112" s="416"/>
      <c r="V1112" s="416"/>
      <c r="W1112" s="417"/>
      <c r="X1112" s="417"/>
      <c r="Y1112" s="417"/>
      <c r="Z1112" s="417"/>
      <c r="AA1112" s="417"/>
      <c r="AB1112" s="417"/>
      <c r="AC1112" s="417"/>
      <c r="AD1112" s="417"/>
      <c r="AE1112" s="417"/>
      <c r="AF1112" s="417"/>
      <c r="AG1112" s="417"/>
    </row>
    <row r="1113" spans="1:33" s="461" customFormat="1" x14ac:dyDescent="0.2">
      <c r="A1113" s="478"/>
      <c r="J1113" s="479"/>
      <c r="N1113" s="417"/>
      <c r="O1113" s="417"/>
      <c r="P1113" s="417"/>
      <c r="Q1113" s="417"/>
      <c r="R1113" s="417"/>
      <c r="S1113" s="417"/>
      <c r="T1113" s="417"/>
      <c r="U1113" s="416"/>
      <c r="V1113" s="416"/>
      <c r="W1113" s="417"/>
      <c r="X1113" s="417"/>
      <c r="Y1113" s="417"/>
      <c r="Z1113" s="417"/>
      <c r="AA1113" s="417"/>
      <c r="AB1113" s="417"/>
      <c r="AC1113" s="417"/>
      <c r="AD1113" s="417"/>
      <c r="AE1113" s="417"/>
      <c r="AF1113" s="417"/>
      <c r="AG1113" s="417"/>
    </row>
    <row r="1114" spans="1:33" s="461" customFormat="1" x14ac:dyDescent="0.2">
      <c r="A1114" s="478"/>
      <c r="J1114" s="479"/>
      <c r="N1114" s="417"/>
      <c r="O1114" s="417"/>
      <c r="P1114" s="417"/>
      <c r="Q1114" s="417"/>
      <c r="R1114" s="417"/>
      <c r="S1114" s="417"/>
      <c r="T1114" s="417"/>
      <c r="U1114" s="416"/>
      <c r="V1114" s="416"/>
      <c r="W1114" s="417"/>
      <c r="X1114" s="417"/>
      <c r="Y1114" s="417"/>
      <c r="Z1114" s="417"/>
      <c r="AA1114" s="417"/>
      <c r="AB1114" s="417"/>
      <c r="AC1114" s="417"/>
      <c r="AD1114" s="417"/>
      <c r="AE1114" s="417"/>
      <c r="AF1114" s="417"/>
      <c r="AG1114" s="417"/>
    </row>
    <row r="1115" spans="1:33" s="461" customFormat="1" x14ac:dyDescent="0.2">
      <c r="A1115" s="478"/>
      <c r="J1115" s="479"/>
      <c r="N1115" s="417"/>
      <c r="O1115" s="417"/>
      <c r="P1115" s="417"/>
      <c r="Q1115" s="417"/>
      <c r="R1115" s="417"/>
      <c r="S1115" s="417"/>
      <c r="T1115" s="417"/>
      <c r="U1115" s="416"/>
      <c r="V1115" s="416"/>
      <c r="W1115" s="417"/>
      <c r="X1115" s="417"/>
      <c r="Y1115" s="417"/>
      <c r="Z1115" s="417"/>
      <c r="AA1115" s="417"/>
      <c r="AB1115" s="417"/>
      <c r="AC1115" s="417"/>
      <c r="AD1115" s="417"/>
      <c r="AE1115" s="417"/>
      <c r="AF1115" s="417"/>
      <c r="AG1115" s="417"/>
    </row>
    <row r="1116" spans="1:33" s="461" customFormat="1" x14ac:dyDescent="0.2">
      <c r="A1116" s="478"/>
      <c r="J1116" s="479"/>
      <c r="N1116" s="417"/>
      <c r="O1116" s="417"/>
      <c r="P1116" s="417"/>
      <c r="Q1116" s="417"/>
      <c r="R1116" s="417"/>
      <c r="S1116" s="417"/>
      <c r="T1116" s="417"/>
      <c r="U1116" s="416"/>
      <c r="V1116" s="416"/>
      <c r="W1116" s="417"/>
      <c r="X1116" s="417"/>
      <c r="Y1116" s="417"/>
      <c r="Z1116" s="417"/>
      <c r="AA1116" s="417"/>
      <c r="AB1116" s="417"/>
      <c r="AC1116" s="417"/>
      <c r="AD1116" s="417"/>
      <c r="AE1116" s="417"/>
      <c r="AF1116" s="417"/>
      <c r="AG1116" s="417"/>
    </row>
    <row r="1117" spans="1:33" s="461" customFormat="1" x14ac:dyDescent="0.2">
      <c r="A1117" s="478"/>
      <c r="J1117" s="479"/>
      <c r="N1117" s="417"/>
      <c r="O1117" s="417"/>
      <c r="P1117" s="417"/>
      <c r="Q1117" s="417"/>
      <c r="R1117" s="417"/>
      <c r="S1117" s="417"/>
      <c r="T1117" s="417"/>
      <c r="U1117" s="416"/>
      <c r="V1117" s="416"/>
      <c r="W1117" s="417"/>
      <c r="X1117" s="417"/>
      <c r="Y1117" s="417"/>
      <c r="Z1117" s="417"/>
      <c r="AA1117" s="417"/>
      <c r="AB1117" s="417"/>
      <c r="AC1117" s="417"/>
      <c r="AD1117" s="417"/>
      <c r="AE1117" s="417"/>
      <c r="AF1117" s="417"/>
      <c r="AG1117" s="417"/>
    </row>
    <row r="1118" spans="1:33" s="461" customFormat="1" x14ac:dyDescent="0.2">
      <c r="A1118" s="478"/>
      <c r="J1118" s="479"/>
      <c r="N1118" s="417"/>
      <c r="O1118" s="417"/>
      <c r="P1118" s="417"/>
      <c r="Q1118" s="417"/>
      <c r="R1118" s="417"/>
      <c r="S1118" s="417"/>
      <c r="T1118" s="417"/>
      <c r="U1118" s="416"/>
      <c r="V1118" s="416"/>
      <c r="W1118" s="417"/>
      <c r="X1118" s="417"/>
      <c r="Y1118" s="417"/>
      <c r="Z1118" s="417"/>
      <c r="AA1118" s="417"/>
      <c r="AB1118" s="417"/>
      <c r="AC1118" s="417"/>
      <c r="AD1118" s="417"/>
      <c r="AE1118" s="417"/>
      <c r="AF1118" s="417"/>
      <c r="AG1118" s="417"/>
    </row>
    <row r="1119" spans="1:33" s="461" customFormat="1" x14ac:dyDescent="0.2">
      <c r="A1119" s="478"/>
      <c r="J1119" s="479"/>
      <c r="N1119" s="417"/>
      <c r="O1119" s="417"/>
      <c r="P1119" s="417"/>
      <c r="Q1119" s="417"/>
      <c r="R1119" s="417"/>
      <c r="S1119" s="417"/>
      <c r="T1119" s="417"/>
      <c r="U1119" s="416"/>
      <c r="V1119" s="416"/>
      <c r="W1119" s="417"/>
      <c r="X1119" s="417"/>
      <c r="Y1119" s="417"/>
      <c r="Z1119" s="417"/>
      <c r="AA1119" s="417"/>
      <c r="AB1119" s="417"/>
      <c r="AC1119" s="417"/>
      <c r="AD1119" s="417"/>
      <c r="AE1119" s="417"/>
      <c r="AF1119" s="417"/>
      <c r="AG1119" s="417"/>
    </row>
    <row r="1120" spans="1:33" s="461" customFormat="1" x14ac:dyDescent="0.2">
      <c r="A1120" s="478"/>
      <c r="J1120" s="479"/>
      <c r="N1120" s="417"/>
      <c r="O1120" s="417"/>
      <c r="P1120" s="417"/>
      <c r="Q1120" s="417"/>
      <c r="R1120" s="417"/>
      <c r="S1120" s="417"/>
      <c r="T1120" s="417"/>
      <c r="U1120" s="416"/>
      <c r="V1120" s="416"/>
      <c r="W1120" s="417"/>
      <c r="X1120" s="417"/>
      <c r="Y1120" s="417"/>
      <c r="Z1120" s="417"/>
      <c r="AA1120" s="417"/>
      <c r="AB1120" s="417"/>
      <c r="AC1120" s="417"/>
      <c r="AD1120" s="417"/>
      <c r="AE1120" s="417"/>
      <c r="AF1120" s="417"/>
      <c r="AG1120" s="417"/>
    </row>
    <row r="1121" spans="1:33" s="461" customFormat="1" x14ac:dyDescent="0.2">
      <c r="A1121" s="478"/>
      <c r="J1121" s="479"/>
      <c r="N1121" s="417"/>
      <c r="O1121" s="417"/>
      <c r="P1121" s="417"/>
      <c r="Q1121" s="417"/>
      <c r="R1121" s="417"/>
      <c r="S1121" s="417"/>
      <c r="T1121" s="417"/>
      <c r="U1121" s="416"/>
      <c r="V1121" s="416"/>
      <c r="W1121" s="417"/>
      <c r="X1121" s="417"/>
      <c r="Y1121" s="417"/>
      <c r="Z1121" s="417"/>
      <c r="AA1121" s="417"/>
      <c r="AB1121" s="417"/>
      <c r="AC1121" s="417"/>
      <c r="AD1121" s="417"/>
      <c r="AE1121" s="417"/>
      <c r="AF1121" s="417"/>
      <c r="AG1121" s="417"/>
    </row>
    <row r="1122" spans="1:33" s="461" customFormat="1" x14ac:dyDescent="0.2">
      <c r="A1122" s="478"/>
      <c r="J1122" s="479"/>
      <c r="N1122" s="417"/>
      <c r="O1122" s="417"/>
      <c r="P1122" s="417"/>
      <c r="Q1122" s="417"/>
      <c r="R1122" s="417"/>
      <c r="S1122" s="417"/>
      <c r="T1122" s="417"/>
      <c r="U1122" s="416"/>
      <c r="V1122" s="416"/>
      <c r="W1122" s="417"/>
      <c r="X1122" s="417"/>
      <c r="Y1122" s="417"/>
      <c r="Z1122" s="417"/>
      <c r="AA1122" s="417"/>
      <c r="AB1122" s="417"/>
      <c r="AC1122" s="417"/>
      <c r="AD1122" s="417"/>
      <c r="AE1122" s="417"/>
      <c r="AF1122" s="417"/>
      <c r="AG1122" s="417"/>
    </row>
    <row r="1123" spans="1:33" s="461" customFormat="1" x14ac:dyDescent="0.2">
      <c r="A1123" s="478"/>
      <c r="J1123" s="479"/>
      <c r="N1123" s="417"/>
      <c r="O1123" s="417"/>
      <c r="P1123" s="417"/>
      <c r="Q1123" s="417"/>
      <c r="R1123" s="417"/>
      <c r="S1123" s="417"/>
      <c r="T1123" s="417"/>
      <c r="U1123" s="416"/>
      <c r="V1123" s="416"/>
      <c r="W1123" s="417"/>
      <c r="X1123" s="417"/>
      <c r="Y1123" s="417"/>
      <c r="Z1123" s="417"/>
      <c r="AA1123" s="417"/>
      <c r="AB1123" s="417"/>
      <c r="AC1123" s="417"/>
      <c r="AD1123" s="417"/>
      <c r="AE1123" s="417"/>
      <c r="AF1123" s="417"/>
      <c r="AG1123" s="417"/>
    </row>
    <row r="1124" spans="1:33" s="461" customFormat="1" x14ac:dyDescent="0.2">
      <c r="A1124" s="478"/>
      <c r="J1124" s="479"/>
      <c r="N1124" s="417"/>
      <c r="O1124" s="417"/>
      <c r="P1124" s="417"/>
      <c r="Q1124" s="417"/>
      <c r="R1124" s="417"/>
      <c r="S1124" s="417"/>
      <c r="T1124" s="417"/>
      <c r="U1124" s="416"/>
      <c r="V1124" s="416"/>
      <c r="W1124" s="417"/>
      <c r="X1124" s="417"/>
      <c r="Y1124" s="417"/>
      <c r="Z1124" s="417"/>
      <c r="AA1124" s="417"/>
      <c r="AB1124" s="417"/>
      <c r="AC1124" s="417"/>
      <c r="AD1124" s="417"/>
      <c r="AE1124" s="417"/>
      <c r="AF1124" s="417"/>
      <c r="AG1124" s="417"/>
    </row>
    <row r="1125" spans="1:33" s="461" customFormat="1" x14ac:dyDescent="0.2">
      <c r="A1125" s="478"/>
      <c r="J1125" s="479"/>
      <c r="N1125" s="417"/>
      <c r="O1125" s="417"/>
      <c r="P1125" s="417"/>
      <c r="Q1125" s="417"/>
      <c r="R1125" s="417"/>
      <c r="S1125" s="417"/>
      <c r="T1125" s="417"/>
      <c r="U1125" s="416"/>
      <c r="V1125" s="416"/>
      <c r="W1125" s="417"/>
      <c r="X1125" s="417"/>
      <c r="Y1125" s="417"/>
      <c r="Z1125" s="417"/>
      <c r="AA1125" s="417"/>
      <c r="AB1125" s="417"/>
      <c r="AC1125" s="417"/>
      <c r="AD1125" s="417"/>
      <c r="AE1125" s="417"/>
      <c r="AF1125" s="417"/>
      <c r="AG1125" s="417"/>
    </row>
    <row r="1126" spans="1:33" s="461" customFormat="1" x14ac:dyDescent="0.2">
      <c r="A1126" s="478"/>
      <c r="J1126" s="479"/>
      <c r="N1126" s="417"/>
      <c r="O1126" s="417"/>
      <c r="P1126" s="417"/>
      <c r="Q1126" s="417"/>
      <c r="R1126" s="417"/>
      <c r="S1126" s="417"/>
      <c r="T1126" s="417"/>
      <c r="U1126" s="416"/>
      <c r="V1126" s="416"/>
      <c r="W1126" s="417"/>
      <c r="X1126" s="417"/>
      <c r="Y1126" s="417"/>
      <c r="Z1126" s="417"/>
      <c r="AA1126" s="417"/>
      <c r="AB1126" s="417"/>
      <c r="AC1126" s="417"/>
      <c r="AD1126" s="417"/>
      <c r="AE1126" s="417"/>
      <c r="AF1126" s="417"/>
      <c r="AG1126" s="417"/>
    </row>
    <row r="1127" spans="1:33" s="461" customFormat="1" x14ac:dyDescent="0.2">
      <c r="A1127" s="478"/>
      <c r="J1127" s="479"/>
      <c r="N1127" s="417"/>
      <c r="O1127" s="417"/>
      <c r="P1127" s="417"/>
      <c r="Q1127" s="417"/>
      <c r="R1127" s="417"/>
      <c r="S1127" s="417"/>
      <c r="T1127" s="417"/>
      <c r="U1127" s="416"/>
      <c r="V1127" s="416"/>
      <c r="W1127" s="417"/>
      <c r="X1127" s="417"/>
      <c r="Y1127" s="417"/>
      <c r="Z1127" s="417"/>
      <c r="AA1127" s="417"/>
      <c r="AB1127" s="417"/>
      <c r="AC1127" s="417"/>
      <c r="AD1127" s="417"/>
      <c r="AE1127" s="417"/>
      <c r="AF1127" s="417"/>
      <c r="AG1127" s="417"/>
    </row>
    <row r="1128" spans="1:33" s="461" customFormat="1" x14ac:dyDescent="0.2">
      <c r="A1128" s="478"/>
      <c r="J1128" s="479"/>
      <c r="N1128" s="417"/>
      <c r="O1128" s="417"/>
      <c r="P1128" s="417"/>
      <c r="Q1128" s="417"/>
      <c r="R1128" s="417"/>
      <c r="S1128" s="417"/>
      <c r="T1128" s="417"/>
      <c r="U1128" s="416"/>
      <c r="V1128" s="416"/>
      <c r="W1128" s="417"/>
      <c r="X1128" s="417"/>
      <c r="Y1128" s="417"/>
      <c r="Z1128" s="417"/>
      <c r="AA1128" s="417"/>
      <c r="AB1128" s="417"/>
      <c r="AC1128" s="417"/>
      <c r="AD1128" s="417"/>
      <c r="AE1128" s="417"/>
      <c r="AF1128" s="417"/>
      <c r="AG1128" s="417"/>
    </row>
    <row r="1129" spans="1:33" s="461" customFormat="1" x14ac:dyDescent="0.2">
      <c r="A1129" s="478"/>
      <c r="J1129" s="479"/>
      <c r="N1129" s="417"/>
      <c r="O1129" s="417"/>
      <c r="P1129" s="417"/>
      <c r="Q1129" s="417"/>
      <c r="R1129" s="417"/>
      <c r="S1129" s="417"/>
      <c r="T1129" s="417"/>
      <c r="U1129" s="416"/>
      <c r="V1129" s="416"/>
      <c r="W1129" s="417"/>
      <c r="X1129" s="417"/>
      <c r="Y1129" s="417"/>
      <c r="Z1129" s="417"/>
      <c r="AA1129" s="417"/>
      <c r="AB1129" s="417"/>
      <c r="AC1129" s="417"/>
      <c r="AD1129" s="417"/>
      <c r="AE1129" s="417"/>
      <c r="AF1129" s="417"/>
      <c r="AG1129" s="417"/>
    </row>
    <row r="1130" spans="1:33" s="461" customFormat="1" x14ac:dyDescent="0.2">
      <c r="A1130" s="478"/>
      <c r="J1130" s="479"/>
      <c r="N1130" s="417"/>
      <c r="O1130" s="417"/>
      <c r="P1130" s="417"/>
      <c r="Q1130" s="417"/>
      <c r="R1130" s="417"/>
      <c r="S1130" s="417"/>
      <c r="T1130" s="417"/>
      <c r="U1130" s="416"/>
      <c r="V1130" s="416"/>
      <c r="W1130" s="417"/>
      <c r="X1130" s="417"/>
      <c r="Y1130" s="417"/>
      <c r="Z1130" s="417"/>
      <c r="AA1130" s="417"/>
      <c r="AB1130" s="417"/>
      <c r="AC1130" s="417"/>
      <c r="AD1130" s="417"/>
      <c r="AE1130" s="417"/>
      <c r="AF1130" s="417"/>
      <c r="AG1130" s="417"/>
    </row>
    <row r="1131" spans="1:33" s="461" customFormat="1" x14ac:dyDescent="0.2">
      <c r="A1131" s="478"/>
      <c r="J1131" s="479"/>
      <c r="N1131" s="417"/>
      <c r="O1131" s="417"/>
      <c r="P1131" s="417"/>
      <c r="Q1131" s="417"/>
      <c r="R1131" s="417"/>
      <c r="S1131" s="417"/>
      <c r="T1131" s="417"/>
      <c r="U1131" s="416"/>
      <c r="V1131" s="416"/>
      <c r="W1131" s="417"/>
      <c r="X1131" s="417"/>
      <c r="Y1131" s="417"/>
      <c r="Z1131" s="417"/>
      <c r="AA1131" s="417"/>
      <c r="AB1131" s="417"/>
      <c r="AC1131" s="417"/>
      <c r="AD1131" s="417"/>
      <c r="AE1131" s="417"/>
      <c r="AF1131" s="417"/>
      <c r="AG1131" s="417"/>
    </row>
    <row r="1132" spans="1:33" s="461" customFormat="1" x14ac:dyDescent="0.2">
      <c r="A1132" s="478"/>
      <c r="J1132" s="479"/>
      <c r="N1132" s="417"/>
      <c r="O1132" s="417"/>
      <c r="P1132" s="417"/>
      <c r="Q1132" s="417"/>
      <c r="R1132" s="417"/>
      <c r="S1132" s="417"/>
      <c r="T1132" s="417"/>
      <c r="U1132" s="416"/>
      <c r="V1132" s="416"/>
      <c r="W1132" s="417"/>
      <c r="X1132" s="417"/>
      <c r="Y1132" s="417"/>
      <c r="Z1132" s="417"/>
      <c r="AA1132" s="417"/>
      <c r="AB1132" s="417"/>
      <c r="AC1132" s="417"/>
      <c r="AD1132" s="417"/>
      <c r="AE1132" s="417"/>
      <c r="AF1132" s="417"/>
      <c r="AG1132" s="417"/>
    </row>
    <row r="1133" spans="1:33" s="461" customFormat="1" x14ac:dyDescent="0.2">
      <c r="A1133" s="478"/>
      <c r="J1133" s="479"/>
      <c r="N1133" s="417"/>
      <c r="O1133" s="417"/>
      <c r="P1133" s="417"/>
      <c r="Q1133" s="417"/>
      <c r="R1133" s="417"/>
      <c r="S1133" s="417"/>
      <c r="T1133" s="417"/>
      <c r="U1133" s="416"/>
      <c r="V1133" s="416"/>
      <c r="W1133" s="417"/>
      <c r="X1133" s="417"/>
      <c r="Y1133" s="417"/>
      <c r="Z1133" s="417"/>
      <c r="AA1133" s="417"/>
      <c r="AB1133" s="417"/>
      <c r="AC1133" s="417"/>
      <c r="AD1133" s="417"/>
      <c r="AE1133" s="417"/>
      <c r="AF1133" s="417"/>
      <c r="AG1133" s="417"/>
    </row>
    <row r="1134" spans="1:33" s="461" customFormat="1" x14ac:dyDescent="0.2">
      <c r="A1134" s="478"/>
      <c r="J1134" s="479"/>
      <c r="N1134" s="417"/>
      <c r="O1134" s="417"/>
      <c r="P1134" s="417"/>
      <c r="Q1134" s="417"/>
      <c r="R1134" s="417"/>
      <c r="S1134" s="417"/>
      <c r="T1134" s="417"/>
      <c r="U1134" s="416"/>
      <c r="V1134" s="416"/>
      <c r="W1134" s="417"/>
      <c r="X1134" s="417"/>
      <c r="Y1134" s="417"/>
      <c r="Z1134" s="417"/>
      <c r="AA1134" s="417"/>
      <c r="AB1134" s="417"/>
      <c r="AC1134" s="417"/>
      <c r="AD1134" s="417"/>
      <c r="AE1134" s="417"/>
      <c r="AF1134" s="417"/>
      <c r="AG1134" s="417"/>
    </row>
    <row r="1135" spans="1:33" s="461" customFormat="1" x14ac:dyDescent="0.2">
      <c r="A1135" s="478"/>
      <c r="J1135" s="479"/>
      <c r="N1135" s="417"/>
      <c r="O1135" s="417"/>
      <c r="P1135" s="417"/>
      <c r="Q1135" s="417"/>
      <c r="R1135" s="417"/>
      <c r="S1135" s="417"/>
      <c r="T1135" s="417"/>
      <c r="U1135" s="416"/>
      <c r="V1135" s="416"/>
      <c r="W1135" s="417"/>
      <c r="X1135" s="417"/>
      <c r="Y1135" s="417"/>
      <c r="Z1135" s="417"/>
      <c r="AA1135" s="417"/>
      <c r="AB1135" s="417"/>
      <c r="AC1135" s="417"/>
      <c r="AD1135" s="417"/>
      <c r="AE1135" s="417"/>
      <c r="AF1135" s="417"/>
      <c r="AG1135" s="417"/>
    </row>
    <row r="1136" spans="1:33" s="461" customFormat="1" x14ac:dyDescent="0.2">
      <c r="A1136" s="478"/>
      <c r="J1136" s="479"/>
      <c r="N1136" s="417"/>
      <c r="O1136" s="417"/>
      <c r="P1136" s="417"/>
      <c r="Q1136" s="417"/>
      <c r="R1136" s="417"/>
      <c r="S1136" s="417"/>
      <c r="T1136" s="417"/>
      <c r="U1136" s="416"/>
      <c r="V1136" s="416"/>
      <c r="W1136" s="417"/>
      <c r="X1136" s="417"/>
      <c r="Y1136" s="417"/>
      <c r="Z1136" s="417"/>
      <c r="AA1136" s="417"/>
      <c r="AB1136" s="417"/>
      <c r="AC1136" s="417"/>
      <c r="AD1136" s="417"/>
      <c r="AE1136" s="417"/>
      <c r="AF1136" s="417"/>
      <c r="AG1136" s="417"/>
    </row>
    <row r="1137" spans="1:33" s="461" customFormat="1" x14ac:dyDescent="0.2">
      <c r="A1137" s="478"/>
      <c r="J1137" s="479"/>
      <c r="N1137" s="417"/>
      <c r="O1137" s="417"/>
      <c r="P1137" s="417"/>
      <c r="Q1137" s="417"/>
      <c r="R1137" s="417"/>
      <c r="S1137" s="417"/>
      <c r="T1137" s="417"/>
      <c r="U1137" s="416"/>
      <c r="V1137" s="416"/>
      <c r="W1137" s="417"/>
      <c r="X1137" s="417"/>
      <c r="Y1137" s="417"/>
      <c r="Z1137" s="417"/>
      <c r="AA1137" s="417"/>
      <c r="AB1137" s="417"/>
      <c r="AC1137" s="417"/>
      <c r="AD1137" s="417"/>
      <c r="AE1137" s="417"/>
      <c r="AF1137" s="417"/>
      <c r="AG1137" s="417"/>
    </row>
    <row r="1138" spans="1:33" s="461" customFormat="1" x14ac:dyDescent="0.2">
      <c r="A1138" s="478"/>
      <c r="J1138" s="479"/>
      <c r="N1138" s="417"/>
      <c r="O1138" s="417"/>
      <c r="P1138" s="417"/>
      <c r="Q1138" s="417"/>
      <c r="R1138" s="417"/>
      <c r="S1138" s="417"/>
      <c r="T1138" s="417"/>
      <c r="U1138" s="416"/>
      <c r="V1138" s="416"/>
      <c r="W1138" s="417"/>
      <c r="X1138" s="417"/>
      <c r="Y1138" s="417"/>
      <c r="Z1138" s="417"/>
      <c r="AA1138" s="417"/>
      <c r="AB1138" s="417"/>
      <c r="AC1138" s="417"/>
      <c r="AD1138" s="417"/>
      <c r="AE1138" s="417"/>
      <c r="AF1138" s="417"/>
      <c r="AG1138" s="417"/>
    </row>
    <row r="1139" spans="1:33" s="461" customFormat="1" x14ac:dyDescent="0.2">
      <c r="A1139" s="478"/>
      <c r="J1139" s="479"/>
      <c r="N1139" s="417"/>
      <c r="O1139" s="417"/>
      <c r="P1139" s="417"/>
      <c r="Q1139" s="417"/>
      <c r="R1139" s="417"/>
      <c r="S1139" s="417"/>
      <c r="T1139" s="417"/>
      <c r="U1139" s="416"/>
      <c r="V1139" s="416"/>
      <c r="W1139" s="417"/>
      <c r="X1139" s="417"/>
      <c r="Y1139" s="417"/>
      <c r="Z1139" s="417"/>
      <c r="AA1139" s="417"/>
      <c r="AB1139" s="417"/>
      <c r="AC1139" s="417"/>
      <c r="AD1139" s="417"/>
      <c r="AE1139" s="417"/>
      <c r="AF1139" s="417"/>
      <c r="AG1139" s="417"/>
    </row>
    <row r="1140" spans="1:33" s="461" customFormat="1" x14ac:dyDescent="0.2">
      <c r="A1140" s="478"/>
      <c r="J1140" s="479"/>
      <c r="N1140" s="417"/>
      <c r="O1140" s="417"/>
      <c r="P1140" s="417"/>
      <c r="Q1140" s="417"/>
      <c r="R1140" s="417"/>
      <c r="S1140" s="417"/>
      <c r="T1140" s="417"/>
      <c r="U1140" s="416"/>
      <c r="V1140" s="416"/>
      <c r="W1140" s="417"/>
      <c r="X1140" s="417"/>
      <c r="Y1140" s="417"/>
      <c r="Z1140" s="417"/>
      <c r="AA1140" s="417"/>
      <c r="AB1140" s="417"/>
      <c r="AC1140" s="417"/>
      <c r="AD1140" s="417"/>
      <c r="AE1140" s="417"/>
      <c r="AF1140" s="417"/>
      <c r="AG1140" s="417"/>
    </row>
    <row r="1141" spans="1:33" s="461" customFormat="1" x14ac:dyDescent="0.2">
      <c r="A1141" s="478"/>
      <c r="J1141" s="479"/>
      <c r="N1141" s="417"/>
      <c r="O1141" s="417"/>
      <c r="P1141" s="417"/>
      <c r="Q1141" s="417"/>
      <c r="R1141" s="417"/>
      <c r="S1141" s="417"/>
      <c r="T1141" s="417"/>
      <c r="U1141" s="416"/>
      <c r="V1141" s="416"/>
      <c r="W1141" s="417"/>
      <c r="X1141" s="417"/>
      <c r="Y1141" s="417"/>
      <c r="Z1141" s="417"/>
      <c r="AA1141" s="417"/>
      <c r="AB1141" s="417"/>
      <c r="AC1141" s="417"/>
      <c r="AD1141" s="417"/>
      <c r="AE1141" s="417"/>
      <c r="AF1141" s="417"/>
      <c r="AG1141" s="417"/>
    </row>
    <row r="1142" spans="1:33" s="461" customFormat="1" x14ac:dyDescent="0.2">
      <c r="A1142" s="478"/>
      <c r="J1142" s="479"/>
      <c r="N1142" s="417"/>
      <c r="O1142" s="417"/>
      <c r="P1142" s="417"/>
      <c r="Q1142" s="417"/>
      <c r="R1142" s="417"/>
      <c r="S1142" s="417"/>
      <c r="T1142" s="417"/>
      <c r="U1142" s="416"/>
      <c r="V1142" s="416"/>
      <c r="W1142" s="417"/>
      <c r="X1142" s="417"/>
      <c r="Y1142" s="417"/>
      <c r="Z1142" s="417"/>
      <c r="AA1142" s="417"/>
      <c r="AB1142" s="417"/>
      <c r="AC1142" s="417"/>
      <c r="AD1142" s="417"/>
      <c r="AE1142" s="417"/>
      <c r="AF1142" s="417"/>
      <c r="AG1142" s="417"/>
    </row>
    <row r="1143" spans="1:33" s="461" customFormat="1" x14ac:dyDescent="0.2">
      <c r="A1143" s="478"/>
      <c r="J1143" s="479"/>
      <c r="N1143" s="417"/>
      <c r="O1143" s="417"/>
      <c r="P1143" s="417"/>
      <c r="Q1143" s="417"/>
      <c r="R1143" s="417"/>
      <c r="S1143" s="417"/>
      <c r="T1143" s="417"/>
      <c r="U1143" s="416"/>
      <c r="V1143" s="416"/>
      <c r="W1143" s="417"/>
      <c r="X1143" s="417"/>
      <c r="Y1143" s="417"/>
      <c r="Z1143" s="417"/>
      <c r="AA1143" s="417"/>
      <c r="AB1143" s="417"/>
      <c r="AC1143" s="417"/>
      <c r="AD1143" s="417"/>
      <c r="AE1143" s="417"/>
      <c r="AF1143" s="417"/>
      <c r="AG1143" s="417"/>
    </row>
    <row r="1144" spans="1:33" s="461" customFormat="1" x14ac:dyDescent="0.2">
      <c r="A1144" s="478"/>
      <c r="J1144" s="479"/>
      <c r="N1144" s="417"/>
      <c r="O1144" s="417"/>
      <c r="P1144" s="417"/>
      <c r="Q1144" s="417"/>
      <c r="R1144" s="417"/>
      <c r="S1144" s="417"/>
      <c r="T1144" s="417"/>
      <c r="U1144" s="416"/>
      <c r="V1144" s="416"/>
      <c r="W1144" s="417"/>
      <c r="X1144" s="417"/>
      <c r="Y1144" s="417"/>
      <c r="Z1144" s="417"/>
      <c r="AA1144" s="417"/>
      <c r="AB1144" s="417"/>
      <c r="AC1144" s="417"/>
      <c r="AD1144" s="417"/>
      <c r="AE1144" s="417"/>
      <c r="AF1144" s="417"/>
      <c r="AG1144" s="417"/>
    </row>
    <row r="1145" spans="1:33" s="461" customFormat="1" x14ac:dyDescent="0.2">
      <c r="A1145" s="478"/>
      <c r="J1145" s="479"/>
      <c r="N1145" s="417"/>
      <c r="O1145" s="417"/>
      <c r="P1145" s="417"/>
      <c r="Q1145" s="417"/>
      <c r="R1145" s="417"/>
      <c r="S1145" s="417"/>
      <c r="T1145" s="417"/>
      <c r="U1145" s="416"/>
      <c r="V1145" s="416"/>
      <c r="W1145" s="417"/>
      <c r="X1145" s="417"/>
      <c r="Y1145" s="417"/>
      <c r="Z1145" s="417"/>
      <c r="AA1145" s="417"/>
      <c r="AB1145" s="417"/>
      <c r="AC1145" s="417"/>
      <c r="AD1145" s="417"/>
      <c r="AE1145" s="417"/>
      <c r="AF1145" s="417"/>
      <c r="AG1145" s="417"/>
    </row>
    <row r="1146" spans="1:33" s="461" customFormat="1" x14ac:dyDescent="0.2">
      <c r="A1146" s="478"/>
      <c r="J1146" s="479"/>
      <c r="N1146" s="417"/>
      <c r="O1146" s="417"/>
      <c r="P1146" s="417"/>
      <c r="Q1146" s="417"/>
      <c r="R1146" s="417"/>
      <c r="S1146" s="417"/>
      <c r="T1146" s="417"/>
      <c r="U1146" s="416"/>
      <c r="V1146" s="416"/>
      <c r="W1146" s="417"/>
      <c r="X1146" s="417"/>
      <c r="Y1146" s="417"/>
      <c r="Z1146" s="417"/>
      <c r="AA1146" s="417"/>
      <c r="AB1146" s="417"/>
      <c r="AC1146" s="417"/>
      <c r="AD1146" s="417"/>
      <c r="AE1146" s="417"/>
      <c r="AF1146" s="417"/>
      <c r="AG1146" s="417"/>
    </row>
    <row r="1147" spans="1:33" s="461" customFormat="1" x14ac:dyDescent="0.2">
      <c r="A1147" s="478"/>
      <c r="J1147" s="479"/>
      <c r="N1147" s="417"/>
      <c r="O1147" s="417"/>
      <c r="P1147" s="417"/>
      <c r="Q1147" s="417"/>
      <c r="R1147" s="417"/>
      <c r="S1147" s="417"/>
      <c r="T1147" s="417"/>
      <c r="U1147" s="416"/>
      <c r="V1147" s="416"/>
      <c r="W1147" s="417"/>
      <c r="X1147" s="417"/>
      <c r="Y1147" s="417"/>
      <c r="Z1147" s="417"/>
      <c r="AA1147" s="417"/>
      <c r="AB1147" s="417"/>
      <c r="AC1147" s="417"/>
      <c r="AD1147" s="417"/>
      <c r="AE1147" s="417"/>
      <c r="AF1147" s="417"/>
      <c r="AG1147" s="417"/>
    </row>
    <row r="1148" spans="1:33" s="461" customFormat="1" x14ac:dyDescent="0.2">
      <c r="A1148" s="478"/>
      <c r="J1148" s="479"/>
      <c r="N1148" s="417"/>
      <c r="O1148" s="417"/>
      <c r="P1148" s="417"/>
      <c r="Q1148" s="417"/>
      <c r="R1148" s="417"/>
      <c r="S1148" s="417"/>
      <c r="T1148" s="417"/>
      <c r="U1148" s="416"/>
      <c r="V1148" s="416"/>
      <c r="W1148" s="417"/>
      <c r="X1148" s="417"/>
      <c r="Y1148" s="417"/>
      <c r="Z1148" s="417"/>
      <c r="AA1148" s="417"/>
      <c r="AB1148" s="417"/>
      <c r="AC1148" s="417"/>
      <c r="AD1148" s="417"/>
      <c r="AE1148" s="417"/>
      <c r="AF1148" s="417"/>
      <c r="AG1148" s="417"/>
    </row>
    <row r="1149" spans="1:33" s="461" customFormat="1" x14ac:dyDescent="0.2">
      <c r="A1149" s="478"/>
      <c r="J1149" s="479"/>
      <c r="N1149" s="417"/>
      <c r="O1149" s="417"/>
      <c r="P1149" s="417"/>
      <c r="Q1149" s="417"/>
      <c r="R1149" s="417"/>
      <c r="S1149" s="417"/>
      <c r="T1149" s="417"/>
      <c r="U1149" s="416"/>
      <c r="V1149" s="416"/>
      <c r="W1149" s="417"/>
      <c r="X1149" s="417"/>
      <c r="Y1149" s="417"/>
      <c r="Z1149" s="417"/>
      <c r="AA1149" s="417"/>
      <c r="AB1149" s="417"/>
      <c r="AC1149" s="417"/>
      <c r="AD1149" s="417"/>
      <c r="AE1149" s="417"/>
      <c r="AF1149" s="417"/>
      <c r="AG1149" s="417"/>
    </row>
    <row r="1150" spans="1:33" s="461" customFormat="1" x14ac:dyDescent="0.2">
      <c r="A1150" s="478"/>
      <c r="J1150" s="479"/>
      <c r="N1150" s="417"/>
      <c r="O1150" s="417"/>
      <c r="P1150" s="417"/>
      <c r="Q1150" s="417"/>
      <c r="R1150" s="417"/>
      <c r="S1150" s="417"/>
      <c r="T1150" s="417"/>
      <c r="U1150" s="416"/>
      <c r="V1150" s="416"/>
      <c r="W1150" s="417"/>
      <c r="X1150" s="417"/>
      <c r="Y1150" s="417"/>
      <c r="Z1150" s="417"/>
      <c r="AA1150" s="417"/>
      <c r="AB1150" s="417"/>
      <c r="AC1150" s="417"/>
      <c r="AD1150" s="417"/>
      <c r="AE1150" s="417"/>
      <c r="AF1150" s="417"/>
      <c r="AG1150" s="417"/>
    </row>
    <row r="1151" spans="1:33" s="461" customFormat="1" x14ac:dyDescent="0.2">
      <c r="A1151" s="478"/>
      <c r="J1151" s="479"/>
      <c r="N1151" s="417"/>
      <c r="O1151" s="417"/>
      <c r="P1151" s="417"/>
      <c r="Q1151" s="417"/>
      <c r="R1151" s="417"/>
      <c r="S1151" s="417"/>
      <c r="T1151" s="417"/>
      <c r="U1151" s="416"/>
      <c r="V1151" s="416"/>
      <c r="W1151" s="417"/>
      <c r="X1151" s="417"/>
      <c r="Y1151" s="417"/>
      <c r="Z1151" s="417"/>
      <c r="AA1151" s="417"/>
      <c r="AB1151" s="417"/>
      <c r="AC1151" s="417"/>
      <c r="AD1151" s="417"/>
      <c r="AE1151" s="417"/>
      <c r="AF1151" s="417"/>
      <c r="AG1151" s="417"/>
    </row>
    <row r="1152" spans="1:33" s="461" customFormat="1" x14ac:dyDescent="0.2">
      <c r="A1152" s="478"/>
      <c r="J1152" s="479"/>
      <c r="N1152" s="417"/>
      <c r="O1152" s="417"/>
      <c r="P1152" s="417"/>
      <c r="Q1152" s="417"/>
      <c r="R1152" s="417"/>
      <c r="S1152" s="417"/>
      <c r="T1152" s="417"/>
      <c r="U1152" s="416"/>
      <c r="V1152" s="416"/>
      <c r="W1152" s="417"/>
      <c r="X1152" s="417"/>
      <c r="Y1152" s="417"/>
      <c r="Z1152" s="417"/>
      <c r="AA1152" s="417"/>
      <c r="AB1152" s="417"/>
      <c r="AC1152" s="417"/>
      <c r="AD1152" s="417"/>
      <c r="AE1152" s="417"/>
      <c r="AF1152" s="417"/>
      <c r="AG1152" s="417"/>
    </row>
    <row r="1153" spans="1:33" s="461" customFormat="1" x14ac:dyDescent="0.2">
      <c r="A1153" s="478"/>
      <c r="J1153" s="479"/>
      <c r="N1153" s="417"/>
      <c r="O1153" s="417"/>
      <c r="P1153" s="417"/>
      <c r="Q1153" s="417"/>
      <c r="R1153" s="417"/>
      <c r="S1153" s="417"/>
      <c r="T1153" s="417"/>
      <c r="U1153" s="416"/>
      <c r="V1153" s="416"/>
      <c r="W1153" s="417"/>
      <c r="X1153" s="417"/>
      <c r="Y1153" s="417"/>
      <c r="Z1153" s="417"/>
      <c r="AA1153" s="417"/>
      <c r="AB1153" s="417"/>
      <c r="AC1153" s="417"/>
      <c r="AD1153" s="417"/>
      <c r="AE1153" s="417"/>
      <c r="AF1153" s="417"/>
      <c r="AG1153" s="417"/>
    </row>
    <row r="1154" spans="1:33" s="461" customFormat="1" x14ac:dyDescent="0.2">
      <c r="A1154" s="478"/>
      <c r="J1154" s="479"/>
      <c r="N1154" s="417"/>
      <c r="O1154" s="417"/>
      <c r="P1154" s="417"/>
      <c r="Q1154" s="417"/>
      <c r="R1154" s="417"/>
      <c r="S1154" s="417"/>
      <c r="T1154" s="417"/>
      <c r="U1154" s="416"/>
      <c r="V1154" s="416"/>
      <c r="W1154" s="417"/>
      <c r="X1154" s="417"/>
      <c r="Y1154" s="417"/>
      <c r="Z1154" s="417"/>
      <c r="AA1154" s="417"/>
      <c r="AB1154" s="417"/>
      <c r="AC1154" s="417"/>
      <c r="AD1154" s="417"/>
      <c r="AE1154" s="417"/>
      <c r="AF1154" s="417"/>
      <c r="AG1154" s="417"/>
    </row>
    <row r="1155" spans="1:33" s="461" customFormat="1" x14ac:dyDescent="0.2">
      <c r="A1155" s="478"/>
      <c r="J1155" s="479"/>
      <c r="N1155" s="417"/>
      <c r="O1155" s="417"/>
      <c r="P1155" s="417"/>
      <c r="Q1155" s="417"/>
      <c r="R1155" s="417"/>
      <c r="S1155" s="417"/>
      <c r="T1155" s="417"/>
      <c r="U1155" s="416"/>
      <c r="V1155" s="416"/>
      <c r="W1155" s="417"/>
      <c r="X1155" s="417"/>
      <c r="Y1155" s="417"/>
      <c r="Z1155" s="417"/>
      <c r="AA1155" s="417"/>
      <c r="AB1155" s="417"/>
      <c r="AC1155" s="417"/>
      <c r="AD1155" s="417"/>
      <c r="AE1155" s="417"/>
      <c r="AF1155" s="417"/>
      <c r="AG1155" s="417"/>
    </row>
    <row r="1156" spans="1:33" s="461" customFormat="1" x14ac:dyDescent="0.2">
      <c r="A1156" s="478"/>
      <c r="J1156" s="479"/>
      <c r="N1156" s="417"/>
      <c r="O1156" s="417"/>
      <c r="P1156" s="417"/>
      <c r="Q1156" s="417"/>
      <c r="R1156" s="417"/>
      <c r="S1156" s="417"/>
      <c r="T1156" s="417"/>
      <c r="U1156" s="416"/>
      <c r="V1156" s="416"/>
      <c r="W1156" s="417"/>
      <c r="X1156" s="417"/>
      <c r="Y1156" s="417"/>
      <c r="Z1156" s="417"/>
      <c r="AA1156" s="417"/>
      <c r="AB1156" s="417"/>
      <c r="AC1156" s="417"/>
      <c r="AD1156" s="417"/>
      <c r="AE1156" s="417"/>
      <c r="AF1156" s="417"/>
      <c r="AG1156" s="417"/>
    </row>
    <row r="1157" spans="1:33" s="461" customFormat="1" x14ac:dyDescent="0.2">
      <c r="A1157" s="478"/>
      <c r="J1157" s="479"/>
      <c r="N1157" s="417"/>
      <c r="O1157" s="417"/>
      <c r="P1157" s="417"/>
      <c r="Q1157" s="417"/>
      <c r="R1157" s="417"/>
      <c r="S1157" s="417"/>
      <c r="T1157" s="417"/>
      <c r="U1157" s="416"/>
      <c r="V1157" s="416"/>
      <c r="W1157" s="417"/>
      <c r="X1157" s="417"/>
      <c r="Y1157" s="417"/>
      <c r="Z1157" s="417"/>
      <c r="AA1157" s="417"/>
      <c r="AB1157" s="417"/>
      <c r="AC1157" s="417"/>
      <c r="AD1157" s="417"/>
      <c r="AE1157" s="417"/>
      <c r="AF1157" s="417"/>
      <c r="AG1157" s="417"/>
    </row>
    <row r="1158" spans="1:33" s="461" customFormat="1" x14ac:dyDescent="0.2">
      <c r="A1158" s="478"/>
      <c r="J1158" s="479"/>
      <c r="N1158" s="417"/>
      <c r="O1158" s="417"/>
      <c r="P1158" s="417"/>
      <c r="Q1158" s="417"/>
      <c r="R1158" s="417"/>
      <c r="S1158" s="417"/>
      <c r="T1158" s="417"/>
      <c r="U1158" s="416"/>
      <c r="V1158" s="416"/>
      <c r="W1158" s="417"/>
      <c r="X1158" s="417"/>
      <c r="Y1158" s="417"/>
      <c r="Z1158" s="417"/>
      <c r="AA1158" s="417"/>
      <c r="AB1158" s="417"/>
      <c r="AC1158" s="417"/>
      <c r="AD1158" s="417"/>
      <c r="AE1158" s="417"/>
      <c r="AF1158" s="417"/>
      <c r="AG1158" s="417"/>
    </row>
    <row r="1159" spans="1:33" s="461" customFormat="1" x14ac:dyDescent="0.2">
      <c r="A1159" s="478"/>
      <c r="J1159" s="479"/>
      <c r="N1159" s="417"/>
      <c r="O1159" s="417"/>
      <c r="P1159" s="417"/>
      <c r="Q1159" s="417"/>
      <c r="R1159" s="417"/>
      <c r="S1159" s="417"/>
      <c r="T1159" s="417"/>
      <c r="U1159" s="416"/>
      <c r="V1159" s="416"/>
      <c r="W1159" s="417"/>
      <c r="X1159" s="417"/>
      <c r="Y1159" s="417"/>
      <c r="Z1159" s="417"/>
      <c r="AA1159" s="417"/>
      <c r="AB1159" s="417"/>
      <c r="AC1159" s="417"/>
      <c r="AD1159" s="417"/>
      <c r="AE1159" s="417"/>
      <c r="AF1159" s="417"/>
      <c r="AG1159" s="417"/>
    </row>
    <row r="1160" spans="1:33" s="461" customFormat="1" x14ac:dyDescent="0.2">
      <c r="A1160" s="478"/>
      <c r="J1160" s="479"/>
      <c r="N1160" s="417"/>
      <c r="O1160" s="417"/>
      <c r="P1160" s="417"/>
      <c r="Q1160" s="417"/>
      <c r="R1160" s="417"/>
      <c r="S1160" s="417"/>
      <c r="T1160" s="417"/>
      <c r="U1160" s="416"/>
      <c r="V1160" s="416"/>
      <c r="W1160" s="417"/>
      <c r="X1160" s="417"/>
      <c r="Y1160" s="417"/>
      <c r="Z1160" s="417"/>
      <c r="AA1160" s="417"/>
      <c r="AB1160" s="417"/>
      <c r="AC1160" s="417"/>
      <c r="AD1160" s="417"/>
      <c r="AE1160" s="417"/>
      <c r="AF1160" s="417"/>
      <c r="AG1160" s="417"/>
    </row>
    <row r="1161" spans="1:33" s="461" customFormat="1" x14ac:dyDescent="0.2">
      <c r="A1161" s="478"/>
      <c r="J1161" s="479"/>
      <c r="N1161" s="417"/>
      <c r="O1161" s="417"/>
      <c r="P1161" s="417"/>
      <c r="Q1161" s="417"/>
      <c r="R1161" s="417"/>
      <c r="S1161" s="417"/>
      <c r="T1161" s="417"/>
      <c r="U1161" s="416"/>
      <c r="V1161" s="416"/>
      <c r="W1161" s="417"/>
      <c r="X1161" s="417"/>
      <c r="Y1161" s="417"/>
      <c r="Z1161" s="417"/>
      <c r="AA1161" s="417"/>
      <c r="AB1161" s="417"/>
      <c r="AC1161" s="417"/>
      <c r="AD1161" s="417"/>
      <c r="AE1161" s="417"/>
      <c r="AF1161" s="417"/>
      <c r="AG1161" s="417"/>
    </row>
    <row r="1162" spans="1:33" s="461" customFormat="1" x14ac:dyDescent="0.2">
      <c r="A1162" s="478"/>
      <c r="J1162" s="479"/>
      <c r="N1162" s="417"/>
      <c r="O1162" s="417"/>
      <c r="P1162" s="417"/>
      <c r="Q1162" s="417"/>
      <c r="R1162" s="417"/>
      <c r="S1162" s="417"/>
      <c r="T1162" s="417"/>
      <c r="U1162" s="416"/>
      <c r="V1162" s="416"/>
      <c r="W1162" s="417"/>
      <c r="X1162" s="417"/>
      <c r="Y1162" s="417"/>
      <c r="Z1162" s="417"/>
      <c r="AA1162" s="417"/>
      <c r="AB1162" s="417"/>
      <c r="AC1162" s="417"/>
      <c r="AD1162" s="417"/>
      <c r="AE1162" s="417"/>
      <c r="AF1162" s="417"/>
      <c r="AG1162" s="417"/>
    </row>
    <row r="1163" spans="1:33" s="461" customFormat="1" x14ac:dyDescent="0.2">
      <c r="A1163" s="478"/>
      <c r="J1163" s="479"/>
      <c r="N1163" s="417"/>
      <c r="O1163" s="417"/>
      <c r="P1163" s="417"/>
      <c r="Q1163" s="417"/>
      <c r="R1163" s="417"/>
      <c r="S1163" s="417"/>
      <c r="T1163" s="417"/>
      <c r="U1163" s="416"/>
      <c r="V1163" s="416"/>
      <c r="W1163" s="417"/>
      <c r="X1163" s="417"/>
      <c r="Y1163" s="417"/>
      <c r="Z1163" s="417"/>
      <c r="AA1163" s="417"/>
      <c r="AB1163" s="417"/>
      <c r="AC1163" s="417"/>
      <c r="AD1163" s="417"/>
      <c r="AE1163" s="417"/>
      <c r="AF1163" s="417"/>
      <c r="AG1163" s="417"/>
    </row>
    <row r="1164" spans="1:33" s="461" customFormat="1" x14ac:dyDescent="0.2">
      <c r="A1164" s="478"/>
      <c r="J1164" s="479"/>
      <c r="N1164" s="417"/>
      <c r="O1164" s="417"/>
      <c r="P1164" s="417"/>
      <c r="Q1164" s="417"/>
      <c r="R1164" s="417"/>
      <c r="S1164" s="417"/>
      <c r="T1164" s="417"/>
      <c r="U1164" s="416"/>
      <c r="V1164" s="416"/>
      <c r="W1164" s="417"/>
      <c r="X1164" s="417"/>
      <c r="Y1164" s="417"/>
      <c r="Z1164" s="417"/>
      <c r="AA1164" s="417"/>
      <c r="AB1164" s="417"/>
      <c r="AC1164" s="417"/>
      <c r="AD1164" s="417"/>
      <c r="AE1164" s="417"/>
      <c r="AF1164" s="417"/>
      <c r="AG1164" s="417"/>
    </row>
    <row r="1165" spans="1:33" s="461" customFormat="1" x14ac:dyDescent="0.2">
      <c r="A1165" s="478"/>
      <c r="J1165" s="479"/>
      <c r="N1165" s="417"/>
      <c r="O1165" s="417"/>
      <c r="P1165" s="417"/>
      <c r="Q1165" s="417"/>
      <c r="R1165" s="417"/>
      <c r="S1165" s="417"/>
      <c r="T1165" s="417"/>
      <c r="U1165" s="416"/>
      <c r="V1165" s="416"/>
      <c r="W1165" s="417"/>
      <c r="X1165" s="417"/>
      <c r="Y1165" s="417"/>
      <c r="Z1165" s="417"/>
      <c r="AA1165" s="417"/>
      <c r="AB1165" s="417"/>
      <c r="AC1165" s="417"/>
      <c r="AD1165" s="417"/>
      <c r="AE1165" s="417"/>
      <c r="AF1165" s="417"/>
      <c r="AG1165" s="417"/>
    </row>
    <row r="1166" spans="1:33" s="461" customFormat="1" x14ac:dyDescent="0.2">
      <c r="A1166" s="478"/>
      <c r="J1166" s="479"/>
      <c r="N1166" s="417"/>
      <c r="O1166" s="417"/>
      <c r="P1166" s="417"/>
      <c r="Q1166" s="417"/>
      <c r="R1166" s="417"/>
      <c r="S1166" s="417"/>
      <c r="T1166" s="417"/>
      <c r="U1166" s="416"/>
      <c r="V1166" s="416"/>
      <c r="W1166" s="417"/>
      <c r="X1166" s="417"/>
      <c r="Y1166" s="417"/>
      <c r="Z1166" s="417"/>
      <c r="AA1166" s="417"/>
      <c r="AB1166" s="417"/>
      <c r="AC1166" s="417"/>
      <c r="AD1166" s="417"/>
      <c r="AE1166" s="417"/>
      <c r="AF1166" s="417"/>
      <c r="AG1166" s="417"/>
    </row>
    <row r="1167" spans="1:33" s="461" customFormat="1" x14ac:dyDescent="0.2">
      <c r="A1167" s="478"/>
      <c r="J1167" s="479"/>
      <c r="N1167" s="417"/>
      <c r="O1167" s="417"/>
      <c r="P1167" s="417"/>
      <c r="Q1167" s="417"/>
      <c r="R1167" s="417"/>
      <c r="S1167" s="417"/>
      <c r="T1167" s="417"/>
      <c r="U1167" s="416"/>
      <c r="V1167" s="416"/>
      <c r="W1167" s="417"/>
      <c r="X1167" s="417"/>
      <c r="Y1167" s="417"/>
      <c r="Z1167" s="417"/>
      <c r="AA1167" s="417"/>
      <c r="AB1167" s="417"/>
      <c r="AC1167" s="417"/>
      <c r="AD1167" s="417"/>
      <c r="AE1167" s="417"/>
      <c r="AF1167" s="417"/>
      <c r="AG1167" s="417"/>
    </row>
    <row r="1168" spans="1:33" s="461" customFormat="1" x14ac:dyDescent="0.2">
      <c r="A1168" s="478"/>
      <c r="J1168" s="479"/>
      <c r="N1168" s="417"/>
      <c r="O1168" s="417"/>
      <c r="P1168" s="417"/>
      <c r="Q1168" s="417"/>
      <c r="R1168" s="417"/>
      <c r="S1168" s="417"/>
      <c r="T1168" s="417"/>
      <c r="U1168" s="416"/>
      <c r="V1168" s="416"/>
      <c r="W1168" s="417"/>
      <c r="X1168" s="417"/>
      <c r="Y1168" s="417"/>
      <c r="Z1168" s="417"/>
      <c r="AA1168" s="417"/>
      <c r="AB1168" s="417"/>
      <c r="AC1168" s="417"/>
      <c r="AD1168" s="417"/>
      <c r="AE1168" s="417"/>
      <c r="AF1168" s="417"/>
      <c r="AG1168" s="417"/>
    </row>
    <row r="1169" spans="1:33" s="461" customFormat="1" x14ac:dyDescent="0.2">
      <c r="A1169" s="478"/>
      <c r="J1169" s="479"/>
      <c r="N1169" s="417"/>
      <c r="O1169" s="417"/>
      <c r="P1169" s="417"/>
      <c r="Q1169" s="417"/>
      <c r="R1169" s="417"/>
      <c r="S1169" s="417"/>
      <c r="T1169" s="417"/>
      <c r="U1169" s="416"/>
      <c r="V1169" s="416"/>
      <c r="W1169" s="417"/>
      <c r="X1169" s="417"/>
      <c r="Y1169" s="417"/>
      <c r="Z1169" s="417"/>
      <c r="AA1169" s="417"/>
      <c r="AB1169" s="417"/>
      <c r="AC1169" s="417"/>
      <c r="AD1169" s="417"/>
      <c r="AE1169" s="417"/>
      <c r="AF1169" s="417"/>
      <c r="AG1169" s="417"/>
    </row>
    <row r="1170" spans="1:33" s="461" customFormat="1" x14ac:dyDescent="0.2">
      <c r="A1170" s="478"/>
      <c r="J1170" s="479"/>
      <c r="N1170" s="417"/>
      <c r="O1170" s="417"/>
      <c r="P1170" s="417"/>
      <c r="Q1170" s="417"/>
      <c r="R1170" s="417"/>
      <c r="S1170" s="417"/>
      <c r="T1170" s="417"/>
      <c r="U1170" s="416"/>
      <c r="V1170" s="416"/>
      <c r="W1170" s="417"/>
      <c r="X1170" s="417"/>
      <c r="Y1170" s="417"/>
      <c r="Z1170" s="417"/>
      <c r="AA1170" s="417"/>
      <c r="AB1170" s="417"/>
      <c r="AC1170" s="417"/>
      <c r="AD1170" s="417"/>
      <c r="AE1170" s="417"/>
      <c r="AF1170" s="417"/>
      <c r="AG1170" s="417"/>
    </row>
    <row r="1171" spans="1:33" s="461" customFormat="1" x14ac:dyDescent="0.2">
      <c r="A1171" s="478"/>
      <c r="J1171" s="479"/>
      <c r="N1171" s="417"/>
      <c r="O1171" s="417"/>
      <c r="P1171" s="417"/>
      <c r="Q1171" s="417"/>
      <c r="R1171" s="417"/>
      <c r="S1171" s="417"/>
      <c r="T1171" s="417"/>
      <c r="U1171" s="416"/>
      <c r="V1171" s="416"/>
      <c r="W1171" s="417"/>
      <c r="X1171" s="417"/>
      <c r="Y1171" s="417"/>
      <c r="Z1171" s="417"/>
      <c r="AA1171" s="417"/>
      <c r="AB1171" s="417"/>
      <c r="AC1171" s="417"/>
      <c r="AD1171" s="417"/>
      <c r="AE1171" s="417"/>
      <c r="AF1171" s="417"/>
      <c r="AG1171" s="417"/>
    </row>
    <row r="1172" spans="1:33" s="461" customFormat="1" x14ac:dyDescent="0.2">
      <c r="A1172" s="478"/>
      <c r="J1172" s="479"/>
      <c r="N1172" s="417"/>
      <c r="O1172" s="417"/>
      <c r="P1172" s="417"/>
      <c r="Q1172" s="417"/>
      <c r="R1172" s="417"/>
      <c r="S1172" s="417"/>
      <c r="T1172" s="417"/>
      <c r="U1172" s="416"/>
      <c r="V1172" s="416"/>
      <c r="W1172" s="417"/>
      <c r="X1172" s="417"/>
      <c r="Y1172" s="417"/>
      <c r="Z1172" s="417"/>
      <c r="AA1172" s="417"/>
      <c r="AB1172" s="417"/>
      <c r="AC1172" s="417"/>
      <c r="AD1172" s="417"/>
      <c r="AE1172" s="417"/>
      <c r="AF1172" s="417"/>
      <c r="AG1172" s="417"/>
    </row>
    <row r="1173" spans="1:33" s="461" customFormat="1" x14ac:dyDescent="0.2">
      <c r="A1173" s="478"/>
      <c r="J1173" s="479"/>
      <c r="N1173" s="417"/>
      <c r="O1173" s="417"/>
      <c r="P1173" s="417"/>
      <c r="Q1173" s="417"/>
      <c r="R1173" s="417"/>
      <c r="S1173" s="417"/>
      <c r="T1173" s="417"/>
      <c r="U1173" s="416"/>
      <c r="V1173" s="416"/>
      <c r="W1173" s="417"/>
      <c r="X1173" s="417"/>
      <c r="Y1173" s="417"/>
      <c r="Z1173" s="417"/>
      <c r="AA1173" s="417"/>
      <c r="AB1173" s="417"/>
      <c r="AC1173" s="417"/>
      <c r="AD1173" s="417"/>
      <c r="AE1173" s="417"/>
      <c r="AF1173" s="417"/>
      <c r="AG1173" s="417"/>
    </row>
    <row r="1174" spans="1:33" s="461" customFormat="1" x14ac:dyDescent="0.2">
      <c r="A1174" s="478"/>
      <c r="J1174" s="479"/>
      <c r="N1174" s="417"/>
      <c r="O1174" s="417"/>
      <c r="P1174" s="417"/>
      <c r="Q1174" s="417"/>
      <c r="R1174" s="417"/>
      <c r="S1174" s="417"/>
      <c r="T1174" s="417"/>
      <c r="U1174" s="416"/>
      <c r="V1174" s="416"/>
      <c r="W1174" s="417"/>
      <c r="X1174" s="417"/>
      <c r="Y1174" s="417"/>
      <c r="Z1174" s="417"/>
      <c r="AA1174" s="417"/>
      <c r="AB1174" s="417"/>
      <c r="AC1174" s="417"/>
      <c r="AD1174" s="417"/>
      <c r="AE1174" s="417"/>
      <c r="AF1174" s="417"/>
      <c r="AG1174" s="417"/>
    </row>
    <row r="1175" spans="1:33" s="461" customFormat="1" x14ac:dyDescent="0.2">
      <c r="A1175" s="478"/>
      <c r="J1175" s="479"/>
      <c r="N1175" s="417"/>
      <c r="O1175" s="417"/>
      <c r="P1175" s="417"/>
      <c r="Q1175" s="417"/>
      <c r="R1175" s="417"/>
      <c r="S1175" s="417"/>
      <c r="T1175" s="417"/>
      <c r="U1175" s="416"/>
      <c r="V1175" s="416"/>
      <c r="W1175" s="417"/>
      <c r="X1175" s="417"/>
      <c r="Y1175" s="417"/>
      <c r="Z1175" s="417"/>
      <c r="AA1175" s="417"/>
      <c r="AB1175" s="417"/>
      <c r="AC1175" s="417"/>
      <c r="AD1175" s="417"/>
      <c r="AE1175" s="417"/>
      <c r="AF1175" s="417"/>
      <c r="AG1175" s="417"/>
    </row>
    <row r="1176" spans="1:33" s="461" customFormat="1" x14ac:dyDescent="0.2">
      <c r="A1176" s="478"/>
      <c r="J1176" s="479"/>
      <c r="N1176" s="417"/>
      <c r="O1176" s="417"/>
      <c r="P1176" s="417"/>
      <c r="Q1176" s="417"/>
      <c r="R1176" s="417"/>
      <c r="S1176" s="417"/>
      <c r="T1176" s="417"/>
      <c r="U1176" s="416"/>
      <c r="V1176" s="416"/>
      <c r="W1176" s="417"/>
      <c r="X1176" s="417"/>
      <c r="Y1176" s="417"/>
      <c r="Z1176" s="417"/>
      <c r="AA1176" s="417"/>
      <c r="AB1176" s="417"/>
      <c r="AC1176" s="417"/>
      <c r="AD1176" s="417"/>
      <c r="AE1176" s="417"/>
      <c r="AF1176" s="417"/>
      <c r="AG1176" s="417"/>
    </row>
    <row r="1177" spans="1:33" s="461" customFormat="1" x14ac:dyDescent="0.2">
      <c r="A1177" s="478"/>
      <c r="J1177" s="479"/>
      <c r="N1177" s="417"/>
      <c r="O1177" s="417"/>
      <c r="P1177" s="417"/>
      <c r="Q1177" s="417"/>
      <c r="R1177" s="417"/>
      <c r="S1177" s="417"/>
      <c r="T1177" s="417"/>
      <c r="U1177" s="416"/>
      <c r="V1177" s="416"/>
      <c r="W1177" s="417"/>
      <c r="X1177" s="417"/>
      <c r="Y1177" s="417"/>
      <c r="Z1177" s="417"/>
      <c r="AA1177" s="417"/>
      <c r="AB1177" s="417"/>
      <c r="AC1177" s="417"/>
      <c r="AD1177" s="417"/>
      <c r="AE1177" s="417"/>
      <c r="AF1177" s="417"/>
      <c r="AG1177" s="417"/>
    </row>
    <row r="1178" spans="1:33" s="461" customFormat="1" x14ac:dyDescent="0.2">
      <c r="A1178" s="478"/>
      <c r="J1178" s="479"/>
      <c r="N1178" s="417"/>
      <c r="O1178" s="417"/>
      <c r="P1178" s="417"/>
      <c r="Q1178" s="417"/>
      <c r="R1178" s="417"/>
      <c r="S1178" s="417"/>
      <c r="T1178" s="417"/>
      <c r="U1178" s="416"/>
      <c r="V1178" s="416"/>
      <c r="W1178" s="417"/>
      <c r="X1178" s="417"/>
      <c r="Y1178" s="417"/>
      <c r="Z1178" s="417"/>
      <c r="AA1178" s="417"/>
      <c r="AB1178" s="417"/>
      <c r="AC1178" s="417"/>
      <c r="AD1178" s="417"/>
      <c r="AE1178" s="417"/>
      <c r="AF1178" s="417"/>
      <c r="AG1178" s="417"/>
    </row>
    <row r="1179" spans="1:33" s="461" customFormat="1" x14ac:dyDescent="0.2">
      <c r="A1179" s="478"/>
      <c r="J1179" s="479"/>
      <c r="N1179" s="417"/>
      <c r="O1179" s="417"/>
      <c r="P1179" s="417"/>
      <c r="Q1179" s="417"/>
      <c r="R1179" s="417"/>
      <c r="S1179" s="417"/>
      <c r="T1179" s="417"/>
      <c r="U1179" s="416"/>
      <c r="V1179" s="416"/>
      <c r="W1179" s="417"/>
      <c r="X1179" s="417"/>
      <c r="Y1179" s="417"/>
      <c r="Z1179" s="417"/>
      <c r="AA1179" s="417"/>
      <c r="AB1179" s="417"/>
      <c r="AC1179" s="417"/>
      <c r="AD1179" s="417"/>
      <c r="AE1179" s="417"/>
      <c r="AF1179" s="417"/>
      <c r="AG1179" s="417"/>
    </row>
    <row r="1180" spans="1:33" s="461" customFormat="1" x14ac:dyDescent="0.2">
      <c r="A1180" s="478"/>
      <c r="J1180" s="479"/>
      <c r="N1180" s="417"/>
      <c r="O1180" s="417"/>
      <c r="P1180" s="417"/>
      <c r="Q1180" s="417"/>
      <c r="R1180" s="417"/>
      <c r="S1180" s="417"/>
      <c r="T1180" s="417"/>
      <c r="U1180" s="416"/>
      <c r="V1180" s="416"/>
      <c r="W1180" s="417"/>
      <c r="X1180" s="417"/>
      <c r="Y1180" s="417"/>
      <c r="Z1180" s="417"/>
      <c r="AA1180" s="417"/>
      <c r="AB1180" s="417"/>
      <c r="AC1180" s="417"/>
      <c r="AD1180" s="417"/>
      <c r="AE1180" s="417"/>
      <c r="AF1180" s="417"/>
      <c r="AG1180" s="417"/>
    </row>
    <row r="1181" spans="1:33" s="461" customFormat="1" x14ac:dyDescent="0.2">
      <c r="A1181" s="478"/>
      <c r="J1181" s="479"/>
      <c r="N1181" s="417"/>
      <c r="O1181" s="417"/>
      <c r="P1181" s="417"/>
      <c r="Q1181" s="417"/>
      <c r="R1181" s="417"/>
      <c r="S1181" s="417"/>
      <c r="T1181" s="417"/>
      <c r="U1181" s="416"/>
      <c r="V1181" s="416"/>
      <c r="W1181" s="417"/>
      <c r="X1181" s="417"/>
      <c r="Y1181" s="417"/>
      <c r="Z1181" s="417"/>
      <c r="AA1181" s="417"/>
      <c r="AB1181" s="417"/>
      <c r="AC1181" s="417"/>
      <c r="AD1181" s="417"/>
      <c r="AE1181" s="417"/>
      <c r="AF1181" s="417"/>
      <c r="AG1181" s="417"/>
    </row>
    <row r="1182" spans="1:33" s="461" customFormat="1" x14ac:dyDescent="0.2">
      <c r="A1182" s="478"/>
      <c r="J1182" s="479"/>
      <c r="N1182" s="417"/>
      <c r="O1182" s="417"/>
      <c r="P1182" s="417"/>
      <c r="Q1182" s="417"/>
      <c r="R1182" s="417"/>
      <c r="S1182" s="417"/>
      <c r="T1182" s="417"/>
      <c r="U1182" s="416"/>
      <c r="V1182" s="416"/>
      <c r="W1182" s="417"/>
      <c r="X1182" s="417"/>
      <c r="Y1182" s="417"/>
      <c r="Z1182" s="417"/>
      <c r="AA1182" s="417"/>
      <c r="AB1182" s="417"/>
      <c r="AC1182" s="417"/>
      <c r="AD1182" s="417"/>
      <c r="AE1182" s="417"/>
      <c r="AF1182" s="417"/>
      <c r="AG1182" s="417"/>
    </row>
    <row r="1183" spans="1:33" s="461" customFormat="1" x14ac:dyDescent="0.2">
      <c r="A1183" s="478"/>
      <c r="J1183" s="479"/>
      <c r="N1183" s="417"/>
      <c r="O1183" s="417"/>
      <c r="P1183" s="417"/>
      <c r="Q1183" s="417"/>
      <c r="R1183" s="417"/>
      <c r="S1183" s="417"/>
      <c r="T1183" s="417"/>
      <c r="U1183" s="416"/>
      <c r="V1183" s="416"/>
      <c r="W1183" s="417"/>
      <c r="X1183" s="417"/>
      <c r="Y1183" s="417"/>
      <c r="Z1183" s="417"/>
      <c r="AA1183" s="417"/>
      <c r="AB1183" s="417"/>
      <c r="AC1183" s="417"/>
      <c r="AD1183" s="417"/>
      <c r="AE1183" s="417"/>
      <c r="AF1183" s="417"/>
      <c r="AG1183" s="417"/>
    </row>
    <row r="1184" spans="1:33" s="461" customFormat="1" x14ac:dyDescent="0.2">
      <c r="A1184" s="478"/>
      <c r="J1184" s="479"/>
      <c r="N1184" s="417"/>
      <c r="O1184" s="417"/>
      <c r="P1184" s="417"/>
      <c r="Q1184" s="417"/>
      <c r="R1184" s="417"/>
      <c r="S1184" s="417"/>
      <c r="T1184" s="417"/>
      <c r="U1184" s="416"/>
      <c r="V1184" s="416"/>
      <c r="W1184" s="417"/>
      <c r="X1184" s="417"/>
      <c r="Y1184" s="417"/>
      <c r="Z1184" s="417"/>
      <c r="AA1184" s="417"/>
      <c r="AB1184" s="417"/>
      <c r="AC1184" s="417"/>
      <c r="AD1184" s="417"/>
      <c r="AE1184" s="417"/>
      <c r="AF1184" s="417"/>
      <c r="AG1184" s="417"/>
    </row>
    <row r="1185" spans="1:33" s="461" customFormat="1" x14ac:dyDescent="0.2">
      <c r="A1185" s="478"/>
      <c r="J1185" s="479"/>
      <c r="N1185" s="417"/>
      <c r="O1185" s="417"/>
      <c r="P1185" s="417"/>
      <c r="Q1185" s="417"/>
      <c r="R1185" s="417"/>
      <c r="S1185" s="417"/>
      <c r="T1185" s="417"/>
      <c r="U1185" s="416"/>
      <c r="V1185" s="416"/>
      <c r="W1185" s="417"/>
      <c r="X1185" s="417"/>
      <c r="Y1185" s="417"/>
      <c r="Z1185" s="417"/>
      <c r="AA1185" s="417"/>
      <c r="AB1185" s="417"/>
      <c r="AC1185" s="417"/>
      <c r="AD1185" s="417"/>
      <c r="AE1185" s="417"/>
      <c r="AF1185" s="417"/>
      <c r="AG1185" s="417"/>
    </row>
    <row r="1186" spans="1:33" s="461" customFormat="1" x14ac:dyDescent="0.2">
      <c r="A1186" s="478"/>
      <c r="J1186" s="479"/>
      <c r="N1186" s="417"/>
      <c r="O1186" s="417"/>
      <c r="P1186" s="417"/>
      <c r="Q1186" s="417"/>
      <c r="R1186" s="417"/>
      <c r="S1186" s="417"/>
      <c r="T1186" s="417"/>
      <c r="U1186" s="416"/>
      <c r="V1186" s="416"/>
      <c r="W1186" s="417"/>
      <c r="X1186" s="417"/>
      <c r="Y1186" s="417"/>
      <c r="Z1186" s="417"/>
      <c r="AA1186" s="417"/>
      <c r="AB1186" s="417"/>
      <c r="AC1186" s="417"/>
      <c r="AD1186" s="417"/>
      <c r="AE1186" s="417"/>
      <c r="AF1186" s="417"/>
      <c r="AG1186" s="417"/>
    </row>
    <row r="1187" spans="1:33" s="461" customFormat="1" x14ac:dyDescent="0.2">
      <c r="A1187" s="478"/>
      <c r="J1187" s="479"/>
      <c r="N1187" s="417"/>
      <c r="O1187" s="417"/>
      <c r="P1187" s="417"/>
      <c r="Q1187" s="417"/>
      <c r="R1187" s="417"/>
      <c r="S1187" s="417"/>
      <c r="T1187" s="417"/>
      <c r="U1187" s="416"/>
      <c r="V1187" s="416"/>
      <c r="W1187" s="417"/>
      <c r="X1187" s="417"/>
      <c r="Y1187" s="417"/>
      <c r="Z1187" s="417"/>
      <c r="AA1187" s="417"/>
      <c r="AB1187" s="417"/>
      <c r="AC1187" s="417"/>
      <c r="AD1187" s="417"/>
      <c r="AE1187" s="417"/>
      <c r="AF1187" s="417"/>
      <c r="AG1187" s="417"/>
    </row>
    <row r="1188" spans="1:33" s="461" customFormat="1" x14ac:dyDescent="0.2">
      <c r="A1188" s="478"/>
      <c r="J1188" s="479"/>
      <c r="N1188" s="417"/>
      <c r="O1188" s="417"/>
      <c r="P1188" s="417"/>
      <c r="Q1188" s="417"/>
      <c r="R1188" s="417"/>
      <c r="S1188" s="417"/>
      <c r="T1188" s="417"/>
      <c r="U1188" s="416"/>
      <c r="V1188" s="416"/>
      <c r="W1188" s="417"/>
      <c r="X1188" s="417"/>
      <c r="Y1188" s="417"/>
      <c r="Z1188" s="417"/>
      <c r="AA1188" s="417"/>
      <c r="AB1188" s="417"/>
      <c r="AC1188" s="417"/>
      <c r="AD1188" s="417"/>
      <c r="AE1188" s="417"/>
      <c r="AF1188" s="417"/>
      <c r="AG1188" s="417"/>
    </row>
    <row r="1189" spans="1:33" s="461" customFormat="1" x14ac:dyDescent="0.2">
      <c r="A1189" s="478"/>
      <c r="J1189" s="479"/>
      <c r="N1189" s="417"/>
      <c r="O1189" s="417"/>
      <c r="P1189" s="417"/>
      <c r="Q1189" s="417"/>
      <c r="R1189" s="417"/>
      <c r="S1189" s="417"/>
      <c r="T1189" s="417"/>
      <c r="U1189" s="416"/>
      <c r="V1189" s="416"/>
      <c r="W1189" s="417"/>
      <c r="X1189" s="417"/>
      <c r="Y1189" s="417"/>
      <c r="Z1189" s="417"/>
      <c r="AA1189" s="417"/>
      <c r="AB1189" s="417"/>
      <c r="AC1189" s="417"/>
      <c r="AD1189" s="417"/>
      <c r="AE1189" s="417"/>
      <c r="AF1189" s="417"/>
      <c r="AG1189" s="417"/>
    </row>
    <row r="1190" spans="1:33" s="461" customFormat="1" x14ac:dyDescent="0.2">
      <c r="A1190" s="478"/>
      <c r="J1190" s="479"/>
      <c r="N1190" s="417"/>
      <c r="O1190" s="417"/>
      <c r="P1190" s="417"/>
      <c r="Q1190" s="417"/>
      <c r="R1190" s="417"/>
      <c r="S1190" s="417"/>
      <c r="T1190" s="417"/>
      <c r="U1190" s="416"/>
      <c r="V1190" s="416"/>
      <c r="W1190" s="417"/>
      <c r="X1190" s="417"/>
      <c r="Y1190" s="417"/>
      <c r="Z1190" s="417"/>
      <c r="AA1190" s="417"/>
      <c r="AB1190" s="417"/>
      <c r="AC1190" s="417"/>
      <c r="AD1190" s="417"/>
      <c r="AE1190" s="417"/>
      <c r="AF1190" s="417"/>
      <c r="AG1190" s="417"/>
    </row>
    <row r="1191" spans="1:33" s="461" customFormat="1" x14ac:dyDescent="0.2">
      <c r="A1191" s="478"/>
      <c r="J1191" s="479"/>
      <c r="N1191" s="417"/>
      <c r="O1191" s="417"/>
      <c r="P1191" s="417"/>
      <c r="Q1191" s="417"/>
      <c r="R1191" s="417"/>
      <c r="S1191" s="417"/>
      <c r="T1191" s="417"/>
      <c r="U1191" s="416"/>
      <c r="V1191" s="416"/>
      <c r="W1191" s="417"/>
      <c r="X1191" s="417"/>
      <c r="Y1191" s="417"/>
      <c r="Z1191" s="417"/>
      <c r="AA1191" s="417"/>
      <c r="AB1191" s="417"/>
      <c r="AC1191" s="417"/>
      <c r="AD1191" s="417"/>
      <c r="AE1191" s="417"/>
      <c r="AF1191" s="417"/>
      <c r="AG1191" s="417"/>
    </row>
    <row r="1192" spans="1:33" s="461" customFormat="1" x14ac:dyDescent="0.2">
      <c r="A1192" s="478"/>
      <c r="J1192" s="479"/>
      <c r="N1192" s="417"/>
      <c r="O1192" s="417"/>
      <c r="P1192" s="417"/>
      <c r="Q1192" s="417"/>
      <c r="R1192" s="417"/>
      <c r="S1192" s="417"/>
      <c r="T1192" s="417"/>
      <c r="U1192" s="416"/>
      <c r="V1192" s="416"/>
      <c r="W1192" s="417"/>
      <c r="X1192" s="417"/>
      <c r="Y1192" s="417"/>
      <c r="Z1192" s="417"/>
      <c r="AA1192" s="417"/>
      <c r="AB1192" s="417"/>
      <c r="AC1192" s="417"/>
      <c r="AD1192" s="417"/>
      <c r="AE1192" s="417"/>
      <c r="AF1192" s="417"/>
      <c r="AG1192" s="417"/>
    </row>
    <row r="1193" spans="1:33" s="461" customFormat="1" x14ac:dyDescent="0.2">
      <c r="A1193" s="478"/>
      <c r="J1193" s="479"/>
      <c r="N1193" s="417"/>
      <c r="O1193" s="417"/>
      <c r="P1193" s="417"/>
      <c r="Q1193" s="417"/>
      <c r="R1193" s="417"/>
      <c r="S1193" s="417"/>
      <c r="T1193" s="417"/>
      <c r="U1193" s="416"/>
      <c r="V1193" s="416"/>
      <c r="W1193" s="417"/>
      <c r="X1193" s="417"/>
      <c r="Y1193" s="417"/>
      <c r="Z1193" s="417"/>
      <c r="AA1193" s="417"/>
      <c r="AB1193" s="417"/>
      <c r="AC1193" s="417"/>
      <c r="AD1193" s="417"/>
      <c r="AE1193" s="417"/>
      <c r="AF1193" s="417"/>
      <c r="AG1193" s="417"/>
    </row>
    <row r="1194" spans="1:33" s="461" customFormat="1" x14ac:dyDescent="0.2">
      <c r="A1194" s="478"/>
      <c r="J1194" s="479"/>
      <c r="N1194" s="417"/>
      <c r="O1194" s="417"/>
      <c r="P1194" s="417"/>
      <c r="Q1194" s="417"/>
      <c r="R1194" s="417"/>
      <c r="S1194" s="417"/>
      <c r="T1194" s="417"/>
      <c r="U1194" s="416"/>
      <c r="V1194" s="416"/>
      <c r="W1194" s="417"/>
      <c r="X1194" s="417"/>
      <c r="Y1194" s="417"/>
      <c r="Z1194" s="417"/>
      <c r="AA1194" s="417"/>
      <c r="AB1194" s="417"/>
      <c r="AC1194" s="417"/>
      <c r="AD1194" s="417"/>
      <c r="AE1194" s="417"/>
      <c r="AF1194" s="417"/>
      <c r="AG1194" s="417"/>
    </row>
    <row r="1195" spans="1:33" s="461" customFormat="1" x14ac:dyDescent="0.2">
      <c r="A1195" s="478"/>
      <c r="J1195" s="479"/>
      <c r="N1195" s="417"/>
      <c r="O1195" s="417"/>
      <c r="P1195" s="417"/>
      <c r="Q1195" s="417"/>
      <c r="R1195" s="417"/>
      <c r="S1195" s="417"/>
      <c r="T1195" s="417"/>
      <c r="U1195" s="416"/>
      <c r="V1195" s="416"/>
      <c r="W1195" s="417"/>
      <c r="X1195" s="417"/>
      <c r="Y1195" s="417"/>
      <c r="Z1195" s="417"/>
      <c r="AA1195" s="417"/>
      <c r="AB1195" s="417"/>
      <c r="AC1195" s="417"/>
      <c r="AD1195" s="417"/>
      <c r="AE1195" s="417"/>
      <c r="AF1195" s="417"/>
      <c r="AG1195" s="417"/>
    </row>
    <row r="1196" spans="1:33" s="461" customFormat="1" x14ac:dyDescent="0.2">
      <c r="A1196" s="478"/>
      <c r="J1196" s="479"/>
      <c r="N1196" s="417"/>
      <c r="O1196" s="417"/>
      <c r="P1196" s="417"/>
      <c r="Q1196" s="417"/>
      <c r="R1196" s="417"/>
      <c r="S1196" s="417"/>
      <c r="T1196" s="417"/>
      <c r="U1196" s="416"/>
      <c r="V1196" s="416"/>
      <c r="W1196" s="417"/>
      <c r="X1196" s="417"/>
      <c r="Y1196" s="417"/>
      <c r="Z1196" s="417"/>
      <c r="AA1196" s="417"/>
      <c r="AB1196" s="417"/>
      <c r="AC1196" s="417"/>
      <c r="AD1196" s="417"/>
      <c r="AE1196" s="417"/>
      <c r="AF1196" s="417"/>
      <c r="AG1196" s="417"/>
    </row>
    <row r="1197" spans="1:33" s="461" customFormat="1" x14ac:dyDescent="0.2">
      <c r="A1197" s="478"/>
      <c r="J1197" s="479"/>
      <c r="N1197" s="417"/>
      <c r="O1197" s="417"/>
      <c r="P1197" s="417"/>
      <c r="Q1197" s="417"/>
      <c r="R1197" s="417"/>
      <c r="S1197" s="417"/>
      <c r="T1197" s="417"/>
      <c r="U1197" s="416"/>
      <c r="V1197" s="416"/>
      <c r="W1197" s="417"/>
      <c r="X1197" s="417"/>
      <c r="Y1197" s="417"/>
      <c r="Z1197" s="417"/>
      <c r="AA1197" s="417"/>
      <c r="AB1197" s="417"/>
      <c r="AC1197" s="417"/>
      <c r="AD1197" s="417"/>
      <c r="AE1197" s="417"/>
      <c r="AF1197" s="417"/>
      <c r="AG1197" s="417"/>
    </row>
    <row r="1198" spans="1:33" s="461" customFormat="1" x14ac:dyDescent="0.2">
      <c r="A1198" s="478"/>
      <c r="J1198" s="479"/>
      <c r="N1198" s="417"/>
      <c r="O1198" s="417"/>
      <c r="P1198" s="417"/>
      <c r="Q1198" s="417"/>
      <c r="R1198" s="417"/>
      <c r="S1198" s="417"/>
      <c r="T1198" s="417"/>
      <c r="U1198" s="416"/>
      <c r="V1198" s="416"/>
      <c r="W1198" s="417"/>
      <c r="X1198" s="417"/>
      <c r="Y1198" s="417"/>
      <c r="Z1198" s="417"/>
      <c r="AA1198" s="417"/>
      <c r="AB1198" s="417"/>
      <c r="AC1198" s="417"/>
      <c r="AD1198" s="417"/>
      <c r="AE1198" s="417"/>
      <c r="AF1198" s="417"/>
      <c r="AG1198" s="417"/>
    </row>
    <row r="1199" spans="1:33" s="461" customFormat="1" x14ac:dyDescent="0.2">
      <c r="A1199" s="478"/>
      <c r="J1199" s="479"/>
      <c r="N1199" s="417"/>
      <c r="O1199" s="417"/>
      <c r="P1199" s="417"/>
      <c r="Q1199" s="417"/>
      <c r="R1199" s="417"/>
      <c r="S1199" s="417"/>
      <c r="T1199" s="417"/>
      <c r="U1199" s="416"/>
      <c r="V1199" s="416"/>
      <c r="W1199" s="417"/>
      <c r="X1199" s="417"/>
      <c r="Y1199" s="417"/>
      <c r="Z1199" s="417"/>
      <c r="AA1199" s="417"/>
      <c r="AB1199" s="417"/>
      <c r="AC1199" s="417"/>
      <c r="AD1199" s="417"/>
      <c r="AE1199" s="417"/>
      <c r="AF1199" s="417"/>
      <c r="AG1199" s="417"/>
    </row>
    <row r="1200" spans="1:33" s="461" customFormat="1" x14ac:dyDescent="0.2">
      <c r="A1200" s="478"/>
      <c r="J1200" s="479"/>
      <c r="N1200" s="417"/>
      <c r="O1200" s="417"/>
      <c r="P1200" s="417"/>
      <c r="Q1200" s="417"/>
      <c r="R1200" s="417"/>
      <c r="S1200" s="417"/>
      <c r="T1200" s="417"/>
      <c r="U1200" s="416"/>
      <c r="V1200" s="416"/>
      <c r="W1200" s="417"/>
      <c r="X1200" s="417"/>
      <c r="Y1200" s="417"/>
      <c r="Z1200" s="417"/>
      <c r="AA1200" s="417"/>
      <c r="AB1200" s="417"/>
      <c r="AC1200" s="417"/>
      <c r="AD1200" s="417"/>
      <c r="AE1200" s="417"/>
      <c r="AF1200" s="417"/>
      <c r="AG1200" s="417"/>
    </row>
    <row r="1201" spans="1:33" s="461" customFormat="1" x14ac:dyDescent="0.2">
      <c r="A1201" s="478"/>
      <c r="J1201" s="479"/>
      <c r="N1201" s="417"/>
      <c r="O1201" s="417"/>
      <c r="P1201" s="417"/>
      <c r="Q1201" s="417"/>
      <c r="R1201" s="417"/>
      <c r="S1201" s="417"/>
      <c r="T1201" s="417"/>
      <c r="U1201" s="416"/>
      <c r="V1201" s="416"/>
      <c r="W1201" s="417"/>
      <c r="X1201" s="417"/>
      <c r="Y1201" s="417"/>
      <c r="Z1201" s="417"/>
      <c r="AA1201" s="417"/>
      <c r="AB1201" s="417"/>
      <c r="AC1201" s="417"/>
      <c r="AD1201" s="417"/>
      <c r="AE1201" s="417"/>
      <c r="AF1201" s="417"/>
      <c r="AG1201" s="417"/>
    </row>
    <row r="1202" spans="1:33" s="461" customFormat="1" x14ac:dyDescent="0.2">
      <c r="A1202" s="478"/>
      <c r="J1202" s="479"/>
      <c r="N1202" s="417"/>
      <c r="O1202" s="417"/>
      <c r="P1202" s="417"/>
      <c r="Q1202" s="417"/>
      <c r="R1202" s="417"/>
      <c r="S1202" s="417"/>
      <c r="T1202" s="417"/>
      <c r="U1202" s="416"/>
      <c r="V1202" s="416"/>
      <c r="W1202" s="417"/>
      <c r="X1202" s="417"/>
      <c r="Y1202" s="417"/>
      <c r="Z1202" s="417"/>
      <c r="AA1202" s="417"/>
      <c r="AB1202" s="417"/>
      <c r="AC1202" s="417"/>
      <c r="AD1202" s="417"/>
      <c r="AE1202" s="417"/>
      <c r="AF1202" s="417"/>
      <c r="AG1202" s="417"/>
    </row>
    <row r="1203" spans="1:33" s="461" customFormat="1" x14ac:dyDescent="0.2">
      <c r="A1203" s="478"/>
      <c r="J1203" s="479"/>
      <c r="N1203" s="417"/>
      <c r="O1203" s="417"/>
      <c r="P1203" s="417"/>
      <c r="Q1203" s="417"/>
      <c r="R1203" s="417"/>
      <c r="S1203" s="417"/>
      <c r="T1203" s="417"/>
      <c r="U1203" s="416"/>
      <c r="V1203" s="416"/>
      <c r="W1203" s="417"/>
      <c r="X1203" s="417"/>
      <c r="Y1203" s="417"/>
      <c r="Z1203" s="417"/>
      <c r="AA1203" s="417"/>
      <c r="AB1203" s="417"/>
      <c r="AC1203" s="417"/>
      <c r="AD1203" s="417"/>
      <c r="AE1203" s="417"/>
      <c r="AF1203" s="417"/>
      <c r="AG1203" s="417"/>
    </row>
    <row r="1204" spans="1:33" s="461" customFormat="1" x14ac:dyDescent="0.2">
      <c r="A1204" s="478"/>
      <c r="J1204" s="479"/>
      <c r="N1204" s="417"/>
      <c r="O1204" s="417"/>
      <c r="P1204" s="417"/>
      <c r="Q1204" s="417"/>
      <c r="R1204" s="417"/>
      <c r="S1204" s="417"/>
      <c r="T1204" s="417"/>
      <c r="U1204" s="416"/>
      <c r="V1204" s="416"/>
      <c r="W1204" s="417"/>
      <c r="X1204" s="417"/>
      <c r="Y1204" s="417"/>
      <c r="Z1204" s="417"/>
      <c r="AA1204" s="417"/>
      <c r="AB1204" s="417"/>
      <c r="AC1204" s="417"/>
      <c r="AD1204" s="417"/>
      <c r="AE1204" s="417"/>
      <c r="AF1204" s="417"/>
      <c r="AG1204" s="417"/>
    </row>
    <row r="1205" spans="1:33" s="461" customFormat="1" x14ac:dyDescent="0.2">
      <c r="A1205" s="478"/>
      <c r="J1205" s="479"/>
      <c r="N1205" s="417"/>
      <c r="O1205" s="417"/>
      <c r="P1205" s="417"/>
      <c r="Q1205" s="417"/>
      <c r="R1205" s="417"/>
      <c r="S1205" s="417"/>
      <c r="T1205" s="417"/>
      <c r="U1205" s="416"/>
      <c r="V1205" s="416"/>
      <c r="W1205" s="417"/>
      <c r="X1205" s="417"/>
      <c r="Y1205" s="417"/>
      <c r="Z1205" s="417"/>
      <c r="AA1205" s="417"/>
      <c r="AB1205" s="417"/>
      <c r="AC1205" s="417"/>
      <c r="AD1205" s="417"/>
      <c r="AE1205" s="417"/>
      <c r="AF1205" s="417"/>
      <c r="AG1205" s="417"/>
    </row>
    <row r="1206" spans="1:33" s="461" customFormat="1" x14ac:dyDescent="0.2">
      <c r="A1206" s="478"/>
      <c r="J1206" s="479"/>
      <c r="N1206" s="417"/>
      <c r="O1206" s="417"/>
      <c r="P1206" s="417"/>
      <c r="Q1206" s="417"/>
      <c r="R1206" s="417"/>
      <c r="S1206" s="417"/>
      <c r="T1206" s="417"/>
      <c r="U1206" s="416"/>
      <c r="V1206" s="416"/>
      <c r="W1206" s="417"/>
      <c r="X1206" s="417"/>
      <c r="Y1206" s="417"/>
      <c r="Z1206" s="417"/>
      <c r="AA1206" s="417"/>
      <c r="AB1206" s="417"/>
      <c r="AC1206" s="417"/>
      <c r="AD1206" s="417"/>
      <c r="AE1206" s="417"/>
      <c r="AF1206" s="417"/>
      <c r="AG1206" s="417"/>
    </row>
    <row r="1207" spans="1:33" s="461" customFormat="1" x14ac:dyDescent="0.2">
      <c r="A1207" s="478"/>
      <c r="J1207" s="479"/>
      <c r="N1207" s="417"/>
      <c r="O1207" s="417"/>
      <c r="P1207" s="417"/>
      <c r="Q1207" s="417"/>
      <c r="R1207" s="417"/>
      <c r="S1207" s="417"/>
      <c r="T1207" s="417"/>
      <c r="U1207" s="416"/>
      <c r="V1207" s="416"/>
      <c r="W1207" s="417"/>
      <c r="X1207" s="417"/>
      <c r="Y1207" s="417"/>
      <c r="Z1207" s="417"/>
      <c r="AA1207" s="417"/>
      <c r="AB1207" s="417"/>
      <c r="AC1207" s="417"/>
      <c r="AD1207" s="417"/>
      <c r="AE1207" s="417"/>
      <c r="AF1207" s="417"/>
      <c r="AG1207" s="417"/>
    </row>
    <row r="1208" spans="1:33" s="461" customFormat="1" x14ac:dyDescent="0.2">
      <c r="A1208" s="478"/>
      <c r="J1208" s="479"/>
      <c r="N1208" s="417"/>
      <c r="O1208" s="417"/>
      <c r="P1208" s="417"/>
      <c r="Q1208" s="417"/>
      <c r="R1208" s="417"/>
      <c r="S1208" s="417"/>
      <c r="T1208" s="417"/>
      <c r="U1208" s="416"/>
      <c r="V1208" s="416"/>
      <c r="W1208" s="417"/>
      <c r="X1208" s="417"/>
      <c r="Y1208" s="417"/>
      <c r="Z1208" s="417"/>
      <c r="AA1208" s="417"/>
      <c r="AB1208" s="417"/>
      <c r="AC1208" s="417"/>
      <c r="AD1208" s="417"/>
      <c r="AE1208" s="417"/>
      <c r="AF1208" s="417"/>
      <c r="AG1208" s="417"/>
    </row>
    <row r="1209" spans="1:33" s="461" customFormat="1" x14ac:dyDescent="0.2">
      <c r="A1209" s="478"/>
      <c r="J1209" s="479"/>
      <c r="N1209" s="417"/>
      <c r="O1209" s="417"/>
      <c r="P1209" s="417"/>
      <c r="Q1209" s="417"/>
      <c r="R1209" s="417"/>
      <c r="S1209" s="417"/>
      <c r="T1209" s="417"/>
      <c r="U1209" s="416"/>
      <c r="V1209" s="416"/>
      <c r="W1209" s="417"/>
      <c r="X1209" s="417"/>
      <c r="Y1209" s="417"/>
      <c r="Z1209" s="417"/>
      <c r="AA1209" s="417"/>
      <c r="AB1209" s="417"/>
      <c r="AC1209" s="417"/>
      <c r="AD1209" s="417"/>
      <c r="AE1209" s="417"/>
      <c r="AF1209" s="417"/>
      <c r="AG1209" s="417"/>
    </row>
    <row r="1210" spans="1:33" s="461" customFormat="1" x14ac:dyDescent="0.2">
      <c r="A1210" s="478"/>
      <c r="J1210" s="479"/>
      <c r="N1210" s="417"/>
      <c r="O1210" s="417"/>
      <c r="P1210" s="417"/>
      <c r="Q1210" s="417"/>
      <c r="R1210" s="417"/>
      <c r="S1210" s="417"/>
      <c r="T1210" s="417"/>
      <c r="U1210" s="416"/>
      <c r="V1210" s="416"/>
      <c r="W1210" s="417"/>
      <c r="X1210" s="417"/>
      <c r="Y1210" s="417"/>
      <c r="Z1210" s="417"/>
      <c r="AA1210" s="417"/>
      <c r="AB1210" s="417"/>
      <c r="AC1210" s="417"/>
      <c r="AD1210" s="417"/>
      <c r="AE1210" s="417"/>
      <c r="AF1210" s="417"/>
      <c r="AG1210" s="417"/>
    </row>
    <row r="1211" spans="1:33" s="461" customFormat="1" x14ac:dyDescent="0.2">
      <c r="A1211" s="478"/>
      <c r="J1211" s="479"/>
      <c r="N1211" s="417"/>
      <c r="O1211" s="417"/>
      <c r="P1211" s="417"/>
      <c r="Q1211" s="417"/>
      <c r="R1211" s="417"/>
      <c r="S1211" s="417"/>
      <c r="T1211" s="417"/>
      <c r="U1211" s="416"/>
      <c r="V1211" s="416"/>
      <c r="W1211" s="417"/>
      <c r="X1211" s="417"/>
      <c r="Y1211" s="417"/>
      <c r="Z1211" s="417"/>
      <c r="AA1211" s="417"/>
      <c r="AB1211" s="417"/>
      <c r="AC1211" s="417"/>
      <c r="AD1211" s="417"/>
      <c r="AE1211" s="417"/>
      <c r="AF1211" s="417"/>
      <c r="AG1211" s="417"/>
    </row>
    <row r="1212" spans="1:33" s="461" customFormat="1" x14ac:dyDescent="0.2">
      <c r="A1212" s="478"/>
      <c r="J1212" s="479"/>
      <c r="N1212" s="417"/>
      <c r="O1212" s="417"/>
      <c r="P1212" s="417"/>
      <c r="Q1212" s="417"/>
      <c r="R1212" s="417"/>
      <c r="S1212" s="417"/>
      <c r="T1212" s="417"/>
      <c r="U1212" s="416"/>
      <c r="V1212" s="416"/>
      <c r="W1212" s="417"/>
      <c r="X1212" s="417"/>
      <c r="Y1212" s="417"/>
      <c r="Z1212" s="417"/>
      <c r="AA1212" s="417"/>
      <c r="AB1212" s="417"/>
      <c r="AC1212" s="417"/>
      <c r="AD1212" s="417"/>
      <c r="AE1212" s="417"/>
      <c r="AF1212" s="417"/>
      <c r="AG1212" s="417"/>
    </row>
    <row r="1213" spans="1:33" s="461" customFormat="1" x14ac:dyDescent="0.2">
      <c r="A1213" s="478"/>
      <c r="J1213" s="479"/>
      <c r="N1213" s="417"/>
      <c r="O1213" s="417"/>
      <c r="P1213" s="417"/>
      <c r="Q1213" s="417"/>
      <c r="R1213" s="417"/>
      <c r="S1213" s="417"/>
      <c r="T1213" s="417"/>
      <c r="U1213" s="416"/>
      <c r="V1213" s="416"/>
      <c r="W1213" s="417"/>
      <c r="X1213" s="417"/>
      <c r="Y1213" s="417"/>
      <c r="Z1213" s="417"/>
      <c r="AA1213" s="417"/>
      <c r="AB1213" s="417"/>
      <c r="AC1213" s="417"/>
      <c r="AD1213" s="417"/>
      <c r="AE1213" s="417"/>
      <c r="AF1213" s="417"/>
      <c r="AG1213" s="417"/>
    </row>
    <row r="1214" spans="1:33" s="461" customFormat="1" x14ac:dyDescent="0.2">
      <c r="A1214" s="478"/>
      <c r="J1214" s="479"/>
      <c r="N1214" s="417"/>
      <c r="O1214" s="417"/>
      <c r="P1214" s="417"/>
      <c r="Q1214" s="417"/>
      <c r="R1214" s="417"/>
      <c r="S1214" s="417"/>
      <c r="T1214" s="417"/>
      <c r="U1214" s="416"/>
      <c r="V1214" s="416"/>
      <c r="W1214" s="417"/>
      <c r="X1214" s="417"/>
      <c r="Y1214" s="417"/>
      <c r="Z1214" s="417"/>
      <c r="AA1214" s="417"/>
      <c r="AB1214" s="417"/>
      <c r="AC1214" s="417"/>
      <c r="AD1214" s="417"/>
      <c r="AE1214" s="417"/>
      <c r="AF1214" s="417"/>
      <c r="AG1214" s="417"/>
    </row>
    <row r="1215" spans="1:33" s="461" customFormat="1" x14ac:dyDescent="0.2">
      <c r="A1215" s="478"/>
      <c r="J1215" s="479"/>
      <c r="N1215" s="417"/>
      <c r="O1215" s="417"/>
      <c r="P1215" s="417"/>
      <c r="Q1215" s="417"/>
      <c r="R1215" s="417"/>
      <c r="S1215" s="417"/>
      <c r="T1215" s="417"/>
      <c r="U1215" s="416"/>
      <c r="V1215" s="416"/>
      <c r="W1215" s="417"/>
      <c r="X1215" s="417"/>
      <c r="Y1215" s="417"/>
      <c r="Z1215" s="417"/>
      <c r="AA1215" s="417"/>
      <c r="AB1215" s="417"/>
      <c r="AC1215" s="417"/>
      <c r="AD1215" s="417"/>
      <c r="AE1215" s="417"/>
      <c r="AF1215" s="417"/>
      <c r="AG1215" s="417"/>
    </row>
    <row r="1216" spans="1:33" s="461" customFormat="1" x14ac:dyDescent="0.2">
      <c r="A1216" s="478"/>
      <c r="J1216" s="479"/>
      <c r="N1216" s="417"/>
      <c r="O1216" s="417"/>
      <c r="P1216" s="417"/>
      <c r="Q1216" s="417"/>
      <c r="R1216" s="417"/>
      <c r="S1216" s="417"/>
      <c r="T1216" s="417"/>
      <c r="U1216" s="416"/>
      <c r="V1216" s="416"/>
      <c r="W1216" s="417"/>
      <c r="X1216" s="417"/>
      <c r="Y1216" s="417"/>
      <c r="Z1216" s="417"/>
      <c r="AA1216" s="417"/>
      <c r="AB1216" s="417"/>
      <c r="AC1216" s="417"/>
      <c r="AD1216" s="417"/>
      <c r="AE1216" s="417"/>
      <c r="AF1216" s="417"/>
      <c r="AG1216" s="417"/>
    </row>
    <row r="1217" spans="1:33" s="461" customFormat="1" x14ac:dyDescent="0.2">
      <c r="A1217" s="478"/>
      <c r="J1217" s="479"/>
      <c r="N1217" s="417"/>
      <c r="O1217" s="417"/>
      <c r="P1217" s="417"/>
      <c r="Q1217" s="417"/>
      <c r="R1217" s="417"/>
      <c r="S1217" s="417"/>
      <c r="T1217" s="417"/>
      <c r="U1217" s="416"/>
      <c r="V1217" s="416"/>
      <c r="W1217" s="417"/>
      <c r="X1217" s="417"/>
      <c r="Y1217" s="417"/>
      <c r="Z1217" s="417"/>
      <c r="AA1217" s="417"/>
      <c r="AB1217" s="417"/>
      <c r="AC1217" s="417"/>
      <c r="AD1217" s="417"/>
      <c r="AE1217" s="417"/>
      <c r="AF1217" s="417"/>
      <c r="AG1217" s="417"/>
    </row>
    <row r="1218" spans="1:33" s="461" customFormat="1" x14ac:dyDescent="0.2">
      <c r="A1218" s="478"/>
      <c r="J1218" s="479"/>
      <c r="N1218" s="417"/>
      <c r="O1218" s="417"/>
      <c r="P1218" s="417"/>
      <c r="Q1218" s="417"/>
      <c r="R1218" s="417"/>
      <c r="S1218" s="417"/>
      <c r="T1218" s="417"/>
      <c r="U1218" s="416"/>
      <c r="V1218" s="416"/>
      <c r="W1218" s="417"/>
      <c r="X1218" s="417"/>
      <c r="Y1218" s="417"/>
      <c r="Z1218" s="417"/>
      <c r="AA1218" s="417"/>
      <c r="AB1218" s="417"/>
      <c r="AC1218" s="417"/>
      <c r="AD1218" s="417"/>
      <c r="AE1218" s="417"/>
      <c r="AF1218" s="417"/>
      <c r="AG1218" s="417"/>
    </row>
    <row r="1219" spans="1:33" s="461" customFormat="1" x14ac:dyDescent="0.2">
      <c r="A1219" s="478"/>
      <c r="J1219" s="479"/>
      <c r="N1219" s="417"/>
      <c r="O1219" s="417"/>
      <c r="P1219" s="417"/>
      <c r="Q1219" s="417"/>
      <c r="R1219" s="417"/>
      <c r="S1219" s="417"/>
      <c r="T1219" s="417"/>
      <c r="U1219" s="416"/>
      <c r="V1219" s="416"/>
      <c r="W1219" s="417"/>
      <c r="X1219" s="417"/>
      <c r="Y1219" s="417"/>
      <c r="Z1219" s="417"/>
      <c r="AA1219" s="417"/>
      <c r="AB1219" s="417"/>
      <c r="AC1219" s="417"/>
      <c r="AD1219" s="417"/>
      <c r="AE1219" s="417"/>
      <c r="AF1219" s="417"/>
      <c r="AG1219" s="417"/>
    </row>
    <row r="1220" spans="1:33" s="461" customFormat="1" x14ac:dyDescent="0.2">
      <c r="A1220" s="478"/>
      <c r="J1220" s="479"/>
      <c r="N1220" s="417"/>
      <c r="O1220" s="417"/>
      <c r="P1220" s="417"/>
      <c r="Q1220" s="417"/>
      <c r="R1220" s="417"/>
      <c r="S1220" s="417"/>
      <c r="T1220" s="417"/>
      <c r="U1220" s="416"/>
      <c r="V1220" s="416"/>
      <c r="W1220" s="417"/>
      <c r="X1220" s="417"/>
      <c r="Y1220" s="417"/>
      <c r="Z1220" s="417"/>
      <c r="AA1220" s="417"/>
      <c r="AB1220" s="417"/>
      <c r="AC1220" s="417"/>
      <c r="AD1220" s="417"/>
      <c r="AE1220" s="417"/>
      <c r="AF1220" s="417"/>
      <c r="AG1220" s="417"/>
    </row>
    <row r="1221" spans="1:33" s="461" customFormat="1" x14ac:dyDescent="0.2">
      <c r="A1221" s="478"/>
      <c r="J1221" s="479"/>
      <c r="N1221" s="417"/>
      <c r="O1221" s="417"/>
      <c r="P1221" s="417"/>
      <c r="Q1221" s="417"/>
      <c r="R1221" s="417"/>
      <c r="S1221" s="417"/>
      <c r="T1221" s="417"/>
      <c r="U1221" s="416"/>
      <c r="V1221" s="416"/>
      <c r="W1221" s="417"/>
      <c r="X1221" s="417"/>
      <c r="Y1221" s="417"/>
      <c r="Z1221" s="417"/>
      <c r="AA1221" s="417"/>
      <c r="AB1221" s="417"/>
      <c r="AC1221" s="417"/>
      <c r="AD1221" s="417"/>
      <c r="AE1221" s="417"/>
      <c r="AF1221" s="417"/>
      <c r="AG1221" s="417"/>
    </row>
    <row r="1222" spans="1:33" s="461" customFormat="1" x14ac:dyDescent="0.2">
      <c r="A1222" s="478"/>
      <c r="J1222" s="479"/>
      <c r="N1222" s="417"/>
      <c r="O1222" s="417"/>
      <c r="P1222" s="417"/>
      <c r="Q1222" s="417"/>
      <c r="R1222" s="417"/>
      <c r="S1222" s="417"/>
      <c r="T1222" s="417"/>
      <c r="U1222" s="416"/>
      <c r="V1222" s="416"/>
      <c r="W1222" s="417"/>
      <c r="X1222" s="417"/>
      <c r="Y1222" s="417"/>
      <c r="Z1222" s="417"/>
      <c r="AA1222" s="417"/>
      <c r="AB1222" s="417"/>
      <c r="AC1222" s="417"/>
      <c r="AD1222" s="417"/>
      <c r="AE1222" s="417"/>
      <c r="AF1222" s="417"/>
      <c r="AG1222" s="417"/>
    </row>
    <row r="1223" spans="1:33" s="461" customFormat="1" x14ac:dyDescent="0.2">
      <c r="A1223" s="478"/>
      <c r="J1223" s="479"/>
      <c r="N1223" s="417"/>
      <c r="O1223" s="417"/>
      <c r="P1223" s="417"/>
      <c r="Q1223" s="417"/>
      <c r="R1223" s="417"/>
      <c r="S1223" s="417"/>
      <c r="T1223" s="417"/>
      <c r="U1223" s="416"/>
      <c r="V1223" s="416"/>
      <c r="W1223" s="417"/>
      <c r="X1223" s="417"/>
      <c r="Y1223" s="417"/>
      <c r="Z1223" s="417"/>
      <c r="AA1223" s="417"/>
      <c r="AB1223" s="417"/>
      <c r="AC1223" s="417"/>
      <c r="AD1223" s="417"/>
      <c r="AE1223" s="417"/>
      <c r="AF1223" s="417"/>
      <c r="AG1223" s="417"/>
    </row>
    <row r="1224" spans="1:33" s="461" customFormat="1" x14ac:dyDescent="0.2">
      <c r="A1224" s="478"/>
      <c r="J1224" s="479"/>
      <c r="N1224" s="417"/>
      <c r="O1224" s="417"/>
      <c r="P1224" s="417"/>
      <c r="Q1224" s="417"/>
      <c r="R1224" s="417"/>
      <c r="S1224" s="417"/>
      <c r="T1224" s="417"/>
      <c r="U1224" s="416"/>
      <c r="V1224" s="416"/>
      <c r="W1224" s="417"/>
      <c r="X1224" s="417"/>
      <c r="Y1224" s="417"/>
      <c r="Z1224" s="417"/>
      <c r="AA1224" s="417"/>
      <c r="AB1224" s="417"/>
      <c r="AC1224" s="417"/>
      <c r="AD1224" s="417"/>
      <c r="AE1224" s="417"/>
      <c r="AF1224" s="417"/>
      <c r="AG1224" s="417"/>
    </row>
    <row r="1225" spans="1:33" s="461" customFormat="1" x14ac:dyDescent="0.2">
      <c r="A1225" s="478"/>
      <c r="J1225" s="479"/>
      <c r="N1225" s="417"/>
      <c r="O1225" s="417"/>
      <c r="P1225" s="417"/>
      <c r="Q1225" s="417"/>
      <c r="R1225" s="417"/>
      <c r="S1225" s="417"/>
      <c r="T1225" s="417"/>
      <c r="U1225" s="416"/>
      <c r="V1225" s="416"/>
      <c r="W1225" s="417"/>
      <c r="X1225" s="417"/>
      <c r="Y1225" s="417"/>
      <c r="Z1225" s="417"/>
      <c r="AA1225" s="417"/>
      <c r="AB1225" s="417"/>
      <c r="AC1225" s="417"/>
      <c r="AD1225" s="417"/>
      <c r="AE1225" s="417"/>
      <c r="AF1225" s="417"/>
      <c r="AG1225" s="417"/>
    </row>
    <row r="1226" spans="1:33" s="461" customFormat="1" x14ac:dyDescent="0.2">
      <c r="A1226" s="478"/>
      <c r="J1226" s="479"/>
      <c r="N1226" s="417"/>
      <c r="O1226" s="417"/>
      <c r="P1226" s="417"/>
      <c r="Q1226" s="417"/>
      <c r="R1226" s="417"/>
      <c r="S1226" s="417"/>
      <c r="T1226" s="417"/>
      <c r="U1226" s="416"/>
      <c r="V1226" s="416"/>
      <c r="W1226" s="417"/>
      <c r="X1226" s="417"/>
      <c r="Y1226" s="417"/>
      <c r="Z1226" s="417"/>
      <c r="AA1226" s="417"/>
      <c r="AB1226" s="417"/>
      <c r="AC1226" s="417"/>
      <c r="AD1226" s="417"/>
      <c r="AE1226" s="417"/>
      <c r="AF1226" s="417"/>
      <c r="AG1226" s="417"/>
    </row>
    <row r="1227" spans="1:33" s="461" customFormat="1" x14ac:dyDescent="0.2">
      <c r="A1227" s="478"/>
      <c r="J1227" s="479"/>
      <c r="N1227" s="417"/>
      <c r="O1227" s="417"/>
      <c r="P1227" s="417"/>
      <c r="Q1227" s="417"/>
      <c r="R1227" s="417"/>
      <c r="S1227" s="417"/>
      <c r="T1227" s="417"/>
      <c r="U1227" s="416"/>
      <c r="V1227" s="416"/>
      <c r="W1227" s="417"/>
      <c r="X1227" s="417"/>
      <c r="Y1227" s="417"/>
      <c r="Z1227" s="417"/>
      <c r="AA1227" s="417"/>
      <c r="AB1227" s="417"/>
      <c r="AC1227" s="417"/>
      <c r="AD1227" s="417"/>
      <c r="AE1227" s="417"/>
      <c r="AF1227" s="417"/>
      <c r="AG1227" s="417"/>
    </row>
    <row r="1228" spans="1:33" s="461" customFormat="1" x14ac:dyDescent="0.2">
      <c r="A1228" s="478"/>
      <c r="J1228" s="479"/>
      <c r="N1228" s="417"/>
      <c r="O1228" s="417"/>
      <c r="P1228" s="417"/>
      <c r="Q1228" s="417"/>
      <c r="R1228" s="417"/>
      <c r="S1228" s="417"/>
      <c r="T1228" s="417"/>
      <c r="U1228" s="416"/>
      <c r="V1228" s="416"/>
      <c r="W1228" s="417"/>
      <c r="X1228" s="417"/>
      <c r="Y1228" s="417"/>
      <c r="Z1228" s="417"/>
      <c r="AA1228" s="417"/>
      <c r="AB1228" s="417"/>
      <c r="AC1228" s="417"/>
      <c r="AD1228" s="417"/>
      <c r="AE1228" s="417"/>
      <c r="AF1228" s="417"/>
      <c r="AG1228" s="417"/>
    </row>
    <row r="1229" spans="1:33" s="461" customFormat="1" x14ac:dyDescent="0.2">
      <c r="A1229" s="478"/>
      <c r="J1229" s="479"/>
      <c r="N1229" s="417"/>
      <c r="O1229" s="417"/>
      <c r="P1229" s="417"/>
      <c r="Q1229" s="417"/>
      <c r="R1229" s="417"/>
      <c r="S1229" s="417"/>
      <c r="T1229" s="417"/>
      <c r="U1229" s="416"/>
      <c r="V1229" s="416"/>
      <c r="W1229" s="417"/>
      <c r="X1229" s="417"/>
      <c r="Y1229" s="417"/>
      <c r="Z1229" s="417"/>
      <c r="AA1229" s="417"/>
      <c r="AB1229" s="417"/>
      <c r="AC1229" s="417"/>
      <c r="AD1229" s="417"/>
      <c r="AE1229" s="417"/>
      <c r="AF1229" s="417"/>
      <c r="AG1229" s="417"/>
    </row>
    <row r="1230" spans="1:33" s="461" customFormat="1" x14ac:dyDescent="0.2">
      <c r="A1230" s="478"/>
      <c r="J1230" s="479"/>
      <c r="N1230" s="417"/>
      <c r="O1230" s="417"/>
      <c r="P1230" s="417"/>
      <c r="Q1230" s="417"/>
      <c r="R1230" s="417"/>
      <c r="S1230" s="417"/>
      <c r="T1230" s="417"/>
      <c r="U1230" s="416"/>
      <c r="V1230" s="416"/>
      <c r="W1230" s="417"/>
      <c r="X1230" s="417"/>
      <c r="Y1230" s="417"/>
      <c r="Z1230" s="417"/>
      <c r="AA1230" s="417"/>
      <c r="AB1230" s="417"/>
      <c r="AC1230" s="417"/>
      <c r="AD1230" s="417"/>
      <c r="AE1230" s="417"/>
      <c r="AF1230" s="417"/>
      <c r="AG1230" s="417"/>
    </row>
    <row r="1231" spans="1:33" s="461" customFormat="1" x14ac:dyDescent="0.2">
      <c r="A1231" s="478"/>
      <c r="J1231" s="479"/>
      <c r="N1231" s="417"/>
      <c r="O1231" s="417"/>
      <c r="P1231" s="417"/>
      <c r="Q1231" s="417"/>
      <c r="R1231" s="417"/>
      <c r="S1231" s="417"/>
      <c r="T1231" s="417"/>
      <c r="U1231" s="416"/>
      <c r="V1231" s="416"/>
      <c r="W1231" s="417"/>
      <c r="X1231" s="417"/>
      <c r="Y1231" s="417"/>
      <c r="Z1231" s="417"/>
      <c r="AA1231" s="417"/>
      <c r="AB1231" s="417"/>
      <c r="AC1231" s="417"/>
      <c r="AD1231" s="417"/>
      <c r="AE1231" s="417"/>
      <c r="AF1231" s="417"/>
      <c r="AG1231" s="417"/>
    </row>
    <row r="1232" spans="1:33" s="461" customFormat="1" x14ac:dyDescent="0.2">
      <c r="A1232" s="478"/>
      <c r="J1232" s="479"/>
      <c r="N1232" s="417"/>
      <c r="O1232" s="417"/>
      <c r="P1232" s="417"/>
      <c r="Q1232" s="417"/>
      <c r="R1232" s="417"/>
      <c r="S1232" s="417"/>
      <c r="T1232" s="417"/>
      <c r="U1232" s="416"/>
      <c r="V1232" s="416"/>
      <c r="W1232" s="417"/>
      <c r="X1232" s="417"/>
      <c r="Y1232" s="417"/>
      <c r="Z1232" s="417"/>
      <c r="AA1232" s="417"/>
      <c r="AB1232" s="417"/>
      <c r="AC1232" s="417"/>
      <c r="AD1232" s="417"/>
      <c r="AE1232" s="417"/>
      <c r="AF1232" s="417"/>
      <c r="AG1232" s="417"/>
    </row>
    <row r="1233" spans="1:33" s="461" customFormat="1" x14ac:dyDescent="0.2">
      <c r="A1233" s="478"/>
      <c r="J1233" s="479"/>
      <c r="N1233" s="417"/>
      <c r="O1233" s="417"/>
      <c r="P1233" s="417"/>
      <c r="Q1233" s="417"/>
      <c r="R1233" s="417"/>
      <c r="S1233" s="417"/>
      <c r="T1233" s="417"/>
      <c r="U1233" s="416"/>
      <c r="V1233" s="416"/>
      <c r="W1233" s="417"/>
      <c r="X1233" s="417"/>
      <c r="Y1233" s="417"/>
      <c r="Z1233" s="417"/>
      <c r="AA1233" s="417"/>
      <c r="AB1233" s="417"/>
      <c r="AC1233" s="417"/>
      <c r="AD1233" s="417"/>
      <c r="AE1233" s="417"/>
      <c r="AF1233" s="417"/>
      <c r="AG1233" s="417"/>
    </row>
    <row r="1234" spans="1:33" s="461" customFormat="1" x14ac:dyDescent="0.2">
      <c r="A1234" s="478"/>
      <c r="J1234" s="479"/>
      <c r="N1234" s="417"/>
      <c r="O1234" s="417"/>
      <c r="P1234" s="417"/>
      <c r="Q1234" s="417"/>
      <c r="R1234" s="417"/>
      <c r="S1234" s="417"/>
      <c r="T1234" s="417"/>
      <c r="U1234" s="416"/>
      <c r="V1234" s="416"/>
      <c r="W1234" s="417"/>
      <c r="X1234" s="417"/>
      <c r="Y1234" s="417"/>
      <c r="Z1234" s="417"/>
      <c r="AA1234" s="417"/>
      <c r="AB1234" s="417"/>
      <c r="AC1234" s="417"/>
      <c r="AD1234" s="417"/>
      <c r="AE1234" s="417"/>
      <c r="AF1234" s="417"/>
      <c r="AG1234" s="417"/>
    </row>
    <row r="1235" spans="1:33" s="461" customFormat="1" x14ac:dyDescent="0.2">
      <c r="A1235" s="478"/>
      <c r="J1235" s="479"/>
      <c r="N1235" s="417"/>
      <c r="O1235" s="417"/>
      <c r="P1235" s="417"/>
      <c r="Q1235" s="417"/>
      <c r="R1235" s="417"/>
      <c r="S1235" s="417"/>
      <c r="T1235" s="417"/>
      <c r="U1235" s="416"/>
      <c r="V1235" s="416"/>
      <c r="W1235" s="417"/>
      <c r="X1235" s="417"/>
      <c r="Y1235" s="417"/>
      <c r="Z1235" s="417"/>
      <c r="AA1235" s="417"/>
      <c r="AB1235" s="417"/>
      <c r="AC1235" s="417"/>
      <c r="AD1235" s="417"/>
      <c r="AE1235" s="417"/>
      <c r="AF1235" s="417"/>
      <c r="AG1235" s="417"/>
    </row>
    <row r="1236" spans="1:33" s="461" customFormat="1" x14ac:dyDescent="0.2">
      <c r="A1236" s="478"/>
      <c r="J1236" s="479"/>
      <c r="N1236" s="417"/>
      <c r="O1236" s="417"/>
      <c r="P1236" s="417"/>
      <c r="Q1236" s="417"/>
      <c r="R1236" s="417"/>
      <c r="S1236" s="417"/>
      <c r="T1236" s="417"/>
      <c r="U1236" s="416"/>
      <c r="V1236" s="416"/>
      <c r="W1236" s="417"/>
      <c r="X1236" s="417"/>
      <c r="Y1236" s="417"/>
      <c r="Z1236" s="417"/>
      <c r="AA1236" s="417"/>
      <c r="AB1236" s="417"/>
      <c r="AC1236" s="417"/>
      <c r="AD1236" s="417"/>
      <c r="AE1236" s="417"/>
      <c r="AF1236" s="417"/>
      <c r="AG1236" s="417"/>
    </row>
    <row r="1237" spans="1:33" s="461" customFormat="1" x14ac:dyDescent="0.2">
      <c r="A1237" s="478"/>
      <c r="J1237" s="479"/>
      <c r="N1237" s="417"/>
      <c r="O1237" s="417"/>
      <c r="P1237" s="417"/>
      <c r="Q1237" s="417"/>
      <c r="R1237" s="417"/>
      <c r="S1237" s="417"/>
      <c r="T1237" s="417"/>
      <c r="U1237" s="416"/>
      <c r="V1237" s="416"/>
      <c r="W1237" s="417"/>
      <c r="X1237" s="417"/>
      <c r="Y1237" s="417"/>
      <c r="Z1237" s="417"/>
      <c r="AA1237" s="417"/>
      <c r="AB1237" s="417"/>
      <c r="AC1237" s="417"/>
      <c r="AD1237" s="417"/>
      <c r="AE1237" s="417"/>
      <c r="AF1237" s="417"/>
      <c r="AG1237" s="417"/>
    </row>
    <row r="1238" spans="1:33" s="461" customFormat="1" x14ac:dyDescent="0.2">
      <c r="A1238" s="478"/>
      <c r="J1238" s="479"/>
      <c r="N1238" s="417"/>
      <c r="O1238" s="417"/>
      <c r="P1238" s="417"/>
      <c r="Q1238" s="417"/>
      <c r="R1238" s="417"/>
      <c r="S1238" s="417"/>
      <c r="T1238" s="417"/>
      <c r="U1238" s="416"/>
      <c r="V1238" s="416"/>
      <c r="W1238" s="417"/>
      <c r="X1238" s="417"/>
      <c r="Y1238" s="417"/>
      <c r="Z1238" s="417"/>
      <c r="AA1238" s="417"/>
      <c r="AB1238" s="417"/>
      <c r="AC1238" s="417"/>
      <c r="AD1238" s="417"/>
      <c r="AE1238" s="417"/>
      <c r="AF1238" s="417"/>
      <c r="AG1238" s="417"/>
    </row>
    <row r="1239" spans="1:33" s="461" customFormat="1" x14ac:dyDescent="0.2">
      <c r="A1239" s="478"/>
      <c r="J1239" s="479"/>
      <c r="N1239" s="417"/>
      <c r="O1239" s="417"/>
      <c r="P1239" s="417"/>
      <c r="Q1239" s="417"/>
      <c r="R1239" s="417"/>
      <c r="S1239" s="417"/>
      <c r="T1239" s="417"/>
      <c r="U1239" s="416"/>
      <c r="V1239" s="416"/>
      <c r="W1239" s="417"/>
      <c r="X1239" s="417"/>
      <c r="Y1239" s="417"/>
      <c r="Z1239" s="417"/>
      <c r="AA1239" s="417"/>
      <c r="AB1239" s="417"/>
      <c r="AC1239" s="417"/>
      <c r="AD1239" s="417"/>
      <c r="AE1239" s="417"/>
      <c r="AF1239" s="417"/>
      <c r="AG1239" s="417"/>
    </row>
    <row r="1240" spans="1:33" s="461" customFormat="1" x14ac:dyDescent="0.2">
      <c r="A1240" s="478"/>
      <c r="J1240" s="479"/>
      <c r="N1240" s="417"/>
      <c r="O1240" s="417"/>
      <c r="P1240" s="417"/>
      <c r="Q1240" s="417"/>
      <c r="R1240" s="417"/>
      <c r="S1240" s="417"/>
      <c r="T1240" s="417"/>
      <c r="U1240" s="416"/>
      <c r="V1240" s="416"/>
      <c r="W1240" s="417"/>
      <c r="X1240" s="417"/>
      <c r="Y1240" s="417"/>
      <c r="Z1240" s="417"/>
      <c r="AA1240" s="417"/>
      <c r="AB1240" s="417"/>
      <c r="AC1240" s="417"/>
      <c r="AD1240" s="417"/>
      <c r="AE1240" s="417"/>
      <c r="AF1240" s="417"/>
      <c r="AG1240" s="417"/>
    </row>
    <row r="1241" spans="1:33" s="461" customFormat="1" x14ac:dyDescent="0.2">
      <c r="A1241" s="478"/>
      <c r="J1241" s="479"/>
      <c r="N1241" s="417"/>
      <c r="O1241" s="417"/>
      <c r="P1241" s="417"/>
      <c r="Q1241" s="417"/>
      <c r="R1241" s="417"/>
      <c r="S1241" s="417"/>
      <c r="T1241" s="417"/>
      <c r="U1241" s="416"/>
      <c r="V1241" s="416"/>
      <c r="W1241" s="417"/>
      <c r="X1241" s="417"/>
      <c r="Y1241" s="417"/>
      <c r="Z1241" s="417"/>
      <c r="AA1241" s="417"/>
      <c r="AB1241" s="417"/>
      <c r="AC1241" s="417"/>
      <c r="AD1241" s="417"/>
      <c r="AE1241" s="417"/>
      <c r="AF1241" s="417"/>
      <c r="AG1241" s="417"/>
    </row>
    <row r="1242" spans="1:33" s="461" customFormat="1" x14ac:dyDescent="0.2">
      <c r="A1242" s="478"/>
      <c r="J1242" s="479"/>
      <c r="N1242" s="417"/>
      <c r="O1242" s="417"/>
      <c r="P1242" s="417"/>
      <c r="Q1242" s="417"/>
      <c r="R1242" s="417"/>
      <c r="S1242" s="417"/>
      <c r="T1242" s="417"/>
      <c r="U1242" s="416"/>
      <c r="V1242" s="416"/>
      <c r="W1242" s="417"/>
      <c r="X1242" s="417"/>
      <c r="Y1242" s="417"/>
      <c r="Z1242" s="417"/>
      <c r="AA1242" s="417"/>
      <c r="AB1242" s="417"/>
      <c r="AC1242" s="417"/>
      <c r="AD1242" s="417"/>
      <c r="AE1242" s="417"/>
      <c r="AF1242" s="417"/>
      <c r="AG1242" s="417"/>
    </row>
    <row r="1243" spans="1:33" s="461" customFormat="1" x14ac:dyDescent="0.2">
      <c r="A1243" s="478"/>
      <c r="J1243" s="479"/>
      <c r="N1243" s="417"/>
      <c r="O1243" s="417"/>
      <c r="P1243" s="417"/>
      <c r="Q1243" s="417"/>
      <c r="R1243" s="417"/>
      <c r="S1243" s="417"/>
      <c r="T1243" s="417"/>
      <c r="U1243" s="416"/>
      <c r="V1243" s="416"/>
      <c r="W1243" s="417"/>
      <c r="X1243" s="417"/>
      <c r="Y1243" s="417"/>
      <c r="Z1243" s="417"/>
      <c r="AA1243" s="417"/>
      <c r="AB1243" s="417"/>
      <c r="AC1243" s="417"/>
      <c r="AD1243" s="417"/>
      <c r="AE1243" s="417"/>
      <c r="AF1243" s="417"/>
      <c r="AG1243" s="417"/>
    </row>
    <row r="1244" spans="1:33" s="461" customFormat="1" x14ac:dyDescent="0.2">
      <c r="A1244" s="478"/>
      <c r="J1244" s="479"/>
      <c r="N1244" s="417"/>
      <c r="O1244" s="417"/>
      <c r="P1244" s="417"/>
      <c r="Q1244" s="417"/>
      <c r="R1244" s="417"/>
      <c r="S1244" s="417"/>
      <c r="T1244" s="417"/>
      <c r="U1244" s="416"/>
      <c r="V1244" s="416"/>
      <c r="W1244" s="417"/>
      <c r="X1244" s="417"/>
      <c r="Y1244" s="417"/>
      <c r="Z1244" s="417"/>
      <c r="AA1244" s="417"/>
      <c r="AB1244" s="417"/>
      <c r="AC1244" s="417"/>
      <c r="AD1244" s="417"/>
      <c r="AE1244" s="417"/>
      <c r="AF1244" s="417"/>
      <c r="AG1244" s="417"/>
    </row>
    <row r="1245" spans="1:33" s="461" customFormat="1" x14ac:dyDescent="0.2">
      <c r="A1245" s="478"/>
      <c r="J1245" s="479"/>
      <c r="N1245" s="417"/>
      <c r="O1245" s="417"/>
      <c r="P1245" s="417"/>
      <c r="Q1245" s="417"/>
      <c r="R1245" s="417"/>
      <c r="S1245" s="417"/>
      <c r="T1245" s="417"/>
      <c r="U1245" s="416"/>
      <c r="V1245" s="416"/>
      <c r="W1245" s="417"/>
      <c r="X1245" s="417"/>
      <c r="Y1245" s="417"/>
      <c r="Z1245" s="417"/>
      <c r="AA1245" s="417"/>
      <c r="AB1245" s="417"/>
      <c r="AC1245" s="417"/>
      <c r="AD1245" s="417"/>
      <c r="AE1245" s="417"/>
      <c r="AF1245" s="417"/>
      <c r="AG1245" s="417"/>
    </row>
    <row r="1246" spans="1:33" s="461" customFormat="1" x14ac:dyDescent="0.2">
      <c r="A1246" s="478"/>
      <c r="J1246" s="479"/>
      <c r="N1246" s="417"/>
      <c r="O1246" s="417"/>
      <c r="P1246" s="417"/>
      <c r="Q1246" s="417"/>
      <c r="R1246" s="417"/>
      <c r="S1246" s="417"/>
      <c r="T1246" s="417"/>
      <c r="U1246" s="416"/>
      <c r="V1246" s="416"/>
      <c r="W1246" s="417"/>
      <c r="X1246" s="417"/>
      <c r="Y1246" s="417"/>
      <c r="Z1246" s="417"/>
      <c r="AA1246" s="417"/>
      <c r="AB1246" s="417"/>
      <c r="AC1246" s="417"/>
      <c r="AD1246" s="417"/>
      <c r="AE1246" s="417"/>
      <c r="AF1246" s="417"/>
      <c r="AG1246" s="417"/>
    </row>
    <row r="1247" spans="1:33" s="461" customFormat="1" x14ac:dyDescent="0.2">
      <c r="A1247" s="478"/>
      <c r="J1247" s="479"/>
      <c r="N1247" s="417"/>
      <c r="O1247" s="417"/>
      <c r="P1247" s="417"/>
      <c r="Q1247" s="417"/>
      <c r="R1247" s="417"/>
      <c r="S1247" s="417"/>
      <c r="T1247" s="417"/>
      <c r="U1247" s="416"/>
      <c r="V1247" s="416"/>
      <c r="W1247" s="417"/>
      <c r="X1247" s="417"/>
      <c r="Y1247" s="417"/>
      <c r="Z1247" s="417"/>
      <c r="AA1247" s="417"/>
      <c r="AB1247" s="417"/>
      <c r="AC1247" s="417"/>
      <c r="AD1247" s="417"/>
      <c r="AE1247" s="417"/>
      <c r="AF1247" s="417"/>
      <c r="AG1247" s="417"/>
    </row>
    <row r="1248" spans="1:33" s="461" customFormat="1" x14ac:dyDescent="0.2">
      <c r="A1248" s="478"/>
      <c r="J1248" s="479"/>
      <c r="N1248" s="417"/>
      <c r="O1248" s="417"/>
      <c r="P1248" s="417"/>
      <c r="Q1248" s="417"/>
      <c r="R1248" s="417"/>
      <c r="S1248" s="417"/>
      <c r="T1248" s="417"/>
      <c r="U1248" s="416"/>
      <c r="V1248" s="416"/>
      <c r="W1248" s="417"/>
      <c r="X1248" s="417"/>
      <c r="Y1248" s="417"/>
      <c r="Z1248" s="417"/>
      <c r="AA1248" s="417"/>
      <c r="AB1248" s="417"/>
      <c r="AC1248" s="417"/>
      <c r="AD1248" s="417"/>
      <c r="AE1248" s="417"/>
      <c r="AF1248" s="417"/>
      <c r="AG1248" s="417"/>
    </row>
    <row r="1249" spans="1:33" s="461" customFormat="1" x14ac:dyDescent="0.2">
      <c r="A1249" s="478"/>
      <c r="J1249" s="479"/>
      <c r="N1249" s="417"/>
      <c r="O1249" s="417"/>
      <c r="P1249" s="417"/>
      <c r="Q1249" s="417"/>
      <c r="R1249" s="417"/>
      <c r="S1249" s="417"/>
      <c r="T1249" s="417"/>
      <c r="U1249" s="416"/>
      <c r="V1249" s="416"/>
      <c r="W1249" s="417"/>
      <c r="X1249" s="417"/>
      <c r="Y1249" s="417"/>
      <c r="Z1249" s="417"/>
      <c r="AA1249" s="417"/>
      <c r="AB1249" s="417"/>
      <c r="AC1249" s="417"/>
      <c r="AD1249" s="417"/>
      <c r="AE1249" s="417"/>
      <c r="AF1249" s="417"/>
      <c r="AG1249" s="417"/>
    </row>
    <row r="1250" spans="1:33" s="461" customFormat="1" x14ac:dyDescent="0.2">
      <c r="A1250" s="478"/>
      <c r="J1250" s="479"/>
      <c r="N1250" s="417"/>
      <c r="O1250" s="417"/>
      <c r="P1250" s="417"/>
      <c r="Q1250" s="417"/>
      <c r="R1250" s="417"/>
      <c r="S1250" s="417"/>
      <c r="T1250" s="417"/>
      <c r="U1250" s="416"/>
      <c r="V1250" s="416"/>
      <c r="W1250" s="417"/>
      <c r="X1250" s="417"/>
      <c r="Y1250" s="417"/>
      <c r="Z1250" s="417"/>
      <c r="AA1250" s="417"/>
      <c r="AB1250" s="417"/>
      <c r="AC1250" s="417"/>
      <c r="AD1250" s="417"/>
      <c r="AE1250" s="417"/>
      <c r="AF1250" s="417"/>
      <c r="AG1250" s="417"/>
    </row>
    <row r="1251" spans="1:33" s="461" customFormat="1" x14ac:dyDescent="0.2">
      <c r="A1251" s="478"/>
      <c r="J1251" s="479"/>
      <c r="N1251" s="417"/>
      <c r="O1251" s="417"/>
      <c r="P1251" s="417"/>
      <c r="Q1251" s="417"/>
      <c r="R1251" s="417"/>
      <c r="S1251" s="417"/>
      <c r="T1251" s="417"/>
      <c r="U1251" s="416"/>
      <c r="V1251" s="416"/>
      <c r="W1251" s="417"/>
      <c r="X1251" s="417"/>
      <c r="Y1251" s="417"/>
      <c r="Z1251" s="417"/>
      <c r="AA1251" s="417"/>
      <c r="AB1251" s="417"/>
      <c r="AC1251" s="417"/>
      <c r="AD1251" s="417"/>
      <c r="AE1251" s="417"/>
      <c r="AF1251" s="417"/>
      <c r="AG1251" s="417"/>
    </row>
    <row r="1252" spans="1:33" s="461" customFormat="1" x14ac:dyDescent="0.2">
      <c r="A1252" s="478"/>
      <c r="J1252" s="479"/>
      <c r="N1252" s="417"/>
      <c r="O1252" s="417"/>
      <c r="P1252" s="417"/>
      <c r="Q1252" s="417"/>
      <c r="R1252" s="417"/>
      <c r="S1252" s="417"/>
      <c r="T1252" s="417"/>
      <c r="U1252" s="416"/>
      <c r="V1252" s="416"/>
      <c r="W1252" s="417"/>
      <c r="X1252" s="417"/>
      <c r="Y1252" s="417"/>
      <c r="Z1252" s="417"/>
      <c r="AA1252" s="417"/>
      <c r="AB1252" s="417"/>
      <c r="AC1252" s="417"/>
      <c r="AD1252" s="417"/>
      <c r="AE1252" s="417"/>
      <c r="AF1252" s="417"/>
      <c r="AG1252" s="417"/>
    </row>
    <row r="1253" spans="1:33" s="461" customFormat="1" x14ac:dyDescent="0.2">
      <c r="A1253" s="478"/>
      <c r="J1253" s="479"/>
      <c r="N1253" s="417"/>
      <c r="O1253" s="417"/>
      <c r="P1253" s="417"/>
      <c r="Q1253" s="417"/>
      <c r="R1253" s="417"/>
      <c r="S1253" s="417"/>
      <c r="T1253" s="417"/>
      <c r="U1253" s="416"/>
      <c r="V1253" s="416"/>
      <c r="W1253" s="417"/>
      <c r="X1253" s="417"/>
      <c r="Y1253" s="417"/>
      <c r="Z1253" s="417"/>
      <c r="AA1253" s="417"/>
      <c r="AB1253" s="417"/>
      <c r="AC1253" s="417"/>
      <c r="AD1253" s="417"/>
      <c r="AE1253" s="417"/>
      <c r="AF1253" s="417"/>
      <c r="AG1253" s="417"/>
    </row>
    <row r="1254" spans="1:33" s="461" customFormat="1" x14ac:dyDescent="0.2">
      <c r="A1254" s="478"/>
      <c r="J1254" s="479"/>
      <c r="N1254" s="417"/>
      <c r="O1254" s="417"/>
      <c r="P1254" s="417"/>
      <c r="Q1254" s="417"/>
      <c r="R1254" s="417"/>
      <c r="S1254" s="417"/>
      <c r="T1254" s="417"/>
      <c r="U1254" s="416"/>
      <c r="V1254" s="416"/>
      <c r="W1254" s="417"/>
      <c r="X1254" s="417"/>
      <c r="Y1254" s="417"/>
      <c r="Z1254" s="417"/>
      <c r="AA1254" s="417"/>
      <c r="AB1254" s="417"/>
      <c r="AC1254" s="417"/>
      <c r="AD1254" s="417"/>
      <c r="AE1254" s="417"/>
      <c r="AF1254" s="417"/>
      <c r="AG1254" s="417"/>
    </row>
    <row r="1255" spans="1:33" s="461" customFormat="1" x14ac:dyDescent="0.2">
      <c r="A1255" s="478"/>
      <c r="J1255" s="479"/>
      <c r="N1255" s="417"/>
      <c r="O1255" s="417"/>
      <c r="P1255" s="417"/>
      <c r="Q1255" s="417"/>
      <c r="R1255" s="417"/>
      <c r="S1255" s="417"/>
      <c r="T1255" s="417"/>
      <c r="U1255" s="416"/>
      <c r="V1255" s="416"/>
      <c r="W1255" s="417"/>
      <c r="X1255" s="417"/>
      <c r="Y1255" s="417"/>
      <c r="Z1255" s="417"/>
      <c r="AA1255" s="417"/>
      <c r="AB1255" s="417"/>
      <c r="AC1255" s="417"/>
      <c r="AD1255" s="417"/>
      <c r="AE1255" s="417"/>
      <c r="AF1255" s="417"/>
      <c r="AG1255" s="417"/>
    </row>
    <row r="1256" spans="1:33" s="461" customFormat="1" x14ac:dyDescent="0.2">
      <c r="A1256" s="478"/>
      <c r="J1256" s="479"/>
      <c r="N1256" s="417"/>
      <c r="O1256" s="417"/>
      <c r="P1256" s="417"/>
      <c r="Q1256" s="417"/>
      <c r="R1256" s="417"/>
      <c r="S1256" s="417"/>
      <c r="T1256" s="417"/>
      <c r="U1256" s="416"/>
      <c r="V1256" s="416"/>
      <c r="W1256" s="417"/>
      <c r="X1256" s="417"/>
      <c r="Y1256" s="417"/>
      <c r="Z1256" s="417"/>
      <c r="AA1256" s="417"/>
      <c r="AB1256" s="417"/>
      <c r="AC1256" s="417"/>
      <c r="AD1256" s="417"/>
      <c r="AE1256" s="417"/>
      <c r="AF1256" s="417"/>
      <c r="AG1256" s="417"/>
    </row>
    <row r="1257" spans="1:33" s="461" customFormat="1" x14ac:dyDescent="0.2">
      <c r="A1257" s="478"/>
      <c r="J1257" s="479"/>
      <c r="N1257" s="417"/>
      <c r="O1257" s="417"/>
      <c r="P1257" s="417"/>
      <c r="Q1257" s="417"/>
      <c r="R1257" s="417"/>
      <c r="S1257" s="417"/>
      <c r="T1257" s="417"/>
      <c r="U1257" s="416"/>
      <c r="V1257" s="416"/>
      <c r="W1257" s="417"/>
      <c r="X1257" s="417"/>
      <c r="Y1257" s="417"/>
      <c r="Z1257" s="417"/>
      <c r="AA1257" s="417"/>
      <c r="AB1257" s="417"/>
      <c r="AC1257" s="417"/>
      <c r="AD1257" s="417"/>
      <c r="AE1257" s="417"/>
      <c r="AF1257" s="417"/>
      <c r="AG1257" s="417"/>
    </row>
    <row r="1258" spans="1:33" s="461" customFormat="1" x14ac:dyDescent="0.2">
      <c r="A1258" s="478"/>
      <c r="J1258" s="479"/>
      <c r="N1258" s="417"/>
      <c r="O1258" s="417"/>
      <c r="P1258" s="417"/>
      <c r="Q1258" s="417"/>
      <c r="R1258" s="417"/>
      <c r="S1258" s="417"/>
      <c r="T1258" s="417"/>
      <c r="U1258" s="416"/>
      <c r="V1258" s="416"/>
      <c r="W1258" s="417"/>
      <c r="X1258" s="417"/>
      <c r="Y1258" s="417"/>
      <c r="Z1258" s="417"/>
      <c r="AA1258" s="417"/>
      <c r="AB1258" s="417"/>
      <c r="AC1258" s="417"/>
      <c r="AD1258" s="417"/>
      <c r="AE1258" s="417"/>
      <c r="AF1258" s="417"/>
      <c r="AG1258" s="417"/>
    </row>
    <row r="1259" spans="1:33" s="461" customFormat="1" x14ac:dyDescent="0.2">
      <c r="A1259" s="478"/>
      <c r="J1259" s="479"/>
      <c r="N1259" s="417"/>
      <c r="O1259" s="417"/>
      <c r="P1259" s="417"/>
      <c r="Q1259" s="417"/>
      <c r="R1259" s="417"/>
      <c r="S1259" s="417"/>
      <c r="T1259" s="417"/>
      <c r="U1259" s="416"/>
      <c r="V1259" s="416"/>
      <c r="W1259" s="417"/>
      <c r="X1259" s="417"/>
      <c r="Y1259" s="417"/>
      <c r="Z1259" s="417"/>
      <c r="AA1259" s="417"/>
      <c r="AB1259" s="417"/>
      <c r="AC1259" s="417"/>
      <c r="AD1259" s="417"/>
      <c r="AE1259" s="417"/>
      <c r="AF1259" s="417"/>
      <c r="AG1259" s="417"/>
    </row>
    <row r="1260" spans="1:33" s="461" customFormat="1" x14ac:dyDescent="0.2">
      <c r="A1260" s="478"/>
      <c r="J1260" s="479"/>
      <c r="N1260" s="417"/>
      <c r="O1260" s="417"/>
      <c r="P1260" s="417"/>
      <c r="Q1260" s="417"/>
      <c r="R1260" s="417"/>
      <c r="S1260" s="417"/>
      <c r="T1260" s="417"/>
      <c r="U1260" s="416"/>
      <c r="V1260" s="416"/>
      <c r="W1260" s="417"/>
      <c r="X1260" s="417"/>
      <c r="Y1260" s="417"/>
      <c r="Z1260" s="417"/>
      <c r="AA1260" s="417"/>
      <c r="AB1260" s="417"/>
      <c r="AC1260" s="417"/>
      <c r="AD1260" s="417"/>
      <c r="AE1260" s="417"/>
      <c r="AF1260" s="417"/>
      <c r="AG1260" s="417"/>
    </row>
    <row r="1261" spans="1:33" s="461" customFormat="1" x14ac:dyDescent="0.2">
      <c r="A1261" s="478"/>
      <c r="J1261" s="479"/>
      <c r="N1261" s="417"/>
      <c r="O1261" s="417"/>
      <c r="P1261" s="417"/>
      <c r="Q1261" s="417"/>
      <c r="R1261" s="417"/>
      <c r="S1261" s="417"/>
      <c r="T1261" s="417"/>
      <c r="U1261" s="416"/>
      <c r="V1261" s="416"/>
      <c r="W1261" s="417"/>
      <c r="X1261" s="417"/>
      <c r="Y1261" s="417"/>
      <c r="Z1261" s="417"/>
      <c r="AA1261" s="417"/>
      <c r="AB1261" s="417"/>
      <c r="AC1261" s="417"/>
      <c r="AD1261" s="417"/>
      <c r="AE1261" s="417"/>
      <c r="AF1261" s="417"/>
      <c r="AG1261" s="417"/>
    </row>
    <row r="1262" spans="1:33" s="461" customFormat="1" x14ac:dyDescent="0.2">
      <c r="A1262" s="478"/>
      <c r="J1262" s="479"/>
      <c r="N1262" s="417"/>
      <c r="O1262" s="417"/>
      <c r="P1262" s="417"/>
      <c r="Q1262" s="417"/>
      <c r="R1262" s="417"/>
      <c r="S1262" s="417"/>
      <c r="T1262" s="417"/>
      <c r="U1262" s="416"/>
      <c r="V1262" s="416"/>
      <c r="W1262" s="417"/>
      <c r="X1262" s="417"/>
      <c r="Y1262" s="417"/>
      <c r="Z1262" s="417"/>
      <c r="AA1262" s="417"/>
      <c r="AB1262" s="417"/>
      <c r="AC1262" s="417"/>
      <c r="AD1262" s="417"/>
      <c r="AE1262" s="417"/>
      <c r="AF1262" s="417"/>
      <c r="AG1262" s="417"/>
    </row>
    <row r="1263" spans="1:33" s="461" customFormat="1" x14ac:dyDescent="0.2">
      <c r="A1263" s="478"/>
      <c r="J1263" s="479"/>
      <c r="N1263" s="417"/>
      <c r="O1263" s="417"/>
      <c r="P1263" s="417"/>
      <c r="Q1263" s="417"/>
      <c r="R1263" s="417"/>
      <c r="S1263" s="417"/>
      <c r="T1263" s="417"/>
      <c r="U1263" s="416"/>
      <c r="V1263" s="416"/>
      <c r="W1263" s="417"/>
      <c r="X1263" s="417"/>
      <c r="Y1263" s="417"/>
      <c r="Z1263" s="417"/>
      <c r="AA1263" s="417"/>
      <c r="AB1263" s="417"/>
      <c r="AC1263" s="417"/>
      <c r="AD1263" s="417"/>
      <c r="AE1263" s="417"/>
      <c r="AF1263" s="417"/>
      <c r="AG1263" s="417"/>
    </row>
    <row r="1264" spans="1:33" s="461" customFormat="1" x14ac:dyDescent="0.2">
      <c r="A1264" s="478"/>
      <c r="J1264" s="479"/>
      <c r="N1264" s="417"/>
      <c r="O1264" s="417"/>
      <c r="P1264" s="417"/>
      <c r="Q1264" s="417"/>
      <c r="R1264" s="417"/>
      <c r="S1264" s="417"/>
      <c r="T1264" s="417"/>
      <c r="U1264" s="416"/>
      <c r="V1264" s="416"/>
      <c r="W1264" s="417"/>
      <c r="X1264" s="417"/>
      <c r="Y1264" s="417"/>
      <c r="Z1264" s="417"/>
      <c r="AA1264" s="417"/>
      <c r="AB1264" s="417"/>
      <c r="AC1264" s="417"/>
      <c r="AD1264" s="417"/>
      <c r="AE1264" s="417"/>
      <c r="AF1264" s="417"/>
      <c r="AG1264" s="417"/>
    </row>
    <row r="1265" spans="1:33" s="461" customFormat="1" x14ac:dyDescent="0.2">
      <c r="A1265" s="478"/>
      <c r="J1265" s="479"/>
      <c r="N1265" s="417"/>
      <c r="O1265" s="417"/>
      <c r="P1265" s="417"/>
      <c r="Q1265" s="417"/>
      <c r="R1265" s="417"/>
      <c r="S1265" s="417"/>
      <c r="T1265" s="417"/>
      <c r="U1265" s="416"/>
      <c r="V1265" s="416"/>
      <c r="W1265" s="417"/>
      <c r="X1265" s="417"/>
      <c r="Y1265" s="417"/>
      <c r="Z1265" s="417"/>
      <c r="AA1265" s="417"/>
      <c r="AB1265" s="417"/>
      <c r="AC1265" s="417"/>
      <c r="AD1265" s="417"/>
      <c r="AE1265" s="417"/>
      <c r="AF1265" s="417"/>
      <c r="AG1265" s="417"/>
    </row>
    <row r="1266" spans="1:33" s="461" customFormat="1" x14ac:dyDescent="0.2">
      <c r="A1266" s="478"/>
      <c r="J1266" s="479"/>
      <c r="N1266" s="417"/>
      <c r="O1266" s="417"/>
      <c r="P1266" s="417"/>
      <c r="Q1266" s="417"/>
      <c r="R1266" s="417"/>
      <c r="S1266" s="417"/>
      <c r="T1266" s="417"/>
      <c r="U1266" s="416"/>
      <c r="V1266" s="416"/>
      <c r="W1266" s="417"/>
      <c r="X1266" s="417"/>
      <c r="Y1266" s="417"/>
      <c r="Z1266" s="417"/>
      <c r="AA1266" s="417"/>
      <c r="AB1266" s="417"/>
      <c r="AC1266" s="417"/>
      <c r="AD1266" s="417"/>
      <c r="AE1266" s="417"/>
      <c r="AF1266" s="417"/>
      <c r="AG1266" s="417"/>
    </row>
    <row r="1267" spans="1:33" s="461" customFormat="1" x14ac:dyDescent="0.2">
      <c r="A1267" s="478"/>
      <c r="J1267" s="479"/>
      <c r="N1267" s="417"/>
      <c r="O1267" s="417"/>
      <c r="P1267" s="417"/>
      <c r="Q1267" s="417"/>
      <c r="R1267" s="417"/>
      <c r="S1267" s="417"/>
      <c r="T1267" s="417"/>
      <c r="U1267" s="416"/>
      <c r="V1267" s="416"/>
      <c r="W1267" s="417"/>
      <c r="X1267" s="417"/>
      <c r="Y1267" s="417"/>
      <c r="Z1267" s="417"/>
      <c r="AA1267" s="417"/>
      <c r="AB1267" s="417"/>
      <c r="AC1267" s="417"/>
      <c r="AD1267" s="417"/>
      <c r="AE1267" s="417"/>
      <c r="AF1267" s="417"/>
      <c r="AG1267" s="417"/>
    </row>
    <row r="1268" spans="1:33" s="461" customFormat="1" x14ac:dyDescent="0.2">
      <c r="A1268" s="478"/>
      <c r="J1268" s="479"/>
      <c r="N1268" s="417"/>
      <c r="O1268" s="417"/>
      <c r="P1268" s="417"/>
      <c r="Q1268" s="417"/>
      <c r="R1268" s="417"/>
      <c r="S1268" s="417"/>
      <c r="T1268" s="417"/>
      <c r="U1268" s="416"/>
      <c r="V1268" s="416"/>
      <c r="W1268" s="417"/>
      <c r="X1268" s="417"/>
      <c r="Y1268" s="417"/>
      <c r="Z1268" s="417"/>
      <c r="AA1268" s="417"/>
      <c r="AB1268" s="417"/>
      <c r="AC1268" s="417"/>
      <c r="AD1268" s="417"/>
      <c r="AE1268" s="417"/>
      <c r="AF1268" s="417"/>
      <c r="AG1268" s="417"/>
    </row>
    <row r="1269" spans="1:33" s="461" customFormat="1" x14ac:dyDescent="0.2">
      <c r="A1269" s="478"/>
      <c r="J1269" s="479"/>
      <c r="N1269" s="417"/>
      <c r="O1269" s="417"/>
      <c r="P1269" s="417"/>
      <c r="Q1269" s="417"/>
      <c r="R1269" s="417"/>
      <c r="S1269" s="417"/>
      <c r="T1269" s="417"/>
      <c r="U1269" s="416"/>
      <c r="V1269" s="416"/>
      <c r="W1269" s="417"/>
      <c r="X1269" s="417"/>
      <c r="Y1269" s="417"/>
      <c r="Z1269" s="417"/>
      <c r="AA1269" s="417"/>
      <c r="AB1269" s="417"/>
      <c r="AC1269" s="417"/>
      <c r="AD1269" s="417"/>
      <c r="AE1269" s="417"/>
      <c r="AF1269" s="417"/>
      <c r="AG1269" s="417"/>
    </row>
    <row r="1270" spans="1:33" s="461" customFormat="1" x14ac:dyDescent="0.2">
      <c r="A1270" s="478"/>
      <c r="J1270" s="479"/>
      <c r="N1270" s="417"/>
      <c r="O1270" s="417"/>
      <c r="P1270" s="417"/>
      <c r="Q1270" s="417"/>
      <c r="R1270" s="417"/>
      <c r="S1270" s="417"/>
      <c r="T1270" s="417"/>
      <c r="U1270" s="416"/>
      <c r="V1270" s="416"/>
      <c r="W1270" s="417"/>
      <c r="X1270" s="417"/>
      <c r="Y1270" s="417"/>
      <c r="Z1270" s="417"/>
      <c r="AA1270" s="417"/>
      <c r="AB1270" s="417"/>
      <c r="AC1270" s="417"/>
      <c r="AD1270" s="417"/>
      <c r="AE1270" s="417"/>
      <c r="AF1270" s="417"/>
      <c r="AG1270" s="417"/>
    </row>
    <row r="1271" spans="1:33" s="461" customFormat="1" x14ac:dyDescent="0.2">
      <c r="A1271" s="478"/>
      <c r="J1271" s="479"/>
      <c r="N1271" s="417"/>
      <c r="O1271" s="417"/>
      <c r="P1271" s="417"/>
      <c r="Q1271" s="417"/>
      <c r="R1271" s="417"/>
      <c r="S1271" s="417"/>
      <c r="T1271" s="417"/>
      <c r="U1271" s="416"/>
      <c r="V1271" s="416"/>
      <c r="W1271" s="417"/>
      <c r="X1271" s="417"/>
      <c r="Y1271" s="417"/>
      <c r="Z1271" s="417"/>
      <c r="AA1271" s="417"/>
      <c r="AB1271" s="417"/>
      <c r="AC1271" s="417"/>
      <c r="AD1271" s="417"/>
      <c r="AE1271" s="417"/>
      <c r="AF1271" s="417"/>
      <c r="AG1271" s="417"/>
    </row>
    <row r="1272" spans="1:33" s="461" customFormat="1" x14ac:dyDescent="0.2">
      <c r="A1272" s="478"/>
      <c r="J1272" s="479"/>
      <c r="N1272" s="417"/>
      <c r="O1272" s="417"/>
      <c r="P1272" s="417"/>
      <c r="Q1272" s="417"/>
      <c r="R1272" s="417"/>
      <c r="S1272" s="417"/>
      <c r="T1272" s="417"/>
      <c r="U1272" s="416"/>
      <c r="V1272" s="416"/>
      <c r="W1272" s="417"/>
      <c r="X1272" s="417"/>
      <c r="Y1272" s="417"/>
      <c r="Z1272" s="417"/>
      <c r="AA1272" s="417"/>
      <c r="AB1272" s="417"/>
      <c r="AC1272" s="417"/>
      <c r="AD1272" s="417"/>
      <c r="AE1272" s="417"/>
      <c r="AF1272" s="417"/>
      <c r="AG1272" s="417"/>
    </row>
    <row r="1273" spans="1:33" s="461" customFormat="1" x14ac:dyDescent="0.2">
      <c r="A1273" s="478"/>
      <c r="J1273" s="479"/>
      <c r="N1273" s="417"/>
      <c r="O1273" s="417"/>
      <c r="P1273" s="417"/>
      <c r="Q1273" s="417"/>
      <c r="R1273" s="417"/>
      <c r="S1273" s="417"/>
      <c r="T1273" s="417"/>
      <c r="U1273" s="416"/>
      <c r="V1273" s="416"/>
      <c r="W1273" s="417"/>
      <c r="X1273" s="417"/>
      <c r="Y1273" s="417"/>
      <c r="Z1273" s="417"/>
      <c r="AA1273" s="417"/>
      <c r="AB1273" s="417"/>
      <c r="AC1273" s="417"/>
      <c r="AD1273" s="417"/>
      <c r="AE1273" s="417"/>
      <c r="AF1273" s="417"/>
      <c r="AG1273" s="417"/>
    </row>
    <row r="1274" spans="1:33" s="461" customFormat="1" x14ac:dyDescent="0.2">
      <c r="A1274" s="478"/>
      <c r="J1274" s="479"/>
      <c r="N1274" s="417"/>
      <c r="O1274" s="417"/>
      <c r="P1274" s="417"/>
      <c r="Q1274" s="417"/>
      <c r="R1274" s="417"/>
      <c r="S1274" s="417"/>
      <c r="T1274" s="417"/>
      <c r="U1274" s="416"/>
      <c r="V1274" s="416"/>
      <c r="W1274" s="417"/>
      <c r="X1274" s="417"/>
      <c r="Y1274" s="417"/>
      <c r="Z1274" s="417"/>
      <c r="AA1274" s="417"/>
      <c r="AB1274" s="417"/>
      <c r="AC1274" s="417"/>
      <c r="AD1274" s="417"/>
      <c r="AE1274" s="417"/>
      <c r="AF1274" s="417"/>
      <c r="AG1274" s="417"/>
    </row>
    <row r="1275" spans="1:33" s="461" customFormat="1" x14ac:dyDescent="0.2">
      <c r="A1275" s="478"/>
      <c r="J1275" s="479"/>
      <c r="N1275" s="417"/>
      <c r="O1275" s="417"/>
      <c r="P1275" s="417"/>
      <c r="Q1275" s="417"/>
      <c r="R1275" s="417"/>
      <c r="S1275" s="417"/>
      <c r="T1275" s="417"/>
      <c r="U1275" s="416"/>
      <c r="V1275" s="416"/>
      <c r="W1275" s="417"/>
      <c r="X1275" s="417"/>
      <c r="Y1275" s="417"/>
      <c r="Z1275" s="417"/>
      <c r="AA1275" s="417"/>
      <c r="AB1275" s="417"/>
      <c r="AC1275" s="417"/>
      <c r="AD1275" s="417"/>
      <c r="AE1275" s="417"/>
      <c r="AF1275" s="417"/>
      <c r="AG1275" s="417"/>
    </row>
    <row r="1276" spans="1:33" s="461" customFormat="1" x14ac:dyDescent="0.2">
      <c r="A1276" s="478"/>
      <c r="J1276" s="479"/>
      <c r="N1276" s="417"/>
      <c r="O1276" s="417"/>
      <c r="P1276" s="417"/>
      <c r="Q1276" s="417"/>
      <c r="R1276" s="417"/>
      <c r="S1276" s="417"/>
      <c r="T1276" s="417"/>
      <c r="U1276" s="416"/>
      <c r="V1276" s="416"/>
      <c r="W1276" s="417"/>
      <c r="X1276" s="417"/>
      <c r="Y1276" s="417"/>
      <c r="Z1276" s="417"/>
      <c r="AA1276" s="417"/>
      <c r="AB1276" s="417"/>
      <c r="AC1276" s="417"/>
      <c r="AD1276" s="417"/>
      <c r="AE1276" s="417"/>
      <c r="AF1276" s="417"/>
      <c r="AG1276" s="417"/>
    </row>
    <row r="1277" spans="1:33" s="461" customFormat="1" x14ac:dyDescent="0.2">
      <c r="A1277" s="478"/>
      <c r="J1277" s="479"/>
      <c r="N1277" s="417"/>
      <c r="O1277" s="417"/>
      <c r="P1277" s="417"/>
      <c r="Q1277" s="417"/>
      <c r="R1277" s="417"/>
      <c r="S1277" s="417"/>
      <c r="T1277" s="417"/>
      <c r="U1277" s="416"/>
      <c r="V1277" s="416"/>
      <c r="W1277" s="417"/>
      <c r="X1277" s="417"/>
      <c r="Y1277" s="417"/>
      <c r="Z1277" s="417"/>
      <c r="AA1277" s="417"/>
      <c r="AB1277" s="417"/>
      <c r="AC1277" s="417"/>
      <c r="AD1277" s="417"/>
      <c r="AE1277" s="417"/>
      <c r="AF1277" s="417"/>
      <c r="AG1277" s="417"/>
    </row>
    <row r="1278" spans="1:33" s="461" customFormat="1" x14ac:dyDescent="0.2">
      <c r="A1278" s="478"/>
      <c r="J1278" s="479"/>
      <c r="N1278" s="417"/>
      <c r="O1278" s="417"/>
      <c r="P1278" s="417"/>
      <c r="Q1278" s="417"/>
      <c r="R1278" s="417"/>
      <c r="S1278" s="417"/>
      <c r="T1278" s="417"/>
      <c r="U1278" s="416"/>
      <c r="V1278" s="416"/>
      <c r="W1278" s="417"/>
      <c r="X1278" s="417"/>
      <c r="Y1278" s="417"/>
      <c r="Z1278" s="417"/>
      <c r="AA1278" s="417"/>
      <c r="AB1278" s="417"/>
      <c r="AC1278" s="417"/>
      <c r="AD1278" s="417"/>
      <c r="AE1278" s="417"/>
      <c r="AF1278" s="417"/>
      <c r="AG1278" s="417"/>
    </row>
    <row r="1279" spans="1:33" s="461" customFormat="1" x14ac:dyDescent="0.2">
      <c r="A1279" s="478"/>
      <c r="J1279" s="479"/>
      <c r="N1279" s="417"/>
      <c r="O1279" s="417"/>
      <c r="P1279" s="417"/>
      <c r="Q1279" s="417"/>
      <c r="R1279" s="417"/>
      <c r="S1279" s="417"/>
      <c r="T1279" s="417"/>
      <c r="U1279" s="416"/>
      <c r="V1279" s="416"/>
      <c r="W1279" s="417"/>
      <c r="X1279" s="417"/>
      <c r="Y1279" s="417"/>
      <c r="Z1279" s="417"/>
      <c r="AA1279" s="417"/>
      <c r="AB1279" s="417"/>
      <c r="AC1279" s="417"/>
      <c r="AD1279" s="417"/>
      <c r="AE1279" s="417"/>
      <c r="AF1279" s="417"/>
      <c r="AG1279" s="417"/>
    </row>
    <row r="1280" spans="1:33" s="461" customFormat="1" x14ac:dyDescent="0.2">
      <c r="A1280" s="478"/>
      <c r="J1280" s="479"/>
      <c r="N1280" s="417"/>
      <c r="O1280" s="417"/>
      <c r="P1280" s="417"/>
      <c r="Q1280" s="417"/>
      <c r="R1280" s="417"/>
      <c r="S1280" s="417"/>
      <c r="T1280" s="417"/>
      <c r="U1280" s="416"/>
      <c r="V1280" s="416"/>
      <c r="W1280" s="417"/>
      <c r="X1280" s="417"/>
      <c r="Y1280" s="417"/>
      <c r="Z1280" s="417"/>
      <c r="AA1280" s="417"/>
      <c r="AB1280" s="417"/>
      <c r="AC1280" s="417"/>
      <c r="AD1280" s="417"/>
      <c r="AE1280" s="417"/>
      <c r="AF1280" s="417"/>
      <c r="AG1280" s="417"/>
    </row>
    <row r="1281" spans="1:33" s="461" customFormat="1" x14ac:dyDescent="0.2">
      <c r="A1281" s="478"/>
      <c r="J1281" s="479"/>
      <c r="N1281" s="417"/>
      <c r="O1281" s="417"/>
      <c r="P1281" s="417"/>
      <c r="Q1281" s="417"/>
      <c r="R1281" s="417"/>
      <c r="S1281" s="417"/>
      <c r="T1281" s="417"/>
      <c r="U1281" s="416"/>
      <c r="V1281" s="416"/>
      <c r="W1281" s="417"/>
      <c r="X1281" s="417"/>
      <c r="Y1281" s="417"/>
      <c r="Z1281" s="417"/>
      <c r="AA1281" s="417"/>
      <c r="AB1281" s="417"/>
      <c r="AC1281" s="417"/>
      <c r="AD1281" s="417"/>
      <c r="AE1281" s="417"/>
      <c r="AF1281" s="417"/>
      <c r="AG1281" s="417"/>
    </row>
    <row r="1282" spans="1:33" s="461" customFormat="1" x14ac:dyDescent="0.2">
      <c r="A1282" s="478"/>
      <c r="J1282" s="479"/>
      <c r="N1282" s="417"/>
      <c r="O1282" s="417"/>
      <c r="P1282" s="417"/>
      <c r="Q1282" s="417"/>
      <c r="R1282" s="417"/>
      <c r="S1282" s="417"/>
      <c r="T1282" s="417"/>
      <c r="U1282" s="416"/>
      <c r="V1282" s="416"/>
      <c r="W1282" s="417"/>
      <c r="X1282" s="417"/>
      <c r="Y1282" s="417"/>
      <c r="Z1282" s="417"/>
      <c r="AA1282" s="417"/>
      <c r="AB1282" s="417"/>
      <c r="AC1282" s="417"/>
      <c r="AD1282" s="417"/>
      <c r="AE1282" s="417"/>
      <c r="AF1282" s="417"/>
      <c r="AG1282" s="417"/>
    </row>
    <row r="1283" spans="1:33" s="461" customFormat="1" x14ac:dyDescent="0.2">
      <c r="A1283" s="478"/>
      <c r="J1283" s="479"/>
      <c r="N1283" s="417"/>
      <c r="O1283" s="417"/>
      <c r="P1283" s="417"/>
      <c r="Q1283" s="417"/>
      <c r="R1283" s="417"/>
      <c r="S1283" s="417"/>
      <c r="T1283" s="417"/>
      <c r="U1283" s="416"/>
      <c r="V1283" s="416"/>
      <c r="W1283" s="417"/>
      <c r="X1283" s="417"/>
      <c r="Y1283" s="417"/>
      <c r="Z1283" s="417"/>
      <c r="AA1283" s="417"/>
      <c r="AB1283" s="417"/>
      <c r="AC1283" s="417"/>
      <c r="AD1283" s="417"/>
      <c r="AE1283" s="417"/>
      <c r="AF1283" s="417"/>
      <c r="AG1283" s="417"/>
    </row>
    <row r="1284" spans="1:33" s="461" customFormat="1" x14ac:dyDescent="0.2">
      <c r="A1284" s="478"/>
      <c r="J1284" s="479"/>
      <c r="N1284" s="417"/>
      <c r="O1284" s="417"/>
      <c r="P1284" s="417"/>
      <c r="Q1284" s="417"/>
      <c r="R1284" s="417"/>
      <c r="S1284" s="417"/>
      <c r="T1284" s="417"/>
      <c r="U1284" s="416"/>
      <c r="V1284" s="416"/>
      <c r="W1284" s="417"/>
      <c r="X1284" s="417"/>
      <c r="Y1284" s="417"/>
      <c r="Z1284" s="417"/>
      <c r="AA1284" s="417"/>
      <c r="AB1284" s="417"/>
      <c r="AC1284" s="417"/>
      <c r="AD1284" s="417"/>
      <c r="AE1284" s="417"/>
      <c r="AF1284" s="417"/>
      <c r="AG1284" s="417"/>
    </row>
    <row r="1285" spans="1:33" s="461" customFormat="1" x14ac:dyDescent="0.2">
      <c r="A1285" s="478"/>
      <c r="J1285" s="479"/>
      <c r="N1285" s="417"/>
      <c r="O1285" s="417"/>
      <c r="P1285" s="417"/>
      <c r="Q1285" s="417"/>
      <c r="R1285" s="417"/>
      <c r="S1285" s="417"/>
      <c r="T1285" s="417"/>
      <c r="U1285" s="416"/>
      <c r="V1285" s="416"/>
      <c r="W1285" s="417"/>
      <c r="X1285" s="417"/>
      <c r="Y1285" s="417"/>
      <c r="Z1285" s="417"/>
      <c r="AA1285" s="417"/>
      <c r="AB1285" s="417"/>
      <c r="AC1285" s="417"/>
      <c r="AD1285" s="417"/>
      <c r="AE1285" s="417"/>
      <c r="AF1285" s="417"/>
      <c r="AG1285" s="417"/>
    </row>
    <row r="1286" spans="1:33" s="461" customFormat="1" x14ac:dyDescent="0.2">
      <c r="A1286" s="478"/>
      <c r="J1286" s="479"/>
      <c r="N1286" s="417"/>
      <c r="O1286" s="417"/>
      <c r="P1286" s="417"/>
      <c r="Q1286" s="417"/>
      <c r="R1286" s="417"/>
      <c r="S1286" s="417"/>
      <c r="T1286" s="417"/>
      <c r="U1286" s="416"/>
      <c r="V1286" s="416"/>
      <c r="W1286" s="417"/>
      <c r="X1286" s="417"/>
      <c r="Y1286" s="417"/>
      <c r="Z1286" s="417"/>
      <c r="AA1286" s="417"/>
      <c r="AB1286" s="417"/>
      <c r="AC1286" s="417"/>
      <c r="AD1286" s="417"/>
      <c r="AE1286" s="417"/>
      <c r="AF1286" s="417"/>
      <c r="AG1286" s="417"/>
    </row>
    <row r="1287" spans="1:33" s="461" customFormat="1" x14ac:dyDescent="0.2">
      <c r="A1287" s="478"/>
      <c r="J1287" s="479"/>
      <c r="N1287" s="417"/>
      <c r="O1287" s="417"/>
      <c r="P1287" s="417"/>
      <c r="Q1287" s="417"/>
      <c r="R1287" s="417"/>
      <c r="S1287" s="417"/>
      <c r="T1287" s="417"/>
      <c r="U1287" s="416"/>
      <c r="V1287" s="416"/>
      <c r="W1287" s="417"/>
      <c r="X1287" s="417"/>
      <c r="Y1287" s="417"/>
      <c r="Z1287" s="417"/>
      <c r="AA1287" s="417"/>
      <c r="AB1287" s="417"/>
      <c r="AC1287" s="417"/>
      <c r="AD1287" s="417"/>
      <c r="AE1287" s="417"/>
      <c r="AF1287" s="417"/>
      <c r="AG1287" s="417"/>
    </row>
    <row r="1288" spans="1:33" s="461" customFormat="1" x14ac:dyDescent="0.2">
      <c r="A1288" s="478"/>
      <c r="J1288" s="479"/>
      <c r="N1288" s="417"/>
      <c r="O1288" s="417"/>
      <c r="P1288" s="417"/>
      <c r="Q1288" s="417"/>
      <c r="R1288" s="417"/>
      <c r="S1288" s="417"/>
      <c r="T1288" s="417"/>
      <c r="U1288" s="416"/>
      <c r="V1288" s="416"/>
      <c r="W1288" s="417"/>
      <c r="X1288" s="417"/>
      <c r="Y1288" s="417"/>
      <c r="Z1288" s="417"/>
      <c r="AA1288" s="417"/>
      <c r="AB1288" s="417"/>
      <c r="AC1288" s="417"/>
      <c r="AD1288" s="417"/>
      <c r="AE1288" s="417"/>
      <c r="AF1288" s="417"/>
      <c r="AG1288" s="417"/>
    </row>
    <row r="1289" spans="1:33" s="461" customFormat="1" x14ac:dyDescent="0.2">
      <c r="A1289" s="478"/>
      <c r="J1289" s="479"/>
      <c r="N1289" s="417"/>
      <c r="O1289" s="417"/>
      <c r="P1289" s="417"/>
      <c r="Q1289" s="417"/>
      <c r="R1289" s="417"/>
      <c r="S1289" s="417"/>
      <c r="T1289" s="417"/>
      <c r="U1289" s="416"/>
      <c r="V1289" s="416"/>
      <c r="W1289" s="417"/>
      <c r="X1289" s="417"/>
      <c r="Y1289" s="417"/>
      <c r="Z1289" s="417"/>
      <c r="AA1289" s="417"/>
      <c r="AB1289" s="417"/>
      <c r="AC1289" s="417"/>
      <c r="AD1289" s="417"/>
      <c r="AE1289" s="417"/>
      <c r="AF1289" s="417"/>
      <c r="AG1289" s="417"/>
    </row>
    <row r="1290" spans="1:33" s="461" customFormat="1" x14ac:dyDescent="0.2">
      <c r="A1290" s="478"/>
      <c r="J1290" s="479"/>
      <c r="N1290" s="417"/>
      <c r="O1290" s="417"/>
      <c r="P1290" s="417"/>
      <c r="Q1290" s="417"/>
      <c r="R1290" s="417"/>
      <c r="S1290" s="417"/>
      <c r="T1290" s="417"/>
      <c r="U1290" s="416"/>
      <c r="V1290" s="416"/>
      <c r="W1290" s="417"/>
      <c r="X1290" s="417"/>
      <c r="Y1290" s="417"/>
      <c r="Z1290" s="417"/>
      <c r="AA1290" s="417"/>
      <c r="AB1290" s="417"/>
      <c r="AC1290" s="417"/>
      <c r="AD1290" s="417"/>
      <c r="AE1290" s="417"/>
      <c r="AF1290" s="417"/>
      <c r="AG1290" s="417"/>
    </row>
    <row r="1291" spans="1:33" s="461" customFormat="1" x14ac:dyDescent="0.2">
      <c r="A1291" s="478"/>
      <c r="J1291" s="479"/>
      <c r="N1291" s="417"/>
      <c r="O1291" s="417"/>
      <c r="P1291" s="417"/>
      <c r="Q1291" s="417"/>
      <c r="R1291" s="417"/>
      <c r="S1291" s="417"/>
      <c r="T1291" s="417"/>
      <c r="U1291" s="416"/>
      <c r="V1291" s="416"/>
      <c r="W1291" s="417"/>
      <c r="X1291" s="417"/>
      <c r="Y1291" s="417"/>
      <c r="Z1291" s="417"/>
      <c r="AA1291" s="417"/>
      <c r="AB1291" s="417"/>
      <c r="AC1291" s="417"/>
      <c r="AD1291" s="417"/>
      <c r="AE1291" s="417"/>
      <c r="AF1291" s="417"/>
      <c r="AG1291" s="417"/>
    </row>
    <row r="1292" spans="1:33" s="461" customFormat="1" x14ac:dyDescent="0.2">
      <c r="A1292" s="478"/>
      <c r="J1292" s="479"/>
      <c r="N1292" s="417"/>
      <c r="O1292" s="417"/>
      <c r="P1292" s="417"/>
      <c r="Q1292" s="417"/>
      <c r="R1292" s="417"/>
      <c r="S1292" s="417"/>
      <c r="T1292" s="417"/>
      <c r="U1292" s="416"/>
      <c r="V1292" s="416"/>
      <c r="W1292" s="417"/>
      <c r="X1292" s="417"/>
      <c r="Y1292" s="417"/>
      <c r="Z1292" s="417"/>
      <c r="AA1292" s="417"/>
      <c r="AB1292" s="417"/>
      <c r="AC1292" s="417"/>
      <c r="AD1292" s="417"/>
      <c r="AE1292" s="417"/>
      <c r="AF1292" s="417"/>
      <c r="AG1292" s="417"/>
    </row>
    <row r="1293" spans="1:33" s="461" customFormat="1" x14ac:dyDescent="0.2">
      <c r="A1293" s="478"/>
      <c r="J1293" s="479"/>
      <c r="N1293" s="417"/>
      <c r="O1293" s="417"/>
      <c r="P1293" s="417"/>
      <c r="Q1293" s="417"/>
      <c r="R1293" s="417"/>
      <c r="S1293" s="417"/>
      <c r="T1293" s="417"/>
      <c r="U1293" s="416"/>
      <c r="V1293" s="416"/>
      <c r="W1293" s="417"/>
      <c r="X1293" s="417"/>
      <c r="Y1293" s="417"/>
      <c r="Z1293" s="417"/>
      <c r="AA1293" s="417"/>
      <c r="AB1293" s="417"/>
      <c r="AC1293" s="417"/>
      <c r="AD1293" s="417"/>
      <c r="AE1293" s="417"/>
      <c r="AF1293" s="417"/>
      <c r="AG1293" s="417"/>
    </row>
    <row r="1294" spans="1:33" s="461" customFormat="1" x14ac:dyDescent="0.2">
      <c r="A1294" s="478"/>
      <c r="J1294" s="479"/>
      <c r="N1294" s="417"/>
      <c r="O1294" s="417"/>
      <c r="P1294" s="417"/>
      <c r="Q1294" s="417"/>
      <c r="R1294" s="417"/>
      <c r="S1294" s="417"/>
      <c r="T1294" s="417"/>
      <c r="U1294" s="416"/>
      <c r="V1294" s="416"/>
      <c r="W1294" s="417"/>
      <c r="X1294" s="417"/>
      <c r="Y1294" s="417"/>
      <c r="Z1294" s="417"/>
      <c r="AA1294" s="417"/>
      <c r="AB1294" s="417"/>
      <c r="AC1294" s="417"/>
      <c r="AD1294" s="417"/>
      <c r="AE1294" s="417"/>
      <c r="AF1294" s="417"/>
      <c r="AG1294" s="417"/>
    </row>
    <row r="1295" spans="1:33" s="461" customFormat="1" x14ac:dyDescent="0.2">
      <c r="A1295" s="478"/>
      <c r="J1295" s="479"/>
      <c r="N1295" s="417"/>
      <c r="O1295" s="417"/>
      <c r="P1295" s="417"/>
      <c r="Q1295" s="417"/>
      <c r="R1295" s="417"/>
      <c r="S1295" s="417"/>
      <c r="T1295" s="417"/>
      <c r="U1295" s="416"/>
      <c r="V1295" s="416"/>
      <c r="W1295" s="417"/>
      <c r="X1295" s="417"/>
      <c r="Y1295" s="417"/>
      <c r="Z1295" s="417"/>
      <c r="AA1295" s="417"/>
      <c r="AB1295" s="417"/>
      <c r="AC1295" s="417"/>
      <c r="AD1295" s="417"/>
      <c r="AE1295" s="417"/>
      <c r="AF1295" s="417"/>
      <c r="AG1295" s="417"/>
    </row>
    <row r="1296" spans="1:33" s="461" customFormat="1" x14ac:dyDescent="0.2">
      <c r="A1296" s="478"/>
      <c r="J1296" s="479"/>
      <c r="N1296" s="417"/>
      <c r="O1296" s="417"/>
      <c r="P1296" s="417"/>
      <c r="Q1296" s="417"/>
      <c r="R1296" s="417"/>
      <c r="S1296" s="417"/>
      <c r="T1296" s="417"/>
      <c r="U1296" s="416"/>
      <c r="V1296" s="416"/>
      <c r="W1296" s="417"/>
      <c r="X1296" s="417"/>
      <c r="Y1296" s="417"/>
      <c r="Z1296" s="417"/>
      <c r="AA1296" s="417"/>
      <c r="AB1296" s="417"/>
      <c r="AC1296" s="417"/>
      <c r="AD1296" s="417"/>
      <c r="AE1296" s="417"/>
      <c r="AF1296" s="417"/>
      <c r="AG1296" s="417"/>
    </row>
    <row r="1297" spans="1:33" s="461" customFormat="1" x14ac:dyDescent="0.2">
      <c r="A1297" s="478"/>
      <c r="J1297" s="479"/>
      <c r="N1297" s="417"/>
      <c r="O1297" s="417"/>
      <c r="P1297" s="417"/>
      <c r="Q1297" s="417"/>
      <c r="R1297" s="417"/>
      <c r="S1297" s="417"/>
      <c r="T1297" s="417"/>
      <c r="U1297" s="416"/>
      <c r="V1297" s="416"/>
      <c r="W1297" s="417"/>
      <c r="X1297" s="417"/>
      <c r="Y1297" s="417"/>
      <c r="Z1297" s="417"/>
      <c r="AA1297" s="417"/>
      <c r="AB1297" s="417"/>
      <c r="AC1297" s="417"/>
      <c r="AD1297" s="417"/>
      <c r="AE1297" s="417"/>
      <c r="AF1297" s="417"/>
      <c r="AG1297" s="417"/>
    </row>
    <row r="1298" spans="1:33" s="461" customFormat="1" x14ac:dyDescent="0.2">
      <c r="A1298" s="478"/>
      <c r="J1298" s="479"/>
      <c r="N1298" s="417"/>
      <c r="O1298" s="417"/>
      <c r="P1298" s="417"/>
      <c r="Q1298" s="417"/>
      <c r="R1298" s="417"/>
      <c r="S1298" s="417"/>
      <c r="T1298" s="417"/>
      <c r="U1298" s="416"/>
      <c r="V1298" s="416"/>
      <c r="W1298" s="417"/>
      <c r="X1298" s="417"/>
      <c r="Y1298" s="417"/>
      <c r="Z1298" s="417"/>
      <c r="AA1298" s="417"/>
      <c r="AB1298" s="417"/>
      <c r="AC1298" s="417"/>
      <c r="AD1298" s="417"/>
      <c r="AE1298" s="417"/>
      <c r="AF1298" s="417"/>
      <c r="AG1298" s="417"/>
    </row>
    <row r="1299" spans="1:33" s="461" customFormat="1" x14ac:dyDescent="0.2">
      <c r="A1299" s="478"/>
      <c r="J1299" s="479"/>
      <c r="N1299" s="417"/>
      <c r="O1299" s="417"/>
      <c r="P1299" s="417"/>
      <c r="Q1299" s="417"/>
      <c r="R1299" s="417"/>
      <c r="S1299" s="417"/>
      <c r="T1299" s="417"/>
      <c r="U1299" s="416"/>
      <c r="V1299" s="416"/>
      <c r="W1299" s="417"/>
      <c r="X1299" s="417"/>
      <c r="Y1299" s="417"/>
      <c r="Z1299" s="417"/>
      <c r="AA1299" s="417"/>
      <c r="AB1299" s="417"/>
      <c r="AC1299" s="417"/>
      <c r="AD1299" s="417"/>
      <c r="AE1299" s="417"/>
      <c r="AF1299" s="417"/>
      <c r="AG1299" s="417"/>
    </row>
    <row r="1300" spans="1:33" s="461" customFormat="1" x14ac:dyDescent="0.2">
      <c r="A1300" s="478"/>
      <c r="J1300" s="479"/>
      <c r="N1300" s="417"/>
      <c r="O1300" s="417"/>
      <c r="P1300" s="417"/>
      <c r="Q1300" s="417"/>
      <c r="R1300" s="417"/>
      <c r="S1300" s="417"/>
      <c r="T1300" s="417"/>
      <c r="U1300" s="416"/>
      <c r="V1300" s="416"/>
      <c r="W1300" s="417"/>
      <c r="X1300" s="417"/>
      <c r="Y1300" s="417"/>
      <c r="Z1300" s="417"/>
      <c r="AA1300" s="417"/>
      <c r="AB1300" s="417"/>
      <c r="AC1300" s="417"/>
      <c r="AD1300" s="417"/>
      <c r="AE1300" s="417"/>
      <c r="AF1300" s="417"/>
      <c r="AG1300" s="417"/>
    </row>
    <row r="1301" spans="1:33" s="461" customFormat="1" x14ac:dyDescent="0.2">
      <c r="A1301" s="478"/>
      <c r="J1301" s="479"/>
      <c r="N1301" s="417"/>
      <c r="O1301" s="417"/>
      <c r="P1301" s="417"/>
      <c r="Q1301" s="417"/>
      <c r="R1301" s="417"/>
      <c r="S1301" s="417"/>
      <c r="T1301" s="417"/>
      <c r="U1301" s="416"/>
      <c r="V1301" s="416"/>
      <c r="W1301" s="417"/>
      <c r="X1301" s="417"/>
      <c r="Y1301" s="417"/>
      <c r="Z1301" s="417"/>
      <c r="AA1301" s="417"/>
      <c r="AB1301" s="417"/>
      <c r="AC1301" s="417"/>
      <c r="AD1301" s="417"/>
      <c r="AE1301" s="417"/>
      <c r="AF1301" s="417"/>
      <c r="AG1301" s="417"/>
    </row>
    <row r="1302" spans="1:33" s="461" customFormat="1" x14ac:dyDescent="0.2">
      <c r="A1302" s="478"/>
      <c r="J1302" s="479"/>
      <c r="N1302" s="417"/>
      <c r="O1302" s="417"/>
      <c r="P1302" s="417"/>
      <c r="Q1302" s="417"/>
      <c r="R1302" s="417"/>
      <c r="S1302" s="417"/>
      <c r="T1302" s="417"/>
      <c r="U1302" s="416"/>
      <c r="V1302" s="416"/>
      <c r="W1302" s="417"/>
      <c r="X1302" s="417"/>
      <c r="Y1302" s="417"/>
      <c r="Z1302" s="417"/>
      <c r="AA1302" s="417"/>
      <c r="AB1302" s="417"/>
      <c r="AC1302" s="417"/>
      <c r="AD1302" s="417"/>
      <c r="AE1302" s="417"/>
      <c r="AF1302" s="417"/>
      <c r="AG1302" s="417"/>
    </row>
    <row r="1303" spans="1:33" s="461" customFormat="1" x14ac:dyDescent="0.2">
      <c r="A1303" s="478"/>
      <c r="J1303" s="479"/>
      <c r="N1303" s="417"/>
      <c r="O1303" s="417"/>
      <c r="P1303" s="417"/>
      <c r="Q1303" s="417"/>
      <c r="R1303" s="417"/>
      <c r="S1303" s="417"/>
      <c r="T1303" s="417"/>
      <c r="U1303" s="416"/>
      <c r="V1303" s="416"/>
      <c r="W1303" s="417"/>
      <c r="X1303" s="417"/>
      <c r="Y1303" s="417"/>
      <c r="Z1303" s="417"/>
      <c r="AA1303" s="417"/>
      <c r="AB1303" s="417"/>
      <c r="AC1303" s="417"/>
      <c r="AD1303" s="417"/>
      <c r="AE1303" s="417"/>
      <c r="AF1303" s="417"/>
      <c r="AG1303" s="417"/>
    </row>
    <row r="1304" spans="1:33" s="461" customFormat="1" x14ac:dyDescent="0.2">
      <c r="A1304" s="478"/>
      <c r="J1304" s="479"/>
      <c r="N1304" s="417"/>
      <c r="O1304" s="417"/>
      <c r="P1304" s="417"/>
      <c r="Q1304" s="417"/>
      <c r="R1304" s="417"/>
      <c r="S1304" s="417"/>
      <c r="T1304" s="417"/>
      <c r="U1304" s="416"/>
      <c r="V1304" s="416"/>
      <c r="W1304" s="417"/>
      <c r="X1304" s="417"/>
      <c r="Y1304" s="417"/>
      <c r="Z1304" s="417"/>
      <c r="AA1304" s="417"/>
      <c r="AB1304" s="417"/>
      <c r="AC1304" s="417"/>
      <c r="AD1304" s="417"/>
      <c r="AE1304" s="417"/>
      <c r="AF1304" s="417"/>
      <c r="AG1304" s="417"/>
    </row>
    <row r="1305" spans="1:33" s="461" customFormat="1" x14ac:dyDescent="0.2">
      <c r="A1305" s="478"/>
      <c r="J1305" s="479"/>
      <c r="N1305" s="417"/>
      <c r="O1305" s="417"/>
      <c r="P1305" s="417"/>
      <c r="Q1305" s="417"/>
      <c r="R1305" s="417"/>
      <c r="S1305" s="417"/>
      <c r="T1305" s="417"/>
      <c r="U1305" s="416"/>
      <c r="V1305" s="416"/>
      <c r="W1305" s="417"/>
      <c r="X1305" s="417"/>
      <c r="Y1305" s="417"/>
      <c r="Z1305" s="417"/>
      <c r="AA1305" s="417"/>
      <c r="AB1305" s="417"/>
      <c r="AC1305" s="417"/>
      <c r="AD1305" s="417"/>
      <c r="AE1305" s="417"/>
      <c r="AF1305" s="417"/>
      <c r="AG1305" s="417"/>
    </row>
    <row r="1306" spans="1:33" s="461" customFormat="1" x14ac:dyDescent="0.2">
      <c r="A1306" s="478"/>
      <c r="J1306" s="479"/>
      <c r="N1306" s="417"/>
      <c r="O1306" s="417"/>
      <c r="P1306" s="417"/>
      <c r="Q1306" s="417"/>
      <c r="R1306" s="417"/>
      <c r="S1306" s="417"/>
      <c r="T1306" s="417"/>
      <c r="U1306" s="416"/>
      <c r="V1306" s="416"/>
      <c r="W1306" s="417"/>
      <c r="X1306" s="417"/>
      <c r="Y1306" s="417"/>
      <c r="Z1306" s="417"/>
      <c r="AA1306" s="417"/>
      <c r="AB1306" s="417"/>
      <c r="AC1306" s="417"/>
      <c r="AD1306" s="417"/>
      <c r="AE1306" s="417"/>
      <c r="AF1306" s="417"/>
      <c r="AG1306" s="417"/>
    </row>
    <row r="1307" spans="1:33" s="461" customFormat="1" x14ac:dyDescent="0.2">
      <c r="A1307" s="478"/>
      <c r="J1307" s="479"/>
      <c r="N1307" s="417"/>
      <c r="O1307" s="417"/>
      <c r="P1307" s="417"/>
      <c r="Q1307" s="417"/>
      <c r="R1307" s="417"/>
      <c r="S1307" s="417"/>
      <c r="T1307" s="417"/>
      <c r="U1307" s="416"/>
      <c r="V1307" s="416"/>
      <c r="W1307" s="417"/>
      <c r="X1307" s="417"/>
      <c r="Y1307" s="417"/>
      <c r="Z1307" s="417"/>
      <c r="AA1307" s="417"/>
      <c r="AB1307" s="417"/>
      <c r="AC1307" s="417"/>
      <c r="AD1307" s="417"/>
      <c r="AE1307" s="417"/>
      <c r="AF1307" s="417"/>
      <c r="AG1307" s="417"/>
    </row>
    <row r="1308" spans="1:33" s="461" customFormat="1" x14ac:dyDescent="0.2">
      <c r="A1308" s="478"/>
      <c r="J1308" s="479"/>
      <c r="N1308" s="417"/>
      <c r="O1308" s="417"/>
      <c r="P1308" s="417"/>
      <c r="Q1308" s="417"/>
      <c r="R1308" s="417"/>
      <c r="S1308" s="417"/>
      <c r="T1308" s="417"/>
      <c r="U1308" s="416"/>
      <c r="V1308" s="416"/>
      <c r="W1308" s="417"/>
      <c r="X1308" s="417"/>
      <c r="Y1308" s="417"/>
      <c r="Z1308" s="417"/>
      <c r="AA1308" s="417"/>
      <c r="AB1308" s="417"/>
      <c r="AC1308" s="417"/>
      <c r="AD1308" s="417"/>
      <c r="AE1308" s="417"/>
      <c r="AF1308" s="417"/>
      <c r="AG1308" s="417"/>
    </row>
    <row r="1309" spans="1:33" s="461" customFormat="1" x14ac:dyDescent="0.2">
      <c r="A1309" s="478"/>
      <c r="J1309" s="479"/>
      <c r="N1309" s="417"/>
      <c r="O1309" s="417"/>
      <c r="P1309" s="417"/>
      <c r="Q1309" s="417"/>
      <c r="R1309" s="417"/>
      <c r="S1309" s="417"/>
      <c r="T1309" s="417"/>
      <c r="U1309" s="416"/>
      <c r="V1309" s="416"/>
      <c r="W1309" s="417"/>
      <c r="X1309" s="417"/>
      <c r="Y1309" s="417"/>
      <c r="Z1309" s="417"/>
      <c r="AA1309" s="417"/>
      <c r="AB1309" s="417"/>
      <c r="AC1309" s="417"/>
      <c r="AD1309" s="417"/>
      <c r="AE1309" s="417"/>
      <c r="AF1309" s="417"/>
      <c r="AG1309" s="417"/>
    </row>
    <row r="1310" spans="1:33" s="461" customFormat="1" x14ac:dyDescent="0.2">
      <c r="A1310" s="478"/>
      <c r="J1310" s="479"/>
      <c r="N1310" s="417"/>
      <c r="O1310" s="417"/>
      <c r="P1310" s="417"/>
      <c r="Q1310" s="417"/>
      <c r="R1310" s="417"/>
      <c r="S1310" s="417"/>
      <c r="T1310" s="417"/>
      <c r="U1310" s="416"/>
      <c r="V1310" s="416"/>
      <c r="W1310" s="417"/>
      <c r="X1310" s="417"/>
      <c r="Y1310" s="417"/>
      <c r="Z1310" s="417"/>
      <c r="AA1310" s="417"/>
      <c r="AB1310" s="417"/>
      <c r="AC1310" s="417"/>
      <c r="AD1310" s="417"/>
      <c r="AE1310" s="417"/>
      <c r="AF1310" s="417"/>
      <c r="AG1310" s="417"/>
    </row>
    <row r="1311" spans="1:33" s="461" customFormat="1" x14ac:dyDescent="0.2">
      <c r="A1311" s="478"/>
      <c r="J1311" s="479"/>
      <c r="N1311" s="417"/>
      <c r="O1311" s="417"/>
      <c r="P1311" s="417"/>
      <c r="Q1311" s="417"/>
      <c r="R1311" s="417"/>
      <c r="S1311" s="417"/>
      <c r="T1311" s="417"/>
      <c r="U1311" s="416"/>
      <c r="V1311" s="416"/>
      <c r="W1311" s="417"/>
      <c r="X1311" s="417"/>
      <c r="Y1311" s="417"/>
      <c r="Z1311" s="417"/>
      <c r="AA1311" s="417"/>
      <c r="AB1311" s="417"/>
      <c r="AC1311" s="417"/>
      <c r="AD1311" s="417"/>
      <c r="AE1311" s="417"/>
      <c r="AF1311" s="417"/>
      <c r="AG1311" s="417"/>
    </row>
    <row r="1312" spans="1:33" s="461" customFormat="1" x14ac:dyDescent="0.2">
      <c r="A1312" s="478"/>
      <c r="J1312" s="479"/>
      <c r="N1312" s="417"/>
      <c r="O1312" s="417"/>
      <c r="P1312" s="417"/>
      <c r="Q1312" s="417"/>
      <c r="R1312" s="417"/>
      <c r="S1312" s="417"/>
      <c r="T1312" s="417"/>
      <c r="U1312" s="416"/>
      <c r="V1312" s="416"/>
      <c r="W1312" s="417"/>
      <c r="X1312" s="417"/>
      <c r="Y1312" s="417"/>
      <c r="Z1312" s="417"/>
      <c r="AA1312" s="417"/>
      <c r="AB1312" s="417"/>
      <c r="AC1312" s="417"/>
      <c r="AD1312" s="417"/>
      <c r="AE1312" s="417"/>
      <c r="AF1312" s="417"/>
      <c r="AG1312" s="417"/>
    </row>
    <row r="1313" spans="1:33" s="461" customFormat="1" x14ac:dyDescent="0.2">
      <c r="A1313" s="478"/>
      <c r="J1313" s="479"/>
      <c r="N1313" s="417"/>
      <c r="O1313" s="417"/>
      <c r="P1313" s="417"/>
      <c r="Q1313" s="417"/>
      <c r="R1313" s="417"/>
      <c r="S1313" s="417"/>
      <c r="T1313" s="417"/>
      <c r="U1313" s="416"/>
      <c r="V1313" s="416"/>
      <c r="W1313" s="417"/>
      <c r="X1313" s="417"/>
      <c r="Y1313" s="417"/>
      <c r="Z1313" s="417"/>
      <c r="AA1313" s="417"/>
      <c r="AB1313" s="417"/>
      <c r="AC1313" s="417"/>
      <c r="AD1313" s="417"/>
      <c r="AE1313" s="417"/>
      <c r="AF1313" s="417"/>
      <c r="AG1313" s="417"/>
    </row>
    <row r="1314" spans="1:33" s="461" customFormat="1" x14ac:dyDescent="0.2">
      <c r="A1314" s="478"/>
      <c r="J1314" s="479"/>
      <c r="N1314" s="417"/>
      <c r="O1314" s="417"/>
      <c r="P1314" s="417"/>
      <c r="Q1314" s="417"/>
      <c r="R1314" s="417"/>
      <c r="S1314" s="417"/>
      <c r="T1314" s="417"/>
      <c r="U1314" s="416"/>
      <c r="V1314" s="416"/>
      <c r="W1314" s="417"/>
      <c r="X1314" s="417"/>
      <c r="Y1314" s="417"/>
      <c r="Z1314" s="417"/>
      <c r="AA1314" s="417"/>
      <c r="AB1314" s="417"/>
      <c r="AC1314" s="417"/>
      <c r="AD1314" s="417"/>
      <c r="AE1314" s="417"/>
      <c r="AF1314" s="417"/>
      <c r="AG1314" s="417"/>
    </row>
    <row r="1315" spans="1:33" s="461" customFormat="1" x14ac:dyDescent="0.2">
      <c r="A1315" s="478"/>
      <c r="J1315" s="479"/>
      <c r="N1315" s="417"/>
      <c r="O1315" s="417"/>
      <c r="P1315" s="417"/>
      <c r="Q1315" s="417"/>
      <c r="R1315" s="417"/>
      <c r="S1315" s="417"/>
      <c r="T1315" s="417"/>
      <c r="U1315" s="416"/>
      <c r="V1315" s="416"/>
      <c r="W1315" s="417"/>
      <c r="X1315" s="417"/>
      <c r="Y1315" s="417"/>
      <c r="Z1315" s="417"/>
      <c r="AA1315" s="417"/>
      <c r="AB1315" s="417"/>
      <c r="AC1315" s="417"/>
      <c r="AD1315" s="417"/>
      <c r="AE1315" s="417"/>
      <c r="AF1315" s="417"/>
      <c r="AG1315" s="417"/>
    </row>
    <row r="1316" spans="1:33" s="461" customFormat="1" x14ac:dyDescent="0.2">
      <c r="A1316" s="478"/>
      <c r="J1316" s="479"/>
      <c r="N1316" s="417"/>
      <c r="O1316" s="417"/>
      <c r="P1316" s="417"/>
      <c r="Q1316" s="417"/>
      <c r="R1316" s="417"/>
      <c r="S1316" s="417"/>
      <c r="T1316" s="417"/>
      <c r="U1316" s="416"/>
      <c r="V1316" s="416"/>
      <c r="W1316" s="417"/>
      <c r="X1316" s="417"/>
      <c r="Y1316" s="417"/>
      <c r="Z1316" s="417"/>
      <c r="AA1316" s="417"/>
      <c r="AB1316" s="417"/>
      <c r="AC1316" s="417"/>
      <c r="AD1316" s="417"/>
      <c r="AE1316" s="417"/>
      <c r="AF1316" s="417"/>
      <c r="AG1316" s="417"/>
    </row>
    <row r="1317" spans="1:33" s="461" customFormat="1" x14ac:dyDescent="0.2">
      <c r="A1317" s="478"/>
      <c r="J1317" s="479"/>
      <c r="N1317" s="417"/>
      <c r="O1317" s="417"/>
      <c r="P1317" s="417"/>
      <c r="Q1317" s="417"/>
      <c r="R1317" s="417"/>
      <c r="S1317" s="417"/>
      <c r="T1317" s="417"/>
      <c r="U1317" s="416"/>
      <c r="V1317" s="416"/>
      <c r="W1317" s="417"/>
      <c r="X1317" s="417"/>
      <c r="Y1317" s="417"/>
      <c r="Z1317" s="417"/>
      <c r="AA1317" s="417"/>
      <c r="AB1317" s="417"/>
      <c r="AC1317" s="417"/>
      <c r="AD1317" s="417"/>
      <c r="AE1317" s="417"/>
      <c r="AF1317" s="417"/>
      <c r="AG1317" s="417"/>
    </row>
    <row r="1318" spans="1:33" s="461" customFormat="1" x14ac:dyDescent="0.2">
      <c r="A1318" s="478"/>
      <c r="J1318" s="479"/>
      <c r="N1318" s="417"/>
      <c r="O1318" s="417"/>
      <c r="P1318" s="417"/>
      <c r="Q1318" s="417"/>
      <c r="R1318" s="417"/>
      <c r="S1318" s="417"/>
      <c r="T1318" s="417"/>
      <c r="U1318" s="416"/>
      <c r="V1318" s="416"/>
      <c r="W1318" s="417"/>
      <c r="X1318" s="417"/>
      <c r="Y1318" s="417"/>
      <c r="Z1318" s="417"/>
      <c r="AA1318" s="417"/>
      <c r="AB1318" s="417"/>
      <c r="AC1318" s="417"/>
      <c r="AD1318" s="417"/>
      <c r="AE1318" s="417"/>
      <c r="AF1318" s="417"/>
      <c r="AG1318" s="417"/>
    </row>
    <row r="1319" spans="1:33" s="461" customFormat="1" x14ac:dyDescent="0.2">
      <c r="A1319" s="478"/>
      <c r="J1319" s="479"/>
      <c r="N1319" s="417"/>
      <c r="O1319" s="417"/>
      <c r="P1319" s="417"/>
      <c r="Q1319" s="417"/>
      <c r="R1319" s="417"/>
      <c r="S1319" s="417"/>
      <c r="T1319" s="417"/>
      <c r="U1319" s="416"/>
      <c r="V1319" s="416"/>
      <c r="W1319" s="417"/>
      <c r="X1319" s="417"/>
      <c r="Y1319" s="417"/>
      <c r="Z1319" s="417"/>
      <c r="AA1319" s="417"/>
      <c r="AB1319" s="417"/>
      <c r="AC1319" s="417"/>
      <c r="AD1319" s="417"/>
      <c r="AE1319" s="417"/>
      <c r="AF1319" s="417"/>
      <c r="AG1319" s="417"/>
    </row>
    <row r="1320" spans="1:33" s="461" customFormat="1" x14ac:dyDescent="0.2">
      <c r="A1320" s="478"/>
      <c r="J1320" s="479"/>
      <c r="N1320" s="417"/>
      <c r="O1320" s="417"/>
      <c r="P1320" s="417"/>
      <c r="Q1320" s="417"/>
      <c r="R1320" s="417"/>
      <c r="S1320" s="417"/>
      <c r="T1320" s="417"/>
      <c r="U1320" s="416"/>
      <c r="V1320" s="416"/>
      <c r="W1320" s="417"/>
      <c r="X1320" s="417"/>
      <c r="Y1320" s="417"/>
      <c r="Z1320" s="417"/>
      <c r="AA1320" s="417"/>
      <c r="AB1320" s="417"/>
      <c r="AC1320" s="417"/>
      <c r="AD1320" s="417"/>
      <c r="AE1320" s="417"/>
      <c r="AF1320" s="417"/>
      <c r="AG1320" s="417"/>
    </row>
    <row r="1321" spans="1:33" s="461" customFormat="1" x14ac:dyDescent="0.2">
      <c r="A1321" s="478"/>
      <c r="J1321" s="479"/>
      <c r="N1321" s="417"/>
      <c r="O1321" s="417"/>
      <c r="P1321" s="417"/>
      <c r="Q1321" s="417"/>
      <c r="R1321" s="417"/>
      <c r="S1321" s="417"/>
      <c r="T1321" s="417"/>
      <c r="U1321" s="416"/>
      <c r="V1321" s="416"/>
      <c r="W1321" s="417"/>
      <c r="X1321" s="417"/>
      <c r="Y1321" s="417"/>
      <c r="Z1321" s="417"/>
      <c r="AA1321" s="417"/>
      <c r="AB1321" s="417"/>
      <c r="AC1321" s="417"/>
      <c r="AD1321" s="417"/>
      <c r="AE1321" s="417"/>
      <c r="AF1321" s="417"/>
      <c r="AG1321" s="417"/>
    </row>
    <row r="1322" spans="1:33" s="461" customFormat="1" x14ac:dyDescent="0.2">
      <c r="A1322" s="478"/>
      <c r="J1322" s="479"/>
      <c r="N1322" s="417"/>
      <c r="O1322" s="417"/>
      <c r="P1322" s="417"/>
      <c r="Q1322" s="417"/>
      <c r="R1322" s="417"/>
      <c r="S1322" s="417"/>
      <c r="T1322" s="417"/>
      <c r="U1322" s="416"/>
      <c r="V1322" s="416"/>
      <c r="W1322" s="417"/>
      <c r="X1322" s="417"/>
      <c r="Y1322" s="417"/>
      <c r="Z1322" s="417"/>
      <c r="AA1322" s="417"/>
      <c r="AB1322" s="417"/>
      <c r="AC1322" s="417"/>
      <c r="AD1322" s="417"/>
      <c r="AE1322" s="417"/>
      <c r="AF1322" s="417"/>
      <c r="AG1322" s="417"/>
    </row>
    <row r="1323" spans="1:33" s="461" customFormat="1" x14ac:dyDescent="0.2">
      <c r="A1323" s="478"/>
      <c r="J1323" s="479"/>
      <c r="N1323" s="417"/>
      <c r="O1323" s="417"/>
      <c r="P1323" s="417"/>
      <c r="Q1323" s="417"/>
      <c r="R1323" s="417"/>
      <c r="S1323" s="417"/>
      <c r="T1323" s="417"/>
      <c r="U1323" s="416"/>
      <c r="V1323" s="416"/>
      <c r="W1323" s="417"/>
      <c r="X1323" s="417"/>
      <c r="Y1323" s="417"/>
      <c r="Z1323" s="417"/>
      <c r="AA1323" s="417"/>
      <c r="AB1323" s="417"/>
      <c r="AC1323" s="417"/>
      <c r="AD1323" s="417"/>
      <c r="AE1323" s="417"/>
      <c r="AF1323" s="417"/>
      <c r="AG1323" s="417"/>
    </row>
    <row r="1324" spans="1:33" s="461" customFormat="1" x14ac:dyDescent="0.2">
      <c r="A1324" s="478"/>
      <c r="J1324" s="479"/>
      <c r="N1324" s="417"/>
      <c r="O1324" s="417"/>
      <c r="P1324" s="417"/>
      <c r="Q1324" s="417"/>
      <c r="R1324" s="417"/>
      <c r="S1324" s="417"/>
      <c r="T1324" s="417"/>
      <c r="U1324" s="416"/>
      <c r="V1324" s="416"/>
      <c r="W1324" s="417"/>
      <c r="X1324" s="417"/>
      <c r="Y1324" s="417"/>
      <c r="Z1324" s="417"/>
      <c r="AA1324" s="417"/>
      <c r="AB1324" s="417"/>
      <c r="AC1324" s="417"/>
      <c r="AD1324" s="417"/>
      <c r="AE1324" s="417"/>
      <c r="AF1324" s="417"/>
      <c r="AG1324" s="417"/>
    </row>
    <row r="1325" spans="1:33" s="461" customFormat="1" x14ac:dyDescent="0.2">
      <c r="A1325" s="478"/>
      <c r="J1325" s="479"/>
      <c r="N1325" s="417"/>
      <c r="O1325" s="417"/>
      <c r="P1325" s="417"/>
      <c r="Q1325" s="417"/>
      <c r="R1325" s="417"/>
      <c r="S1325" s="417"/>
      <c r="T1325" s="417"/>
      <c r="U1325" s="416"/>
      <c r="V1325" s="416"/>
      <c r="W1325" s="417"/>
      <c r="X1325" s="417"/>
      <c r="Y1325" s="417"/>
      <c r="Z1325" s="417"/>
      <c r="AA1325" s="417"/>
      <c r="AB1325" s="417"/>
      <c r="AC1325" s="417"/>
      <c r="AD1325" s="417"/>
      <c r="AE1325" s="417"/>
      <c r="AF1325" s="417"/>
      <c r="AG1325" s="417"/>
    </row>
    <row r="1326" spans="1:33" s="461" customFormat="1" x14ac:dyDescent="0.2">
      <c r="A1326" s="478"/>
      <c r="J1326" s="479"/>
      <c r="N1326" s="417"/>
      <c r="O1326" s="417"/>
      <c r="P1326" s="417"/>
      <c r="Q1326" s="417"/>
      <c r="R1326" s="417"/>
      <c r="S1326" s="417"/>
      <c r="T1326" s="417"/>
      <c r="U1326" s="416"/>
      <c r="V1326" s="416"/>
      <c r="W1326" s="417"/>
      <c r="X1326" s="417"/>
      <c r="Y1326" s="417"/>
      <c r="Z1326" s="417"/>
      <c r="AA1326" s="417"/>
      <c r="AB1326" s="417"/>
      <c r="AC1326" s="417"/>
      <c r="AD1326" s="417"/>
      <c r="AE1326" s="417"/>
      <c r="AF1326" s="417"/>
      <c r="AG1326" s="417"/>
    </row>
    <row r="1327" spans="1:33" s="461" customFormat="1" x14ac:dyDescent="0.2">
      <c r="A1327" s="478"/>
      <c r="J1327" s="479"/>
      <c r="N1327" s="417"/>
      <c r="O1327" s="417"/>
      <c r="P1327" s="417"/>
      <c r="Q1327" s="417"/>
      <c r="R1327" s="417"/>
      <c r="S1327" s="417"/>
      <c r="T1327" s="417"/>
      <c r="U1327" s="416"/>
      <c r="V1327" s="416"/>
      <c r="W1327" s="417"/>
      <c r="X1327" s="417"/>
      <c r="Y1327" s="417"/>
      <c r="Z1327" s="417"/>
      <c r="AA1327" s="417"/>
      <c r="AB1327" s="417"/>
      <c r="AC1327" s="417"/>
      <c r="AD1327" s="417"/>
      <c r="AE1327" s="417"/>
      <c r="AF1327" s="417"/>
      <c r="AG1327" s="417"/>
    </row>
    <row r="1328" spans="1:33" s="461" customFormat="1" x14ac:dyDescent="0.2">
      <c r="A1328" s="478"/>
      <c r="J1328" s="479"/>
      <c r="N1328" s="417"/>
      <c r="O1328" s="417"/>
      <c r="P1328" s="417"/>
      <c r="Q1328" s="417"/>
      <c r="R1328" s="417"/>
      <c r="S1328" s="417"/>
      <c r="T1328" s="417"/>
      <c r="U1328" s="416"/>
      <c r="V1328" s="416"/>
      <c r="W1328" s="417"/>
      <c r="X1328" s="417"/>
      <c r="Y1328" s="417"/>
      <c r="Z1328" s="417"/>
      <c r="AA1328" s="417"/>
      <c r="AB1328" s="417"/>
      <c r="AC1328" s="417"/>
      <c r="AD1328" s="417"/>
      <c r="AE1328" s="417"/>
      <c r="AF1328" s="417"/>
      <c r="AG1328" s="417"/>
    </row>
    <row r="1329" spans="1:33" s="461" customFormat="1" x14ac:dyDescent="0.2">
      <c r="A1329" s="478"/>
      <c r="J1329" s="479"/>
      <c r="N1329" s="417"/>
      <c r="O1329" s="417"/>
      <c r="P1329" s="417"/>
      <c r="Q1329" s="417"/>
      <c r="R1329" s="417"/>
      <c r="S1329" s="417"/>
      <c r="T1329" s="417"/>
      <c r="U1329" s="416"/>
      <c r="V1329" s="416"/>
      <c r="W1329" s="417"/>
      <c r="X1329" s="417"/>
      <c r="Y1329" s="417"/>
      <c r="Z1329" s="417"/>
      <c r="AA1329" s="417"/>
      <c r="AB1329" s="417"/>
      <c r="AC1329" s="417"/>
      <c r="AD1329" s="417"/>
      <c r="AE1329" s="417"/>
      <c r="AF1329" s="417"/>
      <c r="AG1329" s="417"/>
    </row>
    <row r="1330" spans="1:33" s="461" customFormat="1" x14ac:dyDescent="0.2">
      <c r="A1330" s="478"/>
      <c r="J1330" s="479"/>
      <c r="N1330" s="417"/>
      <c r="O1330" s="417"/>
      <c r="P1330" s="417"/>
      <c r="Q1330" s="417"/>
      <c r="R1330" s="417"/>
      <c r="S1330" s="417"/>
      <c r="T1330" s="417"/>
      <c r="U1330" s="416"/>
      <c r="V1330" s="416"/>
      <c r="W1330" s="417"/>
      <c r="X1330" s="417"/>
      <c r="Y1330" s="417"/>
      <c r="Z1330" s="417"/>
      <c r="AA1330" s="417"/>
      <c r="AB1330" s="417"/>
      <c r="AC1330" s="417"/>
      <c r="AD1330" s="417"/>
      <c r="AE1330" s="417"/>
      <c r="AF1330" s="417"/>
      <c r="AG1330" s="417"/>
    </row>
    <row r="1331" spans="1:33" s="461" customFormat="1" x14ac:dyDescent="0.2">
      <c r="A1331" s="478"/>
      <c r="J1331" s="479"/>
      <c r="N1331" s="417"/>
      <c r="O1331" s="417"/>
      <c r="P1331" s="417"/>
      <c r="Q1331" s="417"/>
      <c r="R1331" s="417"/>
      <c r="S1331" s="417"/>
      <c r="T1331" s="417"/>
      <c r="U1331" s="416"/>
      <c r="V1331" s="416"/>
      <c r="W1331" s="417"/>
      <c r="X1331" s="417"/>
      <c r="Y1331" s="417"/>
      <c r="Z1331" s="417"/>
      <c r="AA1331" s="417"/>
      <c r="AB1331" s="417"/>
      <c r="AC1331" s="417"/>
      <c r="AD1331" s="417"/>
      <c r="AE1331" s="417"/>
      <c r="AF1331" s="417"/>
      <c r="AG1331" s="417"/>
    </row>
    <row r="1332" spans="1:33" s="461" customFormat="1" x14ac:dyDescent="0.2">
      <c r="A1332" s="478"/>
      <c r="J1332" s="479"/>
      <c r="N1332" s="417"/>
      <c r="O1332" s="417"/>
      <c r="P1332" s="417"/>
      <c r="Q1332" s="417"/>
      <c r="R1332" s="417"/>
      <c r="S1332" s="417"/>
      <c r="T1332" s="417"/>
      <c r="U1332" s="416"/>
      <c r="V1332" s="416"/>
      <c r="W1332" s="417"/>
      <c r="X1332" s="417"/>
      <c r="Y1332" s="417"/>
      <c r="Z1332" s="417"/>
      <c r="AA1332" s="417"/>
      <c r="AB1332" s="417"/>
      <c r="AC1332" s="417"/>
      <c r="AD1332" s="417"/>
      <c r="AE1332" s="417"/>
      <c r="AF1332" s="417"/>
      <c r="AG1332" s="417"/>
    </row>
    <row r="1333" spans="1:33" s="461" customFormat="1" x14ac:dyDescent="0.2">
      <c r="A1333" s="478"/>
      <c r="J1333" s="479"/>
      <c r="N1333" s="417"/>
      <c r="O1333" s="417"/>
      <c r="P1333" s="417"/>
      <c r="Q1333" s="417"/>
      <c r="R1333" s="417"/>
      <c r="S1333" s="417"/>
      <c r="T1333" s="417"/>
      <c r="U1333" s="416"/>
      <c r="V1333" s="416"/>
      <c r="W1333" s="417"/>
      <c r="X1333" s="417"/>
      <c r="Y1333" s="417"/>
      <c r="Z1333" s="417"/>
      <c r="AA1333" s="417"/>
      <c r="AB1333" s="417"/>
      <c r="AC1333" s="417"/>
      <c r="AD1333" s="417"/>
      <c r="AE1333" s="417"/>
      <c r="AF1333" s="417"/>
      <c r="AG1333" s="417"/>
    </row>
    <row r="1334" spans="1:33" s="461" customFormat="1" x14ac:dyDescent="0.2">
      <c r="A1334" s="478"/>
      <c r="J1334" s="479"/>
      <c r="N1334" s="417"/>
      <c r="O1334" s="417"/>
      <c r="P1334" s="417"/>
      <c r="Q1334" s="417"/>
      <c r="R1334" s="417"/>
      <c r="S1334" s="417"/>
      <c r="T1334" s="417"/>
      <c r="U1334" s="416"/>
      <c r="V1334" s="416"/>
      <c r="W1334" s="417"/>
      <c r="X1334" s="417"/>
      <c r="Y1334" s="417"/>
      <c r="Z1334" s="417"/>
      <c r="AA1334" s="417"/>
      <c r="AB1334" s="417"/>
      <c r="AC1334" s="417"/>
      <c r="AD1334" s="417"/>
      <c r="AE1334" s="417"/>
      <c r="AF1334" s="417"/>
      <c r="AG1334" s="417"/>
    </row>
    <row r="1335" spans="1:33" s="461" customFormat="1" x14ac:dyDescent="0.2">
      <c r="A1335" s="478"/>
      <c r="J1335" s="479"/>
      <c r="N1335" s="417"/>
      <c r="O1335" s="417"/>
      <c r="P1335" s="417"/>
      <c r="Q1335" s="417"/>
      <c r="R1335" s="417"/>
      <c r="S1335" s="417"/>
      <c r="T1335" s="417"/>
      <c r="U1335" s="416"/>
      <c r="V1335" s="416"/>
      <c r="W1335" s="417"/>
      <c r="X1335" s="417"/>
      <c r="Y1335" s="417"/>
      <c r="Z1335" s="417"/>
      <c r="AA1335" s="417"/>
      <c r="AB1335" s="417"/>
      <c r="AC1335" s="417"/>
      <c r="AD1335" s="417"/>
      <c r="AE1335" s="417"/>
      <c r="AF1335" s="417"/>
      <c r="AG1335" s="417"/>
    </row>
    <row r="1336" spans="1:33" s="461" customFormat="1" x14ac:dyDescent="0.2">
      <c r="A1336" s="478"/>
      <c r="J1336" s="479"/>
      <c r="N1336" s="417"/>
      <c r="O1336" s="417"/>
      <c r="P1336" s="417"/>
      <c r="Q1336" s="417"/>
      <c r="R1336" s="417"/>
      <c r="S1336" s="417"/>
      <c r="T1336" s="417"/>
      <c r="U1336" s="416"/>
      <c r="V1336" s="416"/>
      <c r="W1336" s="417"/>
      <c r="X1336" s="417"/>
      <c r="Y1336" s="417"/>
      <c r="Z1336" s="417"/>
      <c r="AA1336" s="417"/>
      <c r="AB1336" s="417"/>
      <c r="AC1336" s="417"/>
      <c r="AD1336" s="417"/>
      <c r="AE1336" s="417"/>
      <c r="AF1336" s="417"/>
      <c r="AG1336" s="417"/>
    </row>
    <row r="1337" spans="1:33" s="461" customFormat="1" x14ac:dyDescent="0.2">
      <c r="A1337" s="478"/>
      <c r="J1337" s="479"/>
      <c r="N1337" s="417"/>
      <c r="O1337" s="417"/>
      <c r="P1337" s="417"/>
      <c r="Q1337" s="417"/>
      <c r="R1337" s="417"/>
      <c r="S1337" s="417"/>
      <c r="T1337" s="417"/>
      <c r="U1337" s="416"/>
      <c r="V1337" s="416"/>
      <c r="W1337" s="417"/>
      <c r="X1337" s="417"/>
      <c r="Y1337" s="417"/>
      <c r="Z1337" s="417"/>
      <c r="AA1337" s="417"/>
      <c r="AB1337" s="417"/>
      <c r="AC1337" s="417"/>
      <c r="AD1337" s="417"/>
      <c r="AE1337" s="417"/>
      <c r="AF1337" s="417"/>
      <c r="AG1337" s="417"/>
    </row>
    <row r="1338" spans="1:33" s="461" customFormat="1" x14ac:dyDescent="0.2">
      <c r="A1338" s="478"/>
      <c r="J1338" s="479"/>
      <c r="N1338" s="417"/>
      <c r="O1338" s="417"/>
      <c r="P1338" s="417"/>
      <c r="Q1338" s="417"/>
      <c r="R1338" s="417"/>
      <c r="S1338" s="417"/>
      <c r="T1338" s="417"/>
      <c r="U1338" s="416"/>
      <c r="V1338" s="416"/>
      <c r="W1338" s="417"/>
      <c r="X1338" s="417"/>
      <c r="Y1338" s="417"/>
      <c r="Z1338" s="417"/>
      <c r="AA1338" s="417"/>
      <c r="AB1338" s="417"/>
      <c r="AC1338" s="417"/>
      <c r="AD1338" s="417"/>
      <c r="AE1338" s="417"/>
      <c r="AF1338" s="417"/>
      <c r="AG1338" s="417"/>
    </row>
    <row r="1339" spans="1:33" s="461" customFormat="1" x14ac:dyDescent="0.2">
      <c r="A1339" s="478"/>
      <c r="J1339" s="479"/>
      <c r="N1339" s="417"/>
      <c r="O1339" s="417"/>
      <c r="P1339" s="417"/>
      <c r="Q1339" s="417"/>
      <c r="R1339" s="417"/>
      <c r="S1339" s="417"/>
      <c r="T1339" s="417"/>
      <c r="U1339" s="416"/>
      <c r="V1339" s="416"/>
      <c r="W1339" s="417"/>
      <c r="X1339" s="417"/>
      <c r="Y1339" s="417"/>
      <c r="Z1339" s="417"/>
      <c r="AA1339" s="417"/>
      <c r="AB1339" s="417"/>
      <c r="AC1339" s="417"/>
      <c r="AD1339" s="417"/>
      <c r="AE1339" s="417"/>
      <c r="AF1339" s="417"/>
      <c r="AG1339" s="417"/>
    </row>
    <row r="1340" spans="1:33" s="461" customFormat="1" x14ac:dyDescent="0.2">
      <c r="A1340" s="478"/>
      <c r="J1340" s="479"/>
      <c r="N1340" s="417"/>
      <c r="O1340" s="417"/>
      <c r="P1340" s="417"/>
      <c r="Q1340" s="417"/>
      <c r="R1340" s="417"/>
      <c r="S1340" s="417"/>
      <c r="T1340" s="417"/>
      <c r="U1340" s="416"/>
      <c r="V1340" s="416"/>
      <c r="W1340" s="417"/>
      <c r="X1340" s="417"/>
      <c r="Y1340" s="417"/>
      <c r="Z1340" s="417"/>
      <c r="AA1340" s="417"/>
      <c r="AB1340" s="417"/>
      <c r="AC1340" s="417"/>
      <c r="AD1340" s="417"/>
      <c r="AE1340" s="417"/>
      <c r="AF1340" s="417"/>
      <c r="AG1340" s="417"/>
    </row>
    <row r="1341" spans="1:33" s="461" customFormat="1" x14ac:dyDescent="0.2">
      <c r="A1341" s="478"/>
      <c r="J1341" s="479"/>
      <c r="N1341" s="417"/>
      <c r="O1341" s="417"/>
      <c r="P1341" s="417"/>
      <c r="Q1341" s="417"/>
      <c r="R1341" s="417"/>
      <c r="S1341" s="417"/>
      <c r="T1341" s="417"/>
      <c r="U1341" s="416"/>
      <c r="V1341" s="416"/>
      <c r="W1341" s="417"/>
      <c r="X1341" s="417"/>
      <c r="Y1341" s="417"/>
      <c r="Z1341" s="417"/>
      <c r="AA1341" s="417"/>
      <c r="AB1341" s="417"/>
      <c r="AC1341" s="417"/>
      <c r="AD1341" s="417"/>
      <c r="AE1341" s="417"/>
      <c r="AF1341" s="417"/>
      <c r="AG1341" s="417"/>
    </row>
    <row r="1342" spans="1:33" s="461" customFormat="1" x14ac:dyDescent="0.2">
      <c r="A1342" s="478"/>
      <c r="J1342" s="479"/>
      <c r="N1342" s="417"/>
      <c r="O1342" s="417"/>
      <c r="P1342" s="417"/>
      <c r="Q1342" s="417"/>
      <c r="R1342" s="417"/>
      <c r="S1342" s="417"/>
      <c r="T1342" s="417"/>
      <c r="U1342" s="416"/>
      <c r="V1342" s="416"/>
      <c r="W1342" s="417"/>
      <c r="X1342" s="417"/>
      <c r="Y1342" s="417"/>
      <c r="Z1342" s="417"/>
      <c r="AA1342" s="417"/>
      <c r="AB1342" s="417"/>
      <c r="AC1342" s="417"/>
      <c r="AD1342" s="417"/>
      <c r="AE1342" s="417"/>
      <c r="AF1342" s="417"/>
      <c r="AG1342" s="417"/>
    </row>
    <row r="1343" spans="1:33" s="461" customFormat="1" x14ac:dyDescent="0.2">
      <c r="A1343" s="478"/>
      <c r="J1343" s="479"/>
      <c r="N1343" s="417"/>
      <c r="O1343" s="417"/>
      <c r="P1343" s="417"/>
      <c r="Q1343" s="417"/>
      <c r="R1343" s="417"/>
      <c r="S1343" s="417"/>
      <c r="T1343" s="417"/>
      <c r="U1343" s="416"/>
      <c r="V1343" s="416"/>
      <c r="W1343" s="417"/>
      <c r="X1343" s="417"/>
      <c r="Y1343" s="417"/>
      <c r="Z1343" s="417"/>
      <c r="AA1343" s="417"/>
      <c r="AB1343" s="417"/>
      <c r="AC1343" s="417"/>
      <c r="AD1343" s="417"/>
      <c r="AE1343" s="417"/>
      <c r="AF1343" s="417"/>
      <c r="AG1343" s="417"/>
    </row>
    <row r="1344" spans="1:33" s="461" customFormat="1" x14ac:dyDescent="0.2">
      <c r="A1344" s="478"/>
      <c r="J1344" s="479"/>
      <c r="N1344" s="417"/>
      <c r="O1344" s="417"/>
      <c r="P1344" s="417"/>
      <c r="Q1344" s="417"/>
      <c r="R1344" s="417"/>
      <c r="S1344" s="417"/>
      <c r="T1344" s="417"/>
      <c r="U1344" s="416"/>
      <c r="V1344" s="416"/>
      <c r="W1344" s="417"/>
      <c r="X1344" s="417"/>
      <c r="Y1344" s="417"/>
      <c r="Z1344" s="417"/>
      <c r="AA1344" s="417"/>
      <c r="AB1344" s="417"/>
      <c r="AC1344" s="417"/>
      <c r="AD1344" s="417"/>
      <c r="AE1344" s="417"/>
      <c r="AF1344" s="417"/>
      <c r="AG1344" s="417"/>
    </row>
    <row r="1345" spans="1:33" s="461" customFormat="1" x14ac:dyDescent="0.2">
      <c r="A1345" s="478"/>
      <c r="J1345" s="479"/>
      <c r="N1345" s="417"/>
      <c r="O1345" s="417"/>
      <c r="P1345" s="417"/>
      <c r="Q1345" s="417"/>
      <c r="R1345" s="417"/>
      <c r="S1345" s="417"/>
      <c r="T1345" s="417"/>
      <c r="U1345" s="416"/>
      <c r="V1345" s="416"/>
      <c r="W1345" s="417"/>
      <c r="X1345" s="417"/>
      <c r="Y1345" s="417"/>
      <c r="Z1345" s="417"/>
      <c r="AA1345" s="417"/>
      <c r="AB1345" s="417"/>
      <c r="AC1345" s="417"/>
      <c r="AD1345" s="417"/>
      <c r="AE1345" s="417"/>
      <c r="AF1345" s="417"/>
      <c r="AG1345" s="417"/>
    </row>
    <row r="1346" spans="1:33" s="461" customFormat="1" x14ac:dyDescent="0.2">
      <c r="A1346" s="478"/>
      <c r="J1346" s="479"/>
      <c r="N1346" s="417"/>
      <c r="O1346" s="417"/>
      <c r="P1346" s="417"/>
      <c r="Q1346" s="417"/>
      <c r="R1346" s="417"/>
      <c r="S1346" s="417"/>
      <c r="T1346" s="417"/>
      <c r="U1346" s="416"/>
      <c r="V1346" s="416"/>
      <c r="W1346" s="417"/>
      <c r="X1346" s="417"/>
      <c r="Y1346" s="417"/>
      <c r="Z1346" s="417"/>
      <c r="AA1346" s="417"/>
      <c r="AB1346" s="417"/>
      <c r="AC1346" s="417"/>
      <c r="AD1346" s="417"/>
      <c r="AE1346" s="417"/>
      <c r="AF1346" s="417"/>
      <c r="AG1346" s="417"/>
    </row>
    <row r="1347" spans="1:33" s="461" customFormat="1" x14ac:dyDescent="0.2">
      <c r="A1347" s="478"/>
      <c r="J1347" s="479"/>
      <c r="N1347" s="417"/>
      <c r="O1347" s="417"/>
      <c r="P1347" s="417"/>
      <c r="Q1347" s="417"/>
      <c r="R1347" s="417"/>
      <c r="S1347" s="417"/>
      <c r="T1347" s="417"/>
      <c r="U1347" s="416"/>
      <c r="V1347" s="416"/>
      <c r="W1347" s="417"/>
      <c r="X1347" s="417"/>
      <c r="Y1347" s="417"/>
      <c r="Z1347" s="417"/>
      <c r="AA1347" s="417"/>
      <c r="AB1347" s="417"/>
      <c r="AC1347" s="417"/>
      <c r="AD1347" s="417"/>
      <c r="AE1347" s="417"/>
      <c r="AF1347" s="417"/>
      <c r="AG1347" s="417"/>
    </row>
    <row r="1348" spans="1:33" s="461" customFormat="1" x14ac:dyDescent="0.2">
      <c r="A1348" s="478"/>
      <c r="J1348" s="479"/>
      <c r="N1348" s="417"/>
      <c r="O1348" s="417"/>
      <c r="P1348" s="417"/>
      <c r="Q1348" s="417"/>
      <c r="R1348" s="417"/>
      <c r="S1348" s="417"/>
      <c r="T1348" s="417"/>
      <c r="U1348" s="416"/>
      <c r="V1348" s="416"/>
      <c r="W1348" s="417"/>
      <c r="X1348" s="417"/>
      <c r="Y1348" s="417"/>
      <c r="Z1348" s="417"/>
      <c r="AA1348" s="417"/>
      <c r="AB1348" s="417"/>
      <c r="AC1348" s="417"/>
      <c r="AD1348" s="417"/>
      <c r="AE1348" s="417"/>
      <c r="AF1348" s="417"/>
      <c r="AG1348" s="417"/>
    </row>
    <row r="1349" spans="1:33" s="461" customFormat="1" x14ac:dyDescent="0.2">
      <c r="A1349" s="478"/>
      <c r="J1349" s="479"/>
      <c r="N1349" s="417"/>
      <c r="O1349" s="417"/>
      <c r="P1349" s="417"/>
      <c r="Q1349" s="417"/>
      <c r="R1349" s="417"/>
      <c r="S1349" s="417"/>
      <c r="T1349" s="417"/>
      <c r="U1349" s="416"/>
      <c r="V1349" s="416"/>
      <c r="W1349" s="417"/>
      <c r="X1349" s="417"/>
      <c r="Y1349" s="417"/>
      <c r="Z1349" s="417"/>
      <c r="AA1349" s="417"/>
      <c r="AB1349" s="417"/>
      <c r="AC1349" s="417"/>
      <c r="AD1349" s="417"/>
      <c r="AE1349" s="417"/>
      <c r="AF1349" s="417"/>
      <c r="AG1349" s="417"/>
    </row>
    <row r="1350" spans="1:33" s="461" customFormat="1" x14ac:dyDescent="0.2">
      <c r="A1350" s="478"/>
      <c r="J1350" s="479"/>
      <c r="N1350" s="417"/>
      <c r="O1350" s="417"/>
      <c r="P1350" s="417"/>
      <c r="Q1350" s="417"/>
      <c r="R1350" s="417"/>
      <c r="S1350" s="417"/>
      <c r="T1350" s="417"/>
      <c r="U1350" s="416"/>
      <c r="V1350" s="416"/>
      <c r="W1350" s="417"/>
      <c r="X1350" s="417"/>
      <c r="Y1350" s="417"/>
      <c r="Z1350" s="417"/>
      <c r="AA1350" s="417"/>
      <c r="AB1350" s="417"/>
      <c r="AC1350" s="417"/>
      <c r="AD1350" s="417"/>
      <c r="AE1350" s="417"/>
      <c r="AF1350" s="417"/>
      <c r="AG1350" s="417"/>
    </row>
    <row r="1351" spans="1:33" s="461" customFormat="1" x14ac:dyDescent="0.2">
      <c r="A1351" s="478"/>
      <c r="J1351" s="479"/>
      <c r="N1351" s="417"/>
      <c r="O1351" s="417"/>
      <c r="P1351" s="417"/>
      <c r="Q1351" s="417"/>
      <c r="R1351" s="417"/>
      <c r="S1351" s="417"/>
      <c r="T1351" s="417"/>
      <c r="U1351" s="416"/>
      <c r="V1351" s="416"/>
      <c r="W1351" s="417"/>
      <c r="X1351" s="417"/>
      <c r="Y1351" s="417"/>
      <c r="Z1351" s="417"/>
      <c r="AA1351" s="417"/>
      <c r="AB1351" s="417"/>
      <c r="AC1351" s="417"/>
      <c r="AD1351" s="417"/>
      <c r="AE1351" s="417"/>
      <c r="AF1351" s="417"/>
      <c r="AG1351" s="417"/>
    </row>
    <row r="1352" spans="1:33" s="461" customFormat="1" x14ac:dyDescent="0.2">
      <c r="A1352" s="478"/>
      <c r="J1352" s="479"/>
      <c r="N1352" s="417"/>
      <c r="O1352" s="417"/>
      <c r="P1352" s="417"/>
      <c r="Q1352" s="417"/>
      <c r="R1352" s="417"/>
      <c r="S1352" s="417"/>
      <c r="T1352" s="417"/>
      <c r="U1352" s="416"/>
      <c r="V1352" s="416"/>
      <c r="W1352" s="417"/>
      <c r="X1352" s="417"/>
      <c r="Y1352" s="417"/>
      <c r="Z1352" s="417"/>
      <c r="AA1352" s="417"/>
      <c r="AB1352" s="417"/>
      <c r="AC1352" s="417"/>
      <c r="AD1352" s="417"/>
      <c r="AE1352" s="417"/>
      <c r="AF1352" s="417"/>
      <c r="AG1352" s="417"/>
    </row>
    <row r="1353" spans="1:33" s="461" customFormat="1" x14ac:dyDescent="0.2">
      <c r="A1353" s="478"/>
      <c r="J1353" s="479"/>
      <c r="N1353" s="417"/>
      <c r="O1353" s="417"/>
      <c r="P1353" s="417"/>
      <c r="Q1353" s="417"/>
      <c r="R1353" s="417"/>
      <c r="S1353" s="417"/>
      <c r="T1353" s="417"/>
      <c r="U1353" s="416"/>
      <c r="V1353" s="416"/>
      <c r="W1353" s="417"/>
      <c r="X1353" s="417"/>
      <c r="Y1353" s="417"/>
      <c r="Z1353" s="417"/>
      <c r="AA1353" s="417"/>
      <c r="AB1353" s="417"/>
      <c r="AC1353" s="417"/>
      <c r="AD1353" s="417"/>
      <c r="AE1353" s="417"/>
      <c r="AF1353" s="417"/>
      <c r="AG1353" s="417"/>
    </row>
    <row r="1354" spans="1:33" s="461" customFormat="1" x14ac:dyDescent="0.2">
      <c r="A1354" s="478"/>
      <c r="J1354" s="479"/>
      <c r="N1354" s="417"/>
      <c r="O1354" s="417"/>
      <c r="P1354" s="417"/>
      <c r="Q1354" s="417"/>
      <c r="R1354" s="417"/>
      <c r="S1354" s="417"/>
      <c r="T1354" s="417"/>
      <c r="U1354" s="416"/>
      <c r="V1354" s="416"/>
      <c r="W1354" s="417"/>
      <c r="X1354" s="417"/>
      <c r="Y1354" s="417"/>
      <c r="Z1354" s="417"/>
      <c r="AA1354" s="417"/>
      <c r="AB1354" s="417"/>
      <c r="AC1354" s="417"/>
      <c r="AD1354" s="417"/>
      <c r="AE1354" s="417"/>
      <c r="AF1354" s="417"/>
      <c r="AG1354" s="417"/>
    </row>
    <row r="1355" spans="1:33" s="461" customFormat="1" x14ac:dyDescent="0.2">
      <c r="A1355" s="478"/>
      <c r="J1355" s="479"/>
      <c r="N1355" s="417"/>
      <c r="O1355" s="417"/>
      <c r="P1355" s="417"/>
      <c r="Q1355" s="417"/>
      <c r="R1355" s="417"/>
      <c r="S1355" s="417"/>
      <c r="T1355" s="417"/>
      <c r="U1355" s="416"/>
      <c r="V1355" s="416"/>
      <c r="W1355" s="417"/>
      <c r="X1355" s="417"/>
      <c r="Y1355" s="417"/>
      <c r="Z1355" s="417"/>
      <c r="AA1355" s="417"/>
      <c r="AB1355" s="417"/>
      <c r="AC1355" s="417"/>
      <c r="AD1355" s="417"/>
      <c r="AE1355" s="417"/>
      <c r="AF1355" s="417"/>
      <c r="AG1355" s="417"/>
    </row>
    <row r="1356" spans="1:33" s="461" customFormat="1" x14ac:dyDescent="0.2">
      <c r="A1356" s="478"/>
      <c r="J1356" s="479"/>
      <c r="N1356" s="417"/>
      <c r="O1356" s="417"/>
      <c r="P1356" s="417"/>
      <c r="Q1356" s="417"/>
      <c r="R1356" s="417"/>
      <c r="S1356" s="417"/>
      <c r="T1356" s="417"/>
      <c r="U1356" s="416"/>
      <c r="V1356" s="416"/>
      <c r="W1356" s="417"/>
      <c r="X1356" s="417"/>
      <c r="Y1356" s="417"/>
      <c r="Z1356" s="417"/>
      <c r="AA1356" s="417"/>
      <c r="AB1356" s="417"/>
      <c r="AC1356" s="417"/>
      <c r="AD1356" s="417"/>
      <c r="AE1356" s="417"/>
      <c r="AF1356" s="417"/>
      <c r="AG1356" s="417"/>
    </row>
    <row r="1357" spans="1:33" s="461" customFormat="1" x14ac:dyDescent="0.2">
      <c r="A1357" s="478"/>
      <c r="J1357" s="479"/>
      <c r="N1357" s="417"/>
      <c r="O1357" s="417"/>
      <c r="P1357" s="417"/>
      <c r="Q1357" s="417"/>
      <c r="R1357" s="417"/>
      <c r="S1357" s="417"/>
      <c r="T1357" s="417"/>
      <c r="U1357" s="416"/>
      <c r="V1357" s="416"/>
      <c r="W1357" s="417"/>
      <c r="X1357" s="417"/>
      <c r="Y1357" s="417"/>
      <c r="Z1357" s="417"/>
      <c r="AA1357" s="417"/>
      <c r="AB1357" s="417"/>
      <c r="AC1357" s="417"/>
      <c r="AD1357" s="417"/>
      <c r="AE1357" s="417"/>
      <c r="AF1357" s="417"/>
      <c r="AG1357" s="417"/>
    </row>
    <row r="1358" spans="1:33" s="461" customFormat="1" x14ac:dyDescent="0.2">
      <c r="A1358" s="478"/>
      <c r="J1358" s="479"/>
      <c r="N1358" s="417"/>
      <c r="O1358" s="417"/>
      <c r="P1358" s="417"/>
      <c r="Q1358" s="417"/>
      <c r="R1358" s="417"/>
      <c r="S1358" s="417"/>
      <c r="T1358" s="417"/>
      <c r="U1358" s="416"/>
      <c r="V1358" s="416"/>
      <c r="W1358" s="417"/>
      <c r="X1358" s="417"/>
      <c r="Y1358" s="417"/>
      <c r="Z1358" s="417"/>
      <c r="AA1358" s="417"/>
      <c r="AB1358" s="417"/>
      <c r="AC1358" s="417"/>
      <c r="AD1358" s="417"/>
      <c r="AE1358" s="417"/>
      <c r="AF1358" s="417"/>
      <c r="AG1358" s="417"/>
    </row>
    <row r="1359" spans="1:33" s="461" customFormat="1" x14ac:dyDescent="0.2">
      <c r="A1359" s="478"/>
      <c r="J1359" s="479"/>
      <c r="N1359" s="417"/>
      <c r="O1359" s="417"/>
      <c r="P1359" s="417"/>
      <c r="Q1359" s="417"/>
      <c r="R1359" s="417"/>
      <c r="S1359" s="417"/>
      <c r="T1359" s="417"/>
      <c r="U1359" s="416"/>
      <c r="V1359" s="416"/>
      <c r="W1359" s="417"/>
      <c r="X1359" s="417"/>
      <c r="Y1359" s="417"/>
      <c r="Z1359" s="417"/>
      <c r="AA1359" s="417"/>
      <c r="AB1359" s="417"/>
      <c r="AC1359" s="417"/>
      <c r="AD1359" s="417"/>
      <c r="AE1359" s="417"/>
      <c r="AF1359" s="417"/>
      <c r="AG1359" s="417"/>
    </row>
    <row r="1360" spans="1:33" s="461" customFormat="1" x14ac:dyDescent="0.2">
      <c r="A1360" s="478"/>
      <c r="J1360" s="479"/>
      <c r="N1360" s="417"/>
      <c r="O1360" s="417"/>
      <c r="P1360" s="417"/>
      <c r="Q1360" s="417"/>
      <c r="R1360" s="417"/>
      <c r="S1360" s="417"/>
      <c r="T1360" s="417"/>
      <c r="U1360" s="416"/>
      <c r="V1360" s="416"/>
      <c r="W1360" s="417"/>
      <c r="X1360" s="417"/>
      <c r="Y1360" s="417"/>
      <c r="Z1360" s="417"/>
      <c r="AA1360" s="417"/>
      <c r="AB1360" s="417"/>
      <c r="AC1360" s="417"/>
      <c r="AD1360" s="417"/>
      <c r="AE1360" s="417"/>
      <c r="AF1360" s="417"/>
      <c r="AG1360" s="417"/>
    </row>
    <row r="1361" spans="1:33" s="461" customFormat="1" x14ac:dyDescent="0.2">
      <c r="A1361" s="478"/>
      <c r="J1361" s="479"/>
      <c r="N1361" s="417"/>
      <c r="O1361" s="417"/>
      <c r="P1361" s="417"/>
      <c r="Q1361" s="417"/>
      <c r="R1361" s="417"/>
      <c r="S1361" s="417"/>
      <c r="T1361" s="417"/>
      <c r="U1361" s="416"/>
      <c r="V1361" s="416"/>
      <c r="W1361" s="417"/>
      <c r="X1361" s="417"/>
      <c r="Y1361" s="417"/>
      <c r="Z1361" s="417"/>
      <c r="AA1361" s="417"/>
      <c r="AB1361" s="417"/>
      <c r="AC1361" s="417"/>
      <c r="AD1361" s="417"/>
      <c r="AE1361" s="417"/>
      <c r="AF1361" s="417"/>
      <c r="AG1361" s="417"/>
    </row>
    <row r="1362" spans="1:33" s="461" customFormat="1" x14ac:dyDescent="0.2">
      <c r="A1362" s="478"/>
      <c r="J1362" s="479"/>
      <c r="N1362" s="417"/>
      <c r="O1362" s="417"/>
      <c r="P1362" s="417"/>
      <c r="Q1362" s="417"/>
      <c r="R1362" s="417"/>
      <c r="S1362" s="417"/>
      <c r="T1362" s="417"/>
      <c r="U1362" s="416"/>
      <c r="V1362" s="416"/>
      <c r="W1362" s="417"/>
      <c r="X1362" s="417"/>
      <c r="Y1362" s="417"/>
      <c r="Z1362" s="417"/>
      <c r="AA1362" s="417"/>
      <c r="AB1362" s="417"/>
      <c r="AC1362" s="417"/>
      <c r="AD1362" s="417"/>
      <c r="AE1362" s="417"/>
      <c r="AF1362" s="417"/>
      <c r="AG1362" s="417"/>
    </row>
    <row r="1363" spans="1:33" s="461" customFormat="1" x14ac:dyDescent="0.2">
      <c r="A1363" s="478"/>
      <c r="J1363" s="479"/>
      <c r="N1363" s="417"/>
      <c r="O1363" s="417"/>
      <c r="P1363" s="417"/>
      <c r="Q1363" s="417"/>
      <c r="R1363" s="417"/>
      <c r="S1363" s="417"/>
      <c r="T1363" s="417"/>
      <c r="U1363" s="416"/>
      <c r="V1363" s="416"/>
      <c r="W1363" s="417"/>
      <c r="X1363" s="417"/>
      <c r="Y1363" s="417"/>
      <c r="Z1363" s="417"/>
      <c r="AA1363" s="417"/>
      <c r="AB1363" s="417"/>
      <c r="AC1363" s="417"/>
      <c r="AD1363" s="417"/>
      <c r="AE1363" s="417"/>
      <c r="AF1363" s="417"/>
      <c r="AG1363" s="417"/>
    </row>
    <row r="1364" spans="1:33" s="461" customFormat="1" x14ac:dyDescent="0.2">
      <c r="A1364" s="478"/>
      <c r="J1364" s="479"/>
      <c r="N1364" s="417"/>
      <c r="O1364" s="417"/>
      <c r="P1364" s="417"/>
      <c r="Q1364" s="417"/>
      <c r="R1364" s="417"/>
      <c r="S1364" s="417"/>
      <c r="T1364" s="417"/>
      <c r="U1364" s="416"/>
      <c r="V1364" s="416"/>
      <c r="W1364" s="417"/>
      <c r="X1364" s="417"/>
      <c r="Y1364" s="417"/>
      <c r="Z1364" s="417"/>
      <c r="AA1364" s="417"/>
      <c r="AB1364" s="417"/>
      <c r="AC1364" s="417"/>
      <c r="AD1364" s="417"/>
      <c r="AE1364" s="417"/>
      <c r="AF1364" s="417"/>
      <c r="AG1364" s="417"/>
    </row>
    <row r="1365" spans="1:33" s="461" customFormat="1" x14ac:dyDescent="0.2">
      <c r="A1365" s="478"/>
      <c r="J1365" s="479"/>
      <c r="N1365" s="417"/>
      <c r="O1365" s="417"/>
      <c r="P1365" s="417"/>
      <c r="Q1365" s="417"/>
      <c r="R1365" s="417"/>
      <c r="S1365" s="417"/>
      <c r="T1365" s="417"/>
      <c r="U1365" s="416"/>
      <c r="V1365" s="416"/>
      <c r="W1365" s="417"/>
      <c r="X1365" s="417"/>
      <c r="Y1365" s="417"/>
      <c r="Z1365" s="417"/>
      <c r="AA1365" s="417"/>
      <c r="AB1365" s="417"/>
      <c r="AC1365" s="417"/>
      <c r="AD1365" s="417"/>
      <c r="AE1365" s="417"/>
      <c r="AF1365" s="417"/>
      <c r="AG1365" s="417"/>
    </row>
    <row r="1366" spans="1:33" s="461" customFormat="1" x14ac:dyDescent="0.2">
      <c r="A1366" s="478"/>
      <c r="J1366" s="479"/>
      <c r="N1366" s="417"/>
      <c r="O1366" s="417"/>
      <c r="P1366" s="417"/>
      <c r="Q1366" s="417"/>
      <c r="R1366" s="417"/>
      <c r="S1366" s="417"/>
      <c r="T1366" s="417"/>
      <c r="U1366" s="416"/>
      <c r="V1366" s="416"/>
      <c r="W1366" s="417"/>
      <c r="X1366" s="417"/>
      <c r="Y1366" s="417"/>
      <c r="Z1366" s="417"/>
      <c r="AA1366" s="417"/>
      <c r="AB1366" s="417"/>
      <c r="AC1366" s="417"/>
      <c r="AD1366" s="417"/>
      <c r="AE1366" s="417"/>
      <c r="AF1366" s="417"/>
      <c r="AG1366" s="417"/>
    </row>
    <row r="1367" spans="1:33" s="461" customFormat="1" x14ac:dyDescent="0.2">
      <c r="A1367" s="478"/>
      <c r="J1367" s="479"/>
      <c r="N1367" s="417"/>
      <c r="O1367" s="417"/>
      <c r="P1367" s="417"/>
      <c r="Q1367" s="417"/>
      <c r="R1367" s="417"/>
      <c r="S1367" s="417"/>
      <c r="T1367" s="417"/>
      <c r="U1367" s="416"/>
      <c r="V1367" s="416"/>
      <c r="W1367" s="417"/>
      <c r="X1367" s="417"/>
      <c r="Y1367" s="417"/>
      <c r="Z1367" s="417"/>
      <c r="AA1367" s="417"/>
      <c r="AB1367" s="417"/>
      <c r="AC1367" s="417"/>
      <c r="AD1367" s="417"/>
      <c r="AE1367" s="417"/>
      <c r="AF1367" s="417"/>
      <c r="AG1367" s="417"/>
    </row>
    <row r="1368" spans="1:33" s="461" customFormat="1" x14ac:dyDescent="0.2">
      <c r="A1368" s="478"/>
      <c r="J1368" s="479"/>
      <c r="N1368" s="417"/>
      <c r="O1368" s="417"/>
      <c r="P1368" s="417"/>
      <c r="Q1368" s="417"/>
      <c r="R1368" s="417"/>
      <c r="S1368" s="417"/>
      <c r="T1368" s="417"/>
      <c r="U1368" s="416"/>
      <c r="V1368" s="416"/>
      <c r="W1368" s="417"/>
      <c r="X1368" s="417"/>
      <c r="Y1368" s="417"/>
      <c r="Z1368" s="417"/>
      <c r="AA1368" s="417"/>
      <c r="AB1368" s="417"/>
      <c r="AC1368" s="417"/>
      <c r="AD1368" s="417"/>
      <c r="AE1368" s="417"/>
      <c r="AF1368" s="417"/>
      <c r="AG1368" s="417"/>
    </row>
    <row r="1369" spans="1:33" s="461" customFormat="1" x14ac:dyDescent="0.2">
      <c r="A1369" s="478"/>
      <c r="J1369" s="479"/>
      <c r="N1369" s="417"/>
      <c r="O1369" s="417"/>
      <c r="P1369" s="417"/>
      <c r="Q1369" s="417"/>
      <c r="R1369" s="417"/>
      <c r="S1369" s="417"/>
      <c r="T1369" s="417"/>
      <c r="U1369" s="416"/>
      <c r="V1369" s="416"/>
      <c r="W1369" s="417"/>
      <c r="X1369" s="417"/>
      <c r="Y1369" s="417"/>
      <c r="Z1369" s="417"/>
      <c r="AA1369" s="417"/>
      <c r="AB1369" s="417"/>
      <c r="AC1369" s="417"/>
      <c r="AD1369" s="417"/>
      <c r="AE1369" s="417"/>
      <c r="AF1369" s="417"/>
      <c r="AG1369" s="417"/>
    </row>
    <row r="1370" spans="1:33" s="461" customFormat="1" x14ac:dyDescent="0.2">
      <c r="A1370" s="478"/>
      <c r="J1370" s="479"/>
      <c r="N1370" s="417"/>
      <c r="O1370" s="417"/>
      <c r="P1370" s="417"/>
      <c r="Q1370" s="417"/>
      <c r="R1370" s="417"/>
      <c r="S1370" s="417"/>
      <c r="T1370" s="417"/>
      <c r="U1370" s="416"/>
      <c r="V1370" s="416"/>
      <c r="W1370" s="417"/>
      <c r="X1370" s="417"/>
      <c r="Y1370" s="417"/>
      <c r="Z1370" s="417"/>
      <c r="AA1370" s="417"/>
      <c r="AB1370" s="417"/>
      <c r="AC1370" s="417"/>
      <c r="AD1370" s="417"/>
      <c r="AE1370" s="417"/>
      <c r="AF1370" s="417"/>
      <c r="AG1370" s="417"/>
    </row>
    <row r="1371" spans="1:33" s="461" customFormat="1" x14ac:dyDescent="0.2">
      <c r="A1371" s="478"/>
      <c r="J1371" s="479"/>
      <c r="N1371" s="417"/>
      <c r="O1371" s="417"/>
      <c r="P1371" s="417"/>
      <c r="Q1371" s="417"/>
      <c r="R1371" s="417"/>
      <c r="S1371" s="417"/>
      <c r="T1371" s="417"/>
      <c r="U1371" s="416"/>
      <c r="V1371" s="416"/>
      <c r="W1371" s="417"/>
      <c r="X1371" s="417"/>
      <c r="Y1371" s="417"/>
      <c r="Z1371" s="417"/>
      <c r="AA1371" s="417"/>
      <c r="AB1371" s="417"/>
      <c r="AC1371" s="417"/>
      <c r="AD1371" s="417"/>
      <c r="AE1371" s="417"/>
      <c r="AF1371" s="417"/>
      <c r="AG1371" s="417"/>
    </row>
    <row r="1372" spans="1:33" s="461" customFormat="1" x14ac:dyDescent="0.2">
      <c r="A1372" s="478"/>
      <c r="J1372" s="479"/>
      <c r="N1372" s="417"/>
      <c r="O1372" s="417"/>
      <c r="P1372" s="417"/>
      <c r="Q1372" s="417"/>
      <c r="R1372" s="417"/>
      <c r="S1372" s="417"/>
      <c r="T1372" s="417"/>
      <c r="U1372" s="416"/>
      <c r="V1372" s="416"/>
      <c r="W1372" s="417"/>
      <c r="X1372" s="417"/>
      <c r="Y1372" s="417"/>
      <c r="Z1372" s="417"/>
      <c r="AA1372" s="417"/>
      <c r="AB1372" s="417"/>
      <c r="AC1372" s="417"/>
      <c r="AD1372" s="417"/>
      <c r="AE1372" s="417"/>
      <c r="AF1372" s="417"/>
      <c r="AG1372" s="417"/>
    </row>
    <row r="1373" spans="1:33" s="461" customFormat="1" x14ac:dyDescent="0.2">
      <c r="A1373" s="478"/>
      <c r="J1373" s="479"/>
      <c r="N1373" s="417"/>
      <c r="O1373" s="417"/>
      <c r="P1373" s="417"/>
      <c r="Q1373" s="417"/>
      <c r="R1373" s="417"/>
      <c r="S1373" s="417"/>
      <c r="T1373" s="417"/>
      <c r="U1373" s="416"/>
      <c r="V1373" s="416"/>
      <c r="W1373" s="417"/>
      <c r="X1373" s="417"/>
      <c r="Y1373" s="417"/>
      <c r="Z1373" s="417"/>
      <c r="AA1373" s="417"/>
      <c r="AB1373" s="417"/>
      <c r="AC1373" s="417"/>
      <c r="AD1373" s="417"/>
      <c r="AE1373" s="417"/>
      <c r="AF1373" s="417"/>
      <c r="AG1373" s="417"/>
    </row>
    <row r="1374" spans="1:33" s="461" customFormat="1" x14ac:dyDescent="0.2">
      <c r="A1374" s="478"/>
      <c r="J1374" s="479"/>
      <c r="N1374" s="417"/>
      <c r="O1374" s="417"/>
      <c r="P1374" s="417"/>
      <c r="Q1374" s="417"/>
      <c r="R1374" s="417"/>
      <c r="S1374" s="417"/>
      <c r="T1374" s="417"/>
      <c r="U1374" s="416"/>
      <c r="V1374" s="416"/>
      <c r="W1374" s="417"/>
      <c r="X1374" s="417"/>
      <c r="Y1374" s="417"/>
      <c r="Z1374" s="417"/>
      <c r="AA1374" s="417"/>
      <c r="AB1374" s="417"/>
      <c r="AC1374" s="417"/>
      <c r="AD1374" s="417"/>
      <c r="AE1374" s="417"/>
      <c r="AF1374" s="417"/>
      <c r="AG1374" s="417"/>
    </row>
    <row r="1375" spans="1:33" s="461" customFormat="1" x14ac:dyDescent="0.2">
      <c r="A1375" s="478"/>
      <c r="J1375" s="479"/>
      <c r="N1375" s="417"/>
      <c r="O1375" s="417"/>
      <c r="P1375" s="417"/>
      <c r="Q1375" s="417"/>
      <c r="R1375" s="417"/>
      <c r="S1375" s="417"/>
      <c r="T1375" s="417"/>
      <c r="U1375" s="416"/>
      <c r="V1375" s="416"/>
      <c r="W1375" s="417"/>
      <c r="X1375" s="417"/>
      <c r="Y1375" s="417"/>
      <c r="Z1375" s="417"/>
      <c r="AA1375" s="417"/>
      <c r="AB1375" s="417"/>
      <c r="AC1375" s="417"/>
      <c r="AD1375" s="417"/>
      <c r="AE1375" s="417"/>
      <c r="AF1375" s="417"/>
      <c r="AG1375" s="417"/>
    </row>
    <row r="1376" spans="1:33" s="461" customFormat="1" x14ac:dyDescent="0.2">
      <c r="A1376" s="478"/>
      <c r="J1376" s="479"/>
      <c r="N1376" s="417"/>
      <c r="O1376" s="417"/>
      <c r="P1376" s="417"/>
      <c r="Q1376" s="417"/>
      <c r="R1376" s="417"/>
      <c r="S1376" s="417"/>
      <c r="T1376" s="417"/>
      <c r="U1376" s="416"/>
      <c r="V1376" s="416"/>
      <c r="W1376" s="417"/>
      <c r="X1376" s="417"/>
      <c r="Y1376" s="417"/>
      <c r="Z1376" s="417"/>
      <c r="AA1376" s="417"/>
      <c r="AB1376" s="417"/>
      <c r="AC1376" s="417"/>
      <c r="AD1376" s="417"/>
      <c r="AE1376" s="417"/>
      <c r="AF1376" s="417"/>
      <c r="AG1376" s="417"/>
    </row>
    <row r="1377" spans="1:33" s="461" customFormat="1" x14ac:dyDescent="0.2">
      <c r="A1377" s="478"/>
      <c r="J1377" s="479"/>
      <c r="N1377" s="417"/>
      <c r="O1377" s="417"/>
      <c r="P1377" s="417"/>
      <c r="Q1377" s="417"/>
      <c r="R1377" s="417"/>
      <c r="S1377" s="417"/>
      <c r="T1377" s="417"/>
      <c r="U1377" s="416"/>
      <c r="V1377" s="416"/>
      <c r="W1377" s="417"/>
      <c r="X1377" s="417"/>
      <c r="Y1377" s="417"/>
      <c r="Z1377" s="417"/>
      <c r="AA1377" s="417"/>
      <c r="AB1377" s="417"/>
      <c r="AC1377" s="417"/>
      <c r="AD1377" s="417"/>
      <c r="AE1377" s="417"/>
      <c r="AF1377" s="417"/>
      <c r="AG1377" s="417"/>
    </row>
    <row r="1378" spans="1:33" s="461" customFormat="1" x14ac:dyDescent="0.2">
      <c r="A1378" s="478"/>
      <c r="J1378" s="479"/>
      <c r="N1378" s="417"/>
      <c r="O1378" s="417"/>
      <c r="P1378" s="417"/>
      <c r="Q1378" s="417"/>
      <c r="R1378" s="417"/>
      <c r="S1378" s="417"/>
      <c r="T1378" s="417"/>
      <c r="U1378" s="416"/>
      <c r="V1378" s="416"/>
      <c r="W1378" s="417"/>
      <c r="X1378" s="417"/>
      <c r="Y1378" s="417"/>
      <c r="Z1378" s="417"/>
      <c r="AA1378" s="417"/>
      <c r="AB1378" s="417"/>
      <c r="AC1378" s="417"/>
      <c r="AD1378" s="417"/>
      <c r="AE1378" s="417"/>
      <c r="AF1378" s="417"/>
      <c r="AG1378" s="417"/>
    </row>
    <row r="1379" spans="1:33" s="461" customFormat="1" x14ac:dyDescent="0.2">
      <c r="A1379" s="478"/>
      <c r="J1379" s="479"/>
      <c r="N1379" s="417"/>
      <c r="O1379" s="417"/>
      <c r="P1379" s="417"/>
      <c r="Q1379" s="417"/>
      <c r="R1379" s="417"/>
      <c r="S1379" s="417"/>
      <c r="T1379" s="417"/>
      <c r="U1379" s="416"/>
      <c r="V1379" s="416"/>
      <c r="W1379" s="417"/>
      <c r="X1379" s="417"/>
      <c r="Y1379" s="417"/>
      <c r="Z1379" s="417"/>
      <c r="AA1379" s="417"/>
      <c r="AB1379" s="417"/>
      <c r="AC1379" s="417"/>
      <c r="AD1379" s="417"/>
      <c r="AE1379" s="417"/>
      <c r="AF1379" s="417"/>
      <c r="AG1379" s="417"/>
    </row>
    <row r="1380" spans="1:33" s="461" customFormat="1" x14ac:dyDescent="0.2">
      <c r="A1380" s="478"/>
      <c r="J1380" s="479"/>
      <c r="N1380" s="417"/>
      <c r="O1380" s="417"/>
      <c r="P1380" s="417"/>
      <c r="Q1380" s="417"/>
      <c r="R1380" s="417"/>
      <c r="S1380" s="417"/>
      <c r="T1380" s="417"/>
      <c r="U1380" s="416"/>
      <c r="V1380" s="416"/>
      <c r="W1380" s="417"/>
      <c r="X1380" s="417"/>
      <c r="Y1380" s="417"/>
      <c r="Z1380" s="417"/>
      <c r="AA1380" s="417"/>
      <c r="AB1380" s="417"/>
      <c r="AC1380" s="417"/>
      <c r="AD1380" s="417"/>
      <c r="AE1380" s="417"/>
      <c r="AF1380" s="417"/>
      <c r="AG1380" s="417"/>
    </row>
    <row r="1381" spans="1:33" s="461" customFormat="1" x14ac:dyDescent="0.2">
      <c r="A1381" s="478"/>
      <c r="J1381" s="479"/>
      <c r="N1381" s="417"/>
      <c r="O1381" s="417"/>
      <c r="P1381" s="417"/>
      <c r="Q1381" s="417"/>
      <c r="R1381" s="417"/>
      <c r="S1381" s="417"/>
      <c r="T1381" s="417"/>
      <c r="U1381" s="416"/>
      <c r="V1381" s="416"/>
      <c r="W1381" s="417"/>
      <c r="X1381" s="417"/>
      <c r="Y1381" s="417"/>
      <c r="Z1381" s="417"/>
      <c r="AA1381" s="417"/>
      <c r="AB1381" s="417"/>
      <c r="AC1381" s="417"/>
      <c r="AD1381" s="417"/>
      <c r="AE1381" s="417"/>
      <c r="AF1381" s="417"/>
      <c r="AG1381" s="417"/>
    </row>
    <row r="1382" spans="1:33" s="461" customFormat="1" x14ac:dyDescent="0.2">
      <c r="A1382" s="478"/>
      <c r="J1382" s="479"/>
      <c r="N1382" s="417"/>
      <c r="O1382" s="417"/>
      <c r="P1382" s="417"/>
      <c r="Q1382" s="417"/>
      <c r="R1382" s="417"/>
      <c r="S1382" s="417"/>
      <c r="T1382" s="417"/>
      <c r="U1382" s="416"/>
      <c r="V1382" s="416"/>
      <c r="W1382" s="417"/>
      <c r="X1382" s="417"/>
      <c r="Y1382" s="417"/>
      <c r="Z1382" s="417"/>
      <c r="AA1382" s="417"/>
      <c r="AB1382" s="417"/>
      <c r="AC1382" s="417"/>
      <c r="AD1382" s="417"/>
      <c r="AE1382" s="417"/>
      <c r="AF1382" s="417"/>
      <c r="AG1382" s="417"/>
    </row>
    <row r="1383" spans="1:33" s="461" customFormat="1" x14ac:dyDescent="0.2">
      <c r="A1383" s="478"/>
      <c r="J1383" s="479"/>
      <c r="N1383" s="417"/>
      <c r="O1383" s="417"/>
      <c r="P1383" s="417"/>
      <c r="Q1383" s="417"/>
      <c r="R1383" s="417"/>
      <c r="S1383" s="417"/>
      <c r="T1383" s="417"/>
      <c r="U1383" s="416"/>
      <c r="V1383" s="416"/>
      <c r="W1383" s="417"/>
      <c r="X1383" s="417"/>
      <c r="Y1383" s="417"/>
      <c r="Z1383" s="417"/>
      <c r="AA1383" s="417"/>
      <c r="AB1383" s="417"/>
      <c r="AC1383" s="417"/>
      <c r="AD1383" s="417"/>
      <c r="AE1383" s="417"/>
      <c r="AF1383" s="417"/>
      <c r="AG1383" s="417"/>
    </row>
    <row r="1384" spans="1:33" s="461" customFormat="1" x14ac:dyDescent="0.2">
      <c r="A1384" s="478"/>
      <c r="J1384" s="479"/>
      <c r="N1384" s="417"/>
      <c r="O1384" s="417"/>
      <c r="P1384" s="417"/>
      <c r="Q1384" s="417"/>
      <c r="R1384" s="417"/>
      <c r="S1384" s="417"/>
      <c r="T1384" s="417"/>
      <c r="U1384" s="416"/>
      <c r="V1384" s="416"/>
      <c r="W1384" s="417"/>
      <c r="X1384" s="417"/>
      <c r="Y1384" s="417"/>
      <c r="Z1384" s="417"/>
      <c r="AA1384" s="417"/>
      <c r="AB1384" s="417"/>
      <c r="AC1384" s="417"/>
      <c r="AD1384" s="417"/>
      <c r="AE1384" s="417"/>
      <c r="AF1384" s="417"/>
      <c r="AG1384" s="417"/>
    </row>
    <row r="1385" spans="1:33" s="461" customFormat="1" x14ac:dyDescent="0.2">
      <c r="A1385" s="478"/>
      <c r="J1385" s="479"/>
      <c r="N1385" s="417"/>
      <c r="O1385" s="417"/>
      <c r="P1385" s="417"/>
      <c r="Q1385" s="417"/>
      <c r="R1385" s="417"/>
      <c r="S1385" s="417"/>
      <c r="T1385" s="417"/>
      <c r="U1385" s="416"/>
      <c r="V1385" s="416"/>
      <c r="W1385" s="417"/>
      <c r="X1385" s="417"/>
      <c r="Y1385" s="417"/>
      <c r="Z1385" s="417"/>
      <c r="AA1385" s="417"/>
      <c r="AB1385" s="417"/>
      <c r="AC1385" s="417"/>
      <c r="AD1385" s="417"/>
      <c r="AE1385" s="417"/>
      <c r="AF1385" s="417"/>
      <c r="AG1385" s="417"/>
    </row>
    <row r="1386" spans="1:33" s="461" customFormat="1" x14ac:dyDescent="0.2">
      <c r="A1386" s="478"/>
      <c r="J1386" s="479"/>
      <c r="N1386" s="417"/>
      <c r="O1386" s="417"/>
      <c r="P1386" s="417"/>
      <c r="Q1386" s="417"/>
      <c r="R1386" s="417"/>
      <c r="S1386" s="417"/>
      <c r="T1386" s="417"/>
      <c r="U1386" s="416"/>
      <c r="V1386" s="416"/>
      <c r="W1386" s="417"/>
      <c r="X1386" s="417"/>
      <c r="Y1386" s="417"/>
      <c r="Z1386" s="417"/>
      <c r="AA1386" s="417"/>
      <c r="AB1386" s="417"/>
      <c r="AC1386" s="417"/>
      <c r="AD1386" s="417"/>
      <c r="AE1386" s="417"/>
      <c r="AF1386" s="417"/>
      <c r="AG1386" s="417"/>
    </row>
    <row r="1387" spans="1:33" s="461" customFormat="1" x14ac:dyDescent="0.2">
      <c r="A1387" s="478"/>
      <c r="J1387" s="479"/>
      <c r="N1387" s="417"/>
      <c r="O1387" s="417"/>
      <c r="P1387" s="417"/>
      <c r="Q1387" s="417"/>
      <c r="R1387" s="417"/>
      <c r="S1387" s="417"/>
      <c r="T1387" s="417"/>
      <c r="U1387" s="416"/>
      <c r="V1387" s="416"/>
      <c r="W1387" s="417"/>
      <c r="X1387" s="417"/>
      <c r="Y1387" s="417"/>
      <c r="Z1387" s="417"/>
      <c r="AA1387" s="417"/>
      <c r="AB1387" s="417"/>
      <c r="AC1387" s="417"/>
      <c r="AD1387" s="417"/>
      <c r="AE1387" s="417"/>
      <c r="AF1387" s="417"/>
      <c r="AG1387" s="417"/>
    </row>
    <row r="1388" spans="1:33" s="461" customFormat="1" x14ac:dyDescent="0.2">
      <c r="A1388" s="478"/>
      <c r="J1388" s="479"/>
      <c r="N1388" s="417"/>
      <c r="O1388" s="417"/>
      <c r="P1388" s="417"/>
      <c r="Q1388" s="417"/>
      <c r="R1388" s="417"/>
      <c r="S1388" s="417"/>
      <c r="T1388" s="417"/>
      <c r="U1388" s="416"/>
      <c r="V1388" s="416"/>
      <c r="W1388" s="417"/>
      <c r="X1388" s="417"/>
      <c r="Y1388" s="417"/>
      <c r="Z1388" s="417"/>
      <c r="AA1388" s="417"/>
      <c r="AB1388" s="417"/>
      <c r="AC1388" s="417"/>
      <c r="AD1388" s="417"/>
      <c r="AE1388" s="417"/>
      <c r="AF1388" s="417"/>
      <c r="AG1388" s="417"/>
    </row>
    <row r="1389" spans="1:33" s="461" customFormat="1" x14ac:dyDescent="0.2">
      <c r="A1389" s="478"/>
      <c r="J1389" s="479"/>
      <c r="N1389" s="417"/>
      <c r="O1389" s="417"/>
      <c r="P1389" s="417"/>
      <c r="Q1389" s="417"/>
      <c r="R1389" s="417"/>
      <c r="S1389" s="417"/>
      <c r="T1389" s="417"/>
      <c r="U1389" s="416"/>
      <c r="V1389" s="416"/>
      <c r="W1389" s="417"/>
      <c r="X1389" s="417"/>
      <c r="Y1389" s="417"/>
      <c r="Z1389" s="417"/>
      <c r="AA1389" s="417"/>
      <c r="AB1389" s="417"/>
      <c r="AC1389" s="417"/>
      <c r="AD1389" s="417"/>
      <c r="AE1389" s="417"/>
      <c r="AF1389" s="417"/>
      <c r="AG1389" s="417"/>
    </row>
    <row r="1390" spans="1:33" s="461" customFormat="1" x14ac:dyDescent="0.2">
      <c r="A1390" s="478"/>
      <c r="J1390" s="479"/>
      <c r="N1390" s="417"/>
      <c r="O1390" s="417"/>
      <c r="P1390" s="417"/>
      <c r="Q1390" s="417"/>
      <c r="R1390" s="417"/>
      <c r="S1390" s="417"/>
      <c r="T1390" s="417"/>
      <c r="U1390" s="416"/>
      <c r="V1390" s="416"/>
      <c r="W1390" s="417"/>
      <c r="X1390" s="417"/>
      <c r="Y1390" s="417"/>
      <c r="Z1390" s="417"/>
      <c r="AA1390" s="417"/>
      <c r="AB1390" s="417"/>
      <c r="AC1390" s="417"/>
      <c r="AD1390" s="417"/>
      <c r="AE1390" s="417"/>
      <c r="AF1390" s="417"/>
      <c r="AG1390" s="417"/>
    </row>
    <row r="1391" spans="1:33" s="461" customFormat="1" x14ac:dyDescent="0.2">
      <c r="A1391" s="478"/>
      <c r="J1391" s="479"/>
      <c r="N1391" s="417"/>
      <c r="O1391" s="417"/>
      <c r="P1391" s="417"/>
      <c r="Q1391" s="417"/>
      <c r="R1391" s="417"/>
      <c r="S1391" s="417"/>
      <c r="T1391" s="417"/>
      <c r="U1391" s="416"/>
      <c r="V1391" s="416"/>
      <c r="W1391" s="417"/>
      <c r="X1391" s="417"/>
      <c r="Y1391" s="417"/>
      <c r="Z1391" s="417"/>
      <c r="AA1391" s="417"/>
      <c r="AB1391" s="417"/>
      <c r="AC1391" s="417"/>
      <c r="AD1391" s="417"/>
      <c r="AE1391" s="417"/>
      <c r="AF1391" s="417"/>
      <c r="AG1391" s="417"/>
    </row>
    <row r="1392" spans="1:33" s="461" customFormat="1" x14ac:dyDescent="0.2">
      <c r="A1392" s="478"/>
      <c r="J1392" s="479"/>
      <c r="N1392" s="417"/>
      <c r="O1392" s="417"/>
      <c r="P1392" s="417"/>
      <c r="Q1392" s="417"/>
      <c r="R1392" s="417"/>
      <c r="S1392" s="417"/>
      <c r="T1392" s="417"/>
      <c r="U1392" s="416"/>
      <c r="V1392" s="416"/>
      <c r="W1392" s="417"/>
      <c r="X1392" s="417"/>
      <c r="Y1392" s="417"/>
      <c r="Z1392" s="417"/>
      <c r="AA1392" s="417"/>
      <c r="AB1392" s="417"/>
      <c r="AC1392" s="417"/>
      <c r="AD1392" s="417"/>
      <c r="AE1392" s="417"/>
      <c r="AF1392" s="417"/>
      <c r="AG1392" s="417"/>
    </row>
    <row r="1393" spans="1:33" s="461" customFormat="1" x14ac:dyDescent="0.2">
      <c r="A1393" s="478"/>
      <c r="J1393" s="479"/>
      <c r="N1393" s="417"/>
      <c r="O1393" s="417"/>
      <c r="P1393" s="417"/>
      <c r="Q1393" s="417"/>
      <c r="R1393" s="417"/>
      <c r="S1393" s="417"/>
      <c r="T1393" s="417"/>
      <c r="U1393" s="416"/>
      <c r="V1393" s="416"/>
      <c r="W1393" s="417"/>
      <c r="X1393" s="417"/>
      <c r="Y1393" s="417"/>
      <c r="Z1393" s="417"/>
      <c r="AA1393" s="417"/>
      <c r="AB1393" s="417"/>
      <c r="AC1393" s="417"/>
      <c r="AD1393" s="417"/>
      <c r="AE1393" s="417"/>
      <c r="AF1393" s="417"/>
      <c r="AG1393" s="417"/>
    </row>
    <row r="1394" spans="1:33" s="461" customFormat="1" x14ac:dyDescent="0.2">
      <c r="A1394" s="478"/>
      <c r="J1394" s="479"/>
      <c r="N1394" s="417"/>
      <c r="O1394" s="417"/>
      <c r="P1394" s="417"/>
      <c r="Q1394" s="417"/>
      <c r="R1394" s="417"/>
      <c r="S1394" s="417"/>
      <c r="T1394" s="417"/>
      <c r="U1394" s="416"/>
      <c r="V1394" s="416"/>
      <c r="W1394" s="417"/>
      <c r="X1394" s="417"/>
      <c r="Y1394" s="417"/>
      <c r="Z1394" s="417"/>
      <c r="AA1394" s="417"/>
      <c r="AB1394" s="417"/>
      <c r="AC1394" s="417"/>
      <c r="AD1394" s="417"/>
      <c r="AE1394" s="417"/>
      <c r="AF1394" s="417"/>
      <c r="AG1394" s="417"/>
    </row>
    <row r="1395" spans="1:33" s="461" customFormat="1" x14ac:dyDescent="0.2">
      <c r="A1395" s="478"/>
      <c r="J1395" s="479"/>
      <c r="N1395" s="417"/>
      <c r="O1395" s="417"/>
      <c r="P1395" s="417"/>
      <c r="Q1395" s="417"/>
      <c r="R1395" s="417"/>
      <c r="S1395" s="417"/>
      <c r="T1395" s="417"/>
      <c r="U1395" s="416"/>
      <c r="V1395" s="416"/>
      <c r="W1395" s="417"/>
      <c r="X1395" s="417"/>
      <c r="Y1395" s="417"/>
      <c r="Z1395" s="417"/>
      <c r="AA1395" s="417"/>
      <c r="AB1395" s="417"/>
      <c r="AC1395" s="417"/>
      <c r="AD1395" s="417"/>
      <c r="AE1395" s="417"/>
      <c r="AF1395" s="417"/>
      <c r="AG1395" s="417"/>
    </row>
    <row r="1396" spans="1:33" s="461" customFormat="1" x14ac:dyDescent="0.2">
      <c r="A1396" s="478"/>
      <c r="J1396" s="479"/>
      <c r="N1396" s="417"/>
      <c r="O1396" s="417"/>
      <c r="P1396" s="417"/>
      <c r="Q1396" s="417"/>
      <c r="R1396" s="417"/>
      <c r="S1396" s="417"/>
      <c r="T1396" s="417"/>
      <c r="U1396" s="416"/>
      <c r="V1396" s="416"/>
      <c r="W1396" s="417"/>
      <c r="X1396" s="417"/>
      <c r="Y1396" s="417"/>
      <c r="Z1396" s="417"/>
      <c r="AA1396" s="417"/>
      <c r="AB1396" s="417"/>
      <c r="AC1396" s="417"/>
      <c r="AD1396" s="417"/>
      <c r="AE1396" s="417"/>
      <c r="AF1396" s="417"/>
      <c r="AG1396" s="417"/>
    </row>
    <row r="1397" spans="1:33" s="461" customFormat="1" x14ac:dyDescent="0.2">
      <c r="A1397" s="478"/>
      <c r="J1397" s="479"/>
      <c r="N1397" s="417"/>
      <c r="O1397" s="417"/>
      <c r="P1397" s="417"/>
      <c r="Q1397" s="417"/>
      <c r="R1397" s="417"/>
      <c r="S1397" s="417"/>
      <c r="T1397" s="417"/>
      <c r="U1397" s="416"/>
      <c r="V1397" s="416"/>
      <c r="W1397" s="417"/>
      <c r="X1397" s="417"/>
      <c r="Y1397" s="417"/>
      <c r="Z1397" s="417"/>
      <c r="AA1397" s="417"/>
      <c r="AB1397" s="417"/>
      <c r="AC1397" s="417"/>
      <c r="AD1397" s="417"/>
      <c r="AE1397" s="417"/>
      <c r="AF1397" s="417"/>
      <c r="AG1397" s="417"/>
    </row>
    <row r="1398" spans="1:33" s="461" customFormat="1" x14ac:dyDescent="0.2">
      <c r="A1398" s="478"/>
      <c r="J1398" s="479"/>
      <c r="N1398" s="417"/>
      <c r="O1398" s="417"/>
      <c r="P1398" s="417"/>
      <c r="Q1398" s="417"/>
      <c r="R1398" s="417"/>
      <c r="S1398" s="417"/>
      <c r="T1398" s="417"/>
      <c r="U1398" s="416"/>
      <c r="V1398" s="416"/>
      <c r="W1398" s="417"/>
      <c r="X1398" s="417"/>
      <c r="Y1398" s="417"/>
      <c r="Z1398" s="417"/>
      <c r="AA1398" s="417"/>
      <c r="AB1398" s="417"/>
      <c r="AC1398" s="417"/>
      <c r="AD1398" s="417"/>
      <c r="AE1398" s="417"/>
      <c r="AF1398" s="417"/>
      <c r="AG1398" s="417"/>
    </row>
    <row r="1399" spans="1:33" s="461" customFormat="1" x14ac:dyDescent="0.2">
      <c r="A1399" s="478"/>
      <c r="J1399" s="479"/>
      <c r="N1399" s="417"/>
      <c r="O1399" s="417"/>
      <c r="P1399" s="417"/>
      <c r="Q1399" s="417"/>
      <c r="R1399" s="417"/>
      <c r="S1399" s="417"/>
      <c r="T1399" s="417"/>
      <c r="U1399" s="416"/>
      <c r="V1399" s="416"/>
      <c r="W1399" s="417"/>
      <c r="X1399" s="417"/>
      <c r="Y1399" s="417"/>
      <c r="Z1399" s="417"/>
      <c r="AA1399" s="417"/>
      <c r="AB1399" s="417"/>
      <c r="AC1399" s="417"/>
      <c r="AD1399" s="417"/>
      <c r="AE1399" s="417"/>
      <c r="AF1399" s="417"/>
      <c r="AG1399" s="417"/>
    </row>
    <row r="1400" spans="1:33" s="461" customFormat="1" x14ac:dyDescent="0.2">
      <c r="A1400" s="478"/>
      <c r="J1400" s="479"/>
      <c r="N1400" s="417"/>
      <c r="O1400" s="417"/>
      <c r="P1400" s="417"/>
      <c r="Q1400" s="417"/>
      <c r="R1400" s="417"/>
      <c r="S1400" s="417"/>
      <c r="T1400" s="417"/>
      <c r="U1400" s="416"/>
      <c r="V1400" s="416"/>
      <c r="W1400" s="417"/>
      <c r="X1400" s="417"/>
      <c r="Y1400" s="417"/>
      <c r="Z1400" s="417"/>
      <c r="AA1400" s="417"/>
      <c r="AB1400" s="417"/>
      <c r="AC1400" s="417"/>
      <c r="AD1400" s="417"/>
      <c r="AE1400" s="417"/>
      <c r="AF1400" s="417"/>
      <c r="AG1400" s="417"/>
    </row>
    <row r="1401" spans="1:33" s="461" customFormat="1" x14ac:dyDescent="0.2">
      <c r="A1401" s="478"/>
      <c r="J1401" s="479"/>
      <c r="N1401" s="417"/>
      <c r="O1401" s="417"/>
      <c r="P1401" s="417"/>
      <c r="Q1401" s="417"/>
      <c r="R1401" s="417"/>
      <c r="S1401" s="417"/>
      <c r="T1401" s="417"/>
      <c r="U1401" s="416"/>
      <c r="V1401" s="416"/>
      <c r="W1401" s="417"/>
      <c r="X1401" s="417"/>
      <c r="Y1401" s="417"/>
      <c r="Z1401" s="417"/>
      <c r="AA1401" s="417"/>
      <c r="AB1401" s="417"/>
      <c r="AC1401" s="417"/>
      <c r="AD1401" s="417"/>
      <c r="AE1401" s="417"/>
      <c r="AF1401" s="417"/>
      <c r="AG1401" s="417"/>
    </row>
    <row r="1402" spans="1:33" s="461" customFormat="1" x14ac:dyDescent="0.2">
      <c r="A1402" s="478"/>
      <c r="J1402" s="479"/>
      <c r="N1402" s="417"/>
      <c r="O1402" s="417"/>
      <c r="P1402" s="417"/>
      <c r="Q1402" s="417"/>
      <c r="R1402" s="417"/>
      <c r="S1402" s="417"/>
      <c r="T1402" s="417"/>
      <c r="U1402" s="416"/>
      <c r="V1402" s="416"/>
      <c r="W1402" s="417"/>
      <c r="X1402" s="417"/>
      <c r="Y1402" s="417"/>
      <c r="Z1402" s="417"/>
      <c r="AA1402" s="417"/>
      <c r="AB1402" s="417"/>
      <c r="AC1402" s="417"/>
      <c r="AD1402" s="417"/>
      <c r="AE1402" s="417"/>
      <c r="AF1402" s="417"/>
      <c r="AG1402" s="417"/>
    </row>
    <row r="1403" spans="1:33" s="461" customFormat="1" x14ac:dyDescent="0.2">
      <c r="A1403" s="478"/>
      <c r="J1403" s="479"/>
      <c r="N1403" s="417"/>
      <c r="O1403" s="417"/>
      <c r="P1403" s="417"/>
      <c r="Q1403" s="417"/>
      <c r="R1403" s="417"/>
      <c r="S1403" s="417"/>
      <c r="T1403" s="417"/>
      <c r="U1403" s="416"/>
      <c r="V1403" s="416"/>
      <c r="W1403" s="417"/>
      <c r="X1403" s="417"/>
      <c r="Y1403" s="417"/>
      <c r="Z1403" s="417"/>
      <c r="AA1403" s="417"/>
      <c r="AB1403" s="417"/>
      <c r="AC1403" s="417"/>
      <c r="AD1403" s="417"/>
      <c r="AE1403" s="417"/>
      <c r="AF1403" s="417"/>
      <c r="AG1403" s="417"/>
    </row>
    <row r="1404" spans="1:33" s="461" customFormat="1" x14ac:dyDescent="0.2">
      <c r="A1404" s="478"/>
      <c r="J1404" s="479"/>
      <c r="N1404" s="417"/>
      <c r="O1404" s="417"/>
      <c r="P1404" s="417"/>
      <c r="Q1404" s="417"/>
      <c r="R1404" s="417"/>
      <c r="S1404" s="417"/>
      <c r="T1404" s="417"/>
      <c r="U1404" s="416"/>
      <c r="V1404" s="416"/>
      <c r="W1404" s="417"/>
      <c r="X1404" s="417"/>
      <c r="Y1404" s="417"/>
      <c r="Z1404" s="417"/>
      <c r="AA1404" s="417"/>
      <c r="AB1404" s="417"/>
      <c r="AC1404" s="417"/>
      <c r="AD1404" s="417"/>
      <c r="AE1404" s="417"/>
      <c r="AF1404" s="417"/>
      <c r="AG1404" s="417"/>
    </row>
    <row r="1405" spans="1:33" s="461" customFormat="1" x14ac:dyDescent="0.2">
      <c r="A1405" s="478"/>
      <c r="J1405" s="479"/>
      <c r="N1405" s="417"/>
      <c r="O1405" s="417"/>
      <c r="P1405" s="417"/>
      <c r="Q1405" s="417"/>
      <c r="R1405" s="417"/>
      <c r="S1405" s="417"/>
      <c r="T1405" s="417"/>
      <c r="U1405" s="416"/>
      <c r="V1405" s="416"/>
      <c r="W1405" s="417"/>
      <c r="X1405" s="417"/>
      <c r="Y1405" s="417"/>
      <c r="Z1405" s="417"/>
      <c r="AA1405" s="417"/>
      <c r="AB1405" s="417"/>
      <c r="AC1405" s="417"/>
      <c r="AD1405" s="417"/>
      <c r="AE1405" s="417"/>
      <c r="AF1405" s="417"/>
      <c r="AG1405" s="417"/>
    </row>
    <row r="1406" spans="1:33" s="461" customFormat="1" x14ac:dyDescent="0.2">
      <c r="A1406" s="478"/>
      <c r="J1406" s="479"/>
      <c r="N1406" s="417"/>
      <c r="O1406" s="417"/>
      <c r="P1406" s="417"/>
      <c r="Q1406" s="417"/>
      <c r="R1406" s="417"/>
      <c r="S1406" s="417"/>
      <c r="T1406" s="417"/>
      <c r="U1406" s="416"/>
      <c r="V1406" s="416"/>
      <c r="W1406" s="417"/>
      <c r="X1406" s="417"/>
      <c r="Y1406" s="417"/>
      <c r="Z1406" s="417"/>
      <c r="AA1406" s="417"/>
      <c r="AB1406" s="417"/>
      <c r="AC1406" s="417"/>
      <c r="AD1406" s="417"/>
      <c r="AE1406" s="417"/>
      <c r="AF1406" s="417"/>
      <c r="AG1406" s="417"/>
    </row>
    <row r="1407" spans="1:33" s="461" customFormat="1" x14ac:dyDescent="0.2">
      <c r="A1407" s="478"/>
      <c r="J1407" s="479"/>
      <c r="N1407" s="417"/>
      <c r="O1407" s="417"/>
      <c r="P1407" s="417"/>
      <c r="Q1407" s="417"/>
      <c r="R1407" s="417"/>
      <c r="S1407" s="417"/>
      <c r="T1407" s="417"/>
      <c r="U1407" s="416"/>
      <c r="V1407" s="416"/>
      <c r="W1407" s="417"/>
      <c r="X1407" s="417"/>
      <c r="Y1407" s="417"/>
      <c r="Z1407" s="417"/>
      <c r="AA1407" s="417"/>
      <c r="AB1407" s="417"/>
      <c r="AC1407" s="417"/>
      <c r="AD1407" s="417"/>
      <c r="AE1407" s="417"/>
      <c r="AF1407" s="417"/>
      <c r="AG1407" s="417"/>
    </row>
    <row r="1408" spans="1:33" s="461" customFormat="1" x14ac:dyDescent="0.2">
      <c r="A1408" s="478"/>
      <c r="J1408" s="479"/>
      <c r="N1408" s="417"/>
      <c r="O1408" s="417"/>
      <c r="P1408" s="417"/>
      <c r="Q1408" s="417"/>
      <c r="R1408" s="417"/>
      <c r="S1408" s="417"/>
      <c r="T1408" s="417"/>
      <c r="U1408" s="416"/>
      <c r="V1408" s="416"/>
      <c r="W1408" s="417"/>
      <c r="X1408" s="417"/>
      <c r="Y1408" s="417"/>
      <c r="Z1408" s="417"/>
      <c r="AA1408" s="417"/>
      <c r="AB1408" s="417"/>
      <c r="AC1408" s="417"/>
      <c r="AD1408" s="417"/>
      <c r="AE1408" s="417"/>
      <c r="AF1408" s="417"/>
      <c r="AG1408" s="417"/>
    </row>
    <row r="1409" spans="1:33" s="461" customFormat="1" x14ac:dyDescent="0.2">
      <c r="A1409" s="478"/>
      <c r="J1409" s="479"/>
      <c r="N1409" s="417"/>
      <c r="O1409" s="417"/>
      <c r="P1409" s="417"/>
      <c r="Q1409" s="417"/>
      <c r="R1409" s="417"/>
      <c r="S1409" s="417"/>
      <c r="T1409" s="417"/>
      <c r="U1409" s="416"/>
      <c r="V1409" s="416"/>
      <c r="W1409" s="417"/>
      <c r="X1409" s="417"/>
      <c r="Y1409" s="417"/>
      <c r="Z1409" s="417"/>
      <c r="AA1409" s="417"/>
      <c r="AB1409" s="417"/>
      <c r="AC1409" s="417"/>
      <c r="AD1409" s="417"/>
      <c r="AE1409" s="417"/>
      <c r="AF1409" s="417"/>
      <c r="AG1409" s="417"/>
    </row>
    <row r="1410" spans="1:33" s="461" customFormat="1" x14ac:dyDescent="0.2">
      <c r="A1410" s="478"/>
      <c r="J1410" s="479"/>
      <c r="N1410" s="417"/>
      <c r="O1410" s="417"/>
      <c r="P1410" s="417"/>
      <c r="Q1410" s="417"/>
      <c r="R1410" s="417"/>
      <c r="S1410" s="417"/>
      <c r="T1410" s="417"/>
      <c r="U1410" s="416"/>
      <c r="V1410" s="416"/>
      <c r="W1410" s="417"/>
      <c r="X1410" s="417"/>
      <c r="Y1410" s="417"/>
      <c r="Z1410" s="417"/>
      <c r="AA1410" s="417"/>
      <c r="AB1410" s="417"/>
      <c r="AC1410" s="417"/>
      <c r="AD1410" s="417"/>
      <c r="AE1410" s="417"/>
      <c r="AF1410" s="417"/>
      <c r="AG1410" s="417"/>
    </row>
    <row r="1411" spans="1:33" s="461" customFormat="1" x14ac:dyDescent="0.2">
      <c r="A1411" s="478"/>
      <c r="J1411" s="479"/>
      <c r="N1411" s="417"/>
      <c r="O1411" s="417"/>
      <c r="P1411" s="417"/>
      <c r="Q1411" s="417"/>
      <c r="R1411" s="417"/>
      <c r="S1411" s="417"/>
      <c r="T1411" s="417"/>
      <c r="U1411" s="416"/>
      <c r="V1411" s="416"/>
      <c r="W1411" s="417"/>
      <c r="X1411" s="417"/>
      <c r="Y1411" s="417"/>
      <c r="Z1411" s="417"/>
      <c r="AA1411" s="417"/>
      <c r="AB1411" s="417"/>
      <c r="AC1411" s="417"/>
      <c r="AD1411" s="417"/>
      <c r="AE1411" s="417"/>
      <c r="AF1411" s="417"/>
      <c r="AG1411" s="417"/>
    </row>
    <row r="1412" spans="1:33" s="461" customFormat="1" x14ac:dyDescent="0.2">
      <c r="A1412" s="478"/>
      <c r="J1412" s="479"/>
      <c r="N1412" s="417"/>
      <c r="O1412" s="417"/>
      <c r="P1412" s="417"/>
      <c r="Q1412" s="417"/>
      <c r="R1412" s="417"/>
      <c r="S1412" s="417"/>
      <c r="T1412" s="417"/>
      <c r="U1412" s="416"/>
      <c r="V1412" s="416"/>
      <c r="W1412" s="417"/>
      <c r="X1412" s="417"/>
      <c r="Y1412" s="417"/>
      <c r="Z1412" s="417"/>
      <c r="AA1412" s="417"/>
      <c r="AB1412" s="417"/>
      <c r="AC1412" s="417"/>
      <c r="AD1412" s="417"/>
      <c r="AE1412" s="417"/>
      <c r="AF1412" s="417"/>
      <c r="AG1412" s="417"/>
    </row>
    <row r="1413" spans="1:33" s="461" customFormat="1" x14ac:dyDescent="0.2">
      <c r="A1413" s="478"/>
      <c r="J1413" s="479"/>
      <c r="N1413" s="417"/>
      <c r="O1413" s="417"/>
      <c r="P1413" s="417"/>
      <c r="Q1413" s="417"/>
      <c r="R1413" s="417"/>
      <c r="S1413" s="417"/>
      <c r="T1413" s="417"/>
      <c r="U1413" s="416"/>
      <c r="V1413" s="416"/>
      <c r="W1413" s="417"/>
      <c r="X1413" s="417"/>
      <c r="Y1413" s="417"/>
      <c r="Z1413" s="417"/>
      <c r="AA1413" s="417"/>
      <c r="AB1413" s="417"/>
      <c r="AC1413" s="417"/>
      <c r="AD1413" s="417"/>
      <c r="AE1413" s="417"/>
      <c r="AF1413" s="417"/>
      <c r="AG1413" s="417"/>
    </row>
    <row r="1414" spans="1:33" s="461" customFormat="1" x14ac:dyDescent="0.2">
      <c r="A1414" s="478"/>
      <c r="J1414" s="479"/>
      <c r="N1414" s="417"/>
      <c r="O1414" s="417"/>
      <c r="P1414" s="417"/>
      <c r="Q1414" s="417"/>
      <c r="R1414" s="417"/>
      <c r="S1414" s="417"/>
      <c r="T1414" s="417"/>
      <c r="U1414" s="416"/>
      <c r="V1414" s="416"/>
      <c r="W1414" s="417"/>
      <c r="X1414" s="417"/>
      <c r="Y1414" s="417"/>
      <c r="Z1414" s="417"/>
      <c r="AA1414" s="417"/>
      <c r="AB1414" s="417"/>
      <c r="AC1414" s="417"/>
      <c r="AD1414" s="417"/>
      <c r="AE1414" s="417"/>
      <c r="AF1414" s="417"/>
      <c r="AG1414" s="417"/>
    </row>
    <row r="1415" spans="1:33" s="461" customFormat="1" x14ac:dyDescent="0.2">
      <c r="A1415" s="478"/>
      <c r="J1415" s="479"/>
      <c r="N1415" s="417"/>
      <c r="O1415" s="417"/>
      <c r="P1415" s="417"/>
      <c r="Q1415" s="417"/>
      <c r="R1415" s="417"/>
      <c r="S1415" s="417"/>
      <c r="T1415" s="417"/>
      <c r="U1415" s="416"/>
      <c r="V1415" s="416"/>
      <c r="W1415" s="417"/>
      <c r="X1415" s="417"/>
      <c r="Y1415" s="417"/>
      <c r="Z1415" s="417"/>
      <c r="AA1415" s="417"/>
      <c r="AB1415" s="417"/>
      <c r="AC1415" s="417"/>
      <c r="AD1415" s="417"/>
      <c r="AE1415" s="417"/>
      <c r="AF1415" s="417"/>
      <c r="AG1415" s="417"/>
    </row>
    <row r="1416" spans="1:33" s="461" customFormat="1" x14ac:dyDescent="0.2">
      <c r="A1416" s="478"/>
      <c r="J1416" s="479"/>
      <c r="N1416" s="417"/>
      <c r="O1416" s="417"/>
      <c r="P1416" s="417"/>
      <c r="Q1416" s="417"/>
      <c r="R1416" s="417"/>
      <c r="S1416" s="417"/>
      <c r="T1416" s="417"/>
      <c r="U1416" s="416"/>
      <c r="V1416" s="416"/>
      <c r="W1416" s="417"/>
      <c r="X1416" s="417"/>
      <c r="Y1416" s="417"/>
      <c r="Z1416" s="417"/>
      <c r="AA1416" s="417"/>
      <c r="AB1416" s="417"/>
      <c r="AC1416" s="417"/>
      <c r="AD1416" s="417"/>
      <c r="AE1416" s="417"/>
      <c r="AF1416" s="417"/>
      <c r="AG1416" s="417"/>
    </row>
    <row r="1417" spans="1:33" s="461" customFormat="1" x14ac:dyDescent="0.2">
      <c r="A1417" s="478"/>
      <c r="J1417" s="479"/>
      <c r="N1417" s="417"/>
      <c r="O1417" s="417"/>
      <c r="P1417" s="417"/>
      <c r="Q1417" s="417"/>
      <c r="R1417" s="417"/>
      <c r="S1417" s="417"/>
      <c r="T1417" s="417"/>
      <c r="U1417" s="416"/>
      <c r="V1417" s="416"/>
      <c r="W1417" s="417"/>
      <c r="X1417" s="417"/>
      <c r="Y1417" s="417"/>
      <c r="Z1417" s="417"/>
      <c r="AA1417" s="417"/>
      <c r="AB1417" s="417"/>
      <c r="AC1417" s="417"/>
      <c r="AD1417" s="417"/>
      <c r="AE1417" s="417"/>
      <c r="AF1417" s="417"/>
      <c r="AG1417" s="417"/>
    </row>
    <row r="1418" spans="1:33" s="461" customFormat="1" x14ac:dyDescent="0.2">
      <c r="A1418" s="478"/>
      <c r="J1418" s="479"/>
      <c r="N1418" s="417"/>
      <c r="O1418" s="417"/>
      <c r="P1418" s="417"/>
      <c r="Q1418" s="417"/>
      <c r="R1418" s="417"/>
      <c r="S1418" s="417"/>
      <c r="T1418" s="417"/>
      <c r="U1418" s="416"/>
      <c r="V1418" s="416"/>
      <c r="W1418" s="417"/>
      <c r="X1418" s="417"/>
      <c r="Y1418" s="417"/>
      <c r="Z1418" s="417"/>
      <c r="AA1418" s="417"/>
      <c r="AB1418" s="417"/>
      <c r="AC1418" s="417"/>
      <c r="AD1418" s="417"/>
      <c r="AE1418" s="417"/>
      <c r="AF1418" s="417"/>
      <c r="AG1418" s="417"/>
    </row>
    <row r="1419" spans="1:33" s="461" customFormat="1" x14ac:dyDescent="0.2">
      <c r="A1419" s="478"/>
      <c r="J1419" s="479"/>
      <c r="N1419" s="417"/>
      <c r="O1419" s="417"/>
      <c r="P1419" s="417"/>
      <c r="Q1419" s="417"/>
      <c r="R1419" s="417"/>
      <c r="S1419" s="417"/>
      <c r="T1419" s="417"/>
      <c r="U1419" s="416"/>
      <c r="V1419" s="416"/>
      <c r="W1419" s="417"/>
      <c r="X1419" s="417"/>
      <c r="Y1419" s="417"/>
      <c r="Z1419" s="417"/>
      <c r="AA1419" s="417"/>
      <c r="AB1419" s="417"/>
      <c r="AC1419" s="417"/>
      <c r="AD1419" s="417"/>
      <c r="AE1419" s="417"/>
      <c r="AF1419" s="417"/>
      <c r="AG1419" s="417"/>
    </row>
    <row r="1420" spans="1:33" s="461" customFormat="1" x14ac:dyDescent="0.2">
      <c r="A1420" s="478"/>
      <c r="J1420" s="479"/>
      <c r="N1420" s="417"/>
      <c r="O1420" s="417"/>
      <c r="P1420" s="417"/>
      <c r="Q1420" s="417"/>
      <c r="R1420" s="417"/>
      <c r="S1420" s="417"/>
      <c r="T1420" s="417"/>
      <c r="U1420" s="416"/>
      <c r="V1420" s="416"/>
      <c r="W1420" s="417"/>
      <c r="X1420" s="417"/>
      <c r="Y1420" s="417"/>
      <c r="Z1420" s="417"/>
      <c r="AA1420" s="417"/>
      <c r="AB1420" s="417"/>
      <c r="AC1420" s="417"/>
      <c r="AD1420" s="417"/>
      <c r="AE1420" s="417"/>
      <c r="AF1420" s="417"/>
      <c r="AG1420" s="417"/>
    </row>
    <row r="1421" spans="1:33" s="461" customFormat="1" x14ac:dyDescent="0.2">
      <c r="A1421" s="478"/>
      <c r="J1421" s="479"/>
      <c r="N1421" s="417"/>
      <c r="O1421" s="417"/>
      <c r="P1421" s="417"/>
      <c r="Q1421" s="417"/>
      <c r="R1421" s="417"/>
      <c r="S1421" s="417"/>
      <c r="T1421" s="417"/>
      <c r="U1421" s="416"/>
      <c r="V1421" s="416"/>
      <c r="W1421" s="417"/>
      <c r="X1421" s="417"/>
      <c r="Y1421" s="417"/>
      <c r="Z1421" s="417"/>
      <c r="AA1421" s="417"/>
      <c r="AB1421" s="417"/>
      <c r="AC1421" s="417"/>
      <c r="AD1421" s="417"/>
      <c r="AE1421" s="417"/>
      <c r="AF1421" s="417"/>
      <c r="AG1421" s="417"/>
    </row>
    <row r="1422" spans="1:33" s="461" customFormat="1" x14ac:dyDescent="0.2">
      <c r="A1422" s="478"/>
      <c r="J1422" s="479"/>
      <c r="N1422" s="417"/>
      <c r="O1422" s="417"/>
      <c r="P1422" s="417"/>
      <c r="Q1422" s="417"/>
      <c r="R1422" s="417"/>
      <c r="S1422" s="417"/>
      <c r="T1422" s="417"/>
      <c r="U1422" s="416"/>
      <c r="V1422" s="416"/>
      <c r="W1422" s="417"/>
      <c r="X1422" s="417"/>
      <c r="Y1422" s="417"/>
      <c r="Z1422" s="417"/>
      <c r="AA1422" s="417"/>
      <c r="AB1422" s="417"/>
      <c r="AC1422" s="417"/>
      <c r="AD1422" s="417"/>
      <c r="AE1422" s="417"/>
      <c r="AF1422" s="417"/>
      <c r="AG1422" s="417"/>
    </row>
    <row r="1423" spans="1:33" s="461" customFormat="1" x14ac:dyDescent="0.2">
      <c r="A1423" s="478"/>
      <c r="J1423" s="479"/>
      <c r="N1423" s="417"/>
      <c r="O1423" s="417"/>
      <c r="P1423" s="417"/>
      <c r="Q1423" s="417"/>
      <c r="R1423" s="417"/>
      <c r="S1423" s="417"/>
      <c r="T1423" s="417"/>
      <c r="U1423" s="416"/>
      <c r="V1423" s="416"/>
      <c r="W1423" s="417"/>
      <c r="X1423" s="417"/>
      <c r="Y1423" s="417"/>
      <c r="Z1423" s="417"/>
      <c r="AA1423" s="417"/>
      <c r="AB1423" s="417"/>
      <c r="AC1423" s="417"/>
      <c r="AD1423" s="417"/>
      <c r="AE1423" s="417"/>
      <c r="AF1423" s="417"/>
      <c r="AG1423" s="417"/>
    </row>
    <row r="1424" spans="1:33" s="461" customFormat="1" x14ac:dyDescent="0.2">
      <c r="A1424" s="478"/>
      <c r="J1424" s="479"/>
      <c r="N1424" s="417"/>
      <c r="O1424" s="417"/>
      <c r="P1424" s="417"/>
      <c r="Q1424" s="417"/>
      <c r="R1424" s="417"/>
      <c r="S1424" s="417"/>
      <c r="T1424" s="417"/>
      <c r="U1424" s="416"/>
      <c r="V1424" s="416"/>
      <c r="W1424" s="417"/>
      <c r="X1424" s="417"/>
      <c r="Y1424" s="417"/>
      <c r="Z1424" s="417"/>
      <c r="AA1424" s="417"/>
      <c r="AB1424" s="417"/>
      <c r="AC1424" s="417"/>
      <c r="AD1424" s="417"/>
      <c r="AE1424" s="417"/>
      <c r="AF1424" s="417"/>
      <c r="AG1424" s="417"/>
    </row>
    <row r="1425" spans="1:33" s="461" customFormat="1" x14ac:dyDescent="0.2">
      <c r="A1425" s="478"/>
      <c r="J1425" s="479"/>
      <c r="N1425" s="417"/>
      <c r="O1425" s="417"/>
      <c r="P1425" s="417"/>
      <c r="Q1425" s="417"/>
      <c r="R1425" s="417"/>
      <c r="S1425" s="417"/>
      <c r="T1425" s="417"/>
      <c r="U1425" s="416"/>
      <c r="V1425" s="416"/>
      <c r="W1425" s="417"/>
      <c r="X1425" s="417"/>
      <c r="Y1425" s="417"/>
      <c r="Z1425" s="417"/>
      <c r="AA1425" s="417"/>
      <c r="AB1425" s="417"/>
      <c r="AC1425" s="417"/>
      <c r="AD1425" s="417"/>
      <c r="AE1425" s="417"/>
      <c r="AF1425" s="417"/>
      <c r="AG1425" s="417"/>
    </row>
    <row r="1426" spans="1:33" s="461" customFormat="1" x14ac:dyDescent="0.2">
      <c r="A1426" s="478"/>
      <c r="J1426" s="479"/>
      <c r="N1426" s="417"/>
      <c r="O1426" s="417"/>
      <c r="P1426" s="417"/>
      <c r="Q1426" s="417"/>
      <c r="R1426" s="417"/>
      <c r="S1426" s="417"/>
      <c r="T1426" s="417"/>
      <c r="U1426" s="416"/>
      <c r="V1426" s="416"/>
      <c r="W1426" s="417"/>
      <c r="X1426" s="417"/>
      <c r="Y1426" s="417"/>
      <c r="Z1426" s="417"/>
      <c r="AA1426" s="417"/>
      <c r="AB1426" s="417"/>
      <c r="AC1426" s="417"/>
      <c r="AD1426" s="417"/>
      <c r="AE1426" s="417"/>
      <c r="AF1426" s="417"/>
      <c r="AG1426" s="417"/>
    </row>
    <row r="1427" spans="1:33" s="461" customFormat="1" x14ac:dyDescent="0.2">
      <c r="A1427" s="478"/>
      <c r="J1427" s="479"/>
      <c r="N1427" s="417"/>
      <c r="O1427" s="417"/>
      <c r="P1427" s="417"/>
      <c r="Q1427" s="417"/>
      <c r="R1427" s="417"/>
      <c r="S1427" s="417"/>
      <c r="T1427" s="417"/>
      <c r="U1427" s="416"/>
      <c r="V1427" s="416"/>
      <c r="W1427" s="417"/>
      <c r="X1427" s="417"/>
      <c r="Y1427" s="417"/>
      <c r="Z1427" s="417"/>
      <c r="AA1427" s="417"/>
      <c r="AB1427" s="417"/>
      <c r="AC1427" s="417"/>
      <c r="AD1427" s="417"/>
      <c r="AE1427" s="417"/>
      <c r="AF1427" s="417"/>
      <c r="AG1427" s="417"/>
    </row>
    <row r="1428" spans="1:33" s="461" customFormat="1" x14ac:dyDescent="0.2">
      <c r="A1428" s="478"/>
      <c r="J1428" s="479"/>
      <c r="N1428" s="417"/>
      <c r="O1428" s="417"/>
      <c r="P1428" s="417"/>
      <c r="Q1428" s="417"/>
      <c r="R1428" s="417"/>
      <c r="S1428" s="417"/>
      <c r="T1428" s="417"/>
      <c r="U1428" s="416"/>
      <c r="V1428" s="416"/>
      <c r="W1428" s="417"/>
      <c r="X1428" s="417"/>
      <c r="Y1428" s="417"/>
      <c r="Z1428" s="417"/>
      <c r="AA1428" s="417"/>
      <c r="AB1428" s="417"/>
      <c r="AC1428" s="417"/>
      <c r="AD1428" s="417"/>
      <c r="AE1428" s="417"/>
      <c r="AF1428" s="417"/>
      <c r="AG1428" s="417"/>
    </row>
    <row r="1429" spans="1:33" s="461" customFormat="1" x14ac:dyDescent="0.2">
      <c r="A1429" s="478"/>
      <c r="J1429" s="479"/>
      <c r="N1429" s="417"/>
      <c r="O1429" s="417"/>
      <c r="P1429" s="417"/>
      <c r="Q1429" s="417"/>
      <c r="R1429" s="417"/>
      <c r="S1429" s="417"/>
      <c r="T1429" s="417"/>
      <c r="U1429" s="416"/>
      <c r="V1429" s="416"/>
      <c r="W1429" s="417"/>
      <c r="X1429" s="417"/>
      <c r="Y1429" s="417"/>
      <c r="Z1429" s="417"/>
      <c r="AA1429" s="417"/>
      <c r="AB1429" s="417"/>
      <c r="AC1429" s="417"/>
      <c r="AD1429" s="417"/>
      <c r="AE1429" s="417"/>
      <c r="AF1429" s="417"/>
      <c r="AG1429" s="417"/>
    </row>
    <row r="1430" spans="1:33" s="461" customFormat="1" x14ac:dyDescent="0.2">
      <c r="A1430" s="478"/>
      <c r="J1430" s="479"/>
      <c r="N1430" s="417"/>
      <c r="O1430" s="417"/>
      <c r="P1430" s="417"/>
      <c r="Q1430" s="417"/>
      <c r="R1430" s="417"/>
      <c r="S1430" s="417"/>
      <c r="T1430" s="417"/>
      <c r="U1430" s="416"/>
      <c r="V1430" s="416"/>
      <c r="W1430" s="417"/>
      <c r="X1430" s="417"/>
      <c r="Y1430" s="417"/>
      <c r="Z1430" s="417"/>
      <c r="AA1430" s="417"/>
      <c r="AB1430" s="417"/>
      <c r="AC1430" s="417"/>
      <c r="AD1430" s="417"/>
      <c r="AE1430" s="417"/>
      <c r="AF1430" s="417"/>
      <c r="AG1430" s="417"/>
    </row>
    <row r="1431" spans="1:33" s="461" customFormat="1" x14ac:dyDescent="0.2">
      <c r="A1431" s="478"/>
      <c r="J1431" s="479"/>
      <c r="N1431" s="417"/>
      <c r="O1431" s="417"/>
      <c r="P1431" s="417"/>
      <c r="Q1431" s="417"/>
      <c r="R1431" s="417"/>
      <c r="S1431" s="417"/>
      <c r="T1431" s="417"/>
      <c r="U1431" s="416"/>
      <c r="V1431" s="416"/>
      <c r="W1431" s="417"/>
      <c r="X1431" s="417"/>
      <c r="Y1431" s="417"/>
      <c r="Z1431" s="417"/>
      <c r="AA1431" s="417"/>
      <c r="AB1431" s="417"/>
      <c r="AC1431" s="417"/>
      <c r="AD1431" s="417"/>
      <c r="AE1431" s="417"/>
      <c r="AF1431" s="417"/>
      <c r="AG1431" s="417"/>
    </row>
    <row r="1432" spans="1:33" s="461" customFormat="1" x14ac:dyDescent="0.2">
      <c r="A1432" s="478"/>
      <c r="J1432" s="479"/>
      <c r="N1432" s="417"/>
      <c r="O1432" s="417"/>
      <c r="P1432" s="417"/>
      <c r="Q1432" s="417"/>
      <c r="R1432" s="417"/>
      <c r="S1432" s="417"/>
      <c r="T1432" s="417"/>
      <c r="U1432" s="416"/>
      <c r="V1432" s="416"/>
      <c r="W1432" s="417"/>
      <c r="X1432" s="417"/>
      <c r="Y1432" s="417"/>
      <c r="Z1432" s="417"/>
      <c r="AA1432" s="417"/>
      <c r="AB1432" s="417"/>
      <c r="AC1432" s="417"/>
      <c r="AD1432" s="417"/>
      <c r="AE1432" s="417"/>
      <c r="AF1432" s="417"/>
      <c r="AG1432" s="417"/>
    </row>
    <row r="1433" spans="1:33" s="461" customFormat="1" x14ac:dyDescent="0.2">
      <c r="A1433" s="478"/>
      <c r="J1433" s="479"/>
      <c r="N1433" s="417"/>
      <c r="O1433" s="417"/>
      <c r="P1433" s="417"/>
      <c r="Q1433" s="417"/>
      <c r="R1433" s="417"/>
      <c r="S1433" s="417"/>
      <c r="T1433" s="417"/>
      <c r="U1433" s="416"/>
      <c r="V1433" s="416"/>
      <c r="W1433" s="417"/>
      <c r="X1433" s="417"/>
      <c r="Y1433" s="417"/>
      <c r="Z1433" s="417"/>
      <c r="AA1433" s="417"/>
      <c r="AB1433" s="417"/>
      <c r="AC1433" s="417"/>
      <c r="AD1433" s="417"/>
      <c r="AE1433" s="417"/>
      <c r="AF1433" s="417"/>
      <c r="AG1433" s="417"/>
    </row>
    <row r="1434" spans="1:33" s="461" customFormat="1" x14ac:dyDescent="0.2">
      <c r="A1434" s="478"/>
      <c r="J1434" s="479"/>
      <c r="N1434" s="417"/>
      <c r="O1434" s="417"/>
      <c r="P1434" s="417"/>
      <c r="Q1434" s="417"/>
      <c r="R1434" s="417"/>
      <c r="S1434" s="417"/>
      <c r="T1434" s="417"/>
      <c r="U1434" s="416"/>
      <c r="V1434" s="416"/>
      <c r="W1434" s="417"/>
      <c r="X1434" s="417"/>
      <c r="Y1434" s="417"/>
      <c r="Z1434" s="417"/>
      <c r="AA1434" s="417"/>
      <c r="AB1434" s="417"/>
      <c r="AC1434" s="417"/>
      <c r="AD1434" s="417"/>
      <c r="AE1434" s="417"/>
      <c r="AF1434" s="417"/>
      <c r="AG1434" s="417"/>
    </row>
    <row r="1435" spans="1:33" s="461" customFormat="1" x14ac:dyDescent="0.2">
      <c r="A1435" s="478"/>
      <c r="J1435" s="479"/>
      <c r="N1435" s="417"/>
      <c r="O1435" s="417"/>
      <c r="P1435" s="417"/>
      <c r="Q1435" s="417"/>
      <c r="R1435" s="417"/>
      <c r="S1435" s="417"/>
      <c r="T1435" s="417"/>
      <c r="U1435" s="416"/>
      <c r="V1435" s="416"/>
      <c r="W1435" s="417"/>
      <c r="X1435" s="417"/>
      <c r="Y1435" s="417"/>
      <c r="Z1435" s="417"/>
      <c r="AA1435" s="417"/>
      <c r="AB1435" s="417"/>
      <c r="AC1435" s="417"/>
      <c r="AD1435" s="417"/>
      <c r="AE1435" s="417"/>
      <c r="AF1435" s="417"/>
      <c r="AG1435" s="417"/>
    </row>
    <row r="1436" spans="1:33" s="461" customFormat="1" x14ac:dyDescent="0.2">
      <c r="A1436" s="478"/>
      <c r="J1436" s="479"/>
      <c r="N1436" s="417"/>
      <c r="O1436" s="417"/>
      <c r="P1436" s="417"/>
      <c r="Q1436" s="417"/>
      <c r="R1436" s="417"/>
      <c r="S1436" s="417"/>
      <c r="T1436" s="417"/>
      <c r="U1436" s="416"/>
      <c r="V1436" s="416"/>
      <c r="W1436" s="417"/>
      <c r="X1436" s="417"/>
      <c r="Y1436" s="417"/>
      <c r="Z1436" s="417"/>
      <c r="AA1436" s="417"/>
      <c r="AB1436" s="417"/>
      <c r="AC1436" s="417"/>
      <c r="AD1436" s="417"/>
      <c r="AE1436" s="417"/>
      <c r="AF1436" s="417"/>
      <c r="AG1436" s="417"/>
    </row>
    <row r="1437" spans="1:33" s="461" customFormat="1" x14ac:dyDescent="0.2">
      <c r="A1437" s="478"/>
      <c r="J1437" s="479"/>
      <c r="N1437" s="417"/>
      <c r="O1437" s="417"/>
      <c r="P1437" s="417"/>
      <c r="Q1437" s="417"/>
      <c r="R1437" s="417"/>
      <c r="S1437" s="417"/>
      <c r="T1437" s="417"/>
      <c r="U1437" s="416"/>
      <c r="V1437" s="416"/>
      <c r="W1437" s="417"/>
      <c r="X1437" s="417"/>
      <c r="Y1437" s="417"/>
      <c r="Z1437" s="417"/>
      <c r="AA1437" s="417"/>
      <c r="AB1437" s="417"/>
      <c r="AC1437" s="417"/>
      <c r="AD1437" s="417"/>
      <c r="AE1437" s="417"/>
      <c r="AF1437" s="417"/>
      <c r="AG1437" s="417"/>
    </row>
    <row r="1438" spans="1:33" s="461" customFormat="1" x14ac:dyDescent="0.2">
      <c r="A1438" s="478"/>
      <c r="J1438" s="479"/>
      <c r="N1438" s="417"/>
      <c r="O1438" s="417"/>
      <c r="P1438" s="417"/>
      <c r="Q1438" s="417"/>
      <c r="R1438" s="417"/>
      <c r="S1438" s="417"/>
      <c r="T1438" s="417"/>
      <c r="U1438" s="416"/>
      <c r="V1438" s="416"/>
      <c r="W1438" s="417"/>
      <c r="X1438" s="417"/>
      <c r="Y1438" s="417"/>
      <c r="Z1438" s="417"/>
      <c r="AA1438" s="417"/>
      <c r="AB1438" s="417"/>
      <c r="AC1438" s="417"/>
      <c r="AD1438" s="417"/>
      <c r="AE1438" s="417"/>
      <c r="AF1438" s="417"/>
      <c r="AG1438" s="417"/>
    </row>
    <row r="1439" spans="1:33" s="461" customFormat="1" x14ac:dyDescent="0.2">
      <c r="A1439" s="478"/>
      <c r="J1439" s="479"/>
      <c r="N1439" s="417"/>
      <c r="O1439" s="417"/>
      <c r="P1439" s="417"/>
      <c r="Q1439" s="417"/>
      <c r="R1439" s="417"/>
      <c r="S1439" s="417"/>
      <c r="T1439" s="417"/>
      <c r="U1439" s="416"/>
      <c r="V1439" s="416"/>
      <c r="W1439" s="417"/>
      <c r="X1439" s="417"/>
      <c r="Y1439" s="417"/>
      <c r="Z1439" s="417"/>
      <c r="AA1439" s="417"/>
      <c r="AB1439" s="417"/>
      <c r="AC1439" s="417"/>
      <c r="AD1439" s="417"/>
      <c r="AE1439" s="417"/>
      <c r="AF1439" s="417"/>
      <c r="AG1439" s="417"/>
    </row>
    <row r="1440" spans="1:33" s="461" customFormat="1" x14ac:dyDescent="0.2">
      <c r="A1440" s="478"/>
      <c r="J1440" s="479"/>
      <c r="N1440" s="417"/>
      <c r="O1440" s="417"/>
      <c r="P1440" s="417"/>
      <c r="Q1440" s="417"/>
      <c r="R1440" s="417"/>
      <c r="S1440" s="417"/>
      <c r="T1440" s="417"/>
      <c r="U1440" s="416"/>
      <c r="V1440" s="416"/>
      <c r="W1440" s="417"/>
      <c r="X1440" s="417"/>
      <c r="Y1440" s="417"/>
      <c r="Z1440" s="417"/>
      <c r="AA1440" s="417"/>
      <c r="AB1440" s="417"/>
      <c r="AC1440" s="417"/>
      <c r="AD1440" s="417"/>
      <c r="AE1440" s="417"/>
      <c r="AF1440" s="417"/>
      <c r="AG1440" s="417"/>
    </row>
    <row r="1441" spans="1:33" s="461" customFormat="1" x14ac:dyDescent="0.2">
      <c r="A1441" s="478"/>
      <c r="J1441" s="479"/>
      <c r="N1441" s="417"/>
      <c r="O1441" s="417"/>
      <c r="P1441" s="417"/>
      <c r="Q1441" s="417"/>
      <c r="R1441" s="417"/>
      <c r="S1441" s="417"/>
      <c r="T1441" s="417"/>
      <c r="U1441" s="416"/>
      <c r="V1441" s="416"/>
      <c r="W1441" s="417"/>
      <c r="X1441" s="417"/>
      <c r="Y1441" s="417"/>
      <c r="Z1441" s="417"/>
      <c r="AA1441" s="417"/>
      <c r="AB1441" s="417"/>
      <c r="AC1441" s="417"/>
      <c r="AD1441" s="417"/>
      <c r="AE1441" s="417"/>
      <c r="AF1441" s="417"/>
      <c r="AG1441" s="417"/>
    </row>
    <row r="1442" spans="1:33" s="461" customFormat="1" x14ac:dyDescent="0.2">
      <c r="A1442" s="478"/>
      <c r="J1442" s="479"/>
      <c r="N1442" s="417"/>
      <c r="O1442" s="417"/>
      <c r="P1442" s="417"/>
      <c r="Q1442" s="417"/>
      <c r="R1442" s="417"/>
      <c r="S1442" s="417"/>
      <c r="T1442" s="417"/>
      <c r="U1442" s="416"/>
      <c r="V1442" s="416"/>
      <c r="W1442" s="417"/>
      <c r="X1442" s="417"/>
      <c r="Y1442" s="417"/>
      <c r="Z1442" s="417"/>
      <c r="AA1442" s="417"/>
      <c r="AB1442" s="417"/>
      <c r="AC1442" s="417"/>
      <c r="AD1442" s="417"/>
      <c r="AE1442" s="417"/>
      <c r="AF1442" s="417"/>
      <c r="AG1442" s="417"/>
    </row>
    <row r="1443" spans="1:33" s="461" customFormat="1" x14ac:dyDescent="0.2">
      <c r="A1443" s="478"/>
      <c r="J1443" s="479"/>
      <c r="N1443" s="417"/>
      <c r="O1443" s="417"/>
      <c r="P1443" s="417"/>
      <c r="Q1443" s="417"/>
      <c r="R1443" s="417"/>
      <c r="S1443" s="417"/>
      <c r="T1443" s="417"/>
      <c r="U1443" s="416"/>
      <c r="V1443" s="416"/>
      <c r="W1443" s="417"/>
      <c r="X1443" s="417"/>
      <c r="Y1443" s="417"/>
      <c r="Z1443" s="417"/>
      <c r="AA1443" s="417"/>
      <c r="AB1443" s="417"/>
      <c r="AC1443" s="417"/>
      <c r="AD1443" s="417"/>
      <c r="AE1443" s="417"/>
      <c r="AF1443" s="417"/>
      <c r="AG1443" s="417"/>
    </row>
    <row r="1444" spans="1:33" s="461" customFormat="1" x14ac:dyDescent="0.2">
      <c r="A1444" s="478"/>
      <c r="J1444" s="479"/>
      <c r="N1444" s="417"/>
      <c r="O1444" s="417"/>
      <c r="P1444" s="417"/>
      <c r="Q1444" s="417"/>
      <c r="R1444" s="417"/>
      <c r="S1444" s="417"/>
      <c r="T1444" s="417"/>
      <c r="U1444" s="416"/>
      <c r="V1444" s="416"/>
      <c r="W1444" s="417"/>
      <c r="X1444" s="417"/>
      <c r="Y1444" s="417"/>
      <c r="Z1444" s="417"/>
      <c r="AA1444" s="417"/>
      <c r="AB1444" s="417"/>
      <c r="AC1444" s="417"/>
      <c r="AD1444" s="417"/>
      <c r="AE1444" s="417"/>
      <c r="AF1444" s="417"/>
      <c r="AG1444" s="417"/>
    </row>
    <row r="1445" spans="1:33" s="461" customFormat="1" x14ac:dyDescent="0.2">
      <c r="A1445" s="478"/>
      <c r="J1445" s="479"/>
      <c r="N1445" s="417"/>
      <c r="O1445" s="417"/>
      <c r="P1445" s="417"/>
      <c r="Q1445" s="417"/>
      <c r="R1445" s="417"/>
      <c r="S1445" s="417"/>
      <c r="T1445" s="417"/>
      <c r="U1445" s="416"/>
      <c r="V1445" s="416"/>
      <c r="W1445" s="417"/>
      <c r="X1445" s="417"/>
      <c r="Y1445" s="417"/>
      <c r="Z1445" s="417"/>
      <c r="AA1445" s="417"/>
      <c r="AB1445" s="417"/>
      <c r="AC1445" s="417"/>
      <c r="AD1445" s="417"/>
      <c r="AE1445" s="417"/>
      <c r="AF1445" s="417"/>
      <c r="AG1445" s="417"/>
    </row>
    <row r="1446" spans="1:33" s="461" customFormat="1" x14ac:dyDescent="0.2">
      <c r="A1446" s="478"/>
      <c r="J1446" s="479"/>
      <c r="N1446" s="417"/>
      <c r="O1446" s="417"/>
      <c r="P1446" s="417"/>
      <c r="Q1446" s="417"/>
      <c r="R1446" s="417"/>
      <c r="S1446" s="417"/>
      <c r="T1446" s="417"/>
      <c r="U1446" s="416"/>
      <c r="V1446" s="416"/>
      <c r="W1446" s="417"/>
      <c r="X1446" s="417"/>
      <c r="Y1446" s="417"/>
      <c r="Z1446" s="417"/>
      <c r="AA1446" s="417"/>
      <c r="AB1446" s="417"/>
      <c r="AC1446" s="417"/>
      <c r="AD1446" s="417"/>
      <c r="AE1446" s="417"/>
      <c r="AF1446" s="417"/>
      <c r="AG1446" s="417"/>
    </row>
    <row r="1447" spans="1:33" s="461" customFormat="1" x14ac:dyDescent="0.2">
      <c r="A1447" s="478"/>
      <c r="J1447" s="479"/>
      <c r="N1447" s="417"/>
      <c r="O1447" s="417"/>
      <c r="P1447" s="417"/>
      <c r="Q1447" s="417"/>
      <c r="R1447" s="417"/>
      <c r="S1447" s="417"/>
      <c r="T1447" s="417"/>
      <c r="U1447" s="416"/>
      <c r="V1447" s="416"/>
      <c r="W1447" s="417"/>
      <c r="X1447" s="417"/>
      <c r="Y1447" s="417"/>
      <c r="Z1447" s="417"/>
      <c r="AA1447" s="417"/>
      <c r="AB1447" s="417"/>
      <c r="AC1447" s="417"/>
      <c r="AD1447" s="417"/>
      <c r="AE1447" s="417"/>
      <c r="AF1447" s="417"/>
      <c r="AG1447" s="417"/>
    </row>
    <row r="1448" spans="1:33" s="461" customFormat="1" x14ac:dyDescent="0.2">
      <c r="A1448" s="478"/>
      <c r="J1448" s="479"/>
      <c r="N1448" s="417"/>
      <c r="O1448" s="417"/>
      <c r="P1448" s="417"/>
      <c r="Q1448" s="417"/>
      <c r="R1448" s="417"/>
      <c r="S1448" s="417"/>
      <c r="T1448" s="417"/>
      <c r="U1448" s="416"/>
      <c r="V1448" s="416"/>
      <c r="W1448" s="417"/>
      <c r="X1448" s="417"/>
      <c r="Y1448" s="417"/>
      <c r="Z1448" s="417"/>
      <c r="AA1448" s="417"/>
      <c r="AB1448" s="417"/>
      <c r="AC1448" s="417"/>
      <c r="AD1448" s="417"/>
      <c r="AE1448" s="417"/>
      <c r="AF1448" s="417"/>
      <c r="AG1448" s="417"/>
    </row>
    <row r="1449" spans="1:33" s="461" customFormat="1" x14ac:dyDescent="0.2">
      <c r="A1449" s="478"/>
      <c r="J1449" s="479"/>
      <c r="N1449" s="417"/>
      <c r="O1449" s="417"/>
      <c r="P1449" s="417"/>
      <c r="Q1449" s="417"/>
      <c r="R1449" s="417"/>
      <c r="S1449" s="417"/>
      <c r="T1449" s="417"/>
      <c r="U1449" s="416"/>
      <c r="V1449" s="416"/>
      <c r="W1449" s="417"/>
      <c r="X1449" s="417"/>
      <c r="Y1449" s="417"/>
      <c r="Z1449" s="417"/>
      <c r="AA1449" s="417"/>
      <c r="AB1449" s="417"/>
      <c r="AC1449" s="417"/>
      <c r="AD1449" s="417"/>
      <c r="AE1449" s="417"/>
      <c r="AF1449" s="417"/>
      <c r="AG1449" s="417"/>
    </row>
    <row r="1450" spans="1:33" s="461" customFormat="1" x14ac:dyDescent="0.2">
      <c r="A1450" s="478"/>
      <c r="J1450" s="479"/>
      <c r="N1450" s="417"/>
      <c r="O1450" s="417"/>
      <c r="P1450" s="417"/>
      <c r="Q1450" s="417"/>
      <c r="R1450" s="417"/>
      <c r="S1450" s="417"/>
      <c r="T1450" s="417"/>
      <c r="U1450" s="416"/>
      <c r="V1450" s="416"/>
      <c r="W1450" s="417"/>
      <c r="X1450" s="417"/>
      <c r="Y1450" s="417"/>
      <c r="Z1450" s="417"/>
      <c r="AA1450" s="417"/>
      <c r="AB1450" s="417"/>
      <c r="AC1450" s="417"/>
      <c r="AD1450" s="417"/>
      <c r="AE1450" s="417"/>
      <c r="AF1450" s="417"/>
      <c r="AG1450" s="417"/>
    </row>
    <row r="1451" spans="1:33" s="461" customFormat="1" x14ac:dyDescent="0.2">
      <c r="A1451" s="478"/>
      <c r="J1451" s="479"/>
      <c r="N1451" s="417"/>
      <c r="O1451" s="417"/>
      <c r="P1451" s="417"/>
      <c r="Q1451" s="417"/>
      <c r="R1451" s="417"/>
      <c r="S1451" s="417"/>
      <c r="T1451" s="417"/>
      <c r="U1451" s="416"/>
      <c r="V1451" s="416"/>
      <c r="W1451" s="417"/>
      <c r="X1451" s="417"/>
      <c r="Y1451" s="417"/>
      <c r="Z1451" s="417"/>
      <c r="AA1451" s="417"/>
      <c r="AB1451" s="417"/>
      <c r="AC1451" s="417"/>
      <c r="AD1451" s="417"/>
      <c r="AE1451" s="417"/>
      <c r="AF1451" s="417"/>
      <c r="AG1451" s="417"/>
    </row>
    <row r="1452" spans="1:33" s="461" customFormat="1" x14ac:dyDescent="0.2">
      <c r="A1452" s="478"/>
      <c r="J1452" s="479"/>
      <c r="N1452" s="417"/>
      <c r="O1452" s="417"/>
      <c r="P1452" s="417"/>
      <c r="Q1452" s="417"/>
      <c r="R1452" s="417"/>
      <c r="S1452" s="417"/>
      <c r="T1452" s="417"/>
      <c r="U1452" s="416"/>
      <c r="V1452" s="416"/>
      <c r="W1452" s="417"/>
      <c r="X1452" s="417"/>
      <c r="Y1452" s="417"/>
      <c r="Z1452" s="417"/>
      <c r="AA1452" s="417"/>
      <c r="AB1452" s="417"/>
      <c r="AC1452" s="417"/>
      <c r="AD1452" s="417"/>
      <c r="AE1452" s="417"/>
      <c r="AF1452" s="417"/>
      <c r="AG1452" s="417"/>
    </row>
    <row r="1453" spans="1:33" s="461" customFormat="1" x14ac:dyDescent="0.2">
      <c r="A1453" s="478"/>
      <c r="J1453" s="479"/>
      <c r="N1453" s="417"/>
      <c r="O1453" s="417"/>
      <c r="P1453" s="417"/>
      <c r="Q1453" s="417"/>
      <c r="R1453" s="417"/>
      <c r="S1453" s="417"/>
      <c r="T1453" s="417"/>
      <c r="U1453" s="416"/>
      <c r="V1453" s="416"/>
      <c r="W1453" s="417"/>
      <c r="X1453" s="417"/>
      <c r="Y1453" s="417"/>
      <c r="Z1453" s="417"/>
      <c r="AA1453" s="417"/>
      <c r="AB1453" s="417"/>
      <c r="AC1453" s="417"/>
      <c r="AD1453" s="417"/>
      <c r="AE1453" s="417"/>
      <c r="AF1453" s="417"/>
      <c r="AG1453" s="417"/>
    </row>
    <row r="1454" spans="1:33" s="461" customFormat="1" x14ac:dyDescent="0.2">
      <c r="A1454" s="478"/>
      <c r="J1454" s="479"/>
      <c r="N1454" s="417"/>
      <c r="O1454" s="417"/>
      <c r="P1454" s="417"/>
      <c r="Q1454" s="417"/>
      <c r="R1454" s="417"/>
      <c r="S1454" s="417"/>
      <c r="T1454" s="417"/>
      <c r="U1454" s="416"/>
      <c r="V1454" s="416"/>
      <c r="W1454" s="417"/>
      <c r="X1454" s="417"/>
      <c r="Y1454" s="417"/>
      <c r="Z1454" s="417"/>
      <c r="AA1454" s="417"/>
      <c r="AB1454" s="417"/>
      <c r="AC1454" s="417"/>
      <c r="AD1454" s="417"/>
      <c r="AE1454" s="417"/>
      <c r="AF1454" s="417"/>
      <c r="AG1454" s="417"/>
    </row>
    <row r="1455" spans="1:33" s="461" customFormat="1" x14ac:dyDescent="0.2">
      <c r="A1455" s="478"/>
      <c r="J1455" s="479"/>
      <c r="N1455" s="417"/>
      <c r="O1455" s="417"/>
      <c r="P1455" s="417"/>
      <c r="Q1455" s="417"/>
      <c r="R1455" s="417"/>
      <c r="S1455" s="417"/>
      <c r="T1455" s="417"/>
      <c r="U1455" s="416"/>
      <c r="V1455" s="416"/>
      <c r="W1455" s="417"/>
      <c r="X1455" s="417"/>
      <c r="Y1455" s="417"/>
      <c r="Z1455" s="417"/>
      <c r="AA1455" s="417"/>
      <c r="AB1455" s="417"/>
      <c r="AC1455" s="417"/>
      <c r="AD1455" s="417"/>
      <c r="AE1455" s="417"/>
      <c r="AF1455" s="417"/>
      <c r="AG1455" s="417"/>
    </row>
    <row r="1456" spans="1:33" s="461" customFormat="1" x14ac:dyDescent="0.2">
      <c r="A1456" s="478"/>
      <c r="J1456" s="479"/>
      <c r="N1456" s="417"/>
      <c r="O1456" s="417"/>
      <c r="P1456" s="417"/>
      <c r="Q1456" s="417"/>
      <c r="R1456" s="417"/>
      <c r="S1456" s="417"/>
      <c r="T1456" s="417"/>
      <c r="U1456" s="416"/>
      <c r="V1456" s="416"/>
      <c r="W1456" s="417"/>
      <c r="X1456" s="417"/>
      <c r="Y1456" s="417"/>
      <c r="Z1456" s="417"/>
      <c r="AA1456" s="417"/>
      <c r="AB1456" s="417"/>
      <c r="AC1456" s="417"/>
      <c r="AD1456" s="417"/>
      <c r="AE1456" s="417"/>
      <c r="AF1456" s="417"/>
      <c r="AG1456" s="417"/>
    </row>
    <row r="1457" spans="1:33" s="461" customFormat="1" x14ac:dyDescent="0.2">
      <c r="A1457" s="478"/>
      <c r="J1457" s="479"/>
      <c r="N1457" s="417"/>
      <c r="O1457" s="417"/>
      <c r="P1457" s="417"/>
      <c r="Q1457" s="417"/>
      <c r="R1457" s="417"/>
      <c r="S1457" s="417"/>
      <c r="T1457" s="417"/>
      <c r="U1457" s="416"/>
      <c r="V1457" s="416"/>
      <c r="W1457" s="417"/>
      <c r="X1457" s="417"/>
      <c r="Y1457" s="417"/>
      <c r="Z1457" s="417"/>
      <c r="AA1457" s="417"/>
      <c r="AB1457" s="417"/>
      <c r="AC1457" s="417"/>
      <c r="AD1457" s="417"/>
      <c r="AE1457" s="417"/>
      <c r="AF1457" s="417"/>
      <c r="AG1457" s="417"/>
    </row>
    <row r="1458" spans="1:33" s="461" customFormat="1" x14ac:dyDescent="0.2">
      <c r="A1458" s="478"/>
      <c r="J1458" s="479"/>
      <c r="N1458" s="417"/>
      <c r="O1458" s="417"/>
      <c r="P1458" s="417"/>
      <c r="Q1458" s="417"/>
      <c r="R1458" s="417"/>
      <c r="S1458" s="417"/>
      <c r="T1458" s="417"/>
      <c r="U1458" s="416"/>
      <c r="V1458" s="416"/>
      <c r="W1458" s="417"/>
      <c r="X1458" s="417"/>
      <c r="Y1458" s="417"/>
      <c r="Z1458" s="417"/>
      <c r="AA1458" s="417"/>
      <c r="AB1458" s="417"/>
      <c r="AC1458" s="417"/>
      <c r="AD1458" s="417"/>
      <c r="AE1458" s="417"/>
      <c r="AF1458" s="417"/>
      <c r="AG1458" s="417"/>
    </row>
    <row r="1459" spans="1:33" s="461" customFormat="1" x14ac:dyDescent="0.2">
      <c r="A1459" s="478"/>
      <c r="J1459" s="479"/>
      <c r="N1459" s="417"/>
      <c r="O1459" s="417"/>
      <c r="P1459" s="417"/>
      <c r="Q1459" s="417"/>
      <c r="R1459" s="417"/>
      <c r="S1459" s="417"/>
      <c r="T1459" s="417"/>
      <c r="U1459" s="416"/>
      <c r="V1459" s="416"/>
      <c r="W1459" s="417"/>
      <c r="X1459" s="417"/>
      <c r="Y1459" s="417"/>
      <c r="Z1459" s="417"/>
      <c r="AA1459" s="417"/>
      <c r="AB1459" s="417"/>
      <c r="AC1459" s="417"/>
      <c r="AD1459" s="417"/>
      <c r="AE1459" s="417"/>
      <c r="AF1459" s="417"/>
      <c r="AG1459" s="417"/>
    </row>
    <row r="1460" spans="1:33" s="461" customFormat="1" x14ac:dyDescent="0.2">
      <c r="A1460" s="478"/>
      <c r="J1460" s="479"/>
      <c r="N1460" s="417"/>
      <c r="O1460" s="417"/>
      <c r="P1460" s="417"/>
      <c r="Q1460" s="417"/>
      <c r="R1460" s="417"/>
      <c r="S1460" s="417"/>
      <c r="T1460" s="417"/>
      <c r="U1460" s="416"/>
      <c r="V1460" s="416"/>
      <c r="W1460" s="417"/>
      <c r="X1460" s="417"/>
      <c r="Y1460" s="417"/>
      <c r="Z1460" s="417"/>
      <c r="AA1460" s="417"/>
      <c r="AB1460" s="417"/>
      <c r="AC1460" s="417"/>
      <c r="AD1460" s="417"/>
      <c r="AE1460" s="417"/>
      <c r="AF1460" s="417"/>
      <c r="AG1460" s="417"/>
    </row>
    <row r="1461" spans="1:33" s="461" customFormat="1" x14ac:dyDescent="0.2">
      <c r="A1461" s="478"/>
      <c r="J1461" s="479"/>
      <c r="N1461" s="417"/>
      <c r="O1461" s="417"/>
      <c r="P1461" s="417"/>
      <c r="Q1461" s="417"/>
      <c r="R1461" s="417"/>
      <c r="S1461" s="417"/>
      <c r="T1461" s="417"/>
      <c r="U1461" s="416"/>
      <c r="V1461" s="416"/>
      <c r="W1461" s="417"/>
      <c r="X1461" s="417"/>
      <c r="Y1461" s="417"/>
      <c r="Z1461" s="417"/>
      <c r="AA1461" s="417"/>
      <c r="AB1461" s="417"/>
      <c r="AC1461" s="417"/>
      <c r="AD1461" s="417"/>
      <c r="AE1461" s="417"/>
      <c r="AF1461" s="417"/>
      <c r="AG1461" s="417"/>
    </row>
    <row r="1462" spans="1:33" s="461" customFormat="1" x14ac:dyDescent="0.2">
      <c r="A1462" s="478"/>
      <c r="J1462" s="479"/>
      <c r="N1462" s="417"/>
      <c r="O1462" s="417"/>
      <c r="P1462" s="417"/>
      <c r="Q1462" s="417"/>
      <c r="R1462" s="417"/>
      <c r="S1462" s="417"/>
      <c r="T1462" s="417"/>
      <c r="U1462" s="416"/>
      <c r="V1462" s="416"/>
      <c r="W1462" s="417"/>
      <c r="X1462" s="417"/>
      <c r="Y1462" s="417"/>
      <c r="Z1462" s="417"/>
      <c r="AA1462" s="417"/>
      <c r="AB1462" s="417"/>
      <c r="AC1462" s="417"/>
      <c r="AD1462" s="417"/>
      <c r="AE1462" s="417"/>
      <c r="AF1462" s="417"/>
      <c r="AG1462" s="417"/>
    </row>
    <row r="1463" spans="1:33" s="461" customFormat="1" x14ac:dyDescent="0.2">
      <c r="A1463" s="478"/>
      <c r="J1463" s="479"/>
      <c r="N1463" s="417"/>
      <c r="O1463" s="417"/>
      <c r="P1463" s="417"/>
      <c r="Q1463" s="417"/>
      <c r="R1463" s="417"/>
      <c r="S1463" s="417"/>
      <c r="T1463" s="417"/>
      <c r="U1463" s="416"/>
      <c r="V1463" s="416"/>
      <c r="W1463" s="417"/>
      <c r="X1463" s="417"/>
      <c r="Y1463" s="417"/>
      <c r="Z1463" s="417"/>
      <c r="AA1463" s="417"/>
      <c r="AB1463" s="417"/>
      <c r="AC1463" s="417"/>
      <c r="AD1463" s="417"/>
      <c r="AE1463" s="417"/>
      <c r="AF1463" s="417"/>
      <c r="AG1463" s="417"/>
    </row>
    <row r="1464" spans="1:33" s="461" customFormat="1" x14ac:dyDescent="0.2">
      <c r="A1464" s="478"/>
      <c r="J1464" s="479"/>
      <c r="N1464" s="417"/>
      <c r="O1464" s="417"/>
      <c r="P1464" s="417"/>
      <c r="Q1464" s="417"/>
      <c r="R1464" s="417"/>
      <c r="S1464" s="417"/>
      <c r="T1464" s="417"/>
      <c r="U1464" s="416"/>
      <c r="V1464" s="416"/>
      <c r="W1464" s="417"/>
      <c r="X1464" s="417"/>
      <c r="Y1464" s="417"/>
      <c r="Z1464" s="417"/>
      <c r="AA1464" s="417"/>
      <c r="AB1464" s="417"/>
      <c r="AC1464" s="417"/>
      <c r="AD1464" s="417"/>
      <c r="AE1464" s="417"/>
      <c r="AF1464" s="417"/>
      <c r="AG1464" s="417"/>
    </row>
    <row r="1465" spans="1:33" s="461" customFormat="1" x14ac:dyDescent="0.2">
      <c r="A1465" s="478"/>
      <c r="J1465" s="479"/>
      <c r="N1465" s="417"/>
      <c r="O1465" s="417"/>
      <c r="P1465" s="417"/>
      <c r="Q1465" s="417"/>
      <c r="R1465" s="417"/>
      <c r="S1465" s="417"/>
      <c r="T1465" s="417"/>
      <c r="U1465" s="416"/>
      <c r="V1465" s="416"/>
      <c r="W1465" s="417"/>
      <c r="X1465" s="417"/>
      <c r="Y1465" s="417"/>
      <c r="Z1465" s="417"/>
      <c r="AA1465" s="417"/>
      <c r="AB1465" s="417"/>
      <c r="AC1465" s="417"/>
      <c r="AD1465" s="417"/>
      <c r="AE1465" s="417"/>
      <c r="AF1465" s="417"/>
      <c r="AG1465" s="417"/>
    </row>
    <row r="1466" spans="1:33" s="461" customFormat="1" x14ac:dyDescent="0.2">
      <c r="A1466" s="478"/>
      <c r="J1466" s="479"/>
      <c r="N1466" s="417"/>
      <c r="O1466" s="417"/>
      <c r="P1466" s="417"/>
      <c r="Q1466" s="417"/>
      <c r="R1466" s="417"/>
      <c r="S1466" s="417"/>
      <c r="T1466" s="417"/>
      <c r="U1466" s="416"/>
      <c r="V1466" s="416"/>
      <c r="W1466" s="417"/>
      <c r="X1466" s="417"/>
      <c r="Y1466" s="417"/>
      <c r="Z1466" s="417"/>
      <c r="AA1466" s="417"/>
      <c r="AB1466" s="417"/>
      <c r="AC1466" s="417"/>
      <c r="AD1466" s="417"/>
      <c r="AE1466" s="417"/>
      <c r="AF1466" s="417"/>
      <c r="AG1466" s="417"/>
    </row>
    <row r="1467" spans="1:33" s="461" customFormat="1" x14ac:dyDescent="0.2">
      <c r="A1467" s="478"/>
      <c r="J1467" s="479"/>
      <c r="N1467" s="417"/>
      <c r="O1467" s="417"/>
      <c r="P1467" s="417"/>
      <c r="Q1467" s="417"/>
      <c r="R1467" s="417"/>
      <c r="S1467" s="417"/>
      <c r="T1467" s="417"/>
      <c r="U1467" s="416"/>
      <c r="V1467" s="416"/>
      <c r="W1467" s="417"/>
      <c r="X1467" s="417"/>
      <c r="Y1467" s="417"/>
      <c r="Z1467" s="417"/>
      <c r="AA1467" s="417"/>
      <c r="AB1467" s="417"/>
      <c r="AC1467" s="417"/>
      <c r="AD1467" s="417"/>
      <c r="AE1467" s="417"/>
      <c r="AF1467" s="417"/>
      <c r="AG1467" s="417"/>
    </row>
    <row r="1468" spans="1:33" s="461" customFormat="1" x14ac:dyDescent="0.2">
      <c r="A1468" s="478"/>
      <c r="J1468" s="479"/>
      <c r="N1468" s="417"/>
      <c r="O1468" s="417"/>
      <c r="P1468" s="417"/>
      <c r="Q1468" s="417"/>
      <c r="R1468" s="417"/>
      <c r="S1468" s="417"/>
      <c r="T1468" s="417"/>
      <c r="U1468" s="416"/>
      <c r="V1468" s="416"/>
      <c r="W1468" s="417"/>
      <c r="X1468" s="417"/>
      <c r="Y1468" s="417"/>
      <c r="Z1468" s="417"/>
      <c r="AA1468" s="417"/>
      <c r="AB1468" s="417"/>
      <c r="AC1468" s="417"/>
      <c r="AD1468" s="417"/>
      <c r="AE1468" s="417"/>
      <c r="AF1468" s="417"/>
      <c r="AG1468" s="417"/>
    </row>
    <row r="1469" spans="1:33" s="461" customFormat="1" x14ac:dyDescent="0.2">
      <c r="A1469" s="478"/>
      <c r="J1469" s="479"/>
      <c r="N1469" s="417"/>
      <c r="O1469" s="417"/>
      <c r="P1469" s="417"/>
      <c r="Q1469" s="417"/>
      <c r="R1469" s="417"/>
      <c r="S1469" s="417"/>
      <c r="T1469" s="417"/>
      <c r="U1469" s="416"/>
      <c r="V1469" s="416"/>
      <c r="W1469" s="417"/>
      <c r="X1469" s="417"/>
      <c r="Y1469" s="417"/>
      <c r="Z1469" s="417"/>
      <c r="AA1469" s="417"/>
      <c r="AB1469" s="417"/>
      <c r="AC1469" s="417"/>
      <c r="AD1469" s="417"/>
      <c r="AE1469" s="417"/>
      <c r="AF1469" s="417"/>
      <c r="AG1469" s="417"/>
    </row>
    <row r="1470" spans="1:33" s="461" customFormat="1" x14ac:dyDescent="0.2">
      <c r="A1470" s="478"/>
      <c r="J1470" s="479"/>
      <c r="N1470" s="417"/>
      <c r="O1470" s="417"/>
      <c r="P1470" s="417"/>
      <c r="Q1470" s="417"/>
      <c r="R1470" s="417"/>
      <c r="S1470" s="417"/>
      <c r="T1470" s="417"/>
      <c r="U1470" s="416"/>
      <c r="V1470" s="416"/>
      <c r="W1470" s="417"/>
      <c r="X1470" s="417"/>
      <c r="Y1470" s="417"/>
      <c r="Z1470" s="417"/>
      <c r="AA1470" s="417"/>
      <c r="AB1470" s="417"/>
      <c r="AC1470" s="417"/>
      <c r="AD1470" s="417"/>
      <c r="AE1470" s="417"/>
      <c r="AF1470" s="417"/>
      <c r="AG1470" s="417"/>
    </row>
    <row r="1471" spans="1:33" s="461" customFormat="1" x14ac:dyDescent="0.2">
      <c r="A1471" s="478"/>
      <c r="J1471" s="479"/>
      <c r="N1471" s="417"/>
      <c r="O1471" s="417"/>
      <c r="P1471" s="417"/>
      <c r="Q1471" s="417"/>
      <c r="R1471" s="417"/>
      <c r="S1471" s="417"/>
      <c r="T1471" s="417"/>
      <c r="U1471" s="416"/>
      <c r="V1471" s="416"/>
      <c r="W1471" s="417"/>
      <c r="X1471" s="417"/>
      <c r="Y1471" s="417"/>
      <c r="Z1471" s="417"/>
      <c r="AA1471" s="417"/>
      <c r="AB1471" s="417"/>
      <c r="AC1471" s="417"/>
      <c r="AD1471" s="417"/>
      <c r="AE1471" s="417"/>
      <c r="AF1471" s="417"/>
      <c r="AG1471" s="417"/>
    </row>
    <row r="1472" spans="1:33" s="461" customFormat="1" x14ac:dyDescent="0.2">
      <c r="A1472" s="478"/>
      <c r="J1472" s="479"/>
      <c r="N1472" s="417"/>
      <c r="O1472" s="417"/>
      <c r="P1472" s="417"/>
      <c r="Q1472" s="417"/>
      <c r="R1472" s="417"/>
      <c r="S1472" s="417"/>
      <c r="T1472" s="417"/>
      <c r="U1472" s="416"/>
      <c r="V1472" s="416"/>
      <c r="W1472" s="417"/>
      <c r="X1472" s="417"/>
      <c r="Y1472" s="417"/>
      <c r="Z1472" s="417"/>
      <c r="AA1472" s="417"/>
      <c r="AB1472" s="417"/>
      <c r="AC1472" s="417"/>
      <c r="AD1472" s="417"/>
      <c r="AE1472" s="417"/>
      <c r="AF1472" s="417"/>
      <c r="AG1472" s="417"/>
    </row>
    <row r="1473" spans="1:33" s="461" customFormat="1" x14ac:dyDescent="0.2">
      <c r="A1473" s="478"/>
      <c r="J1473" s="479"/>
      <c r="N1473" s="417"/>
      <c r="O1473" s="417"/>
      <c r="P1473" s="417"/>
      <c r="Q1473" s="417"/>
      <c r="R1473" s="417"/>
      <c r="S1473" s="417"/>
      <c r="T1473" s="417"/>
      <c r="U1473" s="416"/>
      <c r="V1473" s="416"/>
      <c r="W1473" s="417"/>
      <c r="X1473" s="417"/>
      <c r="Y1473" s="417"/>
      <c r="Z1473" s="417"/>
      <c r="AA1473" s="417"/>
      <c r="AB1473" s="417"/>
      <c r="AC1473" s="417"/>
      <c r="AD1473" s="417"/>
      <c r="AE1473" s="417"/>
      <c r="AF1473" s="417"/>
      <c r="AG1473" s="417"/>
    </row>
    <row r="1474" spans="1:33" s="461" customFormat="1" x14ac:dyDescent="0.2">
      <c r="A1474" s="478"/>
      <c r="J1474" s="479"/>
      <c r="N1474" s="417"/>
      <c r="O1474" s="417"/>
      <c r="P1474" s="417"/>
      <c r="Q1474" s="417"/>
      <c r="R1474" s="417"/>
      <c r="S1474" s="417"/>
      <c r="T1474" s="417"/>
      <c r="U1474" s="416"/>
      <c r="V1474" s="416"/>
      <c r="W1474" s="417"/>
      <c r="X1474" s="417"/>
      <c r="Y1474" s="417"/>
      <c r="Z1474" s="417"/>
      <c r="AA1474" s="417"/>
      <c r="AB1474" s="417"/>
      <c r="AC1474" s="417"/>
      <c r="AD1474" s="417"/>
      <c r="AE1474" s="417"/>
      <c r="AF1474" s="417"/>
      <c r="AG1474" s="417"/>
    </row>
    <row r="1475" spans="1:33" s="461" customFormat="1" x14ac:dyDescent="0.2">
      <c r="A1475" s="478"/>
      <c r="J1475" s="479"/>
      <c r="N1475" s="417"/>
      <c r="O1475" s="417"/>
      <c r="P1475" s="417"/>
      <c r="Q1475" s="417"/>
      <c r="R1475" s="417"/>
      <c r="S1475" s="417"/>
      <c r="T1475" s="417"/>
      <c r="U1475" s="416"/>
      <c r="V1475" s="416"/>
      <c r="W1475" s="417"/>
      <c r="X1475" s="417"/>
      <c r="Y1475" s="417"/>
      <c r="Z1475" s="417"/>
      <c r="AA1475" s="417"/>
      <c r="AB1475" s="417"/>
      <c r="AC1475" s="417"/>
      <c r="AD1475" s="417"/>
      <c r="AE1475" s="417"/>
      <c r="AF1475" s="417"/>
      <c r="AG1475" s="417"/>
    </row>
    <row r="1476" spans="1:33" s="461" customFormat="1" x14ac:dyDescent="0.2">
      <c r="A1476" s="478"/>
      <c r="J1476" s="479"/>
      <c r="N1476" s="417"/>
      <c r="O1476" s="417"/>
      <c r="P1476" s="417"/>
      <c r="Q1476" s="417"/>
      <c r="R1476" s="417"/>
      <c r="S1476" s="417"/>
      <c r="T1476" s="417"/>
      <c r="U1476" s="416"/>
      <c r="V1476" s="416"/>
      <c r="W1476" s="417"/>
      <c r="X1476" s="417"/>
      <c r="Y1476" s="417"/>
      <c r="Z1476" s="417"/>
      <c r="AA1476" s="417"/>
      <c r="AB1476" s="417"/>
      <c r="AC1476" s="417"/>
      <c r="AD1476" s="417"/>
      <c r="AE1476" s="417"/>
      <c r="AF1476" s="417"/>
      <c r="AG1476" s="417"/>
    </row>
    <row r="1477" spans="1:33" s="461" customFormat="1" x14ac:dyDescent="0.2">
      <c r="A1477" s="478"/>
      <c r="J1477" s="479"/>
      <c r="N1477" s="417"/>
      <c r="O1477" s="417"/>
      <c r="P1477" s="417"/>
      <c r="Q1477" s="417"/>
      <c r="R1477" s="417"/>
      <c r="S1477" s="417"/>
      <c r="T1477" s="417"/>
      <c r="U1477" s="416"/>
      <c r="V1477" s="416"/>
      <c r="W1477" s="417"/>
      <c r="X1477" s="417"/>
      <c r="Y1477" s="417"/>
      <c r="Z1477" s="417"/>
      <c r="AA1477" s="417"/>
      <c r="AB1477" s="417"/>
      <c r="AC1477" s="417"/>
      <c r="AD1477" s="417"/>
      <c r="AE1477" s="417"/>
      <c r="AF1477" s="417"/>
      <c r="AG1477" s="417"/>
    </row>
    <row r="1478" spans="1:33" s="461" customFormat="1" x14ac:dyDescent="0.2">
      <c r="A1478" s="478"/>
      <c r="J1478" s="479"/>
      <c r="N1478" s="417"/>
      <c r="O1478" s="417"/>
      <c r="P1478" s="417"/>
      <c r="Q1478" s="417"/>
      <c r="R1478" s="417"/>
      <c r="S1478" s="417"/>
      <c r="T1478" s="417"/>
      <c r="U1478" s="416"/>
      <c r="V1478" s="416"/>
      <c r="W1478" s="417"/>
      <c r="X1478" s="417"/>
      <c r="Y1478" s="417"/>
      <c r="Z1478" s="417"/>
      <c r="AA1478" s="417"/>
      <c r="AB1478" s="417"/>
      <c r="AC1478" s="417"/>
      <c r="AD1478" s="417"/>
      <c r="AE1478" s="417"/>
      <c r="AF1478" s="417"/>
      <c r="AG1478" s="417"/>
    </row>
    <row r="1479" spans="1:33" s="461" customFormat="1" x14ac:dyDescent="0.2">
      <c r="A1479" s="478"/>
      <c r="J1479" s="479"/>
      <c r="N1479" s="417"/>
      <c r="O1479" s="417"/>
      <c r="P1479" s="417"/>
      <c r="Q1479" s="417"/>
      <c r="R1479" s="417"/>
      <c r="S1479" s="417"/>
      <c r="T1479" s="417"/>
      <c r="U1479" s="416"/>
      <c r="V1479" s="416"/>
      <c r="W1479" s="417"/>
      <c r="X1479" s="417"/>
      <c r="Y1479" s="417"/>
      <c r="Z1479" s="417"/>
      <c r="AA1479" s="417"/>
      <c r="AB1479" s="417"/>
      <c r="AC1479" s="417"/>
      <c r="AD1479" s="417"/>
      <c r="AE1479" s="417"/>
      <c r="AF1479" s="417"/>
      <c r="AG1479" s="417"/>
    </row>
    <row r="1480" spans="1:33" s="461" customFormat="1" x14ac:dyDescent="0.2">
      <c r="A1480" s="478"/>
      <c r="J1480" s="479"/>
      <c r="N1480" s="417"/>
      <c r="O1480" s="417"/>
      <c r="P1480" s="417"/>
      <c r="Q1480" s="417"/>
      <c r="R1480" s="417"/>
      <c r="S1480" s="417"/>
      <c r="T1480" s="417"/>
      <c r="U1480" s="416"/>
      <c r="V1480" s="416"/>
      <c r="W1480" s="417"/>
      <c r="X1480" s="417"/>
      <c r="Y1480" s="417"/>
      <c r="Z1480" s="417"/>
      <c r="AA1480" s="417"/>
      <c r="AB1480" s="417"/>
      <c r="AC1480" s="417"/>
      <c r="AD1480" s="417"/>
      <c r="AE1480" s="417"/>
      <c r="AF1480" s="417"/>
      <c r="AG1480" s="417"/>
    </row>
    <row r="1481" spans="1:33" s="461" customFormat="1" x14ac:dyDescent="0.2">
      <c r="A1481" s="478"/>
      <c r="J1481" s="479"/>
      <c r="N1481" s="417"/>
      <c r="O1481" s="417"/>
      <c r="P1481" s="417"/>
      <c r="Q1481" s="417"/>
      <c r="R1481" s="417"/>
      <c r="S1481" s="417"/>
      <c r="T1481" s="417"/>
      <c r="U1481" s="416"/>
      <c r="V1481" s="416"/>
      <c r="W1481" s="417"/>
      <c r="X1481" s="417"/>
      <c r="Y1481" s="417"/>
      <c r="Z1481" s="417"/>
      <c r="AA1481" s="417"/>
      <c r="AB1481" s="417"/>
      <c r="AC1481" s="417"/>
      <c r="AD1481" s="417"/>
      <c r="AE1481" s="417"/>
      <c r="AF1481" s="417"/>
      <c r="AG1481" s="417"/>
    </row>
    <row r="1482" spans="1:33" s="461" customFormat="1" x14ac:dyDescent="0.2">
      <c r="A1482" s="478"/>
      <c r="J1482" s="479"/>
      <c r="N1482" s="417"/>
      <c r="O1482" s="417"/>
      <c r="P1482" s="417"/>
      <c r="Q1482" s="417"/>
      <c r="R1482" s="417"/>
      <c r="S1482" s="417"/>
      <c r="T1482" s="417"/>
      <c r="U1482" s="416"/>
      <c r="V1482" s="416"/>
      <c r="W1482" s="417"/>
      <c r="X1482" s="417"/>
      <c r="Y1482" s="417"/>
      <c r="Z1482" s="417"/>
      <c r="AA1482" s="417"/>
      <c r="AB1482" s="417"/>
      <c r="AC1482" s="417"/>
      <c r="AD1482" s="417"/>
      <c r="AE1482" s="417"/>
      <c r="AF1482" s="417"/>
      <c r="AG1482" s="417"/>
    </row>
    <row r="1483" spans="1:33" s="461" customFormat="1" x14ac:dyDescent="0.2">
      <c r="A1483" s="478"/>
      <c r="J1483" s="479"/>
      <c r="N1483" s="417"/>
      <c r="O1483" s="417"/>
      <c r="P1483" s="417"/>
      <c r="Q1483" s="417"/>
      <c r="R1483" s="417"/>
      <c r="S1483" s="417"/>
      <c r="T1483" s="417"/>
      <c r="U1483" s="416"/>
      <c r="V1483" s="416"/>
      <c r="W1483" s="417"/>
      <c r="X1483" s="417"/>
      <c r="Y1483" s="417"/>
      <c r="Z1483" s="417"/>
      <c r="AA1483" s="417"/>
      <c r="AB1483" s="417"/>
      <c r="AC1483" s="417"/>
      <c r="AD1483" s="417"/>
      <c r="AE1483" s="417"/>
      <c r="AF1483" s="417"/>
      <c r="AG1483" s="417"/>
    </row>
    <row r="1484" spans="1:33" s="461" customFormat="1" x14ac:dyDescent="0.2">
      <c r="A1484" s="478"/>
      <c r="J1484" s="479"/>
      <c r="N1484" s="417"/>
      <c r="O1484" s="417"/>
      <c r="P1484" s="417"/>
      <c r="Q1484" s="417"/>
      <c r="R1484" s="417"/>
      <c r="S1484" s="417"/>
      <c r="T1484" s="417"/>
      <c r="U1484" s="416"/>
      <c r="V1484" s="416"/>
      <c r="W1484" s="417"/>
      <c r="X1484" s="417"/>
      <c r="Y1484" s="417"/>
      <c r="Z1484" s="417"/>
      <c r="AA1484" s="417"/>
      <c r="AB1484" s="417"/>
      <c r="AC1484" s="417"/>
      <c r="AD1484" s="417"/>
      <c r="AE1484" s="417"/>
      <c r="AF1484" s="417"/>
      <c r="AG1484" s="417"/>
    </row>
    <row r="1485" spans="1:33" s="461" customFormat="1" x14ac:dyDescent="0.2">
      <c r="A1485" s="478"/>
      <c r="J1485" s="479"/>
      <c r="N1485" s="417"/>
      <c r="O1485" s="417"/>
      <c r="P1485" s="417"/>
      <c r="Q1485" s="417"/>
      <c r="R1485" s="417"/>
      <c r="S1485" s="417"/>
      <c r="T1485" s="417"/>
      <c r="U1485" s="416"/>
      <c r="V1485" s="416"/>
      <c r="W1485" s="417"/>
      <c r="X1485" s="417"/>
      <c r="Y1485" s="417"/>
      <c r="Z1485" s="417"/>
      <c r="AA1485" s="417"/>
      <c r="AB1485" s="417"/>
      <c r="AC1485" s="417"/>
      <c r="AD1485" s="417"/>
      <c r="AE1485" s="417"/>
      <c r="AF1485" s="417"/>
      <c r="AG1485" s="417"/>
    </row>
    <row r="1486" spans="1:33" s="461" customFormat="1" x14ac:dyDescent="0.2">
      <c r="A1486" s="478"/>
      <c r="J1486" s="479"/>
      <c r="N1486" s="417"/>
      <c r="O1486" s="417"/>
      <c r="P1486" s="417"/>
      <c r="Q1486" s="417"/>
      <c r="R1486" s="417"/>
      <c r="S1486" s="417"/>
      <c r="T1486" s="417"/>
      <c r="U1486" s="416"/>
      <c r="V1486" s="416"/>
      <c r="W1486" s="417"/>
      <c r="X1486" s="417"/>
      <c r="Y1486" s="417"/>
      <c r="Z1486" s="417"/>
      <c r="AA1486" s="417"/>
      <c r="AB1486" s="417"/>
      <c r="AC1486" s="417"/>
      <c r="AD1486" s="417"/>
      <c r="AE1486" s="417"/>
      <c r="AF1486" s="417"/>
      <c r="AG1486" s="417"/>
    </row>
    <row r="1487" spans="1:33" s="461" customFormat="1" x14ac:dyDescent="0.2">
      <c r="A1487" s="478"/>
      <c r="J1487" s="479"/>
      <c r="N1487" s="417"/>
      <c r="O1487" s="417"/>
      <c r="P1487" s="417"/>
      <c r="Q1487" s="417"/>
      <c r="R1487" s="417"/>
      <c r="S1487" s="417"/>
      <c r="T1487" s="417"/>
      <c r="U1487" s="416"/>
      <c r="V1487" s="416"/>
      <c r="W1487" s="417"/>
      <c r="X1487" s="417"/>
      <c r="Y1487" s="417"/>
      <c r="Z1487" s="417"/>
      <c r="AA1487" s="417"/>
      <c r="AB1487" s="417"/>
      <c r="AC1487" s="417"/>
      <c r="AD1487" s="417"/>
      <c r="AE1487" s="417"/>
      <c r="AF1487" s="417"/>
      <c r="AG1487" s="417"/>
    </row>
    <row r="1488" spans="1:33" s="461" customFormat="1" x14ac:dyDescent="0.2">
      <c r="A1488" s="478"/>
      <c r="J1488" s="479"/>
      <c r="N1488" s="417"/>
      <c r="O1488" s="417"/>
      <c r="P1488" s="417"/>
      <c r="Q1488" s="417"/>
      <c r="R1488" s="417"/>
      <c r="S1488" s="417"/>
      <c r="T1488" s="417"/>
      <c r="U1488" s="416"/>
      <c r="V1488" s="416"/>
      <c r="W1488" s="417"/>
      <c r="X1488" s="417"/>
      <c r="Y1488" s="417"/>
      <c r="Z1488" s="417"/>
      <c r="AA1488" s="417"/>
      <c r="AB1488" s="417"/>
      <c r="AC1488" s="417"/>
      <c r="AD1488" s="417"/>
      <c r="AE1488" s="417"/>
      <c r="AF1488" s="417"/>
      <c r="AG1488" s="417"/>
    </row>
    <row r="1489" spans="1:33" s="461" customFormat="1" x14ac:dyDescent="0.2">
      <c r="A1489" s="478"/>
      <c r="J1489" s="479"/>
      <c r="N1489" s="417"/>
      <c r="O1489" s="417"/>
      <c r="P1489" s="417"/>
      <c r="Q1489" s="417"/>
      <c r="R1489" s="417"/>
      <c r="S1489" s="417"/>
      <c r="T1489" s="417"/>
      <c r="U1489" s="416"/>
      <c r="V1489" s="416"/>
      <c r="W1489" s="417"/>
      <c r="X1489" s="417"/>
      <c r="Y1489" s="417"/>
      <c r="Z1489" s="417"/>
      <c r="AA1489" s="417"/>
      <c r="AB1489" s="417"/>
      <c r="AC1489" s="417"/>
      <c r="AD1489" s="417"/>
      <c r="AE1489" s="417"/>
      <c r="AF1489" s="417"/>
      <c r="AG1489" s="417"/>
    </row>
    <row r="1490" spans="1:33" s="461" customFormat="1" x14ac:dyDescent="0.2">
      <c r="A1490" s="478"/>
      <c r="J1490" s="479"/>
      <c r="N1490" s="417"/>
      <c r="O1490" s="417"/>
      <c r="P1490" s="417"/>
      <c r="Q1490" s="417"/>
      <c r="R1490" s="417"/>
      <c r="S1490" s="417"/>
      <c r="T1490" s="417"/>
      <c r="U1490" s="416"/>
      <c r="V1490" s="416"/>
      <c r="W1490" s="417"/>
      <c r="X1490" s="417"/>
      <c r="Y1490" s="417"/>
      <c r="Z1490" s="417"/>
      <c r="AA1490" s="417"/>
      <c r="AB1490" s="417"/>
      <c r="AC1490" s="417"/>
      <c r="AD1490" s="417"/>
      <c r="AE1490" s="417"/>
      <c r="AF1490" s="417"/>
      <c r="AG1490" s="417"/>
    </row>
    <row r="1491" spans="1:33" s="461" customFormat="1" x14ac:dyDescent="0.2">
      <c r="A1491" s="478"/>
      <c r="J1491" s="479"/>
      <c r="N1491" s="417"/>
      <c r="O1491" s="417"/>
      <c r="P1491" s="417"/>
      <c r="Q1491" s="417"/>
      <c r="R1491" s="417"/>
      <c r="S1491" s="417"/>
      <c r="T1491" s="417"/>
      <c r="U1491" s="416"/>
      <c r="V1491" s="416"/>
      <c r="W1491" s="417"/>
      <c r="X1491" s="417"/>
      <c r="Y1491" s="417"/>
      <c r="Z1491" s="417"/>
      <c r="AA1491" s="417"/>
      <c r="AB1491" s="417"/>
      <c r="AC1491" s="417"/>
      <c r="AD1491" s="417"/>
      <c r="AE1491" s="417"/>
      <c r="AF1491" s="417"/>
      <c r="AG1491" s="417"/>
    </row>
    <row r="1492" spans="1:33" s="461" customFormat="1" x14ac:dyDescent="0.2">
      <c r="A1492" s="478"/>
      <c r="J1492" s="479"/>
      <c r="N1492" s="417"/>
      <c r="O1492" s="417"/>
      <c r="P1492" s="417"/>
      <c r="Q1492" s="417"/>
      <c r="R1492" s="417"/>
      <c r="S1492" s="417"/>
      <c r="T1492" s="417"/>
      <c r="U1492" s="416"/>
      <c r="V1492" s="416"/>
      <c r="W1492" s="417"/>
      <c r="X1492" s="417"/>
      <c r="Y1492" s="417"/>
      <c r="Z1492" s="417"/>
      <c r="AA1492" s="417"/>
      <c r="AB1492" s="417"/>
      <c r="AC1492" s="417"/>
      <c r="AD1492" s="417"/>
      <c r="AE1492" s="417"/>
      <c r="AF1492" s="417"/>
      <c r="AG1492" s="417"/>
    </row>
    <row r="1493" spans="1:33" s="461" customFormat="1" x14ac:dyDescent="0.2">
      <c r="A1493" s="478"/>
      <c r="J1493" s="479"/>
      <c r="N1493" s="417"/>
      <c r="O1493" s="417"/>
      <c r="P1493" s="417"/>
      <c r="Q1493" s="417"/>
      <c r="R1493" s="417"/>
      <c r="S1493" s="417"/>
      <c r="T1493" s="417"/>
      <c r="U1493" s="416"/>
      <c r="V1493" s="416"/>
      <c r="W1493" s="417"/>
      <c r="X1493" s="417"/>
      <c r="Y1493" s="417"/>
      <c r="Z1493" s="417"/>
      <c r="AA1493" s="417"/>
      <c r="AB1493" s="417"/>
      <c r="AC1493" s="417"/>
      <c r="AD1493" s="417"/>
      <c r="AE1493" s="417"/>
      <c r="AF1493" s="417"/>
      <c r="AG1493" s="417"/>
    </row>
    <row r="1494" spans="1:33" s="461" customFormat="1" x14ac:dyDescent="0.2">
      <c r="A1494" s="478"/>
      <c r="J1494" s="479"/>
      <c r="N1494" s="417"/>
      <c r="O1494" s="417"/>
      <c r="P1494" s="417"/>
      <c r="Q1494" s="417"/>
      <c r="R1494" s="417"/>
      <c r="S1494" s="417"/>
      <c r="T1494" s="417"/>
      <c r="U1494" s="416"/>
      <c r="V1494" s="416"/>
      <c r="W1494" s="417"/>
      <c r="X1494" s="417"/>
      <c r="Y1494" s="417"/>
      <c r="Z1494" s="417"/>
      <c r="AA1494" s="417"/>
      <c r="AB1494" s="417"/>
      <c r="AC1494" s="417"/>
      <c r="AD1494" s="417"/>
      <c r="AE1494" s="417"/>
      <c r="AF1494" s="417"/>
      <c r="AG1494" s="417"/>
    </row>
    <row r="1495" spans="1:33" s="461" customFormat="1" x14ac:dyDescent="0.2">
      <c r="A1495" s="478"/>
      <c r="J1495" s="479"/>
      <c r="N1495" s="417"/>
      <c r="O1495" s="417"/>
      <c r="P1495" s="417"/>
      <c r="Q1495" s="417"/>
      <c r="R1495" s="417"/>
      <c r="S1495" s="417"/>
      <c r="T1495" s="417"/>
      <c r="U1495" s="416"/>
      <c r="V1495" s="416"/>
      <c r="W1495" s="417"/>
      <c r="X1495" s="417"/>
      <c r="Y1495" s="417"/>
      <c r="Z1495" s="417"/>
      <c r="AA1495" s="417"/>
      <c r="AB1495" s="417"/>
      <c r="AC1495" s="417"/>
      <c r="AD1495" s="417"/>
      <c r="AE1495" s="417"/>
      <c r="AF1495" s="417"/>
      <c r="AG1495" s="417"/>
    </row>
    <row r="1496" spans="1:33" s="461" customFormat="1" x14ac:dyDescent="0.2">
      <c r="A1496" s="478"/>
      <c r="J1496" s="479"/>
      <c r="N1496" s="417"/>
      <c r="O1496" s="417"/>
      <c r="P1496" s="417"/>
      <c r="Q1496" s="417"/>
      <c r="R1496" s="417"/>
      <c r="S1496" s="417"/>
      <c r="T1496" s="417"/>
      <c r="U1496" s="416"/>
      <c r="V1496" s="416"/>
      <c r="W1496" s="417"/>
      <c r="X1496" s="417"/>
      <c r="Y1496" s="417"/>
      <c r="Z1496" s="417"/>
      <c r="AA1496" s="417"/>
      <c r="AB1496" s="417"/>
      <c r="AC1496" s="417"/>
      <c r="AD1496" s="417"/>
      <c r="AE1496" s="417"/>
      <c r="AF1496" s="417"/>
      <c r="AG1496" s="417"/>
    </row>
    <row r="1497" spans="1:33" s="461" customFormat="1" x14ac:dyDescent="0.2">
      <c r="A1497" s="478"/>
      <c r="J1497" s="479"/>
      <c r="N1497" s="417"/>
      <c r="O1497" s="417"/>
      <c r="P1497" s="417"/>
      <c r="Q1497" s="417"/>
      <c r="R1497" s="417"/>
      <c r="S1497" s="417"/>
      <c r="T1497" s="417"/>
      <c r="U1497" s="416"/>
      <c r="V1497" s="416"/>
      <c r="W1497" s="417"/>
      <c r="X1497" s="417"/>
      <c r="Y1497" s="417"/>
      <c r="Z1497" s="417"/>
      <c r="AA1497" s="417"/>
      <c r="AB1497" s="417"/>
      <c r="AC1497" s="417"/>
      <c r="AD1497" s="417"/>
      <c r="AE1497" s="417"/>
      <c r="AF1497" s="417"/>
      <c r="AG1497" s="417"/>
    </row>
    <row r="1498" spans="1:33" s="461" customFormat="1" x14ac:dyDescent="0.2">
      <c r="A1498" s="478"/>
      <c r="J1498" s="479"/>
      <c r="N1498" s="417"/>
      <c r="O1498" s="417"/>
      <c r="P1498" s="417"/>
      <c r="Q1498" s="417"/>
      <c r="R1498" s="417"/>
      <c r="S1498" s="417"/>
      <c r="T1498" s="417"/>
      <c r="U1498" s="416"/>
      <c r="V1498" s="416"/>
      <c r="W1498" s="417"/>
      <c r="X1498" s="417"/>
      <c r="Y1498" s="417"/>
      <c r="Z1498" s="417"/>
      <c r="AA1498" s="417"/>
      <c r="AB1498" s="417"/>
      <c r="AC1498" s="417"/>
      <c r="AD1498" s="417"/>
      <c r="AE1498" s="417"/>
      <c r="AF1498" s="417"/>
      <c r="AG1498" s="417"/>
    </row>
    <row r="1499" spans="1:33" s="461" customFormat="1" x14ac:dyDescent="0.2">
      <c r="A1499" s="478"/>
      <c r="J1499" s="479"/>
      <c r="N1499" s="417"/>
      <c r="O1499" s="417"/>
      <c r="P1499" s="417"/>
      <c r="Q1499" s="417"/>
      <c r="R1499" s="417"/>
      <c r="S1499" s="417"/>
      <c r="T1499" s="417"/>
      <c r="U1499" s="416"/>
      <c r="V1499" s="416"/>
      <c r="W1499" s="417"/>
      <c r="X1499" s="417"/>
      <c r="Y1499" s="417"/>
      <c r="Z1499" s="417"/>
      <c r="AA1499" s="417"/>
      <c r="AB1499" s="417"/>
      <c r="AC1499" s="417"/>
      <c r="AD1499" s="417"/>
      <c r="AE1499" s="417"/>
      <c r="AF1499" s="417"/>
      <c r="AG1499" s="417"/>
    </row>
    <row r="1500" spans="1:33" s="461" customFormat="1" x14ac:dyDescent="0.2">
      <c r="A1500" s="478"/>
      <c r="J1500" s="479"/>
      <c r="N1500" s="417"/>
      <c r="O1500" s="417"/>
      <c r="P1500" s="417"/>
      <c r="Q1500" s="417"/>
      <c r="R1500" s="417"/>
      <c r="S1500" s="417"/>
      <c r="T1500" s="417"/>
      <c r="U1500" s="416"/>
      <c r="V1500" s="416"/>
      <c r="W1500" s="417"/>
      <c r="X1500" s="417"/>
      <c r="Y1500" s="417"/>
      <c r="Z1500" s="417"/>
      <c r="AA1500" s="417"/>
      <c r="AB1500" s="417"/>
      <c r="AC1500" s="417"/>
      <c r="AD1500" s="417"/>
      <c r="AE1500" s="417"/>
      <c r="AF1500" s="417"/>
      <c r="AG1500" s="417"/>
    </row>
    <row r="1501" spans="1:33" s="461" customFormat="1" x14ac:dyDescent="0.2">
      <c r="A1501" s="478"/>
      <c r="J1501" s="479"/>
      <c r="N1501" s="417"/>
      <c r="O1501" s="417"/>
      <c r="P1501" s="417"/>
      <c r="Q1501" s="417"/>
      <c r="R1501" s="417"/>
      <c r="S1501" s="417"/>
      <c r="T1501" s="417"/>
      <c r="U1501" s="416"/>
      <c r="V1501" s="416"/>
      <c r="W1501" s="417"/>
      <c r="X1501" s="417"/>
      <c r="Y1501" s="417"/>
      <c r="Z1501" s="417"/>
      <c r="AA1501" s="417"/>
      <c r="AB1501" s="417"/>
      <c r="AC1501" s="417"/>
      <c r="AD1501" s="417"/>
      <c r="AE1501" s="417"/>
      <c r="AF1501" s="417"/>
      <c r="AG1501" s="417"/>
    </row>
    <row r="1502" spans="1:33" s="461" customFormat="1" x14ac:dyDescent="0.2">
      <c r="A1502" s="478"/>
      <c r="J1502" s="479"/>
      <c r="N1502" s="417"/>
      <c r="O1502" s="417"/>
      <c r="P1502" s="417"/>
      <c r="Q1502" s="417"/>
      <c r="R1502" s="417"/>
      <c r="S1502" s="417"/>
      <c r="T1502" s="417"/>
      <c r="U1502" s="416"/>
      <c r="V1502" s="416"/>
      <c r="W1502" s="417"/>
      <c r="X1502" s="417"/>
      <c r="Y1502" s="417"/>
      <c r="Z1502" s="417"/>
      <c r="AA1502" s="417"/>
      <c r="AB1502" s="417"/>
      <c r="AC1502" s="417"/>
      <c r="AD1502" s="417"/>
      <c r="AE1502" s="417"/>
      <c r="AF1502" s="417"/>
      <c r="AG1502" s="417"/>
    </row>
    <row r="1503" spans="1:33" s="461" customFormat="1" x14ac:dyDescent="0.2">
      <c r="A1503" s="478"/>
      <c r="J1503" s="479"/>
      <c r="N1503" s="417"/>
      <c r="O1503" s="417"/>
      <c r="P1503" s="417"/>
      <c r="Q1503" s="417"/>
      <c r="R1503" s="417"/>
      <c r="S1503" s="417"/>
      <c r="T1503" s="417"/>
      <c r="U1503" s="416"/>
      <c r="V1503" s="416"/>
      <c r="W1503" s="417"/>
      <c r="X1503" s="417"/>
      <c r="Y1503" s="417"/>
      <c r="Z1503" s="417"/>
      <c r="AA1503" s="417"/>
      <c r="AB1503" s="417"/>
      <c r="AC1503" s="417"/>
      <c r="AD1503" s="417"/>
      <c r="AE1503" s="417"/>
      <c r="AF1503" s="417"/>
      <c r="AG1503" s="417"/>
    </row>
    <row r="1504" spans="1:33" s="461" customFormat="1" x14ac:dyDescent="0.2">
      <c r="A1504" s="478"/>
      <c r="J1504" s="479"/>
      <c r="N1504" s="417"/>
      <c r="O1504" s="417"/>
      <c r="P1504" s="417"/>
      <c r="Q1504" s="417"/>
      <c r="R1504" s="417"/>
      <c r="S1504" s="417"/>
      <c r="T1504" s="417"/>
      <c r="U1504" s="416"/>
      <c r="V1504" s="416"/>
      <c r="W1504" s="417"/>
      <c r="X1504" s="417"/>
      <c r="Y1504" s="417"/>
      <c r="Z1504" s="417"/>
      <c r="AA1504" s="417"/>
      <c r="AB1504" s="417"/>
      <c r="AC1504" s="417"/>
      <c r="AD1504" s="417"/>
      <c r="AE1504" s="417"/>
      <c r="AF1504" s="417"/>
      <c r="AG1504" s="417"/>
    </row>
    <row r="1505" spans="1:33" s="461" customFormat="1" x14ac:dyDescent="0.2">
      <c r="A1505" s="478"/>
      <c r="J1505" s="479"/>
      <c r="N1505" s="417"/>
      <c r="O1505" s="417"/>
      <c r="P1505" s="417"/>
      <c r="Q1505" s="417"/>
      <c r="R1505" s="417"/>
      <c r="S1505" s="417"/>
      <c r="T1505" s="417"/>
      <c r="U1505" s="416"/>
      <c r="V1505" s="416"/>
      <c r="W1505" s="417"/>
      <c r="X1505" s="417"/>
      <c r="Y1505" s="417"/>
      <c r="Z1505" s="417"/>
      <c r="AA1505" s="417"/>
      <c r="AB1505" s="417"/>
      <c r="AC1505" s="417"/>
      <c r="AD1505" s="417"/>
      <c r="AE1505" s="417"/>
      <c r="AF1505" s="417"/>
      <c r="AG1505" s="417"/>
    </row>
    <row r="1506" spans="1:33" s="461" customFormat="1" x14ac:dyDescent="0.2">
      <c r="A1506" s="478"/>
      <c r="J1506" s="479"/>
      <c r="N1506" s="417"/>
      <c r="O1506" s="417"/>
      <c r="P1506" s="417"/>
      <c r="Q1506" s="417"/>
      <c r="R1506" s="417"/>
      <c r="S1506" s="417"/>
      <c r="T1506" s="417"/>
      <c r="U1506" s="416"/>
      <c r="V1506" s="416"/>
      <c r="W1506" s="417"/>
      <c r="X1506" s="417"/>
      <c r="Y1506" s="417"/>
      <c r="Z1506" s="417"/>
      <c r="AA1506" s="417"/>
      <c r="AB1506" s="417"/>
      <c r="AC1506" s="417"/>
      <c r="AD1506" s="417"/>
      <c r="AE1506" s="417"/>
      <c r="AF1506" s="417"/>
      <c r="AG1506" s="417"/>
    </row>
    <row r="1507" spans="1:33" s="461" customFormat="1" x14ac:dyDescent="0.2">
      <c r="A1507" s="478"/>
      <c r="J1507" s="479"/>
      <c r="N1507" s="417"/>
      <c r="O1507" s="417"/>
      <c r="P1507" s="417"/>
      <c r="Q1507" s="417"/>
      <c r="R1507" s="417"/>
      <c r="S1507" s="417"/>
      <c r="T1507" s="417"/>
      <c r="U1507" s="416"/>
      <c r="V1507" s="416"/>
      <c r="W1507" s="417"/>
      <c r="X1507" s="417"/>
      <c r="Y1507" s="417"/>
      <c r="Z1507" s="417"/>
      <c r="AA1507" s="417"/>
      <c r="AB1507" s="417"/>
      <c r="AC1507" s="417"/>
      <c r="AD1507" s="417"/>
      <c r="AE1507" s="417"/>
      <c r="AF1507" s="417"/>
      <c r="AG1507" s="417"/>
    </row>
    <row r="1508" spans="1:33" s="461" customFormat="1" x14ac:dyDescent="0.2">
      <c r="A1508" s="478"/>
      <c r="J1508" s="479"/>
      <c r="N1508" s="417"/>
      <c r="O1508" s="417"/>
      <c r="P1508" s="417"/>
      <c r="Q1508" s="417"/>
      <c r="R1508" s="417"/>
      <c r="S1508" s="417"/>
      <c r="T1508" s="417"/>
      <c r="U1508" s="416"/>
      <c r="V1508" s="416"/>
      <c r="W1508" s="417"/>
      <c r="X1508" s="417"/>
      <c r="Y1508" s="417"/>
      <c r="Z1508" s="417"/>
      <c r="AA1508" s="417"/>
      <c r="AB1508" s="417"/>
      <c r="AC1508" s="417"/>
      <c r="AD1508" s="417"/>
      <c r="AE1508" s="417"/>
      <c r="AF1508" s="417"/>
      <c r="AG1508" s="417"/>
    </row>
    <row r="1509" spans="1:33" s="461" customFormat="1" x14ac:dyDescent="0.2">
      <c r="A1509" s="478"/>
      <c r="J1509" s="479"/>
      <c r="N1509" s="417"/>
      <c r="O1509" s="417"/>
      <c r="P1509" s="417"/>
      <c r="Q1509" s="417"/>
      <c r="R1509" s="417"/>
      <c r="S1509" s="417"/>
      <c r="T1509" s="417"/>
      <c r="U1509" s="416"/>
      <c r="V1509" s="416"/>
      <c r="W1509" s="417"/>
      <c r="X1509" s="417"/>
      <c r="Y1509" s="417"/>
      <c r="Z1509" s="417"/>
      <c r="AA1509" s="417"/>
      <c r="AB1509" s="417"/>
      <c r="AC1509" s="417"/>
      <c r="AD1509" s="417"/>
      <c r="AE1509" s="417"/>
      <c r="AF1509" s="417"/>
      <c r="AG1509" s="417"/>
    </row>
    <row r="1510" spans="1:33" s="461" customFormat="1" x14ac:dyDescent="0.2">
      <c r="A1510" s="478"/>
      <c r="J1510" s="479"/>
      <c r="N1510" s="417"/>
      <c r="O1510" s="417"/>
      <c r="P1510" s="417"/>
      <c r="Q1510" s="417"/>
      <c r="R1510" s="417"/>
      <c r="S1510" s="417"/>
      <c r="T1510" s="417"/>
      <c r="U1510" s="416"/>
      <c r="V1510" s="416"/>
      <c r="W1510" s="417"/>
      <c r="X1510" s="417"/>
      <c r="Y1510" s="417"/>
      <c r="Z1510" s="417"/>
      <c r="AA1510" s="417"/>
      <c r="AB1510" s="417"/>
      <c r="AC1510" s="417"/>
      <c r="AD1510" s="417"/>
      <c r="AE1510" s="417"/>
      <c r="AF1510" s="417"/>
      <c r="AG1510" s="417"/>
    </row>
    <row r="1511" spans="1:33" s="461" customFormat="1" x14ac:dyDescent="0.2">
      <c r="A1511" s="478"/>
      <c r="J1511" s="479"/>
      <c r="N1511" s="417"/>
      <c r="O1511" s="417"/>
      <c r="P1511" s="417"/>
      <c r="Q1511" s="417"/>
      <c r="R1511" s="417"/>
      <c r="S1511" s="417"/>
      <c r="T1511" s="417"/>
      <c r="U1511" s="416"/>
      <c r="V1511" s="416"/>
      <c r="W1511" s="417"/>
      <c r="X1511" s="417"/>
      <c r="Y1511" s="417"/>
      <c r="Z1511" s="417"/>
      <c r="AA1511" s="417"/>
      <c r="AB1511" s="417"/>
      <c r="AC1511" s="417"/>
      <c r="AD1511" s="417"/>
      <c r="AE1511" s="417"/>
      <c r="AF1511" s="417"/>
      <c r="AG1511" s="417"/>
    </row>
    <row r="1512" spans="1:33" s="461" customFormat="1" x14ac:dyDescent="0.2">
      <c r="A1512" s="478"/>
      <c r="J1512" s="479"/>
      <c r="N1512" s="417"/>
      <c r="O1512" s="417"/>
      <c r="P1512" s="417"/>
      <c r="Q1512" s="417"/>
      <c r="R1512" s="417"/>
      <c r="S1512" s="417"/>
      <c r="T1512" s="417"/>
      <c r="U1512" s="416"/>
      <c r="V1512" s="416"/>
      <c r="W1512" s="417"/>
      <c r="X1512" s="417"/>
      <c r="Y1512" s="417"/>
      <c r="Z1512" s="417"/>
      <c r="AA1512" s="417"/>
      <c r="AB1512" s="417"/>
      <c r="AC1512" s="417"/>
      <c r="AD1512" s="417"/>
      <c r="AE1512" s="417"/>
      <c r="AF1512" s="417"/>
      <c r="AG1512" s="417"/>
    </row>
    <row r="1513" spans="1:33" s="461" customFormat="1" x14ac:dyDescent="0.2">
      <c r="A1513" s="478"/>
      <c r="J1513" s="479"/>
      <c r="N1513" s="417"/>
      <c r="O1513" s="417"/>
      <c r="P1513" s="417"/>
      <c r="Q1513" s="417"/>
      <c r="R1513" s="417"/>
      <c r="S1513" s="417"/>
      <c r="T1513" s="417"/>
      <c r="U1513" s="416"/>
      <c r="V1513" s="416"/>
      <c r="W1513" s="417"/>
      <c r="X1513" s="417"/>
      <c r="Y1513" s="417"/>
      <c r="Z1513" s="417"/>
      <c r="AA1513" s="417"/>
      <c r="AB1513" s="417"/>
      <c r="AC1513" s="417"/>
      <c r="AD1513" s="417"/>
      <c r="AE1513" s="417"/>
      <c r="AF1513" s="417"/>
      <c r="AG1513" s="417"/>
    </row>
    <row r="1514" spans="1:33" s="461" customFormat="1" x14ac:dyDescent="0.2">
      <c r="A1514" s="478"/>
      <c r="J1514" s="479"/>
      <c r="N1514" s="417"/>
      <c r="O1514" s="417"/>
      <c r="P1514" s="417"/>
      <c r="Q1514" s="417"/>
      <c r="R1514" s="417"/>
      <c r="S1514" s="417"/>
      <c r="T1514" s="417"/>
      <c r="U1514" s="416"/>
      <c r="V1514" s="416"/>
      <c r="W1514" s="417"/>
      <c r="X1514" s="417"/>
      <c r="Y1514" s="417"/>
      <c r="Z1514" s="417"/>
      <c r="AA1514" s="417"/>
      <c r="AB1514" s="417"/>
      <c r="AC1514" s="417"/>
      <c r="AD1514" s="417"/>
      <c r="AE1514" s="417"/>
      <c r="AF1514" s="417"/>
      <c r="AG1514" s="417"/>
    </row>
    <row r="1515" spans="1:33" s="461" customFormat="1" x14ac:dyDescent="0.2">
      <c r="A1515" s="478"/>
      <c r="J1515" s="479"/>
      <c r="N1515" s="417"/>
      <c r="O1515" s="417"/>
      <c r="P1515" s="417"/>
      <c r="Q1515" s="417"/>
      <c r="R1515" s="417"/>
      <c r="S1515" s="417"/>
      <c r="T1515" s="417"/>
      <c r="U1515" s="416"/>
      <c r="V1515" s="416"/>
      <c r="W1515" s="417"/>
      <c r="X1515" s="417"/>
      <c r="Y1515" s="417"/>
      <c r="Z1515" s="417"/>
      <c r="AA1515" s="417"/>
      <c r="AB1515" s="417"/>
      <c r="AC1515" s="417"/>
      <c r="AD1515" s="417"/>
      <c r="AE1515" s="417"/>
      <c r="AF1515" s="417"/>
      <c r="AG1515" s="417"/>
    </row>
    <row r="1516" spans="1:33" s="461" customFormat="1" x14ac:dyDescent="0.2">
      <c r="A1516" s="478"/>
      <c r="J1516" s="479"/>
      <c r="N1516" s="417"/>
      <c r="O1516" s="417"/>
      <c r="P1516" s="417"/>
      <c r="Q1516" s="417"/>
      <c r="R1516" s="417"/>
      <c r="S1516" s="417"/>
      <c r="T1516" s="417"/>
      <c r="U1516" s="416"/>
      <c r="V1516" s="416"/>
      <c r="W1516" s="417"/>
      <c r="X1516" s="417"/>
      <c r="Y1516" s="417"/>
      <c r="Z1516" s="417"/>
      <c r="AA1516" s="417"/>
      <c r="AB1516" s="417"/>
      <c r="AC1516" s="417"/>
      <c r="AD1516" s="417"/>
      <c r="AE1516" s="417"/>
      <c r="AF1516" s="417"/>
      <c r="AG1516" s="417"/>
    </row>
    <row r="1517" spans="1:33" s="461" customFormat="1" x14ac:dyDescent="0.2">
      <c r="A1517" s="478"/>
      <c r="J1517" s="479"/>
      <c r="N1517" s="417"/>
      <c r="O1517" s="417"/>
      <c r="P1517" s="417"/>
      <c r="Q1517" s="417"/>
      <c r="R1517" s="417"/>
      <c r="S1517" s="417"/>
      <c r="T1517" s="417"/>
      <c r="U1517" s="416"/>
      <c r="V1517" s="416"/>
      <c r="W1517" s="417"/>
      <c r="X1517" s="417"/>
      <c r="Y1517" s="417"/>
      <c r="Z1517" s="417"/>
      <c r="AA1517" s="417"/>
      <c r="AB1517" s="417"/>
      <c r="AC1517" s="417"/>
      <c r="AD1517" s="417"/>
      <c r="AE1517" s="417"/>
      <c r="AF1517" s="417"/>
      <c r="AG1517" s="417"/>
    </row>
    <row r="1518" spans="1:33" s="461" customFormat="1" x14ac:dyDescent="0.2">
      <c r="A1518" s="478"/>
      <c r="J1518" s="479"/>
      <c r="N1518" s="417"/>
      <c r="O1518" s="417"/>
      <c r="P1518" s="417"/>
      <c r="Q1518" s="417"/>
      <c r="R1518" s="417"/>
      <c r="S1518" s="417"/>
      <c r="T1518" s="417"/>
      <c r="U1518" s="416"/>
      <c r="V1518" s="416"/>
      <c r="W1518" s="417"/>
      <c r="X1518" s="417"/>
      <c r="Y1518" s="417"/>
      <c r="Z1518" s="417"/>
      <c r="AA1518" s="417"/>
      <c r="AB1518" s="417"/>
      <c r="AC1518" s="417"/>
      <c r="AD1518" s="417"/>
      <c r="AE1518" s="417"/>
      <c r="AF1518" s="417"/>
      <c r="AG1518" s="417"/>
    </row>
    <row r="1519" spans="1:33" s="461" customFormat="1" x14ac:dyDescent="0.2">
      <c r="A1519" s="478"/>
      <c r="J1519" s="479"/>
      <c r="N1519" s="417"/>
      <c r="O1519" s="417"/>
      <c r="P1519" s="417"/>
      <c r="Q1519" s="417"/>
      <c r="R1519" s="417"/>
      <c r="S1519" s="417"/>
      <c r="T1519" s="417"/>
      <c r="U1519" s="416"/>
      <c r="V1519" s="416"/>
      <c r="W1519" s="417"/>
      <c r="X1519" s="417"/>
      <c r="Y1519" s="417"/>
      <c r="Z1519" s="417"/>
      <c r="AA1519" s="417"/>
      <c r="AB1519" s="417"/>
      <c r="AC1519" s="417"/>
      <c r="AD1519" s="417"/>
      <c r="AE1519" s="417"/>
      <c r="AF1519" s="417"/>
      <c r="AG1519" s="417"/>
    </row>
    <row r="1520" spans="1:33" s="461" customFormat="1" x14ac:dyDescent="0.2">
      <c r="A1520" s="478"/>
      <c r="J1520" s="479"/>
      <c r="N1520" s="417"/>
      <c r="O1520" s="417"/>
      <c r="P1520" s="417"/>
      <c r="Q1520" s="417"/>
      <c r="R1520" s="417"/>
      <c r="S1520" s="417"/>
      <c r="T1520" s="417"/>
      <c r="U1520" s="416"/>
      <c r="V1520" s="416"/>
      <c r="W1520" s="417"/>
      <c r="X1520" s="417"/>
      <c r="Y1520" s="417"/>
      <c r="Z1520" s="417"/>
      <c r="AA1520" s="417"/>
      <c r="AB1520" s="417"/>
      <c r="AC1520" s="417"/>
      <c r="AD1520" s="417"/>
      <c r="AE1520" s="417"/>
      <c r="AF1520" s="417"/>
      <c r="AG1520" s="417"/>
    </row>
    <row r="1521" spans="1:33" s="461" customFormat="1" x14ac:dyDescent="0.2">
      <c r="A1521" s="478"/>
      <c r="J1521" s="479"/>
      <c r="N1521" s="417"/>
      <c r="O1521" s="417"/>
      <c r="P1521" s="417"/>
      <c r="Q1521" s="417"/>
      <c r="R1521" s="417"/>
      <c r="S1521" s="417"/>
      <c r="T1521" s="417"/>
      <c r="U1521" s="416"/>
      <c r="V1521" s="416"/>
      <c r="W1521" s="417"/>
      <c r="X1521" s="417"/>
      <c r="Y1521" s="417"/>
      <c r="Z1521" s="417"/>
      <c r="AA1521" s="417"/>
      <c r="AB1521" s="417"/>
      <c r="AC1521" s="417"/>
      <c r="AD1521" s="417"/>
      <c r="AE1521" s="417"/>
      <c r="AF1521" s="417"/>
      <c r="AG1521" s="417"/>
    </row>
    <row r="1522" spans="1:33" s="461" customFormat="1" x14ac:dyDescent="0.2">
      <c r="A1522" s="478"/>
      <c r="J1522" s="479"/>
      <c r="N1522" s="417"/>
      <c r="O1522" s="417"/>
      <c r="P1522" s="417"/>
      <c r="Q1522" s="417"/>
      <c r="R1522" s="417"/>
      <c r="S1522" s="417"/>
      <c r="T1522" s="417"/>
      <c r="U1522" s="416"/>
      <c r="V1522" s="416"/>
      <c r="W1522" s="417"/>
      <c r="X1522" s="417"/>
      <c r="Y1522" s="417"/>
      <c r="Z1522" s="417"/>
      <c r="AA1522" s="417"/>
      <c r="AB1522" s="417"/>
      <c r="AC1522" s="417"/>
      <c r="AD1522" s="417"/>
      <c r="AE1522" s="417"/>
      <c r="AF1522" s="417"/>
      <c r="AG1522" s="417"/>
    </row>
    <row r="1523" spans="1:33" s="461" customFormat="1" x14ac:dyDescent="0.2">
      <c r="A1523" s="478"/>
      <c r="J1523" s="479"/>
      <c r="N1523" s="417"/>
      <c r="O1523" s="417"/>
      <c r="P1523" s="417"/>
      <c r="Q1523" s="417"/>
      <c r="R1523" s="417"/>
      <c r="S1523" s="417"/>
      <c r="T1523" s="417"/>
      <c r="U1523" s="416"/>
      <c r="V1523" s="416"/>
      <c r="W1523" s="417"/>
      <c r="X1523" s="417"/>
      <c r="Y1523" s="417"/>
      <c r="Z1523" s="417"/>
      <c r="AA1523" s="417"/>
      <c r="AB1523" s="417"/>
      <c r="AC1523" s="417"/>
      <c r="AD1523" s="417"/>
      <c r="AE1523" s="417"/>
      <c r="AF1523" s="417"/>
      <c r="AG1523" s="417"/>
    </row>
    <row r="1524" spans="1:33" s="461" customFormat="1" x14ac:dyDescent="0.2">
      <c r="A1524" s="478"/>
      <c r="J1524" s="479"/>
      <c r="N1524" s="417"/>
      <c r="O1524" s="417"/>
      <c r="P1524" s="417"/>
      <c r="Q1524" s="417"/>
      <c r="R1524" s="417"/>
      <c r="S1524" s="417"/>
      <c r="T1524" s="417"/>
      <c r="U1524" s="416"/>
      <c r="V1524" s="416"/>
      <c r="W1524" s="417"/>
      <c r="X1524" s="417"/>
      <c r="Y1524" s="417"/>
      <c r="Z1524" s="417"/>
      <c r="AA1524" s="417"/>
      <c r="AB1524" s="417"/>
      <c r="AC1524" s="417"/>
      <c r="AD1524" s="417"/>
      <c r="AE1524" s="417"/>
      <c r="AF1524" s="417"/>
      <c r="AG1524" s="417"/>
    </row>
    <row r="1525" spans="1:33" s="461" customFormat="1" x14ac:dyDescent="0.2">
      <c r="A1525" s="478"/>
      <c r="J1525" s="479"/>
      <c r="N1525" s="417"/>
      <c r="O1525" s="417"/>
      <c r="P1525" s="417"/>
      <c r="Q1525" s="417"/>
      <c r="R1525" s="417"/>
      <c r="S1525" s="417"/>
      <c r="T1525" s="417"/>
      <c r="U1525" s="416"/>
      <c r="V1525" s="416"/>
      <c r="W1525" s="417"/>
      <c r="X1525" s="417"/>
      <c r="Y1525" s="417"/>
      <c r="Z1525" s="417"/>
      <c r="AA1525" s="417"/>
      <c r="AB1525" s="417"/>
      <c r="AC1525" s="417"/>
      <c r="AD1525" s="417"/>
      <c r="AE1525" s="417"/>
      <c r="AF1525" s="417"/>
      <c r="AG1525" s="417"/>
    </row>
    <row r="1526" spans="1:33" s="461" customFormat="1" x14ac:dyDescent="0.2">
      <c r="A1526" s="478"/>
      <c r="J1526" s="479"/>
      <c r="N1526" s="417"/>
      <c r="O1526" s="417"/>
      <c r="P1526" s="417"/>
      <c r="Q1526" s="417"/>
      <c r="R1526" s="417"/>
      <c r="S1526" s="417"/>
      <c r="T1526" s="417"/>
      <c r="U1526" s="416"/>
      <c r="V1526" s="416"/>
      <c r="W1526" s="417"/>
      <c r="X1526" s="417"/>
      <c r="Y1526" s="417"/>
      <c r="Z1526" s="417"/>
      <c r="AA1526" s="417"/>
      <c r="AB1526" s="417"/>
      <c r="AC1526" s="417"/>
      <c r="AD1526" s="417"/>
      <c r="AE1526" s="417"/>
      <c r="AF1526" s="417"/>
      <c r="AG1526" s="417"/>
    </row>
    <row r="1527" spans="1:33" s="461" customFormat="1" x14ac:dyDescent="0.2">
      <c r="A1527" s="478"/>
      <c r="J1527" s="479"/>
      <c r="N1527" s="417"/>
      <c r="O1527" s="417"/>
      <c r="P1527" s="417"/>
      <c r="Q1527" s="417"/>
      <c r="R1527" s="417"/>
      <c r="S1527" s="417"/>
      <c r="T1527" s="417"/>
      <c r="U1527" s="416"/>
      <c r="V1527" s="416"/>
      <c r="W1527" s="417"/>
      <c r="X1527" s="417"/>
      <c r="Y1527" s="417"/>
      <c r="Z1527" s="417"/>
      <c r="AA1527" s="417"/>
      <c r="AB1527" s="417"/>
      <c r="AC1527" s="417"/>
      <c r="AD1527" s="417"/>
      <c r="AE1527" s="417"/>
      <c r="AF1527" s="417"/>
      <c r="AG1527" s="417"/>
    </row>
    <row r="1528" spans="1:33" s="461" customFormat="1" x14ac:dyDescent="0.2">
      <c r="A1528" s="478"/>
      <c r="J1528" s="479"/>
      <c r="N1528" s="417"/>
      <c r="O1528" s="417"/>
      <c r="P1528" s="417"/>
      <c r="Q1528" s="417"/>
      <c r="R1528" s="417"/>
      <c r="S1528" s="417"/>
      <c r="T1528" s="417"/>
      <c r="U1528" s="416"/>
      <c r="V1528" s="416"/>
      <c r="W1528" s="417"/>
      <c r="X1528" s="417"/>
      <c r="Y1528" s="417"/>
      <c r="Z1528" s="417"/>
      <c r="AA1528" s="417"/>
      <c r="AB1528" s="417"/>
      <c r="AC1528" s="417"/>
      <c r="AD1528" s="417"/>
      <c r="AE1528" s="417"/>
      <c r="AF1528" s="417"/>
      <c r="AG1528" s="417"/>
    </row>
    <row r="1529" spans="1:33" s="461" customFormat="1" x14ac:dyDescent="0.2">
      <c r="A1529" s="478"/>
      <c r="J1529" s="479"/>
      <c r="N1529" s="417"/>
      <c r="O1529" s="417"/>
      <c r="P1529" s="417"/>
      <c r="Q1529" s="417"/>
      <c r="R1529" s="417"/>
      <c r="S1529" s="417"/>
      <c r="T1529" s="417"/>
      <c r="U1529" s="416"/>
      <c r="V1529" s="416"/>
      <c r="W1529" s="417"/>
      <c r="X1529" s="417"/>
      <c r="Y1529" s="417"/>
      <c r="Z1529" s="417"/>
      <c r="AA1529" s="417"/>
      <c r="AB1529" s="417"/>
      <c r="AC1529" s="417"/>
      <c r="AD1529" s="417"/>
      <c r="AE1529" s="417"/>
      <c r="AF1529" s="417"/>
      <c r="AG1529" s="417"/>
    </row>
    <row r="1530" spans="1:33" s="461" customFormat="1" x14ac:dyDescent="0.2">
      <c r="A1530" s="478"/>
      <c r="J1530" s="479"/>
      <c r="N1530" s="417"/>
      <c r="O1530" s="417"/>
      <c r="P1530" s="417"/>
      <c r="Q1530" s="417"/>
      <c r="R1530" s="417"/>
      <c r="S1530" s="417"/>
      <c r="T1530" s="417"/>
      <c r="U1530" s="416"/>
      <c r="V1530" s="416"/>
      <c r="W1530" s="417"/>
      <c r="X1530" s="417"/>
      <c r="Y1530" s="417"/>
      <c r="Z1530" s="417"/>
      <c r="AA1530" s="417"/>
      <c r="AB1530" s="417"/>
      <c r="AC1530" s="417"/>
      <c r="AD1530" s="417"/>
      <c r="AE1530" s="417"/>
      <c r="AF1530" s="417"/>
      <c r="AG1530" s="417"/>
    </row>
    <row r="1531" spans="1:33" s="461" customFormat="1" x14ac:dyDescent="0.2">
      <c r="A1531" s="478"/>
      <c r="J1531" s="479"/>
      <c r="N1531" s="417"/>
      <c r="O1531" s="417"/>
      <c r="P1531" s="417"/>
      <c r="Q1531" s="417"/>
      <c r="R1531" s="417"/>
      <c r="S1531" s="417"/>
      <c r="T1531" s="417"/>
      <c r="U1531" s="416"/>
      <c r="V1531" s="416"/>
      <c r="W1531" s="417"/>
      <c r="X1531" s="417"/>
      <c r="Y1531" s="417"/>
      <c r="Z1531" s="417"/>
      <c r="AA1531" s="417"/>
      <c r="AB1531" s="417"/>
      <c r="AC1531" s="417"/>
      <c r="AD1531" s="417"/>
      <c r="AE1531" s="417"/>
      <c r="AF1531" s="417"/>
      <c r="AG1531" s="417"/>
    </row>
    <row r="1532" spans="1:33" s="461" customFormat="1" x14ac:dyDescent="0.2">
      <c r="A1532" s="478"/>
      <c r="J1532" s="479"/>
      <c r="N1532" s="417"/>
      <c r="O1532" s="417"/>
      <c r="P1532" s="417"/>
      <c r="Q1532" s="417"/>
      <c r="R1532" s="417"/>
      <c r="S1532" s="417"/>
      <c r="T1532" s="417"/>
      <c r="U1532" s="416"/>
      <c r="V1532" s="416"/>
      <c r="W1532" s="417"/>
      <c r="X1532" s="417"/>
      <c r="Y1532" s="417"/>
      <c r="Z1532" s="417"/>
      <c r="AA1532" s="417"/>
      <c r="AB1532" s="417"/>
      <c r="AC1532" s="417"/>
      <c r="AD1532" s="417"/>
      <c r="AE1532" s="417"/>
      <c r="AF1532" s="417"/>
      <c r="AG1532" s="417"/>
    </row>
    <row r="1533" spans="1:33" s="461" customFormat="1" x14ac:dyDescent="0.2">
      <c r="A1533" s="478"/>
      <c r="J1533" s="479"/>
      <c r="N1533" s="417"/>
      <c r="O1533" s="417"/>
      <c r="P1533" s="417"/>
      <c r="Q1533" s="417"/>
      <c r="R1533" s="417"/>
      <c r="S1533" s="417"/>
      <c r="T1533" s="417"/>
      <c r="U1533" s="416"/>
      <c r="V1533" s="416"/>
      <c r="W1533" s="417"/>
      <c r="X1533" s="417"/>
      <c r="Y1533" s="417"/>
      <c r="Z1533" s="417"/>
      <c r="AA1533" s="417"/>
      <c r="AB1533" s="417"/>
      <c r="AC1533" s="417"/>
      <c r="AD1533" s="417"/>
      <c r="AE1533" s="417"/>
      <c r="AF1533" s="417"/>
      <c r="AG1533" s="417"/>
    </row>
    <row r="1534" spans="1:33" s="461" customFormat="1" x14ac:dyDescent="0.2">
      <c r="A1534" s="478"/>
      <c r="J1534" s="479"/>
      <c r="N1534" s="417"/>
      <c r="O1534" s="417"/>
      <c r="P1534" s="417"/>
      <c r="Q1534" s="417"/>
      <c r="R1534" s="417"/>
      <c r="S1534" s="417"/>
      <c r="T1534" s="417"/>
      <c r="U1534" s="416"/>
      <c r="V1534" s="416"/>
      <c r="W1534" s="417"/>
      <c r="X1534" s="417"/>
      <c r="Y1534" s="417"/>
      <c r="Z1534" s="417"/>
      <c r="AA1534" s="417"/>
      <c r="AB1534" s="417"/>
      <c r="AC1534" s="417"/>
      <c r="AD1534" s="417"/>
      <c r="AE1534" s="417"/>
      <c r="AF1534" s="417"/>
      <c r="AG1534" s="417"/>
    </row>
    <row r="1535" spans="1:33" s="461" customFormat="1" x14ac:dyDescent="0.2">
      <c r="A1535" s="478"/>
      <c r="J1535" s="479"/>
      <c r="N1535" s="417"/>
      <c r="O1535" s="417"/>
      <c r="P1535" s="417"/>
      <c r="Q1535" s="417"/>
      <c r="R1535" s="417"/>
      <c r="S1535" s="417"/>
      <c r="T1535" s="417"/>
      <c r="U1535" s="416"/>
      <c r="V1535" s="416"/>
      <c r="W1535" s="417"/>
      <c r="X1535" s="417"/>
      <c r="Y1535" s="417"/>
      <c r="Z1535" s="417"/>
      <c r="AA1535" s="417"/>
      <c r="AB1535" s="417"/>
      <c r="AC1535" s="417"/>
      <c r="AD1535" s="417"/>
      <c r="AE1535" s="417"/>
      <c r="AF1535" s="417"/>
      <c r="AG1535" s="417"/>
    </row>
    <row r="1536" spans="1:33" s="461" customFormat="1" x14ac:dyDescent="0.2">
      <c r="A1536" s="478"/>
      <c r="J1536" s="479"/>
      <c r="N1536" s="417"/>
      <c r="O1536" s="417"/>
      <c r="P1536" s="417"/>
      <c r="Q1536" s="417"/>
      <c r="R1536" s="417"/>
      <c r="S1536" s="417"/>
      <c r="T1536" s="417"/>
      <c r="U1536" s="416"/>
      <c r="V1536" s="416"/>
      <c r="W1536" s="417"/>
      <c r="X1536" s="417"/>
      <c r="Y1536" s="417"/>
      <c r="Z1536" s="417"/>
      <c r="AA1536" s="417"/>
      <c r="AB1536" s="417"/>
      <c r="AC1536" s="417"/>
      <c r="AD1536" s="417"/>
      <c r="AE1536" s="417"/>
      <c r="AF1536" s="417"/>
      <c r="AG1536" s="417"/>
    </row>
    <row r="1537" spans="1:33" s="461" customFormat="1" x14ac:dyDescent="0.2">
      <c r="A1537" s="478"/>
      <c r="J1537" s="479"/>
      <c r="N1537" s="417"/>
      <c r="O1537" s="417"/>
      <c r="P1537" s="417"/>
      <c r="Q1537" s="417"/>
      <c r="R1537" s="417"/>
      <c r="S1537" s="417"/>
      <c r="T1537" s="417"/>
      <c r="U1537" s="416"/>
      <c r="V1537" s="416"/>
      <c r="W1537" s="417"/>
      <c r="X1537" s="417"/>
      <c r="Y1537" s="417"/>
      <c r="Z1537" s="417"/>
      <c r="AA1537" s="417"/>
      <c r="AB1537" s="417"/>
      <c r="AC1537" s="417"/>
      <c r="AD1537" s="417"/>
      <c r="AE1537" s="417"/>
      <c r="AF1537" s="417"/>
      <c r="AG1537" s="417"/>
    </row>
    <row r="1538" spans="1:33" s="461" customFormat="1" x14ac:dyDescent="0.2">
      <c r="A1538" s="478"/>
      <c r="J1538" s="479"/>
      <c r="N1538" s="417"/>
      <c r="O1538" s="417"/>
      <c r="P1538" s="417"/>
      <c r="Q1538" s="417"/>
      <c r="R1538" s="417"/>
      <c r="S1538" s="417"/>
      <c r="T1538" s="417"/>
      <c r="U1538" s="416"/>
      <c r="V1538" s="416"/>
      <c r="W1538" s="417"/>
      <c r="X1538" s="417"/>
      <c r="Y1538" s="417"/>
      <c r="Z1538" s="417"/>
      <c r="AA1538" s="417"/>
      <c r="AB1538" s="417"/>
      <c r="AC1538" s="417"/>
      <c r="AD1538" s="417"/>
      <c r="AE1538" s="417"/>
      <c r="AF1538" s="417"/>
      <c r="AG1538" s="417"/>
    </row>
    <row r="1539" spans="1:33" s="461" customFormat="1" x14ac:dyDescent="0.2">
      <c r="A1539" s="478"/>
      <c r="J1539" s="479"/>
      <c r="N1539" s="417"/>
      <c r="O1539" s="417"/>
      <c r="P1539" s="417"/>
      <c r="Q1539" s="417"/>
      <c r="R1539" s="417"/>
      <c r="S1539" s="417"/>
      <c r="T1539" s="417"/>
      <c r="U1539" s="416"/>
      <c r="V1539" s="416"/>
      <c r="W1539" s="417"/>
      <c r="X1539" s="417"/>
      <c r="Y1539" s="417"/>
      <c r="Z1539" s="417"/>
      <c r="AA1539" s="417"/>
      <c r="AB1539" s="417"/>
      <c r="AC1539" s="417"/>
      <c r="AD1539" s="417"/>
      <c r="AE1539" s="417"/>
      <c r="AF1539" s="417"/>
      <c r="AG1539" s="417"/>
    </row>
    <row r="1540" spans="1:33" s="461" customFormat="1" x14ac:dyDescent="0.2">
      <c r="A1540" s="478"/>
      <c r="J1540" s="479"/>
      <c r="N1540" s="417"/>
      <c r="O1540" s="417"/>
      <c r="P1540" s="417"/>
      <c r="Q1540" s="417"/>
      <c r="R1540" s="417"/>
      <c r="S1540" s="417"/>
      <c r="T1540" s="417"/>
      <c r="U1540" s="416"/>
      <c r="V1540" s="416"/>
      <c r="W1540" s="417"/>
      <c r="X1540" s="417"/>
      <c r="Y1540" s="417"/>
      <c r="Z1540" s="417"/>
      <c r="AA1540" s="417"/>
      <c r="AB1540" s="417"/>
      <c r="AC1540" s="417"/>
      <c r="AD1540" s="417"/>
      <c r="AE1540" s="417"/>
      <c r="AF1540" s="417"/>
      <c r="AG1540" s="417"/>
    </row>
    <row r="1541" spans="1:33" s="461" customFormat="1" x14ac:dyDescent="0.2">
      <c r="A1541" s="478"/>
      <c r="J1541" s="479"/>
      <c r="N1541" s="417"/>
      <c r="O1541" s="417"/>
      <c r="P1541" s="417"/>
      <c r="Q1541" s="417"/>
      <c r="R1541" s="417"/>
      <c r="S1541" s="417"/>
      <c r="T1541" s="417"/>
      <c r="U1541" s="416"/>
      <c r="V1541" s="416"/>
      <c r="W1541" s="417"/>
      <c r="X1541" s="417"/>
      <c r="Y1541" s="417"/>
      <c r="Z1541" s="417"/>
      <c r="AA1541" s="417"/>
      <c r="AB1541" s="417"/>
      <c r="AC1541" s="417"/>
      <c r="AD1541" s="417"/>
      <c r="AE1541" s="417"/>
      <c r="AF1541" s="417"/>
      <c r="AG1541" s="417"/>
    </row>
    <row r="1542" spans="1:33" s="461" customFormat="1" x14ac:dyDescent="0.2">
      <c r="A1542" s="478"/>
      <c r="J1542" s="479"/>
      <c r="N1542" s="417"/>
      <c r="O1542" s="417"/>
      <c r="P1542" s="417"/>
      <c r="Q1542" s="417"/>
      <c r="R1542" s="417"/>
      <c r="S1542" s="417"/>
      <c r="T1542" s="417"/>
      <c r="U1542" s="416"/>
      <c r="V1542" s="416"/>
      <c r="W1542" s="417"/>
      <c r="X1542" s="417"/>
      <c r="Y1542" s="417"/>
      <c r="Z1542" s="417"/>
      <c r="AA1542" s="417"/>
      <c r="AB1542" s="417"/>
      <c r="AC1542" s="417"/>
      <c r="AD1542" s="417"/>
      <c r="AE1542" s="417"/>
      <c r="AF1542" s="417"/>
      <c r="AG1542" s="417"/>
    </row>
    <row r="1543" spans="1:33" s="461" customFormat="1" x14ac:dyDescent="0.2">
      <c r="A1543" s="478"/>
      <c r="J1543" s="479"/>
      <c r="N1543" s="417"/>
      <c r="O1543" s="417"/>
      <c r="P1543" s="417"/>
      <c r="Q1543" s="417"/>
      <c r="R1543" s="417"/>
      <c r="S1543" s="417"/>
      <c r="T1543" s="417"/>
      <c r="U1543" s="416"/>
      <c r="V1543" s="416"/>
      <c r="W1543" s="417"/>
      <c r="X1543" s="417"/>
      <c r="Y1543" s="417"/>
      <c r="Z1543" s="417"/>
      <c r="AA1543" s="417"/>
      <c r="AB1543" s="417"/>
      <c r="AC1543" s="417"/>
      <c r="AD1543" s="417"/>
      <c r="AE1543" s="417"/>
      <c r="AF1543" s="417"/>
      <c r="AG1543" s="417"/>
    </row>
    <row r="1544" spans="1:33" s="461" customFormat="1" x14ac:dyDescent="0.2">
      <c r="A1544" s="478"/>
      <c r="J1544" s="479"/>
      <c r="N1544" s="417"/>
      <c r="O1544" s="417"/>
      <c r="P1544" s="417"/>
      <c r="Q1544" s="417"/>
      <c r="R1544" s="417"/>
      <c r="S1544" s="417"/>
      <c r="T1544" s="417"/>
      <c r="U1544" s="416"/>
      <c r="V1544" s="416"/>
      <c r="W1544" s="417"/>
      <c r="X1544" s="417"/>
      <c r="Y1544" s="417"/>
      <c r="Z1544" s="417"/>
      <c r="AA1544" s="417"/>
      <c r="AB1544" s="417"/>
      <c r="AC1544" s="417"/>
      <c r="AD1544" s="417"/>
      <c r="AE1544" s="417"/>
      <c r="AF1544" s="417"/>
      <c r="AG1544" s="417"/>
    </row>
    <row r="1545" spans="1:33" s="461" customFormat="1" x14ac:dyDescent="0.2">
      <c r="A1545" s="478"/>
      <c r="J1545" s="479"/>
      <c r="N1545" s="417"/>
      <c r="O1545" s="417"/>
      <c r="P1545" s="417"/>
      <c r="Q1545" s="417"/>
      <c r="R1545" s="417"/>
      <c r="S1545" s="417"/>
      <c r="T1545" s="417"/>
      <c r="U1545" s="416"/>
      <c r="V1545" s="416"/>
      <c r="W1545" s="417"/>
      <c r="X1545" s="417"/>
      <c r="Y1545" s="417"/>
      <c r="Z1545" s="417"/>
      <c r="AA1545" s="417"/>
      <c r="AB1545" s="417"/>
      <c r="AC1545" s="417"/>
      <c r="AD1545" s="417"/>
      <c r="AE1545" s="417"/>
      <c r="AF1545" s="417"/>
      <c r="AG1545" s="417"/>
    </row>
    <row r="1546" spans="1:33" s="461" customFormat="1" x14ac:dyDescent="0.2">
      <c r="A1546" s="478"/>
      <c r="J1546" s="479"/>
      <c r="N1546" s="417"/>
      <c r="O1546" s="417"/>
      <c r="P1546" s="417"/>
      <c r="Q1546" s="417"/>
      <c r="R1546" s="417"/>
      <c r="S1546" s="417"/>
      <c r="T1546" s="417"/>
      <c r="U1546" s="416"/>
      <c r="V1546" s="416"/>
      <c r="W1546" s="417"/>
      <c r="X1546" s="417"/>
      <c r="Y1546" s="417"/>
      <c r="Z1546" s="417"/>
      <c r="AA1546" s="417"/>
      <c r="AB1546" s="417"/>
      <c r="AC1546" s="417"/>
      <c r="AD1546" s="417"/>
      <c r="AE1546" s="417"/>
      <c r="AF1546" s="417"/>
      <c r="AG1546" s="417"/>
    </row>
    <row r="1547" spans="1:33" s="461" customFormat="1" x14ac:dyDescent="0.2">
      <c r="A1547" s="478"/>
      <c r="J1547" s="479"/>
      <c r="N1547" s="417"/>
      <c r="O1547" s="417"/>
      <c r="P1547" s="417"/>
      <c r="Q1547" s="417"/>
      <c r="R1547" s="417"/>
      <c r="S1547" s="417"/>
      <c r="T1547" s="417"/>
      <c r="U1547" s="416"/>
      <c r="V1547" s="416"/>
      <c r="W1547" s="417"/>
      <c r="X1547" s="417"/>
      <c r="Y1547" s="417"/>
      <c r="Z1547" s="417"/>
      <c r="AA1547" s="417"/>
      <c r="AB1547" s="417"/>
      <c r="AC1547" s="417"/>
      <c r="AD1547" s="417"/>
      <c r="AE1547" s="417"/>
      <c r="AF1547" s="417"/>
      <c r="AG1547" s="417"/>
    </row>
    <row r="1548" spans="1:33" s="461" customFormat="1" x14ac:dyDescent="0.2">
      <c r="A1548" s="478"/>
      <c r="J1548" s="479"/>
      <c r="N1548" s="417"/>
      <c r="O1548" s="417"/>
      <c r="P1548" s="417"/>
      <c r="Q1548" s="417"/>
      <c r="R1548" s="417"/>
      <c r="S1548" s="417"/>
      <c r="T1548" s="417"/>
      <c r="U1548" s="416"/>
      <c r="V1548" s="416"/>
      <c r="W1548" s="417"/>
      <c r="X1548" s="417"/>
      <c r="Y1548" s="417"/>
      <c r="Z1548" s="417"/>
      <c r="AA1548" s="417"/>
      <c r="AB1548" s="417"/>
      <c r="AC1548" s="417"/>
      <c r="AD1548" s="417"/>
      <c r="AE1548" s="417"/>
      <c r="AF1548" s="417"/>
      <c r="AG1548" s="417"/>
    </row>
    <row r="1549" spans="1:33" s="461" customFormat="1" x14ac:dyDescent="0.2">
      <c r="A1549" s="478"/>
      <c r="J1549" s="479"/>
      <c r="N1549" s="417"/>
      <c r="O1549" s="417"/>
      <c r="P1549" s="417"/>
      <c r="Q1549" s="417"/>
      <c r="R1549" s="417"/>
      <c r="S1549" s="417"/>
      <c r="T1549" s="417"/>
      <c r="U1549" s="416"/>
      <c r="V1549" s="416"/>
      <c r="W1549" s="417"/>
      <c r="X1549" s="417"/>
      <c r="Y1549" s="417"/>
      <c r="Z1549" s="417"/>
      <c r="AA1549" s="417"/>
      <c r="AB1549" s="417"/>
      <c r="AC1549" s="417"/>
      <c r="AD1549" s="417"/>
      <c r="AE1549" s="417"/>
      <c r="AF1549" s="417"/>
      <c r="AG1549" s="417"/>
    </row>
    <row r="1550" spans="1:33" s="461" customFormat="1" x14ac:dyDescent="0.2">
      <c r="A1550" s="478"/>
      <c r="J1550" s="479"/>
      <c r="N1550" s="417"/>
      <c r="O1550" s="417"/>
      <c r="P1550" s="417"/>
      <c r="Q1550" s="417"/>
      <c r="R1550" s="417"/>
      <c r="S1550" s="417"/>
      <c r="T1550" s="417"/>
      <c r="U1550" s="416"/>
      <c r="V1550" s="416"/>
      <c r="W1550" s="417"/>
      <c r="X1550" s="417"/>
      <c r="Y1550" s="417"/>
      <c r="Z1550" s="417"/>
      <c r="AA1550" s="417"/>
      <c r="AB1550" s="417"/>
      <c r="AC1550" s="417"/>
      <c r="AD1550" s="417"/>
      <c r="AE1550" s="417"/>
      <c r="AF1550" s="417"/>
      <c r="AG1550" s="417"/>
    </row>
    <row r="1551" spans="1:33" s="461" customFormat="1" x14ac:dyDescent="0.2">
      <c r="A1551" s="478"/>
      <c r="J1551" s="479"/>
      <c r="N1551" s="417"/>
      <c r="O1551" s="417"/>
      <c r="P1551" s="417"/>
      <c r="Q1551" s="417"/>
      <c r="R1551" s="417"/>
      <c r="S1551" s="417"/>
      <c r="T1551" s="417"/>
      <c r="U1551" s="416"/>
      <c r="V1551" s="416"/>
      <c r="W1551" s="417"/>
      <c r="X1551" s="417"/>
      <c r="Y1551" s="417"/>
      <c r="Z1551" s="417"/>
      <c r="AA1551" s="417"/>
      <c r="AB1551" s="417"/>
      <c r="AC1551" s="417"/>
      <c r="AD1551" s="417"/>
      <c r="AE1551" s="417"/>
      <c r="AF1551" s="417"/>
      <c r="AG1551" s="417"/>
    </row>
    <row r="1552" spans="1:33" s="461" customFormat="1" x14ac:dyDescent="0.2">
      <c r="A1552" s="478"/>
      <c r="J1552" s="479"/>
      <c r="N1552" s="417"/>
      <c r="O1552" s="417"/>
      <c r="P1552" s="417"/>
      <c r="Q1552" s="417"/>
      <c r="R1552" s="417"/>
      <c r="S1552" s="417"/>
      <c r="T1552" s="417"/>
      <c r="U1552" s="416"/>
      <c r="V1552" s="416"/>
      <c r="W1552" s="417"/>
      <c r="X1552" s="417"/>
      <c r="Y1552" s="417"/>
      <c r="Z1552" s="417"/>
      <c r="AA1552" s="417"/>
      <c r="AB1552" s="417"/>
      <c r="AC1552" s="417"/>
      <c r="AD1552" s="417"/>
      <c r="AE1552" s="417"/>
      <c r="AF1552" s="417"/>
      <c r="AG1552" s="417"/>
    </row>
    <row r="1553" spans="1:33" s="461" customFormat="1" x14ac:dyDescent="0.2">
      <c r="A1553" s="478"/>
      <c r="J1553" s="479"/>
      <c r="N1553" s="417"/>
      <c r="O1553" s="417"/>
      <c r="P1553" s="417"/>
      <c r="Q1553" s="417"/>
      <c r="R1553" s="417"/>
      <c r="S1553" s="417"/>
      <c r="T1553" s="417"/>
      <c r="U1553" s="416"/>
      <c r="V1553" s="416"/>
      <c r="W1553" s="417"/>
      <c r="X1553" s="417"/>
      <c r="Y1553" s="417"/>
      <c r="Z1553" s="417"/>
      <c r="AA1553" s="417"/>
      <c r="AB1553" s="417"/>
      <c r="AC1553" s="417"/>
      <c r="AD1553" s="417"/>
      <c r="AE1553" s="417"/>
      <c r="AF1553" s="417"/>
      <c r="AG1553" s="417"/>
    </row>
    <row r="1554" spans="1:33" s="461" customFormat="1" x14ac:dyDescent="0.2">
      <c r="A1554" s="478"/>
      <c r="J1554" s="479"/>
      <c r="N1554" s="417"/>
      <c r="O1554" s="417"/>
      <c r="P1554" s="417"/>
      <c r="Q1554" s="417"/>
      <c r="R1554" s="417"/>
      <c r="S1554" s="417"/>
      <c r="T1554" s="417"/>
      <c r="U1554" s="416"/>
      <c r="V1554" s="416"/>
      <c r="W1554" s="417"/>
      <c r="X1554" s="417"/>
      <c r="Y1554" s="417"/>
      <c r="Z1554" s="417"/>
      <c r="AA1554" s="417"/>
      <c r="AB1554" s="417"/>
      <c r="AC1554" s="417"/>
      <c r="AD1554" s="417"/>
      <c r="AE1554" s="417"/>
      <c r="AF1554" s="417"/>
      <c r="AG1554" s="417"/>
    </row>
    <row r="1555" spans="1:33" s="461" customFormat="1" x14ac:dyDescent="0.2">
      <c r="A1555" s="478"/>
      <c r="J1555" s="479"/>
      <c r="N1555" s="417"/>
      <c r="O1555" s="417"/>
      <c r="P1555" s="417"/>
      <c r="Q1555" s="417"/>
      <c r="R1555" s="417"/>
      <c r="S1555" s="417"/>
      <c r="T1555" s="417"/>
      <c r="U1555" s="416"/>
      <c r="V1555" s="416"/>
      <c r="W1555" s="417"/>
      <c r="X1555" s="417"/>
      <c r="Y1555" s="417"/>
      <c r="Z1555" s="417"/>
      <c r="AA1555" s="417"/>
      <c r="AB1555" s="417"/>
      <c r="AC1555" s="417"/>
      <c r="AD1555" s="417"/>
      <c r="AE1555" s="417"/>
      <c r="AF1555" s="417"/>
      <c r="AG1555" s="417"/>
    </row>
    <row r="1556" spans="1:33" s="461" customFormat="1" x14ac:dyDescent="0.2">
      <c r="A1556" s="478"/>
      <c r="J1556" s="479"/>
      <c r="N1556" s="417"/>
      <c r="O1556" s="417"/>
      <c r="P1556" s="417"/>
      <c r="Q1556" s="417"/>
      <c r="R1556" s="417"/>
      <c r="S1556" s="417"/>
      <c r="T1556" s="417"/>
      <c r="U1556" s="416"/>
      <c r="V1556" s="416"/>
      <c r="W1556" s="417"/>
      <c r="X1556" s="417"/>
      <c r="Y1556" s="417"/>
      <c r="Z1556" s="417"/>
      <c r="AA1556" s="417"/>
      <c r="AB1556" s="417"/>
      <c r="AC1556" s="417"/>
      <c r="AD1556" s="417"/>
      <c r="AE1556" s="417"/>
      <c r="AF1556" s="417"/>
      <c r="AG1556" s="417"/>
    </row>
    <row r="1557" spans="1:33" s="461" customFormat="1" x14ac:dyDescent="0.2">
      <c r="A1557" s="478"/>
      <c r="J1557" s="479"/>
      <c r="N1557" s="417"/>
      <c r="O1557" s="417"/>
      <c r="P1557" s="417"/>
      <c r="Q1557" s="417"/>
      <c r="R1557" s="417"/>
      <c r="S1557" s="417"/>
      <c r="T1557" s="417"/>
      <c r="U1557" s="416"/>
      <c r="V1557" s="416"/>
      <c r="W1557" s="417"/>
      <c r="X1557" s="417"/>
      <c r="Y1557" s="417"/>
      <c r="Z1557" s="417"/>
      <c r="AA1557" s="417"/>
      <c r="AB1557" s="417"/>
      <c r="AC1557" s="417"/>
      <c r="AD1557" s="417"/>
      <c r="AE1557" s="417"/>
      <c r="AF1557" s="417"/>
      <c r="AG1557" s="417"/>
    </row>
    <row r="1558" spans="1:33" s="461" customFormat="1" x14ac:dyDescent="0.2">
      <c r="A1558" s="478"/>
      <c r="J1558" s="479"/>
      <c r="N1558" s="417"/>
      <c r="O1558" s="417"/>
      <c r="P1558" s="417"/>
      <c r="Q1558" s="417"/>
      <c r="R1558" s="417"/>
      <c r="S1558" s="417"/>
      <c r="T1558" s="417"/>
      <c r="U1558" s="416"/>
      <c r="V1558" s="416"/>
      <c r="W1558" s="417"/>
      <c r="X1558" s="417"/>
      <c r="Y1558" s="417"/>
      <c r="Z1558" s="417"/>
      <c r="AA1558" s="417"/>
      <c r="AB1558" s="417"/>
      <c r="AC1558" s="417"/>
      <c r="AD1558" s="417"/>
      <c r="AE1558" s="417"/>
      <c r="AF1558" s="417"/>
      <c r="AG1558" s="417"/>
    </row>
    <row r="1559" spans="1:33" s="461" customFormat="1" x14ac:dyDescent="0.2">
      <c r="A1559" s="478"/>
      <c r="J1559" s="479"/>
      <c r="N1559" s="417"/>
      <c r="O1559" s="417"/>
      <c r="P1559" s="417"/>
      <c r="Q1559" s="417"/>
      <c r="R1559" s="417"/>
      <c r="S1559" s="417"/>
      <c r="T1559" s="417"/>
      <c r="U1559" s="416"/>
      <c r="V1559" s="416"/>
      <c r="W1559" s="417"/>
      <c r="X1559" s="417"/>
      <c r="Y1559" s="417"/>
      <c r="Z1559" s="417"/>
      <c r="AA1559" s="417"/>
      <c r="AB1559" s="417"/>
      <c r="AC1559" s="417"/>
      <c r="AD1559" s="417"/>
      <c r="AE1559" s="417"/>
      <c r="AF1559" s="417"/>
      <c r="AG1559" s="417"/>
    </row>
    <row r="1560" spans="1:33" s="461" customFormat="1" x14ac:dyDescent="0.2">
      <c r="A1560" s="478"/>
      <c r="J1560" s="479"/>
      <c r="N1560" s="417"/>
      <c r="O1560" s="417"/>
      <c r="P1560" s="417"/>
      <c r="Q1560" s="417"/>
      <c r="R1560" s="417"/>
      <c r="S1560" s="417"/>
      <c r="T1560" s="417"/>
      <c r="U1560" s="416"/>
      <c r="V1560" s="416"/>
      <c r="W1560" s="417"/>
      <c r="X1560" s="417"/>
      <c r="Y1560" s="417"/>
      <c r="Z1560" s="417"/>
      <c r="AA1560" s="417"/>
      <c r="AB1560" s="417"/>
      <c r="AC1560" s="417"/>
      <c r="AD1560" s="417"/>
      <c r="AE1560" s="417"/>
      <c r="AF1560" s="417"/>
      <c r="AG1560" s="417"/>
    </row>
    <row r="1561" spans="1:33" s="461" customFormat="1" x14ac:dyDescent="0.2">
      <c r="A1561" s="478"/>
      <c r="J1561" s="479"/>
      <c r="N1561" s="417"/>
      <c r="O1561" s="417"/>
      <c r="P1561" s="417"/>
      <c r="Q1561" s="417"/>
      <c r="R1561" s="417"/>
      <c r="S1561" s="417"/>
      <c r="T1561" s="417"/>
      <c r="U1561" s="416"/>
      <c r="V1561" s="416"/>
      <c r="W1561" s="417"/>
      <c r="X1561" s="417"/>
      <c r="Y1561" s="417"/>
      <c r="Z1561" s="417"/>
      <c r="AA1561" s="417"/>
      <c r="AB1561" s="417"/>
      <c r="AC1561" s="417"/>
      <c r="AD1561" s="417"/>
      <c r="AE1561" s="417"/>
      <c r="AF1561" s="417"/>
      <c r="AG1561" s="417"/>
    </row>
    <row r="1562" spans="1:33" s="461" customFormat="1" x14ac:dyDescent="0.2">
      <c r="A1562" s="478"/>
      <c r="J1562" s="479"/>
      <c r="N1562" s="417"/>
      <c r="O1562" s="417"/>
      <c r="P1562" s="417"/>
      <c r="Q1562" s="417"/>
      <c r="R1562" s="417"/>
      <c r="S1562" s="417"/>
      <c r="T1562" s="417"/>
      <c r="U1562" s="416"/>
      <c r="V1562" s="416"/>
      <c r="W1562" s="417"/>
      <c r="X1562" s="417"/>
      <c r="Y1562" s="417"/>
      <c r="Z1562" s="417"/>
      <c r="AA1562" s="417"/>
      <c r="AB1562" s="417"/>
      <c r="AC1562" s="417"/>
      <c r="AD1562" s="417"/>
      <c r="AE1562" s="417"/>
      <c r="AF1562" s="417"/>
      <c r="AG1562" s="417"/>
    </row>
    <row r="1563" spans="1:33" s="461" customFormat="1" x14ac:dyDescent="0.2">
      <c r="A1563" s="478"/>
      <c r="J1563" s="479"/>
      <c r="N1563" s="417"/>
      <c r="O1563" s="417"/>
      <c r="P1563" s="417"/>
      <c r="Q1563" s="417"/>
      <c r="R1563" s="417"/>
      <c r="S1563" s="417"/>
      <c r="T1563" s="417"/>
      <c r="U1563" s="416"/>
      <c r="V1563" s="416"/>
      <c r="W1563" s="417"/>
      <c r="X1563" s="417"/>
      <c r="Y1563" s="417"/>
      <c r="Z1563" s="417"/>
      <c r="AA1563" s="417"/>
      <c r="AB1563" s="417"/>
      <c r="AC1563" s="417"/>
      <c r="AD1563" s="417"/>
      <c r="AE1563" s="417"/>
      <c r="AF1563" s="417"/>
      <c r="AG1563" s="417"/>
    </row>
    <row r="1564" spans="1:33" s="461" customFormat="1" x14ac:dyDescent="0.2">
      <c r="A1564" s="478"/>
      <c r="J1564" s="479"/>
      <c r="N1564" s="417"/>
      <c r="O1564" s="417"/>
      <c r="P1564" s="417"/>
      <c r="Q1564" s="417"/>
      <c r="R1564" s="417"/>
      <c r="S1564" s="417"/>
      <c r="T1564" s="417"/>
      <c r="U1564" s="416"/>
      <c r="V1564" s="416"/>
      <c r="W1564" s="417"/>
      <c r="X1564" s="417"/>
      <c r="Y1564" s="417"/>
      <c r="Z1564" s="417"/>
      <c r="AA1564" s="417"/>
      <c r="AB1564" s="417"/>
      <c r="AC1564" s="417"/>
      <c r="AD1564" s="417"/>
      <c r="AE1564" s="417"/>
      <c r="AF1564" s="417"/>
      <c r="AG1564" s="417"/>
    </row>
    <row r="1565" spans="1:33" s="461" customFormat="1" x14ac:dyDescent="0.2">
      <c r="A1565" s="478"/>
      <c r="J1565" s="479"/>
      <c r="N1565" s="417"/>
      <c r="O1565" s="417"/>
      <c r="P1565" s="417"/>
      <c r="Q1565" s="417"/>
      <c r="R1565" s="417"/>
      <c r="S1565" s="417"/>
      <c r="T1565" s="417"/>
      <c r="U1565" s="416"/>
      <c r="V1565" s="416"/>
      <c r="W1565" s="417"/>
      <c r="X1565" s="417"/>
      <c r="Y1565" s="417"/>
      <c r="Z1565" s="417"/>
      <c r="AA1565" s="417"/>
      <c r="AB1565" s="417"/>
      <c r="AC1565" s="417"/>
      <c r="AD1565" s="417"/>
      <c r="AE1565" s="417"/>
      <c r="AF1565" s="417"/>
      <c r="AG1565" s="417"/>
    </row>
    <row r="1566" spans="1:33" s="461" customFormat="1" x14ac:dyDescent="0.2">
      <c r="A1566" s="478"/>
      <c r="J1566" s="479"/>
      <c r="N1566" s="417"/>
      <c r="O1566" s="417"/>
      <c r="P1566" s="417"/>
      <c r="Q1566" s="417"/>
      <c r="R1566" s="417"/>
      <c r="S1566" s="417"/>
      <c r="T1566" s="417"/>
      <c r="U1566" s="416"/>
      <c r="V1566" s="416"/>
      <c r="W1566" s="417"/>
      <c r="X1566" s="417"/>
      <c r="Y1566" s="417"/>
      <c r="Z1566" s="417"/>
      <c r="AA1566" s="417"/>
      <c r="AB1566" s="417"/>
      <c r="AC1566" s="417"/>
      <c r="AD1566" s="417"/>
      <c r="AE1566" s="417"/>
      <c r="AF1566" s="417"/>
      <c r="AG1566" s="417"/>
    </row>
    <row r="1567" spans="1:33" s="461" customFormat="1" x14ac:dyDescent="0.2">
      <c r="A1567" s="478"/>
      <c r="J1567" s="479"/>
      <c r="N1567" s="417"/>
      <c r="O1567" s="417"/>
      <c r="P1567" s="417"/>
      <c r="Q1567" s="417"/>
      <c r="R1567" s="417"/>
      <c r="S1567" s="417"/>
      <c r="T1567" s="417"/>
      <c r="U1567" s="416"/>
      <c r="V1567" s="416"/>
      <c r="W1567" s="417"/>
      <c r="X1567" s="417"/>
      <c r="Y1567" s="417"/>
      <c r="Z1567" s="417"/>
      <c r="AA1567" s="417"/>
      <c r="AB1567" s="417"/>
      <c r="AC1567" s="417"/>
      <c r="AD1567" s="417"/>
      <c r="AE1567" s="417"/>
      <c r="AF1567" s="417"/>
      <c r="AG1567" s="417"/>
    </row>
    <row r="1568" spans="1:33" s="461" customFormat="1" x14ac:dyDescent="0.2">
      <c r="A1568" s="478"/>
      <c r="J1568" s="479"/>
      <c r="N1568" s="417"/>
      <c r="O1568" s="417"/>
      <c r="P1568" s="417"/>
      <c r="Q1568" s="417"/>
      <c r="R1568" s="417"/>
      <c r="S1568" s="417"/>
      <c r="T1568" s="417"/>
      <c r="U1568" s="416"/>
      <c r="V1568" s="416"/>
      <c r="W1568" s="417"/>
      <c r="X1568" s="417"/>
      <c r="Y1568" s="417"/>
      <c r="Z1568" s="417"/>
      <c r="AA1568" s="417"/>
      <c r="AB1568" s="417"/>
      <c r="AC1568" s="417"/>
      <c r="AD1568" s="417"/>
      <c r="AE1568" s="417"/>
      <c r="AF1568" s="417"/>
      <c r="AG1568" s="417"/>
    </row>
    <row r="1569" spans="1:33" s="461" customFormat="1" x14ac:dyDescent="0.2">
      <c r="A1569" s="478"/>
      <c r="J1569" s="479"/>
      <c r="N1569" s="417"/>
      <c r="O1569" s="417"/>
      <c r="P1569" s="417"/>
      <c r="Q1569" s="417"/>
      <c r="R1569" s="417"/>
      <c r="S1569" s="417"/>
      <c r="T1569" s="417"/>
      <c r="U1569" s="416"/>
      <c r="V1569" s="416"/>
      <c r="W1569" s="417"/>
      <c r="X1569" s="417"/>
      <c r="Y1569" s="417"/>
      <c r="Z1569" s="417"/>
      <c r="AA1569" s="417"/>
      <c r="AB1569" s="417"/>
      <c r="AC1569" s="417"/>
      <c r="AD1569" s="417"/>
      <c r="AE1569" s="417"/>
      <c r="AF1569" s="417"/>
      <c r="AG1569" s="417"/>
    </row>
    <row r="1570" spans="1:33" s="461" customFormat="1" x14ac:dyDescent="0.2">
      <c r="A1570" s="478"/>
      <c r="J1570" s="479"/>
      <c r="N1570" s="417"/>
      <c r="O1570" s="417"/>
      <c r="P1570" s="417"/>
      <c r="Q1570" s="417"/>
      <c r="R1570" s="417"/>
      <c r="S1570" s="417"/>
      <c r="T1570" s="417"/>
      <c r="U1570" s="416"/>
      <c r="V1570" s="416"/>
      <c r="W1570" s="417"/>
      <c r="X1570" s="417"/>
      <c r="Y1570" s="417"/>
      <c r="Z1570" s="417"/>
      <c r="AA1570" s="417"/>
      <c r="AB1570" s="417"/>
      <c r="AC1570" s="417"/>
      <c r="AD1570" s="417"/>
      <c r="AE1570" s="417"/>
      <c r="AF1570" s="417"/>
      <c r="AG1570" s="417"/>
    </row>
    <row r="1571" spans="1:33" s="461" customFormat="1" x14ac:dyDescent="0.2">
      <c r="A1571" s="478"/>
      <c r="J1571" s="479"/>
      <c r="N1571" s="417"/>
      <c r="O1571" s="417"/>
      <c r="P1571" s="417"/>
      <c r="Q1571" s="417"/>
      <c r="R1571" s="417"/>
      <c r="S1571" s="417"/>
      <c r="T1571" s="417"/>
      <c r="U1571" s="416"/>
      <c r="V1571" s="416"/>
      <c r="W1571" s="417"/>
      <c r="X1571" s="417"/>
      <c r="Y1571" s="417"/>
      <c r="Z1571" s="417"/>
      <c r="AA1571" s="417"/>
      <c r="AB1571" s="417"/>
      <c r="AC1571" s="417"/>
      <c r="AD1571" s="417"/>
      <c r="AE1571" s="417"/>
      <c r="AF1571" s="417"/>
      <c r="AG1571" s="417"/>
    </row>
    <row r="1572" spans="1:33" s="461" customFormat="1" x14ac:dyDescent="0.2">
      <c r="A1572" s="478"/>
      <c r="J1572" s="479"/>
      <c r="N1572" s="417"/>
      <c r="O1572" s="417"/>
      <c r="P1572" s="417"/>
      <c r="Q1572" s="417"/>
      <c r="R1572" s="417"/>
      <c r="S1572" s="417"/>
      <c r="T1572" s="417"/>
      <c r="U1572" s="416"/>
      <c r="V1572" s="416"/>
      <c r="W1572" s="417"/>
      <c r="X1572" s="417"/>
      <c r="Y1572" s="417"/>
      <c r="Z1572" s="417"/>
      <c r="AA1572" s="417"/>
      <c r="AB1572" s="417"/>
      <c r="AC1572" s="417"/>
      <c r="AD1572" s="417"/>
      <c r="AE1572" s="417"/>
      <c r="AF1572" s="417"/>
      <c r="AG1572" s="417"/>
    </row>
    <row r="1573" spans="1:33" s="461" customFormat="1" x14ac:dyDescent="0.2">
      <c r="A1573" s="478"/>
      <c r="J1573" s="479"/>
      <c r="N1573" s="417"/>
      <c r="O1573" s="417"/>
      <c r="P1573" s="417"/>
      <c r="Q1573" s="417"/>
      <c r="R1573" s="417"/>
      <c r="S1573" s="417"/>
      <c r="T1573" s="417"/>
      <c r="U1573" s="416"/>
      <c r="V1573" s="416"/>
      <c r="W1573" s="417"/>
      <c r="X1573" s="417"/>
      <c r="Y1573" s="417"/>
      <c r="Z1573" s="417"/>
      <c r="AA1573" s="417"/>
      <c r="AB1573" s="417"/>
      <c r="AC1573" s="417"/>
      <c r="AD1573" s="417"/>
      <c r="AE1573" s="417"/>
      <c r="AF1573" s="417"/>
      <c r="AG1573" s="417"/>
    </row>
    <row r="1574" spans="1:33" s="461" customFormat="1" x14ac:dyDescent="0.2">
      <c r="A1574" s="478"/>
      <c r="J1574" s="479"/>
      <c r="N1574" s="417"/>
      <c r="O1574" s="417"/>
      <c r="P1574" s="417"/>
      <c r="Q1574" s="417"/>
      <c r="R1574" s="417"/>
      <c r="S1574" s="417"/>
      <c r="T1574" s="417"/>
      <c r="U1574" s="416"/>
      <c r="V1574" s="416"/>
      <c r="W1574" s="417"/>
      <c r="X1574" s="417"/>
      <c r="Y1574" s="417"/>
      <c r="Z1574" s="417"/>
      <c r="AA1574" s="417"/>
      <c r="AB1574" s="417"/>
      <c r="AC1574" s="417"/>
      <c r="AD1574" s="417"/>
      <c r="AE1574" s="417"/>
      <c r="AF1574" s="417"/>
      <c r="AG1574" s="417"/>
    </row>
    <row r="1575" spans="1:33" s="461" customFormat="1" x14ac:dyDescent="0.2">
      <c r="A1575" s="478"/>
      <c r="J1575" s="479"/>
      <c r="N1575" s="417"/>
      <c r="O1575" s="417"/>
      <c r="P1575" s="417"/>
      <c r="Q1575" s="417"/>
      <c r="R1575" s="417"/>
      <c r="S1575" s="417"/>
      <c r="T1575" s="417"/>
      <c r="U1575" s="416"/>
      <c r="V1575" s="416"/>
      <c r="W1575" s="417"/>
      <c r="X1575" s="417"/>
      <c r="Y1575" s="417"/>
      <c r="Z1575" s="417"/>
      <c r="AA1575" s="417"/>
      <c r="AB1575" s="417"/>
      <c r="AC1575" s="417"/>
      <c r="AD1575" s="417"/>
      <c r="AE1575" s="417"/>
      <c r="AF1575" s="417"/>
      <c r="AG1575" s="417"/>
    </row>
    <row r="1576" spans="1:33" s="461" customFormat="1" x14ac:dyDescent="0.2">
      <c r="A1576" s="478"/>
      <c r="J1576" s="479"/>
      <c r="N1576" s="417"/>
      <c r="O1576" s="417"/>
      <c r="P1576" s="417"/>
      <c r="Q1576" s="417"/>
      <c r="R1576" s="417"/>
      <c r="S1576" s="417"/>
      <c r="T1576" s="417"/>
      <c r="U1576" s="416"/>
      <c r="V1576" s="416"/>
      <c r="W1576" s="417"/>
      <c r="X1576" s="417"/>
      <c r="Y1576" s="417"/>
      <c r="Z1576" s="417"/>
      <c r="AA1576" s="417"/>
      <c r="AB1576" s="417"/>
      <c r="AC1576" s="417"/>
      <c r="AD1576" s="417"/>
      <c r="AE1576" s="417"/>
      <c r="AF1576" s="417"/>
      <c r="AG1576" s="417"/>
    </row>
    <row r="1577" spans="1:33" s="461" customFormat="1" x14ac:dyDescent="0.2">
      <c r="A1577" s="478"/>
      <c r="J1577" s="479"/>
      <c r="N1577" s="417"/>
      <c r="O1577" s="417"/>
      <c r="P1577" s="417"/>
      <c r="Q1577" s="417"/>
      <c r="R1577" s="417"/>
      <c r="S1577" s="417"/>
      <c r="T1577" s="417"/>
      <c r="U1577" s="416"/>
      <c r="V1577" s="416"/>
      <c r="W1577" s="417"/>
      <c r="X1577" s="417"/>
      <c r="Y1577" s="417"/>
      <c r="Z1577" s="417"/>
      <c r="AA1577" s="417"/>
      <c r="AB1577" s="417"/>
      <c r="AC1577" s="417"/>
      <c r="AD1577" s="417"/>
      <c r="AE1577" s="417"/>
      <c r="AF1577" s="417"/>
      <c r="AG1577" s="417"/>
    </row>
    <row r="1578" spans="1:33" s="461" customFormat="1" x14ac:dyDescent="0.2">
      <c r="A1578" s="478"/>
      <c r="J1578" s="479"/>
      <c r="N1578" s="417"/>
      <c r="O1578" s="417"/>
      <c r="P1578" s="417"/>
      <c r="Q1578" s="417"/>
      <c r="R1578" s="417"/>
      <c r="S1578" s="417"/>
      <c r="T1578" s="417"/>
      <c r="U1578" s="416"/>
      <c r="V1578" s="416"/>
      <c r="W1578" s="417"/>
      <c r="X1578" s="417"/>
      <c r="Y1578" s="417"/>
      <c r="Z1578" s="417"/>
      <c r="AA1578" s="417"/>
      <c r="AB1578" s="417"/>
      <c r="AC1578" s="417"/>
      <c r="AD1578" s="417"/>
      <c r="AE1578" s="417"/>
      <c r="AF1578" s="417"/>
      <c r="AG1578" s="417"/>
    </row>
    <row r="1579" spans="1:33" s="461" customFormat="1" x14ac:dyDescent="0.2">
      <c r="A1579" s="478"/>
      <c r="J1579" s="479"/>
      <c r="N1579" s="417"/>
      <c r="O1579" s="417"/>
      <c r="P1579" s="417"/>
      <c r="Q1579" s="417"/>
      <c r="R1579" s="417"/>
      <c r="S1579" s="417"/>
      <c r="T1579" s="417"/>
      <c r="U1579" s="416"/>
      <c r="V1579" s="416"/>
      <c r="W1579" s="417"/>
      <c r="X1579" s="417"/>
      <c r="Y1579" s="417"/>
      <c r="Z1579" s="417"/>
      <c r="AA1579" s="417"/>
      <c r="AB1579" s="417"/>
      <c r="AC1579" s="417"/>
      <c r="AD1579" s="417"/>
      <c r="AE1579" s="417"/>
      <c r="AF1579" s="417"/>
      <c r="AG1579" s="417"/>
    </row>
    <row r="1580" spans="1:33" s="461" customFormat="1" x14ac:dyDescent="0.2">
      <c r="A1580" s="478"/>
      <c r="J1580" s="479"/>
      <c r="N1580" s="417"/>
      <c r="O1580" s="417"/>
      <c r="P1580" s="417"/>
      <c r="Q1580" s="417"/>
      <c r="R1580" s="417"/>
      <c r="S1580" s="417"/>
      <c r="T1580" s="417"/>
      <c r="U1580" s="416"/>
      <c r="V1580" s="416"/>
      <c r="W1580" s="417"/>
      <c r="X1580" s="417"/>
      <c r="Y1580" s="417"/>
      <c r="Z1580" s="417"/>
      <c r="AA1580" s="417"/>
      <c r="AB1580" s="417"/>
      <c r="AC1580" s="417"/>
      <c r="AD1580" s="417"/>
      <c r="AE1580" s="417"/>
      <c r="AF1580" s="417"/>
      <c r="AG1580" s="417"/>
    </row>
    <row r="1581" spans="1:33" s="461" customFormat="1" x14ac:dyDescent="0.2">
      <c r="A1581" s="478"/>
      <c r="J1581" s="479"/>
      <c r="N1581" s="417"/>
      <c r="O1581" s="417"/>
      <c r="P1581" s="417"/>
      <c r="Q1581" s="417"/>
      <c r="R1581" s="417"/>
      <c r="S1581" s="417"/>
      <c r="T1581" s="417"/>
      <c r="U1581" s="416"/>
      <c r="V1581" s="416"/>
      <c r="W1581" s="417"/>
      <c r="X1581" s="417"/>
      <c r="Y1581" s="417"/>
      <c r="Z1581" s="417"/>
      <c r="AA1581" s="417"/>
      <c r="AB1581" s="417"/>
      <c r="AC1581" s="417"/>
      <c r="AD1581" s="417"/>
      <c r="AE1581" s="417"/>
      <c r="AF1581" s="417"/>
      <c r="AG1581" s="417"/>
    </row>
    <row r="1582" spans="1:33" s="461" customFormat="1" x14ac:dyDescent="0.2">
      <c r="A1582" s="478"/>
      <c r="J1582" s="479"/>
      <c r="N1582" s="417"/>
      <c r="O1582" s="417"/>
      <c r="P1582" s="417"/>
      <c r="Q1582" s="417"/>
      <c r="R1582" s="417"/>
      <c r="S1582" s="417"/>
      <c r="T1582" s="417"/>
      <c r="U1582" s="416"/>
      <c r="V1582" s="416"/>
      <c r="W1582" s="417"/>
      <c r="X1582" s="417"/>
      <c r="Y1582" s="417"/>
      <c r="Z1582" s="417"/>
      <c r="AA1582" s="417"/>
      <c r="AB1582" s="417"/>
      <c r="AC1582" s="417"/>
      <c r="AD1582" s="417"/>
      <c r="AE1582" s="417"/>
      <c r="AF1582" s="417"/>
      <c r="AG1582" s="417"/>
    </row>
    <row r="1583" spans="1:33" s="461" customFormat="1" x14ac:dyDescent="0.2">
      <c r="A1583" s="478"/>
      <c r="J1583" s="479"/>
      <c r="N1583" s="417"/>
      <c r="O1583" s="417"/>
      <c r="P1583" s="417"/>
      <c r="Q1583" s="417"/>
      <c r="R1583" s="417"/>
      <c r="S1583" s="417"/>
      <c r="T1583" s="417"/>
      <c r="U1583" s="416"/>
      <c r="V1583" s="416"/>
      <c r="W1583" s="417"/>
      <c r="X1583" s="417"/>
      <c r="Y1583" s="417"/>
      <c r="Z1583" s="417"/>
      <c r="AA1583" s="417"/>
      <c r="AB1583" s="417"/>
      <c r="AC1583" s="417"/>
      <c r="AD1583" s="417"/>
      <c r="AE1583" s="417"/>
      <c r="AF1583" s="417"/>
      <c r="AG1583" s="417"/>
    </row>
    <row r="1584" spans="1:33" s="461" customFormat="1" x14ac:dyDescent="0.2">
      <c r="A1584" s="478"/>
      <c r="J1584" s="479"/>
      <c r="N1584" s="417"/>
      <c r="O1584" s="417"/>
      <c r="P1584" s="417"/>
      <c r="Q1584" s="417"/>
      <c r="R1584" s="417"/>
      <c r="S1584" s="417"/>
      <c r="T1584" s="417"/>
      <c r="U1584" s="416"/>
      <c r="V1584" s="416"/>
      <c r="W1584" s="417"/>
      <c r="X1584" s="417"/>
      <c r="Y1584" s="417"/>
      <c r="Z1584" s="417"/>
      <c r="AA1584" s="417"/>
      <c r="AB1584" s="417"/>
      <c r="AC1584" s="417"/>
      <c r="AD1584" s="417"/>
      <c r="AE1584" s="417"/>
      <c r="AF1584" s="417"/>
      <c r="AG1584" s="417"/>
    </row>
    <row r="1585" spans="1:33" s="461" customFormat="1" x14ac:dyDescent="0.2">
      <c r="A1585" s="478"/>
      <c r="J1585" s="479"/>
      <c r="N1585" s="417"/>
      <c r="O1585" s="417"/>
      <c r="P1585" s="417"/>
      <c r="Q1585" s="417"/>
      <c r="R1585" s="417"/>
      <c r="S1585" s="417"/>
      <c r="T1585" s="417"/>
      <c r="U1585" s="416"/>
      <c r="V1585" s="416"/>
      <c r="W1585" s="417"/>
      <c r="X1585" s="417"/>
      <c r="Y1585" s="417"/>
      <c r="Z1585" s="417"/>
      <c r="AA1585" s="417"/>
      <c r="AB1585" s="417"/>
      <c r="AC1585" s="417"/>
      <c r="AD1585" s="417"/>
      <c r="AE1585" s="417"/>
      <c r="AF1585" s="417"/>
      <c r="AG1585" s="417"/>
    </row>
    <row r="1586" spans="1:33" s="461" customFormat="1" x14ac:dyDescent="0.2">
      <c r="A1586" s="478"/>
      <c r="J1586" s="479"/>
      <c r="N1586" s="417"/>
      <c r="O1586" s="417"/>
      <c r="P1586" s="417"/>
      <c r="Q1586" s="417"/>
      <c r="R1586" s="417"/>
      <c r="S1586" s="417"/>
      <c r="T1586" s="417"/>
      <c r="U1586" s="416"/>
      <c r="V1586" s="416"/>
      <c r="W1586" s="417"/>
      <c r="X1586" s="417"/>
      <c r="Y1586" s="417"/>
      <c r="Z1586" s="417"/>
      <c r="AA1586" s="417"/>
      <c r="AB1586" s="417"/>
      <c r="AC1586" s="417"/>
      <c r="AD1586" s="417"/>
      <c r="AE1586" s="417"/>
      <c r="AF1586" s="417"/>
      <c r="AG1586" s="417"/>
    </row>
    <row r="1587" spans="1:33" s="461" customFormat="1" x14ac:dyDescent="0.2">
      <c r="A1587" s="478"/>
      <c r="J1587" s="479"/>
      <c r="N1587" s="417"/>
      <c r="O1587" s="417"/>
      <c r="P1587" s="417"/>
      <c r="Q1587" s="417"/>
      <c r="R1587" s="417"/>
      <c r="S1587" s="417"/>
      <c r="T1587" s="417"/>
      <c r="U1587" s="416"/>
      <c r="V1587" s="416"/>
      <c r="W1587" s="417"/>
      <c r="X1587" s="417"/>
      <c r="Y1587" s="417"/>
      <c r="Z1587" s="417"/>
      <c r="AA1587" s="417"/>
      <c r="AB1587" s="417"/>
      <c r="AC1587" s="417"/>
      <c r="AD1587" s="417"/>
      <c r="AE1587" s="417"/>
      <c r="AF1587" s="417"/>
      <c r="AG1587" s="417"/>
    </row>
    <row r="1588" spans="1:33" s="461" customFormat="1" x14ac:dyDescent="0.2">
      <c r="A1588" s="478"/>
      <c r="J1588" s="479"/>
      <c r="N1588" s="417"/>
      <c r="O1588" s="417"/>
      <c r="P1588" s="417"/>
      <c r="Q1588" s="417"/>
      <c r="R1588" s="417"/>
      <c r="S1588" s="417"/>
      <c r="T1588" s="417"/>
      <c r="U1588" s="416"/>
      <c r="V1588" s="416"/>
      <c r="W1588" s="417"/>
      <c r="X1588" s="417"/>
      <c r="Y1588" s="417"/>
      <c r="Z1588" s="417"/>
      <c r="AA1588" s="417"/>
      <c r="AB1588" s="417"/>
      <c r="AC1588" s="417"/>
      <c r="AD1588" s="417"/>
      <c r="AE1588" s="417"/>
      <c r="AF1588" s="417"/>
      <c r="AG1588" s="417"/>
    </row>
    <row r="1589" spans="1:33" s="461" customFormat="1" x14ac:dyDescent="0.2">
      <c r="A1589" s="478"/>
      <c r="J1589" s="479"/>
      <c r="N1589" s="417"/>
      <c r="O1589" s="417"/>
      <c r="P1589" s="417"/>
      <c r="Q1589" s="417"/>
      <c r="R1589" s="417"/>
      <c r="S1589" s="417"/>
      <c r="T1589" s="417"/>
      <c r="U1589" s="416"/>
      <c r="V1589" s="416"/>
      <c r="W1589" s="417"/>
      <c r="X1589" s="417"/>
      <c r="Y1589" s="417"/>
      <c r="Z1589" s="417"/>
      <c r="AA1589" s="417"/>
      <c r="AB1589" s="417"/>
      <c r="AC1589" s="417"/>
      <c r="AD1589" s="417"/>
      <c r="AE1589" s="417"/>
      <c r="AF1589" s="417"/>
      <c r="AG1589" s="417"/>
    </row>
    <row r="1590" spans="1:33" s="461" customFormat="1" x14ac:dyDescent="0.2">
      <c r="A1590" s="478"/>
      <c r="J1590" s="479"/>
      <c r="N1590" s="417"/>
      <c r="O1590" s="417"/>
      <c r="P1590" s="417"/>
      <c r="Q1590" s="417"/>
      <c r="R1590" s="417"/>
      <c r="S1590" s="417"/>
      <c r="T1590" s="417"/>
      <c r="U1590" s="416"/>
      <c r="V1590" s="416"/>
      <c r="W1590" s="417"/>
      <c r="X1590" s="417"/>
      <c r="Y1590" s="417"/>
      <c r="Z1590" s="417"/>
      <c r="AA1590" s="417"/>
      <c r="AB1590" s="417"/>
      <c r="AC1590" s="417"/>
      <c r="AD1590" s="417"/>
      <c r="AE1590" s="417"/>
      <c r="AF1590" s="417"/>
      <c r="AG1590" s="417"/>
    </row>
    <row r="1591" spans="1:33" s="461" customFormat="1" x14ac:dyDescent="0.2">
      <c r="A1591" s="478"/>
      <c r="J1591" s="479"/>
      <c r="N1591" s="417"/>
      <c r="O1591" s="417"/>
      <c r="P1591" s="417"/>
      <c r="Q1591" s="417"/>
      <c r="R1591" s="417"/>
      <c r="S1591" s="417"/>
      <c r="T1591" s="417"/>
      <c r="U1591" s="416"/>
      <c r="V1591" s="416"/>
      <c r="W1591" s="417"/>
      <c r="X1591" s="417"/>
      <c r="Y1591" s="417"/>
      <c r="Z1591" s="417"/>
      <c r="AA1591" s="417"/>
      <c r="AB1591" s="417"/>
      <c r="AC1591" s="417"/>
      <c r="AD1591" s="417"/>
      <c r="AE1591" s="417"/>
      <c r="AF1591" s="417"/>
      <c r="AG1591" s="417"/>
    </row>
    <row r="1592" spans="1:33" s="461" customFormat="1" x14ac:dyDescent="0.2">
      <c r="A1592" s="478"/>
      <c r="J1592" s="479"/>
      <c r="N1592" s="417"/>
      <c r="O1592" s="417"/>
      <c r="P1592" s="417"/>
      <c r="Q1592" s="417"/>
      <c r="R1592" s="417"/>
      <c r="S1592" s="417"/>
      <c r="T1592" s="417"/>
      <c r="U1592" s="416"/>
      <c r="V1592" s="416"/>
      <c r="W1592" s="417"/>
      <c r="X1592" s="417"/>
      <c r="Y1592" s="417"/>
      <c r="Z1592" s="417"/>
      <c r="AA1592" s="417"/>
      <c r="AB1592" s="417"/>
      <c r="AC1592" s="417"/>
      <c r="AD1592" s="417"/>
      <c r="AE1592" s="417"/>
      <c r="AF1592" s="417"/>
      <c r="AG1592" s="417"/>
    </row>
    <row r="1593" spans="1:33" s="461" customFormat="1" x14ac:dyDescent="0.2">
      <c r="A1593" s="478"/>
      <c r="J1593" s="479"/>
      <c r="N1593" s="417"/>
      <c r="O1593" s="417"/>
      <c r="P1593" s="417"/>
      <c r="Q1593" s="417"/>
      <c r="R1593" s="417"/>
      <c r="S1593" s="417"/>
      <c r="T1593" s="417"/>
      <c r="U1593" s="416"/>
      <c r="V1593" s="416"/>
      <c r="W1593" s="417"/>
      <c r="X1593" s="417"/>
      <c r="Y1593" s="417"/>
      <c r="Z1593" s="417"/>
      <c r="AA1593" s="417"/>
      <c r="AB1593" s="417"/>
      <c r="AC1593" s="417"/>
      <c r="AD1593" s="417"/>
      <c r="AE1593" s="417"/>
      <c r="AF1593" s="417"/>
      <c r="AG1593" s="417"/>
    </row>
    <row r="1594" spans="1:33" s="461" customFormat="1" x14ac:dyDescent="0.2">
      <c r="A1594" s="478"/>
      <c r="J1594" s="479"/>
      <c r="N1594" s="417"/>
      <c r="O1594" s="417"/>
      <c r="P1594" s="417"/>
      <c r="Q1594" s="417"/>
      <c r="R1594" s="417"/>
      <c r="S1594" s="417"/>
      <c r="T1594" s="417"/>
      <c r="U1594" s="416"/>
      <c r="V1594" s="416"/>
      <c r="W1594" s="417"/>
      <c r="X1594" s="417"/>
      <c r="Y1594" s="417"/>
      <c r="Z1594" s="417"/>
      <c r="AA1594" s="417"/>
      <c r="AB1594" s="417"/>
      <c r="AC1594" s="417"/>
      <c r="AD1594" s="417"/>
      <c r="AE1594" s="417"/>
      <c r="AF1594" s="417"/>
      <c r="AG1594" s="417"/>
    </row>
    <row r="1595" spans="1:33" s="461" customFormat="1" x14ac:dyDescent="0.2">
      <c r="A1595" s="478"/>
      <c r="J1595" s="479"/>
      <c r="N1595" s="417"/>
      <c r="O1595" s="417"/>
      <c r="P1595" s="417"/>
      <c r="Q1595" s="417"/>
      <c r="R1595" s="417"/>
      <c r="S1595" s="417"/>
      <c r="T1595" s="417"/>
      <c r="U1595" s="416"/>
      <c r="V1595" s="416"/>
      <c r="W1595" s="417"/>
      <c r="X1595" s="417"/>
      <c r="Y1595" s="417"/>
      <c r="Z1595" s="417"/>
      <c r="AA1595" s="417"/>
      <c r="AB1595" s="417"/>
      <c r="AC1595" s="417"/>
      <c r="AD1595" s="417"/>
      <c r="AE1595" s="417"/>
      <c r="AF1595" s="417"/>
      <c r="AG1595" s="417"/>
    </row>
    <row r="1596" spans="1:33" s="461" customFormat="1" x14ac:dyDescent="0.2">
      <c r="A1596" s="478"/>
      <c r="J1596" s="479"/>
      <c r="N1596" s="417"/>
      <c r="O1596" s="417"/>
      <c r="P1596" s="417"/>
      <c r="Q1596" s="417"/>
      <c r="R1596" s="417"/>
      <c r="S1596" s="417"/>
      <c r="T1596" s="417"/>
      <c r="U1596" s="416"/>
      <c r="V1596" s="416"/>
      <c r="W1596" s="417"/>
      <c r="X1596" s="417"/>
      <c r="Y1596" s="417"/>
      <c r="Z1596" s="417"/>
      <c r="AA1596" s="417"/>
      <c r="AB1596" s="417"/>
      <c r="AC1596" s="417"/>
      <c r="AD1596" s="417"/>
      <c r="AE1596" s="417"/>
      <c r="AF1596" s="417"/>
      <c r="AG1596" s="417"/>
    </row>
    <row r="1597" spans="1:33" s="461" customFormat="1" x14ac:dyDescent="0.2">
      <c r="A1597" s="478"/>
      <c r="J1597" s="479"/>
      <c r="N1597" s="417"/>
      <c r="O1597" s="417"/>
      <c r="P1597" s="417"/>
      <c r="Q1597" s="417"/>
      <c r="R1597" s="417"/>
      <c r="S1597" s="417"/>
      <c r="T1597" s="417"/>
      <c r="U1597" s="416"/>
      <c r="V1597" s="416"/>
      <c r="W1597" s="417"/>
      <c r="X1597" s="417"/>
      <c r="Y1597" s="417"/>
      <c r="Z1597" s="417"/>
      <c r="AA1597" s="417"/>
      <c r="AB1597" s="417"/>
      <c r="AC1597" s="417"/>
      <c r="AD1597" s="417"/>
      <c r="AE1597" s="417"/>
      <c r="AF1597" s="417"/>
      <c r="AG1597" s="417"/>
    </row>
    <row r="1598" spans="1:33" s="461" customFormat="1" x14ac:dyDescent="0.2">
      <c r="A1598" s="478"/>
      <c r="J1598" s="479"/>
      <c r="N1598" s="417"/>
      <c r="O1598" s="417"/>
      <c r="P1598" s="417"/>
      <c r="Q1598" s="417"/>
      <c r="R1598" s="417"/>
      <c r="S1598" s="417"/>
      <c r="T1598" s="417"/>
      <c r="U1598" s="416"/>
      <c r="V1598" s="416"/>
      <c r="W1598" s="417"/>
      <c r="X1598" s="417"/>
      <c r="Y1598" s="417"/>
      <c r="Z1598" s="417"/>
      <c r="AA1598" s="417"/>
      <c r="AB1598" s="417"/>
      <c r="AC1598" s="417"/>
      <c r="AD1598" s="417"/>
      <c r="AE1598" s="417"/>
      <c r="AF1598" s="417"/>
      <c r="AG1598" s="417"/>
    </row>
    <row r="1599" spans="1:33" s="461" customFormat="1" x14ac:dyDescent="0.2">
      <c r="A1599" s="478"/>
      <c r="J1599" s="479"/>
      <c r="N1599" s="417"/>
      <c r="O1599" s="417"/>
      <c r="P1599" s="417"/>
      <c r="Q1599" s="417"/>
      <c r="R1599" s="417"/>
      <c r="S1599" s="417"/>
      <c r="T1599" s="417"/>
      <c r="U1599" s="416"/>
      <c r="V1599" s="416"/>
      <c r="W1599" s="417"/>
      <c r="X1599" s="417"/>
      <c r="Y1599" s="417"/>
      <c r="Z1599" s="417"/>
      <c r="AA1599" s="417"/>
      <c r="AB1599" s="417"/>
      <c r="AC1599" s="417"/>
      <c r="AD1599" s="417"/>
      <c r="AE1599" s="417"/>
      <c r="AF1599" s="417"/>
      <c r="AG1599" s="417"/>
    </row>
    <row r="1600" spans="1:33" s="461" customFormat="1" x14ac:dyDescent="0.2">
      <c r="A1600" s="478"/>
      <c r="J1600" s="479"/>
      <c r="N1600" s="417"/>
      <c r="O1600" s="417"/>
      <c r="P1600" s="417"/>
      <c r="Q1600" s="417"/>
      <c r="R1600" s="417"/>
      <c r="S1600" s="417"/>
      <c r="T1600" s="417"/>
      <c r="U1600" s="416"/>
      <c r="V1600" s="416"/>
      <c r="W1600" s="417"/>
      <c r="X1600" s="417"/>
      <c r="Y1600" s="417"/>
      <c r="Z1600" s="417"/>
      <c r="AA1600" s="417"/>
      <c r="AB1600" s="417"/>
      <c r="AC1600" s="417"/>
      <c r="AD1600" s="417"/>
      <c r="AE1600" s="417"/>
      <c r="AF1600" s="417"/>
      <c r="AG1600" s="417"/>
    </row>
    <row r="1601" spans="1:33" s="461" customFormat="1" x14ac:dyDescent="0.2">
      <c r="A1601" s="478"/>
      <c r="J1601" s="479"/>
      <c r="N1601" s="417"/>
      <c r="O1601" s="417"/>
      <c r="P1601" s="417"/>
      <c r="Q1601" s="417"/>
      <c r="R1601" s="417"/>
      <c r="S1601" s="417"/>
      <c r="T1601" s="417"/>
      <c r="U1601" s="416"/>
      <c r="V1601" s="416"/>
      <c r="W1601" s="417"/>
      <c r="X1601" s="417"/>
      <c r="Y1601" s="417"/>
      <c r="Z1601" s="417"/>
      <c r="AA1601" s="417"/>
      <c r="AB1601" s="417"/>
      <c r="AC1601" s="417"/>
      <c r="AD1601" s="417"/>
      <c r="AE1601" s="417"/>
      <c r="AF1601" s="417"/>
      <c r="AG1601" s="417"/>
    </row>
    <row r="1602" spans="1:33" s="461" customFormat="1" x14ac:dyDescent="0.2">
      <c r="A1602" s="478"/>
      <c r="J1602" s="479"/>
      <c r="N1602" s="417"/>
      <c r="O1602" s="417"/>
      <c r="P1602" s="417"/>
      <c r="Q1602" s="417"/>
      <c r="R1602" s="417"/>
      <c r="S1602" s="417"/>
      <c r="T1602" s="417"/>
      <c r="U1602" s="416"/>
      <c r="V1602" s="416"/>
      <c r="W1602" s="417"/>
      <c r="X1602" s="417"/>
      <c r="Y1602" s="417"/>
      <c r="Z1602" s="417"/>
      <c r="AA1602" s="417"/>
      <c r="AB1602" s="417"/>
      <c r="AC1602" s="417"/>
      <c r="AD1602" s="417"/>
      <c r="AE1602" s="417"/>
      <c r="AF1602" s="417"/>
      <c r="AG1602" s="417"/>
    </row>
    <row r="1603" spans="1:33" s="461" customFormat="1" x14ac:dyDescent="0.2">
      <c r="A1603" s="478"/>
      <c r="J1603" s="479"/>
      <c r="N1603" s="417"/>
      <c r="O1603" s="417"/>
      <c r="P1603" s="417"/>
      <c r="Q1603" s="417"/>
      <c r="R1603" s="417"/>
      <c r="S1603" s="417"/>
      <c r="T1603" s="417"/>
      <c r="U1603" s="416"/>
      <c r="V1603" s="416"/>
      <c r="W1603" s="417"/>
      <c r="X1603" s="417"/>
      <c r="Y1603" s="417"/>
      <c r="Z1603" s="417"/>
      <c r="AA1603" s="417"/>
      <c r="AB1603" s="417"/>
      <c r="AC1603" s="417"/>
      <c r="AD1603" s="417"/>
      <c r="AE1603" s="417"/>
      <c r="AF1603" s="417"/>
      <c r="AG1603" s="417"/>
    </row>
    <row r="1604" spans="1:33" s="461" customFormat="1" x14ac:dyDescent="0.2">
      <c r="A1604" s="478"/>
      <c r="J1604" s="479"/>
      <c r="N1604" s="417"/>
      <c r="O1604" s="417"/>
      <c r="P1604" s="417"/>
      <c r="Q1604" s="417"/>
      <c r="R1604" s="417"/>
      <c r="S1604" s="417"/>
      <c r="T1604" s="417"/>
      <c r="U1604" s="416"/>
      <c r="V1604" s="416"/>
      <c r="W1604" s="417"/>
      <c r="X1604" s="417"/>
      <c r="Y1604" s="417"/>
      <c r="Z1604" s="417"/>
      <c r="AA1604" s="417"/>
      <c r="AB1604" s="417"/>
      <c r="AC1604" s="417"/>
      <c r="AD1604" s="417"/>
      <c r="AE1604" s="417"/>
      <c r="AF1604" s="417"/>
      <c r="AG1604" s="417"/>
    </row>
    <row r="1605" spans="1:33" s="461" customFormat="1" x14ac:dyDescent="0.2">
      <c r="A1605" s="478"/>
      <c r="J1605" s="479"/>
      <c r="N1605" s="417"/>
      <c r="O1605" s="417"/>
      <c r="P1605" s="417"/>
      <c r="Q1605" s="417"/>
      <c r="R1605" s="417"/>
      <c r="S1605" s="417"/>
      <c r="T1605" s="417"/>
      <c r="U1605" s="416"/>
      <c r="V1605" s="416"/>
      <c r="W1605" s="417"/>
      <c r="X1605" s="417"/>
      <c r="Y1605" s="417"/>
      <c r="Z1605" s="417"/>
      <c r="AA1605" s="417"/>
      <c r="AB1605" s="417"/>
      <c r="AC1605" s="417"/>
      <c r="AD1605" s="417"/>
      <c r="AE1605" s="417"/>
      <c r="AF1605" s="417"/>
      <c r="AG1605" s="417"/>
    </row>
    <row r="1606" spans="1:33" s="461" customFormat="1" x14ac:dyDescent="0.2">
      <c r="A1606" s="478"/>
      <c r="J1606" s="479"/>
      <c r="N1606" s="417"/>
      <c r="O1606" s="417"/>
      <c r="P1606" s="417"/>
      <c r="Q1606" s="417"/>
      <c r="R1606" s="417"/>
      <c r="S1606" s="417"/>
      <c r="T1606" s="417"/>
      <c r="U1606" s="416"/>
      <c r="V1606" s="416"/>
      <c r="W1606" s="417"/>
      <c r="X1606" s="417"/>
      <c r="Y1606" s="417"/>
      <c r="Z1606" s="417"/>
      <c r="AA1606" s="417"/>
      <c r="AB1606" s="417"/>
      <c r="AC1606" s="417"/>
      <c r="AD1606" s="417"/>
      <c r="AE1606" s="417"/>
      <c r="AF1606" s="417"/>
      <c r="AG1606" s="417"/>
    </row>
    <row r="1607" spans="1:33" s="461" customFormat="1" x14ac:dyDescent="0.2">
      <c r="A1607" s="478"/>
      <c r="J1607" s="479"/>
      <c r="N1607" s="417"/>
      <c r="O1607" s="417"/>
      <c r="P1607" s="417"/>
      <c r="Q1607" s="417"/>
      <c r="R1607" s="417"/>
      <c r="S1607" s="417"/>
      <c r="T1607" s="417"/>
      <c r="U1607" s="416"/>
      <c r="V1607" s="416"/>
      <c r="W1607" s="417"/>
      <c r="X1607" s="417"/>
      <c r="Y1607" s="417"/>
      <c r="Z1607" s="417"/>
      <c r="AA1607" s="417"/>
      <c r="AB1607" s="417"/>
      <c r="AC1607" s="417"/>
      <c r="AD1607" s="417"/>
      <c r="AE1607" s="417"/>
      <c r="AF1607" s="417"/>
      <c r="AG1607" s="417"/>
    </row>
    <row r="1608" spans="1:33" s="461" customFormat="1" x14ac:dyDescent="0.2">
      <c r="A1608" s="478"/>
      <c r="J1608" s="479"/>
      <c r="N1608" s="417"/>
      <c r="O1608" s="417"/>
      <c r="P1608" s="417"/>
      <c r="Q1608" s="417"/>
      <c r="R1608" s="417"/>
      <c r="S1608" s="417"/>
      <c r="T1608" s="417"/>
      <c r="U1608" s="416"/>
      <c r="V1608" s="416"/>
      <c r="W1608" s="417"/>
      <c r="X1608" s="417"/>
      <c r="Y1608" s="417"/>
      <c r="Z1608" s="417"/>
      <c r="AA1608" s="417"/>
      <c r="AB1608" s="417"/>
      <c r="AC1608" s="417"/>
      <c r="AD1608" s="417"/>
      <c r="AE1608" s="417"/>
      <c r="AF1608" s="417"/>
      <c r="AG1608" s="417"/>
    </row>
    <row r="1609" spans="1:33" s="461" customFormat="1" x14ac:dyDescent="0.2">
      <c r="A1609" s="478"/>
      <c r="J1609" s="479"/>
      <c r="N1609" s="417"/>
      <c r="O1609" s="417"/>
      <c r="P1609" s="417"/>
      <c r="Q1609" s="417"/>
      <c r="R1609" s="417"/>
      <c r="S1609" s="417"/>
      <c r="T1609" s="417"/>
      <c r="U1609" s="416"/>
      <c r="V1609" s="416"/>
      <c r="W1609" s="417"/>
      <c r="X1609" s="417"/>
      <c r="Y1609" s="417"/>
      <c r="Z1609" s="417"/>
      <c r="AA1609" s="417"/>
      <c r="AB1609" s="417"/>
      <c r="AC1609" s="417"/>
      <c r="AD1609" s="417"/>
      <c r="AE1609" s="417"/>
      <c r="AF1609" s="417"/>
      <c r="AG1609" s="417"/>
    </row>
    <row r="1610" spans="1:33" s="461" customFormat="1" x14ac:dyDescent="0.2">
      <c r="A1610" s="478"/>
      <c r="J1610" s="479"/>
      <c r="N1610" s="417"/>
      <c r="O1610" s="417"/>
      <c r="P1610" s="417"/>
      <c r="Q1610" s="417"/>
      <c r="R1610" s="417"/>
      <c r="S1610" s="417"/>
      <c r="T1610" s="417"/>
      <c r="U1610" s="416"/>
      <c r="V1610" s="416"/>
      <c r="W1610" s="417"/>
      <c r="X1610" s="417"/>
      <c r="Y1610" s="417"/>
      <c r="Z1610" s="417"/>
      <c r="AA1610" s="417"/>
      <c r="AB1610" s="417"/>
      <c r="AC1610" s="417"/>
      <c r="AD1610" s="417"/>
      <c r="AE1610" s="417"/>
      <c r="AF1610" s="417"/>
      <c r="AG1610" s="417"/>
    </row>
    <row r="1611" spans="1:33" s="461" customFormat="1" x14ac:dyDescent="0.2">
      <c r="A1611" s="478"/>
      <c r="J1611" s="479"/>
      <c r="N1611" s="417"/>
      <c r="O1611" s="417"/>
      <c r="P1611" s="417"/>
      <c r="Q1611" s="417"/>
      <c r="R1611" s="417"/>
      <c r="S1611" s="417"/>
      <c r="T1611" s="417"/>
      <c r="U1611" s="416"/>
      <c r="V1611" s="416"/>
      <c r="W1611" s="417"/>
      <c r="X1611" s="417"/>
      <c r="Y1611" s="417"/>
      <c r="Z1611" s="417"/>
      <c r="AA1611" s="417"/>
      <c r="AB1611" s="417"/>
      <c r="AC1611" s="417"/>
      <c r="AD1611" s="417"/>
      <c r="AE1611" s="417"/>
      <c r="AF1611" s="417"/>
      <c r="AG1611" s="417"/>
    </row>
    <row r="1612" spans="1:33" s="461" customFormat="1" x14ac:dyDescent="0.2">
      <c r="A1612" s="478"/>
      <c r="J1612" s="479"/>
      <c r="N1612" s="417"/>
      <c r="O1612" s="417"/>
      <c r="P1612" s="417"/>
      <c r="Q1612" s="417"/>
      <c r="R1612" s="417"/>
      <c r="S1612" s="417"/>
      <c r="T1612" s="417"/>
      <c r="U1612" s="416"/>
      <c r="V1612" s="416"/>
      <c r="W1612" s="417"/>
      <c r="X1612" s="417"/>
      <c r="Y1612" s="417"/>
      <c r="Z1612" s="417"/>
      <c r="AA1612" s="417"/>
      <c r="AB1612" s="417"/>
      <c r="AC1612" s="417"/>
      <c r="AD1612" s="417"/>
      <c r="AE1612" s="417"/>
      <c r="AF1612" s="417"/>
      <c r="AG1612" s="417"/>
    </row>
    <row r="1613" spans="1:33" s="461" customFormat="1" x14ac:dyDescent="0.2">
      <c r="A1613" s="478"/>
      <c r="J1613" s="479"/>
      <c r="N1613" s="417"/>
      <c r="O1613" s="417"/>
      <c r="P1613" s="417"/>
      <c r="Q1613" s="417"/>
      <c r="R1613" s="417"/>
      <c r="S1613" s="417"/>
      <c r="T1613" s="417"/>
      <c r="U1613" s="416"/>
      <c r="V1613" s="416"/>
      <c r="W1613" s="417"/>
      <c r="X1613" s="417"/>
      <c r="Y1613" s="417"/>
      <c r="Z1613" s="417"/>
      <c r="AA1613" s="417"/>
      <c r="AB1613" s="417"/>
      <c r="AC1613" s="417"/>
      <c r="AD1613" s="417"/>
      <c r="AE1613" s="417"/>
      <c r="AF1613" s="417"/>
      <c r="AG1613" s="417"/>
    </row>
    <row r="1614" spans="1:33" s="461" customFormat="1" x14ac:dyDescent="0.2">
      <c r="A1614" s="478"/>
      <c r="J1614" s="479"/>
      <c r="N1614" s="417"/>
      <c r="O1614" s="417"/>
      <c r="P1614" s="417"/>
      <c r="Q1614" s="417"/>
      <c r="R1614" s="417"/>
      <c r="S1614" s="417"/>
      <c r="T1614" s="417"/>
      <c r="U1614" s="416"/>
      <c r="V1614" s="416"/>
      <c r="W1614" s="417"/>
      <c r="X1614" s="417"/>
      <c r="Y1614" s="417"/>
      <c r="Z1614" s="417"/>
      <c r="AA1614" s="417"/>
      <c r="AB1614" s="417"/>
      <c r="AC1614" s="417"/>
      <c r="AD1614" s="417"/>
      <c r="AE1614" s="417"/>
      <c r="AF1614" s="417"/>
      <c r="AG1614" s="417"/>
    </row>
    <row r="1615" spans="1:33" s="461" customFormat="1" x14ac:dyDescent="0.2">
      <c r="A1615" s="478"/>
      <c r="J1615" s="479"/>
      <c r="N1615" s="417"/>
      <c r="O1615" s="417"/>
      <c r="P1615" s="417"/>
      <c r="Q1615" s="417"/>
      <c r="R1615" s="417"/>
      <c r="S1615" s="417"/>
      <c r="T1615" s="417"/>
      <c r="U1615" s="416"/>
      <c r="V1615" s="416"/>
      <c r="W1615" s="417"/>
      <c r="X1615" s="417"/>
      <c r="Y1615" s="417"/>
      <c r="Z1615" s="417"/>
      <c r="AA1615" s="417"/>
      <c r="AB1615" s="417"/>
      <c r="AC1615" s="417"/>
      <c r="AD1615" s="417"/>
      <c r="AE1615" s="417"/>
      <c r="AF1615" s="417"/>
      <c r="AG1615" s="417"/>
    </row>
    <row r="1616" spans="1:33" s="461" customFormat="1" x14ac:dyDescent="0.2">
      <c r="A1616" s="478"/>
      <c r="J1616" s="479"/>
      <c r="N1616" s="417"/>
      <c r="O1616" s="417"/>
      <c r="P1616" s="417"/>
      <c r="Q1616" s="417"/>
      <c r="R1616" s="417"/>
      <c r="S1616" s="417"/>
      <c r="T1616" s="417"/>
      <c r="U1616" s="416"/>
      <c r="V1616" s="416"/>
      <c r="W1616" s="417"/>
      <c r="X1616" s="417"/>
      <c r="Y1616" s="417"/>
      <c r="Z1616" s="417"/>
      <c r="AA1616" s="417"/>
      <c r="AB1616" s="417"/>
      <c r="AC1616" s="417"/>
      <c r="AD1616" s="417"/>
      <c r="AE1616" s="417"/>
      <c r="AF1616" s="417"/>
      <c r="AG1616" s="417"/>
    </row>
    <row r="1617" spans="1:33" s="461" customFormat="1" x14ac:dyDescent="0.2">
      <c r="A1617" s="478"/>
      <c r="J1617" s="479"/>
      <c r="N1617" s="417"/>
      <c r="O1617" s="417"/>
      <c r="P1617" s="417"/>
      <c r="Q1617" s="417"/>
      <c r="R1617" s="417"/>
      <c r="S1617" s="417"/>
      <c r="T1617" s="417"/>
      <c r="U1617" s="416"/>
      <c r="V1617" s="416"/>
      <c r="W1617" s="417"/>
      <c r="X1617" s="417"/>
      <c r="Y1617" s="417"/>
      <c r="Z1617" s="417"/>
      <c r="AA1617" s="417"/>
      <c r="AB1617" s="417"/>
      <c r="AC1617" s="417"/>
      <c r="AD1617" s="417"/>
      <c r="AE1617" s="417"/>
      <c r="AF1617" s="417"/>
      <c r="AG1617" s="417"/>
    </row>
    <row r="1618" spans="1:33" s="461" customFormat="1" x14ac:dyDescent="0.2">
      <c r="A1618" s="478"/>
      <c r="J1618" s="479"/>
      <c r="N1618" s="417"/>
      <c r="O1618" s="417"/>
      <c r="P1618" s="417"/>
      <c r="Q1618" s="417"/>
      <c r="R1618" s="417"/>
      <c r="S1618" s="417"/>
      <c r="T1618" s="417"/>
      <c r="U1618" s="416"/>
      <c r="V1618" s="416"/>
      <c r="W1618" s="417"/>
      <c r="X1618" s="417"/>
      <c r="Y1618" s="417"/>
      <c r="Z1618" s="417"/>
      <c r="AA1618" s="417"/>
      <c r="AB1618" s="417"/>
      <c r="AC1618" s="417"/>
      <c r="AD1618" s="417"/>
      <c r="AE1618" s="417"/>
      <c r="AF1618" s="417"/>
      <c r="AG1618" s="417"/>
    </row>
    <row r="1619" spans="1:33" s="461" customFormat="1" x14ac:dyDescent="0.2">
      <c r="A1619" s="478"/>
      <c r="J1619" s="479"/>
      <c r="N1619" s="417"/>
      <c r="O1619" s="417"/>
      <c r="P1619" s="417"/>
      <c r="Q1619" s="417"/>
      <c r="R1619" s="417"/>
      <c r="S1619" s="417"/>
      <c r="T1619" s="417"/>
      <c r="U1619" s="416"/>
      <c r="V1619" s="416"/>
      <c r="W1619" s="417"/>
      <c r="X1619" s="417"/>
      <c r="Y1619" s="417"/>
      <c r="Z1619" s="417"/>
      <c r="AA1619" s="417"/>
      <c r="AB1619" s="417"/>
      <c r="AC1619" s="417"/>
      <c r="AD1619" s="417"/>
      <c r="AE1619" s="417"/>
      <c r="AF1619" s="417"/>
      <c r="AG1619" s="417"/>
    </row>
    <row r="1620" spans="1:33" s="461" customFormat="1" x14ac:dyDescent="0.2">
      <c r="A1620" s="478"/>
      <c r="J1620" s="479"/>
      <c r="N1620" s="417"/>
      <c r="O1620" s="417"/>
      <c r="P1620" s="417"/>
      <c r="Q1620" s="417"/>
      <c r="R1620" s="417"/>
      <c r="S1620" s="417"/>
      <c r="T1620" s="417"/>
      <c r="U1620" s="416"/>
      <c r="V1620" s="416"/>
      <c r="W1620" s="417"/>
      <c r="X1620" s="417"/>
      <c r="Y1620" s="417"/>
      <c r="Z1620" s="417"/>
      <c r="AA1620" s="417"/>
      <c r="AB1620" s="417"/>
      <c r="AC1620" s="417"/>
      <c r="AD1620" s="417"/>
      <c r="AE1620" s="417"/>
      <c r="AF1620" s="417"/>
      <c r="AG1620" s="417"/>
    </row>
    <row r="1621" spans="1:33" s="461" customFormat="1" x14ac:dyDescent="0.2">
      <c r="A1621" s="478"/>
      <c r="J1621" s="479"/>
      <c r="N1621" s="417"/>
      <c r="O1621" s="417"/>
      <c r="P1621" s="417"/>
      <c r="Q1621" s="417"/>
      <c r="R1621" s="417"/>
      <c r="S1621" s="417"/>
      <c r="T1621" s="417"/>
      <c r="U1621" s="416"/>
      <c r="V1621" s="416"/>
      <c r="W1621" s="417"/>
      <c r="X1621" s="417"/>
      <c r="Y1621" s="417"/>
      <c r="Z1621" s="417"/>
      <c r="AA1621" s="417"/>
      <c r="AB1621" s="417"/>
      <c r="AC1621" s="417"/>
      <c r="AD1621" s="417"/>
      <c r="AE1621" s="417"/>
      <c r="AF1621" s="417"/>
      <c r="AG1621" s="417"/>
    </row>
    <row r="1622" spans="1:33" s="461" customFormat="1" x14ac:dyDescent="0.2">
      <c r="A1622" s="478"/>
      <c r="J1622" s="479"/>
      <c r="N1622" s="417"/>
      <c r="O1622" s="417"/>
      <c r="P1622" s="417"/>
      <c r="Q1622" s="417"/>
      <c r="R1622" s="417"/>
      <c r="S1622" s="417"/>
      <c r="T1622" s="417"/>
      <c r="U1622" s="416"/>
      <c r="V1622" s="416"/>
      <c r="W1622" s="417"/>
      <c r="X1622" s="417"/>
      <c r="Y1622" s="417"/>
      <c r="Z1622" s="417"/>
      <c r="AA1622" s="417"/>
      <c r="AB1622" s="417"/>
      <c r="AC1622" s="417"/>
      <c r="AD1622" s="417"/>
      <c r="AE1622" s="417"/>
      <c r="AF1622" s="417"/>
      <c r="AG1622" s="417"/>
    </row>
    <row r="1623" spans="1:33" s="461" customFormat="1" x14ac:dyDescent="0.2">
      <c r="A1623" s="478"/>
      <c r="J1623" s="479"/>
      <c r="N1623" s="417"/>
      <c r="O1623" s="417"/>
      <c r="P1623" s="417"/>
      <c r="Q1623" s="417"/>
      <c r="R1623" s="417"/>
      <c r="S1623" s="417"/>
      <c r="T1623" s="417"/>
      <c r="U1623" s="416"/>
      <c r="V1623" s="416"/>
      <c r="W1623" s="417"/>
      <c r="X1623" s="417"/>
      <c r="Y1623" s="417"/>
      <c r="Z1623" s="417"/>
      <c r="AA1623" s="417"/>
      <c r="AB1623" s="417"/>
      <c r="AC1623" s="417"/>
      <c r="AD1623" s="417"/>
      <c r="AE1623" s="417"/>
      <c r="AF1623" s="417"/>
      <c r="AG1623" s="417"/>
    </row>
    <row r="1624" spans="1:33" s="461" customFormat="1" x14ac:dyDescent="0.2">
      <c r="A1624" s="478"/>
      <c r="J1624" s="479"/>
      <c r="N1624" s="417"/>
      <c r="O1624" s="417"/>
      <c r="P1624" s="417"/>
      <c r="Q1624" s="417"/>
      <c r="R1624" s="417"/>
      <c r="S1624" s="417"/>
      <c r="T1624" s="417"/>
      <c r="U1624" s="416"/>
      <c r="V1624" s="416"/>
      <c r="W1624" s="417"/>
      <c r="X1624" s="417"/>
      <c r="Y1624" s="417"/>
      <c r="Z1624" s="417"/>
      <c r="AA1624" s="417"/>
      <c r="AB1624" s="417"/>
      <c r="AC1624" s="417"/>
      <c r="AD1624" s="417"/>
      <c r="AE1624" s="417"/>
      <c r="AF1624" s="417"/>
      <c r="AG1624" s="417"/>
    </row>
    <row r="1625" spans="1:33" s="461" customFormat="1" x14ac:dyDescent="0.2">
      <c r="A1625" s="478"/>
      <c r="J1625" s="479"/>
      <c r="N1625" s="417"/>
      <c r="O1625" s="417"/>
      <c r="P1625" s="417"/>
      <c r="Q1625" s="417"/>
      <c r="R1625" s="417"/>
      <c r="S1625" s="417"/>
      <c r="T1625" s="417"/>
      <c r="U1625" s="416"/>
      <c r="V1625" s="416"/>
      <c r="W1625" s="417"/>
      <c r="X1625" s="417"/>
      <c r="Y1625" s="417"/>
      <c r="Z1625" s="417"/>
      <c r="AA1625" s="417"/>
      <c r="AB1625" s="417"/>
      <c r="AC1625" s="417"/>
      <c r="AD1625" s="417"/>
      <c r="AE1625" s="417"/>
      <c r="AF1625" s="417"/>
      <c r="AG1625" s="417"/>
    </row>
    <row r="1626" spans="1:33" s="461" customFormat="1" x14ac:dyDescent="0.2">
      <c r="A1626" s="478"/>
      <c r="J1626" s="479"/>
      <c r="N1626" s="417"/>
      <c r="O1626" s="417"/>
      <c r="P1626" s="417"/>
      <c r="Q1626" s="417"/>
      <c r="R1626" s="417"/>
      <c r="S1626" s="417"/>
      <c r="T1626" s="417"/>
      <c r="U1626" s="416"/>
      <c r="V1626" s="416"/>
      <c r="W1626" s="417"/>
      <c r="X1626" s="417"/>
      <c r="Y1626" s="417"/>
      <c r="Z1626" s="417"/>
      <c r="AA1626" s="417"/>
      <c r="AB1626" s="417"/>
      <c r="AC1626" s="417"/>
      <c r="AD1626" s="417"/>
      <c r="AE1626" s="417"/>
      <c r="AF1626" s="417"/>
      <c r="AG1626" s="417"/>
    </row>
    <row r="1627" spans="1:33" s="461" customFormat="1" x14ac:dyDescent="0.2">
      <c r="A1627" s="478"/>
      <c r="J1627" s="479"/>
      <c r="N1627" s="417"/>
      <c r="O1627" s="417"/>
      <c r="P1627" s="417"/>
      <c r="Q1627" s="417"/>
      <c r="R1627" s="417"/>
      <c r="S1627" s="417"/>
      <c r="T1627" s="417"/>
      <c r="U1627" s="416"/>
      <c r="V1627" s="416"/>
      <c r="W1627" s="417"/>
      <c r="X1627" s="417"/>
      <c r="Y1627" s="417"/>
      <c r="Z1627" s="417"/>
      <c r="AA1627" s="417"/>
      <c r="AB1627" s="417"/>
      <c r="AC1627" s="417"/>
      <c r="AD1627" s="417"/>
      <c r="AE1627" s="417"/>
      <c r="AF1627" s="417"/>
      <c r="AG1627" s="417"/>
    </row>
    <row r="1628" spans="1:33" s="461" customFormat="1" x14ac:dyDescent="0.2">
      <c r="A1628" s="478"/>
      <c r="J1628" s="479"/>
      <c r="N1628" s="417"/>
      <c r="O1628" s="417"/>
      <c r="P1628" s="417"/>
      <c r="Q1628" s="417"/>
      <c r="R1628" s="417"/>
      <c r="S1628" s="417"/>
      <c r="T1628" s="417"/>
      <c r="U1628" s="416"/>
      <c r="V1628" s="416"/>
      <c r="W1628" s="417"/>
      <c r="X1628" s="417"/>
      <c r="Y1628" s="417"/>
      <c r="Z1628" s="417"/>
      <c r="AA1628" s="417"/>
      <c r="AB1628" s="417"/>
      <c r="AC1628" s="417"/>
      <c r="AD1628" s="417"/>
      <c r="AE1628" s="417"/>
      <c r="AF1628" s="417"/>
      <c r="AG1628" s="417"/>
    </row>
    <row r="1629" spans="1:33" s="461" customFormat="1" x14ac:dyDescent="0.2">
      <c r="A1629" s="478"/>
      <c r="J1629" s="479"/>
      <c r="N1629" s="417"/>
      <c r="O1629" s="417"/>
      <c r="P1629" s="417"/>
      <c r="Q1629" s="417"/>
      <c r="R1629" s="417"/>
      <c r="S1629" s="417"/>
      <c r="T1629" s="417"/>
      <c r="U1629" s="416"/>
      <c r="V1629" s="416"/>
      <c r="W1629" s="417"/>
      <c r="X1629" s="417"/>
      <c r="Y1629" s="417"/>
      <c r="Z1629" s="417"/>
      <c r="AA1629" s="417"/>
      <c r="AB1629" s="417"/>
      <c r="AC1629" s="417"/>
      <c r="AD1629" s="417"/>
      <c r="AE1629" s="417"/>
      <c r="AF1629" s="417"/>
      <c r="AG1629" s="417"/>
    </row>
    <row r="1630" spans="1:33" s="461" customFormat="1" x14ac:dyDescent="0.2">
      <c r="A1630" s="478"/>
      <c r="J1630" s="479"/>
      <c r="N1630" s="417"/>
      <c r="O1630" s="417"/>
      <c r="P1630" s="417"/>
      <c r="Q1630" s="417"/>
      <c r="R1630" s="417"/>
      <c r="S1630" s="417"/>
      <c r="T1630" s="417"/>
      <c r="U1630" s="416"/>
      <c r="V1630" s="416"/>
      <c r="W1630" s="417"/>
      <c r="X1630" s="417"/>
      <c r="Y1630" s="417"/>
      <c r="Z1630" s="417"/>
      <c r="AA1630" s="417"/>
      <c r="AB1630" s="417"/>
      <c r="AC1630" s="417"/>
      <c r="AD1630" s="417"/>
      <c r="AE1630" s="417"/>
      <c r="AF1630" s="417"/>
      <c r="AG1630" s="417"/>
    </row>
    <row r="1631" spans="1:33" s="461" customFormat="1" x14ac:dyDescent="0.2">
      <c r="A1631" s="478"/>
      <c r="J1631" s="479"/>
      <c r="N1631" s="417"/>
      <c r="O1631" s="417"/>
      <c r="P1631" s="417"/>
      <c r="Q1631" s="417"/>
      <c r="R1631" s="417"/>
      <c r="S1631" s="417"/>
      <c r="T1631" s="417"/>
      <c r="U1631" s="416"/>
      <c r="V1631" s="416"/>
      <c r="W1631" s="417"/>
      <c r="X1631" s="417"/>
      <c r="Y1631" s="417"/>
      <c r="Z1631" s="417"/>
      <c r="AA1631" s="417"/>
      <c r="AB1631" s="417"/>
      <c r="AC1631" s="417"/>
      <c r="AD1631" s="417"/>
      <c r="AE1631" s="417"/>
      <c r="AF1631" s="417"/>
      <c r="AG1631" s="417"/>
    </row>
    <row r="1632" spans="1:33" s="461" customFormat="1" x14ac:dyDescent="0.2">
      <c r="A1632" s="478"/>
      <c r="J1632" s="479"/>
      <c r="N1632" s="417"/>
      <c r="O1632" s="417"/>
      <c r="P1632" s="417"/>
      <c r="Q1632" s="417"/>
      <c r="R1632" s="417"/>
      <c r="S1632" s="417"/>
      <c r="T1632" s="417"/>
      <c r="U1632" s="416"/>
      <c r="V1632" s="416"/>
      <c r="W1632" s="417"/>
      <c r="X1632" s="417"/>
      <c r="Y1632" s="417"/>
      <c r="Z1632" s="417"/>
      <c r="AA1632" s="417"/>
      <c r="AB1632" s="417"/>
      <c r="AC1632" s="417"/>
      <c r="AD1632" s="417"/>
      <c r="AE1632" s="417"/>
      <c r="AF1632" s="417"/>
      <c r="AG1632" s="417"/>
    </row>
    <row r="1633" spans="1:33" s="461" customFormat="1" x14ac:dyDescent="0.2">
      <c r="A1633" s="478"/>
      <c r="J1633" s="479"/>
      <c r="N1633" s="417"/>
      <c r="O1633" s="417"/>
      <c r="P1633" s="417"/>
      <c r="Q1633" s="417"/>
      <c r="R1633" s="417"/>
      <c r="S1633" s="417"/>
      <c r="T1633" s="417"/>
      <c r="U1633" s="416"/>
      <c r="V1633" s="416"/>
      <c r="W1633" s="417"/>
      <c r="X1633" s="417"/>
      <c r="Y1633" s="417"/>
      <c r="Z1633" s="417"/>
      <c r="AA1633" s="417"/>
      <c r="AB1633" s="417"/>
      <c r="AC1633" s="417"/>
      <c r="AD1633" s="417"/>
      <c r="AE1633" s="417"/>
      <c r="AF1633" s="417"/>
      <c r="AG1633" s="417"/>
    </row>
    <row r="1634" spans="1:33" s="461" customFormat="1" x14ac:dyDescent="0.2">
      <c r="A1634" s="478"/>
      <c r="J1634" s="479"/>
      <c r="N1634" s="417"/>
      <c r="O1634" s="417"/>
      <c r="P1634" s="417"/>
      <c r="Q1634" s="417"/>
      <c r="R1634" s="417"/>
      <c r="S1634" s="417"/>
      <c r="T1634" s="417"/>
      <c r="U1634" s="416"/>
      <c r="V1634" s="416"/>
      <c r="W1634" s="417"/>
      <c r="X1634" s="417"/>
      <c r="Y1634" s="417"/>
      <c r="Z1634" s="417"/>
      <c r="AA1634" s="417"/>
      <c r="AB1634" s="417"/>
      <c r="AC1634" s="417"/>
      <c r="AD1634" s="417"/>
      <c r="AE1634" s="417"/>
      <c r="AF1634" s="417"/>
      <c r="AG1634" s="417"/>
    </row>
    <row r="1635" spans="1:33" s="461" customFormat="1" x14ac:dyDescent="0.2">
      <c r="A1635" s="478"/>
      <c r="J1635" s="479"/>
      <c r="N1635" s="417"/>
      <c r="O1635" s="417"/>
      <c r="P1635" s="417"/>
      <c r="Q1635" s="417"/>
      <c r="R1635" s="417"/>
      <c r="S1635" s="417"/>
      <c r="T1635" s="417"/>
      <c r="U1635" s="416"/>
      <c r="V1635" s="416"/>
      <c r="W1635" s="417"/>
      <c r="X1635" s="417"/>
      <c r="Y1635" s="417"/>
      <c r="Z1635" s="417"/>
      <c r="AA1635" s="417"/>
      <c r="AB1635" s="417"/>
      <c r="AC1635" s="417"/>
      <c r="AD1635" s="417"/>
      <c r="AE1635" s="417"/>
      <c r="AF1635" s="417"/>
      <c r="AG1635" s="417"/>
    </row>
    <row r="1636" spans="1:33" s="461" customFormat="1" x14ac:dyDescent="0.2">
      <c r="A1636" s="478"/>
      <c r="J1636" s="479"/>
      <c r="N1636" s="417"/>
      <c r="O1636" s="417"/>
      <c r="P1636" s="417"/>
      <c r="Q1636" s="417"/>
      <c r="R1636" s="417"/>
      <c r="S1636" s="417"/>
      <c r="T1636" s="417"/>
      <c r="U1636" s="416"/>
      <c r="V1636" s="416"/>
      <c r="W1636" s="417"/>
      <c r="X1636" s="417"/>
      <c r="Y1636" s="417"/>
      <c r="Z1636" s="417"/>
      <c r="AA1636" s="417"/>
      <c r="AB1636" s="417"/>
      <c r="AC1636" s="417"/>
      <c r="AD1636" s="417"/>
      <c r="AE1636" s="417"/>
      <c r="AF1636" s="417"/>
      <c r="AG1636" s="417"/>
    </row>
    <row r="1637" spans="1:33" s="461" customFormat="1" x14ac:dyDescent="0.2">
      <c r="A1637" s="478"/>
      <c r="J1637" s="479"/>
      <c r="N1637" s="417"/>
      <c r="O1637" s="417"/>
      <c r="P1637" s="417"/>
      <c r="Q1637" s="417"/>
      <c r="R1637" s="417"/>
      <c r="S1637" s="417"/>
      <c r="T1637" s="417"/>
      <c r="U1637" s="416"/>
      <c r="V1637" s="416"/>
      <c r="W1637" s="417"/>
      <c r="X1637" s="417"/>
      <c r="Y1637" s="417"/>
      <c r="Z1637" s="417"/>
      <c r="AA1637" s="417"/>
      <c r="AB1637" s="417"/>
      <c r="AC1637" s="417"/>
      <c r="AD1637" s="417"/>
      <c r="AE1637" s="417"/>
      <c r="AF1637" s="417"/>
      <c r="AG1637" s="417"/>
    </row>
    <row r="1638" spans="1:33" s="461" customFormat="1" x14ac:dyDescent="0.2">
      <c r="A1638" s="478"/>
      <c r="J1638" s="479"/>
      <c r="N1638" s="417"/>
      <c r="O1638" s="417"/>
      <c r="P1638" s="417"/>
      <c r="Q1638" s="417"/>
      <c r="R1638" s="417"/>
      <c r="S1638" s="417"/>
      <c r="T1638" s="417"/>
      <c r="U1638" s="416"/>
      <c r="V1638" s="416"/>
      <c r="W1638" s="417"/>
      <c r="X1638" s="417"/>
      <c r="Y1638" s="417"/>
      <c r="Z1638" s="417"/>
      <c r="AA1638" s="417"/>
      <c r="AB1638" s="417"/>
      <c r="AC1638" s="417"/>
      <c r="AD1638" s="417"/>
      <c r="AE1638" s="417"/>
      <c r="AF1638" s="417"/>
      <c r="AG1638" s="417"/>
    </row>
    <row r="1639" spans="1:33" s="461" customFormat="1" x14ac:dyDescent="0.2">
      <c r="A1639" s="478"/>
      <c r="J1639" s="479"/>
      <c r="N1639" s="417"/>
      <c r="O1639" s="417"/>
      <c r="P1639" s="417"/>
      <c r="Q1639" s="417"/>
      <c r="R1639" s="417"/>
      <c r="S1639" s="417"/>
      <c r="T1639" s="417"/>
      <c r="U1639" s="416"/>
      <c r="V1639" s="416"/>
      <c r="W1639" s="417"/>
      <c r="X1639" s="417"/>
      <c r="Y1639" s="417"/>
      <c r="Z1639" s="417"/>
      <c r="AA1639" s="417"/>
      <c r="AB1639" s="417"/>
      <c r="AC1639" s="417"/>
      <c r="AD1639" s="417"/>
      <c r="AE1639" s="417"/>
      <c r="AF1639" s="417"/>
      <c r="AG1639" s="417"/>
    </row>
    <row r="1640" spans="1:33" s="461" customFormat="1" x14ac:dyDescent="0.2">
      <c r="A1640" s="478"/>
      <c r="J1640" s="479"/>
      <c r="N1640" s="417"/>
      <c r="O1640" s="417"/>
      <c r="P1640" s="417"/>
      <c r="Q1640" s="417"/>
      <c r="R1640" s="417"/>
      <c r="S1640" s="417"/>
      <c r="T1640" s="417"/>
      <c r="U1640" s="416"/>
      <c r="V1640" s="416"/>
      <c r="W1640" s="417"/>
      <c r="X1640" s="417"/>
      <c r="Y1640" s="417"/>
      <c r="Z1640" s="417"/>
      <c r="AA1640" s="417"/>
      <c r="AB1640" s="417"/>
      <c r="AC1640" s="417"/>
      <c r="AD1640" s="417"/>
      <c r="AE1640" s="417"/>
      <c r="AF1640" s="417"/>
      <c r="AG1640" s="417"/>
    </row>
    <row r="1641" spans="1:33" s="461" customFormat="1" x14ac:dyDescent="0.2">
      <c r="A1641" s="478"/>
      <c r="J1641" s="479"/>
      <c r="N1641" s="417"/>
      <c r="O1641" s="417"/>
      <c r="P1641" s="417"/>
      <c r="Q1641" s="417"/>
      <c r="R1641" s="417"/>
      <c r="S1641" s="417"/>
      <c r="T1641" s="417"/>
      <c r="U1641" s="416"/>
      <c r="V1641" s="416"/>
      <c r="W1641" s="417"/>
      <c r="X1641" s="417"/>
      <c r="Y1641" s="417"/>
      <c r="Z1641" s="417"/>
      <c r="AA1641" s="417"/>
      <c r="AB1641" s="417"/>
      <c r="AC1641" s="417"/>
      <c r="AD1641" s="417"/>
      <c r="AE1641" s="417"/>
      <c r="AF1641" s="417"/>
      <c r="AG1641" s="417"/>
    </row>
    <row r="1642" spans="1:33" s="461" customFormat="1" x14ac:dyDescent="0.2">
      <c r="A1642" s="478"/>
      <c r="J1642" s="479"/>
      <c r="N1642" s="417"/>
      <c r="O1642" s="417"/>
      <c r="P1642" s="417"/>
      <c r="Q1642" s="417"/>
      <c r="R1642" s="417"/>
      <c r="S1642" s="417"/>
      <c r="T1642" s="417"/>
      <c r="U1642" s="416"/>
      <c r="V1642" s="416"/>
      <c r="W1642" s="417"/>
      <c r="X1642" s="417"/>
      <c r="Y1642" s="417"/>
      <c r="Z1642" s="417"/>
      <c r="AA1642" s="417"/>
      <c r="AB1642" s="417"/>
      <c r="AC1642" s="417"/>
      <c r="AD1642" s="417"/>
      <c r="AE1642" s="417"/>
      <c r="AF1642" s="417"/>
      <c r="AG1642" s="417"/>
    </row>
    <row r="1643" spans="1:33" s="461" customFormat="1" x14ac:dyDescent="0.2">
      <c r="A1643" s="478"/>
      <c r="J1643" s="479"/>
      <c r="N1643" s="417"/>
      <c r="O1643" s="417"/>
      <c r="P1643" s="417"/>
      <c r="Q1643" s="417"/>
      <c r="R1643" s="417"/>
      <c r="S1643" s="417"/>
      <c r="T1643" s="417"/>
      <c r="U1643" s="416"/>
      <c r="V1643" s="416"/>
      <c r="W1643" s="417"/>
      <c r="X1643" s="417"/>
      <c r="Y1643" s="417"/>
      <c r="Z1643" s="417"/>
      <c r="AA1643" s="417"/>
      <c r="AB1643" s="417"/>
      <c r="AC1643" s="417"/>
      <c r="AD1643" s="417"/>
      <c r="AE1643" s="417"/>
      <c r="AF1643" s="417"/>
      <c r="AG1643" s="417"/>
    </row>
    <row r="1644" spans="1:33" s="461" customFormat="1" x14ac:dyDescent="0.2">
      <c r="A1644" s="478"/>
      <c r="J1644" s="479"/>
      <c r="N1644" s="417"/>
      <c r="O1644" s="417"/>
      <c r="P1644" s="417"/>
      <c r="Q1644" s="417"/>
      <c r="R1644" s="417"/>
      <c r="S1644" s="417"/>
      <c r="T1644" s="417"/>
      <c r="U1644" s="416"/>
      <c r="V1644" s="416"/>
      <c r="W1644" s="417"/>
      <c r="X1644" s="417"/>
      <c r="Y1644" s="417"/>
      <c r="Z1644" s="417"/>
      <c r="AA1644" s="417"/>
      <c r="AB1644" s="417"/>
      <c r="AC1644" s="417"/>
      <c r="AD1644" s="417"/>
      <c r="AE1644" s="417"/>
      <c r="AF1644" s="417"/>
      <c r="AG1644" s="417"/>
    </row>
    <row r="1645" spans="1:33" s="461" customFormat="1" x14ac:dyDescent="0.2">
      <c r="A1645" s="478"/>
      <c r="J1645" s="479"/>
      <c r="N1645" s="417"/>
      <c r="O1645" s="417"/>
      <c r="P1645" s="417"/>
      <c r="Q1645" s="417"/>
      <c r="R1645" s="417"/>
      <c r="S1645" s="417"/>
      <c r="T1645" s="417"/>
      <c r="U1645" s="416"/>
      <c r="V1645" s="416"/>
      <c r="W1645" s="417"/>
      <c r="X1645" s="417"/>
      <c r="Y1645" s="417"/>
      <c r="Z1645" s="417"/>
      <c r="AA1645" s="417"/>
      <c r="AB1645" s="417"/>
      <c r="AC1645" s="417"/>
      <c r="AD1645" s="417"/>
      <c r="AE1645" s="417"/>
      <c r="AF1645" s="417"/>
      <c r="AG1645" s="417"/>
    </row>
    <row r="1646" spans="1:33" s="461" customFormat="1" x14ac:dyDescent="0.2">
      <c r="A1646" s="478"/>
      <c r="J1646" s="479"/>
      <c r="N1646" s="417"/>
      <c r="O1646" s="417"/>
      <c r="P1646" s="417"/>
      <c r="Q1646" s="417"/>
      <c r="R1646" s="417"/>
      <c r="S1646" s="417"/>
      <c r="T1646" s="417"/>
      <c r="U1646" s="416"/>
      <c r="V1646" s="416"/>
      <c r="W1646" s="417"/>
      <c r="X1646" s="417"/>
      <c r="Y1646" s="417"/>
      <c r="Z1646" s="417"/>
      <c r="AA1646" s="417"/>
      <c r="AB1646" s="417"/>
      <c r="AC1646" s="417"/>
      <c r="AD1646" s="417"/>
      <c r="AE1646" s="417"/>
      <c r="AF1646" s="417"/>
      <c r="AG1646" s="417"/>
    </row>
    <row r="1647" spans="1:33" s="461" customFormat="1" x14ac:dyDescent="0.2">
      <c r="A1647" s="478"/>
      <c r="J1647" s="479"/>
      <c r="N1647" s="417"/>
      <c r="O1647" s="417"/>
      <c r="P1647" s="417"/>
      <c r="Q1647" s="417"/>
      <c r="R1647" s="417"/>
      <c r="S1647" s="417"/>
      <c r="T1647" s="417"/>
      <c r="U1647" s="416"/>
      <c r="V1647" s="416"/>
      <c r="W1647" s="417"/>
      <c r="X1647" s="417"/>
      <c r="Y1647" s="417"/>
      <c r="Z1647" s="417"/>
      <c r="AA1647" s="417"/>
      <c r="AB1647" s="417"/>
      <c r="AC1647" s="417"/>
      <c r="AD1647" s="417"/>
      <c r="AE1647" s="417"/>
      <c r="AF1647" s="417"/>
      <c r="AG1647" s="417"/>
    </row>
    <row r="1648" spans="1:33" s="461" customFormat="1" x14ac:dyDescent="0.2">
      <c r="A1648" s="478"/>
      <c r="J1648" s="479"/>
      <c r="N1648" s="417"/>
      <c r="O1648" s="417"/>
      <c r="P1648" s="417"/>
      <c r="Q1648" s="417"/>
      <c r="R1648" s="417"/>
      <c r="S1648" s="417"/>
      <c r="T1648" s="417"/>
      <c r="U1648" s="416"/>
      <c r="V1648" s="416"/>
      <c r="W1648" s="417"/>
      <c r="X1648" s="417"/>
      <c r="Y1648" s="417"/>
      <c r="Z1648" s="417"/>
      <c r="AA1648" s="417"/>
      <c r="AB1648" s="417"/>
      <c r="AC1648" s="417"/>
      <c r="AD1648" s="417"/>
      <c r="AE1648" s="417"/>
      <c r="AF1648" s="417"/>
      <c r="AG1648" s="417"/>
    </row>
    <row r="1649" spans="1:33" s="461" customFormat="1" x14ac:dyDescent="0.2">
      <c r="A1649" s="478"/>
      <c r="J1649" s="479"/>
      <c r="N1649" s="417"/>
      <c r="O1649" s="417"/>
      <c r="P1649" s="417"/>
      <c r="Q1649" s="417"/>
      <c r="R1649" s="417"/>
      <c r="S1649" s="417"/>
      <c r="T1649" s="417"/>
      <c r="U1649" s="416"/>
      <c r="V1649" s="416"/>
      <c r="W1649" s="417"/>
      <c r="X1649" s="417"/>
      <c r="Y1649" s="417"/>
      <c r="Z1649" s="417"/>
      <c r="AA1649" s="417"/>
      <c r="AB1649" s="417"/>
      <c r="AC1649" s="417"/>
      <c r="AD1649" s="417"/>
      <c r="AE1649" s="417"/>
      <c r="AF1649" s="417"/>
      <c r="AG1649" s="417"/>
    </row>
    <row r="1650" spans="1:33" s="461" customFormat="1" x14ac:dyDescent="0.2">
      <c r="A1650" s="478"/>
      <c r="J1650" s="479"/>
      <c r="N1650" s="417"/>
      <c r="O1650" s="417"/>
      <c r="P1650" s="417"/>
      <c r="Q1650" s="417"/>
      <c r="R1650" s="417"/>
      <c r="S1650" s="417"/>
      <c r="T1650" s="417"/>
      <c r="U1650" s="416"/>
      <c r="V1650" s="416"/>
      <c r="W1650" s="417"/>
      <c r="X1650" s="417"/>
      <c r="Y1650" s="417"/>
      <c r="Z1650" s="417"/>
      <c r="AA1650" s="417"/>
      <c r="AB1650" s="417"/>
      <c r="AC1650" s="417"/>
      <c r="AD1650" s="417"/>
      <c r="AE1650" s="417"/>
      <c r="AF1650" s="417"/>
      <c r="AG1650" s="417"/>
    </row>
    <row r="1651" spans="1:33" s="461" customFormat="1" x14ac:dyDescent="0.2">
      <c r="A1651" s="478"/>
      <c r="J1651" s="479"/>
      <c r="N1651" s="417"/>
      <c r="O1651" s="417"/>
      <c r="P1651" s="417"/>
      <c r="Q1651" s="417"/>
      <c r="R1651" s="417"/>
      <c r="S1651" s="417"/>
      <c r="T1651" s="417"/>
      <c r="U1651" s="416"/>
      <c r="V1651" s="416"/>
      <c r="W1651" s="417"/>
      <c r="X1651" s="417"/>
      <c r="Y1651" s="417"/>
      <c r="Z1651" s="417"/>
      <c r="AA1651" s="417"/>
      <c r="AB1651" s="417"/>
      <c r="AC1651" s="417"/>
      <c r="AD1651" s="417"/>
      <c r="AE1651" s="417"/>
      <c r="AF1651" s="417"/>
      <c r="AG1651" s="417"/>
    </row>
    <row r="1652" spans="1:33" s="461" customFormat="1" x14ac:dyDescent="0.2">
      <c r="A1652" s="478"/>
      <c r="J1652" s="479"/>
      <c r="N1652" s="417"/>
      <c r="O1652" s="417"/>
      <c r="P1652" s="417"/>
      <c r="Q1652" s="417"/>
      <c r="R1652" s="417"/>
      <c r="S1652" s="417"/>
      <c r="T1652" s="417"/>
      <c r="U1652" s="416"/>
      <c r="V1652" s="416"/>
      <c r="W1652" s="417"/>
      <c r="X1652" s="417"/>
      <c r="Y1652" s="417"/>
      <c r="Z1652" s="417"/>
      <c r="AA1652" s="417"/>
      <c r="AB1652" s="417"/>
      <c r="AC1652" s="417"/>
      <c r="AD1652" s="417"/>
      <c r="AE1652" s="417"/>
      <c r="AF1652" s="417"/>
      <c r="AG1652" s="417"/>
    </row>
    <row r="1653" spans="1:33" s="461" customFormat="1" x14ac:dyDescent="0.2">
      <c r="A1653" s="478"/>
      <c r="J1653" s="479"/>
      <c r="N1653" s="417"/>
      <c r="O1653" s="417"/>
      <c r="P1653" s="417"/>
      <c r="Q1653" s="417"/>
      <c r="R1653" s="417"/>
      <c r="S1653" s="417"/>
      <c r="T1653" s="417"/>
      <c r="U1653" s="416"/>
      <c r="V1653" s="416"/>
      <c r="W1653" s="417"/>
      <c r="X1653" s="417"/>
      <c r="Y1653" s="417"/>
      <c r="Z1653" s="417"/>
      <c r="AA1653" s="417"/>
      <c r="AB1653" s="417"/>
      <c r="AC1653" s="417"/>
      <c r="AD1653" s="417"/>
      <c r="AE1653" s="417"/>
      <c r="AF1653" s="417"/>
      <c r="AG1653" s="417"/>
    </row>
    <row r="1654" spans="1:33" s="461" customFormat="1" x14ac:dyDescent="0.2">
      <c r="A1654" s="478"/>
      <c r="J1654" s="479"/>
      <c r="N1654" s="417"/>
      <c r="O1654" s="417"/>
      <c r="P1654" s="417"/>
      <c r="Q1654" s="417"/>
      <c r="R1654" s="417"/>
      <c r="S1654" s="417"/>
      <c r="T1654" s="417"/>
      <c r="U1654" s="416"/>
      <c r="V1654" s="416"/>
      <c r="W1654" s="417"/>
      <c r="X1654" s="417"/>
      <c r="Y1654" s="417"/>
      <c r="Z1654" s="417"/>
      <c r="AA1654" s="417"/>
      <c r="AB1654" s="417"/>
      <c r="AC1654" s="417"/>
      <c r="AD1654" s="417"/>
      <c r="AE1654" s="417"/>
      <c r="AF1654" s="417"/>
      <c r="AG1654" s="417"/>
    </row>
    <row r="1655" spans="1:33" s="461" customFormat="1" x14ac:dyDescent="0.2">
      <c r="A1655" s="478"/>
      <c r="J1655" s="479"/>
      <c r="N1655" s="417"/>
      <c r="O1655" s="417"/>
      <c r="P1655" s="417"/>
      <c r="Q1655" s="417"/>
      <c r="R1655" s="417"/>
      <c r="S1655" s="417"/>
      <c r="T1655" s="417"/>
      <c r="U1655" s="416"/>
      <c r="V1655" s="416"/>
      <c r="W1655" s="417"/>
      <c r="X1655" s="417"/>
      <c r="Y1655" s="417"/>
      <c r="Z1655" s="417"/>
      <c r="AA1655" s="417"/>
      <c r="AB1655" s="417"/>
      <c r="AC1655" s="417"/>
      <c r="AD1655" s="417"/>
      <c r="AE1655" s="417"/>
      <c r="AF1655" s="417"/>
      <c r="AG1655" s="417"/>
    </row>
    <row r="1656" spans="1:33" s="461" customFormat="1" x14ac:dyDescent="0.2">
      <c r="A1656" s="478"/>
      <c r="J1656" s="479"/>
      <c r="N1656" s="417"/>
      <c r="O1656" s="417"/>
      <c r="P1656" s="417"/>
      <c r="Q1656" s="417"/>
      <c r="R1656" s="417"/>
      <c r="S1656" s="417"/>
      <c r="T1656" s="417"/>
      <c r="U1656" s="416"/>
      <c r="V1656" s="416"/>
      <c r="W1656" s="417"/>
      <c r="X1656" s="417"/>
      <c r="Y1656" s="417"/>
      <c r="Z1656" s="417"/>
      <c r="AA1656" s="417"/>
      <c r="AB1656" s="417"/>
      <c r="AC1656" s="417"/>
      <c r="AD1656" s="417"/>
      <c r="AE1656" s="417"/>
      <c r="AF1656" s="417"/>
      <c r="AG1656" s="417"/>
    </row>
    <row r="1657" spans="1:33" s="461" customFormat="1" x14ac:dyDescent="0.2">
      <c r="A1657" s="478"/>
      <c r="J1657" s="479"/>
      <c r="N1657" s="417"/>
      <c r="O1657" s="417"/>
      <c r="P1657" s="417"/>
      <c r="Q1657" s="417"/>
      <c r="R1657" s="417"/>
      <c r="S1657" s="417"/>
      <c r="T1657" s="417"/>
      <c r="U1657" s="416"/>
      <c r="V1657" s="416"/>
      <c r="W1657" s="417"/>
      <c r="X1657" s="417"/>
      <c r="Y1657" s="417"/>
      <c r="Z1657" s="417"/>
      <c r="AA1657" s="417"/>
      <c r="AB1657" s="417"/>
      <c r="AC1657" s="417"/>
      <c r="AD1657" s="417"/>
      <c r="AE1657" s="417"/>
      <c r="AF1657" s="417"/>
      <c r="AG1657" s="417"/>
    </row>
    <row r="1658" spans="1:33" s="461" customFormat="1" x14ac:dyDescent="0.2">
      <c r="A1658" s="478"/>
      <c r="J1658" s="479"/>
      <c r="N1658" s="417"/>
      <c r="O1658" s="417"/>
      <c r="P1658" s="417"/>
      <c r="Q1658" s="417"/>
      <c r="R1658" s="417"/>
      <c r="S1658" s="417"/>
      <c r="T1658" s="417"/>
      <c r="U1658" s="416"/>
      <c r="V1658" s="416"/>
      <c r="W1658" s="417"/>
      <c r="X1658" s="417"/>
      <c r="Y1658" s="417"/>
      <c r="Z1658" s="417"/>
      <c r="AA1658" s="417"/>
      <c r="AB1658" s="417"/>
      <c r="AC1658" s="417"/>
      <c r="AD1658" s="417"/>
      <c r="AE1658" s="417"/>
      <c r="AF1658" s="417"/>
      <c r="AG1658" s="417"/>
    </row>
    <row r="1659" spans="1:33" s="461" customFormat="1" x14ac:dyDescent="0.2">
      <c r="A1659" s="478"/>
      <c r="J1659" s="479"/>
      <c r="N1659" s="417"/>
      <c r="O1659" s="417"/>
      <c r="P1659" s="417"/>
      <c r="Q1659" s="417"/>
      <c r="R1659" s="417"/>
      <c r="S1659" s="417"/>
      <c r="T1659" s="417"/>
      <c r="U1659" s="416"/>
      <c r="V1659" s="416"/>
      <c r="W1659" s="417"/>
      <c r="X1659" s="417"/>
      <c r="Y1659" s="417"/>
      <c r="Z1659" s="417"/>
      <c r="AA1659" s="417"/>
      <c r="AB1659" s="417"/>
      <c r="AC1659" s="417"/>
      <c r="AD1659" s="417"/>
      <c r="AE1659" s="417"/>
      <c r="AF1659" s="417"/>
      <c r="AG1659" s="417"/>
    </row>
    <row r="1660" spans="1:33" s="461" customFormat="1" x14ac:dyDescent="0.2">
      <c r="A1660" s="478"/>
      <c r="J1660" s="479"/>
      <c r="N1660" s="417"/>
      <c r="O1660" s="417"/>
      <c r="P1660" s="417"/>
      <c r="Q1660" s="417"/>
      <c r="R1660" s="417"/>
      <c r="S1660" s="417"/>
      <c r="T1660" s="417"/>
      <c r="U1660" s="416"/>
      <c r="V1660" s="416"/>
      <c r="W1660" s="417"/>
      <c r="X1660" s="417"/>
      <c r="Y1660" s="417"/>
      <c r="Z1660" s="417"/>
      <c r="AA1660" s="417"/>
      <c r="AB1660" s="417"/>
      <c r="AC1660" s="417"/>
      <c r="AD1660" s="417"/>
      <c r="AE1660" s="417"/>
      <c r="AF1660" s="417"/>
      <c r="AG1660" s="417"/>
    </row>
    <row r="1661" spans="1:33" s="461" customFormat="1" x14ac:dyDescent="0.2">
      <c r="A1661" s="478"/>
      <c r="J1661" s="479"/>
      <c r="N1661" s="417"/>
      <c r="O1661" s="417"/>
      <c r="P1661" s="417"/>
      <c r="Q1661" s="417"/>
      <c r="R1661" s="417"/>
      <c r="S1661" s="417"/>
      <c r="T1661" s="417"/>
      <c r="U1661" s="416"/>
      <c r="V1661" s="416"/>
      <c r="W1661" s="417"/>
      <c r="X1661" s="417"/>
      <c r="Y1661" s="417"/>
      <c r="Z1661" s="417"/>
      <c r="AA1661" s="417"/>
      <c r="AB1661" s="417"/>
      <c r="AC1661" s="417"/>
      <c r="AD1661" s="417"/>
      <c r="AE1661" s="417"/>
      <c r="AF1661" s="417"/>
      <c r="AG1661" s="417"/>
    </row>
    <row r="1662" spans="1:33" s="461" customFormat="1" x14ac:dyDescent="0.2">
      <c r="A1662" s="478"/>
      <c r="J1662" s="479"/>
      <c r="N1662" s="417"/>
      <c r="O1662" s="417"/>
      <c r="P1662" s="417"/>
      <c r="Q1662" s="417"/>
      <c r="R1662" s="417"/>
      <c r="S1662" s="417"/>
      <c r="T1662" s="417"/>
      <c r="U1662" s="416"/>
      <c r="V1662" s="416"/>
      <c r="W1662" s="417"/>
      <c r="X1662" s="417"/>
      <c r="Y1662" s="417"/>
      <c r="Z1662" s="417"/>
      <c r="AA1662" s="417"/>
      <c r="AB1662" s="417"/>
      <c r="AC1662" s="417"/>
      <c r="AD1662" s="417"/>
      <c r="AE1662" s="417"/>
      <c r="AF1662" s="417"/>
      <c r="AG1662" s="417"/>
    </row>
    <row r="1663" spans="1:33" s="461" customFormat="1" x14ac:dyDescent="0.2">
      <c r="A1663" s="478"/>
      <c r="J1663" s="479"/>
      <c r="N1663" s="417"/>
      <c r="O1663" s="417"/>
      <c r="P1663" s="417"/>
      <c r="Q1663" s="417"/>
      <c r="R1663" s="417"/>
      <c r="S1663" s="417"/>
      <c r="T1663" s="417"/>
      <c r="U1663" s="416"/>
      <c r="V1663" s="416"/>
      <c r="W1663" s="417"/>
      <c r="X1663" s="417"/>
      <c r="Y1663" s="417"/>
      <c r="Z1663" s="417"/>
      <c r="AA1663" s="417"/>
      <c r="AB1663" s="417"/>
      <c r="AC1663" s="417"/>
      <c r="AD1663" s="417"/>
      <c r="AE1663" s="417"/>
      <c r="AF1663" s="417"/>
      <c r="AG1663" s="417"/>
    </row>
    <row r="1664" spans="1:33" s="461" customFormat="1" x14ac:dyDescent="0.2">
      <c r="A1664" s="478"/>
      <c r="J1664" s="479"/>
      <c r="N1664" s="417"/>
      <c r="O1664" s="417"/>
      <c r="P1664" s="417"/>
      <c r="Q1664" s="417"/>
      <c r="R1664" s="417"/>
      <c r="S1664" s="417"/>
      <c r="T1664" s="417"/>
      <c r="U1664" s="416"/>
      <c r="V1664" s="416"/>
      <c r="W1664" s="417"/>
      <c r="X1664" s="417"/>
      <c r="Y1664" s="417"/>
      <c r="Z1664" s="417"/>
      <c r="AA1664" s="417"/>
      <c r="AB1664" s="417"/>
      <c r="AC1664" s="417"/>
      <c r="AD1664" s="417"/>
      <c r="AE1664" s="417"/>
      <c r="AF1664" s="417"/>
      <c r="AG1664" s="417"/>
    </row>
    <row r="1665" spans="1:33" s="461" customFormat="1" x14ac:dyDescent="0.2">
      <c r="A1665" s="478"/>
      <c r="J1665" s="479"/>
      <c r="N1665" s="417"/>
      <c r="O1665" s="417"/>
      <c r="P1665" s="417"/>
      <c r="Q1665" s="417"/>
      <c r="R1665" s="417"/>
      <c r="S1665" s="417"/>
      <c r="T1665" s="417"/>
      <c r="U1665" s="416"/>
      <c r="V1665" s="416"/>
      <c r="W1665" s="417"/>
      <c r="X1665" s="417"/>
      <c r="Y1665" s="417"/>
      <c r="Z1665" s="417"/>
      <c r="AA1665" s="417"/>
      <c r="AB1665" s="417"/>
      <c r="AC1665" s="417"/>
      <c r="AD1665" s="417"/>
      <c r="AE1665" s="417"/>
      <c r="AF1665" s="417"/>
      <c r="AG1665" s="417"/>
    </row>
    <row r="1666" spans="1:33" s="461" customFormat="1" x14ac:dyDescent="0.2">
      <c r="A1666" s="478"/>
      <c r="J1666" s="479"/>
      <c r="N1666" s="417"/>
      <c r="O1666" s="417"/>
      <c r="P1666" s="417"/>
      <c r="Q1666" s="417"/>
      <c r="R1666" s="417"/>
      <c r="S1666" s="417"/>
      <c r="T1666" s="417"/>
      <c r="U1666" s="416"/>
      <c r="V1666" s="416"/>
      <c r="W1666" s="417"/>
      <c r="X1666" s="417"/>
      <c r="Y1666" s="417"/>
      <c r="Z1666" s="417"/>
      <c r="AA1666" s="417"/>
      <c r="AB1666" s="417"/>
      <c r="AC1666" s="417"/>
      <c r="AD1666" s="417"/>
      <c r="AE1666" s="417"/>
      <c r="AF1666" s="417"/>
      <c r="AG1666" s="417"/>
    </row>
    <row r="1667" spans="1:33" s="461" customFormat="1" x14ac:dyDescent="0.2">
      <c r="A1667" s="478"/>
      <c r="J1667" s="479"/>
      <c r="N1667" s="417"/>
      <c r="O1667" s="417"/>
      <c r="P1667" s="417"/>
      <c r="Q1667" s="417"/>
      <c r="R1667" s="417"/>
      <c r="S1667" s="417"/>
      <c r="T1667" s="417"/>
      <c r="U1667" s="416"/>
      <c r="V1667" s="416"/>
      <c r="W1667" s="417"/>
      <c r="X1667" s="417"/>
      <c r="Y1667" s="417"/>
      <c r="Z1667" s="417"/>
      <c r="AA1667" s="417"/>
      <c r="AB1667" s="417"/>
      <c r="AC1667" s="417"/>
      <c r="AD1667" s="417"/>
      <c r="AE1667" s="417"/>
      <c r="AF1667" s="417"/>
      <c r="AG1667" s="417"/>
    </row>
    <row r="1668" spans="1:33" s="461" customFormat="1" x14ac:dyDescent="0.2">
      <c r="A1668" s="478"/>
      <c r="J1668" s="479"/>
      <c r="N1668" s="417"/>
      <c r="O1668" s="417"/>
      <c r="P1668" s="417"/>
      <c r="Q1668" s="417"/>
      <c r="R1668" s="417"/>
      <c r="S1668" s="417"/>
      <c r="T1668" s="417"/>
      <c r="U1668" s="416"/>
      <c r="V1668" s="416"/>
      <c r="W1668" s="417"/>
      <c r="X1668" s="417"/>
      <c r="Y1668" s="417"/>
      <c r="Z1668" s="417"/>
      <c r="AA1668" s="417"/>
      <c r="AB1668" s="417"/>
      <c r="AC1668" s="417"/>
      <c r="AD1668" s="417"/>
      <c r="AE1668" s="417"/>
      <c r="AF1668" s="417"/>
      <c r="AG1668" s="417"/>
    </row>
    <row r="1669" spans="1:33" s="461" customFormat="1" x14ac:dyDescent="0.2">
      <c r="A1669" s="478"/>
      <c r="J1669" s="479"/>
      <c r="N1669" s="417"/>
      <c r="O1669" s="417"/>
      <c r="P1669" s="417"/>
      <c r="Q1669" s="417"/>
      <c r="R1669" s="417"/>
      <c r="S1669" s="417"/>
      <c r="T1669" s="417"/>
      <c r="U1669" s="416"/>
      <c r="V1669" s="416"/>
      <c r="W1669" s="417"/>
      <c r="X1669" s="417"/>
      <c r="Y1669" s="417"/>
      <c r="Z1669" s="417"/>
      <c r="AA1669" s="417"/>
      <c r="AB1669" s="417"/>
      <c r="AC1669" s="417"/>
      <c r="AD1669" s="417"/>
      <c r="AE1669" s="417"/>
      <c r="AF1669" s="417"/>
      <c r="AG1669" s="417"/>
    </row>
    <row r="1670" spans="1:33" s="461" customFormat="1" x14ac:dyDescent="0.2">
      <c r="A1670" s="478"/>
      <c r="J1670" s="479"/>
      <c r="N1670" s="417"/>
      <c r="O1670" s="417"/>
      <c r="P1670" s="417"/>
      <c r="Q1670" s="417"/>
      <c r="R1670" s="417"/>
      <c r="S1670" s="417"/>
      <c r="T1670" s="417"/>
      <c r="U1670" s="416"/>
      <c r="V1670" s="416"/>
      <c r="W1670" s="417"/>
      <c r="X1670" s="417"/>
      <c r="Y1670" s="417"/>
      <c r="Z1670" s="417"/>
      <c r="AA1670" s="417"/>
      <c r="AB1670" s="417"/>
      <c r="AC1670" s="417"/>
      <c r="AD1670" s="417"/>
      <c r="AE1670" s="417"/>
      <c r="AF1670" s="417"/>
      <c r="AG1670" s="417"/>
    </row>
    <row r="1671" spans="1:33" s="461" customFormat="1" x14ac:dyDescent="0.2">
      <c r="A1671" s="478"/>
      <c r="J1671" s="479"/>
      <c r="N1671" s="417"/>
      <c r="O1671" s="417"/>
      <c r="P1671" s="417"/>
      <c r="Q1671" s="417"/>
      <c r="R1671" s="417"/>
      <c r="S1671" s="417"/>
      <c r="T1671" s="417"/>
      <c r="U1671" s="416"/>
      <c r="V1671" s="416"/>
      <c r="W1671" s="417"/>
      <c r="X1671" s="417"/>
      <c r="Y1671" s="417"/>
      <c r="Z1671" s="417"/>
      <c r="AA1671" s="417"/>
      <c r="AB1671" s="417"/>
      <c r="AC1671" s="417"/>
      <c r="AD1671" s="417"/>
      <c r="AE1671" s="417"/>
      <c r="AF1671" s="417"/>
      <c r="AG1671" s="417"/>
    </row>
    <row r="1672" spans="1:33" s="461" customFormat="1" x14ac:dyDescent="0.2">
      <c r="A1672" s="478"/>
      <c r="J1672" s="479"/>
      <c r="N1672" s="417"/>
      <c r="O1672" s="417"/>
      <c r="P1672" s="417"/>
      <c r="Q1672" s="417"/>
      <c r="R1672" s="417"/>
      <c r="S1672" s="417"/>
      <c r="T1672" s="417"/>
      <c r="U1672" s="416"/>
      <c r="V1672" s="416"/>
      <c r="W1672" s="417"/>
      <c r="X1672" s="417"/>
      <c r="Y1672" s="417"/>
      <c r="Z1672" s="417"/>
      <c r="AA1672" s="417"/>
      <c r="AB1672" s="417"/>
      <c r="AC1672" s="417"/>
      <c r="AD1672" s="417"/>
      <c r="AE1672" s="417"/>
      <c r="AF1672" s="417"/>
      <c r="AG1672" s="417"/>
    </row>
    <row r="1673" spans="1:33" s="461" customFormat="1" x14ac:dyDescent="0.2">
      <c r="A1673" s="478"/>
      <c r="J1673" s="479"/>
      <c r="N1673" s="417"/>
      <c r="O1673" s="417"/>
      <c r="P1673" s="417"/>
      <c r="Q1673" s="417"/>
      <c r="R1673" s="417"/>
      <c r="S1673" s="417"/>
      <c r="T1673" s="417"/>
      <c r="U1673" s="416"/>
      <c r="V1673" s="416"/>
      <c r="W1673" s="417"/>
      <c r="X1673" s="417"/>
      <c r="Y1673" s="417"/>
      <c r="Z1673" s="417"/>
      <c r="AA1673" s="417"/>
      <c r="AB1673" s="417"/>
      <c r="AC1673" s="417"/>
      <c r="AD1673" s="417"/>
      <c r="AE1673" s="417"/>
      <c r="AF1673" s="417"/>
      <c r="AG1673" s="417"/>
    </row>
    <row r="1674" spans="1:33" s="461" customFormat="1" x14ac:dyDescent="0.2">
      <c r="A1674" s="478"/>
      <c r="J1674" s="479"/>
      <c r="N1674" s="417"/>
      <c r="O1674" s="417"/>
      <c r="P1674" s="417"/>
      <c r="Q1674" s="417"/>
      <c r="R1674" s="417"/>
      <c r="S1674" s="417"/>
      <c r="T1674" s="417"/>
      <c r="U1674" s="416"/>
      <c r="V1674" s="416"/>
      <c r="W1674" s="417"/>
      <c r="X1674" s="417"/>
      <c r="Y1674" s="417"/>
      <c r="Z1674" s="417"/>
      <c r="AA1674" s="417"/>
      <c r="AB1674" s="417"/>
      <c r="AC1674" s="417"/>
      <c r="AD1674" s="417"/>
      <c r="AE1674" s="417"/>
      <c r="AF1674" s="417"/>
      <c r="AG1674" s="417"/>
    </row>
    <row r="1675" spans="1:33" s="461" customFormat="1" x14ac:dyDescent="0.2">
      <c r="A1675" s="478"/>
      <c r="J1675" s="479"/>
      <c r="N1675" s="417"/>
      <c r="O1675" s="417"/>
      <c r="P1675" s="417"/>
      <c r="Q1675" s="417"/>
      <c r="R1675" s="417"/>
      <c r="S1675" s="417"/>
      <c r="T1675" s="417"/>
      <c r="U1675" s="416"/>
      <c r="V1675" s="416"/>
      <c r="W1675" s="417"/>
      <c r="X1675" s="417"/>
      <c r="Y1675" s="417"/>
      <c r="Z1675" s="417"/>
      <c r="AA1675" s="417"/>
      <c r="AB1675" s="417"/>
      <c r="AC1675" s="417"/>
      <c r="AD1675" s="417"/>
      <c r="AE1675" s="417"/>
      <c r="AF1675" s="417"/>
      <c r="AG1675" s="417"/>
    </row>
    <row r="1676" spans="1:33" s="461" customFormat="1" x14ac:dyDescent="0.2">
      <c r="A1676" s="478"/>
      <c r="J1676" s="479"/>
      <c r="N1676" s="417"/>
      <c r="O1676" s="417"/>
      <c r="P1676" s="417"/>
      <c r="Q1676" s="417"/>
      <c r="R1676" s="417"/>
      <c r="S1676" s="417"/>
      <c r="T1676" s="417"/>
      <c r="U1676" s="416"/>
      <c r="V1676" s="416"/>
      <c r="W1676" s="417"/>
      <c r="X1676" s="417"/>
      <c r="Y1676" s="417"/>
      <c r="Z1676" s="417"/>
      <c r="AA1676" s="417"/>
      <c r="AB1676" s="417"/>
      <c r="AC1676" s="417"/>
      <c r="AD1676" s="417"/>
      <c r="AE1676" s="417"/>
      <c r="AF1676" s="417"/>
      <c r="AG1676" s="417"/>
    </row>
    <row r="1677" spans="1:33" s="461" customFormat="1" x14ac:dyDescent="0.2">
      <c r="A1677" s="478"/>
      <c r="J1677" s="479"/>
      <c r="N1677" s="417"/>
      <c r="O1677" s="417"/>
      <c r="P1677" s="417"/>
      <c r="Q1677" s="417"/>
      <c r="R1677" s="417"/>
      <c r="S1677" s="417"/>
      <c r="T1677" s="417"/>
      <c r="U1677" s="416"/>
      <c r="V1677" s="416"/>
      <c r="W1677" s="417"/>
      <c r="X1677" s="417"/>
      <c r="Y1677" s="417"/>
      <c r="Z1677" s="417"/>
      <c r="AA1677" s="417"/>
      <c r="AB1677" s="417"/>
      <c r="AC1677" s="417"/>
      <c r="AD1677" s="417"/>
      <c r="AE1677" s="417"/>
      <c r="AF1677" s="417"/>
      <c r="AG1677" s="417"/>
    </row>
    <row r="1678" spans="1:33" s="461" customFormat="1" x14ac:dyDescent="0.2">
      <c r="A1678" s="478"/>
      <c r="J1678" s="479"/>
      <c r="N1678" s="417"/>
      <c r="O1678" s="417"/>
      <c r="P1678" s="417"/>
      <c r="Q1678" s="417"/>
      <c r="R1678" s="417"/>
      <c r="S1678" s="417"/>
      <c r="T1678" s="417"/>
      <c r="U1678" s="416"/>
      <c r="V1678" s="416"/>
      <c r="W1678" s="417"/>
      <c r="X1678" s="417"/>
      <c r="Y1678" s="417"/>
      <c r="Z1678" s="417"/>
      <c r="AA1678" s="417"/>
      <c r="AB1678" s="417"/>
      <c r="AC1678" s="417"/>
      <c r="AD1678" s="417"/>
      <c r="AE1678" s="417"/>
      <c r="AF1678" s="417"/>
      <c r="AG1678" s="417"/>
    </row>
    <row r="1679" spans="1:33" s="461" customFormat="1" x14ac:dyDescent="0.2">
      <c r="A1679" s="478"/>
      <c r="J1679" s="479"/>
      <c r="N1679" s="417"/>
      <c r="O1679" s="417"/>
      <c r="P1679" s="417"/>
      <c r="Q1679" s="417"/>
      <c r="R1679" s="417"/>
      <c r="S1679" s="417"/>
      <c r="T1679" s="417"/>
      <c r="U1679" s="416"/>
      <c r="V1679" s="416"/>
      <c r="W1679" s="417"/>
      <c r="X1679" s="417"/>
      <c r="Y1679" s="417"/>
      <c r="Z1679" s="417"/>
      <c r="AA1679" s="417"/>
      <c r="AB1679" s="417"/>
      <c r="AC1679" s="417"/>
      <c r="AD1679" s="417"/>
      <c r="AE1679" s="417"/>
      <c r="AF1679" s="417"/>
      <c r="AG1679" s="417"/>
    </row>
    <row r="1680" spans="1:33" s="461" customFormat="1" x14ac:dyDescent="0.2">
      <c r="A1680" s="478"/>
      <c r="J1680" s="479"/>
      <c r="N1680" s="417"/>
      <c r="O1680" s="417"/>
      <c r="P1680" s="417"/>
      <c r="Q1680" s="417"/>
      <c r="R1680" s="417"/>
      <c r="S1680" s="417"/>
      <c r="T1680" s="417"/>
      <c r="U1680" s="416"/>
      <c r="V1680" s="416"/>
      <c r="W1680" s="417"/>
      <c r="X1680" s="417"/>
      <c r="Y1680" s="417"/>
      <c r="Z1680" s="417"/>
      <c r="AA1680" s="417"/>
      <c r="AB1680" s="417"/>
      <c r="AC1680" s="417"/>
      <c r="AD1680" s="417"/>
      <c r="AE1680" s="417"/>
      <c r="AF1680" s="417"/>
      <c r="AG1680" s="417"/>
    </row>
    <row r="1681" spans="1:33" s="461" customFormat="1" x14ac:dyDescent="0.2">
      <c r="A1681" s="478"/>
      <c r="J1681" s="479"/>
      <c r="N1681" s="417"/>
      <c r="O1681" s="417"/>
      <c r="P1681" s="417"/>
      <c r="Q1681" s="417"/>
      <c r="R1681" s="417"/>
      <c r="S1681" s="417"/>
      <c r="T1681" s="417"/>
      <c r="U1681" s="416"/>
      <c r="V1681" s="416"/>
      <c r="W1681" s="417"/>
      <c r="X1681" s="417"/>
      <c r="Y1681" s="417"/>
      <c r="Z1681" s="417"/>
      <c r="AA1681" s="417"/>
      <c r="AB1681" s="417"/>
      <c r="AC1681" s="417"/>
      <c r="AD1681" s="417"/>
      <c r="AE1681" s="417"/>
      <c r="AF1681" s="417"/>
      <c r="AG1681" s="417"/>
    </row>
    <row r="1682" spans="1:33" s="461" customFormat="1" x14ac:dyDescent="0.2">
      <c r="A1682" s="478"/>
      <c r="J1682" s="479"/>
      <c r="N1682" s="417"/>
      <c r="O1682" s="417"/>
      <c r="P1682" s="417"/>
      <c r="Q1682" s="417"/>
      <c r="R1682" s="417"/>
      <c r="S1682" s="417"/>
      <c r="T1682" s="417"/>
      <c r="U1682" s="416"/>
      <c r="V1682" s="416"/>
      <c r="W1682" s="417"/>
      <c r="X1682" s="417"/>
      <c r="Y1682" s="417"/>
      <c r="Z1682" s="417"/>
      <c r="AA1682" s="417"/>
      <c r="AB1682" s="417"/>
      <c r="AC1682" s="417"/>
      <c r="AD1682" s="417"/>
      <c r="AE1682" s="417"/>
      <c r="AF1682" s="417"/>
      <c r="AG1682" s="417"/>
    </row>
    <row r="1683" spans="1:33" s="461" customFormat="1" x14ac:dyDescent="0.2">
      <c r="A1683" s="478"/>
      <c r="J1683" s="479"/>
      <c r="N1683" s="417"/>
      <c r="O1683" s="417"/>
      <c r="P1683" s="417"/>
      <c r="Q1683" s="417"/>
      <c r="R1683" s="417"/>
      <c r="S1683" s="417"/>
      <c r="T1683" s="417"/>
      <c r="U1683" s="416"/>
      <c r="V1683" s="416"/>
      <c r="W1683" s="417"/>
      <c r="X1683" s="417"/>
      <c r="Y1683" s="417"/>
      <c r="Z1683" s="417"/>
      <c r="AA1683" s="417"/>
      <c r="AB1683" s="417"/>
      <c r="AC1683" s="417"/>
      <c r="AD1683" s="417"/>
      <c r="AE1683" s="417"/>
      <c r="AF1683" s="417"/>
      <c r="AG1683" s="417"/>
    </row>
    <row r="1684" spans="1:33" s="461" customFormat="1" x14ac:dyDescent="0.2">
      <c r="A1684" s="478"/>
      <c r="J1684" s="479"/>
      <c r="N1684" s="417"/>
      <c r="O1684" s="417"/>
      <c r="P1684" s="417"/>
      <c r="Q1684" s="417"/>
      <c r="R1684" s="417"/>
      <c r="S1684" s="417"/>
      <c r="T1684" s="417"/>
      <c r="U1684" s="416"/>
      <c r="V1684" s="416"/>
      <c r="W1684" s="417"/>
      <c r="X1684" s="417"/>
      <c r="Y1684" s="417"/>
      <c r="Z1684" s="417"/>
      <c r="AA1684" s="417"/>
      <c r="AB1684" s="417"/>
      <c r="AC1684" s="417"/>
      <c r="AD1684" s="417"/>
      <c r="AE1684" s="417"/>
      <c r="AF1684" s="417"/>
      <c r="AG1684" s="417"/>
    </row>
    <row r="1685" spans="1:33" s="461" customFormat="1" x14ac:dyDescent="0.2">
      <c r="A1685" s="478"/>
      <c r="J1685" s="479"/>
      <c r="N1685" s="417"/>
      <c r="O1685" s="417"/>
      <c r="P1685" s="417"/>
      <c r="Q1685" s="417"/>
      <c r="R1685" s="417"/>
      <c r="S1685" s="417"/>
      <c r="T1685" s="417"/>
      <c r="U1685" s="416"/>
      <c r="V1685" s="416"/>
      <c r="W1685" s="417"/>
      <c r="X1685" s="417"/>
      <c r="Y1685" s="417"/>
      <c r="Z1685" s="417"/>
      <c r="AA1685" s="417"/>
      <c r="AB1685" s="417"/>
      <c r="AC1685" s="417"/>
      <c r="AD1685" s="417"/>
      <c r="AE1685" s="417"/>
      <c r="AF1685" s="417"/>
      <c r="AG1685" s="417"/>
    </row>
    <row r="1686" spans="1:33" s="461" customFormat="1" x14ac:dyDescent="0.2">
      <c r="A1686" s="478"/>
      <c r="J1686" s="479"/>
      <c r="N1686" s="417"/>
      <c r="O1686" s="417"/>
      <c r="P1686" s="417"/>
      <c r="Q1686" s="417"/>
      <c r="R1686" s="417"/>
      <c r="S1686" s="417"/>
      <c r="T1686" s="417"/>
      <c r="U1686" s="416"/>
      <c r="V1686" s="416"/>
      <c r="W1686" s="417"/>
      <c r="X1686" s="417"/>
      <c r="Y1686" s="417"/>
      <c r="Z1686" s="417"/>
      <c r="AA1686" s="417"/>
      <c r="AB1686" s="417"/>
      <c r="AC1686" s="417"/>
      <c r="AD1686" s="417"/>
      <c r="AE1686" s="417"/>
      <c r="AF1686" s="417"/>
      <c r="AG1686" s="417"/>
    </row>
    <row r="1687" spans="1:33" s="461" customFormat="1" x14ac:dyDescent="0.2">
      <c r="A1687" s="478"/>
      <c r="J1687" s="479"/>
      <c r="N1687" s="417"/>
      <c r="O1687" s="417"/>
      <c r="P1687" s="417"/>
      <c r="Q1687" s="417"/>
      <c r="R1687" s="417"/>
      <c r="S1687" s="417"/>
      <c r="T1687" s="417"/>
      <c r="U1687" s="416"/>
      <c r="V1687" s="416"/>
      <c r="W1687" s="417"/>
      <c r="X1687" s="417"/>
      <c r="Y1687" s="417"/>
      <c r="Z1687" s="417"/>
      <c r="AA1687" s="417"/>
      <c r="AB1687" s="417"/>
      <c r="AC1687" s="417"/>
      <c r="AD1687" s="417"/>
      <c r="AE1687" s="417"/>
      <c r="AF1687" s="417"/>
      <c r="AG1687" s="417"/>
    </row>
    <row r="1688" spans="1:33" s="461" customFormat="1" x14ac:dyDescent="0.2">
      <c r="A1688" s="478"/>
      <c r="J1688" s="479"/>
      <c r="N1688" s="417"/>
      <c r="O1688" s="417"/>
      <c r="P1688" s="417"/>
      <c r="Q1688" s="417"/>
      <c r="R1688" s="417"/>
      <c r="S1688" s="417"/>
      <c r="T1688" s="417"/>
      <c r="U1688" s="416"/>
      <c r="V1688" s="416"/>
      <c r="W1688" s="417"/>
      <c r="X1688" s="417"/>
      <c r="Y1688" s="417"/>
      <c r="Z1688" s="417"/>
      <c r="AA1688" s="417"/>
      <c r="AB1688" s="417"/>
      <c r="AC1688" s="417"/>
      <c r="AD1688" s="417"/>
      <c r="AE1688" s="417"/>
      <c r="AF1688" s="417"/>
      <c r="AG1688" s="417"/>
    </row>
    <row r="1689" spans="1:33" s="461" customFormat="1" x14ac:dyDescent="0.2">
      <c r="A1689" s="478"/>
      <c r="J1689" s="479"/>
      <c r="N1689" s="417"/>
      <c r="O1689" s="417"/>
      <c r="P1689" s="417"/>
      <c r="Q1689" s="417"/>
      <c r="R1689" s="417"/>
      <c r="S1689" s="417"/>
      <c r="T1689" s="417"/>
      <c r="U1689" s="416"/>
      <c r="V1689" s="416"/>
      <c r="W1689" s="417"/>
      <c r="X1689" s="417"/>
      <c r="Y1689" s="417"/>
      <c r="Z1689" s="417"/>
      <c r="AA1689" s="417"/>
      <c r="AB1689" s="417"/>
      <c r="AC1689" s="417"/>
      <c r="AD1689" s="417"/>
      <c r="AE1689" s="417"/>
      <c r="AF1689" s="417"/>
      <c r="AG1689" s="417"/>
    </row>
    <row r="1690" spans="1:33" s="461" customFormat="1" x14ac:dyDescent="0.2">
      <c r="A1690" s="478"/>
      <c r="J1690" s="479"/>
      <c r="N1690" s="417"/>
      <c r="O1690" s="417"/>
      <c r="P1690" s="417"/>
      <c r="Q1690" s="417"/>
      <c r="R1690" s="417"/>
      <c r="S1690" s="417"/>
      <c r="T1690" s="417"/>
      <c r="U1690" s="416"/>
      <c r="V1690" s="416"/>
      <c r="W1690" s="417"/>
      <c r="X1690" s="417"/>
      <c r="Y1690" s="417"/>
      <c r="Z1690" s="417"/>
      <c r="AA1690" s="417"/>
      <c r="AB1690" s="417"/>
      <c r="AC1690" s="417"/>
      <c r="AD1690" s="417"/>
      <c r="AE1690" s="417"/>
      <c r="AF1690" s="417"/>
      <c r="AG1690" s="417"/>
    </row>
    <row r="1691" spans="1:33" s="461" customFormat="1" x14ac:dyDescent="0.2">
      <c r="A1691" s="478"/>
      <c r="J1691" s="479"/>
      <c r="N1691" s="417"/>
      <c r="O1691" s="417"/>
      <c r="P1691" s="417"/>
      <c r="Q1691" s="417"/>
      <c r="R1691" s="417"/>
      <c r="S1691" s="417"/>
      <c r="T1691" s="417"/>
      <c r="U1691" s="416"/>
      <c r="V1691" s="416"/>
      <c r="W1691" s="417"/>
      <c r="X1691" s="417"/>
      <c r="Y1691" s="417"/>
      <c r="Z1691" s="417"/>
      <c r="AA1691" s="417"/>
      <c r="AB1691" s="417"/>
      <c r="AC1691" s="417"/>
      <c r="AD1691" s="417"/>
      <c r="AE1691" s="417"/>
      <c r="AF1691" s="417"/>
      <c r="AG1691" s="417"/>
    </row>
    <row r="1692" spans="1:33" s="461" customFormat="1" x14ac:dyDescent="0.2">
      <c r="A1692" s="478"/>
      <c r="J1692" s="479"/>
      <c r="N1692" s="417"/>
      <c r="O1692" s="417"/>
      <c r="P1692" s="417"/>
      <c r="Q1692" s="417"/>
      <c r="R1692" s="417"/>
      <c r="S1692" s="417"/>
      <c r="T1692" s="417"/>
      <c r="U1692" s="416"/>
      <c r="V1692" s="416"/>
      <c r="W1692" s="417"/>
      <c r="X1692" s="417"/>
      <c r="Y1692" s="417"/>
      <c r="Z1692" s="417"/>
      <c r="AA1692" s="417"/>
      <c r="AB1692" s="417"/>
      <c r="AC1692" s="417"/>
      <c r="AD1692" s="417"/>
      <c r="AE1692" s="417"/>
      <c r="AF1692" s="417"/>
      <c r="AG1692" s="417"/>
    </row>
    <row r="1693" spans="1:33" s="461" customFormat="1" x14ac:dyDescent="0.2">
      <c r="A1693" s="478"/>
      <c r="J1693" s="479"/>
      <c r="N1693" s="417"/>
      <c r="O1693" s="417"/>
      <c r="P1693" s="417"/>
      <c r="Q1693" s="417"/>
      <c r="R1693" s="417"/>
      <c r="S1693" s="417"/>
      <c r="T1693" s="417"/>
      <c r="U1693" s="416"/>
      <c r="V1693" s="416"/>
      <c r="W1693" s="417"/>
      <c r="X1693" s="417"/>
      <c r="Y1693" s="417"/>
      <c r="Z1693" s="417"/>
      <c r="AA1693" s="417"/>
      <c r="AB1693" s="417"/>
      <c r="AC1693" s="417"/>
      <c r="AD1693" s="417"/>
      <c r="AE1693" s="417"/>
      <c r="AF1693" s="417"/>
      <c r="AG1693" s="417"/>
    </row>
    <row r="1694" spans="1:33" s="461" customFormat="1" x14ac:dyDescent="0.2">
      <c r="A1694" s="478"/>
      <c r="J1694" s="479"/>
      <c r="N1694" s="417"/>
      <c r="O1694" s="417"/>
      <c r="P1694" s="417"/>
      <c r="Q1694" s="417"/>
      <c r="R1694" s="417"/>
      <c r="S1694" s="417"/>
      <c r="T1694" s="417"/>
      <c r="U1694" s="416"/>
      <c r="V1694" s="416"/>
      <c r="W1694" s="417"/>
      <c r="X1694" s="417"/>
      <c r="Y1694" s="417"/>
      <c r="Z1694" s="417"/>
      <c r="AA1694" s="417"/>
      <c r="AB1694" s="417"/>
      <c r="AC1694" s="417"/>
      <c r="AD1694" s="417"/>
      <c r="AE1694" s="417"/>
      <c r="AF1694" s="417"/>
      <c r="AG1694" s="417"/>
    </row>
    <row r="1695" spans="1:33" s="461" customFormat="1" x14ac:dyDescent="0.2">
      <c r="A1695" s="478"/>
      <c r="J1695" s="479"/>
      <c r="N1695" s="417"/>
      <c r="O1695" s="417"/>
      <c r="P1695" s="417"/>
      <c r="Q1695" s="417"/>
      <c r="R1695" s="417"/>
      <c r="S1695" s="417"/>
      <c r="T1695" s="417"/>
      <c r="U1695" s="416"/>
      <c r="V1695" s="416"/>
      <c r="W1695" s="417"/>
      <c r="X1695" s="417"/>
      <c r="Y1695" s="417"/>
      <c r="Z1695" s="417"/>
      <c r="AA1695" s="417"/>
      <c r="AB1695" s="417"/>
      <c r="AC1695" s="417"/>
      <c r="AD1695" s="417"/>
      <c r="AE1695" s="417"/>
      <c r="AF1695" s="417"/>
      <c r="AG1695" s="417"/>
    </row>
    <row r="1696" spans="1:33" s="461" customFormat="1" x14ac:dyDescent="0.2">
      <c r="A1696" s="478"/>
      <c r="J1696" s="479"/>
      <c r="N1696" s="417"/>
      <c r="O1696" s="417"/>
      <c r="P1696" s="417"/>
      <c r="Q1696" s="417"/>
      <c r="R1696" s="417"/>
      <c r="S1696" s="417"/>
      <c r="T1696" s="417"/>
      <c r="U1696" s="416"/>
      <c r="V1696" s="416"/>
      <c r="W1696" s="417"/>
      <c r="X1696" s="417"/>
      <c r="Y1696" s="417"/>
      <c r="Z1696" s="417"/>
      <c r="AA1696" s="417"/>
      <c r="AB1696" s="417"/>
      <c r="AC1696" s="417"/>
      <c r="AD1696" s="417"/>
      <c r="AE1696" s="417"/>
      <c r="AF1696" s="417"/>
      <c r="AG1696" s="417"/>
    </row>
    <row r="1697" spans="1:33" s="461" customFormat="1" x14ac:dyDescent="0.2">
      <c r="A1697" s="478"/>
      <c r="J1697" s="479"/>
      <c r="N1697" s="417"/>
      <c r="O1697" s="417"/>
      <c r="P1697" s="417"/>
      <c r="Q1697" s="417"/>
      <c r="R1697" s="417"/>
      <c r="S1697" s="417"/>
      <c r="T1697" s="417"/>
      <c r="U1697" s="416"/>
      <c r="V1697" s="416"/>
      <c r="W1697" s="417"/>
      <c r="X1697" s="417"/>
      <c r="Y1697" s="417"/>
      <c r="Z1697" s="417"/>
      <c r="AA1697" s="417"/>
      <c r="AB1697" s="417"/>
      <c r="AC1697" s="417"/>
      <c r="AD1697" s="417"/>
      <c r="AE1697" s="417"/>
      <c r="AF1697" s="417"/>
      <c r="AG1697" s="417"/>
    </row>
    <row r="1698" spans="1:33" s="461" customFormat="1" x14ac:dyDescent="0.2">
      <c r="A1698" s="478"/>
      <c r="J1698" s="479"/>
      <c r="N1698" s="417"/>
      <c r="O1698" s="417"/>
      <c r="P1698" s="417"/>
      <c r="Q1698" s="417"/>
      <c r="R1698" s="417"/>
      <c r="S1698" s="417"/>
      <c r="T1698" s="417"/>
      <c r="U1698" s="416"/>
      <c r="V1698" s="416"/>
      <c r="W1698" s="417"/>
      <c r="X1698" s="417"/>
      <c r="Y1698" s="417"/>
      <c r="Z1698" s="417"/>
      <c r="AA1698" s="417"/>
      <c r="AB1698" s="417"/>
      <c r="AC1698" s="417"/>
      <c r="AD1698" s="417"/>
      <c r="AE1698" s="417"/>
      <c r="AF1698" s="417"/>
      <c r="AG1698" s="417"/>
    </row>
    <row r="1699" spans="1:33" s="461" customFormat="1" x14ac:dyDescent="0.2">
      <c r="A1699" s="478"/>
      <c r="J1699" s="479"/>
      <c r="N1699" s="417"/>
      <c r="O1699" s="417"/>
      <c r="P1699" s="417"/>
      <c r="Q1699" s="417"/>
      <c r="R1699" s="417"/>
      <c r="S1699" s="417"/>
      <c r="T1699" s="417"/>
      <c r="U1699" s="416"/>
      <c r="V1699" s="416"/>
      <c r="W1699" s="417"/>
      <c r="X1699" s="417"/>
      <c r="Y1699" s="417"/>
      <c r="Z1699" s="417"/>
      <c r="AA1699" s="417"/>
      <c r="AB1699" s="417"/>
      <c r="AC1699" s="417"/>
      <c r="AD1699" s="417"/>
      <c r="AE1699" s="417"/>
      <c r="AF1699" s="417"/>
      <c r="AG1699" s="417"/>
    </row>
    <row r="1700" spans="1:33" s="461" customFormat="1" x14ac:dyDescent="0.2">
      <c r="A1700" s="478"/>
      <c r="J1700" s="479"/>
      <c r="N1700" s="417"/>
      <c r="O1700" s="417"/>
      <c r="P1700" s="417"/>
      <c r="Q1700" s="417"/>
      <c r="R1700" s="417"/>
      <c r="S1700" s="417"/>
      <c r="T1700" s="417"/>
      <c r="U1700" s="416"/>
      <c r="V1700" s="416"/>
      <c r="W1700" s="417"/>
      <c r="X1700" s="417"/>
      <c r="Y1700" s="417"/>
      <c r="Z1700" s="417"/>
      <c r="AA1700" s="417"/>
      <c r="AB1700" s="417"/>
      <c r="AC1700" s="417"/>
      <c r="AD1700" s="417"/>
      <c r="AE1700" s="417"/>
      <c r="AF1700" s="417"/>
      <c r="AG1700" s="417"/>
    </row>
    <row r="1701" spans="1:33" s="461" customFormat="1" x14ac:dyDescent="0.2">
      <c r="A1701" s="478"/>
      <c r="J1701" s="479"/>
      <c r="N1701" s="417"/>
      <c r="O1701" s="417"/>
      <c r="P1701" s="417"/>
      <c r="Q1701" s="417"/>
      <c r="R1701" s="417"/>
      <c r="S1701" s="417"/>
      <c r="T1701" s="417"/>
      <c r="U1701" s="416"/>
      <c r="V1701" s="416"/>
      <c r="W1701" s="417"/>
      <c r="X1701" s="417"/>
      <c r="Y1701" s="417"/>
      <c r="Z1701" s="417"/>
      <c r="AA1701" s="417"/>
      <c r="AB1701" s="417"/>
      <c r="AC1701" s="417"/>
      <c r="AD1701" s="417"/>
      <c r="AE1701" s="417"/>
      <c r="AF1701" s="417"/>
      <c r="AG1701" s="417"/>
    </row>
    <row r="1702" spans="1:33" s="461" customFormat="1" x14ac:dyDescent="0.2">
      <c r="A1702" s="478"/>
      <c r="J1702" s="479"/>
      <c r="N1702" s="417"/>
      <c r="O1702" s="417"/>
      <c r="P1702" s="417"/>
      <c r="Q1702" s="417"/>
      <c r="R1702" s="417"/>
      <c r="S1702" s="417"/>
      <c r="T1702" s="417"/>
      <c r="U1702" s="416"/>
      <c r="V1702" s="416"/>
      <c r="W1702" s="417"/>
      <c r="X1702" s="417"/>
      <c r="Y1702" s="417"/>
      <c r="Z1702" s="417"/>
      <c r="AA1702" s="417"/>
      <c r="AB1702" s="417"/>
      <c r="AC1702" s="417"/>
      <c r="AD1702" s="417"/>
      <c r="AE1702" s="417"/>
      <c r="AF1702" s="417"/>
      <c r="AG1702" s="417"/>
    </row>
    <row r="1703" spans="1:33" s="461" customFormat="1" x14ac:dyDescent="0.2">
      <c r="A1703" s="478"/>
      <c r="J1703" s="479"/>
      <c r="N1703" s="417"/>
      <c r="O1703" s="417"/>
      <c r="P1703" s="417"/>
      <c r="Q1703" s="417"/>
      <c r="R1703" s="417"/>
      <c r="S1703" s="417"/>
      <c r="T1703" s="417"/>
      <c r="U1703" s="416"/>
      <c r="V1703" s="416"/>
      <c r="W1703" s="417"/>
      <c r="X1703" s="417"/>
      <c r="Y1703" s="417"/>
      <c r="Z1703" s="417"/>
      <c r="AA1703" s="417"/>
      <c r="AB1703" s="417"/>
      <c r="AC1703" s="417"/>
      <c r="AD1703" s="417"/>
      <c r="AE1703" s="417"/>
      <c r="AF1703" s="417"/>
      <c r="AG1703" s="417"/>
    </row>
    <row r="1704" spans="1:33" s="461" customFormat="1" x14ac:dyDescent="0.2">
      <c r="A1704" s="478"/>
      <c r="J1704" s="479"/>
      <c r="N1704" s="417"/>
      <c r="O1704" s="417"/>
      <c r="P1704" s="417"/>
      <c r="Q1704" s="417"/>
      <c r="R1704" s="417"/>
      <c r="S1704" s="417"/>
      <c r="T1704" s="417"/>
      <c r="U1704" s="416"/>
      <c r="V1704" s="416"/>
      <c r="W1704" s="417"/>
      <c r="X1704" s="417"/>
      <c r="Y1704" s="417"/>
      <c r="Z1704" s="417"/>
      <c r="AA1704" s="417"/>
      <c r="AB1704" s="417"/>
      <c r="AC1704" s="417"/>
      <c r="AD1704" s="417"/>
      <c r="AE1704" s="417"/>
      <c r="AF1704" s="417"/>
      <c r="AG1704" s="417"/>
    </row>
    <row r="1705" spans="1:33" s="461" customFormat="1" x14ac:dyDescent="0.2">
      <c r="A1705" s="478"/>
      <c r="J1705" s="479"/>
      <c r="N1705" s="417"/>
      <c r="O1705" s="417"/>
      <c r="P1705" s="417"/>
      <c r="Q1705" s="417"/>
      <c r="R1705" s="417"/>
      <c r="S1705" s="417"/>
      <c r="T1705" s="417"/>
      <c r="U1705" s="416"/>
      <c r="V1705" s="416"/>
      <c r="W1705" s="417"/>
      <c r="X1705" s="417"/>
      <c r="Y1705" s="417"/>
      <c r="Z1705" s="417"/>
      <c r="AA1705" s="417"/>
      <c r="AB1705" s="417"/>
      <c r="AC1705" s="417"/>
      <c r="AD1705" s="417"/>
      <c r="AE1705" s="417"/>
      <c r="AF1705" s="417"/>
      <c r="AG1705" s="417"/>
    </row>
    <row r="1706" spans="1:33" s="461" customFormat="1" x14ac:dyDescent="0.2">
      <c r="A1706" s="478"/>
      <c r="J1706" s="479"/>
      <c r="N1706" s="417"/>
      <c r="O1706" s="417"/>
      <c r="P1706" s="417"/>
      <c r="Q1706" s="417"/>
      <c r="R1706" s="417"/>
      <c r="S1706" s="417"/>
      <c r="T1706" s="417"/>
      <c r="U1706" s="416"/>
      <c r="V1706" s="416"/>
      <c r="W1706" s="417"/>
      <c r="X1706" s="417"/>
      <c r="Y1706" s="417"/>
      <c r="Z1706" s="417"/>
      <c r="AA1706" s="417"/>
      <c r="AB1706" s="417"/>
      <c r="AC1706" s="417"/>
      <c r="AD1706" s="417"/>
      <c r="AE1706" s="417"/>
      <c r="AF1706" s="417"/>
      <c r="AG1706" s="417"/>
    </row>
    <row r="1707" spans="1:33" s="461" customFormat="1" x14ac:dyDescent="0.2">
      <c r="A1707" s="478"/>
      <c r="J1707" s="479"/>
      <c r="N1707" s="417"/>
      <c r="O1707" s="417"/>
      <c r="P1707" s="417"/>
      <c r="Q1707" s="417"/>
      <c r="R1707" s="417"/>
      <c r="S1707" s="417"/>
      <c r="T1707" s="417"/>
      <c r="U1707" s="416"/>
      <c r="V1707" s="416"/>
      <c r="W1707" s="417"/>
      <c r="X1707" s="417"/>
      <c r="Y1707" s="417"/>
      <c r="Z1707" s="417"/>
      <c r="AA1707" s="417"/>
      <c r="AB1707" s="417"/>
      <c r="AC1707" s="417"/>
      <c r="AD1707" s="417"/>
      <c r="AE1707" s="417"/>
      <c r="AF1707" s="417"/>
      <c r="AG1707" s="417"/>
    </row>
    <row r="1708" spans="1:33" s="461" customFormat="1" x14ac:dyDescent="0.2">
      <c r="A1708" s="478"/>
      <c r="J1708" s="479"/>
      <c r="N1708" s="417"/>
      <c r="O1708" s="417"/>
      <c r="P1708" s="417"/>
      <c r="Q1708" s="417"/>
      <c r="R1708" s="417"/>
      <c r="S1708" s="417"/>
      <c r="T1708" s="417"/>
      <c r="U1708" s="416"/>
      <c r="V1708" s="416"/>
      <c r="W1708" s="417"/>
      <c r="X1708" s="417"/>
      <c r="Y1708" s="417"/>
      <c r="Z1708" s="417"/>
      <c r="AA1708" s="417"/>
      <c r="AB1708" s="417"/>
      <c r="AC1708" s="417"/>
      <c r="AD1708" s="417"/>
      <c r="AE1708" s="417"/>
      <c r="AF1708" s="417"/>
      <c r="AG1708" s="417"/>
    </row>
    <row r="1709" spans="1:33" s="461" customFormat="1" x14ac:dyDescent="0.2">
      <c r="A1709" s="478"/>
      <c r="J1709" s="479"/>
      <c r="N1709" s="417"/>
      <c r="O1709" s="417"/>
      <c r="P1709" s="417"/>
      <c r="Q1709" s="417"/>
      <c r="R1709" s="417"/>
      <c r="S1709" s="417"/>
      <c r="T1709" s="417"/>
      <c r="U1709" s="416"/>
      <c r="V1709" s="416"/>
      <c r="W1709" s="417"/>
      <c r="X1709" s="417"/>
      <c r="Y1709" s="417"/>
      <c r="Z1709" s="417"/>
      <c r="AA1709" s="417"/>
      <c r="AB1709" s="417"/>
      <c r="AC1709" s="417"/>
      <c r="AD1709" s="417"/>
      <c r="AE1709" s="417"/>
      <c r="AF1709" s="417"/>
      <c r="AG1709" s="417"/>
    </row>
    <row r="1710" spans="1:33" s="461" customFormat="1" x14ac:dyDescent="0.2">
      <c r="A1710" s="478"/>
      <c r="J1710" s="479"/>
      <c r="N1710" s="417"/>
      <c r="O1710" s="417"/>
      <c r="P1710" s="417"/>
      <c r="Q1710" s="417"/>
      <c r="R1710" s="417"/>
      <c r="S1710" s="417"/>
      <c r="T1710" s="417"/>
      <c r="U1710" s="416"/>
      <c r="V1710" s="416"/>
      <c r="W1710" s="417"/>
      <c r="X1710" s="417"/>
      <c r="Y1710" s="417"/>
      <c r="Z1710" s="417"/>
      <c r="AA1710" s="417"/>
      <c r="AB1710" s="417"/>
      <c r="AC1710" s="417"/>
      <c r="AD1710" s="417"/>
      <c r="AE1710" s="417"/>
      <c r="AF1710" s="417"/>
      <c r="AG1710" s="417"/>
    </row>
    <row r="1711" spans="1:33" s="461" customFormat="1" x14ac:dyDescent="0.2">
      <c r="A1711" s="478"/>
      <c r="J1711" s="479"/>
      <c r="N1711" s="417"/>
      <c r="O1711" s="417"/>
      <c r="P1711" s="417"/>
      <c r="Q1711" s="417"/>
      <c r="R1711" s="417"/>
      <c r="S1711" s="417"/>
      <c r="T1711" s="417"/>
      <c r="U1711" s="416"/>
      <c r="V1711" s="416"/>
      <c r="W1711" s="417"/>
      <c r="X1711" s="417"/>
      <c r="Y1711" s="417"/>
      <c r="Z1711" s="417"/>
      <c r="AA1711" s="417"/>
      <c r="AB1711" s="417"/>
      <c r="AC1711" s="417"/>
      <c r="AD1711" s="417"/>
      <c r="AE1711" s="417"/>
      <c r="AF1711" s="417"/>
      <c r="AG1711" s="417"/>
    </row>
    <row r="1712" spans="1:33" s="461" customFormat="1" x14ac:dyDescent="0.2">
      <c r="A1712" s="478"/>
      <c r="J1712" s="479"/>
      <c r="N1712" s="417"/>
      <c r="O1712" s="417"/>
      <c r="P1712" s="417"/>
      <c r="Q1712" s="417"/>
      <c r="R1712" s="417"/>
      <c r="S1712" s="417"/>
      <c r="T1712" s="417"/>
      <c r="U1712" s="416"/>
      <c r="V1712" s="416"/>
      <c r="W1712" s="417"/>
      <c r="X1712" s="417"/>
      <c r="Y1712" s="417"/>
      <c r="Z1712" s="417"/>
      <c r="AA1712" s="417"/>
      <c r="AB1712" s="417"/>
      <c r="AC1712" s="417"/>
      <c r="AD1712" s="417"/>
      <c r="AE1712" s="417"/>
      <c r="AF1712" s="417"/>
      <c r="AG1712" s="417"/>
    </row>
    <row r="1713" spans="1:33" s="461" customFormat="1" x14ac:dyDescent="0.2">
      <c r="A1713" s="478"/>
      <c r="J1713" s="479"/>
      <c r="N1713" s="417"/>
      <c r="O1713" s="417"/>
      <c r="P1713" s="417"/>
      <c r="Q1713" s="417"/>
      <c r="R1713" s="417"/>
      <c r="S1713" s="417"/>
      <c r="T1713" s="417"/>
      <c r="U1713" s="416"/>
      <c r="V1713" s="416"/>
      <c r="W1713" s="417"/>
      <c r="X1713" s="417"/>
      <c r="Y1713" s="417"/>
      <c r="Z1713" s="417"/>
      <c r="AA1713" s="417"/>
      <c r="AB1713" s="417"/>
      <c r="AC1713" s="417"/>
      <c r="AD1713" s="417"/>
      <c r="AE1713" s="417"/>
      <c r="AF1713" s="417"/>
      <c r="AG1713" s="417"/>
    </row>
    <row r="1714" spans="1:33" s="461" customFormat="1" x14ac:dyDescent="0.2">
      <c r="A1714" s="478"/>
      <c r="J1714" s="479"/>
      <c r="N1714" s="417"/>
      <c r="O1714" s="417"/>
      <c r="P1714" s="417"/>
      <c r="Q1714" s="417"/>
      <c r="R1714" s="417"/>
      <c r="S1714" s="417"/>
      <c r="T1714" s="417"/>
      <c r="U1714" s="416"/>
      <c r="V1714" s="416"/>
      <c r="W1714" s="417"/>
      <c r="X1714" s="417"/>
      <c r="Y1714" s="417"/>
      <c r="Z1714" s="417"/>
      <c r="AA1714" s="417"/>
      <c r="AB1714" s="417"/>
      <c r="AC1714" s="417"/>
      <c r="AD1714" s="417"/>
      <c r="AE1714" s="417"/>
      <c r="AF1714" s="417"/>
      <c r="AG1714" s="417"/>
    </row>
    <row r="1715" spans="1:33" s="461" customFormat="1" x14ac:dyDescent="0.2">
      <c r="A1715" s="478"/>
      <c r="J1715" s="479"/>
      <c r="N1715" s="417"/>
      <c r="O1715" s="417"/>
      <c r="P1715" s="417"/>
      <c r="Q1715" s="417"/>
      <c r="R1715" s="417"/>
      <c r="S1715" s="417"/>
      <c r="T1715" s="417"/>
      <c r="U1715" s="416"/>
      <c r="V1715" s="416"/>
      <c r="W1715" s="417"/>
      <c r="X1715" s="417"/>
      <c r="Y1715" s="417"/>
      <c r="Z1715" s="417"/>
      <c r="AA1715" s="417"/>
      <c r="AB1715" s="417"/>
      <c r="AC1715" s="417"/>
      <c r="AD1715" s="417"/>
      <c r="AE1715" s="417"/>
      <c r="AF1715" s="417"/>
      <c r="AG1715" s="417"/>
    </row>
    <row r="1716" spans="1:33" s="461" customFormat="1" x14ac:dyDescent="0.2">
      <c r="A1716" s="478"/>
      <c r="J1716" s="479"/>
      <c r="N1716" s="417"/>
      <c r="O1716" s="417"/>
      <c r="P1716" s="417"/>
      <c r="Q1716" s="417"/>
      <c r="R1716" s="417"/>
      <c r="S1716" s="417"/>
      <c r="T1716" s="417"/>
      <c r="U1716" s="416"/>
      <c r="V1716" s="416"/>
      <c r="W1716" s="417"/>
      <c r="X1716" s="417"/>
      <c r="Y1716" s="417"/>
      <c r="Z1716" s="417"/>
      <c r="AA1716" s="417"/>
      <c r="AB1716" s="417"/>
      <c r="AC1716" s="417"/>
      <c r="AD1716" s="417"/>
      <c r="AE1716" s="417"/>
      <c r="AF1716" s="417"/>
      <c r="AG1716" s="417"/>
    </row>
    <row r="1717" spans="1:33" s="461" customFormat="1" x14ac:dyDescent="0.2">
      <c r="A1717" s="478"/>
      <c r="J1717" s="479"/>
      <c r="N1717" s="417"/>
      <c r="O1717" s="417"/>
      <c r="P1717" s="417"/>
      <c r="Q1717" s="417"/>
      <c r="R1717" s="417"/>
      <c r="S1717" s="417"/>
      <c r="T1717" s="417"/>
      <c r="U1717" s="416"/>
      <c r="V1717" s="416"/>
      <c r="W1717" s="417"/>
      <c r="X1717" s="417"/>
      <c r="Y1717" s="417"/>
      <c r="Z1717" s="417"/>
      <c r="AA1717" s="417"/>
      <c r="AB1717" s="417"/>
      <c r="AC1717" s="417"/>
      <c r="AD1717" s="417"/>
      <c r="AE1717" s="417"/>
      <c r="AF1717" s="417"/>
      <c r="AG1717" s="417"/>
    </row>
    <row r="1718" spans="1:33" s="461" customFormat="1" x14ac:dyDescent="0.2">
      <c r="A1718" s="478"/>
      <c r="J1718" s="479"/>
      <c r="N1718" s="417"/>
      <c r="O1718" s="417"/>
      <c r="P1718" s="417"/>
      <c r="Q1718" s="417"/>
      <c r="R1718" s="417"/>
      <c r="S1718" s="417"/>
      <c r="T1718" s="417"/>
      <c r="U1718" s="416"/>
      <c r="V1718" s="416"/>
      <c r="W1718" s="417"/>
      <c r="X1718" s="417"/>
      <c r="Y1718" s="417"/>
      <c r="Z1718" s="417"/>
      <c r="AA1718" s="417"/>
      <c r="AB1718" s="417"/>
      <c r="AC1718" s="417"/>
      <c r="AD1718" s="417"/>
      <c r="AE1718" s="417"/>
      <c r="AF1718" s="417"/>
      <c r="AG1718" s="417"/>
    </row>
    <row r="1719" spans="1:33" s="461" customFormat="1" x14ac:dyDescent="0.2">
      <c r="A1719" s="478"/>
      <c r="J1719" s="479"/>
      <c r="N1719" s="417"/>
      <c r="O1719" s="417"/>
      <c r="P1719" s="417"/>
      <c r="Q1719" s="417"/>
      <c r="R1719" s="417"/>
      <c r="S1719" s="417"/>
      <c r="T1719" s="417"/>
      <c r="U1719" s="416"/>
      <c r="V1719" s="416"/>
      <c r="W1719" s="417"/>
      <c r="X1719" s="417"/>
      <c r="Y1719" s="417"/>
      <c r="Z1719" s="417"/>
      <c r="AA1719" s="417"/>
      <c r="AB1719" s="417"/>
      <c r="AC1719" s="417"/>
      <c r="AD1719" s="417"/>
      <c r="AE1719" s="417"/>
      <c r="AF1719" s="417"/>
      <c r="AG1719" s="417"/>
    </row>
    <row r="1720" spans="1:33" s="461" customFormat="1" x14ac:dyDescent="0.2">
      <c r="A1720" s="478"/>
      <c r="J1720" s="479"/>
      <c r="N1720" s="417"/>
      <c r="O1720" s="417"/>
      <c r="P1720" s="417"/>
      <c r="Q1720" s="417"/>
      <c r="R1720" s="417"/>
      <c r="S1720" s="417"/>
      <c r="T1720" s="417"/>
      <c r="U1720" s="416"/>
      <c r="V1720" s="416"/>
      <c r="W1720" s="417"/>
      <c r="X1720" s="417"/>
      <c r="Y1720" s="417"/>
      <c r="Z1720" s="417"/>
      <c r="AA1720" s="417"/>
      <c r="AB1720" s="417"/>
      <c r="AC1720" s="417"/>
      <c r="AD1720" s="417"/>
      <c r="AE1720" s="417"/>
      <c r="AF1720" s="417"/>
      <c r="AG1720" s="417"/>
    </row>
    <row r="1721" spans="1:33" s="461" customFormat="1" x14ac:dyDescent="0.2">
      <c r="A1721" s="478"/>
      <c r="J1721" s="479"/>
      <c r="N1721" s="417"/>
      <c r="O1721" s="417"/>
      <c r="P1721" s="417"/>
      <c r="Q1721" s="417"/>
      <c r="R1721" s="417"/>
      <c r="S1721" s="417"/>
      <c r="T1721" s="417"/>
      <c r="U1721" s="416"/>
      <c r="V1721" s="416"/>
      <c r="W1721" s="417"/>
      <c r="X1721" s="417"/>
      <c r="Y1721" s="417"/>
      <c r="Z1721" s="417"/>
      <c r="AA1721" s="417"/>
      <c r="AB1721" s="417"/>
      <c r="AC1721" s="417"/>
      <c r="AD1721" s="417"/>
      <c r="AE1721" s="417"/>
      <c r="AF1721" s="417"/>
      <c r="AG1721" s="417"/>
    </row>
    <row r="1722" spans="1:33" s="461" customFormat="1" x14ac:dyDescent="0.2">
      <c r="A1722" s="478"/>
      <c r="J1722" s="479"/>
      <c r="N1722" s="417"/>
      <c r="O1722" s="417"/>
      <c r="P1722" s="417"/>
      <c r="Q1722" s="417"/>
      <c r="R1722" s="417"/>
      <c r="S1722" s="417"/>
      <c r="T1722" s="417"/>
      <c r="U1722" s="416"/>
      <c r="V1722" s="416"/>
      <c r="W1722" s="417"/>
      <c r="X1722" s="417"/>
      <c r="Y1722" s="417"/>
      <c r="Z1722" s="417"/>
      <c r="AA1722" s="417"/>
      <c r="AB1722" s="417"/>
      <c r="AC1722" s="417"/>
      <c r="AD1722" s="417"/>
      <c r="AE1722" s="417"/>
      <c r="AF1722" s="417"/>
      <c r="AG1722" s="417"/>
    </row>
    <row r="1723" spans="1:33" s="461" customFormat="1" x14ac:dyDescent="0.2">
      <c r="A1723" s="478"/>
      <c r="J1723" s="479"/>
      <c r="N1723" s="417"/>
      <c r="O1723" s="417"/>
      <c r="P1723" s="417"/>
      <c r="Q1723" s="417"/>
      <c r="R1723" s="417"/>
      <c r="S1723" s="417"/>
      <c r="T1723" s="417"/>
      <c r="U1723" s="416"/>
      <c r="V1723" s="416"/>
      <c r="W1723" s="417"/>
      <c r="X1723" s="417"/>
      <c r="Y1723" s="417"/>
      <c r="Z1723" s="417"/>
      <c r="AA1723" s="417"/>
      <c r="AB1723" s="417"/>
      <c r="AC1723" s="417"/>
      <c r="AD1723" s="417"/>
      <c r="AE1723" s="417"/>
      <c r="AF1723" s="417"/>
      <c r="AG1723" s="417"/>
    </row>
    <row r="1724" spans="1:33" s="461" customFormat="1" x14ac:dyDescent="0.2">
      <c r="A1724" s="478"/>
      <c r="J1724" s="479"/>
      <c r="N1724" s="417"/>
      <c r="O1724" s="417"/>
      <c r="P1724" s="417"/>
      <c r="Q1724" s="417"/>
      <c r="R1724" s="417"/>
      <c r="S1724" s="417"/>
      <c r="T1724" s="417"/>
      <c r="U1724" s="416"/>
      <c r="V1724" s="416"/>
      <c r="W1724" s="417"/>
      <c r="X1724" s="417"/>
      <c r="Y1724" s="417"/>
      <c r="Z1724" s="417"/>
      <c r="AA1724" s="417"/>
      <c r="AB1724" s="417"/>
      <c r="AC1724" s="417"/>
      <c r="AD1724" s="417"/>
      <c r="AE1724" s="417"/>
      <c r="AF1724" s="417"/>
      <c r="AG1724" s="417"/>
    </row>
    <row r="1725" spans="1:33" s="461" customFormat="1" x14ac:dyDescent="0.2">
      <c r="A1725" s="478"/>
      <c r="J1725" s="479"/>
      <c r="N1725" s="417"/>
      <c r="O1725" s="417"/>
      <c r="P1725" s="417"/>
      <c r="Q1725" s="417"/>
      <c r="R1725" s="417"/>
      <c r="S1725" s="417"/>
      <c r="T1725" s="417"/>
      <c r="U1725" s="416"/>
      <c r="V1725" s="416"/>
      <c r="W1725" s="417"/>
      <c r="X1725" s="417"/>
      <c r="Y1725" s="417"/>
      <c r="Z1725" s="417"/>
      <c r="AA1725" s="417"/>
      <c r="AB1725" s="417"/>
      <c r="AC1725" s="417"/>
      <c r="AD1725" s="417"/>
      <c r="AE1725" s="417"/>
      <c r="AF1725" s="417"/>
      <c r="AG1725" s="417"/>
    </row>
    <row r="1726" spans="1:33" s="461" customFormat="1" x14ac:dyDescent="0.2">
      <c r="A1726" s="478"/>
      <c r="J1726" s="479"/>
      <c r="N1726" s="417"/>
      <c r="O1726" s="417"/>
      <c r="P1726" s="417"/>
      <c r="Q1726" s="417"/>
      <c r="R1726" s="417"/>
      <c r="S1726" s="417"/>
      <c r="T1726" s="417"/>
      <c r="U1726" s="416"/>
      <c r="V1726" s="416"/>
      <c r="W1726" s="417"/>
      <c r="X1726" s="417"/>
      <c r="Y1726" s="417"/>
      <c r="Z1726" s="417"/>
      <c r="AA1726" s="417"/>
      <c r="AB1726" s="417"/>
      <c r="AC1726" s="417"/>
      <c r="AD1726" s="417"/>
      <c r="AE1726" s="417"/>
      <c r="AF1726" s="417"/>
      <c r="AG1726" s="417"/>
    </row>
    <row r="1727" spans="1:33" s="461" customFormat="1" x14ac:dyDescent="0.2">
      <c r="A1727" s="478"/>
      <c r="J1727" s="479"/>
      <c r="N1727" s="417"/>
      <c r="O1727" s="417"/>
      <c r="P1727" s="417"/>
      <c r="Q1727" s="417"/>
      <c r="R1727" s="417"/>
      <c r="S1727" s="417"/>
      <c r="T1727" s="417"/>
      <c r="U1727" s="416"/>
      <c r="V1727" s="416"/>
      <c r="W1727" s="417"/>
      <c r="X1727" s="417"/>
      <c r="Y1727" s="417"/>
      <c r="Z1727" s="417"/>
      <c r="AA1727" s="417"/>
      <c r="AB1727" s="417"/>
      <c r="AC1727" s="417"/>
      <c r="AD1727" s="417"/>
      <c r="AE1727" s="417"/>
      <c r="AF1727" s="417"/>
      <c r="AG1727" s="417"/>
    </row>
    <row r="1728" spans="1:33" s="461" customFormat="1" x14ac:dyDescent="0.2">
      <c r="A1728" s="478"/>
      <c r="J1728" s="479"/>
      <c r="N1728" s="417"/>
      <c r="O1728" s="417"/>
      <c r="P1728" s="417"/>
      <c r="Q1728" s="417"/>
      <c r="R1728" s="417"/>
      <c r="S1728" s="417"/>
      <c r="T1728" s="417"/>
      <c r="U1728" s="416"/>
      <c r="V1728" s="416"/>
      <c r="W1728" s="417"/>
      <c r="X1728" s="417"/>
      <c r="Y1728" s="417"/>
      <c r="Z1728" s="417"/>
      <c r="AA1728" s="417"/>
      <c r="AB1728" s="417"/>
      <c r="AC1728" s="417"/>
      <c r="AD1728" s="417"/>
      <c r="AE1728" s="417"/>
      <c r="AF1728" s="417"/>
      <c r="AG1728" s="417"/>
    </row>
    <row r="1729" spans="1:33" s="461" customFormat="1" x14ac:dyDescent="0.2">
      <c r="A1729" s="478"/>
      <c r="J1729" s="479"/>
      <c r="N1729" s="417"/>
      <c r="O1729" s="417"/>
      <c r="P1729" s="417"/>
      <c r="Q1729" s="417"/>
      <c r="R1729" s="417"/>
      <c r="S1729" s="417"/>
      <c r="T1729" s="417"/>
      <c r="U1729" s="416"/>
      <c r="V1729" s="416"/>
      <c r="W1729" s="417"/>
      <c r="X1729" s="417"/>
      <c r="Y1729" s="417"/>
      <c r="Z1729" s="417"/>
      <c r="AA1729" s="417"/>
      <c r="AB1729" s="417"/>
      <c r="AC1729" s="417"/>
      <c r="AD1729" s="417"/>
      <c r="AE1729" s="417"/>
      <c r="AF1729" s="417"/>
      <c r="AG1729" s="417"/>
    </row>
    <row r="1730" spans="1:33" s="461" customFormat="1" x14ac:dyDescent="0.2">
      <c r="A1730" s="478"/>
      <c r="J1730" s="479"/>
      <c r="N1730" s="417"/>
      <c r="O1730" s="417"/>
      <c r="P1730" s="417"/>
      <c r="Q1730" s="417"/>
      <c r="R1730" s="417"/>
      <c r="S1730" s="417"/>
      <c r="T1730" s="417"/>
      <c r="U1730" s="416"/>
      <c r="V1730" s="416"/>
      <c r="W1730" s="417"/>
      <c r="X1730" s="417"/>
      <c r="Y1730" s="417"/>
      <c r="Z1730" s="417"/>
      <c r="AA1730" s="417"/>
      <c r="AB1730" s="417"/>
      <c r="AC1730" s="417"/>
      <c r="AD1730" s="417"/>
      <c r="AE1730" s="417"/>
      <c r="AF1730" s="417"/>
      <c r="AG1730" s="417"/>
    </row>
    <row r="1731" spans="1:33" s="461" customFormat="1" x14ac:dyDescent="0.2">
      <c r="A1731" s="478"/>
      <c r="J1731" s="479"/>
      <c r="N1731" s="417"/>
      <c r="O1731" s="417"/>
      <c r="P1731" s="417"/>
      <c r="Q1731" s="417"/>
      <c r="R1731" s="417"/>
      <c r="S1731" s="417"/>
      <c r="T1731" s="417"/>
      <c r="U1731" s="416"/>
      <c r="V1731" s="416"/>
      <c r="W1731" s="417"/>
      <c r="X1731" s="417"/>
      <c r="Y1731" s="417"/>
      <c r="Z1731" s="417"/>
      <c r="AA1731" s="417"/>
      <c r="AB1731" s="417"/>
      <c r="AC1731" s="417"/>
      <c r="AD1731" s="417"/>
      <c r="AE1731" s="417"/>
      <c r="AF1731" s="417"/>
      <c r="AG1731" s="417"/>
    </row>
    <row r="1732" spans="1:33" s="461" customFormat="1" x14ac:dyDescent="0.2">
      <c r="A1732" s="478"/>
      <c r="J1732" s="479"/>
      <c r="N1732" s="417"/>
      <c r="O1732" s="417"/>
      <c r="P1732" s="417"/>
      <c r="Q1732" s="417"/>
      <c r="R1732" s="417"/>
      <c r="S1732" s="417"/>
      <c r="T1732" s="417"/>
      <c r="U1732" s="416"/>
      <c r="V1732" s="416"/>
      <c r="W1732" s="417"/>
      <c r="X1732" s="417"/>
      <c r="Y1732" s="417"/>
      <c r="Z1732" s="417"/>
      <c r="AA1732" s="417"/>
      <c r="AB1732" s="417"/>
      <c r="AC1732" s="417"/>
      <c r="AD1732" s="417"/>
      <c r="AE1732" s="417"/>
      <c r="AF1732" s="417"/>
      <c r="AG1732" s="417"/>
    </row>
    <row r="1733" spans="1:33" s="461" customFormat="1" x14ac:dyDescent="0.2">
      <c r="A1733" s="478"/>
      <c r="J1733" s="479"/>
      <c r="N1733" s="417"/>
      <c r="O1733" s="417"/>
      <c r="P1733" s="417"/>
      <c r="Q1733" s="417"/>
      <c r="R1733" s="417"/>
      <c r="S1733" s="417"/>
      <c r="T1733" s="417"/>
      <c r="U1733" s="416"/>
      <c r="V1733" s="416"/>
      <c r="W1733" s="417"/>
      <c r="X1733" s="417"/>
      <c r="Y1733" s="417"/>
      <c r="Z1733" s="417"/>
      <c r="AA1733" s="417"/>
      <c r="AB1733" s="417"/>
      <c r="AC1733" s="417"/>
      <c r="AD1733" s="417"/>
      <c r="AE1733" s="417"/>
      <c r="AF1733" s="417"/>
      <c r="AG1733" s="417"/>
    </row>
    <row r="1734" spans="1:33" s="461" customFormat="1" x14ac:dyDescent="0.2">
      <c r="A1734" s="478"/>
      <c r="J1734" s="479"/>
      <c r="N1734" s="417"/>
      <c r="O1734" s="417"/>
      <c r="P1734" s="417"/>
      <c r="Q1734" s="417"/>
      <c r="R1734" s="417"/>
      <c r="S1734" s="417"/>
      <c r="T1734" s="417"/>
      <c r="U1734" s="416"/>
      <c r="V1734" s="416"/>
      <c r="W1734" s="417"/>
      <c r="X1734" s="417"/>
      <c r="Y1734" s="417"/>
      <c r="Z1734" s="417"/>
      <c r="AA1734" s="417"/>
      <c r="AB1734" s="417"/>
      <c r="AC1734" s="417"/>
      <c r="AD1734" s="417"/>
      <c r="AE1734" s="417"/>
      <c r="AF1734" s="417"/>
      <c r="AG1734" s="417"/>
    </row>
    <row r="1735" spans="1:33" s="461" customFormat="1" x14ac:dyDescent="0.2">
      <c r="A1735" s="478"/>
      <c r="J1735" s="479"/>
      <c r="N1735" s="417"/>
      <c r="O1735" s="417"/>
      <c r="P1735" s="417"/>
      <c r="Q1735" s="417"/>
      <c r="R1735" s="417"/>
      <c r="S1735" s="417"/>
      <c r="T1735" s="417"/>
      <c r="U1735" s="416"/>
      <c r="V1735" s="416"/>
      <c r="W1735" s="417"/>
      <c r="X1735" s="417"/>
      <c r="Y1735" s="417"/>
      <c r="Z1735" s="417"/>
      <c r="AA1735" s="417"/>
      <c r="AB1735" s="417"/>
      <c r="AC1735" s="417"/>
      <c r="AD1735" s="417"/>
      <c r="AE1735" s="417"/>
      <c r="AF1735" s="417"/>
      <c r="AG1735" s="417"/>
    </row>
    <row r="1736" spans="1:33" s="461" customFormat="1" x14ac:dyDescent="0.2">
      <c r="A1736" s="478"/>
      <c r="J1736" s="479"/>
      <c r="N1736" s="417"/>
      <c r="O1736" s="417"/>
      <c r="P1736" s="417"/>
      <c r="Q1736" s="417"/>
      <c r="R1736" s="417"/>
      <c r="S1736" s="417"/>
      <c r="T1736" s="417"/>
      <c r="U1736" s="416"/>
      <c r="V1736" s="416"/>
      <c r="W1736" s="417"/>
      <c r="X1736" s="417"/>
      <c r="Y1736" s="417"/>
      <c r="Z1736" s="417"/>
      <c r="AA1736" s="417"/>
      <c r="AB1736" s="417"/>
      <c r="AC1736" s="417"/>
      <c r="AD1736" s="417"/>
      <c r="AE1736" s="417"/>
      <c r="AF1736" s="417"/>
      <c r="AG1736" s="417"/>
    </row>
    <row r="1737" spans="1:33" s="461" customFormat="1" x14ac:dyDescent="0.2">
      <c r="A1737" s="478"/>
      <c r="J1737" s="479"/>
      <c r="N1737" s="417"/>
      <c r="O1737" s="417"/>
      <c r="P1737" s="417"/>
      <c r="Q1737" s="417"/>
      <c r="R1737" s="417"/>
      <c r="S1737" s="417"/>
      <c r="T1737" s="417"/>
      <c r="U1737" s="416"/>
      <c r="V1737" s="416"/>
      <c r="W1737" s="417"/>
      <c r="X1737" s="417"/>
      <c r="Y1737" s="417"/>
      <c r="Z1737" s="417"/>
      <c r="AA1737" s="417"/>
      <c r="AB1737" s="417"/>
      <c r="AC1737" s="417"/>
      <c r="AD1737" s="417"/>
      <c r="AE1737" s="417"/>
      <c r="AF1737" s="417"/>
      <c r="AG1737" s="417"/>
    </row>
    <row r="1738" spans="1:33" s="461" customFormat="1" x14ac:dyDescent="0.2">
      <c r="A1738" s="478"/>
      <c r="J1738" s="479"/>
      <c r="N1738" s="417"/>
      <c r="O1738" s="417"/>
      <c r="P1738" s="417"/>
      <c r="Q1738" s="417"/>
      <c r="R1738" s="417"/>
      <c r="S1738" s="417"/>
      <c r="T1738" s="417"/>
      <c r="U1738" s="416"/>
      <c r="V1738" s="416"/>
      <c r="W1738" s="417"/>
      <c r="X1738" s="417"/>
      <c r="Y1738" s="417"/>
      <c r="Z1738" s="417"/>
      <c r="AA1738" s="417"/>
      <c r="AB1738" s="417"/>
      <c r="AC1738" s="417"/>
      <c r="AD1738" s="417"/>
      <c r="AE1738" s="417"/>
      <c r="AF1738" s="417"/>
      <c r="AG1738" s="417"/>
    </row>
    <row r="1739" spans="1:33" s="461" customFormat="1" x14ac:dyDescent="0.2">
      <c r="A1739" s="478"/>
      <c r="J1739" s="479"/>
      <c r="N1739" s="417"/>
      <c r="O1739" s="417"/>
      <c r="P1739" s="417"/>
      <c r="Q1739" s="417"/>
      <c r="R1739" s="417"/>
      <c r="S1739" s="417"/>
      <c r="T1739" s="417"/>
      <c r="U1739" s="416"/>
      <c r="V1739" s="416"/>
      <c r="W1739" s="417"/>
      <c r="X1739" s="417"/>
      <c r="Y1739" s="417"/>
      <c r="Z1739" s="417"/>
      <c r="AA1739" s="417"/>
      <c r="AB1739" s="417"/>
      <c r="AC1739" s="417"/>
      <c r="AD1739" s="417"/>
      <c r="AE1739" s="417"/>
      <c r="AF1739" s="417"/>
      <c r="AG1739" s="417"/>
    </row>
    <row r="1740" spans="1:33" s="461" customFormat="1" x14ac:dyDescent="0.2">
      <c r="A1740" s="478"/>
      <c r="J1740" s="479"/>
      <c r="N1740" s="417"/>
      <c r="O1740" s="417"/>
      <c r="P1740" s="417"/>
      <c r="Q1740" s="417"/>
      <c r="R1740" s="417"/>
      <c r="S1740" s="417"/>
      <c r="T1740" s="417"/>
      <c r="U1740" s="416"/>
      <c r="V1740" s="416"/>
      <c r="W1740" s="417"/>
      <c r="X1740" s="417"/>
      <c r="Y1740" s="417"/>
      <c r="Z1740" s="417"/>
      <c r="AA1740" s="417"/>
      <c r="AB1740" s="417"/>
      <c r="AC1740" s="417"/>
      <c r="AD1740" s="417"/>
      <c r="AE1740" s="417"/>
      <c r="AF1740" s="417"/>
      <c r="AG1740" s="417"/>
    </row>
    <row r="1741" spans="1:33" s="461" customFormat="1" x14ac:dyDescent="0.2">
      <c r="A1741" s="478"/>
      <c r="J1741" s="479"/>
      <c r="N1741" s="417"/>
      <c r="O1741" s="417"/>
      <c r="P1741" s="417"/>
      <c r="Q1741" s="417"/>
      <c r="R1741" s="417"/>
      <c r="S1741" s="417"/>
      <c r="T1741" s="417"/>
      <c r="U1741" s="416"/>
      <c r="V1741" s="416"/>
      <c r="W1741" s="417"/>
      <c r="X1741" s="417"/>
      <c r="Y1741" s="417"/>
      <c r="Z1741" s="417"/>
      <c r="AA1741" s="417"/>
      <c r="AB1741" s="417"/>
      <c r="AC1741" s="417"/>
      <c r="AD1741" s="417"/>
      <c r="AE1741" s="417"/>
      <c r="AF1741" s="417"/>
      <c r="AG1741" s="417"/>
    </row>
    <row r="1742" spans="1:33" s="461" customFormat="1" x14ac:dyDescent="0.2">
      <c r="A1742" s="478"/>
      <c r="J1742" s="479"/>
      <c r="N1742" s="417"/>
      <c r="O1742" s="417"/>
      <c r="P1742" s="417"/>
      <c r="Q1742" s="417"/>
      <c r="R1742" s="417"/>
      <c r="S1742" s="417"/>
      <c r="T1742" s="417"/>
      <c r="U1742" s="416"/>
      <c r="V1742" s="416"/>
      <c r="W1742" s="417"/>
      <c r="X1742" s="417"/>
      <c r="Y1742" s="417"/>
      <c r="Z1742" s="417"/>
      <c r="AA1742" s="417"/>
      <c r="AB1742" s="417"/>
      <c r="AC1742" s="417"/>
      <c r="AD1742" s="417"/>
      <c r="AE1742" s="417"/>
      <c r="AF1742" s="417"/>
      <c r="AG1742" s="417"/>
    </row>
    <row r="1743" spans="1:33" s="461" customFormat="1" x14ac:dyDescent="0.2">
      <c r="A1743" s="478"/>
      <c r="J1743" s="479"/>
      <c r="N1743" s="417"/>
      <c r="O1743" s="417"/>
      <c r="P1743" s="417"/>
      <c r="Q1743" s="417"/>
      <c r="R1743" s="417"/>
      <c r="S1743" s="417"/>
      <c r="T1743" s="417"/>
      <c r="U1743" s="416"/>
      <c r="V1743" s="416"/>
      <c r="W1743" s="417"/>
      <c r="X1743" s="417"/>
      <c r="Y1743" s="417"/>
      <c r="Z1743" s="417"/>
      <c r="AA1743" s="417"/>
      <c r="AB1743" s="417"/>
      <c r="AC1743" s="417"/>
      <c r="AD1743" s="417"/>
      <c r="AE1743" s="417"/>
      <c r="AF1743" s="417"/>
      <c r="AG1743" s="417"/>
    </row>
    <row r="1744" spans="1:33" s="461" customFormat="1" x14ac:dyDescent="0.2">
      <c r="A1744" s="478"/>
      <c r="J1744" s="479"/>
      <c r="N1744" s="417"/>
      <c r="O1744" s="417"/>
      <c r="P1744" s="417"/>
      <c r="Q1744" s="417"/>
      <c r="R1744" s="417"/>
      <c r="S1744" s="417"/>
      <c r="T1744" s="417"/>
      <c r="U1744" s="416"/>
      <c r="V1744" s="416"/>
      <c r="W1744" s="417"/>
      <c r="X1744" s="417"/>
      <c r="Y1744" s="417"/>
      <c r="Z1744" s="417"/>
      <c r="AA1744" s="417"/>
      <c r="AB1744" s="417"/>
      <c r="AC1744" s="417"/>
      <c r="AD1744" s="417"/>
      <c r="AE1744" s="417"/>
      <c r="AF1744" s="417"/>
      <c r="AG1744" s="417"/>
    </row>
    <row r="1745" spans="1:33" s="461" customFormat="1" x14ac:dyDescent="0.2">
      <c r="A1745" s="478"/>
      <c r="J1745" s="479"/>
      <c r="N1745" s="417"/>
      <c r="O1745" s="417"/>
      <c r="P1745" s="417"/>
      <c r="Q1745" s="417"/>
      <c r="R1745" s="417"/>
      <c r="S1745" s="417"/>
      <c r="T1745" s="417"/>
      <c r="U1745" s="416"/>
      <c r="V1745" s="416"/>
      <c r="W1745" s="417"/>
      <c r="X1745" s="417"/>
      <c r="Y1745" s="417"/>
      <c r="Z1745" s="417"/>
      <c r="AA1745" s="417"/>
      <c r="AB1745" s="417"/>
      <c r="AC1745" s="417"/>
      <c r="AD1745" s="417"/>
      <c r="AE1745" s="417"/>
      <c r="AF1745" s="417"/>
      <c r="AG1745" s="417"/>
    </row>
    <row r="1746" spans="1:33" s="461" customFormat="1" x14ac:dyDescent="0.2">
      <c r="A1746" s="478"/>
      <c r="J1746" s="479"/>
      <c r="N1746" s="417"/>
      <c r="O1746" s="417"/>
      <c r="P1746" s="417"/>
      <c r="Q1746" s="417"/>
      <c r="R1746" s="417"/>
      <c r="S1746" s="417"/>
      <c r="T1746" s="417"/>
      <c r="U1746" s="416"/>
      <c r="V1746" s="416"/>
      <c r="W1746" s="417"/>
      <c r="X1746" s="417"/>
      <c r="Y1746" s="417"/>
      <c r="Z1746" s="417"/>
      <c r="AA1746" s="417"/>
      <c r="AB1746" s="417"/>
      <c r="AC1746" s="417"/>
      <c r="AD1746" s="417"/>
      <c r="AE1746" s="417"/>
      <c r="AF1746" s="417"/>
      <c r="AG1746" s="417"/>
    </row>
    <row r="1747" spans="1:33" s="461" customFormat="1" x14ac:dyDescent="0.2">
      <c r="A1747" s="478"/>
      <c r="J1747" s="479"/>
      <c r="N1747" s="417"/>
      <c r="O1747" s="417"/>
      <c r="P1747" s="417"/>
      <c r="Q1747" s="417"/>
      <c r="R1747" s="417"/>
      <c r="S1747" s="417"/>
      <c r="T1747" s="417"/>
      <c r="U1747" s="416"/>
      <c r="V1747" s="416"/>
      <c r="W1747" s="417"/>
      <c r="X1747" s="417"/>
      <c r="Y1747" s="417"/>
      <c r="Z1747" s="417"/>
      <c r="AA1747" s="417"/>
      <c r="AB1747" s="417"/>
      <c r="AC1747" s="417"/>
      <c r="AD1747" s="417"/>
      <c r="AE1747" s="417"/>
      <c r="AF1747" s="417"/>
      <c r="AG1747" s="417"/>
    </row>
    <row r="1748" spans="1:33" s="461" customFormat="1" x14ac:dyDescent="0.2">
      <c r="A1748" s="478"/>
      <c r="J1748" s="479"/>
      <c r="N1748" s="417"/>
      <c r="O1748" s="417"/>
      <c r="P1748" s="417"/>
      <c r="Q1748" s="417"/>
      <c r="R1748" s="417"/>
      <c r="S1748" s="417"/>
      <c r="T1748" s="417"/>
      <c r="U1748" s="416"/>
      <c r="V1748" s="416"/>
      <c r="W1748" s="417"/>
      <c r="X1748" s="417"/>
      <c r="Y1748" s="417"/>
      <c r="Z1748" s="417"/>
      <c r="AA1748" s="417"/>
      <c r="AB1748" s="417"/>
      <c r="AC1748" s="417"/>
      <c r="AD1748" s="417"/>
      <c r="AE1748" s="417"/>
      <c r="AF1748" s="417"/>
      <c r="AG1748" s="417"/>
    </row>
    <row r="1749" spans="1:33" s="461" customFormat="1" x14ac:dyDescent="0.2">
      <c r="A1749" s="478"/>
      <c r="J1749" s="479"/>
      <c r="N1749" s="417"/>
      <c r="O1749" s="417"/>
      <c r="P1749" s="417"/>
      <c r="Q1749" s="417"/>
      <c r="R1749" s="417"/>
      <c r="S1749" s="417"/>
      <c r="T1749" s="417"/>
      <c r="U1749" s="416"/>
      <c r="V1749" s="416"/>
      <c r="W1749" s="417"/>
      <c r="X1749" s="417"/>
      <c r="Y1749" s="417"/>
      <c r="Z1749" s="417"/>
      <c r="AA1749" s="417"/>
      <c r="AB1749" s="417"/>
      <c r="AC1749" s="417"/>
      <c r="AD1749" s="417"/>
      <c r="AE1749" s="417"/>
      <c r="AF1749" s="417"/>
      <c r="AG1749" s="417"/>
    </row>
    <row r="1750" spans="1:33" s="461" customFormat="1" x14ac:dyDescent="0.2">
      <c r="A1750" s="478"/>
      <c r="J1750" s="479"/>
      <c r="N1750" s="417"/>
      <c r="O1750" s="417"/>
      <c r="P1750" s="417"/>
      <c r="Q1750" s="417"/>
      <c r="R1750" s="417"/>
      <c r="S1750" s="417"/>
      <c r="T1750" s="417"/>
      <c r="U1750" s="416"/>
      <c r="V1750" s="416"/>
      <c r="W1750" s="417"/>
      <c r="X1750" s="417"/>
      <c r="Y1750" s="417"/>
      <c r="Z1750" s="417"/>
      <c r="AA1750" s="417"/>
      <c r="AB1750" s="417"/>
      <c r="AC1750" s="417"/>
      <c r="AD1750" s="417"/>
      <c r="AE1750" s="417"/>
      <c r="AF1750" s="417"/>
      <c r="AG1750" s="417"/>
    </row>
    <row r="1751" spans="1:33" s="461" customFormat="1" x14ac:dyDescent="0.2">
      <c r="A1751" s="478"/>
      <c r="J1751" s="479"/>
      <c r="N1751" s="417"/>
      <c r="O1751" s="417"/>
      <c r="P1751" s="417"/>
      <c r="Q1751" s="417"/>
      <c r="R1751" s="417"/>
      <c r="S1751" s="417"/>
      <c r="T1751" s="417"/>
      <c r="U1751" s="416"/>
      <c r="V1751" s="416"/>
      <c r="W1751" s="417"/>
      <c r="X1751" s="417"/>
      <c r="Y1751" s="417"/>
      <c r="Z1751" s="417"/>
      <c r="AA1751" s="417"/>
      <c r="AB1751" s="417"/>
      <c r="AC1751" s="417"/>
      <c r="AD1751" s="417"/>
      <c r="AE1751" s="417"/>
      <c r="AF1751" s="417"/>
      <c r="AG1751" s="417"/>
    </row>
    <row r="1752" spans="1:33" s="461" customFormat="1" x14ac:dyDescent="0.2">
      <c r="A1752" s="478"/>
      <c r="J1752" s="479"/>
      <c r="N1752" s="417"/>
      <c r="O1752" s="417"/>
      <c r="P1752" s="417"/>
      <c r="Q1752" s="417"/>
      <c r="R1752" s="417"/>
      <c r="S1752" s="417"/>
      <c r="T1752" s="417"/>
      <c r="U1752" s="416"/>
      <c r="V1752" s="416"/>
      <c r="W1752" s="417"/>
      <c r="X1752" s="417"/>
      <c r="Y1752" s="417"/>
      <c r="Z1752" s="417"/>
      <c r="AA1752" s="417"/>
      <c r="AB1752" s="417"/>
      <c r="AC1752" s="417"/>
      <c r="AD1752" s="417"/>
      <c r="AE1752" s="417"/>
      <c r="AF1752" s="417"/>
      <c r="AG1752" s="417"/>
    </row>
    <row r="1753" spans="1:33" s="461" customFormat="1" x14ac:dyDescent="0.2">
      <c r="A1753" s="478"/>
      <c r="J1753" s="479"/>
      <c r="N1753" s="417"/>
      <c r="O1753" s="417"/>
      <c r="P1753" s="417"/>
      <c r="Q1753" s="417"/>
      <c r="R1753" s="417"/>
      <c r="S1753" s="417"/>
      <c r="T1753" s="417"/>
      <c r="U1753" s="416"/>
      <c r="V1753" s="416"/>
      <c r="W1753" s="417"/>
      <c r="X1753" s="417"/>
      <c r="Y1753" s="417"/>
      <c r="Z1753" s="417"/>
      <c r="AA1753" s="417"/>
      <c r="AB1753" s="417"/>
      <c r="AC1753" s="417"/>
      <c r="AD1753" s="417"/>
      <c r="AE1753" s="417"/>
      <c r="AF1753" s="417"/>
      <c r="AG1753" s="417"/>
    </row>
    <row r="1754" spans="1:33" s="461" customFormat="1" x14ac:dyDescent="0.2">
      <c r="A1754" s="478"/>
      <c r="J1754" s="479"/>
      <c r="N1754" s="417"/>
      <c r="O1754" s="417"/>
      <c r="P1754" s="417"/>
      <c r="Q1754" s="417"/>
      <c r="R1754" s="417"/>
      <c r="S1754" s="417"/>
      <c r="T1754" s="417"/>
      <c r="U1754" s="416"/>
      <c r="V1754" s="416"/>
      <c r="W1754" s="417"/>
      <c r="X1754" s="417"/>
      <c r="Y1754" s="417"/>
      <c r="Z1754" s="417"/>
      <c r="AA1754" s="417"/>
      <c r="AB1754" s="417"/>
      <c r="AC1754" s="417"/>
      <c r="AD1754" s="417"/>
      <c r="AE1754" s="417"/>
      <c r="AF1754" s="417"/>
      <c r="AG1754" s="417"/>
    </row>
    <row r="1755" spans="1:33" s="461" customFormat="1" x14ac:dyDescent="0.2">
      <c r="A1755" s="478"/>
      <c r="J1755" s="479"/>
      <c r="N1755" s="417"/>
      <c r="O1755" s="417"/>
      <c r="P1755" s="417"/>
      <c r="Q1755" s="417"/>
      <c r="R1755" s="417"/>
      <c r="S1755" s="417"/>
      <c r="T1755" s="417"/>
      <c r="U1755" s="416"/>
      <c r="V1755" s="416"/>
      <c r="W1755" s="417"/>
      <c r="X1755" s="417"/>
      <c r="Y1755" s="417"/>
      <c r="Z1755" s="417"/>
      <c r="AA1755" s="417"/>
      <c r="AB1755" s="417"/>
      <c r="AC1755" s="417"/>
      <c r="AD1755" s="417"/>
      <c r="AE1755" s="417"/>
      <c r="AF1755" s="417"/>
      <c r="AG1755" s="417"/>
    </row>
    <row r="1756" spans="1:33" s="461" customFormat="1" x14ac:dyDescent="0.2">
      <c r="A1756" s="478"/>
      <c r="J1756" s="479"/>
      <c r="N1756" s="417"/>
      <c r="O1756" s="417"/>
      <c r="P1756" s="417"/>
      <c r="Q1756" s="417"/>
      <c r="R1756" s="417"/>
      <c r="S1756" s="417"/>
      <c r="T1756" s="417"/>
      <c r="U1756" s="416"/>
      <c r="V1756" s="416"/>
      <c r="W1756" s="417"/>
      <c r="X1756" s="417"/>
      <c r="Y1756" s="417"/>
      <c r="Z1756" s="417"/>
      <c r="AA1756" s="417"/>
      <c r="AB1756" s="417"/>
      <c r="AC1756" s="417"/>
      <c r="AD1756" s="417"/>
      <c r="AE1756" s="417"/>
      <c r="AF1756" s="417"/>
      <c r="AG1756" s="417"/>
    </row>
    <row r="1757" spans="1:33" s="461" customFormat="1" x14ac:dyDescent="0.2">
      <c r="A1757" s="478"/>
      <c r="J1757" s="479"/>
      <c r="N1757" s="417"/>
      <c r="O1757" s="417"/>
      <c r="P1757" s="417"/>
      <c r="Q1757" s="417"/>
      <c r="R1757" s="417"/>
      <c r="S1757" s="417"/>
      <c r="T1757" s="417"/>
      <c r="U1757" s="416"/>
      <c r="V1757" s="416"/>
      <c r="W1757" s="417"/>
      <c r="X1757" s="417"/>
      <c r="Y1757" s="417"/>
      <c r="Z1757" s="417"/>
      <c r="AA1757" s="417"/>
      <c r="AB1757" s="417"/>
      <c r="AC1757" s="417"/>
      <c r="AD1757" s="417"/>
      <c r="AE1757" s="417"/>
      <c r="AF1757" s="417"/>
      <c r="AG1757" s="417"/>
    </row>
    <row r="1758" spans="1:33" s="461" customFormat="1" x14ac:dyDescent="0.2">
      <c r="A1758" s="478"/>
      <c r="J1758" s="479"/>
      <c r="N1758" s="417"/>
      <c r="O1758" s="417"/>
      <c r="P1758" s="417"/>
      <c r="Q1758" s="417"/>
      <c r="R1758" s="417"/>
      <c r="S1758" s="417"/>
      <c r="T1758" s="417"/>
      <c r="U1758" s="416"/>
      <c r="V1758" s="416"/>
      <c r="W1758" s="417"/>
      <c r="X1758" s="417"/>
      <c r="Y1758" s="417"/>
      <c r="Z1758" s="417"/>
      <c r="AA1758" s="417"/>
      <c r="AB1758" s="417"/>
      <c r="AC1758" s="417"/>
      <c r="AD1758" s="417"/>
      <c r="AE1758" s="417"/>
      <c r="AF1758" s="417"/>
      <c r="AG1758" s="417"/>
    </row>
    <row r="1759" spans="1:33" s="461" customFormat="1" x14ac:dyDescent="0.2">
      <c r="A1759" s="478"/>
      <c r="J1759" s="479"/>
      <c r="N1759" s="417"/>
      <c r="O1759" s="417"/>
      <c r="P1759" s="417"/>
      <c r="Q1759" s="417"/>
      <c r="R1759" s="417"/>
      <c r="S1759" s="417"/>
      <c r="T1759" s="417"/>
      <c r="U1759" s="416"/>
      <c r="V1759" s="416"/>
      <c r="W1759" s="417"/>
      <c r="X1759" s="417"/>
      <c r="Y1759" s="417"/>
      <c r="Z1759" s="417"/>
      <c r="AA1759" s="417"/>
      <c r="AB1759" s="417"/>
      <c r="AC1759" s="417"/>
      <c r="AD1759" s="417"/>
      <c r="AE1759" s="417"/>
      <c r="AF1759" s="417"/>
      <c r="AG1759" s="417"/>
    </row>
    <row r="1760" spans="1:33" s="461" customFormat="1" x14ac:dyDescent="0.2">
      <c r="A1760" s="478"/>
      <c r="J1760" s="479"/>
      <c r="N1760" s="417"/>
      <c r="O1760" s="417"/>
      <c r="P1760" s="417"/>
      <c r="Q1760" s="417"/>
      <c r="R1760" s="417"/>
      <c r="S1760" s="417"/>
      <c r="T1760" s="417"/>
      <c r="U1760" s="416"/>
      <c r="V1760" s="416"/>
      <c r="W1760" s="417"/>
      <c r="X1760" s="417"/>
      <c r="Y1760" s="417"/>
      <c r="Z1760" s="417"/>
      <c r="AA1760" s="417"/>
      <c r="AB1760" s="417"/>
      <c r="AC1760" s="417"/>
      <c r="AD1760" s="417"/>
      <c r="AE1760" s="417"/>
      <c r="AF1760" s="417"/>
      <c r="AG1760" s="417"/>
    </row>
    <row r="1761" spans="1:33" s="461" customFormat="1" x14ac:dyDescent="0.2">
      <c r="A1761" s="478"/>
      <c r="J1761" s="479"/>
      <c r="N1761" s="417"/>
      <c r="O1761" s="417"/>
      <c r="P1761" s="417"/>
      <c r="Q1761" s="417"/>
      <c r="R1761" s="417"/>
      <c r="S1761" s="417"/>
      <c r="T1761" s="417"/>
      <c r="U1761" s="416"/>
      <c r="V1761" s="416"/>
      <c r="W1761" s="417"/>
      <c r="X1761" s="417"/>
      <c r="Y1761" s="417"/>
      <c r="Z1761" s="417"/>
      <c r="AA1761" s="417"/>
      <c r="AB1761" s="417"/>
      <c r="AC1761" s="417"/>
      <c r="AD1761" s="417"/>
      <c r="AE1761" s="417"/>
      <c r="AF1761" s="417"/>
      <c r="AG1761" s="417"/>
    </row>
    <row r="1762" spans="1:33" s="461" customFormat="1" x14ac:dyDescent="0.2">
      <c r="A1762" s="478"/>
      <c r="J1762" s="479"/>
      <c r="N1762" s="417"/>
      <c r="O1762" s="417"/>
      <c r="P1762" s="417"/>
      <c r="Q1762" s="417"/>
      <c r="R1762" s="417"/>
      <c r="S1762" s="417"/>
      <c r="T1762" s="417"/>
      <c r="U1762" s="416"/>
      <c r="V1762" s="416"/>
      <c r="W1762" s="417"/>
      <c r="X1762" s="417"/>
      <c r="Y1762" s="417"/>
      <c r="Z1762" s="417"/>
      <c r="AA1762" s="417"/>
      <c r="AB1762" s="417"/>
      <c r="AC1762" s="417"/>
      <c r="AD1762" s="417"/>
      <c r="AE1762" s="417"/>
      <c r="AF1762" s="417"/>
      <c r="AG1762" s="417"/>
    </row>
    <row r="1763" spans="1:33" s="461" customFormat="1" x14ac:dyDescent="0.2">
      <c r="A1763" s="478"/>
      <c r="J1763" s="479"/>
      <c r="N1763" s="417"/>
      <c r="O1763" s="417"/>
      <c r="P1763" s="417"/>
      <c r="Q1763" s="417"/>
      <c r="R1763" s="417"/>
      <c r="S1763" s="417"/>
      <c r="T1763" s="417"/>
      <c r="U1763" s="416"/>
      <c r="V1763" s="416"/>
      <c r="W1763" s="417"/>
      <c r="X1763" s="417"/>
      <c r="Y1763" s="417"/>
      <c r="Z1763" s="417"/>
      <c r="AA1763" s="417"/>
      <c r="AB1763" s="417"/>
      <c r="AC1763" s="417"/>
      <c r="AD1763" s="417"/>
      <c r="AE1763" s="417"/>
      <c r="AF1763" s="417"/>
      <c r="AG1763" s="417"/>
    </row>
    <row r="1764" spans="1:33" s="461" customFormat="1" x14ac:dyDescent="0.2">
      <c r="A1764" s="478"/>
      <c r="J1764" s="479"/>
      <c r="N1764" s="417"/>
      <c r="O1764" s="417"/>
      <c r="P1764" s="417"/>
      <c r="Q1764" s="417"/>
      <c r="R1764" s="417"/>
      <c r="S1764" s="417"/>
      <c r="T1764" s="417"/>
      <c r="U1764" s="416"/>
      <c r="V1764" s="416"/>
      <c r="W1764" s="417"/>
      <c r="X1764" s="417"/>
      <c r="Y1764" s="417"/>
      <c r="Z1764" s="417"/>
      <c r="AA1764" s="417"/>
      <c r="AB1764" s="417"/>
      <c r="AC1764" s="417"/>
      <c r="AD1764" s="417"/>
      <c r="AE1764" s="417"/>
      <c r="AF1764" s="417"/>
      <c r="AG1764" s="417"/>
    </row>
    <row r="1765" spans="1:33" s="461" customFormat="1" x14ac:dyDescent="0.2">
      <c r="A1765" s="478"/>
      <c r="J1765" s="479"/>
      <c r="N1765" s="417"/>
      <c r="O1765" s="417"/>
      <c r="P1765" s="417"/>
      <c r="Q1765" s="417"/>
      <c r="R1765" s="417"/>
      <c r="S1765" s="417"/>
      <c r="T1765" s="417"/>
      <c r="U1765" s="416"/>
      <c r="V1765" s="416"/>
      <c r="W1765" s="417"/>
      <c r="X1765" s="417"/>
      <c r="Y1765" s="417"/>
      <c r="Z1765" s="417"/>
      <c r="AA1765" s="417"/>
      <c r="AB1765" s="417"/>
      <c r="AC1765" s="417"/>
      <c r="AD1765" s="417"/>
      <c r="AE1765" s="417"/>
      <c r="AF1765" s="417"/>
      <c r="AG1765" s="417"/>
    </row>
    <row r="1766" spans="1:33" s="461" customFormat="1" x14ac:dyDescent="0.2">
      <c r="A1766" s="478"/>
      <c r="J1766" s="479"/>
      <c r="N1766" s="417"/>
      <c r="O1766" s="417"/>
      <c r="P1766" s="417"/>
      <c r="Q1766" s="417"/>
      <c r="R1766" s="417"/>
      <c r="S1766" s="417"/>
      <c r="T1766" s="417"/>
      <c r="U1766" s="416"/>
      <c r="V1766" s="416"/>
      <c r="W1766" s="417"/>
      <c r="X1766" s="417"/>
      <c r="Y1766" s="417"/>
      <c r="Z1766" s="417"/>
      <c r="AA1766" s="417"/>
      <c r="AB1766" s="417"/>
      <c r="AC1766" s="417"/>
      <c r="AD1766" s="417"/>
      <c r="AE1766" s="417"/>
      <c r="AF1766" s="417"/>
      <c r="AG1766" s="417"/>
    </row>
    <row r="1767" spans="1:33" s="461" customFormat="1" x14ac:dyDescent="0.2">
      <c r="A1767" s="478"/>
      <c r="J1767" s="479"/>
      <c r="N1767" s="417"/>
      <c r="O1767" s="417"/>
      <c r="P1767" s="417"/>
      <c r="Q1767" s="417"/>
      <c r="R1767" s="417"/>
      <c r="S1767" s="417"/>
      <c r="T1767" s="417"/>
      <c r="U1767" s="416"/>
      <c r="V1767" s="416"/>
      <c r="W1767" s="417"/>
      <c r="X1767" s="417"/>
      <c r="Y1767" s="417"/>
      <c r="Z1767" s="417"/>
      <c r="AA1767" s="417"/>
      <c r="AB1767" s="417"/>
      <c r="AC1767" s="417"/>
      <c r="AD1767" s="417"/>
      <c r="AE1767" s="417"/>
      <c r="AF1767" s="417"/>
      <c r="AG1767" s="417"/>
    </row>
    <row r="1768" spans="1:33" s="461" customFormat="1" x14ac:dyDescent="0.2">
      <c r="A1768" s="478"/>
      <c r="J1768" s="479"/>
      <c r="N1768" s="417"/>
      <c r="O1768" s="417"/>
      <c r="P1768" s="417"/>
      <c r="Q1768" s="417"/>
      <c r="R1768" s="417"/>
      <c r="S1768" s="417"/>
      <c r="T1768" s="417"/>
      <c r="U1768" s="416"/>
      <c r="V1768" s="416"/>
      <c r="W1768" s="417"/>
      <c r="X1768" s="417"/>
      <c r="Y1768" s="417"/>
      <c r="Z1768" s="417"/>
      <c r="AA1768" s="417"/>
      <c r="AB1768" s="417"/>
      <c r="AC1768" s="417"/>
      <c r="AD1768" s="417"/>
      <c r="AE1768" s="417"/>
      <c r="AF1768" s="417"/>
      <c r="AG1768" s="417"/>
    </row>
    <row r="1769" spans="1:33" s="461" customFormat="1" x14ac:dyDescent="0.2">
      <c r="A1769" s="478"/>
      <c r="J1769" s="479"/>
      <c r="N1769" s="417"/>
      <c r="O1769" s="417"/>
      <c r="P1769" s="417"/>
      <c r="Q1769" s="417"/>
      <c r="R1769" s="417"/>
      <c r="S1769" s="417"/>
      <c r="T1769" s="417"/>
      <c r="U1769" s="416"/>
      <c r="V1769" s="416"/>
      <c r="W1769" s="417"/>
      <c r="X1769" s="417"/>
      <c r="Y1769" s="417"/>
      <c r="Z1769" s="417"/>
      <c r="AA1769" s="417"/>
      <c r="AB1769" s="417"/>
      <c r="AC1769" s="417"/>
      <c r="AD1769" s="417"/>
      <c r="AE1769" s="417"/>
      <c r="AF1769" s="417"/>
      <c r="AG1769" s="417"/>
    </row>
    <row r="1770" spans="1:33" s="461" customFormat="1" x14ac:dyDescent="0.2">
      <c r="A1770" s="478"/>
      <c r="J1770" s="479"/>
      <c r="N1770" s="417"/>
      <c r="O1770" s="417"/>
      <c r="P1770" s="417"/>
      <c r="Q1770" s="417"/>
      <c r="R1770" s="417"/>
      <c r="S1770" s="417"/>
      <c r="T1770" s="417"/>
      <c r="U1770" s="416"/>
      <c r="V1770" s="416"/>
      <c r="W1770" s="417"/>
      <c r="X1770" s="417"/>
      <c r="Y1770" s="417"/>
      <c r="Z1770" s="417"/>
      <c r="AA1770" s="417"/>
      <c r="AB1770" s="417"/>
      <c r="AC1770" s="417"/>
      <c r="AD1770" s="417"/>
      <c r="AE1770" s="417"/>
      <c r="AF1770" s="417"/>
      <c r="AG1770" s="417"/>
    </row>
    <row r="1771" spans="1:33" s="461" customFormat="1" x14ac:dyDescent="0.2">
      <c r="A1771" s="478"/>
      <c r="J1771" s="479"/>
      <c r="N1771" s="417"/>
      <c r="O1771" s="417"/>
      <c r="P1771" s="417"/>
      <c r="Q1771" s="417"/>
      <c r="R1771" s="417"/>
      <c r="S1771" s="417"/>
      <c r="T1771" s="417"/>
      <c r="U1771" s="416"/>
      <c r="V1771" s="416"/>
      <c r="W1771" s="417"/>
      <c r="X1771" s="417"/>
      <c r="Y1771" s="417"/>
      <c r="Z1771" s="417"/>
      <c r="AA1771" s="417"/>
      <c r="AB1771" s="417"/>
      <c r="AC1771" s="417"/>
      <c r="AD1771" s="417"/>
      <c r="AE1771" s="417"/>
      <c r="AF1771" s="417"/>
      <c r="AG1771" s="417"/>
    </row>
    <row r="1772" spans="1:33" s="461" customFormat="1" x14ac:dyDescent="0.2">
      <c r="A1772" s="478"/>
      <c r="J1772" s="479"/>
      <c r="N1772" s="417"/>
      <c r="O1772" s="417"/>
      <c r="P1772" s="417"/>
      <c r="Q1772" s="417"/>
      <c r="R1772" s="417"/>
      <c r="S1772" s="417"/>
      <c r="T1772" s="417"/>
      <c r="U1772" s="416"/>
      <c r="V1772" s="416"/>
      <c r="W1772" s="417"/>
      <c r="X1772" s="417"/>
      <c r="Y1772" s="417"/>
      <c r="Z1772" s="417"/>
      <c r="AA1772" s="417"/>
      <c r="AB1772" s="417"/>
      <c r="AC1772" s="417"/>
      <c r="AD1772" s="417"/>
      <c r="AE1772" s="417"/>
      <c r="AF1772" s="417"/>
      <c r="AG1772" s="417"/>
    </row>
    <row r="1773" spans="1:33" s="461" customFormat="1" x14ac:dyDescent="0.2">
      <c r="A1773" s="478"/>
      <c r="J1773" s="479"/>
      <c r="N1773" s="417"/>
      <c r="O1773" s="417"/>
      <c r="P1773" s="417"/>
      <c r="Q1773" s="417"/>
      <c r="R1773" s="417"/>
      <c r="S1773" s="417"/>
      <c r="T1773" s="417"/>
      <c r="U1773" s="416"/>
      <c r="V1773" s="416"/>
      <c r="W1773" s="417"/>
      <c r="X1773" s="417"/>
      <c r="Y1773" s="417"/>
      <c r="Z1773" s="417"/>
      <c r="AA1773" s="417"/>
      <c r="AB1773" s="417"/>
      <c r="AC1773" s="417"/>
      <c r="AD1773" s="417"/>
      <c r="AE1773" s="417"/>
      <c r="AF1773" s="417"/>
      <c r="AG1773" s="417"/>
    </row>
    <row r="1774" spans="1:33" s="461" customFormat="1" x14ac:dyDescent="0.2">
      <c r="A1774" s="478"/>
      <c r="J1774" s="479"/>
      <c r="N1774" s="417"/>
      <c r="O1774" s="417"/>
      <c r="P1774" s="417"/>
      <c r="Q1774" s="417"/>
      <c r="R1774" s="417"/>
      <c r="S1774" s="417"/>
      <c r="T1774" s="417"/>
      <c r="U1774" s="416"/>
      <c r="V1774" s="416"/>
      <c r="W1774" s="417"/>
      <c r="X1774" s="417"/>
      <c r="Y1774" s="417"/>
      <c r="Z1774" s="417"/>
      <c r="AA1774" s="417"/>
      <c r="AB1774" s="417"/>
      <c r="AC1774" s="417"/>
      <c r="AD1774" s="417"/>
      <c r="AE1774" s="417"/>
      <c r="AF1774" s="417"/>
      <c r="AG1774" s="417"/>
    </row>
    <row r="1775" spans="1:33" s="461" customFormat="1" x14ac:dyDescent="0.2">
      <c r="A1775" s="478"/>
      <c r="J1775" s="479"/>
      <c r="N1775" s="417"/>
      <c r="O1775" s="417"/>
      <c r="P1775" s="417"/>
      <c r="Q1775" s="417"/>
      <c r="R1775" s="417"/>
      <c r="S1775" s="417"/>
      <c r="T1775" s="417"/>
      <c r="U1775" s="416"/>
      <c r="V1775" s="416"/>
      <c r="W1775" s="417"/>
      <c r="X1775" s="417"/>
      <c r="Y1775" s="417"/>
      <c r="Z1775" s="417"/>
      <c r="AA1775" s="417"/>
      <c r="AB1775" s="417"/>
      <c r="AC1775" s="417"/>
      <c r="AD1775" s="417"/>
      <c r="AE1775" s="417"/>
      <c r="AF1775" s="417"/>
      <c r="AG1775" s="417"/>
    </row>
    <row r="1776" spans="1:33" s="461" customFormat="1" x14ac:dyDescent="0.2">
      <c r="A1776" s="478"/>
      <c r="J1776" s="479"/>
      <c r="N1776" s="417"/>
      <c r="O1776" s="417"/>
      <c r="P1776" s="417"/>
      <c r="Q1776" s="417"/>
      <c r="R1776" s="417"/>
      <c r="S1776" s="417"/>
      <c r="T1776" s="417"/>
      <c r="U1776" s="416"/>
      <c r="V1776" s="416"/>
      <c r="W1776" s="417"/>
      <c r="X1776" s="417"/>
      <c r="Y1776" s="417"/>
      <c r="Z1776" s="417"/>
      <c r="AA1776" s="417"/>
      <c r="AB1776" s="417"/>
      <c r="AC1776" s="417"/>
      <c r="AD1776" s="417"/>
      <c r="AE1776" s="417"/>
      <c r="AF1776" s="417"/>
      <c r="AG1776" s="417"/>
    </row>
    <row r="1777" spans="1:33" s="461" customFormat="1" x14ac:dyDescent="0.2">
      <c r="A1777" s="478"/>
      <c r="J1777" s="479"/>
      <c r="N1777" s="417"/>
      <c r="O1777" s="417"/>
      <c r="P1777" s="417"/>
      <c r="Q1777" s="417"/>
      <c r="R1777" s="417"/>
      <c r="S1777" s="417"/>
      <c r="T1777" s="417"/>
      <c r="U1777" s="416"/>
      <c r="V1777" s="416"/>
      <c r="W1777" s="417"/>
      <c r="X1777" s="417"/>
      <c r="Y1777" s="417"/>
      <c r="Z1777" s="417"/>
      <c r="AA1777" s="417"/>
      <c r="AB1777" s="417"/>
      <c r="AC1777" s="417"/>
      <c r="AD1777" s="417"/>
      <c r="AE1777" s="417"/>
      <c r="AF1777" s="417"/>
      <c r="AG1777" s="417"/>
    </row>
    <row r="1778" spans="1:33" s="461" customFormat="1" x14ac:dyDescent="0.2">
      <c r="A1778" s="478"/>
      <c r="J1778" s="479"/>
      <c r="N1778" s="417"/>
      <c r="O1778" s="417"/>
      <c r="P1778" s="417"/>
      <c r="Q1778" s="417"/>
      <c r="R1778" s="417"/>
      <c r="S1778" s="417"/>
      <c r="T1778" s="417"/>
      <c r="U1778" s="416"/>
      <c r="V1778" s="416"/>
      <c r="W1778" s="417"/>
      <c r="X1778" s="417"/>
      <c r="Y1778" s="417"/>
      <c r="Z1778" s="417"/>
      <c r="AA1778" s="417"/>
      <c r="AB1778" s="417"/>
      <c r="AC1778" s="417"/>
      <c r="AD1778" s="417"/>
      <c r="AE1778" s="417"/>
      <c r="AF1778" s="417"/>
      <c r="AG1778" s="417"/>
    </row>
    <row r="1779" spans="1:33" s="461" customFormat="1" x14ac:dyDescent="0.2">
      <c r="A1779" s="478"/>
      <c r="J1779" s="479"/>
      <c r="N1779" s="417"/>
      <c r="O1779" s="417"/>
      <c r="P1779" s="417"/>
      <c r="Q1779" s="417"/>
      <c r="R1779" s="417"/>
      <c r="S1779" s="417"/>
      <c r="T1779" s="417"/>
      <c r="U1779" s="416"/>
      <c r="V1779" s="416"/>
      <c r="W1779" s="417"/>
      <c r="X1779" s="417"/>
      <c r="Y1779" s="417"/>
      <c r="Z1779" s="417"/>
      <c r="AA1779" s="417"/>
      <c r="AB1779" s="417"/>
      <c r="AC1779" s="417"/>
      <c r="AD1779" s="417"/>
      <c r="AE1779" s="417"/>
      <c r="AF1779" s="417"/>
      <c r="AG1779" s="417"/>
    </row>
    <row r="1780" spans="1:33" s="461" customFormat="1" x14ac:dyDescent="0.2">
      <c r="A1780" s="478"/>
      <c r="J1780" s="479"/>
      <c r="N1780" s="417"/>
      <c r="O1780" s="417"/>
      <c r="P1780" s="417"/>
      <c r="Q1780" s="417"/>
      <c r="R1780" s="417"/>
      <c r="S1780" s="417"/>
      <c r="T1780" s="417"/>
      <c r="U1780" s="416"/>
      <c r="V1780" s="416"/>
      <c r="W1780" s="417"/>
      <c r="X1780" s="417"/>
      <c r="Y1780" s="417"/>
      <c r="Z1780" s="417"/>
      <c r="AA1780" s="417"/>
      <c r="AB1780" s="417"/>
      <c r="AC1780" s="417"/>
      <c r="AD1780" s="417"/>
      <c r="AE1780" s="417"/>
      <c r="AF1780" s="417"/>
      <c r="AG1780" s="417"/>
    </row>
    <row r="1781" spans="1:33" s="461" customFormat="1" x14ac:dyDescent="0.2">
      <c r="A1781" s="478"/>
      <c r="J1781" s="479"/>
      <c r="N1781" s="417"/>
      <c r="O1781" s="417"/>
      <c r="P1781" s="417"/>
      <c r="Q1781" s="417"/>
      <c r="R1781" s="417"/>
      <c r="S1781" s="417"/>
      <c r="T1781" s="417"/>
      <c r="U1781" s="416"/>
      <c r="V1781" s="416"/>
      <c r="W1781" s="417"/>
      <c r="X1781" s="417"/>
      <c r="Y1781" s="417"/>
      <c r="Z1781" s="417"/>
      <c r="AA1781" s="417"/>
      <c r="AB1781" s="417"/>
      <c r="AC1781" s="417"/>
      <c r="AD1781" s="417"/>
      <c r="AE1781" s="417"/>
      <c r="AF1781" s="417"/>
      <c r="AG1781" s="417"/>
    </row>
    <row r="1782" spans="1:33" s="461" customFormat="1" x14ac:dyDescent="0.2">
      <c r="A1782" s="478"/>
      <c r="J1782" s="479"/>
      <c r="N1782" s="417"/>
      <c r="O1782" s="417"/>
      <c r="P1782" s="417"/>
      <c r="Q1782" s="417"/>
      <c r="R1782" s="417"/>
      <c r="S1782" s="417"/>
      <c r="T1782" s="417"/>
      <c r="U1782" s="416"/>
      <c r="V1782" s="416"/>
      <c r="W1782" s="417"/>
      <c r="X1782" s="417"/>
      <c r="Y1782" s="417"/>
      <c r="Z1782" s="417"/>
      <c r="AA1782" s="417"/>
      <c r="AB1782" s="417"/>
      <c r="AC1782" s="417"/>
      <c r="AD1782" s="417"/>
      <c r="AE1782" s="417"/>
      <c r="AF1782" s="417"/>
      <c r="AG1782" s="417"/>
    </row>
    <row r="1783" spans="1:33" s="461" customFormat="1" x14ac:dyDescent="0.2">
      <c r="A1783" s="478"/>
      <c r="J1783" s="479"/>
      <c r="N1783" s="417"/>
      <c r="O1783" s="417"/>
      <c r="P1783" s="417"/>
      <c r="Q1783" s="417"/>
      <c r="R1783" s="417"/>
      <c r="S1783" s="417"/>
      <c r="T1783" s="417"/>
      <c r="U1783" s="416"/>
      <c r="V1783" s="416"/>
      <c r="W1783" s="417"/>
      <c r="X1783" s="417"/>
      <c r="Y1783" s="417"/>
      <c r="Z1783" s="417"/>
      <c r="AA1783" s="417"/>
      <c r="AB1783" s="417"/>
      <c r="AC1783" s="417"/>
      <c r="AD1783" s="417"/>
      <c r="AE1783" s="417"/>
      <c r="AF1783" s="417"/>
      <c r="AG1783" s="417"/>
    </row>
    <row r="1784" spans="1:33" s="461" customFormat="1" x14ac:dyDescent="0.2">
      <c r="A1784" s="478"/>
      <c r="J1784" s="479"/>
      <c r="N1784" s="417"/>
      <c r="O1784" s="417"/>
      <c r="P1784" s="417"/>
      <c r="Q1784" s="417"/>
      <c r="R1784" s="417"/>
      <c r="S1784" s="417"/>
      <c r="T1784" s="417"/>
      <c r="U1784" s="416"/>
      <c r="V1784" s="416"/>
      <c r="W1784" s="417"/>
      <c r="X1784" s="417"/>
      <c r="Y1784" s="417"/>
      <c r="Z1784" s="417"/>
      <c r="AA1784" s="417"/>
      <c r="AB1784" s="417"/>
      <c r="AC1784" s="417"/>
      <c r="AD1784" s="417"/>
      <c r="AE1784" s="417"/>
      <c r="AF1784" s="417"/>
      <c r="AG1784" s="417"/>
    </row>
    <row r="1785" spans="1:33" s="461" customFormat="1" x14ac:dyDescent="0.2">
      <c r="A1785" s="478"/>
      <c r="J1785" s="479"/>
      <c r="N1785" s="417"/>
      <c r="O1785" s="417"/>
      <c r="P1785" s="417"/>
      <c r="Q1785" s="417"/>
      <c r="R1785" s="417"/>
      <c r="S1785" s="417"/>
      <c r="T1785" s="417"/>
      <c r="U1785" s="416"/>
      <c r="V1785" s="416"/>
      <c r="W1785" s="417"/>
      <c r="X1785" s="417"/>
      <c r="Y1785" s="417"/>
      <c r="Z1785" s="417"/>
      <c r="AA1785" s="417"/>
      <c r="AB1785" s="417"/>
      <c r="AC1785" s="417"/>
      <c r="AD1785" s="417"/>
      <c r="AE1785" s="417"/>
      <c r="AF1785" s="417"/>
      <c r="AG1785" s="417"/>
    </row>
    <row r="1786" spans="1:33" s="461" customFormat="1" x14ac:dyDescent="0.2">
      <c r="A1786" s="478"/>
      <c r="J1786" s="479"/>
      <c r="N1786" s="417"/>
      <c r="O1786" s="417"/>
      <c r="P1786" s="417"/>
      <c r="Q1786" s="417"/>
      <c r="R1786" s="417"/>
      <c r="S1786" s="417"/>
      <c r="T1786" s="417"/>
      <c r="U1786" s="416"/>
      <c r="V1786" s="416"/>
      <c r="W1786" s="417"/>
      <c r="X1786" s="417"/>
      <c r="Y1786" s="417"/>
      <c r="Z1786" s="417"/>
      <c r="AA1786" s="417"/>
      <c r="AB1786" s="417"/>
      <c r="AC1786" s="417"/>
      <c r="AD1786" s="417"/>
      <c r="AE1786" s="417"/>
      <c r="AF1786" s="417"/>
      <c r="AG1786" s="417"/>
    </row>
    <row r="1787" spans="1:33" s="461" customFormat="1" x14ac:dyDescent="0.2">
      <c r="A1787" s="478"/>
      <c r="J1787" s="479"/>
      <c r="N1787" s="417"/>
      <c r="O1787" s="417"/>
      <c r="P1787" s="417"/>
      <c r="Q1787" s="417"/>
      <c r="R1787" s="417"/>
      <c r="S1787" s="417"/>
      <c r="T1787" s="417"/>
      <c r="U1787" s="416"/>
      <c r="V1787" s="416"/>
      <c r="W1787" s="417"/>
      <c r="X1787" s="417"/>
      <c r="Y1787" s="417"/>
      <c r="Z1787" s="417"/>
      <c r="AA1787" s="417"/>
      <c r="AB1787" s="417"/>
      <c r="AC1787" s="417"/>
      <c r="AD1787" s="417"/>
      <c r="AE1787" s="417"/>
      <c r="AF1787" s="417"/>
      <c r="AG1787" s="417"/>
    </row>
    <row r="1788" spans="1:33" s="461" customFormat="1" x14ac:dyDescent="0.2">
      <c r="A1788" s="478"/>
      <c r="J1788" s="479"/>
      <c r="N1788" s="417"/>
      <c r="O1788" s="417"/>
      <c r="P1788" s="417"/>
      <c r="Q1788" s="417"/>
      <c r="R1788" s="417"/>
      <c r="S1788" s="417"/>
      <c r="T1788" s="417"/>
      <c r="U1788" s="416"/>
      <c r="V1788" s="416"/>
      <c r="W1788" s="417"/>
      <c r="X1788" s="417"/>
      <c r="Y1788" s="417"/>
      <c r="Z1788" s="417"/>
      <c r="AA1788" s="417"/>
      <c r="AB1788" s="417"/>
      <c r="AC1788" s="417"/>
      <c r="AD1788" s="417"/>
      <c r="AE1788" s="417"/>
      <c r="AF1788" s="417"/>
      <c r="AG1788" s="417"/>
    </row>
    <row r="1789" spans="1:33" s="461" customFormat="1" x14ac:dyDescent="0.2">
      <c r="A1789" s="478"/>
      <c r="J1789" s="479"/>
      <c r="N1789" s="417"/>
      <c r="O1789" s="417"/>
      <c r="P1789" s="417"/>
      <c r="Q1789" s="417"/>
      <c r="R1789" s="417"/>
      <c r="S1789" s="417"/>
      <c r="T1789" s="417"/>
      <c r="U1789" s="416"/>
      <c r="V1789" s="416"/>
      <c r="W1789" s="417"/>
      <c r="X1789" s="417"/>
      <c r="Y1789" s="417"/>
      <c r="Z1789" s="417"/>
      <c r="AA1789" s="417"/>
      <c r="AB1789" s="417"/>
      <c r="AC1789" s="417"/>
      <c r="AD1789" s="417"/>
      <c r="AE1789" s="417"/>
      <c r="AF1789" s="417"/>
      <c r="AG1789" s="417"/>
    </row>
    <row r="1790" spans="1:33" s="461" customFormat="1" x14ac:dyDescent="0.2">
      <c r="A1790" s="478"/>
      <c r="J1790" s="479"/>
      <c r="N1790" s="417"/>
      <c r="O1790" s="417"/>
      <c r="P1790" s="417"/>
      <c r="Q1790" s="417"/>
      <c r="R1790" s="417"/>
      <c r="S1790" s="417"/>
      <c r="T1790" s="417"/>
      <c r="U1790" s="416"/>
      <c r="V1790" s="416"/>
      <c r="W1790" s="417"/>
      <c r="X1790" s="417"/>
      <c r="Y1790" s="417"/>
      <c r="Z1790" s="417"/>
      <c r="AA1790" s="417"/>
      <c r="AB1790" s="417"/>
      <c r="AC1790" s="417"/>
      <c r="AD1790" s="417"/>
      <c r="AE1790" s="417"/>
      <c r="AF1790" s="417"/>
      <c r="AG1790" s="417"/>
    </row>
    <row r="1791" spans="1:33" s="461" customFormat="1" x14ac:dyDescent="0.2">
      <c r="A1791" s="478"/>
      <c r="J1791" s="479"/>
      <c r="N1791" s="417"/>
      <c r="O1791" s="417"/>
      <c r="P1791" s="417"/>
      <c r="Q1791" s="417"/>
      <c r="R1791" s="417"/>
      <c r="S1791" s="417"/>
      <c r="T1791" s="417"/>
      <c r="U1791" s="416"/>
      <c r="V1791" s="416"/>
      <c r="W1791" s="417"/>
      <c r="X1791" s="417"/>
      <c r="Y1791" s="417"/>
      <c r="Z1791" s="417"/>
      <c r="AA1791" s="417"/>
      <c r="AB1791" s="417"/>
      <c r="AC1791" s="417"/>
      <c r="AD1791" s="417"/>
      <c r="AE1791" s="417"/>
      <c r="AF1791" s="417"/>
      <c r="AG1791" s="417"/>
    </row>
    <row r="1792" spans="1:33" s="461" customFormat="1" x14ac:dyDescent="0.2">
      <c r="A1792" s="478"/>
      <c r="J1792" s="479"/>
      <c r="N1792" s="417"/>
      <c r="O1792" s="417"/>
      <c r="P1792" s="417"/>
      <c r="Q1792" s="417"/>
      <c r="R1792" s="417"/>
      <c r="S1792" s="417"/>
      <c r="T1792" s="417"/>
      <c r="U1792" s="416"/>
      <c r="V1792" s="416"/>
      <c r="W1792" s="417"/>
      <c r="X1792" s="417"/>
      <c r="Y1792" s="417"/>
      <c r="Z1792" s="417"/>
      <c r="AA1792" s="417"/>
      <c r="AB1792" s="417"/>
      <c r="AC1792" s="417"/>
      <c r="AD1792" s="417"/>
      <c r="AE1792" s="417"/>
      <c r="AF1792" s="417"/>
      <c r="AG1792" s="417"/>
    </row>
    <row r="1793" spans="1:33" s="461" customFormat="1" x14ac:dyDescent="0.2">
      <c r="A1793" s="478"/>
      <c r="J1793" s="479"/>
      <c r="N1793" s="417"/>
      <c r="O1793" s="417"/>
      <c r="P1793" s="417"/>
      <c r="Q1793" s="417"/>
      <c r="R1793" s="417"/>
      <c r="S1793" s="417"/>
      <c r="T1793" s="417"/>
      <c r="U1793" s="416"/>
      <c r="V1793" s="416"/>
      <c r="W1793" s="417"/>
      <c r="X1793" s="417"/>
      <c r="Y1793" s="417"/>
      <c r="Z1793" s="417"/>
      <c r="AA1793" s="417"/>
      <c r="AB1793" s="417"/>
      <c r="AC1793" s="417"/>
      <c r="AD1793" s="417"/>
      <c r="AE1793" s="417"/>
      <c r="AF1793" s="417"/>
      <c r="AG1793" s="417"/>
    </row>
    <row r="1794" spans="1:33" s="461" customFormat="1" x14ac:dyDescent="0.2">
      <c r="A1794" s="478"/>
      <c r="J1794" s="479"/>
      <c r="N1794" s="417"/>
      <c r="O1794" s="417"/>
      <c r="P1794" s="417"/>
      <c r="Q1794" s="417"/>
      <c r="R1794" s="417"/>
      <c r="S1794" s="417"/>
      <c r="T1794" s="417"/>
      <c r="U1794" s="416"/>
      <c r="V1794" s="416"/>
      <c r="W1794" s="417"/>
      <c r="X1794" s="417"/>
      <c r="Y1794" s="417"/>
      <c r="Z1794" s="417"/>
      <c r="AA1794" s="417"/>
      <c r="AB1794" s="417"/>
      <c r="AC1794" s="417"/>
      <c r="AD1794" s="417"/>
      <c r="AE1794" s="417"/>
      <c r="AF1794" s="417"/>
      <c r="AG1794" s="417"/>
    </row>
    <row r="1795" spans="1:33" s="461" customFormat="1" x14ac:dyDescent="0.2">
      <c r="A1795" s="478"/>
      <c r="J1795" s="479"/>
      <c r="N1795" s="417"/>
      <c r="O1795" s="417"/>
      <c r="P1795" s="417"/>
      <c r="Q1795" s="417"/>
      <c r="R1795" s="417"/>
      <c r="S1795" s="417"/>
      <c r="T1795" s="417"/>
      <c r="U1795" s="416"/>
      <c r="V1795" s="416"/>
      <c r="W1795" s="417"/>
      <c r="X1795" s="417"/>
      <c r="Y1795" s="417"/>
      <c r="Z1795" s="417"/>
      <c r="AA1795" s="417"/>
      <c r="AB1795" s="417"/>
      <c r="AC1795" s="417"/>
      <c r="AD1795" s="417"/>
      <c r="AE1795" s="417"/>
      <c r="AF1795" s="417"/>
      <c r="AG1795" s="417"/>
    </row>
    <row r="1796" spans="1:33" s="461" customFormat="1" x14ac:dyDescent="0.2">
      <c r="A1796" s="478"/>
      <c r="J1796" s="479"/>
      <c r="N1796" s="417"/>
      <c r="O1796" s="417"/>
      <c r="P1796" s="417"/>
      <c r="Q1796" s="417"/>
      <c r="R1796" s="417"/>
      <c r="S1796" s="417"/>
      <c r="T1796" s="417"/>
      <c r="U1796" s="416"/>
      <c r="V1796" s="416"/>
      <c r="W1796" s="417"/>
      <c r="X1796" s="417"/>
      <c r="Y1796" s="417"/>
      <c r="Z1796" s="417"/>
      <c r="AA1796" s="417"/>
      <c r="AB1796" s="417"/>
      <c r="AC1796" s="417"/>
      <c r="AD1796" s="417"/>
      <c r="AE1796" s="417"/>
      <c r="AF1796" s="417"/>
      <c r="AG1796" s="417"/>
    </row>
    <row r="1797" spans="1:33" s="461" customFormat="1" x14ac:dyDescent="0.2">
      <c r="A1797" s="478"/>
      <c r="J1797" s="479"/>
      <c r="N1797" s="417"/>
      <c r="O1797" s="417"/>
      <c r="P1797" s="417"/>
      <c r="Q1797" s="417"/>
      <c r="R1797" s="417"/>
      <c r="S1797" s="417"/>
      <c r="T1797" s="417"/>
      <c r="U1797" s="416"/>
      <c r="V1797" s="416"/>
      <c r="W1797" s="417"/>
      <c r="X1797" s="417"/>
      <c r="Y1797" s="417"/>
      <c r="Z1797" s="417"/>
      <c r="AA1797" s="417"/>
      <c r="AB1797" s="417"/>
      <c r="AC1797" s="417"/>
      <c r="AD1797" s="417"/>
      <c r="AE1797" s="417"/>
      <c r="AF1797" s="417"/>
      <c r="AG1797" s="417"/>
    </row>
    <row r="1798" spans="1:33" s="461" customFormat="1" x14ac:dyDescent="0.2">
      <c r="A1798" s="478"/>
      <c r="J1798" s="479"/>
      <c r="N1798" s="417"/>
      <c r="O1798" s="417"/>
      <c r="P1798" s="417"/>
      <c r="Q1798" s="417"/>
      <c r="R1798" s="417"/>
      <c r="S1798" s="417"/>
      <c r="T1798" s="417"/>
      <c r="U1798" s="416"/>
      <c r="V1798" s="416"/>
      <c r="W1798" s="417"/>
      <c r="X1798" s="417"/>
      <c r="Y1798" s="417"/>
      <c r="Z1798" s="417"/>
      <c r="AA1798" s="417"/>
      <c r="AB1798" s="417"/>
      <c r="AC1798" s="417"/>
      <c r="AD1798" s="417"/>
      <c r="AE1798" s="417"/>
      <c r="AF1798" s="417"/>
      <c r="AG1798" s="417"/>
    </row>
    <row r="1799" spans="1:33" s="461" customFormat="1" x14ac:dyDescent="0.2">
      <c r="A1799" s="478"/>
      <c r="J1799" s="479"/>
      <c r="N1799" s="417"/>
      <c r="O1799" s="417"/>
      <c r="P1799" s="417"/>
      <c r="Q1799" s="417"/>
      <c r="R1799" s="417"/>
      <c r="S1799" s="417"/>
      <c r="T1799" s="417"/>
      <c r="U1799" s="416"/>
      <c r="V1799" s="416"/>
      <c r="W1799" s="417"/>
      <c r="X1799" s="417"/>
      <c r="Y1799" s="417"/>
      <c r="Z1799" s="417"/>
      <c r="AA1799" s="417"/>
      <c r="AB1799" s="417"/>
      <c r="AC1799" s="417"/>
      <c r="AD1799" s="417"/>
      <c r="AE1799" s="417"/>
      <c r="AF1799" s="417"/>
      <c r="AG1799" s="417"/>
    </row>
    <row r="1800" spans="1:33" s="461" customFormat="1" x14ac:dyDescent="0.2">
      <c r="A1800" s="478"/>
      <c r="J1800" s="479"/>
      <c r="N1800" s="417"/>
      <c r="O1800" s="417"/>
      <c r="P1800" s="417"/>
      <c r="Q1800" s="417"/>
      <c r="R1800" s="417"/>
      <c r="S1800" s="417"/>
      <c r="T1800" s="417"/>
      <c r="U1800" s="416"/>
      <c r="V1800" s="416"/>
      <c r="W1800" s="417"/>
      <c r="X1800" s="417"/>
      <c r="Y1800" s="417"/>
      <c r="Z1800" s="417"/>
      <c r="AA1800" s="417"/>
      <c r="AB1800" s="417"/>
      <c r="AC1800" s="417"/>
      <c r="AD1800" s="417"/>
      <c r="AE1800" s="417"/>
      <c r="AF1800" s="417"/>
      <c r="AG1800" s="417"/>
    </row>
    <row r="1801" spans="1:33" s="461" customFormat="1" x14ac:dyDescent="0.2">
      <c r="A1801" s="478"/>
      <c r="J1801" s="479"/>
      <c r="N1801" s="417"/>
      <c r="O1801" s="417"/>
      <c r="P1801" s="417"/>
      <c r="Q1801" s="417"/>
      <c r="R1801" s="417"/>
      <c r="S1801" s="417"/>
      <c r="T1801" s="417"/>
      <c r="U1801" s="416"/>
      <c r="V1801" s="416"/>
      <c r="W1801" s="417"/>
      <c r="X1801" s="417"/>
      <c r="Y1801" s="417"/>
      <c r="Z1801" s="417"/>
      <c r="AA1801" s="417"/>
      <c r="AB1801" s="417"/>
      <c r="AC1801" s="417"/>
      <c r="AD1801" s="417"/>
      <c r="AE1801" s="417"/>
      <c r="AF1801" s="417"/>
      <c r="AG1801" s="417"/>
    </row>
    <row r="1802" spans="1:33" s="461" customFormat="1" x14ac:dyDescent="0.2">
      <c r="A1802" s="478"/>
      <c r="J1802" s="479"/>
      <c r="N1802" s="417"/>
      <c r="O1802" s="417"/>
      <c r="P1802" s="417"/>
      <c r="Q1802" s="417"/>
      <c r="R1802" s="417"/>
      <c r="S1802" s="417"/>
      <c r="T1802" s="417"/>
      <c r="U1802" s="416"/>
      <c r="V1802" s="416"/>
      <c r="W1802" s="417"/>
      <c r="X1802" s="417"/>
      <c r="Y1802" s="417"/>
      <c r="Z1802" s="417"/>
      <c r="AA1802" s="417"/>
      <c r="AB1802" s="417"/>
      <c r="AC1802" s="417"/>
      <c r="AD1802" s="417"/>
      <c r="AE1802" s="417"/>
      <c r="AF1802" s="417"/>
      <c r="AG1802" s="417"/>
    </row>
    <row r="1803" spans="1:33" s="461" customFormat="1" x14ac:dyDescent="0.2">
      <c r="A1803" s="478"/>
      <c r="J1803" s="479"/>
      <c r="N1803" s="417"/>
      <c r="O1803" s="417"/>
      <c r="P1803" s="417"/>
      <c r="Q1803" s="417"/>
      <c r="R1803" s="417"/>
      <c r="S1803" s="417"/>
      <c r="T1803" s="417"/>
      <c r="U1803" s="416"/>
      <c r="V1803" s="416"/>
      <c r="W1803" s="417"/>
      <c r="X1803" s="417"/>
      <c r="Y1803" s="417"/>
      <c r="Z1803" s="417"/>
      <c r="AA1803" s="417"/>
      <c r="AB1803" s="417"/>
      <c r="AC1803" s="417"/>
      <c r="AD1803" s="417"/>
      <c r="AE1803" s="417"/>
      <c r="AF1803" s="417"/>
      <c r="AG1803" s="417"/>
    </row>
    <row r="1804" spans="1:33" s="461" customFormat="1" x14ac:dyDescent="0.2">
      <c r="A1804" s="478"/>
      <c r="J1804" s="479"/>
      <c r="N1804" s="417"/>
      <c r="O1804" s="417"/>
      <c r="P1804" s="417"/>
      <c r="Q1804" s="417"/>
      <c r="R1804" s="417"/>
      <c r="S1804" s="417"/>
      <c r="T1804" s="417"/>
      <c r="U1804" s="416"/>
      <c r="V1804" s="416"/>
      <c r="W1804" s="417"/>
      <c r="X1804" s="417"/>
      <c r="Y1804" s="417"/>
      <c r="Z1804" s="417"/>
      <c r="AA1804" s="417"/>
      <c r="AB1804" s="417"/>
      <c r="AC1804" s="417"/>
      <c r="AD1804" s="417"/>
      <c r="AE1804" s="417"/>
      <c r="AF1804" s="417"/>
      <c r="AG1804" s="417"/>
    </row>
    <row r="1805" spans="1:33" s="461" customFormat="1" x14ac:dyDescent="0.2">
      <c r="A1805" s="478"/>
      <c r="J1805" s="479"/>
      <c r="N1805" s="417"/>
      <c r="O1805" s="417"/>
      <c r="P1805" s="417"/>
      <c r="Q1805" s="417"/>
      <c r="R1805" s="417"/>
      <c r="S1805" s="417"/>
      <c r="T1805" s="417"/>
      <c r="U1805" s="416"/>
      <c r="V1805" s="416"/>
      <c r="W1805" s="417"/>
      <c r="X1805" s="417"/>
      <c r="Y1805" s="417"/>
      <c r="Z1805" s="417"/>
      <c r="AA1805" s="417"/>
      <c r="AB1805" s="417"/>
      <c r="AC1805" s="417"/>
      <c r="AD1805" s="417"/>
      <c r="AE1805" s="417"/>
      <c r="AF1805" s="417"/>
      <c r="AG1805" s="417"/>
    </row>
    <row r="1806" spans="1:33" s="461" customFormat="1" x14ac:dyDescent="0.2">
      <c r="A1806" s="478"/>
      <c r="J1806" s="479"/>
      <c r="N1806" s="417"/>
      <c r="O1806" s="417"/>
      <c r="P1806" s="417"/>
      <c r="Q1806" s="417"/>
      <c r="R1806" s="417"/>
      <c r="S1806" s="417"/>
      <c r="T1806" s="417"/>
      <c r="U1806" s="416"/>
      <c r="V1806" s="416"/>
      <c r="W1806" s="417"/>
      <c r="X1806" s="417"/>
      <c r="Y1806" s="417"/>
      <c r="Z1806" s="417"/>
      <c r="AA1806" s="417"/>
      <c r="AB1806" s="417"/>
      <c r="AC1806" s="417"/>
      <c r="AD1806" s="417"/>
      <c r="AE1806" s="417"/>
      <c r="AF1806" s="417"/>
      <c r="AG1806" s="417"/>
    </row>
    <row r="1807" spans="1:33" s="461" customFormat="1" x14ac:dyDescent="0.2">
      <c r="A1807" s="478"/>
      <c r="J1807" s="479"/>
      <c r="N1807" s="417"/>
      <c r="O1807" s="417"/>
      <c r="P1807" s="417"/>
      <c r="Q1807" s="417"/>
      <c r="R1807" s="417"/>
      <c r="S1807" s="417"/>
      <c r="T1807" s="417"/>
      <c r="U1807" s="416"/>
      <c r="V1807" s="416"/>
      <c r="W1807" s="417"/>
      <c r="X1807" s="417"/>
      <c r="Y1807" s="417"/>
      <c r="Z1807" s="417"/>
      <c r="AA1807" s="417"/>
      <c r="AB1807" s="417"/>
      <c r="AC1807" s="417"/>
      <c r="AD1807" s="417"/>
      <c r="AE1807" s="417"/>
      <c r="AF1807" s="417"/>
      <c r="AG1807" s="417"/>
    </row>
    <row r="1808" spans="1:33" s="461" customFormat="1" x14ac:dyDescent="0.2">
      <c r="A1808" s="478"/>
      <c r="J1808" s="479"/>
      <c r="N1808" s="417"/>
      <c r="O1808" s="417"/>
      <c r="P1808" s="417"/>
      <c r="Q1808" s="417"/>
      <c r="R1808" s="417"/>
      <c r="S1808" s="417"/>
      <c r="T1808" s="417"/>
      <c r="U1808" s="416"/>
      <c r="V1808" s="416"/>
      <c r="W1808" s="417"/>
      <c r="X1808" s="417"/>
      <c r="Y1808" s="417"/>
      <c r="Z1808" s="417"/>
      <c r="AA1808" s="417"/>
      <c r="AB1808" s="417"/>
      <c r="AC1808" s="417"/>
      <c r="AD1808" s="417"/>
      <c r="AE1808" s="417"/>
      <c r="AF1808" s="417"/>
      <c r="AG1808" s="417"/>
    </row>
    <row r="1809" spans="1:33" s="461" customFormat="1" x14ac:dyDescent="0.2">
      <c r="A1809" s="478"/>
      <c r="J1809" s="479"/>
      <c r="N1809" s="417"/>
      <c r="O1809" s="417"/>
      <c r="P1809" s="417"/>
      <c r="Q1809" s="417"/>
      <c r="R1809" s="417"/>
      <c r="S1809" s="417"/>
      <c r="T1809" s="417"/>
      <c r="U1809" s="416"/>
      <c r="V1809" s="416"/>
      <c r="W1809" s="417"/>
      <c r="X1809" s="417"/>
      <c r="Y1809" s="417"/>
      <c r="Z1809" s="417"/>
      <c r="AA1809" s="417"/>
      <c r="AB1809" s="417"/>
      <c r="AC1809" s="417"/>
      <c r="AD1809" s="417"/>
      <c r="AE1809" s="417"/>
      <c r="AF1809" s="417"/>
      <c r="AG1809" s="417"/>
    </row>
    <row r="1810" spans="1:33" s="461" customFormat="1" x14ac:dyDescent="0.2">
      <c r="A1810" s="478"/>
      <c r="J1810" s="479"/>
      <c r="N1810" s="417"/>
      <c r="O1810" s="417"/>
      <c r="P1810" s="417"/>
      <c r="Q1810" s="417"/>
      <c r="R1810" s="417"/>
      <c r="S1810" s="417"/>
      <c r="T1810" s="417"/>
      <c r="U1810" s="416"/>
      <c r="V1810" s="416"/>
      <c r="W1810" s="417"/>
      <c r="X1810" s="417"/>
      <c r="Y1810" s="417"/>
      <c r="Z1810" s="417"/>
      <c r="AA1810" s="417"/>
      <c r="AB1810" s="417"/>
      <c r="AC1810" s="417"/>
      <c r="AD1810" s="417"/>
      <c r="AE1810" s="417"/>
      <c r="AF1810" s="417"/>
      <c r="AG1810" s="417"/>
    </row>
    <row r="1811" spans="1:33" s="461" customFormat="1" x14ac:dyDescent="0.2">
      <c r="A1811" s="478"/>
      <c r="J1811" s="479"/>
      <c r="N1811" s="417"/>
      <c r="O1811" s="417"/>
      <c r="P1811" s="417"/>
      <c r="Q1811" s="417"/>
      <c r="R1811" s="417"/>
      <c r="S1811" s="417"/>
      <c r="T1811" s="417"/>
      <c r="U1811" s="416"/>
      <c r="V1811" s="416"/>
      <c r="W1811" s="417"/>
      <c r="X1811" s="417"/>
      <c r="Y1811" s="417"/>
      <c r="Z1811" s="417"/>
      <c r="AA1811" s="417"/>
      <c r="AB1811" s="417"/>
      <c r="AC1811" s="417"/>
      <c r="AD1811" s="417"/>
      <c r="AE1811" s="417"/>
      <c r="AF1811" s="417"/>
      <c r="AG1811" s="417"/>
    </row>
    <row r="1812" spans="1:33" s="461" customFormat="1" x14ac:dyDescent="0.2">
      <c r="A1812" s="478"/>
      <c r="J1812" s="479"/>
      <c r="N1812" s="417"/>
      <c r="O1812" s="417"/>
      <c r="P1812" s="417"/>
      <c r="Q1812" s="417"/>
      <c r="R1812" s="417"/>
      <c r="S1812" s="417"/>
      <c r="T1812" s="417"/>
      <c r="U1812" s="416"/>
      <c r="V1812" s="416"/>
      <c r="W1812" s="417"/>
      <c r="X1812" s="417"/>
      <c r="Y1812" s="417"/>
      <c r="Z1812" s="417"/>
      <c r="AA1812" s="417"/>
      <c r="AB1812" s="417"/>
      <c r="AC1812" s="417"/>
      <c r="AD1812" s="417"/>
      <c r="AE1812" s="417"/>
      <c r="AF1812" s="417"/>
      <c r="AG1812" s="417"/>
    </row>
    <row r="1813" spans="1:33" s="461" customFormat="1" x14ac:dyDescent="0.2">
      <c r="A1813" s="478"/>
      <c r="J1813" s="479"/>
      <c r="N1813" s="417"/>
      <c r="O1813" s="417"/>
      <c r="P1813" s="417"/>
      <c r="Q1813" s="417"/>
      <c r="R1813" s="417"/>
      <c r="S1813" s="417"/>
      <c r="T1813" s="417"/>
      <c r="U1813" s="416"/>
      <c r="V1813" s="416"/>
      <c r="W1813" s="417"/>
      <c r="X1813" s="417"/>
      <c r="Y1813" s="417"/>
      <c r="Z1813" s="417"/>
      <c r="AA1813" s="417"/>
      <c r="AB1813" s="417"/>
      <c r="AC1813" s="417"/>
      <c r="AD1813" s="417"/>
      <c r="AE1813" s="417"/>
      <c r="AF1813" s="417"/>
      <c r="AG1813" s="417"/>
    </row>
    <row r="1814" spans="1:33" s="461" customFormat="1" x14ac:dyDescent="0.2">
      <c r="A1814" s="478"/>
      <c r="J1814" s="479"/>
      <c r="N1814" s="417"/>
      <c r="O1814" s="417"/>
      <c r="P1814" s="417"/>
      <c r="Q1814" s="417"/>
      <c r="R1814" s="417"/>
      <c r="S1814" s="417"/>
      <c r="T1814" s="417"/>
      <c r="U1814" s="416"/>
      <c r="V1814" s="416"/>
      <c r="W1814" s="417"/>
      <c r="X1814" s="417"/>
      <c r="Y1814" s="417"/>
      <c r="Z1814" s="417"/>
      <c r="AA1814" s="417"/>
      <c r="AB1814" s="417"/>
      <c r="AC1814" s="417"/>
      <c r="AD1814" s="417"/>
      <c r="AE1814" s="417"/>
      <c r="AF1814" s="417"/>
      <c r="AG1814" s="417"/>
    </row>
    <row r="1815" spans="1:33" s="461" customFormat="1" x14ac:dyDescent="0.2">
      <c r="A1815" s="478"/>
      <c r="J1815" s="479"/>
      <c r="N1815" s="417"/>
      <c r="O1815" s="417"/>
      <c r="P1815" s="417"/>
      <c r="Q1815" s="417"/>
      <c r="R1815" s="417"/>
      <c r="S1815" s="417"/>
      <c r="T1815" s="417"/>
      <c r="U1815" s="416"/>
      <c r="V1815" s="416"/>
      <c r="W1815" s="417"/>
      <c r="X1815" s="417"/>
      <c r="Y1815" s="417"/>
      <c r="Z1815" s="417"/>
      <c r="AA1815" s="417"/>
      <c r="AB1815" s="417"/>
      <c r="AC1815" s="417"/>
      <c r="AD1815" s="417"/>
      <c r="AE1815" s="417"/>
      <c r="AF1815" s="417"/>
      <c r="AG1815" s="417"/>
    </row>
    <row r="1816" spans="1:33" s="461" customFormat="1" x14ac:dyDescent="0.2">
      <c r="A1816" s="478"/>
      <c r="J1816" s="479"/>
      <c r="N1816" s="417"/>
      <c r="O1816" s="417"/>
      <c r="P1816" s="417"/>
      <c r="Q1816" s="417"/>
      <c r="R1816" s="417"/>
      <c r="S1816" s="417"/>
      <c r="T1816" s="417"/>
      <c r="U1816" s="416"/>
      <c r="V1816" s="416"/>
      <c r="W1816" s="417"/>
      <c r="X1816" s="417"/>
      <c r="Y1816" s="417"/>
      <c r="Z1816" s="417"/>
      <c r="AA1816" s="417"/>
      <c r="AB1816" s="417"/>
      <c r="AC1816" s="417"/>
      <c r="AD1816" s="417"/>
      <c r="AE1816" s="417"/>
      <c r="AF1816" s="417"/>
      <c r="AG1816" s="417"/>
    </row>
    <row r="1817" spans="1:33" s="461" customFormat="1" x14ac:dyDescent="0.2">
      <c r="A1817" s="478"/>
      <c r="J1817" s="479"/>
      <c r="N1817" s="417"/>
      <c r="O1817" s="417"/>
      <c r="P1817" s="417"/>
      <c r="Q1817" s="417"/>
      <c r="R1817" s="417"/>
      <c r="S1817" s="417"/>
      <c r="T1817" s="417"/>
      <c r="U1817" s="416"/>
      <c r="V1817" s="416"/>
      <c r="W1817" s="417"/>
      <c r="X1817" s="417"/>
      <c r="Y1817" s="417"/>
      <c r="Z1817" s="417"/>
      <c r="AA1817" s="417"/>
      <c r="AB1817" s="417"/>
      <c r="AC1817" s="417"/>
      <c r="AD1817" s="417"/>
      <c r="AE1817" s="417"/>
      <c r="AF1817" s="417"/>
      <c r="AG1817" s="417"/>
    </row>
    <row r="1818" spans="1:33" s="461" customFormat="1" x14ac:dyDescent="0.2">
      <c r="A1818" s="478"/>
      <c r="J1818" s="479"/>
      <c r="N1818" s="417"/>
      <c r="O1818" s="417"/>
      <c r="P1818" s="417"/>
      <c r="Q1818" s="417"/>
      <c r="R1818" s="417"/>
      <c r="S1818" s="417"/>
      <c r="T1818" s="417"/>
      <c r="U1818" s="416"/>
      <c r="V1818" s="416"/>
      <c r="W1818" s="417"/>
      <c r="X1818" s="417"/>
      <c r="Y1818" s="417"/>
      <c r="Z1818" s="417"/>
      <c r="AA1818" s="417"/>
      <c r="AB1818" s="417"/>
      <c r="AC1818" s="417"/>
      <c r="AD1818" s="417"/>
      <c r="AE1818" s="417"/>
      <c r="AF1818" s="417"/>
      <c r="AG1818" s="417"/>
    </row>
    <row r="1819" spans="1:33" s="461" customFormat="1" x14ac:dyDescent="0.2">
      <c r="A1819" s="478"/>
      <c r="J1819" s="479"/>
      <c r="N1819" s="417"/>
      <c r="O1819" s="417"/>
      <c r="P1819" s="417"/>
      <c r="Q1819" s="417"/>
      <c r="R1819" s="417"/>
      <c r="S1819" s="417"/>
      <c r="T1819" s="417"/>
      <c r="U1819" s="416"/>
      <c r="V1819" s="416"/>
      <c r="W1819" s="417"/>
      <c r="X1819" s="417"/>
      <c r="Y1819" s="417"/>
      <c r="Z1819" s="417"/>
      <c r="AA1819" s="417"/>
      <c r="AB1819" s="417"/>
      <c r="AC1819" s="417"/>
      <c r="AD1819" s="417"/>
      <c r="AE1819" s="417"/>
      <c r="AF1819" s="417"/>
      <c r="AG1819" s="417"/>
    </row>
    <row r="1820" spans="1:33" s="461" customFormat="1" x14ac:dyDescent="0.2">
      <c r="A1820" s="478"/>
      <c r="J1820" s="479"/>
      <c r="N1820" s="417"/>
      <c r="O1820" s="417"/>
      <c r="P1820" s="417"/>
      <c r="Q1820" s="417"/>
      <c r="R1820" s="417"/>
      <c r="S1820" s="417"/>
      <c r="T1820" s="417"/>
      <c r="U1820" s="416"/>
      <c r="V1820" s="416"/>
      <c r="W1820" s="417"/>
      <c r="X1820" s="417"/>
      <c r="Y1820" s="417"/>
      <c r="Z1820" s="417"/>
      <c r="AA1820" s="417"/>
      <c r="AB1820" s="417"/>
      <c r="AC1820" s="417"/>
      <c r="AD1820" s="417"/>
      <c r="AE1820" s="417"/>
      <c r="AF1820" s="417"/>
      <c r="AG1820" s="417"/>
    </row>
    <row r="1821" spans="1:33" s="461" customFormat="1" x14ac:dyDescent="0.2">
      <c r="A1821" s="478"/>
      <c r="J1821" s="479"/>
      <c r="N1821" s="417"/>
      <c r="O1821" s="417"/>
      <c r="P1821" s="417"/>
      <c r="Q1821" s="417"/>
      <c r="R1821" s="417"/>
      <c r="S1821" s="417"/>
      <c r="T1821" s="417"/>
      <c r="U1821" s="416"/>
      <c r="V1821" s="416"/>
      <c r="W1821" s="417"/>
      <c r="X1821" s="417"/>
      <c r="Y1821" s="417"/>
      <c r="Z1821" s="417"/>
      <c r="AA1821" s="417"/>
      <c r="AB1821" s="417"/>
      <c r="AC1821" s="417"/>
      <c r="AD1821" s="417"/>
      <c r="AE1821" s="417"/>
      <c r="AF1821" s="417"/>
      <c r="AG1821" s="417"/>
    </row>
    <row r="1822" spans="1:33" s="461" customFormat="1" x14ac:dyDescent="0.2">
      <c r="A1822" s="478"/>
      <c r="J1822" s="479"/>
      <c r="N1822" s="417"/>
      <c r="O1822" s="417"/>
      <c r="P1822" s="417"/>
      <c r="Q1822" s="417"/>
      <c r="R1822" s="417"/>
      <c r="S1822" s="417"/>
      <c r="T1822" s="417"/>
      <c r="U1822" s="416"/>
      <c r="V1822" s="416"/>
      <c r="W1822" s="417"/>
      <c r="X1822" s="417"/>
      <c r="Y1822" s="417"/>
      <c r="Z1822" s="417"/>
      <c r="AA1822" s="417"/>
      <c r="AB1822" s="417"/>
      <c r="AC1822" s="417"/>
      <c r="AD1822" s="417"/>
      <c r="AE1822" s="417"/>
      <c r="AF1822" s="417"/>
      <c r="AG1822" s="417"/>
    </row>
    <row r="1823" spans="1:33" s="461" customFormat="1" x14ac:dyDescent="0.2">
      <c r="A1823" s="478"/>
      <c r="J1823" s="479"/>
      <c r="N1823" s="417"/>
      <c r="O1823" s="417"/>
      <c r="P1823" s="417"/>
      <c r="Q1823" s="417"/>
      <c r="R1823" s="417"/>
      <c r="S1823" s="417"/>
      <c r="T1823" s="417"/>
      <c r="U1823" s="416"/>
      <c r="V1823" s="416"/>
      <c r="W1823" s="417"/>
      <c r="X1823" s="417"/>
      <c r="Y1823" s="417"/>
      <c r="Z1823" s="417"/>
      <c r="AA1823" s="417"/>
      <c r="AB1823" s="417"/>
      <c r="AC1823" s="417"/>
      <c r="AD1823" s="417"/>
      <c r="AE1823" s="417"/>
      <c r="AF1823" s="417"/>
      <c r="AG1823" s="417"/>
    </row>
    <row r="1824" spans="1:33" s="461" customFormat="1" x14ac:dyDescent="0.2">
      <c r="A1824" s="478"/>
      <c r="J1824" s="479"/>
      <c r="N1824" s="417"/>
      <c r="O1824" s="417"/>
      <c r="P1824" s="417"/>
      <c r="Q1824" s="417"/>
      <c r="R1824" s="417"/>
      <c r="S1824" s="417"/>
      <c r="T1824" s="417"/>
      <c r="U1824" s="416"/>
      <c r="V1824" s="416"/>
      <c r="W1824" s="417"/>
      <c r="X1824" s="417"/>
      <c r="Y1824" s="417"/>
      <c r="Z1824" s="417"/>
      <c r="AA1824" s="417"/>
      <c r="AB1824" s="417"/>
      <c r="AC1824" s="417"/>
      <c r="AD1824" s="417"/>
      <c r="AE1824" s="417"/>
      <c r="AF1824" s="417"/>
      <c r="AG1824" s="417"/>
    </row>
    <row r="1825" spans="1:33" s="461" customFormat="1" x14ac:dyDescent="0.2">
      <c r="A1825" s="478"/>
      <c r="J1825" s="479"/>
      <c r="N1825" s="417"/>
      <c r="O1825" s="417"/>
      <c r="P1825" s="417"/>
      <c r="Q1825" s="417"/>
      <c r="R1825" s="417"/>
      <c r="S1825" s="417"/>
      <c r="T1825" s="417"/>
      <c r="U1825" s="416"/>
      <c r="V1825" s="416"/>
      <c r="W1825" s="417"/>
      <c r="X1825" s="417"/>
      <c r="Y1825" s="417"/>
      <c r="Z1825" s="417"/>
      <c r="AA1825" s="417"/>
      <c r="AB1825" s="417"/>
      <c r="AC1825" s="417"/>
      <c r="AD1825" s="417"/>
      <c r="AE1825" s="417"/>
      <c r="AF1825" s="417"/>
      <c r="AG1825" s="417"/>
    </row>
    <row r="1826" spans="1:33" s="461" customFormat="1" x14ac:dyDescent="0.2">
      <c r="A1826" s="478"/>
      <c r="J1826" s="479"/>
      <c r="N1826" s="417"/>
      <c r="O1826" s="417"/>
      <c r="P1826" s="417"/>
      <c r="Q1826" s="417"/>
      <c r="R1826" s="417"/>
      <c r="S1826" s="417"/>
      <c r="T1826" s="417"/>
      <c r="U1826" s="416"/>
      <c r="V1826" s="416"/>
      <c r="W1826" s="417"/>
      <c r="X1826" s="417"/>
      <c r="Y1826" s="417"/>
      <c r="Z1826" s="417"/>
      <c r="AA1826" s="417"/>
      <c r="AB1826" s="417"/>
      <c r="AC1826" s="417"/>
      <c r="AD1826" s="417"/>
      <c r="AE1826" s="417"/>
      <c r="AF1826" s="417"/>
      <c r="AG1826" s="417"/>
    </row>
    <row r="1827" spans="1:33" s="461" customFormat="1" x14ac:dyDescent="0.2">
      <c r="A1827" s="478"/>
      <c r="J1827" s="479"/>
      <c r="N1827" s="417"/>
      <c r="O1827" s="417"/>
      <c r="P1827" s="417"/>
      <c r="Q1827" s="417"/>
      <c r="R1827" s="417"/>
      <c r="S1827" s="417"/>
      <c r="T1827" s="417"/>
      <c r="U1827" s="416"/>
      <c r="V1827" s="416"/>
      <c r="W1827" s="417"/>
      <c r="X1827" s="417"/>
      <c r="Y1827" s="417"/>
      <c r="Z1827" s="417"/>
      <c r="AA1827" s="417"/>
      <c r="AB1827" s="417"/>
      <c r="AC1827" s="417"/>
      <c r="AD1827" s="417"/>
      <c r="AE1827" s="417"/>
      <c r="AF1827" s="417"/>
      <c r="AG1827" s="417"/>
    </row>
    <row r="1828" spans="1:33" s="461" customFormat="1" x14ac:dyDescent="0.2">
      <c r="A1828" s="478"/>
      <c r="J1828" s="479"/>
      <c r="N1828" s="417"/>
      <c r="O1828" s="417"/>
      <c r="P1828" s="417"/>
      <c r="Q1828" s="417"/>
      <c r="R1828" s="417"/>
      <c r="S1828" s="417"/>
      <c r="T1828" s="417"/>
      <c r="U1828" s="416"/>
      <c r="V1828" s="416"/>
      <c r="W1828" s="417"/>
      <c r="X1828" s="417"/>
      <c r="Y1828" s="417"/>
      <c r="Z1828" s="417"/>
      <c r="AA1828" s="417"/>
      <c r="AB1828" s="417"/>
      <c r="AC1828" s="417"/>
      <c r="AD1828" s="417"/>
      <c r="AE1828" s="417"/>
      <c r="AF1828" s="417"/>
      <c r="AG1828" s="417"/>
    </row>
    <row r="1829" spans="1:33" s="461" customFormat="1" x14ac:dyDescent="0.2">
      <c r="A1829" s="478"/>
      <c r="J1829" s="479"/>
      <c r="N1829" s="417"/>
      <c r="O1829" s="417"/>
      <c r="P1829" s="417"/>
      <c r="Q1829" s="417"/>
      <c r="R1829" s="417"/>
      <c r="S1829" s="417"/>
      <c r="T1829" s="417"/>
      <c r="U1829" s="416"/>
      <c r="V1829" s="416"/>
      <c r="W1829" s="417"/>
      <c r="X1829" s="417"/>
      <c r="Y1829" s="417"/>
      <c r="Z1829" s="417"/>
      <c r="AA1829" s="417"/>
      <c r="AB1829" s="417"/>
      <c r="AC1829" s="417"/>
      <c r="AD1829" s="417"/>
      <c r="AE1829" s="417"/>
      <c r="AF1829" s="417"/>
      <c r="AG1829" s="417"/>
    </row>
    <row r="1830" spans="1:33" s="461" customFormat="1" x14ac:dyDescent="0.2">
      <c r="A1830" s="478"/>
      <c r="J1830" s="479"/>
      <c r="N1830" s="417"/>
      <c r="O1830" s="417"/>
      <c r="P1830" s="417"/>
      <c r="Q1830" s="417"/>
      <c r="R1830" s="417"/>
      <c r="S1830" s="417"/>
      <c r="T1830" s="417"/>
      <c r="U1830" s="416"/>
      <c r="V1830" s="416"/>
      <c r="W1830" s="417"/>
      <c r="X1830" s="417"/>
      <c r="Y1830" s="417"/>
      <c r="Z1830" s="417"/>
      <c r="AA1830" s="417"/>
      <c r="AB1830" s="417"/>
      <c r="AC1830" s="417"/>
      <c r="AD1830" s="417"/>
      <c r="AE1830" s="417"/>
      <c r="AF1830" s="417"/>
      <c r="AG1830" s="417"/>
    </row>
    <row r="1831" spans="1:33" s="461" customFormat="1" x14ac:dyDescent="0.2">
      <c r="A1831" s="478"/>
      <c r="J1831" s="479"/>
      <c r="N1831" s="417"/>
      <c r="O1831" s="417"/>
      <c r="P1831" s="417"/>
      <c r="Q1831" s="417"/>
      <c r="R1831" s="417"/>
      <c r="S1831" s="417"/>
      <c r="T1831" s="417"/>
      <c r="U1831" s="416"/>
      <c r="V1831" s="416"/>
      <c r="W1831" s="417"/>
      <c r="X1831" s="417"/>
      <c r="Y1831" s="417"/>
      <c r="Z1831" s="417"/>
      <c r="AA1831" s="417"/>
      <c r="AB1831" s="417"/>
      <c r="AC1831" s="417"/>
      <c r="AD1831" s="417"/>
      <c r="AE1831" s="417"/>
      <c r="AF1831" s="417"/>
      <c r="AG1831" s="417"/>
    </row>
    <row r="1832" spans="1:33" s="461" customFormat="1" x14ac:dyDescent="0.2">
      <c r="A1832" s="478"/>
      <c r="J1832" s="479"/>
      <c r="N1832" s="417"/>
      <c r="O1832" s="417"/>
      <c r="P1832" s="417"/>
      <c r="Q1832" s="417"/>
      <c r="R1832" s="417"/>
      <c r="S1832" s="417"/>
      <c r="T1832" s="417"/>
      <c r="U1832" s="416"/>
      <c r="V1832" s="416"/>
      <c r="W1832" s="417"/>
      <c r="X1832" s="417"/>
      <c r="Y1832" s="417"/>
      <c r="Z1832" s="417"/>
      <c r="AA1832" s="417"/>
      <c r="AB1832" s="417"/>
      <c r="AC1832" s="417"/>
      <c r="AD1832" s="417"/>
      <c r="AE1832" s="417"/>
      <c r="AF1832" s="417"/>
      <c r="AG1832" s="417"/>
    </row>
    <row r="1833" spans="1:33" s="461" customFormat="1" x14ac:dyDescent="0.2">
      <c r="A1833" s="478"/>
      <c r="J1833" s="479"/>
      <c r="N1833" s="417"/>
      <c r="O1833" s="417"/>
      <c r="P1833" s="417"/>
      <c r="Q1833" s="417"/>
      <c r="R1833" s="417"/>
      <c r="S1833" s="417"/>
      <c r="T1833" s="417"/>
      <c r="U1833" s="416"/>
      <c r="V1833" s="416"/>
      <c r="W1833" s="417"/>
      <c r="X1833" s="417"/>
      <c r="Y1833" s="417"/>
      <c r="Z1833" s="417"/>
      <c r="AA1833" s="417"/>
      <c r="AB1833" s="417"/>
      <c r="AC1833" s="417"/>
      <c r="AD1833" s="417"/>
      <c r="AE1833" s="417"/>
      <c r="AF1833" s="417"/>
      <c r="AG1833" s="417"/>
    </row>
    <row r="1834" spans="1:33" s="461" customFormat="1" x14ac:dyDescent="0.2">
      <c r="A1834" s="478"/>
      <c r="J1834" s="479"/>
      <c r="N1834" s="417"/>
      <c r="O1834" s="417"/>
      <c r="P1834" s="417"/>
      <c r="Q1834" s="417"/>
      <c r="R1834" s="417"/>
      <c r="S1834" s="417"/>
      <c r="T1834" s="417"/>
      <c r="U1834" s="416"/>
      <c r="V1834" s="416"/>
      <c r="W1834" s="417"/>
      <c r="X1834" s="417"/>
      <c r="Y1834" s="417"/>
      <c r="Z1834" s="417"/>
      <c r="AA1834" s="417"/>
      <c r="AB1834" s="417"/>
      <c r="AC1834" s="417"/>
      <c r="AD1834" s="417"/>
      <c r="AE1834" s="417"/>
      <c r="AF1834" s="417"/>
      <c r="AG1834" s="417"/>
    </row>
    <row r="1835" spans="1:33" s="461" customFormat="1" x14ac:dyDescent="0.2">
      <c r="A1835" s="478"/>
      <c r="J1835" s="479"/>
      <c r="N1835" s="417"/>
      <c r="O1835" s="417"/>
      <c r="P1835" s="417"/>
      <c r="Q1835" s="417"/>
      <c r="R1835" s="417"/>
      <c r="S1835" s="417"/>
      <c r="T1835" s="417"/>
      <c r="U1835" s="416"/>
      <c r="V1835" s="416"/>
      <c r="W1835" s="417"/>
      <c r="X1835" s="417"/>
      <c r="Y1835" s="417"/>
      <c r="Z1835" s="417"/>
      <c r="AA1835" s="417"/>
      <c r="AB1835" s="417"/>
      <c r="AC1835" s="417"/>
      <c r="AD1835" s="417"/>
      <c r="AE1835" s="417"/>
      <c r="AF1835" s="417"/>
      <c r="AG1835" s="417"/>
    </row>
    <row r="1836" spans="1:33" s="461" customFormat="1" x14ac:dyDescent="0.2">
      <c r="A1836" s="478"/>
      <c r="J1836" s="479"/>
      <c r="N1836" s="417"/>
      <c r="O1836" s="417"/>
      <c r="P1836" s="417"/>
      <c r="Q1836" s="417"/>
      <c r="R1836" s="417"/>
      <c r="S1836" s="417"/>
      <c r="T1836" s="417"/>
      <c r="U1836" s="416"/>
      <c r="V1836" s="416"/>
      <c r="W1836" s="417"/>
      <c r="X1836" s="417"/>
      <c r="Y1836" s="417"/>
      <c r="Z1836" s="417"/>
      <c r="AA1836" s="417"/>
      <c r="AB1836" s="417"/>
      <c r="AC1836" s="417"/>
      <c r="AD1836" s="417"/>
      <c r="AE1836" s="417"/>
      <c r="AF1836" s="417"/>
      <c r="AG1836" s="417"/>
    </row>
    <row r="1837" spans="1:33" s="461" customFormat="1" x14ac:dyDescent="0.2">
      <c r="A1837" s="478"/>
      <c r="J1837" s="479"/>
      <c r="N1837" s="417"/>
      <c r="O1837" s="417"/>
      <c r="P1837" s="417"/>
      <c r="Q1837" s="417"/>
      <c r="R1837" s="417"/>
      <c r="S1837" s="417"/>
      <c r="T1837" s="417"/>
      <c r="U1837" s="416"/>
      <c r="V1837" s="416"/>
      <c r="W1837" s="417"/>
      <c r="X1837" s="417"/>
      <c r="Y1837" s="417"/>
      <c r="Z1837" s="417"/>
      <c r="AA1837" s="417"/>
      <c r="AB1837" s="417"/>
      <c r="AC1837" s="417"/>
      <c r="AD1837" s="417"/>
      <c r="AE1837" s="417"/>
      <c r="AF1837" s="417"/>
      <c r="AG1837" s="417"/>
    </row>
    <row r="1838" spans="1:33" s="461" customFormat="1" x14ac:dyDescent="0.2">
      <c r="A1838" s="478"/>
      <c r="J1838" s="479"/>
      <c r="N1838" s="417"/>
      <c r="O1838" s="417"/>
      <c r="P1838" s="417"/>
      <c r="Q1838" s="417"/>
      <c r="R1838" s="417"/>
      <c r="S1838" s="417"/>
      <c r="T1838" s="417"/>
      <c r="U1838" s="416"/>
      <c r="V1838" s="416"/>
      <c r="W1838" s="417"/>
      <c r="X1838" s="417"/>
      <c r="Y1838" s="417"/>
      <c r="Z1838" s="417"/>
      <c r="AA1838" s="417"/>
      <c r="AB1838" s="417"/>
      <c r="AC1838" s="417"/>
      <c r="AD1838" s="417"/>
      <c r="AE1838" s="417"/>
      <c r="AF1838" s="417"/>
      <c r="AG1838" s="417"/>
    </row>
    <row r="1839" spans="1:33" s="461" customFormat="1" x14ac:dyDescent="0.2">
      <c r="A1839" s="478"/>
      <c r="J1839" s="479"/>
      <c r="N1839" s="417"/>
      <c r="O1839" s="417"/>
      <c r="P1839" s="417"/>
      <c r="Q1839" s="417"/>
      <c r="R1839" s="417"/>
      <c r="S1839" s="417"/>
      <c r="T1839" s="417"/>
      <c r="U1839" s="416"/>
      <c r="V1839" s="416"/>
      <c r="W1839" s="417"/>
      <c r="X1839" s="417"/>
      <c r="Y1839" s="417"/>
      <c r="Z1839" s="417"/>
      <c r="AA1839" s="417"/>
      <c r="AB1839" s="417"/>
      <c r="AC1839" s="417"/>
      <c r="AD1839" s="417"/>
      <c r="AE1839" s="417"/>
      <c r="AF1839" s="417"/>
      <c r="AG1839" s="417"/>
    </row>
    <row r="1840" spans="1:33" s="461" customFormat="1" x14ac:dyDescent="0.2">
      <c r="A1840" s="478"/>
      <c r="J1840" s="479"/>
      <c r="N1840" s="417"/>
      <c r="O1840" s="417"/>
      <c r="P1840" s="417"/>
      <c r="Q1840" s="417"/>
      <c r="R1840" s="417"/>
      <c r="S1840" s="417"/>
      <c r="T1840" s="417"/>
      <c r="U1840" s="416"/>
      <c r="V1840" s="416"/>
      <c r="W1840" s="417"/>
      <c r="X1840" s="417"/>
      <c r="Y1840" s="417"/>
      <c r="Z1840" s="417"/>
      <c r="AA1840" s="417"/>
      <c r="AB1840" s="417"/>
      <c r="AC1840" s="417"/>
      <c r="AD1840" s="417"/>
      <c r="AE1840" s="417"/>
      <c r="AF1840" s="417"/>
      <c r="AG1840" s="417"/>
    </row>
    <row r="1841" spans="1:33" s="461" customFormat="1" x14ac:dyDescent="0.2">
      <c r="A1841" s="478"/>
      <c r="J1841" s="479"/>
      <c r="N1841" s="417"/>
      <c r="O1841" s="417"/>
      <c r="P1841" s="417"/>
      <c r="Q1841" s="417"/>
      <c r="R1841" s="417"/>
      <c r="S1841" s="417"/>
      <c r="T1841" s="417"/>
      <c r="U1841" s="416"/>
      <c r="V1841" s="416"/>
      <c r="W1841" s="417"/>
      <c r="X1841" s="417"/>
      <c r="Y1841" s="417"/>
      <c r="Z1841" s="417"/>
      <c r="AA1841" s="417"/>
      <c r="AB1841" s="417"/>
      <c r="AC1841" s="417"/>
      <c r="AD1841" s="417"/>
      <c r="AE1841" s="417"/>
      <c r="AF1841" s="417"/>
      <c r="AG1841" s="417"/>
    </row>
    <row r="1842" spans="1:33" s="461" customFormat="1" x14ac:dyDescent="0.2">
      <c r="A1842" s="478"/>
      <c r="J1842" s="479"/>
      <c r="N1842" s="417"/>
      <c r="O1842" s="417"/>
      <c r="P1842" s="417"/>
      <c r="Q1842" s="417"/>
      <c r="R1842" s="417"/>
      <c r="S1842" s="417"/>
      <c r="T1842" s="417"/>
      <c r="U1842" s="416"/>
      <c r="V1842" s="416"/>
      <c r="W1842" s="417"/>
      <c r="X1842" s="417"/>
      <c r="Y1842" s="417"/>
      <c r="Z1842" s="417"/>
      <c r="AA1842" s="417"/>
      <c r="AB1842" s="417"/>
      <c r="AC1842" s="417"/>
      <c r="AD1842" s="417"/>
      <c r="AE1842" s="417"/>
      <c r="AF1842" s="417"/>
      <c r="AG1842" s="417"/>
    </row>
    <row r="1843" spans="1:33" s="461" customFormat="1" x14ac:dyDescent="0.2">
      <c r="A1843" s="478"/>
      <c r="J1843" s="479"/>
      <c r="N1843" s="417"/>
      <c r="O1843" s="417"/>
      <c r="P1843" s="417"/>
      <c r="Q1843" s="417"/>
      <c r="R1843" s="417"/>
      <c r="S1843" s="417"/>
      <c r="T1843" s="417"/>
      <c r="U1843" s="416"/>
      <c r="V1843" s="416"/>
      <c r="W1843" s="417"/>
      <c r="X1843" s="417"/>
      <c r="Y1843" s="417"/>
      <c r="Z1843" s="417"/>
      <c r="AA1843" s="417"/>
      <c r="AB1843" s="417"/>
      <c r="AC1843" s="417"/>
      <c r="AD1843" s="417"/>
      <c r="AE1843" s="417"/>
      <c r="AF1843" s="417"/>
      <c r="AG1843" s="417"/>
    </row>
    <row r="1844" spans="1:33" s="461" customFormat="1" x14ac:dyDescent="0.2">
      <c r="A1844" s="478"/>
      <c r="J1844" s="479"/>
      <c r="N1844" s="417"/>
      <c r="O1844" s="417"/>
      <c r="P1844" s="417"/>
      <c r="Q1844" s="417"/>
      <c r="R1844" s="417"/>
      <c r="S1844" s="417"/>
      <c r="T1844" s="417"/>
      <c r="U1844" s="416"/>
      <c r="V1844" s="416"/>
      <c r="W1844" s="417"/>
      <c r="X1844" s="417"/>
      <c r="Y1844" s="417"/>
      <c r="Z1844" s="417"/>
      <c r="AA1844" s="417"/>
      <c r="AB1844" s="417"/>
      <c r="AC1844" s="417"/>
      <c r="AD1844" s="417"/>
      <c r="AE1844" s="417"/>
      <c r="AF1844" s="417"/>
      <c r="AG1844" s="417"/>
    </row>
    <row r="1845" spans="1:33" s="461" customFormat="1" x14ac:dyDescent="0.2">
      <c r="A1845" s="478"/>
      <c r="J1845" s="479"/>
      <c r="N1845" s="417"/>
      <c r="O1845" s="417"/>
      <c r="P1845" s="417"/>
      <c r="Q1845" s="417"/>
      <c r="R1845" s="417"/>
      <c r="S1845" s="417"/>
      <c r="T1845" s="417"/>
      <c r="U1845" s="416"/>
      <c r="V1845" s="416"/>
      <c r="W1845" s="417"/>
      <c r="X1845" s="417"/>
      <c r="Y1845" s="417"/>
      <c r="Z1845" s="417"/>
      <c r="AA1845" s="417"/>
      <c r="AB1845" s="417"/>
      <c r="AC1845" s="417"/>
      <c r="AD1845" s="417"/>
      <c r="AE1845" s="417"/>
      <c r="AF1845" s="417"/>
      <c r="AG1845" s="417"/>
    </row>
    <row r="1846" spans="1:33" s="461" customFormat="1" x14ac:dyDescent="0.2">
      <c r="A1846" s="478"/>
      <c r="J1846" s="479"/>
      <c r="N1846" s="417"/>
      <c r="O1846" s="417"/>
      <c r="P1846" s="417"/>
      <c r="Q1846" s="417"/>
      <c r="R1846" s="417"/>
      <c r="S1846" s="417"/>
      <c r="T1846" s="417"/>
      <c r="U1846" s="416"/>
      <c r="V1846" s="416"/>
      <c r="W1846" s="417"/>
      <c r="X1846" s="417"/>
      <c r="Y1846" s="417"/>
      <c r="Z1846" s="417"/>
      <c r="AA1846" s="417"/>
      <c r="AB1846" s="417"/>
      <c r="AC1846" s="417"/>
      <c r="AD1846" s="417"/>
      <c r="AE1846" s="417"/>
      <c r="AF1846" s="417"/>
      <c r="AG1846" s="417"/>
    </row>
    <row r="1847" spans="1:33" s="461" customFormat="1" x14ac:dyDescent="0.2">
      <c r="A1847" s="478"/>
      <c r="J1847" s="479"/>
      <c r="N1847" s="417"/>
      <c r="O1847" s="417"/>
      <c r="P1847" s="417"/>
      <c r="Q1847" s="417"/>
      <c r="R1847" s="417"/>
      <c r="S1847" s="417"/>
      <c r="T1847" s="417"/>
      <c r="U1847" s="416"/>
      <c r="V1847" s="416"/>
      <c r="W1847" s="417"/>
      <c r="X1847" s="417"/>
      <c r="Y1847" s="417"/>
      <c r="Z1847" s="417"/>
      <c r="AA1847" s="417"/>
      <c r="AB1847" s="417"/>
      <c r="AC1847" s="417"/>
      <c r="AD1847" s="417"/>
      <c r="AE1847" s="417"/>
      <c r="AF1847" s="417"/>
      <c r="AG1847" s="417"/>
    </row>
    <row r="1848" spans="1:33" s="461" customFormat="1" x14ac:dyDescent="0.2">
      <c r="A1848" s="478"/>
      <c r="J1848" s="479"/>
      <c r="N1848" s="417"/>
      <c r="O1848" s="417"/>
      <c r="P1848" s="417"/>
      <c r="Q1848" s="417"/>
      <c r="R1848" s="417"/>
      <c r="S1848" s="417"/>
      <c r="T1848" s="417"/>
      <c r="U1848" s="416"/>
      <c r="V1848" s="416"/>
      <c r="W1848" s="417"/>
      <c r="X1848" s="417"/>
      <c r="Y1848" s="417"/>
      <c r="Z1848" s="417"/>
      <c r="AA1848" s="417"/>
      <c r="AB1848" s="417"/>
      <c r="AC1848" s="417"/>
      <c r="AD1848" s="417"/>
      <c r="AE1848" s="417"/>
      <c r="AF1848" s="417"/>
      <c r="AG1848" s="417"/>
    </row>
    <row r="1849" spans="1:33" s="461" customFormat="1" x14ac:dyDescent="0.2">
      <c r="A1849" s="478"/>
      <c r="J1849" s="479"/>
      <c r="N1849" s="417"/>
      <c r="O1849" s="417"/>
      <c r="P1849" s="417"/>
      <c r="Q1849" s="417"/>
      <c r="R1849" s="417"/>
      <c r="S1849" s="417"/>
      <c r="T1849" s="417"/>
      <c r="U1849" s="416"/>
      <c r="V1849" s="416"/>
      <c r="W1849" s="417"/>
      <c r="X1849" s="417"/>
      <c r="Y1849" s="417"/>
      <c r="Z1849" s="417"/>
      <c r="AA1849" s="417"/>
      <c r="AB1849" s="417"/>
      <c r="AC1849" s="417"/>
      <c r="AD1849" s="417"/>
      <c r="AE1849" s="417"/>
      <c r="AF1849" s="417"/>
      <c r="AG1849" s="417"/>
    </row>
    <row r="1850" spans="1:33" s="461" customFormat="1" x14ac:dyDescent="0.2">
      <c r="A1850" s="478"/>
      <c r="J1850" s="479"/>
      <c r="N1850" s="417"/>
      <c r="O1850" s="417"/>
      <c r="P1850" s="417"/>
      <c r="Q1850" s="417"/>
      <c r="R1850" s="417"/>
      <c r="S1850" s="417"/>
      <c r="T1850" s="417"/>
      <c r="U1850" s="416"/>
      <c r="V1850" s="416"/>
      <c r="W1850" s="417"/>
      <c r="X1850" s="417"/>
      <c r="Y1850" s="417"/>
      <c r="Z1850" s="417"/>
      <c r="AA1850" s="417"/>
      <c r="AB1850" s="417"/>
      <c r="AC1850" s="417"/>
      <c r="AD1850" s="417"/>
      <c r="AE1850" s="417"/>
      <c r="AF1850" s="417"/>
      <c r="AG1850" s="417"/>
    </row>
    <row r="1851" spans="1:33" s="461" customFormat="1" x14ac:dyDescent="0.2">
      <c r="A1851" s="478"/>
      <c r="J1851" s="479"/>
      <c r="N1851" s="417"/>
      <c r="O1851" s="417"/>
      <c r="P1851" s="417"/>
      <c r="Q1851" s="417"/>
      <c r="R1851" s="417"/>
      <c r="S1851" s="417"/>
      <c r="T1851" s="417"/>
      <c r="U1851" s="416"/>
      <c r="V1851" s="416"/>
      <c r="W1851" s="417"/>
      <c r="X1851" s="417"/>
      <c r="Y1851" s="417"/>
      <c r="Z1851" s="417"/>
      <c r="AA1851" s="417"/>
      <c r="AB1851" s="417"/>
      <c r="AC1851" s="417"/>
      <c r="AD1851" s="417"/>
      <c r="AE1851" s="417"/>
      <c r="AF1851" s="417"/>
      <c r="AG1851" s="417"/>
    </row>
    <row r="1852" spans="1:33" s="461" customFormat="1" x14ac:dyDescent="0.2">
      <c r="A1852" s="478"/>
      <c r="J1852" s="479"/>
      <c r="N1852" s="417"/>
      <c r="O1852" s="417"/>
      <c r="P1852" s="417"/>
      <c r="Q1852" s="417"/>
      <c r="R1852" s="417"/>
      <c r="S1852" s="417"/>
      <c r="T1852" s="417"/>
      <c r="U1852" s="416"/>
      <c r="V1852" s="416"/>
      <c r="W1852" s="417"/>
      <c r="X1852" s="417"/>
      <c r="Y1852" s="417"/>
      <c r="Z1852" s="417"/>
      <c r="AA1852" s="417"/>
      <c r="AB1852" s="417"/>
      <c r="AC1852" s="417"/>
      <c r="AD1852" s="417"/>
      <c r="AE1852" s="417"/>
      <c r="AF1852" s="417"/>
      <c r="AG1852" s="417"/>
    </row>
    <row r="1853" spans="1:33" s="461" customFormat="1" x14ac:dyDescent="0.2">
      <c r="A1853" s="478"/>
      <c r="J1853" s="479"/>
      <c r="N1853" s="417"/>
      <c r="O1853" s="417"/>
      <c r="P1853" s="417"/>
      <c r="Q1853" s="417"/>
      <c r="R1853" s="417"/>
      <c r="S1853" s="417"/>
      <c r="T1853" s="417"/>
      <c r="U1853" s="416"/>
      <c r="V1853" s="416"/>
      <c r="W1853" s="417"/>
      <c r="X1853" s="417"/>
      <c r="Y1853" s="417"/>
      <c r="Z1853" s="417"/>
      <c r="AA1853" s="417"/>
      <c r="AB1853" s="417"/>
      <c r="AC1853" s="417"/>
      <c r="AD1853" s="417"/>
      <c r="AE1853" s="417"/>
      <c r="AF1853" s="417"/>
      <c r="AG1853" s="417"/>
    </row>
    <row r="1854" spans="1:33" s="461" customFormat="1" x14ac:dyDescent="0.2">
      <c r="A1854" s="478"/>
      <c r="J1854" s="479"/>
      <c r="N1854" s="417"/>
      <c r="O1854" s="417"/>
      <c r="P1854" s="417"/>
      <c r="Q1854" s="417"/>
      <c r="R1854" s="417"/>
      <c r="S1854" s="417"/>
      <c r="T1854" s="417"/>
      <c r="U1854" s="416"/>
      <c r="V1854" s="416"/>
      <c r="W1854" s="417"/>
      <c r="X1854" s="417"/>
      <c r="Y1854" s="417"/>
      <c r="Z1854" s="417"/>
      <c r="AA1854" s="417"/>
      <c r="AB1854" s="417"/>
      <c r="AC1854" s="417"/>
      <c r="AD1854" s="417"/>
      <c r="AE1854" s="417"/>
      <c r="AF1854" s="417"/>
      <c r="AG1854" s="417"/>
    </row>
    <row r="1855" spans="1:33" s="461" customFormat="1" x14ac:dyDescent="0.2">
      <c r="A1855" s="478"/>
      <c r="J1855" s="479"/>
      <c r="N1855" s="417"/>
      <c r="O1855" s="417"/>
      <c r="P1855" s="417"/>
      <c r="Q1855" s="417"/>
      <c r="R1855" s="417"/>
      <c r="S1855" s="417"/>
      <c r="T1855" s="417"/>
      <c r="U1855" s="416"/>
      <c r="V1855" s="416"/>
      <c r="W1855" s="417"/>
      <c r="X1855" s="417"/>
      <c r="Y1855" s="417"/>
      <c r="Z1855" s="417"/>
      <c r="AA1855" s="417"/>
      <c r="AB1855" s="417"/>
      <c r="AC1855" s="417"/>
      <c r="AD1855" s="417"/>
      <c r="AE1855" s="417"/>
      <c r="AF1855" s="417"/>
      <c r="AG1855" s="417"/>
    </row>
    <row r="1856" spans="1:33" s="461" customFormat="1" x14ac:dyDescent="0.2">
      <c r="A1856" s="478"/>
      <c r="J1856" s="479"/>
      <c r="N1856" s="417"/>
      <c r="O1856" s="417"/>
      <c r="P1856" s="417"/>
      <c r="Q1856" s="417"/>
      <c r="R1856" s="417"/>
      <c r="S1856" s="417"/>
      <c r="T1856" s="417"/>
      <c r="U1856" s="416"/>
      <c r="V1856" s="416"/>
      <c r="W1856" s="417"/>
      <c r="X1856" s="417"/>
      <c r="Y1856" s="417"/>
      <c r="Z1856" s="417"/>
      <c r="AA1856" s="417"/>
      <c r="AB1856" s="417"/>
      <c r="AC1856" s="417"/>
      <c r="AD1856" s="417"/>
      <c r="AE1856" s="417"/>
      <c r="AF1856" s="417"/>
      <c r="AG1856" s="417"/>
    </row>
    <row r="1857" spans="1:33" s="461" customFormat="1" x14ac:dyDescent="0.2">
      <c r="A1857" s="478"/>
      <c r="J1857" s="479"/>
      <c r="N1857" s="417"/>
      <c r="O1857" s="417"/>
      <c r="P1857" s="417"/>
      <c r="Q1857" s="417"/>
      <c r="R1857" s="417"/>
      <c r="S1857" s="417"/>
      <c r="T1857" s="417"/>
      <c r="U1857" s="416"/>
      <c r="V1857" s="416"/>
      <c r="W1857" s="417"/>
      <c r="X1857" s="417"/>
      <c r="Y1857" s="417"/>
      <c r="Z1857" s="417"/>
      <c r="AA1857" s="417"/>
      <c r="AB1857" s="417"/>
      <c r="AC1857" s="417"/>
      <c r="AD1857" s="417"/>
      <c r="AE1857" s="417"/>
      <c r="AF1857" s="417"/>
      <c r="AG1857" s="417"/>
    </row>
    <row r="1858" spans="1:33" s="461" customFormat="1" x14ac:dyDescent="0.2">
      <c r="A1858" s="478"/>
      <c r="J1858" s="479"/>
      <c r="N1858" s="417"/>
      <c r="O1858" s="417"/>
      <c r="P1858" s="417"/>
      <c r="Q1858" s="417"/>
      <c r="R1858" s="417"/>
      <c r="S1858" s="417"/>
      <c r="T1858" s="417"/>
      <c r="U1858" s="416"/>
      <c r="V1858" s="416"/>
      <c r="W1858" s="417"/>
      <c r="X1858" s="417"/>
      <c r="Y1858" s="417"/>
      <c r="Z1858" s="417"/>
      <c r="AA1858" s="417"/>
      <c r="AB1858" s="417"/>
      <c r="AC1858" s="417"/>
      <c r="AD1858" s="417"/>
      <c r="AE1858" s="417"/>
      <c r="AF1858" s="417"/>
      <c r="AG1858" s="417"/>
    </row>
    <row r="1859" spans="1:33" s="461" customFormat="1" x14ac:dyDescent="0.2">
      <c r="A1859" s="478"/>
      <c r="J1859" s="479"/>
      <c r="N1859" s="417"/>
      <c r="O1859" s="417"/>
      <c r="P1859" s="417"/>
      <c r="Q1859" s="417"/>
      <c r="R1859" s="417"/>
      <c r="S1859" s="417"/>
      <c r="T1859" s="417"/>
      <c r="U1859" s="416"/>
      <c r="V1859" s="416"/>
      <c r="W1859" s="417"/>
      <c r="X1859" s="417"/>
      <c r="Y1859" s="417"/>
      <c r="Z1859" s="417"/>
      <c r="AA1859" s="417"/>
      <c r="AB1859" s="417"/>
      <c r="AC1859" s="417"/>
      <c r="AD1859" s="417"/>
      <c r="AE1859" s="417"/>
      <c r="AF1859" s="417"/>
      <c r="AG1859" s="417"/>
    </row>
    <row r="1860" spans="1:33" s="461" customFormat="1" x14ac:dyDescent="0.2">
      <c r="A1860" s="478"/>
      <c r="J1860" s="479"/>
      <c r="N1860" s="417"/>
      <c r="O1860" s="417"/>
      <c r="P1860" s="417"/>
      <c r="Q1860" s="417"/>
      <c r="R1860" s="417"/>
      <c r="S1860" s="417"/>
      <c r="T1860" s="417"/>
      <c r="U1860" s="416"/>
      <c r="V1860" s="416"/>
      <c r="W1860" s="417"/>
      <c r="X1860" s="417"/>
      <c r="Y1860" s="417"/>
      <c r="Z1860" s="417"/>
      <c r="AA1860" s="417"/>
      <c r="AB1860" s="417"/>
      <c r="AC1860" s="417"/>
      <c r="AD1860" s="417"/>
      <c r="AE1860" s="417"/>
      <c r="AF1860" s="417"/>
      <c r="AG1860" s="417"/>
    </row>
    <row r="1861" spans="1:33" s="461" customFormat="1" x14ac:dyDescent="0.2">
      <c r="A1861" s="478"/>
      <c r="J1861" s="479"/>
      <c r="N1861" s="417"/>
      <c r="O1861" s="417"/>
      <c r="P1861" s="417"/>
      <c r="Q1861" s="417"/>
      <c r="R1861" s="417"/>
      <c r="S1861" s="417"/>
      <c r="T1861" s="417"/>
      <c r="U1861" s="416"/>
      <c r="V1861" s="416"/>
      <c r="W1861" s="417"/>
      <c r="X1861" s="417"/>
      <c r="Y1861" s="417"/>
      <c r="Z1861" s="417"/>
      <c r="AA1861" s="417"/>
      <c r="AB1861" s="417"/>
      <c r="AC1861" s="417"/>
      <c r="AD1861" s="417"/>
      <c r="AE1861" s="417"/>
      <c r="AF1861" s="417"/>
      <c r="AG1861" s="417"/>
    </row>
    <row r="1862" spans="1:33" s="461" customFormat="1" x14ac:dyDescent="0.2">
      <c r="A1862" s="478"/>
      <c r="J1862" s="479"/>
      <c r="N1862" s="417"/>
      <c r="O1862" s="417"/>
      <c r="P1862" s="417"/>
      <c r="Q1862" s="417"/>
      <c r="R1862" s="417"/>
      <c r="S1862" s="417"/>
      <c r="T1862" s="417"/>
      <c r="U1862" s="416"/>
      <c r="V1862" s="416"/>
      <c r="W1862" s="417"/>
      <c r="X1862" s="417"/>
      <c r="Y1862" s="417"/>
      <c r="Z1862" s="417"/>
      <c r="AA1862" s="417"/>
      <c r="AB1862" s="417"/>
      <c r="AC1862" s="417"/>
      <c r="AD1862" s="417"/>
      <c r="AE1862" s="417"/>
      <c r="AF1862" s="417"/>
      <c r="AG1862" s="417"/>
    </row>
    <row r="1863" spans="1:33" s="461" customFormat="1" x14ac:dyDescent="0.2">
      <c r="A1863" s="478"/>
      <c r="J1863" s="479"/>
      <c r="N1863" s="417"/>
      <c r="O1863" s="417"/>
      <c r="P1863" s="417"/>
      <c r="Q1863" s="417"/>
      <c r="R1863" s="417"/>
      <c r="S1863" s="417"/>
      <c r="T1863" s="417"/>
      <c r="U1863" s="416"/>
      <c r="V1863" s="416"/>
      <c r="W1863" s="417"/>
      <c r="X1863" s="417"/>
      <c r="Y1863" s="417"/>
      <c r="Z1863" s="417"/>
      <c r="AA1863" s="417"/>
      <c r="AB1863" s="417"/>
      <c r="AC1863" s="417"/>
      <c r="AD1863" s="417"/>
      <c r="AE1863" s="417"/>
      <c r="AF1863" s="417"/>
      <c r="AG1863" s="417"/>
    </row>
    <row r="1864" spans="1:33" s="461" customFormat="1" x14ac:dyDescent="0.2">
      <c r="A1864" s="478"/>
      <c r="J1864" s="479"/>
      <c r="N1864" s="417"/>
      <c r="O1864" s="417"/>
      <c r="P1864" s="417"/>
      <c r="Q1864" s="417"/>
      <c r="R1864" s="417"/>
      <c r="S1864" s="417"/>
      <c r="T1864" s="417"/>
      <c r="U1864" s="416"/>
      <c r="V1864" s="416"/>
      <c r="W1864" s="417"/>
      <c r="X1864" s="417"/>
      <c r="Y1864" s="417"/>
      <c r="Z1864" s="417"/>
      <c r="AA1864" s="417"/>
      <c r="AB1864" s="417"/>
      <c r="AC1864" s="417"/>
      <c r="AD1864" s="417"/>
      <c r="AE1864" s="417"/>
      <c r="AF1864" s="417"/>
      <c r="AG1864" s="417"/>
    </row>
    <row r="1865" spans="1:33" s="461" customFormat="1" x14ac:dyDescent="0.2">
      <c r="A1865" s="478"/>
      <c r="J1865" s="479"/>
      <c r="N1865" s="417"/>
      <c r="O1865" s="417"/>
      <c r="P1865" s="417"/>
      <c r="Q1865" s="417"/>
      <c r="R1865" s="417"/>
      <c r="S1865" s="417"/>
      <c r="T1865" s="417"/>
      <c r="U1865" s="416"/>
      <c r="V1865" s="416"/>
      <c r="W1865" s="417"/>
      <c r="X1865" s="417"/>
      <c r="Y1865" s="417"/>
      <c r="Z1865" s="417"/>
      <c r="AA1865" s="417"/>
      <c r="AB1865" s="417"/>
      <c r="AC1865" s="417"/>
      <c r="AD1865" s="417"/>
      <c r="AE1865" s="417"/>
      <c r="AF1865" s="417"/>
      <c r="AG1865" s="417"/>
    </row>
    <row r="1866" spans="1:33" s="461" customFormat="1" x14ac:dyDescent="0.2">
      <c r="A1866" s="478"/>
      <c r="J1866" s="479"/>
      <c r="N1866" s="417"/>
      <c r="O1866" s="417"/>
      <c r="P1866" s="417"/>
      <c r="Q1866" s="417"/>
      <c r="R1866" s="417"/>
      <c r="S1866" s="417"/>
      <c r="T1866" s="417"/>
      <c r="U1866" s="416"/>
      <c r="V1866" s="416"/>
      <c r="W1866" s="417"/>
      <c r="X1866" s="417"/>
      <c r="Y1866" s="417"/>
      <c r="Z1866" s="417"/>
      <c r="AA1866" s="417"/>
      <c r="AB1866" s="417"/>
      <c r="AC1866" s="417"/>
      <c r="AD1866" s="417"/>
      <c r="AE1866" s="417"/>
      <c r="AF1866" s="417"/>
      <c r="AG1866" s="417"/>
    </row>
    <row r="1867" spans="1:33" s="461" customFormat="1" x14ac:dyDescent="0.2">
      <c r="A1867" s="478"/>
      <c r="J1867" s="479"/>
      <c r="N1867" s="417"/>
      <c r="O1867" s="417"/>
      <c r="P1867" s="417"/>
      <c r="Q1867" s="417"/>
      <c r="R1867" s="417"/>
      <c r="S1867" s="417"/>
      <c r="T1867" s="417"/>
      <c r="U1867" s="416"/>
      <c r="V1867" s="416"/>
      <c r="W1867" s="417"/>
      <c r="X1867" s="417"/>
      <c r="Y1867" s="417"/>
      <c r="Z1867" s="417"/>
      <c r="AA1867" s="417"/>
      <c r="AB1867" s="417"/>
      <c r="AC1867" s="417"/>
      <c r="AD1867" s="417"/>
      <c r="AE1867" s="417"/>
      <c r="AF1867" s="417"/>
      <c r="AG1867" s="417"/>
    </row>
    <row r="1868" spans="1:33" s="461" customFormat="1" x14ac:dyDescent="0.2">
      <c r="A1868" s="478"/>
      <c r="J1868" s="479"/>
      <c r="N1868" s="417"/>
      <c r="O1868" s="417"/>
      <c r="P1868" s="417"/>
      <c r="Q1868" s="417"/>
      <c r="R1868" s="417"/>
      <c r="S1868" s="417"/>
      <c r="T1868" s="417"/>
      <c r="U1868" s="416"/>
      <c r="V1868" s="416"/>
      <c r="W1868" s="417"/>
      <c r="X1868" s="417"/>
      <c r="Y1868" s="417"/>
      <c r="Z1868" s="417"/>
      <c r="AA1868" s="417"/>
      <c r="AB1868" s="417"/>
      <c r="AC1868" s="417"/>
      <c r="AD1868" s="417"/>
      <c r="AE1868" s="417"/>
      <c r="AF1868" s="417"/>
      <c r="AG1868" s="417"/>
    </row>
    <row r="1869" spans="1:33" s="461" customFormat="1" x14ac:dyDescent="0.2">
      <c r="A1869" s="478"/>
      <c r="J1869" s="479"/>
      <c r="N1869" s="417"/>
      <c r="O1869" s="417"/>
      <c r="P1869" s="417"/>
      <c r="Q1869" s="417"/>
      <c r="R1869" s="417"/>
      <c r="S1869" s="417"/>
      <c r="T1869" s="417"/>
      <c r="U1869" s="416"/>
      <c r="V1869" s="416"/>
      <c r="W1869" s="417"/>
      <c r="X1869" s="417"/>
      <c r="Y1869" s="417"/>
      <c r="Z1869" s="417"/>
      <c r="AA1869" s="417"/>
      <c r="AB1869" s="417"/>
      <c r="AC1869" s="417"/>
      <c r="AD1869" s="417"/>
      <c r="AE1869" s="417"/>
      <c r="AF1869" s="417"/>
      <c r="AG1869" s="417"/>
    </row>
    <row r="1870" spans="1:33" s="461" customFormat="1" x14ac:dyDescent="0.2">
      <c r="A1870" s="478"/>
      <c r="J1870" s="479"/>
      <c r="N1870" s="417"/>
      <c r="O1870" s="417"/>
      <c r="P1870" s="417"/>
      <c r="Q1870" s="417"/>
      <c r="R1870" s="417"/>
      <c r="S1870" s="417"/>
      <c r="T1870" s="417"/>
      <c r="U1870" s="416"/>
      <c r="V1870" s="416"/>
      <c r="W1870" s="417"/>
      <c r="X1870" s="417"/>
      <c r="Y1870" s="417"/>
      <c r="Z1870" s="417"/>
      <c r="AA1870" s="417"/>
      <c r="AB1870" s="417"/>
      <c r="AC1870" s="417"/>
      <c r="AD1870" s="417"/>
      <c r="AE1870" s="417"/>
      <c r="AF1870" s="417"/>
      <c r="AG1870" s="417"/>
    </row>
    <row r="1871" spans="1:33" s="461" customFormat="1" x14ac:dyDescent="0.2">
      <c r="A1871" s="478"/>
      <c r="J1871" s="479"/>
      <c r="N1871" s="417"/>
      <c r="O1871" s="417"/>
      <c r="P1871" s="417"/>
      <c r="Q1871" s="417"/>
      <c r="R1871" s="417"/>
      <c r="S1871" s="417"/>
      <c r="T1871" s="417"/>
      <c r="U1871" s="416"/>
      <c r="V1871" s="416"/>
      <c r="W1871" s="417"/>
      <c r="X1871" s="417"/>
      <c r="Y1871" s="417"/>
      <c r="Z1871" s="417"/>
      <c r="AA1871" s="417"/>
      <c r="AB1871" s="417"/>
      <c r="AC1871" s="417"/>
      <c r="AD1871" s="417"/>
      <c r="AE1871" s="417"/>
      <c r="AF1871" s="417"/>
      <c r="AG1871" s="417"/>
    </row>
    <row r="1872" spans="1:33" s="461" customFormat="1" x14ac:dyDescent="0.2">
      <c r="A1872" s="478"/>
      <c r="J1872" s="479"/>
      <c r="N1872" s="417"/>
      <c r="O1872" s="417"/>
      <c r="P1872" s="417"/>
      <c r="Q1872" s="417"/>
      <c r="R1872" s="417"/>
      <c r="S1872" s="417"/>
      <c r="T1872" s="417"/>
      <c r="U1872" s="416"/>
      <c r="V1872" s="416"/>
      <c r="W1872" s="417"/>
      <c r="X1872" s="417"/>
      <c r="Y1872" s="417"/>
      <c r="Z1872" s="417"/>
      <c r="AA1872" s="417"/>
      <c r="AB1872" s="417"/>
      <c r="AC1872" s="417"/>
      <c r="AD1872" s="417"/>
      <c r="AE1872" s="417"/>
      <c r="AF1872" s="417"/>
      <c r="AG1872" s="417"/>
    </row>
    <row r="1873" spans="1:33" s="461" customFormat="1" x14ac:dyDescent="0.2">
      <c r="A1873" s="478"/>
      <c r="J1873" s="479"/>
      <c r="N1873" s="417"/>
      <c r="O1873" s="417"/>
      <c r="P1873" s="417"/>
      <c r="Q1873" s="417"/>
      <c r="R1873" s="417"/>
      <c r="S1873" s="417"/>
      <c r="T1873" s="417"/>
      <c r="U1873" s="416"/>
      <c r="V1873" s="416"/>
      <c r="W1873" s="417"/>
      <c r="X1873" s="417"/>
      <c r="Y1873" s="417"/>
      <c r="Z1873" s="417"/>
      <c r="AA1873" s="417"/>
      <c r="AB1873" s="417"/>
      <c r="AC1873" s="417"/>
      <c r="AD1873" s="417"/>
      <c r="AE1873" s="417"/>
      <c r="AF1873" s="417"/>
      <c r="AG1873" s="417"/>
    </row>
    <row r="1874" spans="1:33" s="461" customFormat="1" x14ac:dyDescent="0.2">
      <c r="A1874" s="478"/>
      <c r="J1874" s="479"/>
      <c r="N1874" s="417"/>
      <c r="O1874" s="417"/>
      <c r="P1874" s="417"/>
      <c r="Q1874" s="417"/>
      <c r="R1874" s="417"/>
      <c r="S1874" s="417"/>
      <c r="T1874" s="417"/>
      <c r="U1874" s="416"/>
      <c r="V1874" s="416"/>
      <c r="W1874" s="417"/>
      <c r="X1874" s="417"/>
      <c r="Y1874" s="417"/>
      <c r="Z1874" s="417"/>
      <c r="AA1874" s="417"/>
      <c r="AB1874" s="417"/>
      <c r="AC1874" s="417"/>
      <c r="AD1874" s="417"/>
      <c r="AE1874" s="417"/>
      <c r="AF1874" s="417"/>
      <c r="AG1874" s="417"/>
    </row>
    <row r="1875" spans="1:33" s="461" customFormat="1" x14ac:dyDescent="0.2">
      <c r="A1875" s="478"/>
      <c r="J1875" s="479"/>
      <c r="N1875" s="417"/>
      <c r="O1875" s="417"/>
      <c r="P1875" s="417"/>
      <c r="Q1875" s="417"/>
      <c r="R1875" s="417"/>
      <c r="S1875" s="417"/>
      <c r="T1875" s="417"/>
      <c r="U1875" s="416"/>
      <c r="V1875" s="416"/>
      <c r="W1875" s="417"/>
      <c r="X1875" s="417"/>
      <c r="Y1875" s="417"/>
      <c r="Z1875" s="417"/>
      <c r="AA1875" s="417"/>
      <c r="AB1875" s="417"/>
      <c r="AC1875" s="417"/>
      <c r="AD1875" s="417"/>
      <c r="AE1875" s="417"/>
      <c r="AF1875" s="417"/>
      <c r="AG1875" s="417"/>
    </row>
    <row r="1876" spans="1:33" s="461" customFormat="1" x14ac:dyDescent="0.2">
      <c r="A1876" s="478"/>
      <c r="J1876" s="479"/>
      <c r="N1876" s="417"/>
      <c r="O1876" s="417"/>
      <c r="P1876" s="417"/>
      <c r="Q1876" s="417"/>
      <c r="R1876" s="417"/>
      <c r="S1876" s="417"/>
      <c r="T1876" s="417"/>
      <c r="U1876" s="416"/>
      <c r="V1876" s="416"/>
      <c r="W1876" s="417"/>
      <c r="X1876" s="417"/>
      <c r="Y1876" s="417"/>
      <c r="Z1876" s="417"/>
      <c r="AA1876" s="417"/>
      <c r="AB1876" s="417"/>
      <c r="AC1876" s="417"/>
      <c r="AD1876" s="417"/>
      <c r="AE1876" s="417"/>
      <c r="AF1876" s="417"/>
      <c r="AG1876" s="417"/>
    </row>
    <row r="1877" spans="1:33" s="461" customFormat="1" x14ac:dyDescent="0.2">
      <c r="A1877" s="478"/>
      <c r="J1877" s="479"/>
      <c r="N1877" s="417"/>
      <c r="O1877" s="417"/>
      <c r="P1877" s="417"/>
      <c r="Q1877" s="417"/>
      <c r="R1877" s="417"/>
      <c r="S1877" s="417"/>
      <c r="T1877" s="417"/>
      <c r="U1877" s="416"/>
      <c r="V1877" s="416"/>
      <c r="W1877" s="417"/>
      <c r="X1877" s="417"/>
      <c r="Y1877" s="417"/>
      <c r="Z1877" s="417"/>
      <c r="AA1877" s="417"/>
      <c r="AB1877" s="417"/>
      <c r="AC1877" s="417"/>
      <c r="AD1877" s="417"/>
      <c r="AE1877" s="417"/>
      <c r="AF1877" s="417"/>
      <c r="AG1877" s="417"/>
    </row>
    <row r="1878" spans="1:33" s="461" customFormat="1" x14ac:dyDescent="0.2">
      <c r="A1878" s="478"/>
      <c r="J1878" s="479"/>
      <c r="N1878" s="417"/>
      <c r="O1878" s="417"/>
      <c r="P1878" s="417"/>
      <c r="Q1878" s="417"/>
      <c r="R1878" s="417"/>
      <c r="S1878" s="417"/>
      <c r="T1878" s="417"/>
      <c r="U1878" s="416"/>
      <c r="V1878" s="416"/>
      <c r="W1878" s="417"/>
      <c r="X1878" s="417"/>
      <c r="Y1878" s="417"/>
      <c r="Z1878" s="417"/>
      <c r="AA1878" s="417"/>
      <c r="AB1878" s="417"/>
      <c r="AC1878" s="417"/>
      <c r="AD1878" s="417"/>
      <c r="AE1878" s="417"/>
      <c r="AF1878" s="417"/>
      <c r="AG1878" s="417"/>
    </row>
    <row r="1879" spans="1:33" s="461" customFormat="1" x14ac:dyDescent="0.2">
      <c r="A1879" s="478"/>
      <c r="J1879" s="479"/>
      <c r="N1879" s="417"/>
      <c r="O1879" s="417"/>
      <c r="P1879" s="417"/>
      <c r="Q1879" s="417"/>
      <c r="R1879" s="417"/>
      <c r="S1879" s="417"/>
      <c r="T1879" s="417"/>
      <c r="U1879" s="416"/>
      <c r="V1879" s="416"/>
      <c r="W1879" s="417"/>
      <c r="X1879" s="417"/>
      <c r="Y1879" s="417"/>
      <c r="Z1879" s="417"/>
      <c r="AA1879" s="417"/>
      <c r="AB1879" s="417"/>
      <c r="AC1879" s="417"/>
      <c r="AD1879" s="417"/>
      <c r="AE1879" s="417"/>
      <c r="AF1879" s="417"/>
      <c r="AG1879" s="417"/>
    </row>
    <row r="1880" spans="1:33" s="461" customFormat="1" x14ac:dyDescent="0.2">
      <c r="A1880" s="478"/>
      <c r="J1880" s="479"/>
      <c r="N1880" s="417"/>
      <c r="O1880" s="417"/>
      <c r="P1880" s="417"/>
      <c r="Q1880" s="417"/>
      <c r="R1880" s="417"/>
      <c r="S1880" s="417"/>
      <c r="T1880" s="417"/>
      <c r="U1880" s="416"/>
      <c r="V1880" s="416"/>
      <c r="W1880" s="417"/>
      <c r="X1880" s="417"/>
      <c r="Y1880" s="417"/>
      <c r="Z1880" s="417"/>
      <c r="AA1880" s="417"/>
      <c r="AB1880" s="417"/>
      <c r="AC1880" s="417"/>
      <c r="AD1880" s="417"/>
      <c r="AE1880" s="417"/>
      <c r="AF1880" s="417"/>
      <c r="AG1880" s="417"/>
    </row>
    <row r="1881" spans="1:33" s="461" customFormat="1" x14ac:dyDescent="0.2">
      <c r="A1881" s="478"/>
      <c r="J1881" s="479"/>
      <c r="N1881" s="417"/>
      <c r="O1881" s="417"/>
      <c r="P1881" s="417"/>
      <c r="Q1881" s="417"/>
      <c r="R1881" s="417"/>
      <c r="S1881" s="417"/>
      <c r="T1881" s="417"/>
      <c r="U1881" s="416"/>
      <c r="V1881" s="416"/>
      <c r="W1881" s="417"/>
      <c r="X1881" s="417"/>
      <c r="Y1881" s="417"/>
      <c r="Z1881" s="417"/>
      <c r="AA1881" s="417"/>
      <c r="AB1881" s="417"/>
      <c r="AC1881" s="417"/>
      <c r="AD1881" s="417"/>
      <c r="AE1881" s="417"/>
      <c r="AF1881" s="417"/>
      <c r="AG1881" s="417"/>
    </row>
    <row r="1882" spans="1:33" s="461" customFormat="1" x14ac:dyDescent="0.2">
      <c r="A1882" s="478"/>
      <c r="J1882" s="479"/>
      <c r="N1882" s="417"/>
      <c r="O1882" s="417"/>
      <c r="P1882" s="417"/>
      <c r="Q1882" s="417"/>
      <c r="R1882" s="417"/>
      <c r="S1882" s="417"/>
      <c r="T1882" s="417"/>
      <c r="U1882" s="416"/>
      <c r="V1882" s="416"/>
      <c r="W1882" s="417"/>
      <c r="X1882" s="417"/>
      <c r="Y1882" s="417"/>
      <c r="Z1882" s="417"/>
      <c r="AA1882" s="417"/>
      <c r="AB1882" s="417"/>
      <c r="AC1882" s="417"/>
      <c r="AD1882" s="417"/>
      <c r="AE1882" s="417"/>
      <c r="AF1882" s="417"/>
      <c r="AG1882" s="417"/>
    </row>
    <row r="1883" spans="1:33" s="461" customFormat="1" x14ac:dyDescent="0.2">
      <c r="A1883" s="478"/>
      <c r="J1883" s="479"/>
      <c r="N1883" s="417"/>
      <c r="O1883" s="417"/>
      <c r="P1883" s="417"/>
      <c r="Q1883" s="417"/>
      <c r="R1883" s="417"/>
      <c r="S1883" s="417"/>
      <c r="T1883" s="417"/>
      <c r="U1883" s="416"/>
      <c r="V1883" s="416"/>
      <c r="W1883" s="417"/>
      <c r="X1883" s="417"/>
      <c r="Y1883" s="417"/>
      <c r="Z1883" s="417"/>
      <c r="AA1883" s="417"/>
      <c r="AB1883" s="417"/>
      <c r="AC1883" s="417"/>
      <c r="AD1883" s="417"/>
      <c r="AE1883" s="417"/>
      <c r="AF1883" s="417"/>
      <c r="AG1883" s="417"/>
    </row>
    <row r="1884" spans="1:33" s="461" customFormat="1" x14ac:dyDescent="0.2">
      <c r="A1884" s="478"/>
      <c r="J1884" s="479"/>
      <c r="N1884" s="417"/>
      <c r="O1884" s="417"/>
      <c r="P1884" s="417"/>
      <c r="Q1884" s="417"/>
      <c r="R1884" s="417"/>
      <c r="S1884" s="417"/>
      <c r="T1884" s="417"/>
      <c r="U1884" s="416"/>
      <c r="V1884" s="416"/>
      <c r="W1884" s="417"/>
      <c r="X1884" s="417"/>
      <c r="Y1884" s="417"/>
      <c r="Z1884" s="417"/>
      <c r="AA1884" s="417"/>
      <c r="AB1884" s="417"/>
      <c r="AC1884" s="417"/>
      <c r="AD1884" s="417"/>
      <c r="AE1884" s="417"/>
      <c r="AF1884" s="417"/>
      <c r="AG1884" s="417"/>
    </row>
    <row r="1885" spans="1:33" s="461" customFormat="1" x14ac:dyDescent="0.2">
      <c r="A1885" s="478"/>
      <c r="J1885" s="479"/>
      <c r="N1885" s="417"/>
      <c r="O1885" s="417"/>
      <c r="P1885" s="417"/>
      <c r="Q1885" s="417"/>
      <c r="R1885" s="417"/>
      <c r="S1885" s="417"/>
      <c r="T1885" s="417"/>
      <c r="U1885" s="416"/>
      <c r="V1885" s="416"/>
      <c r="W1885" s="417"/>
      <c r="X1885" s="417"/>
      <c r="Y1885" s="417"/>
      <c r="Z1885" s="417"/>
      <c r="AA1885" s="417"/>
      <c r="AB1885" s="417"/>
      <c r="AC1885" s="417"/>
      <c r="AD1885" s="417"/>
      <c r="AE1885" s="417"/>
      <c r="AF1885" s="417"/>
      <c r="AG1885" s="417"/>
    </row>
    <row r="1886" spans="1:33" s="461" customFormat="1" x14ac:dyDescent="0.2">
      <c r="A1886" s="478"/>
      <c r="J1886" s="479"/>
      <c r="N1886" s="417"/>
      <c r="O1886" s="417"/>
      <c r="P1886" s="417"/>
      <c r="Q1886" s="417"/>
      <c r="R1886" s="417"/>
      <c r="S1886" s="417"/>
      <c r="T1886" s="417"/>
      <c r="U1886" s="416"/>
      <c r="V1886" s="416"/>
      <c r="W1886" s="417"/>
      <c r="X1886" s="417"/>
      <c r="Y1886" s="417"/>
      <c r="Z1886" s="417"/>
      <c r="AA1886" s="417"/>
      <c r="AB1886" s="417"/>
      <c r="AC1886" s="417"/>
      <c r="AD1886" s="417"/>
      <c r="AE1886" s="417"/>
      <c r="AF1886" s="417"/>
      <c r="AG1886" s="417"/>
    </row>
    <row r="1887" spans="1:33" s="461" customFormat="1" x14ac:dyDescent="0.2">
      <c r="A1887" s="478"/>
      <c r="J1887" s="479"/>
      <c r="N1887" s="417"/>
      <c r="O1887" s="417"/>
      <c r="P1887" s="417"/>
      <c r="Q1887" s="417"/>
      <c r="R1887" s="417"/>
      <c r="S1887" s="417"/>
      <c r="T1887" s="417"/>
      <c r="U1887" s="416"/>
      <c r="V1887" s="416"/>
      <c r="W1887" s="417"/>
      <c r="X1887" s="417"/>
      <c r="Y1887" s="417"/>
      <c r="Z1887" s="417"/>
      <c r="AA1887" s="417"/>
      <c r="AB1887" s="417"/>
      <c r="AC1887" s="417"/>
      <c r="AD1887" s="417"/>
      <c r="AE1887" s="417"/>
      <c r="AF1887" s="417"/>
      <c r="AG1887" s="417"/>
    </row>
    <row r="1888" spans="1:33" s="461" customFormat="1" x14ac:dyDescent="0.2">
      <c r="A1888" s="478"/>
      <c r="J1888" s="479"/>
      <c r="N1888" s="417"/>
      <c r="O1888" s="417"/>
      <c r="P1888" s="417"/>
      <c r="Q1888" s="417"/>
      <c r="R1888" s="417"/>
      <c r="S1888" s="417"/>
      <c r="T1888" s="417"/>
      <c r="U1888" s="416"/>
      <c r="V1888" s="416"/>
      <c r="W1888" s="417"/>
      <c r="X1888" s="417"/>
      <c r="Y1888" s="417"/>
      <c r="Z1888" s="417"/>
      <c r="AA1888" s="417"/>
      <c r="AB1888" s="417"/>
      <c r="AC1888" s="417"/>
      <c r="AD1888" s="417"/>
      <c r="AE1888" s="417"/>
      <c r="AF1888" s="417"/>
      <c r="AG1888" s="417"/>
    </row>
    <row r="1889" spans="1:33" s="461" customFormat="1" x14ac:dyDescent="0.2">
      <c r="A1889" s="478"/>
      <c r="J1889" s="479"/>
      <c r="N1889" s="417"/>
      <c r="O1889" s="417"/>
      <c r="P1889" s="417"/>
      <c r="Q1889" s="417"/>
      <c r="R1889" s="417"/>
      <c r="S1889" s="417"/>
      <c r="T1889" s="417"/>
      <c r="U1889" s="416"/>
      <c r="V1889" s="416"/>
      <c r="W1889" s="417"/>
      <c r="X1889" s="417"/>
      <c r="Y1889" s="417"/>
      <c r="Z1889" s="417"/>
      <c r="AA1889" s="417"/>
      <c r="AB1889" s="417"/>
      <c r="AC1889" s="417"/>
      <c r="AD1889" s="417"/>
      <c r="AE1889" s="417"/>
      <c r="AF1889" s="417"/>
      <c r="AG1889" s="417"/>
    </row>
    <row r="1890" spans="1:33" s="461" customFormat="1" x14ac:dyDescent="0.2">
      <c r="A1890" s="478"/>
      <c r="J1890" s="479"/>
      <c r="N1890" s="417"/>
      <c r="O1890" s="417"/>
      <c r="P1890" s="417"/>
      <c r="Q1890" s="417"/>
      <c r="R1890" s="417"/>
      <c r="S1890" s="417"/>
      <c r="T1890" s="417"/>
      <c r="U1890" s="416"/>
      <c r="V1890" s="416"/>
      <c r="W1890" s="417"/>
      <c r="X1890" s="417"/>
      <c r="Y1890" s="417"/>
      <c r="Z1890" s="417"/>
      <c r="AA1890" s="417"/>
      <c r="AB1890" s="417"/>
      <c r="AC1890" s="417"/>
      <c r="AD1890" s="417"/>
      <c r="AE1890" s="417"/>
      <c r="AF1890" s="417"/>
      <c r="AG1890" s="417"/>
    </row>
    <row r="1891" spans="1:33" s="461" customFormat="1" x14ac:dyDescent="0.2">
      <c r="A1891" s="478"/>
      <c r="J1891" s="479"/>
      <c r="N1891" s="417"/>
      <c r="O1891" s="417"/>
      <c r="P1891" s="417"/>
      <c r="Q1891" s="417"/>
      <c r="R1891" s="417"/>
      <c r="S1891" s="417"/>
      <c r="T1891" s="417"/>
      <c r="U1891" s="416"/>
      <c r="V1891" s="416"/>
      <c r="W1891" s="417"/>
      <c r="X1891" s="417"/>
      <c r="Y1891" s="417"/>
      <c r="Z1891" s="417"/>
      <c r="AA1891" s="417"/>
      <c r="AB1891" s="417"/>
      <c r="AC1891" s="417"/>
      <c r="AD1891" s="417"/>
      <c r="AE1891" s="417"/>
      <c r="AF1891" s="417"/>
      <c r="AG1891" s="417"/>
    </row>
    <row r="1892" spans="1:33" s="461" customFormat="1" x14ac:dyDescent="0.2">
      <c r="A1892" s="478"/>
      <c r="J1892" s="479"/>
      <c r="N1892" s="417"/>
      <c r="O1892" s="417"/>
      <c r="P1892" s="417"/>
      <c r="Q1892" s="417"/>
      <c r="R1892" s="417"/>
      <c r="S1892" s="417"/>
      <c r="T1892" s="417"/>
      <c r="U1892" s="416"/>
      <c r="V1892" s="416"/>
      <c r="W1892" s="417"/>
      <c r="X1892" s="417"/>
      <c r="Y1892" s="417"/>
      <c r="Z1892" s="417"/>
      <c r="AA1892" s="417"/>
      <c r="AB1892" s="417"/>
      <c r="AC1892" s="417"/>
      <c r="AD1892" s="417"/>
      <c r="AE1892" s="417"/>
      <c r="AF1892" s="417"/>
      <c r="AG1892" s="417"/>
    </row>
    <row r="1893" spans="1:33" s="461" customFormat="1" x14ac:dyDescent="0.2">
      <c r="A1893" s="478"/>
      <c r="J1893" s="479"/>
      <c r="N1893" s="417"/>
      <c r="O1893" s="417"/>
      <c r="P1893" s="417"/>
      <c r="Q1893" s="417"/>
      <c r="R1893" s="417"/>
      <c r="S1893" s="417"/>
      <c r="T1893" s="417"/>
      <c r="U1893" s="416"/>
      <c r="V1893" s="416"/>
      <c r="W1893" s="417"/>
      <c r="X1893" s="417"/>
      <c r="Y1893" s="417"/>
      <c r="Z1893" s="417"/>
      <c r="AA1893" s="417"/>
      <c r="AB1893" s="417"/>
      <c r="AC1893" s="417"/>
      <c r="AD1893" s="417"/>
      <c r="AE1893" s="417"/>
      <c r="AF1893" s="417"/>
      <c r="AG1893" s="417"/>
    </row>
    <row r="1894" spans="1:33" s="461" customFormat="1" x14ac:dyDescent="0.2">
      <c r="A1894" s="478"/>
      <c r="J1894" s="479"/>
      <c r="N1894" s="417"/>
      <c r="O1894" s="417"/>
      <c r="P1894" s="417"/>
      <c r="Q1894" s="417"/>
      <c r="R1894" s="417"/>
      <c r="S1894" s="417"/>
      <c r="T1894" s="417"/>
      <c r="U1894" s="416"/>
      <c r="V1894" s="416"/>
      <c r="W1894" s="417"/>
      <c r="X1894" s="417"/>
      <c r="Y1894" s="417"/>
      <c r="Z1894" s="417"/>
      <c r="AA1894" s="417"/>
      <c r="AB1894" s="417"/>
      <c r="AC1894" s="417"/>
      <c r="AD1894" s="417"/>
      <c r="AE1894" s="417"/>
      <c r="AF1894" s="417"/>
      <c r="AG1894" s="417"/>
    </row>
    <row r="1895" spans="1:33" s="461" customFormat="1" x14ac:dyDescent="0.2">
      <c r="A1895" s="478"/>
      <c r="J1895" s="479"/>
      <c r="N1895" s="417"/>
      <c r="O1895" s="417"/>
      <c r="P1895" s="417"/>
      <c r="Q1895" s="417"/>
      <c r="R1895" s="417"/>
      <c r="S1895" s="417"/>
      <c r="T1895" s="417"/>
      <c r="U1895" s="416"/>
      <c r="V1895" s="416"/>
      <c r="W1895" s="417"/>
      <c r="X1895" s="417"/>
      <c r="Y1895" s="417"/>
      <c r="Z1895" s="417"/>
      <c r="AA1895" s="417"/>
      <c r="AB1895" s="417"/>
      <c r="AC1895" s="417"/>
      <c r="AD1895" s="417"/>
      <c r="AE1895" s="417"/>
      <c r="AF1895" s="417"/>
      <c r="AG1895" s="417"/>
    </row>
    <row r="1896" spans="1:33" s="461" customFormat="1" x14ac:dyDescent="0.2">
      <c r="A1896" s="478"/>
      <c r="J1896" s="479"/>
      <c r="N1896" s="417"/>
      <c r="O1896" s="417"/>
      <c r="P1896" s="417"/>
      <c r="Q1896" s="417"/>
      <c r="R1896" s="417"/>
      <c r="S1896" s="417"/>
      <c r="T1896" s="417"/>
      <c r="U1896" s="416"/>
      <c r="V1896" s="416"/>
      <c r="W1896" s="417"/>
      <c r="X1896" s="417"/>
      <c r="Y1896" s="417"/>
      <c r="Z1896" s="417"/>
      <c r="AA1896" s="417"/>
      <c r="AB1896" s="417"/>
      <c r="AC1896" s="417"/>
      <c r="AD1896" s="417"/>
      <c r="AE1896" s="417"/>
      <c r="AF1896" s="417"/>
      <c r="AG1896" s="417"/>
    </row>
    <row r="1897" spans="1:33" s="461" customFormat="1" x14ac:dyDescent="0.2">
      <c r="A1897" s="478"/>
      <c r="J1897" s="479"/>
      <c r="N1897" s="417"/>
      <c r="O1897" s="417"/>
      <c r="P1897" s="417"/>
      <c r="Q1897" s="417"/>
      <c r="R1897" s="417"/>
      <c r="S1897" s="417"/>
      <c r="T1897" s="417"/>
      <c r="U1897" s="416"/>
      <c r="V1897" s="416"/>
      <c r="W1897" s="417"/>
      <c r="X1897" s="417"/>
      <c r="Y1897" s="417"/>
      <c r="Z1897" s="417"/>
      <c r="AA1897" s="417"/>
      <c r="AB1897" s="417"/>
      <c r="AC1897" s="417"/>
      <c r="AD1897" s="417"/>
      <c r="AE1897" s="417"/>
      <c r="AF1897" s="417"/>
      <c r="AG1897" s="417"/>
    </row>
    <row r="1898" spans="1:33" s="461" customFormat="1" x14ac:dyDescent="0.2">
      <c r="A1898" s="478"/>
      <c r="J1898" s="479"/>
      <c r="N1898" s="417"/>
      <c r="O1898" s="417"/>
      <c r="P1898" s="417"/>
      <c r="Q1898" s="417"/>
      <c r="R1898" s="417"/>
      <c r="S1898" s="417"/>
      <c r="T1898" s="417"/>
      <c r="U1898" s="416"/>
      <c r="V1898" s="416"/>
      <c r="W1898" s="417"/>
      <c r="X1898" s="417"/>
      <c r="Y1898" s="417"/>
      <c r="Z1898" s="417"/>
      <c r="AA1898" s="417"/>
      <c r="AB1898" s="417"/>
      <c r="AC1898" s="417"/>
      <c r="AD1898" s="417"/>
      <c r="AE1898" s="417"/>
      <c r="AF1898" s="417"/>
      <c r="AG1898" s="417"/>
    </row>
    <row r="1899" spans="1:33" s="461" customFormat="1" x14ac:dyDescent="0.2">
      <c r="A1899" s="478"/>
      <c r="J1899" s="479"/>
      <c r="N1899" s="417"/>
      <c r="O1899" s="417"/>
      <c r="P1899" s="417"/>
      <c r="Q1899" s="417"/>
      <c r="R1899" s="417"/>
      <c r="S1899" s="417"/>
      <c r="T1899" s="417"/>
      <c r="U1899" s="416"/>
      <c r="V1899" s="416"/>
      <c r="W1899" s="417"/>
      <c r="X1899" s="417"/>
      <c r="Y1899" s="417"/>
      <c r="Z1899" s="417"/>
      <c r="AA1899" s="417"/>
      <c r="AB1899" s="417"/>
      <c r="AC1899" s="417"/>
      <c r="AD1899" s="417"/>
      <c r="AE1899" s="417"/>
      <c r="AF1899" s="417"/>
      <c r="AG1899" s="417"/>
    </row>
    <row r="1900" spans="1:33" s="461" customFormat="1" x14ac:dyDescent="0.2">
      <c r="A1900" s="478"/>
      <c r="J1900" s="479"/>
      <c r="N1900" s="417"/>
      <c r="O1900" s="417"/>
      <c r="P1900" s="417"/>
      <c r="Q1900" s="417"/>
      <c r="R1900" s="417"/>
      <c r="S1900" s="417"/>
      <c r="T1900" s="417"/>
      <c r="U1900" s="416"/>
      <c r="V1900" s="416"/>
      <c r="W1900" s="417"/>
      <c r="X1900" s="417"/>
      <c r="Y1900" s="417"/>
      <c r="Z1900" s="417"/>
      <c r="AA1900" s="417"/>
      <c r="AB1900" s="417"/>
      <c r="AC1900" s="417"/>
      <c r="AD1900" s="417"/>
      <c r="AE1900" s="417"/>
      <c r="AF1900" s="417"/>
      <c r="AG1900" s="417"/>
    </row>
    <row r="1901" spans="1:33" s="461" customFormat="1" x14ac:dyDescent="0.2">
      <c r="A1901" s="478"/>
      <c r="J1901" s="479"/>
      <c r="N1901" s="417"/>
      <c r="O1901" s="417"/>
      <c r="P1901" s="417"/>
      <c r="Q1901" s="417"/>
      <c r="R1901" s="417"/>
      <c r="S1901" s="417"/>
      <c r="T1901" s="417"/>
      <c r="U1901" s="416"/>
      <c r="V1901" s="416"/>
      <c r="W1901" s="417"/>
      <c r="X1901" s="417"/>
      <c r="Y1901" s="417"/>
      <c r="Z1901" s="417"/>
      <c r="AA1901" s="417"/>
      <c r="AB1901" s="417"/>
      <c r="AC1901" s="417"/>
      <c r="AD1901" s="417"/>
      <c r="AE1901" s="417"/>
      <c r="AF1901" s="417"/>
      <c r="AG1901" s="417"/>
    </row>
    <row r="1902" spans="1:33" s="461" customFormat="1" x14ac:dyDescent="0.2">
      <c r="A1902" s="478"/>
      <c r="J1902" s="479"/>
      <c r="N1902" s="417"/>
      <c r="O1902" s="417"/>
      <c r="P1902" s="417"/>
      <c r="Q1902" s="417"/>
      <c r="R1902" s="417"/>
      <c r="S1902" s="417"/>
      <c r="T1902" s="417"/>
      <c r="U1902" s="416"/>
      <c r="V1902" s="416"/>
      <c r="W1902" s="417"/>
      <c r="X1902" s="417"/>
      <c r="Y1902" s="417"/>
      <c r="Z1902" s="417"/>
      <c r="AA1902" s="417"/>
      <c r="AB1902" s="417"/>
      <c r="AC1902" s="417"/>
      <c r="AD1902" s="417"/>
      <c r="AE1902" s="417"/>
      <c r="AF1902" s="417"/>
      <c r="AG1902" s="417"/>
    </row>
    <row r="1903" spans="1:33" s="461" customFormat="1" x14ac:dyDescent="0.2">
      <c r="A1903" s="478"/>
      <c r="J1903" s="479"/>
      <c r="N1903" s="417"/>
      <c r="O1903" s="417"/>
      <c r="P1903" s="417"/>
      <c r="Q1903" s="417"/>
      <c r="R1903" s="417"/>
      <c r="S1903" s="417"/>
      <c r="T1903" s="417"/>
      <c r="U1903" s="416"/>
      <c r="V1903" s="416"/>
      <c r="W1903" s="417"/>
      <c r="X1903" s="417"/>
      <c r="Y1903" s="417"/>
      <c r="Z1903" s="417"/>
      <c r="AA1903" s="417"/>
      <c r="AB1903" s="417"/>
      <c r="AC1903" s="417"/>
      <c r="AD1903" s="417"/>
      <c r="AE1903" s="417"/>
      <c r="AF1903" s="417"/>
      <c r="AG1903" s="417"/>
    </row>
    <row r="1904" spans="1:33" s="461" customFormat="1" x14ac:dyDescent="0.2">
      <c r="A1904" s="478"/>
      <c r="J1904" s="479"/>
      <c r="N1904" s="417"/>
      <c r="O1904" s="417"/>
      <c r="P1904" s="417"/>
      <c r="Q1904" s="417"/>
      <c r="R1904" s="417"/>
      <c r="S1904" s="417"/>
      <c r="T1904" s="417"/>
      <c r="U1904" s="416"/>
      <c r="V1904" s="416"/>
      <c r="W1904" s="417"/>
      <c r="X1904" s="417"/>
      <c r="Y1904" s="417"/>
      <c r="Z1904" s="417"/>
      <c r="AA1904" s="417"/>
      <c r="AB1904" s="417"/>
      <c r="AC1904" s="417"/>
      <c r="AD1904" s="417"/>
      <c r="AE1904" s="417"/>
      <c r="AF1904" s="417"/>
      <c r="AG1904" s="417"/>
    </row>
    <row r="1905" spans="1:33" s="461" customFormat="1" x14ac:dyDescent="0.2">
      <c r="A1905" s="478"/>
      <c r="J1905" s="479"/>
      <c r="N1905" s="417"/>
      <c r="O1905" s="417"/>
      <c r="P1905" s="417"/>
      <c r="Q1905" s="417"/>
      <c r="R1905" s="417"/>
      <c r="S1905" s="417"/>
      <c r="T1905" s="417"/>
      <c r="U1905" s="416"/>
      <c r="V1905" s="416"/>
      <c r="W1905" s="417"/>
      <c r="X1905" s="417"/>
      <c r="Y1905" s="417"/>
      <c r="Z1905" s="417"/>
      <c r="AA1905" s="417"/>
      <c r="AB1905" s="417"/>
      <c r="AC1905" s="417"/>
      <c r="AD1905" s="417"/>
      <c r="AE1905" s="417"/>
      <c r="AF1905" s="417"/>
      <c r="AG1905" s="417"/>
    </row>
    <row r="1906" spans="1:33" s="461" customFormat="1" x14ac:dyDescent="0.2">
      <c r="A1906" s="478"/>
      <c r="J1906" s="479"/>
      <c r="N1906" s="417"/>
      <c r="O1906" s="417"/>
      <c r="P1906" s="417"/>
      <c r="Q1906" s="417"/>
      <c r="R1906" s="417"/>
      <c r="S1906" s="417"/>
      <c r="T1906" s="417"/>
      <c r="U1906" s="416"/>
      <c r="V1906" s="416"/>
      <c r="W1906" s="417"/>
      <c r="X1906" s="417"/>
      <c r="Y1906" s="417"/>
      <c r="Z1906" s="417"/>
      <c r="AA1906" s="417"/>
      <c r="AB1906" s="417"/>
      <c r="AC1906" s="417"/>
      <c r="AD1906" s="417"/>
      <c r="AE1906" s="417"/>
      <c r="AF1906" s="417"/>
      <c r="AG1906" s="417"/>
    </row>
    <row r="1907" spans="1:33" s="461" customFormat="1" x14ac:dyDescent="0.2">
      <c r="A1907" s="478"/>
      <c r="J1907" s="479"/>
      <c r="N1907" s="417"/>
      <c r="O1907" s="417"/>
      <c r="P1907" s="417"/>
      <c r="Q1907" s="417"/>
      <c r="R1907" s="417"/>
      <c r="S1907" s="417"/>
      <c r="T1907" s="417"/>
      <c r="U1907" s="416"/>
      <c r="V1907" s="416"/>
      <c r="W1907" s="417"/>
      <c r="X1907" s="417"/>
      <c r="Y1907" s="417"/>
      <c r="Z1907" s="417"/>
      <c r="AA1907" s="417"/>
      <c r="AB1907" s="417"/>
      <c r="AC1907" s="417"/>
      <c r="AD1907" s="417"/>
      <c r="AE1907" s="417"/>
      <c r="AF1907" s="417"/>
      <c r="AG1907" s="417"/>
    </row>
    <row r="1908" spans="1:33" s="461" customFormat="1" x14ac:dyDescent="0.2">
      <c r="A1908" s="478"/>
      <c r="J1908" s="479"/>
      <c r="N1908" s="417"/>
      <c r="O1908" s="417"/>
      <c r="P1908" s="417"/>
      <c r="Q1908" s="417"/>
      <c r="R1908" s="417"/>
      <c r="S1908" s="417"/>
      <c r="T1908" s="417"/>
      <c r="U1908" s="416"/>
      <c r="V1908" s="416"/>
      <c r="W1908" s="417"/>
      <c r="X1908" s="417"/>
      <c r="Y1908" s="417"/>
      <c r="Z1908" s="417"/>
      <c r="AA1908" s="417"/>
      <c r="AB1908" s="417"/>
      <c r="AC1908" s="417"/>
      <c r="AD1908" s="417"/>
      <c r="AE1908" s="417"/>
      <c r="AF1908" s="417"/>
      <c r="AG1908" s="417"/>
    </row>
    <row r="1909" spans="1:33" s="461" customFormat="1" x14ac:dyDescent="0.2">
      <c r="A1909" s="478"/>
      <c r="J1909" s="479"/>
      <c r="N1909" s="417"/>
      <c r="O1909" s="417"/>
      <c r="P1909" s="417"/>
      <c r="Q1909" s="417"/>
      <c r="R1909" s="417"/>
      <c r="S1909" s="417"/>
      <c r="T1909" s="417"/>
      <c r="U1909" s="416"/>
      <c r="V1909" s="416"/>
      <c r="W1909" s="417"/>
      <c r="X1909" s="417"/>
      <c r="Y1909" s="417"/>
      <c r="Z1909" s="417"/>
      <c r="AA1909" s="417"/>
      <c r="AB1909" s="417"/>
      <c r="AC1909" s="417"/>
      <c r="AD1909" s="417"/>
      <c r="AE1909" s="417"/>
      <c r="AF1909" s="417"/>
      <c r="AG1909" s="417"/>
    </row>
    <row r="1910" spans="1:33" s="461" customFormat="1" x14ac:dyDescent="0.2">
      <c r="A1910" s="478"/>
      <c r="J1910" s="479"/>
      <c r="N1910" s="417"/>
      <c r="O1910" s="417"/>
      <c r="P1910" s="417"/>
      <c r="Q1910" s="417"/>
      <c r="R1910" s="417"/>
      <c r="S1910" s="417"/>
      <c r="T1910" s="417"/>
      <c r="U1910" s="416"/>
      <c r="V1910" s="416"/>
      <c r="W1910" s="417"/>
      <c r="X1910" s="417"/>
      <c r="Y1910" s="417"/>
      <c r="Z1910" s="417"/>
      <c r="AA1910" s="417"/>
      <c r="AB1910" s="417"/>
      <c r="AC1910" s="417"/>
      <c r="AD1910" s="417"/>
      <c r="AE1910" s="417"/>
      <c r="AF1910" s="417"/>
      <c r="AG1910" s="417"/>
    </row>
    <row r="1911" spans="1:33" s="461" customFormat="1" x14ac:dyDescent="0.2">
      <c r="A1911" s="478"/>
      <c r="J1911" s="479"/>
      <c r="N1911" s="417"/>
      <c r="O1911" s="417"/>
      <c r="P1911" s="417"/>
      <c r="Q1911" s="417"/>
      <c r="R1911" s="417"/>
      <c r="S1911" s="417"/>
      <c r="T1911" s="417"/>
      <c r="U1911" s="416"/>
      <c r="V1911" s="416"/>
      <c r="W1911" s="417"/>
      <c r="X1911" s="417"/>
      <c r="Y1911" s="417"/>
      <c r="Z1911" s="417"/>
      <c r="AA1911" s="417"/>
      <c r="AB1911" s="417"/>
      <c r="AC1911" s="417"/>
      <c r="AD1911" s="417"/>
      <c r="AE1911" s="417"/>
      <c r="AF1911" s="417"/>
      <c r="AG1911" s="417"/>
    </row>
    <row r="1912" spans="1:33" s="461" customFormat="1" x14ac:dyDescent="0.2">
      <c r="A1912" s="478"/>
      <c r="J1912" s="479"/>
      <c r="N1912" s="417"/>
      <c r="O1912" s="417"/>
      <c r="P1912" s="417"/>
      <c r="Q1912" s="417"/>
      <c r="R1912" s="417"/>
      <c r="S1912" s="417"/>
      <c r="T1912" s="417"/>
      <c r="U1912" s="416"/>
      <c r="V1912" s="416"/>
      <c r="W1912" s="417"/>
      <c r="X1912" s="417"/>
      <c r="Y1912" s="417"/>
      <c r="Z1912" s="417"/>
      <c r="AA1912" s="417"/>
      <c r="AB1912" s="417"/>
      <c r="AC1912" s="417"/>
      <c r="AD1912" s="417"/>
      <c r="AE1912" s="417"/>
      <c r="AF1912" s="417"/>
      <c r="AG1912" s="417"/>
    </row>
    <row r="1913" spans="1:33" s="461" customFormat="1" x14ac:dyDescent="0.2">
      <c r="A1913" s="478"/>
      <c r="J1913" s="479"/>
      <c r="N1913" s="417"/>
      <c r="O1913" s="417"/>
      <c r="P1913" s="417"/>
      <c r="Q1913" s="417"/>
      <c r="R1913" s="417"/>
      <c r="S1913" s="417"/>
      <c r="T1913" s="417"/>
      <c r="U1913" s="416"/>
      <c r="V1913" s="416"/>
      <c r="W1913" s="417"/>
      <c r="X1913" s="417"/>
      <c r="Y1913" s="417"/>
      <c r="Z1913" s="417"/>
      <c r="AA1913" s="417"/>
      <c r="AB1913" s="417"/>
      <c r="AC1913" s="417"/>
      <c r="AD1913" s="417"/>
      <c r="AE1913" s="417"/>
      <c r="AF1913" s="417"/>
      <c r="AG1913" s="417"/>
    </row>
    <row r="1914" spans="1:33" s="461" customFormat="1" x14ac:dyDescent="0.2">
      <c r="A1914" s="478"/>
      <c r="J1914" s="479"/>
      <c r="N1914" s="417"/>
      <c r="O1914" s="417"/>
      <c r="P1914" s="417"/>
      <c r="Q1914" s="417"/>
      <c r="R1914" s="417"/>
      <c r="S1914" s="417"/>
      <c r="T1914" s="417"/>
      <c r="U1914" s="416"/>
      <c r="V1914" s="416"/>
      <c r="W1914" s="417"/>
      <c r="X1914" s="417"/>
      <c r="Y1914" s="417"/>
      <c r="Z1914" s="417"/>
      <c r="AA1914" s="417"/>
      <c r="AB1914" s="417"/>
      <c r="AC1914" s="417"/>
      <c r="AD1914" s="417"/>
      <c r="AE1914" s="417"/>
      <c r="AF1914" s="417"/>
      <c r="AG1914" s="417"/>
    </row>
    <row r="1915" spans="1:33" s="461" customFormat="1" x14ac:dyDescent="0.2">
      <c r="A1915" s="478"/>
      <c r="J1915" s="479"/>
      <c r="N1915" s="417"/>
      <c r="O1915" s="417"/>
      <c r="P1915" s="417"/>
      <c r="Q1915" s="417"/>
      <c r="R1915" s="417"/>
      <c r="S1915" s="417"/>
      <c r="T1915" s="417"/>
      <c r="U1915" s="416"/>
      <c r="V1915" s="416"/>
      <c r="W1915" s="417"/>
      <c r="X1915" s="417"/>
      <c r="Y1915" s="417"/>
      <c r="Z1915" s="417"/>
      <c r="AA1915" s="417"/>
      <c r="AB1915" s="417"/>
      <c r="AC1915" s="417"/>
      <c r="AD1915" s="417"/>
      <c r="AE1915" s="417"/>
      <c r="AF1915" s="417"/>
      <c r="AG1915" s="417"/>
    </row>
    <row r="1916" spans="1:33" s="461" customFormat="1" x14ac:dyDescent="0.2">
      <c r="A1916" s="478"/>
      <c r="J1916" s="479"/>
      <c r="N1916" s="417"/>
      <c r="O1916" s="417"/>
      <c r="P1916" s="417"/>
      <c r="Q1916" s="417"/>
      <c r="R1916" s="417"/>
      <c r="S1916" s="417"/>
      <c r="T1916" s="417"/>
      <c r="U1916" s="416"/>
      <c r="V1916" s="416"/>
      <c r="W1916" s="417"/>
      <c r="X1916" s="417"/>
      <c r="Y1916" s="417"/>
      <c r="Z1916" s="417"/>
      <c r="AA1916" s="417"/>
      <c r="AB1916" s="417"/>
      <c r="AC1916" s="417"/>
      <c r="AD1916" s="417"/>
      <c r="AE1916" s="417"/>
      <c r="AF1916" s="417"/>
      <c r="AG1916" s="417"/>
    </row>
    <row r="1917" spans="1:33" s="461" customFormat="1" x14ac:dyDescent="0.2">
      <c r="A1917" s="478"/>
      <c r="J1917" s="479"/>
      <c r="N1917" s="417"/>
      <c r="O1917" s="417"/>
      <c r="P1917" s="417"/>
      <c r="Q1917" s="417"/>
      <c r="R1917" s="417"/>
      <c r="S1917" s="417"/>
      <c r="T1917" s="417"/>
      <c r="U1917" s="416"/>
      <c r="V1917" s="416"/>
      <c r="W1917" s="417"/>
      <c r="X1917" s="417"/>
      <c r="Y1917" s="417"/>
      <c r="Z1917" s="417"/>
      <c r="AA1917" s="417"/>
      <c r="AB1917" s="417"/>
      <c r="AC1917" s="417"/>
      <c r="AD1917" s="417"/>
      <c r="AE1917" s="417"/>
      <c r="AF1917" s="417"/>
      <c r="AG1917" s="417"/>
    </row>
    <row r="1918" spans="1:33" s="461" customFormat="1" x14ac:dyDescent="0.2">
      <c r="A1918" s="478"/>
      <c r="J1918" s="479"/>
      <c r="N1918" s="417"/>
      <c r="O1918" s="417"/>
      <c r="P1918" s="417"/>
      <c r="Q1918" s="417"/>
      <c r="R1918" s="417"/>
      <c r="S1918" s="417"/>
      <c r="T1918" s="417"/>
      <c r="U1918" s="416"/>
      <c r="V1918" s="416"/>
      <c r="W1918" s="417"/>
      <c r="X1918" s="417"/>
      <c r="Y1918" s="417"/>
      <c r="Z1918" s="417"/>
      <c r="AA1918" s="417"/>
      <c r="AB1918" s="417"/>
      <c r="AC1918" s="417"/>
      <c r="AD1918" s="417"/>
      <c r="AE1918" s="417"/>
      <c r="AF1918" s="417"/>
      <c r="AG1918" s="417"/>
    </row>
    <row r="1919" spans="1:33" s="461" customFormat="1" x14ac:dyDescent="0.2">
      <c r="A1919" s="478"/>
      <c r="J1919" s="479"/>
      <c r="N1919" s="417"/>
      <c r="O1919" s="417"/>
      <c r="P1919" s="417"/>
      <c r="Q1919" s="417"/>
      <c r="R1919" s="417"/>
      <c r="S1919" s="417"/>
      <c r="T1919" s="417"/>
      <c r="U1919" s="416"/>
      <c r="V1919" s="416"/>
      <c r="W1919" s="417"/>
      <c r="X1919" s="417"/>
      <c r="Y1919" s="417"/>
      <c r="Z1919" s="417"/>
      <c r="AA1919" s="417"/>
      <c r="AB1919" s="417"/>
      <c r="AC1919" s="417"/>
      <c r="AD1919" s="417"/>
      <c r="AE1919" s="417"/>
      <c r="AF1919" s="417"/>
      <c r="AG1919" s="417"/>
    </row>
    <row r="1920" spans="1:33" s="461" customFormat="1" x14ac:dyDescent="0.2">
      <c r="A1920" s="478"/>
      <c r="J1920" s="479"/>
      <c r="N1920" s="417"/>
      <c r="O1920" s="417"/>
      <c r="P1920" s="417"/>
      <c r="Q1920" s="417"/>
      <c r="R1920" s="417"/>
      <c r="S1920" s="417"/>
      <c r="T1920" s="417"/>
      <c r="U1920" s="416"/>
      <c r="V1920" s="416"/>
      <c r="W1920" s="417"/>
      <c r="X1920" s="417"/>
      <c r="Y1920" s="417"/>
      <c r="Z1920" s="417"/>
      <c r="AA1920" s="417"/>
      <c r="AB1920" s="417"/>
      <c r="AC1920" s="417"/>
      <c r="AD1920" s="417"/>
      <c r="AE1920" s="417"/>
      <c r="AF1920" s="417"/>
      <c r="AG1920" s="417"/>
    </row>
    <row r="1921" spans="1:33" s="461" customFormat="1" x14ac:dyDescent="0.2">
      <c r="A1921" s="478"/>
      <c r="J1921" s="479"/>
      <c r="N1921" s="417"/>
      <c r="O1921" s="417"/>
      <c r="P1921" s="417"/>
      <c r="Q1921" s="417"/>
      <c r="R1921" s="417"/>
      <c r="S1921" s="417"/>
      <c r="T1921" s="417"/>
      <c r="U1921" s="416"/>
      <c r="V1921" s="416"/>
      <c r="W1921" s="417"/>
      <c r="X1921" s="417"/>
      <c r="Y1921" s="417"/>
      <c r="Z1921" s="417"/>
      <c r="AA1921" s="417"/>
      <c r="AB1921" s="417"/>
      <c r="AC1921" s="417"/>
      <c r="AD1921" s="417"/>
      <c r="AE1921" s="417"/>
      <c r="AF1921" s="417"/>
      <c r="AG1921" s="417"/>
    </row>
    <row r="1922" spans="1:33" s="461" customFormat="1" x14ac:dyDescent="0.2">
      <c r="A1922" s="478"/>
      <c r="J1922" s="479"/>
      <c r="N1922" s="417"/>
      <c r="O1922" s="417"/>
      <c r="P1922" s="417"/>
      <c r="Q1922" s="417"/>
      <c r="R1922" s="417"/>
      <c r="S1922" s="417"/>
      <c r="T1922" s="417"/>
      <c r="U1922" s="416"/>
      <c r="V1922" s="416"/>
      <c r="W1922" s="417"/>
      <c r="X1922" s="417"/>
      <c r="Y1922" s="417"/>
      <c r="Z1922" s="417"/>
      <c r="AA1922" s="417"/>
      <c r="AB1922" s="417"/>
      <c r="AC1922" s="417"/>
      <c r="AD1922" s="417"/>
      <c r="AE1922" s="417"/>
      <c r="AF1922" s="417"/>
      <c r="AG1922" s="417"/>
    </row>
    <row r="1923" spans="1:33" s="461" customFormat="1" x14ac:dyDescent="0.2">
      <c r="A1923" s="478"/>
      <c r="J1923" s="479"/>
      <c r="N1923" s="417"/>
      <c r="O1923" s="417"/>
      <c r="P1923" s="417"/>
      <c r="Q1923" s="417"/>
      <c r="R1923" s="417"/>
      <c r="S1923" s="417"/>
      <c r="T1923" s="417"/>
      <c r="U1923" s="416"/>
      <c r="V1923" s="416"/>
      <c r="W1923" s="417"/>
      <c r="X1923" s="417"/>
      <c r="Y1923" s="417"/>
      <c r="Z1923" s="417"/>
      <c r="AA1923" s="417"/>
      <c r="AB1923" s="417"/>
      <c r="AC1923" s="417"/>
      <c r="AD1923" s="417"/>
      <c r="AE1923" s="417"/>
      <c r="AF1923" s="417"/>
      <c r="AG1923" s="417"/>
    </row>
    <row r="1924" spans="1:33" s="461" customFormat="1" x14ac:dyDescent="0.2">
      <c r="A1924" s="478"/>
      <c r="J1924" s="479"/>
      <c r="N1924" s="417"/>
      <c r="O1924" s="417"/>
      <c r="P1924" s="417"/>
      <c r="Q1924" s="417"/>
      <c r="R1924" s="417"/>
      <c r="S1924" s="417"/>
      <c r="T1924" s="417"/>
      <c r="U1924" s="416"/>
      <c r="V1924" s="416"/>
      <c r="W1924" s="417"/>
      <c r="X1924" s="417"/>
      <c r="Y1924" s="417"/>
      <c r="Z1924" s="417"/>
      <c r="AA1924" s="417"/>
      <c r="AB1924" s="417"/>
      <c r="AC1924" s="417"/>
      <c r="AD1924" s="417"/>
      <c r="AE1924" s="417"/>
      <c r="AF1924" s="417"/>
      <c r="AG1924" s="417"/>
    </row>
    <row r="1925" spans="1:33" s="461" customFormat="1" x14ac:dyDescent="0.2">
      <c r="A1925" s="478"/>
      <c r="J1925" s="479"/>
      <c r="N1925" s="417"/>
      <c r="O1925" s="417"/>
      <c r="P1925" s="417"/>
      <c r="Q1925" s="417"/>
      <c r="R1925" s="417"/>
      <c r="S1925" s="417"/>
      <c r="T1925" s="417"/>
      <c r="U1925" s="416"/>
      <c r="V1925" s="416"/>
      <c r="W1925" s="417"/>
      <c r="X1925" s="417"/>
      <c r="Y1925" s="417"/>
      <c r="Z1925" s="417"/>
      <c r="AA1925" s="417"/>
      <c r="AB1925" s="417"/>
      <c r="AC1925" s="417"/>
      <c r="AD1925" s="417"/>
      <c r="AE1925" s="417"/>
      <c r="AF1925" s="417"/>
      <c r="AG1925" s="417"/>
    </row>
    <row r="1926" spans="1:33" s="461" customFormat="1" x14ac:dyDescent="0.2">
      <c r="A1926" s="478"/>
      <c r="J1926" s="479"/>
      <c r="N1926" s="417"/>
      <c r="O1926" s="417"/>
      <c r="P1926" s="417"/>
      <c r="Q1926" s="417"/>
      <c r="R1926" s="417"/>
      <c r="S1926" s="417"/>
      <c r="T1926" s="417"/>
      <c r="U1926" s="416"/>
      <c r="V1926" s="416"/>
      <c r="W1926" s="417"/>
      <c r="X1926" s="417"/>
      <c r="Y1926" s="417"/>
      <c r="Z1926" s="417"/>
      <c r="AA1926" s="417"/>
      <c r="AB1926" s="417"/>
      <c r="AC1926" s="417"/>
      <c r="AD1926" s="417"/>
      <c r="AE1926" s="417"/>
      <c r="AF1926" s="417"/>
      <c r="AG1926" s="417"/>
    </row>
    <row r="1927" spans="1:33" s="461" customFormat="1" x14ac:dyDescent="0.2">
      <c r="A1927" s="478"/>
      <c r="J1927" s="479"/>
      <c r="N1927" s="417"/>
      <c r="O1927" s="417"/>
      <c r="P1927" s="417"/>
      <c r="Q1927" s="417"/>
      <c r="R1927" s="417"/>
      <c r="S1927" s="417"/>
      <c r="T1927" s="417"/>
      <c r="U1927" s="416"/>
      <c r="V1927" s="416"/>
      <c r="W1927" s="417"/>
      <c r="X1927" s="417"/>
      <c r="Y1927" s="417"/>
      <c r="Z1927" s="417"/>
      <c r="AA1927" s="417"/>
      <c r="AB1927" s="417"/>
      <c r="AC1927" s="417"/>
      <c r="AD1927" s="417"/>
      <c r="AE1927" s="417"/>
      <c r="AF1927" s="417"/>
      <c r="AG1927" s="417"/>
    </row>
    <row r="1928" spans="1:33" s="461" customFormat="1" x14ac:dyDescent="0.2">
      <c r="A1928" s="478"/>
      <c r="J1928" s="479"/>
      <c r="N1928" s="417"/>
      <c r="O1928" s="417"/>
      <c r="P1928" s="417"/>
      <c r="Q1928" s="417"/>
      <c r="R1928" s="417"/>
      <c r="S1928" s="417"/>
      <c r="T1928" s="417"/>
      <c r="U1928" s="416"/>
      <c r="V1928" s="416"/>
      <c r="W1928" s="417"/>
      <c r="X1928" s="417"/>
      <c r="Y1928" s="417"/>
      <c r="Z1928" s="417"/>
      <c r="AA1928" s="417"/>
      <c r="AB1928" s="417"/>
      <c r="AC1928" s="417"/>
      <c r="AD1928" s="417"/>
      <c r="AE1928" s="417"/>
      <c r="AF1928" s="417"/>
      <c r="AG1928" s="417"/>
    </row>
    <row r="1929" spans="1:33" s="461" customFormat="1" x14ac:dyDescent="0.2">
      <c r="A1929" s="478"/>
      <c r="J1929" s="479"/>
      <c r="N1929" s="417"/>
      <c r="O1929" s="417"/>
      <c r="P1929" s="417"/>
      <c r="Q1929" s="417"/>
      <c r="R1929" s="417"/>
      <c r="S1929" s="417"/>
      <c r="T1929" s="417"/>
      <c r="U1929" s="416"/>
      <c r="V1929" s="416"/>
      <c r="W1929" s="417"/>
      <c r="X1929" s="417"/>
      <c r="Y1929" s="417"/>
      <c r="Z1929" s="417"/>
      <c r="AA1929" s="417"/>
      <c r="AB1929" s="417"/>
      <c r="AC1929" s="417"/>
      <c r="AD1929" s="417"/>
      <c r="AE1929" s="417"/>
      <c r="AF1929" s="417"/>
      <c r="AG1929" s="417"/>
    </row>
    <row r="1930" spans="1:33" s="461" customFormat="1" x14ac:dyDescent="0.2">
      <c r="A1930" s="478"/>
      <c r="J1930" s="479"/>
      <c r="N1930" s="417"/>
      <c r="O1930" s="417"/>
      <c r="P1930" s="417"/>
      <c r="Q1930" s="417"/>
      <c r="R1930" s="417"/>
      <c r="S1930" s="417"/>
      <c r="T1930" s="417"/>
      <c r="U1930" s="416"/>
      <c r="V1930" s="416"/>
      <c r="W1930" s="417"/>
      <c r="X1930" s="417"/>
      <c r="Y1930" s="417"/>
      <c r="Z1930" s="417"/>
      <c r="AA1930" s="417"/>
      <c r="AB1930" s="417"/>
      <c r="AC1930" s="417"/>
      <c r="AD1930" s="417"/>
      <c r="AE1930" s="417"/>
      <c r="AF1930" s="417"/>
      <c r="AG1930" s="417"/>
    </row>
    <row r="1931" spans="1:33" s="461" customFormat="1" x14ac:dyDescent="0.2">
      <c r="A1931" s="478"/>
      <c r="J1931" s="479"/>
      <c r="N1931" s="417"/>
      <c r="O1931" s="417"/>
      <c r="P1931" s="417"/>
      <c r="Q1931" s="417"/>
      <c r="R1931" s="417"/>
      <c r="S1931" s="417"/>
      <c r="T1931" s="417"/>
      <c r="U1931" s="416"/>
      <c r="V1931" s="416"/>
      <c r="W1931" s="417"/>
      <c r="X1931" s="417"/>
      <c r="Y1931" s="417"/>
      <c r="Z1931" s="417"/>
      <c r="AA1931" s="417"/>
      <c r="AB1931" s="417"/>
      <c r="AC1931" s="417"/>
      <c r="AD1931" s="417"/>
      <c r="AE1931" s="417"/>
      <c r="AF1931" s="417"/>
      <c r="AG1931" s="417"/>
    </row>
    <row r="1932" spans="1:33" s="461" customFormat="1" x14ac:dyDescent="0.2">
      <c r="A1932" s="478"/>
      <c r="J1932" s="479"/>
      <c r="N1932" s="417"/>
      <c r="O1932" s="417"/>
      <c r="P1932" s="417"/>
      <c r="Q1932" s="417"/>
      <c r="R1932" s="417"/>
      <c r="S1932" s="417"/>
      <c r="T1932" s="417"/>
      <c r="U1932" s="416"/>
      <c r="V1932" s="416"/>
      <c r="W1932" s="417"/>
      <c r="X1932" s="417"/>
      <c r="Y1932" s="417"/>
      <c r="Z1932" s="417"/>
      <c r="AA1932" s="417"/>
      <c r="AB1932" s="417"/>
      <c r="AC1932" s="417"/>
      <c r="AD1932" s="417"/>
      <c r="AE1932" s="417"/>
      <c r="AF1932" s="417"/>
      <c r="AG1932" s="417"/>
    </row>
    <row r="1933" spans="1:33" s="461" customFormat="1" x14ac:dyDescent="0.2">
      <c r="A1933" s="478"/>
      <c r="J1933" s="479"/>
      <c r="N1933" s="417"/>
      <c r="O1933" s="417"/>
      <c r="P1933" s="417"/>
      <c r="Q1933" s="417"/>
      <c r="R1933" s="417"/>
      <c r="S1933" s="417"/>
      <c r="T1933" s="417"/>
      <c r="U1933" s="416"/>
      <c r="V1933" s="416"/>
      <c r="W1933" s="417"/>
      <c r="X1933" s="417"/>
      <c r="Y1933" s="417"/>
      <c r="Z1933" s="417"/>
      <c r="AA1933" s="417"/>
      <c r="AB1933" s="417"/>
      <c r="AC1933" s="417"/>
      <c r="AD1933" s="417"/>
      <c r="AE1933" s="417"/>
      <c r="AF1933" s="417"/>
      <c r="AG1933" s="417"/>
    </row>
    <row r="1934" spans="1:33" s="461" customFormat="1" x14ac:dyDescent="0.2">
      <c r="A1934" s="478"/>
      <c r="J1934" s="479"/>
      <c r="N1934" s="417"/>
      <c r="O1934" s="417"/>
      <c r="P1934" s="417"/>
      <c r="Q1934" s="417"/>
      <c r="R1934" s="417"/>
      <c r="S1934" s="417"/>
      <c r="T1934" s="417"/>
      <c r="U1934" s="416"/>
      <c r="V1934" s="416"/>
      <c r="W1934" s="417"/>
      <c r="X1934" s="417"/>
      <c r="Y1934" s="417"/>
      <c r="Z1934" s="417"/>
      <c r="AA1934" s="417"/>
      <c r="AB1934" s="417"/>
      <c r="AC1934" s="417"/>
      <c r="AD1934" s="417"/>
      <c r="AE1934" s="417"/>
      <c r="AF1934" s="417"/>
      <c r="AG1934" s="417"/>
    </row>
    <row r="1935" spans="1:33" s="461" customFormat="1" x14ac:dyDescent="0.2">
      <c r="A1935" s="478"/>
      <c r="J1935" s="479"/>
      <c r="N1935" s="417"/>
      <c r="O1935" s="417"/>
      <c r="P1935" s="417"/>
      <c r="Q1935" s="417"/>
      <c r="R1935" s="417"/>
      <c r="S1935" s="417"/>
      <c r="T1935" s="417"/>
      <c r="U1935" s="416"/>
      <c r="V1935" s="416"/>
      <c r="W1935" s="417"/>
      <c r="X1935" s="417"/>
      <c r="Y1935" s="417"/>
      <c r="Z1935" s="417"/>
      <c r="AA1935" s="417"/>
      <c r="AB1935" s="417"/>
      <c r="AC1935" s="417"/>
      <c r="AD1935" s="417"/>
      <c r="AE1935" s="417"/>
      <c r="AF1935" s="417"/>
      <c r="AG1935" s="417"/>
    </row>
    <row r="1936" spans="1:33" s="461" customFormat="1" x14ac:dyDescent="0.2">
      <c r="A1936" s="478"/>
      <c r="J1936" s="479"/>
      <c r="N1936" s="417"/>
      <c r="O1936" s="417"/>
      <c r="P1936" s="417"/>
      <c r="Q1936" s="417"/>
      <c r="R1936" s="417"/>
      <c r="S1936" s="417"/>
      <c r="T1936" s="417"/>
      <c r="U1936" s="416"/>
      <c r="V1936" s="416"/>
      <c r="W1936" s="417"/>
      <c r="X1936" s="417"/>
      <c r="Y1936" s="417"/>
      <c r="Z1936" s="417"/>
      <c r="AA1936" s="417"/>
      <c r="AB1936" s="417"/>
      <c r="AC1936" s="417"/>
      <c r="AD1936" s="417"/>
      <c r="AE1936" s="417"/>
      <c r="AF1936" s="417"/>
      <c r="AG1936" s="417"/>
    </row>
    <row r="1937" spans="1:33" s="461" customFormat="1" x14ac:dyDescent="0.2">
      <c r="A1937" s="478"/>
      <c r="J1937" s="479"/>
      <c r="N1937" s="417"/>
      <c r="O1937" s="417"/>
      <c r="P1937" s="417"/>
      <c r="Q1937" s="417"/>
      <c r="R1937" s="417"/>
      <c r="S1937" s="417"/>
      <c r="T1937" s="417"/>
      <c r="U1937" s="416"/>
      <c r="V1937" s="416"/>
      <c r="W1937" s="417"/>
      <c r="X1937" s="417"/>
      <c r="Y1937" s="417"/>
      <c r="Z1937" s="417"/>
      <c r="AA1937" s="417"/>
      <c r="AB1937" s="417"/>
      <c r="AC1937" s="417"/>
      <c r="AD1937" s="417"/>
      <c r="AE1937" s="417"/>
      <c r="AF1937" s="417"/>
      <c r="AG1937" s="417"/>
    </row>
    <row r="1938" spans="1:33" s="461" customFormat="1" x14ac:dyDescent="0.2">
      <c r="A1938" s="478"/>
      <c r="J1938" s="479"/>
      <c r="N1938" s="417"/>
      <c r="O1938" s="417"/>
      <c r="P1938" s="417"/>
      <c r="Q1938" s="417"/>
      <c r="R1938" s="417"/>
      <c r="S1938" s="417"/>
      <c r="T1938" s="417"/>
      <c r="U1938" s="416"/>
      <c r="V1938" s="416"/>
      <c r="W1938" s="417"/>
      <c r="X1938" s="417"/>
      <c r="Y1938" s="417"/>
      <c r="Z1938" s="417"/>
      <c r="AA1938" s="417"/>
      <c r="AB1938" s="417"/>
      <c r="AC1938" s="417"/>
      <c r="AD1938" s="417"/>
      <c r="AE1938" s="417"/>
      <c r="AF1938" s="417"/>
      <c r="AG1938" s="417"/>
    </row>
    <row r="1939" spans="1:33" s="461" customFormat="1" x14ac:dyDescent="0.2">
      <c r="A1939" s="478"/>
      <c r="J1939" s="479"/>
      <c r="N1939" s="417"/>
      <c r="O1939" s="417"/>
      <c r="P1939" s="417"/>
      <c r="Q1939" s="417"/>
      <c r="R1939" s="417"/>
      <c r="S1939" s="417"/>
      <c r="T1939" s="417"/>
      <c r="U1939" s="416"/>
      <c r="V1939" s="416"/>
      <c r="W1939" s="417"/>
      <c r="X1939" s="417"/>
      <c r="Y1939" s="417"/>
      <c r="Z1939" s="417"/>
      <c r="AA1939" s="417"/>
      <c r="AB1939" s="417"/>
      <c r="AC1939" s="417"/>
      <c r="AD1939" s="417"/>
      <c r="AE1939" s="417"/>
      <c r="AF1939" s="417"/>
      <c r="AG1939" s="417"/>
    </row>
    <row r="1940" spans="1:33" s="461" customFormat="1" x14ac:dyDescent="0.2">
      <c r="A1940" s="478"/>
      <c r="J1940" s="479"/>
      <c r="N1940" s="417"/>
      <c r="O1940" s="417"/>
      <c r="P1940" s="417"/>
      <c r="Q1940" s="417"/>
      <c r="R1940" s="417"/>
      <c r="S1940" s="417"/>
      <c r="T1940" s="417"/>
      <c r="U1940" s="416"/>
      <c r="V1940" s="416"/>
      <c r="W1940" s="417"/>
      <c r="X1940" s="417"/>
      <c r="Y1940" s="417"/>
      <c r="Z1940" s="417"/>
      <c r="AA1940" s="417"/>
      <c r="AB1940" s="417"/>
      <c r="AC1940" s="417"/>
      <c r="AD1940" s="417"/>
      <c r="AE1940" s="417"/>
      <c r="AF1940" s="417"/>
      <c r="AG1940" s="417"/>
    </row>
    <row r="1941" spans="1:33" s="461" customFormat="1" x14ac:dyDescent="0.2">
      <c r="A1941" s="478"/>
      <c r="J1941" s="479"/>
      <c r="N1941" s="417"/>
      <c r="O1941" s="417"/>
      <c r="P1941" s="417"/>
      <c r="Q1941" s="417"/>
      <c r="R1941" s="417"/>
      <c r="S1941" s="417"/>
      <c r="T1941" s="417"/>
      <c r="U1941" s="416"/>
      <c r="V1941" s="416"/>
      <c r="W1941" s="417"/>
      <c r="X1941" s="417"/>
      <c r="Y1941" s="417"/>
      <c r="Z1941" s="417"/>
      <c r="AA1941" s="417"/>
      <c r="AB1941" s="417"/>
      <c r="AC1941" s="417"/>
      <c r="AD1941" s="417"/>
      <c r="AE1941" s="417"/>
      <c r="AF1941" s="417"/>
      <c r="AG1941" s="417"/>
    </row>
    <row r="1942" spans="1:33" s="461" customFormat="1" x14ac:dyDescent="0.2">
      <c r="A1942" s="478"/>
      <c r="J1942" s="479"/>
      <c r="N1942" s="417"/>
      <c r="O1942" s="417"/>
      <c r="P1942" s="417"/>
      <c r="Q1942" s="417"/>
      <c r="R1942" s="417"/>
      <c r="S1942" s="417"/>
      <c r="T1942" s="417"/>
      <c r="U1942" s="416"/>
      <c r="V1942" s="416"/>
      <c r="W1942" s="417"/>
      <c r="X1942" s="417"/>
      <c r="Y1942" s="417"/>
      <c r="Z1942" s="417"/>
      <c r="AA1942" s="417"/>
      <c r="AB1942" s="417"/>
      <c r="AC1942" s="417"/>
      <c r="AD1942" s="417"/>
      <c r="AE1942" s="417"/>
      <c r="AF1942" s="417"/>
      <c r="AG1942" s="417"/>
    </row>
    <row r="1943" spans="1:33" s="461" customFormat="1" x14ac:dyDescent="0.2">
      <c r="A1943" s="478"/>
      <c r="J1943" s="479"/>
      <c r="N1943" s="417"/>
      <c r="O1943" s="417"/>
      <c r="P1943" s="417"/>
      <c r="Q1943" s="417"/>
      <c r="R1943" s="417"/>
      <c r="S1943" s="417"/>
      <c r="T1943" s="417"/>
      <c r="U1943" s="416"/>
      <c r="V1943" s="416"/>
      <c r="W1943" s="417"/>
      <c r="X1943" s="417"/>
      <c r="Y1943" s="417"/>
      <c r="Z1943" s="417"/>
      <c r="AA1943" s="417"/>
      <c r="AB1943" s="417"/>
      <c r="AC1943" s="417"/>
      <c r="AD1943" s="417"/>
      <c r="AE1943" s="417"/>
      <c r="AF1943" s="417"/>
      <c r="AG1943" s="417"/>
    </row>
    <row r="1944" spans="1:33" s="461" customFormat="1" x14ac:dyDescent="0.2">
      <c r="A1944" s="478"/>
      <c r="J1944" s="479"/>
      <c r="N1944" s="417"/>
      <c r="O1944" s="417"/>
      <c r="P1944" s="417"/>
      <c r="Q1944" s="417"/>
      <c r="R1944" s="417"/>
      <c r="S1944" s="417"/>
      <c r="T1944" s="417"/>
      <c r="U1944" s="416"/>
      <c r="V1944" s="416"/>
      <c r="W1944" s="417"/>
      <c r="X1944" s="417"/>
      <c r="Y1944" s="417"/>
      <c r="Z1944" s="417"/>
      <c r="AA1944" s="417"/>
      <c r="AB1944" s="417"/>
      <c r="AC1944" s="417"/>
      <c r="AD1944" s="417"/>
      <c r="AE1944" s="417"/>
      <c r="AF1944" s="417"/>
      <c r="AG1944" s="417"/>
    </row>
    <row r="1945" spans="1:33" s="461" customFormat="1" x14ac:dyDescent="0.2">
      <c r="A1945" s="478"/>
      <c r="J1945" s="479"/>
      <c r="N1945" s="417"/>
      <c r="O1945" s="417"/>
      <c r="P1945" s="417"/>
      <c r="Q1945" s="417"/>
      <c r="R1945" s="417"/>
      <c r="S1945" s="417"/>
      <c r="T1945" s="417"/>
      <c r="U1945" s="416"/>
      <c r="V1945" s="416"/>
      <c r="W1945" s="417"/>
      <c r="X1945" s="417"/>
      <c r="Y1945" s="417"/>
      <c r="Z1945" s="417"/>
      <c r="AA1945" s="417"/>
      <c r="AB1945" s="417"/>
      <c r="AC1945" s="417"/>
      <c r="AD1945" s="417"/>
      <c r="AE1945" s="417"/>
      <c r="AF1945" s="417"/>
      <c r="AG1945" s="417"/>
    </row>
    <row r="1946" spans="1:33" s="461" customFormat="1" x14ac:dyDescent="0.2">
      <c r="A1946" s="478"/>
      <c r="J1946" s="479"/>
      <c r="N1946" s="417"/>
      <c r="O1946" s="417"/>
      <c r="P1946" s="417"/>
      <c r="Q1946" s="417"/>
      <c r="R1946" s="417"/>
      <c r="S1946" s="417"/>
      <c r="T1946" s="417"/>
      <c r="U1946" s="416"/>
      <c r="V1946" s="416"/>
      <c r="W1946" s="417"/>
      <c r="X1946" s="417"/>
      <c r="Y1946" s="417"/>
      <c r="Z1946" s="417"/>
      <c r="AA1946" s="417"/>
      <c r="AB1946" s="417"/>
      <c r="AC1946" s="417"/>
      <c r="AD1946" s="417"/>
      <c r="AE1946" s="417"/>
      <c r="AF1946" s="417"/>
      <c r="AG1946" s="417"/>
    </row>
    <row r="1947" spans="1:33" s="461" customFormat="1" x14ac:dyDescent="0.2">
      <c r="A1947" s="478"/>
      <c r="J1947" s="479"/>
      <c r="N1947" s="417"/>
      <c r="O1947" s="417"/>
      <c r="P1947" s="417"/>
      <c r="Q1947" s="417"/>
      <c r="R1947" s="417"/>
      <c r="S1947" s="417"/>
      <c r="T1947" s="417"/>
      <c r="U1947" s="416"/>
      <c r="V1947" s="416"/>
      <c r="W1947" s="417"/>
      <c r="X1947" s="417"/>
      <c r="Y1947" s="417"/>
      <c r="Z1947" s="417"/>
      <c r="AA1947" s="417"/>
      <c r="AB1947" s="417"/>
      <c r="AC1947" s="417"/>
      <c r="AD1947" s="417"/>
      <c r="AE1947" s="417"/>
      <c r="AF1947" s="417"/>
      <c r="AG1947" s="417"/>
    </row>
    <row r="1948" spans="1:33" s="461" customFormat="1" x14ac:dyDescent="0.2">
      <c r="A1948" s="478"/>
      <c r="J1948" s="479"/>
      <c r="N1948" s="417"/>
      <c r="O1948" s="417"/>
      <c r="P1948" s="417"/>
      <c r="Q1948" s="417"/>
      <c r="R1948" s="417"/>
      <c r="S1948" s="417"/>
      <c r="T1948" s="417"/>
      <c r="U1948" s="416"/>
      <c r="V1948" s="416"/>
      <c r="W1948" s="417"/>
      <c r="X1948" s="417"/>
      <c r="Y1948" s="417"/>
      <c r="Z1948" s="417"/>
      <c r="AA1948" s="417"/>
      <c r="AB1948" s="417"/>
      <c r="AC1948" s="417"/>
      <c r="AD1948" s="417"/>
      <c r="AE1948" s="417"/>
      <c r="AF1948" s="417"/>
      <c r="AG1948" s="417"/>
    </row>
    <row r="1949" spans="1:33" s="461" customFormat="1" x14ac:dyDescent="0.2">
      <c r="A1949" s="478"/>
      <c r="J1949" s="479"/>
      <c r="N1949" s="417"/>
      <c r="O1949" s="417"/>
      <c r="P1949" s="417"/>
      <c r="Q1949" s="417"/>
      <c r="R1949" s="417"/>
      <c r="S1949" s="417"/>
      <c r="T1949" s="417"/>
      <c r="U1949" s="416"/>
      <c r="V1949" s="416"/>
      <c r="W1949" s="417"/>
      <c r="X1949" s="417"/>
      <c r="Y1949" s="417"/>
      <c r="Z1949" s="417"/>
      <c r="AA1949" s="417"/>
      <c r="AB1949" s="417"/>
      <c r="AC1949" s="417"/>
      <c r="AD1949" s="417"/>
      <c r="AE1949" s="417"/>
      <c r="AF1949" s="417"/>
      <c r="AG1949" s="417"/>
    </row>
    <row r="1950" spans="1:33" s="461" customFormat="1" x14ac:dyDescent="0.2">
      <c r="A1950" s="478"/>
      <c r="J1950" s="479"/>
      <c r="N1950" s="417"/>
      <c r="O1950" s="417"/>
      <c r="P1950" s="417"/>
      <c r="Q1950" s="417"/>
      <c r="R1950" s="417"/>
      <c r="S1950" s="417"/>
      <c r="T1950" s="417"/>
      <c r="U1950" s="416"/>
      <c r="V1950" s="416"/>
      <c r="W1950" s="417"/>
      <c r="X1950" s="417"/>
      <c r="Y1950" s="417"/>
      <c r="Z1950" s="417"/>
      <c r="AA1950" s="417"/>
      <c r="AB1950" s="417"/>
      <c r="AC1950" s="417"/>
      <c r="AD1950" s="417"/>
      <c r="AE1950" s="417"/>
      <c r="AF1950" s="417"/>
      <c r="AG1950" s="417"/>
    </row>
    <row r="1951" spans="1:33" s="461" customFormat="1" x14ac:dyDescent="0.2">
      <c r="A1951" s="478"/>
      <c r="J1951" s="479"/>
      <c r="N1951" s="417"/>
      <c r="O1951" s="417"/>
      <c r="P1951" s="417"/>
      <c r="Q1951" s="417"/>
      <c r="R1951" s="417"/>
      <c r="S1951" s="417"/>
      <c r="T1951" s="417"/>
      <c r="U1951" s="416"/>
      <c r="V1951" s="416"/>
      <c r="W1951" s="417"/>
      <c r="X1951" s="417"/>
      <c r="Y1951" s="417"/>
      <c r="Z1951" s="417"/>
      <c r="AA1951" s="417"/>
      <c r="AB1951" s="417"/>
      <c r="AC1951" s="417"/>
      <c r="AD1951" s="417"/>
      <c r="AE1951" s="417"/>
      <c r="AF1951" s="417"/>
      <c r="AG1951" s="417"/>
    </row>
    <row r="1952" spans="1:33" s="461" customFormat="1" x14ac:dyDescent="0.2">
      <c r="A1952" s="478"/>
      <c r="J1952" s="479"/>
      <c r="N1952" s="417"/>
      <c r="O1952" s="417"/>
      <c r="P1952" s="417"/>
      <c r="Q1952" s="417"/>
      <c r="R1952" s="417"/>
      <c r="S1952" s="417"/>
      <c r="T1952" s="417"/>
      <c r="U1952" s="416"/>
      <c r="V1952" s="416"/>
      <c r="W1952" s="417"/>
      <c r="X1952" s="417"/>
      <c r="Y1952" s="417"/>
      <c r="Z1952" s="417"/>
      <c r="AA1952" s="417"/>
      <c r="AB1952" s="417"/>
      <c r="AC1952" s="417"/>
      <c r="AD1952" s="417"/>
      <c r="AE1952" s="417"/>
      <c r="AF1952" s="417"/>
      <c r="AG1952" s="417"/>
    </row>
    <row r="1953" spans="1:33" s="461" customFormat="1" x14ac:dyDescent="0.2">
      <c r="A1953" s="478"/>
      <c r="J1953" s="479"/>
      <c r="N1953" s="417"/>
      <c r="O1953" s="417"/>
      <c r="P1953" s="417"/>
      <c r="Q1953" s="417"/>
      <c r="R1953" s="417"/>
      <c r="S1953" s="417"/>
      <c r="T1953" s="417"/>
      <c r="U1953" s="416"/>
      <c r="V1953" s="416"/>
      <c r="W1953" s="417"/>
      <c r="X1953" s="417"/>
      <c r="Y1953" s="417"/>
      <c r="Z1953" s="417"/>
      <c r="AA1953" s="417"/>
      <c r="AB1953" s="417"/>
      <c r="AC1953" s="417"/>
      <c r="AD1953" s="417"/>
      <c r="AE1953" s="417"/>
      <c r="AF1953" s="417"/>
      <c r="AG1953" s="417"/>
    </row>
    <row r="1954" spans="1:33" s="461" customFormat="1" x14ac:dyDescent="0.2">
      <c r="A1954" s="478"/>
      <c r="J1954" s="479"/>
      <c r="N1954" s="417"/>
      <c r="O1954" s="417"/>
      <c r="P1954" s="417"/>
      <c r="Q1954" s="417"/>
      <c r="R1954" s="417"/>
      <c r="S1954" s="417"/>
      <c r="T1954" s="417"/>
      <c r="U1954" s="416"/>
      <c r="V1954" s="416"/>
      <c r="W1954" s="417"/>
      <c r="X1954" s="417"/>
      <c r="Y1954" s="417"/>
      <c r="Z1954" s="417"/>
      <c r="AA1954" s="417"/>
      <c r="AB1954" s="417"/>
      <c r="AC1954" s="417"/>
      <c r="AD1954" s="417"/>
      <c r="AE1954" s="417"/>
      <c r="AF1954" s="417"/>
      <c r="AG1954" s="417"/>
    </row>
    <row r="1955" spans="1:33" s="461" customFormat="1" x14ac:dyDescent="0.2">
      <c r="A1955" s="478"/>
      <c r="J1955" s="479"/>
      <c r="N1955" s="417"/>
      <c r="O1955" s="417"/>
      <c r="P1955" s="417"/>
      <c r="Q1955" s="417"/>
      <c r="R1955" s="417"/>
      <c r="S1955" s="417"/>
      <c r="T1955" s="417"/>
      <c r="U1955" s="416"/>
      <c r="V1955" s="416"/>
      <c r="W1955" s="417"/>
      <c r="X1955" s="417"/>
      <c r="Y1955" s="417"/>
      <c r="Z1955" s="417"/>
      <c r="AA1955" s="417"/>
      <c r="AB1955" s="417"/>
      <c r="AC1955" s="417"/>
      <c r="AD1955" s="417"/>
      <c r="AE1955" s="417"/>
      <c r="AF1955" s="417"/>
      <c r="AG1955" s="417"/>
    </row>
    <row r="1956" spans="1:33" s="461" customFormat="1" x14ac:dyDescent="0.2">
      <c r="A1956" s="478"/>
      <c r="J1956" s="479"/>
      <c r="N1956" s="417"/>
      <c r="O1956" s="417"/>
      <c r="P1956" s="417"/>
      <c r="Q1956" s="417"/>
      <c r="R1956" s="417"/>
      <c r="S1956" s="417"/>
      <c r="T1956" s="417"/>
      <c r="U1956" s="416"/>
      <c r="V1956" s="416"/>
      <c r="W1956" s="417"/>
      <c r="X1956" s="417"/>
      <c r="Y1956" s="417"/>
      <c r="Z1956" s="417"/>
      <c r="AA1956" s="417"/>
      <c r="AB1956" s="417"/>
      <c r="AC1956" s="417"/>
      <c r="AD1956" s="417"/>
      <c r="AE1956" s="417"/>
      <c r="AF1956" s="417"/>
      <c r="AG1956" s="417"/>
    </row>
    <row r="1957" spans="1:33" s="461" customFormat="1" x14ac:dyDescent="0.2">
      <c r="A1957" s="478"/>
      <c r="J1957" s="479"/>
      <c r="N1957" s="417"/>
      <c r="O1957" s="417"/>
      <c r="P1957" s="417"/>
      <c r="Q1957" s="417"/>
      <c r="R1957" s="417"/>
      <c r="S1957" s="417"/>
      <c r="T1957" s="417"/>
      <c r="U1957" s="416"/>
      <c r="V1957" s="416"/>
      <c r="W1957" s="417"/>
      <c r="X1957" s="417"/>
      <c r="Y1957" s="417"/>
      <c r="Z1957" s="417"/>
      <c r="AA1957" s="417"/>
      <c r="AB1957" s="417"/>
      <c r="AC1957" s="417"/>
      <c r="AD1957" s="417"/>
      <c r="AE1957" s="417"/>
      <c r="AF1957" s="417"/>
      <c r="AG1957" s="417"/>
    </row>
    <row r="1958" spans="1:33" s="461" customFormat="1" x14ac:dyDescent="0.2">
      <c r="A1958" s="478"/>
      <c r="J1958" s="479"/>
      <c r="N1958" s="417"/>
      <c r="O1958" s="417"/>
      <c r="P1958" s="417"/>
      <c r="Q1958" s="417"/>
      <c r="R1958" s="417"/>
      <c r="S1958" s="417"/>
      <c r="T1958" s="417"/>
      <c r="U1958" s="416"/>
      <c r="V1958" s="416"/>
      <c r="W1958" s="417"/>
      <c r="X1958" s="417"/>
      <c r="Y1958" s="417"/>
      <c r="Z1958" s="417"/>
      <c r="AA1958" s="417"/>
      <c r="AB1958" s="417"/>
      <c r="AC1958" s="417"/>
      <c r="AD1958" s="417"/>
      <c r="AE1958" s="417"/>
      <c r="AF1958" s="417"/>
      <c r="AG1958" s="417"/>
    </row>
    <row r="1959" spans="1:33" s="461" customFormat="1" x14ac:dyDescent="0.2">
      <c r="A1959" s="478"/>
      <c r="J1959" s="479"/>
      <c r="N1959" s="417"/>
      <c r="O1959" s="417"/>
      <c r="P1959" s="417"/>
      <c r="Q1959" s="417"/>
      <c r="R1959" s="417"/>
      <c r="S1959" s="417"/>
      <c r="T1959" s="417"/>
      <c r="U1959" s="416"/>
      <c r="V1959" s="416"/>
      <c r="W1959" s="417"/>
      <c r="X1959" s="417"/>
      <c r="Y1959" s="417"/>
      <c r="Z1959" s="417"/>
      <c r="AA1959" s="417"/>
      <c r="AB1959" s="417"/>
      <c r="AC1959" s="417"/>
      <c r="AD1959" s="417"/>
      <c r="AE1959" s="417"/>
      <c r="AF1959" s="417"/>
      <c r="AG1959" s="417"/>
    </row>
    <row r="1960" spans="1:33" s="461" customFormat="1" x14ac:dyDescent="0.2">
      <c r="A1960" s="478"/>
      <c r="J1960" s="479"/>
      <c r="N1960" s="417"/>
      <c r="O1960" s="417"/>
      <c r="P1960" s="417"/>
      <c r="Q1960" s="417"/>
      <c r="R1960" s="417"/>
      <c r="S1960" s="417"/>
      <c r="T1960" s="417"/>
      <c r="U1960" s="416"/>
      <c r="V1960" s="416"/>
      <c r="W1960" s="417"/>
      <c r="X1960" s="417"/>
      <c r="Y1960" s="417"/>
      <c r="Z1960" s="417"/>
      <c r="AA1960" s="417"/>
      <c r="AB1960" s="417"/>
      <c r="AC1960" s="417"/>
      <c r="AD1960" s="417"/>
      <c r="AE1960" s="417"/>
      <c r="AF1960" s="417"/>
      <c r="AG1960" s="417"/>
    </row>
    <row r="1961" spans="1:33" s="461" customFormat="1" x14ac:dyDescent="0.2">
      <c r="A1961" s="478"/>
      <c r="J1961" s="479"/>
      <c r="N1961" s="417"/>
      <c r="O1961" s="417"/>
      <c r="P1961" s="417"/>
      <c r="Q1961" s="417"/>
      <c r="R1961" s="417"/>
      <c r="S1961" s="417"/>
      <c r="T1961" s="417"/>
      <c r="U1961" s="416"/>
      <c r="V1961" s="416"/>
      <c r="W1961" s="417"/>
      <c r="X1961" s="417"/>
      <c r="Y1961" s="417"/>
      <c r="Z1961" s="417"/>
      <c r="AA1961" s="417"/>
      <c r="AB1961" s="417"/>
      <c r="AC1961" s="417"/>
      <c r="AD1961" s="417"/>
      <c r="AE1961" s="417"/>
      <c r="AF1961" s="417"/>
      <c r="AG1961" s="417"/>
    </row>
    <row r="1962" spans="1:33" s="461" customFormat="1" x14ac:dyDescent="0.2">
      <c r="A1962" s="478"/>
      <c r="J1962" s="479"/>
      <c r="N1962" s="417"/>
      <c r="O1962" s="417"/>
      <c r="P1962" s="417"/>
      <c r="Q1962" s="417"/>
      <c r="R1962" s="417"/>
      <c r="S1962" s="417"/>
      <c r="T1962" s="417"/>
      <c r="U1962" s="416"/>
      <c r="V1962" s="416"/>
      <c r="W1962" s="417"/>
      <c r="X1962" s="417"/>
      <c r="Y1962" s="417"/>
      <c r="Z1962" s="417"/>
      <c r="AA1962" s="417"/>
      <c r="AB1962" s="417"/>
      <c r="AC1962" s="417"/>
      <c r="AD1962" s="417"/>
      <c r="AE1962" s="417"/>
      <c r="AF1962" s="417"/>
      <c r="AG1962" s="417"/>
    </row>
    <row r="1963" spans="1:33" s="461" customFormat="1" x14ac:dyDescent="0.2">
      <c r="A1963" s="478"/>
      <c r="J1963" s="479"/>
      <c r="N1963" s="417"/>
      <c r="O1963" s="417"/>
      <c r="P1963" s="417"/>
      <c r="Q1963" s="417"/>
      <c r="R1963" s="417"/>
      <c r="S1963" s="417"/>
      <c r="T1963" s="417"/>
      <c r="U1963" s="416"/>
      <c r="V1963" s="416"/>
      <c r="W1963" s="417"/>
      <c r="X1963" s="417"/>
      <c r="Y1963" s="417"/>
      <c r="Z1963" s="417"/>
      <c r="AA1963" s="417"/>
      <c r="AB1963" s="417"/>
      <c r="AC1963" s="417"/>
      <c r="AD1963" s="417"/>
      <c r="AE1963" s="417"/>
      <c r="AF1963" s="417"/>
      <c r="AG1963" s="417"/>
    </row>
    <row r="1964" spans="1:33" s="461" customFormat="1" x14ac:dyDescent="0.2">
      <c r="A1964" s="478"/>
      <c r="J1964" s="479"/>
      <c r="N1964" s="417"/>
      <c r="O1964" s="417"/>
      <c r="P1964" s="417"/>
      <c r="Q1964" s="417"/>
      <c r="R1964" s="417"/>
      <c r="S1964" s="417"/>
      <c r="T1964" s="417"/>
      <c r="U1964" s="416"/>
      <c r="V1964" s="416"/>
      <c r="W1964" s="417"/>
      <c r="X1964" s="417"/>
      <c r="Y1964" s="417"/>
      <c r="Z1964" s="417"/>
      <c r="AA1964" s="417"/>
      <c r="AB1964" s="417"/>
      <c r="AC1964" s="417"/>
      <c r="AD1964" s="417"/>
      <c r="AE1964" s="417"/>
      <c r="AF1964" s="417"/>
      <c r="AG1964" s="417"/>
    </row>
    <row r="1965" spans="1:33" s="461" customFormat="1" x14ac:dyDescent="0.2">
      <c r="A1965" s="478"/>
      <c r="J1965" s="479"/>
      <c r="N1965" s="417"/>
      <c r="O1965" s="417"/>
      <c r="P1965" s="417"/>
      <c r="Q1965" s="417"/>
      <c r="R1965" s="417"/>
      <c r="S1965" s="417"/>
      <c r="T1965" s="417"/>
      <c r="U1965" s="416"/>
      <c r="V1965" s="416"/>
      <c r="W1965" s="417"/>
      <c r="X1965" s="417"/>
      <c r="Y1965" s="417"/>
      <c r="Z1965" s="417"/>
      <c r="AA1965" s="417"/>
      <c r="AB1965" s="417"/>
      <c r="AC1965" s="417"/>
      <c r="AD1965" s="417"/>
      <c r="AE1965" s="417"/>
      <c r="AF1965" s="417"/>
      <c r="AG1965" s="417"/>
    </row>
    <row r="1966" spans="1:33" s="461" customFormat="1" x14ac:dyDescent="0.2">
      <c r="A1966" s="478"/>
      <c r="J1966" s="479"/>
      <c r="N1966" s="417"/>
      <c r="O1966" s="417"/>
      <c r="P1966" s="417"/>
      <c r="Q1966" s="417"/>
      <c r="R1966" s="417"/>
      <c r="S1966" s="417"/>
      <c r="T1966" s="417"/>
      <c r="U1966" s="416"/>
      <c r="V1966" s="416"/>
      <c r="W1966" s="417"/>
      <c r="X1966" s="417"/>
      <c r="Y1966" s="417"/>
      <c r="Z1966" s="417"/>
      <c r="AA1966" s="417"/>
      <c r="AB1966" s="417"/>
      <c r="AC1966" s="417"/>
      <c r="AD1966" s="417"/>
      <c r="AE1966" s="417"/>
      <c r="AF1966" s="417"/>
      <c r="AG1966" s="417"/>
    </row>
    <row r="1967" spans="1:33" s="461" customFormat="1" x14ac:dyDescent="0.2">
      <c r="A1967" s="478"/>
      <c r="J1967" s="479"/>
      <c r="N1967" s="417"/>
      <c r="O1967" s="417"/>
      <c r="P1967" s="417"/>
      <c r="Q1967" s="417"/>
      <c r="R1967" s="417"/>
      <c r="S1967" s="417"/>
      <c r="T1967" s="417"/>
      <c r="U1967" s="416"/>
      <c r="V1967" s="416"/>
      <c r="W1967" s="417"/>
      <c r="X1967" s="417"/>
      <c r="Y1967" s="417"/>
      <c r="Z1967" s="417"/>
      <c r="AA1967" s="417"/>
      <c r="AB1967" s="417"/>
      <c r="AC1967" s="417"/>
      <c r="AD1967" s="417"/>
      <c r="AE1967" s="417"/>
      <c r="AF1967" s="417"/>
      <c r="AG1967" s="417"/>
    </row>
    <row r="1968" spans="1:33" s="461" customFormat="1" x14ac:dyDescent="0.2">
      <c r="A1968" s="478"/>
      <c r="J1968" s="479"/>
      <c r="N1968" s="417"/>
      <c r="O1968" s="417"/>
      <c r="P1968" s="417"/>
      <c r="Q1968" s="417"/>
      <c r="R1968" s="417"/>
      <c r="S1968" s="417"/>
      <c r="T1968" s="417"/>
      <c r="U1968" s="416"/>
      <c r="V1968" s="416"/>
      <c r="W1968" s="417"/>
      <c r="X1968" s="417"/>
      <c r="Y1968" s="417"/>
      <c r="Z1968" s="417"/>
      <c r="AA1968" s="417"/>
      <c r="AB1968" s="417"/>
      <c r="AC1968" s="417"/>
      <c r="AD1968" s="417"/>
      <c r="AE1968" s="417"/>
      <c r="AF1968" s="417"/>
      <c r="AG1968" s="417"/>
    </row>
    <row r="1969" spans="1:33" s="461" customFormat="1" x14ac:dyDescent="0.2">
      <c r="A1969" s="478"/>
      <c r="J1969" s="479"/>
      <c r="N1969" s="417"/>
      <c r="O1969" s="417"/>
      <c r="P1969" s="417"/>
      <c r="Q1969" s="417"/>
      <c r="R1969" s="417"/>
      <c r="S1969" s="417"/>
      <c r="T1969" s="417"/>
      <c r="U1969" s="416"/>
      <c r="V1969" s="416"/>
      <c r="W1969" s="417"/>
      <c r="X1969" s="417"/>
      <c r="Y1969" s="417"/>
      <c r="Z1969" s="417"/>
      <c r="AA1969" s="417"/>
      <c r="AB1969" s="417"/>
      <c r="AC1969" s="417"/>
      <c r="AD1969" s="417"/>
      <c r="AE1969" s="417"/>
      <c r="AF1969" s="417"/>
      <c r="AG1969" s="417"/>
    </row>
    <row r="1970" spans="1:33" s="461" customFormat="1" x14ac:dyDescent="0.2">
      <c r="A1970" s="478"/>
      <c r="J1970" s="479"/>
      <c r="N1970" s="417"/>
      <c r="O1970" s="417"/>
      <c r="P1970" s="417"/>
      <c r="Q1970" s="417"/>
      <c r="R1970" s="417"/>
      <c r="S1970" s="417"/>
      <c r="T1970" s="417"/>
      <c r="U1970" s="416"/>
      <c r="V1970" s="416"/>
      <c r="W1970" s="417"/>
      <c r="X1970" s="417"/>
      <c r="Y1970" s="417"/>
      <c r="Z1970" s="417"/>
      <c r="AA1970" s="417"/>
      <c r="AB1970" s="417"/>
      <c r="AC1970" s="417"/>
      <c r="AD1970" s="417"/>
      <c r="AE1970" s="417"/>
      <c r="AF1970" s="417"/>
      <c r="AG1970" s="417"/>
    </row>
    <row r="1971" spans="1:33" s="461" customFormat="1" x14ac:dyDescent="0.2">
      <c r="A1971" s="478"/>
      <c r="J1971" s="479"/>
      <c r="N1971" s="417"/>
      <c r="O1971" s="417"/>
      <c r="P1971" s="417"/>
      <c r="Q1971" s="417"/>
      <c r="R1971" s="417"/>
      <c r="S1971" s="417"/>
      <c r="T1971" s="417"/>
      <c r="U1971" s="416"/>
      <c r="V1971" s="416"/>
      <c r="W1971" s="417"/>
      <c r="X1971" s="417"/>
      <c r="Y1971" s="417"/>
      <c r="Z1971" s="417"/>
      <c r="AA1971" s="417"/>
      <c r="AB1971" s="417"/>
      <c r="AC1971" s="417"/>
      <c r="AD1971" s="417"/>
      <c r="AE1971" s="417"/>
      <c r="AF1971" s="417"/>
      <c r="AG1971" s="417"/>
    </row>
    <row r="1972" spans="1:33" s="461" customFormat="1" x14ac:dyDescent="0.2">
      <c r="A1972" s="478"/>
      <c r="J1972" s="479"/>
      <c r="N1972" s="417"/>
      <c r="O1972" s="417"/>
      <c r="P1972" s="417"/>
      <c r="Q1972" s="417"/>
      <c r="R1972" s="417"/>
      <c r="S1972" s="417"/>
      <c r="T1972" s="417"/>
      <c r="U1972" s="416"/>
      <c r="V1972" s="416"/>
      <c r="W1972" s="417"/>
      <c r="X1972" s="417"/>
      <c r="Y1972" s="417"/>
      <c r="Z1972" s="417"/>
      <c r="AA1972" s="417"/>
      <c r="AB1972" s="417"/>
      <c r="AC1972" s="417"/>
      <c r="AD1972" s="417"/>
      <c r="AE1972" s="417"/>
      <c r="AF1972" s="417"/>
      <c r="AG1972" s="417"/>
    </row>
    <row r="1973" spans="1:33" s="461" customFormat="1" x14ac:dyDescent="0.2">
      <c r="A1973" s="478"/>
      <c r="J1973" s="479"/>
      <c r="N1973" s="417"/>
      <c r="O1973" s="417"/>
      <c r="P1973" s="417"/>
      <c r="Q1973" s="417"/>
      <c r="R1973" s="417"/>
      <c r="S1973" s="417"/>
      <c r="T1973" s="417"/>
      <c r="U1973" s="416"/>
      <c r="V1973" s="416"/>
      <c r="W1973" s="417"/>
      <c r="X1973" s="417"/>
      <c r="Y1973" s="417"/>
      <c r="Z1973" s="417"/>
      <c r="AA1973" s="417"/>
      <c r="AB1973" s="417"/>
      <c r="AC1973" s="417"/>
      <c r="AD1973" s="417"/>
      <c r="AE1973" s="417"/>
      <c r="AF1973" s="417"/>
      <c r="AG1973" s="417"/>
    </row>
    <row r="1974" spans="1:33" s="461" customFormat="1" x14ac:dyDescent="0.2">
      <c r="A1974" s="478"/>
      <c r="J1974" s="479"/>
      <c r="N1974" s="417"/>
      <c r="O1974" s="417"/>
      <c r="P1974" s="417"/>
      <c r="Q1974" s="417"/>
      <c r="R1974" s="417"/>
      <c r="S1974" s="417"/>
      <c r="T1974" s="417"/>
      <c r="U1974" s="416"/>
      <c r="V1974" s="416"/>
      <c r="W1974" s="417"/>
      <c r="X1974" s="417"/>
      <c r="Y1974" s="417"/>
      <c r="Z1974" s="417"/>
      <c r="AA1974" s="417"/>
      <c r="AB1974" s="417"/>
      <c r="AC1974" s="417"/>
      <c r="AD1974" s="417"/>
      <c r="AE1974" s="417"/>
      <c r="AF1974" s="417"/>
      <c r="AG1974" s="417"/>
    </row>
    <row r="1975" spans="1:33" s="461" customFormat="1" x14ac:dyDescent="0.2">
      <c r="A1975" s="478"/>
      <c r="J1975" s="479"/>
      <c r="N1975" s="417"/>
      <c r="O1975" s="417"/>
      <c r="P1975" s="417"/>
      <c r="Q1975" s="417"/>
      <c r="R1975" s="417"/>
      <c r="S1975" s="417"/>
      <c r="T1975" s="417"/>
      <c r="U1975" s="416"/>
      <c r="V1975" s="416"/>
      <c r="W1975" s="417"/>
      <c r="X1975" s="417"/>
      <c r="Y1975" s="417"/>
      <c r="Z1975" s="417"/>
      <c r="AA1975" s="417"/>
      <c r="AB1975" s="417"/>
      <c r="AC1975" s="417"/>
      <c r="AD1975" s="417"/>
      <c r="AE1975" s="417"/>
      <c r="AF1975" s="417"/>
      <c r="AG1975" s="417"/>
    </row>
    <row r="1976" spans="1:33" s="461" customFormat="1" x14ac:dyDescent="0.2">
      <c r="A1976" s="478"/>
      <c r="J1976" s="479"/>
      <c r="N1976" s="417"/>
      <c r="O1976" s="417"/>
      <c r="P1976" s="417"/>
      <c r="Q1976" s="417"/>
      <c r="R1976" s="417"/>
      <c r="S1976" s="417"/>
      <c r="T1976" s="417"/>
      <c r="U1976" s="416"/>
      <c r="V1976" s="416"/>
      <c r="W1976" s="417"/>
      <c r="X1976" s="417"/>
      <c r="Y1976" s="417"/>
      <c r="Z1976" s="417"/>
      <c r="AA1976" s="417"/>
      <c r="AB1976" s="417"/>
      <c r="AC1976" s="417"/>
      <c r="AD1976" s="417"/>
      <c r="AE1976" s="417"/>
      <c r="AF1976" s="417"/>
      <c r="AG1976" s="417"/>
    </row>
    <row r="1977" spans="1:33" s="461" customFormat="1" x14ac:dyDescent="0.2">
      <c r="A1977" s="478"/>
      <c r="J1977" s="479"/>
      <c r="N1977" s="417"/>
      <c r="O1977" s="417"/>
      <c r="P1977" s="417"/>
      <c r="Q1977" s="417"/>
      <c r="R1977" s="417"/>
      <c r="S1977" s="417"/>
      <c r="T1977" s="417"/>
      <c r="U1977" s="416"/>
      <c r="V1977" s="416"/>
      <c r="W1977" s="417"/>
      <c r="X1977" s="417"/>
      <c r="Y1977" s="417"/>
      <c r="Z1977" s="417"/>
      <c r="AA1977" s="417"/>
      <c r="AB1977" s="417"/>
      <c r="AC1977" s="417"/>
      <c r="AD1977" s="417"/>
      <c r="AE1977" s="417"/>
      <c r="AF1977" s="417"/>
      <c r="AG1977" s="417"/>
    </row>
    <row r="1978" spans="1:33" s="461" customFormat="1" x14ac:dyDescent="0.2">
      <c r="A1978" s="478"/>
      <c r="J1978" s="479"/>
      <c r="N1978" s="417"/>
      <c r="O1978" s="417"/>
      <c r="P1978" s="417"/>
      <c r="Q1978" s="417"/>
      <c r="R1978" s="417"/>
      <c r="S1978" s="417"/>
      <c r="T1978" s="417"/>
      <c r="U1978" s="416"/>
      <c r="V1978" s="416"/>
      <c r="W1978" s="417"/>
      <c r="X1978" s="417"/>
      <c r="Y1978" s="417"/>
      <c r="Z1978" s="417"/>
      <c r="AA1978" s="417"/>
      <c r="AB1978" s="417"/>
      <c r="AC1978" s="417"/>
      <c r="AD1978" s="417"/>
      <c r="AE1978" s="417"/>
      <c r="AF1978" s="417"/>
      <c r="AG1978" s="417"/>
    </row>
    <row r="1979" spans="1:33" s="461" customFormat="1" x14ac:dyDescent="0.2">
      <c r="A1979" s="478"/>
      <c r="J1979" s="479"/>
      <c r="N1979" s="417"/>
      <c r="O1979" s="417"/>
      <c r="P1979" s="417"/>
      <c r="Q1979" s="417"/>
      <c r="R1979" s="417"/>
      <c r="S1979" s="417"/>
      <c r="T1979" s="417"/>
      <c r="U1979" s="416"/>
      <c r="V1979" s="416"/>
      <c r="W1979" s="417"/>
      <c r="X1979" s="417"/>
      <c r="Y1979" s="417"/>
      <c r="Z1979" s="417"/>
      <c r="AA1979" s="417"/>
      <c r="AB1979" s="417"/>
      <c r="AC1979" s="417"/>
      <c r="AD1979" s="417"/>
      <c r="AE1979" s="417"/>
      <c r="AF1979" s="417"/>
      <c r="AG1979" s="417"/>
    </row>
    <row r="1980" spans="1:33" s="461" customFormat="1" x14ac:dyDescent="0.2">
      <c r="A1980" s="478"/>
      <c r="J1980" s="479"/>
      <c r="N1980" s="417"/>
      <c r="O1980" s="417"/>
      <c r="P1980" s="417"/>
      <c r="Q1980" s="417"/>
      <c r="R1980" s="417"/>
      <c r="S1980" s="417"/>
      <c r="T1980" s="417"/>
      <c r="U1980" s="416"/>
      <c r="V1980" s="416"/>
      <c r="W1980" s="417"/>
      <c r="X1980" s="417"/>
      <c r="Y1980" s="417"/>
      <c r="Z1980" s="417"/>
      <c r="AA1980" s="417"/>
      <c r="AB1980" s="417"/>
      <c r="AC1980" s="417"/>
      <c r="AD1980" s="417"/>
      <c r="AE1980" s="417"/>
      <c r="AF1980" s="417"/>
      <c r="AG1980" s="417"/>
    </row>
    <row r="1981" spans="1:33" s="461" customFormat="1" x14ac:dyDescent="0.2">
      <c r="A1981" s="478"/>
      <c r="J1981" s="479"/>
      <c r="N1981" s="417"/>
      <c r="O1981" s="417"/>
      <c r="P1981" s="417"/>
      <c r="Q1981" s="417"/>
      <c r="R1981" s="417"/>
      <c r="S1981" s="417"/>
      <c r="T1981" s="417"/>
      <c r="U1981" s="416"/>
      <c r="V1981" s="416"/>
      <c r="W1981" s="417"/>
      <c r="X1981" s="417"/>
      <c r="Y1981" s="417"/>
      <c r="Z1981" s="417"/>
      <c r="AA1981" s="417"/>
      <c r="AB1981" s="417"/>
      <c r="AC1981" s="417"/>
      <c r="AD1981" s="417"/>
      <c r="AE1981" s="417"/>
      <c r="AF1981" s="417"/>
      <c r="AG1981" s="417"/>
    </row>
    <row r="1982" spans="1:33" s="461" customFormat="1" x14ac:dyDescent="0.2">
      <c r="A1982" s="478"/>
      <c r="J1982" s="479"/>
      <c r="N1982" s="417"/>
      <c r="O1982" s="417"/>
      <c r="P1982" s="417"/>
      <c r="Q1982" s="417"/>
      <c r="R1982" s="417"/>
      <c r="S1982" s="417"/>
      <c r="T1982" s="417"/>
      <c r="U1982" s="416"/>
      <c r="V1982" s="416"/>
      <c r="W1982" s="417"/>
      <c r="X1982" s="417"/>
      <c r="Y1982" s="417"/>
      <c r="Z1982" s="417"/>
      <c r="AA1982" s="417"/>
      <c r="AB1982" s="417"/>
      <c r="AC1982" s="417"/>
      <c r="AD1982" s="417"/>
      <c r="AE1982" s="417"/>
      <c r="AF1982" s="417"/>
      <c r="AG1982" s="417"/>
    </row>
    <row r="1983" spans="1:33" s="461" customFormat="1" x14ac:dyDescent="0.2">
      <c r="A1983" s="478"/>
      <c r="J1983" s="479"/>
      <c r="N1983" s="417"/>
      <c r="O1983" s="417"/>
      <c r="P1983" s="417"/>
      <c r="Q1983" s="417"/>
      <c r="R1983" s="417"/>
      <c r="S1983" s="417"/>
      <c r="T1983" s="417"/>
      <c r="U1983" s="416"/>
      <c r="V1983" s="416"/>
      <c r="W1983" s="417"/>
      <c r="X1983" s="417"/>
      <c r="Y1983" s="417"/>
      <c r="Z1983" s="417"/>
      <c r="AA1983" s="417"/>
      <c r="AB1983" s="417"/>
      <c r="AC1983" s="417"/>
      <c r="AD1983" s="417"/>
      <c r="AE1983" s="417"/>
      <c r="AF1983" s="417"/>
      <c r="AG1983" s="417"/>
    </row>
    <row r="1984" spans="1:33" s="461" customFormat="1" x14ac:dyDescent="0.2">
      <c r="A1984" s="478"/>
      <c r="J1984" s="479"/>
      <c r="N1984" s="417"/>
      <c r="O1984" s="417"/>
      <c r="P1984" s="417"/>
      <c r="Q1984" s="417"/>
      <c r="R1984" s="417"/>
      <c r="S1984" s="417"/>
      <c r="T1984" s="417"/>
      <c r="U1984" s="416"/>
      <c r="V1984" s="416"/>
      <c r="W1984" s="417"/>
      <c r="X1984" s="417"/>
      <c r="Y1984" s="417"/>
      <c r="Z1984" s="417"/>
      <c r="AA1984" s="417"/>
      <c r="AB1984" s="417"/>
      <c r="AC1984" s="417"/>
      <c r="AD1984" s="417"/>
      <c r="AE1984" s="417"/>
      <c r="AF1984" s="417"/>
      <c r="AG1984" s="417"/>
    </row>
    <row r="1985" spans="1:33" s="461" customFormat="1" x14ac:dyDescent="0.2">
      <c r="A1985" s="478"/>
      <c r="J1985" s="479"/>
      <c r="N1985" s="417"/>
      <c r="O1985" s="417"/>
      <c r="P1985" s="417"/>
      <c r="Q1985" s="417"/>
      <c r="R1985" s="417"/>
      <c r="S1985" s="417"/>
      <c r="T1985" s="417"/>
      <c r="U1985" s="416"/>
      <c r="V1985" s="416"/>
      <c r="W1985" s="417"/>
      <c r="X1985" s="417"/>
      <c r="Y1985" s="417"/>
      <c r="Z1985" s="417"/>
      <c r="AA1985" s="417"/>
      <c r="AB1985" s="417"/>
      <c r="AC1985" s="417"/>
      <c r="AD1985" s="417"/>
      <c r="AE1985" s="417"/>
      <c r="AF1985" s="417"/>
      <c r="AG1985" s="417"/>
    </row>
    <row r="1986" spans="1:33" s="461" customFormat="1" x14ac:dyDescent="0.2">
      <c r="A1986" s="478"/>
      <c r="J1986" s="479"/>
      <c r="N1986" s="417"/>
      <c r="O1986" s="417"/>
      <c r="P1986" s="417"/>
      <c r="Q1986" s="417"/>
      <c r="R1986" s="417"/>
      <c r="S1986" s="417"/>
      <c r="T1986" s="417"/>
      <c r="U1986" s="416"/>
      <c r="V1986" s="416"/>
      <c r="W1986" s="417"/>
      <c r="X1986" s="417"/>
      <c r="Y1986" s="417"/>
      <c r="Z1986" s="417"/>
      <c r="AA1986" s="417"/>
      <c r="AB1986" s="417"/>
      <c r="AC1986" s="417"/>
      <c r="AD1986" s="417"/>
      <c r="AE1986" s="417"/>
      <c r="AF1986" s="417"/>
      <c r="AG1986" s="417"/>
    </row>
    <row r="1987" spans="1:33" s="461" customFormat="1" x14ac:dyDescent="0.2">
      <c r="A1987" s="478"/>
      <c r="J1987" s="479"/>
      <c r="N1987" s="417"/>
      <c r="O1987" s="417"/>
      <c r="P1987" s="417"/>
      <c r="Q1987" s="417"/>
      <c r="R1987" s="417"/>
      <c r="S1987" s="417"/>
      <c r="T1987" s="417"/>
      <c r="U1987" s="416"/>
      <c r="V1987" s="416"/>
      <c r="W1987" s="417"/>
      <c r="X1987" s="417"/>
      <c r="Y1987" s="417"/>
      <c r="Z1987" s="417"/>
      <c r="AA1987" s="417"/>
      <c r="AB1987" s="417"/>
      <c r="AC1987" s="417"/>
      <c r="AD1987" s="417"/>
      <c r="AE1987" s="417"/>
      <c r="AF1987" s="417"/>
      <c r="AG1987" s="417"/>
    </row>
    <row r="1988" spans="1:33" s="461" customFormat="1" x14ac:dyDescent="0.2">
      <c r="A1988" s="478"/>
      <c r="J1988" s="479"/>
      <c r="N1988" s="417"/>
      <c r="O1988" s="417"/>
      <c r="P1988" s="417"/>
      <c r="Q1988" s="417"/>
      <c r="R1988" s="417"/>
      <c r="S1988" s="417"/>
      <c r="T1988" s="417"/>
      <c r="U1988" s="416"/>
      <c r="V1988" s="416"/>
      <c r="W1988" s="417"/>
      <c r="X1988" s="417"/>
      <c r="Y1988" s="417"/>
      <c r="Z1988" s="417"/>
      <c r="AA1988" s="417"/>
      <c r="AB1988" s="417"/>
      <c r="AC1988" s="417"/>
      <c r="AD1988" s="417"/>
      <c r="AE1988" s="417"/>
      <c r="AF1988" s="417"/>
      <c r="AG1988" s="417"/>
    </row>
    <row r="1989" spans="1:33" s="461" customFormat="1" x14ac:dyDescent="0.2">
      <c r="A1989" s="478"/>
      <c r="J1989" s="479"/>
      <c r="N1989" s="417"/>
      <c r="O1989" s="417"/>
      <c r="P1989" s="417"/>
      <c r="Q1989" s="417"/>
      <c r="R1989" s="417"/>
      <c r="S1989" s="417"/>
      <c r="T1989" s="417"/>
      <c r="U1989" s="416"/>
      <c r="V1989" s="416"/>
      <c r="W1989" s="417"/>
      <c r="X1989" s="417"/>
      <c r="Y1989" s="417"/>
      <c r="Z1989" s="417"/>
      <c r="AA1989" s="417"/>
      <c r="AB1989" s="417"/>
      <c r="AC1989" s="417"/>
      <c r="AD1989" s="417"/>
      <c r="AE1989" s="417"/>
      <c r="AF1989" s="417"/>
      <c r="AG1989" s="417"/>
    </row>
    <row r="1990" spans="1:33" s="461" customFormat="1" x14ac:dyDescent="0.2">
      <c r="A1990" s="478"/>
      <c r="J1990" s="479"/>
      <c r="N1990" s="417"/>
      <c r="O1990" s="417"/>
      <c r="P1990" s="417"/>
      <c r="Q1990" s="417"/>
      <c r="R1990" s="417"/>
      <c r="S1990" s="417"/>
      <c r="T1990" s="417"/>
      <c r="U1990" s="416"/>
      <c r="V1990" s="416"/>
      <c r="W1990" s="417"/>
      <c r="X1990" s="417"/>
      <c r="Y1990" s="417"/>
      <c r="Z1990" s="417"/>
      <c r="AA1990" s="417"/>
      <c r="AB1990" s="417"/>
      <c r="AC1990" s="417"/>
      <c r="AD1990" s="417"/>
      <c r="AE1990" s="417"/>
      <c r="AF1990" s="417"/>
      <c r="AG1990" s="417"/>
    </row>
    <row r="1991" spans="1:33" s="461" customFormat="1" x14ac:dyDescent="0.2">
      <c r="A1991" s="478"/>
      <c r="J1991" s="479"/>
      <c r="N1991" s="417"/>
      <c r="O1991" s="417"/>
      <c r="P1991" s="417"/>
      <c r="Q1991" s="417"/>
      <c r="R1991" s="417"/>
      <c r="S1991" s="417"/>
      <c r="T1991" s="417"/>
      <c r="U1991" s="416"/>
      <c r="V1991" s="416"/>
      <c r="W1991" s="417"/>
      <c r="X1991" s="417"/>
      <c r="Y1991" s="417"/>
      <c r="Z1991" s="417"/>
      <c r="AA1991" s="417"/>
      <c r="AB1991" s="417"/>
      <c r="AC1991" s="417"/>
      <c r="AD1991" s="417"/>
      <c r="AE1991" s="417"/>
      <c r="AF1991" s="417"/>
      <c r="AG1991" s="417"/>
    </row>
    <row r="1992" spans="1:33" s="461" customFormat="1" x14ac:dyDescent="0.2">
      <c r="A1992" s="478"/>
      <c r="J1992" s="479"/>
      <c r="N1992" s="417"/>
      <c r="O1992" s="417"/>
      <c r="P1992" s="417"/>
      <c r="Q1992" s="417"/>
      <c r="R1992" s="417"/>
      <c r="S1992" s="417"/>
      <c r="T1992" s="417"/>
      <c r="U1992" s="416"/>
      <c r="V1992" s="416"/>
      <c r="W1992" s="417"/>
      <c r="X1992" s="417"/>
      <c r="Y1992" s="417"/>
      <c r="Z1992" s="417"/>
      <c r="AA1992" s="417"/>
      <c r="AB1992" s="417"/>
      <c r="AC1992" s="417"/>
      <c r="AD1992" s="417"/>
      <c r="AE1992" s="417"/>
      <c r="AF1992" s="417"/>
      <c r="AG1992" s="417"/>
    </row>
    <row r="1993" spans="1:33" s="461" customFormat="1" x14ac:dyDescent="0.2">
      <c r="A1993" s="478"/>
      <c r="J1993" s="479"/>
      <c r="N1993" s="417"/>
      <c r="O1993" s="417"/>
      <c r="P1993" s="417"/>
      <c r="Q1993" s="417"/>
      <c r="R1993" s="417"/>
      <c r="S1993" s="417"/>
      <c r="T1993" s="417"/>
      <c r="U1993" s="416"/>
      <c r="V1993" s="416"/>
      <c r="W1993" s="417"/>
      <c r="X1993" s="417"/>
      <c r="Y1993" s="417"/>
      <c r="Z1993" s="417"/>
      <c r="AA1993" s="417"/>
      <c r="AB1993" s="417"/>
      <c r="AC1993" s="417"/>
      <c r="AD1993" s="417"/>
      <c r="AE1993" s="417"/>
      <c r="AF1993" s="417"/>
      <c r="AG1993" s="417"/>
    </row>
    <row r="1994" spans="1:33" s="461" customFormat="1" x14ac:dyDescent="0.2">
      <c r="A1994" s="478"/>
      <c r="J1994" s="479"/>
      <c r="N1994" s="417"/>
      <c r="O1994" s="417"/>
      <c r="P1994" s="417"/>
      <c r="Q1994" s="417"/>
      <c r="R1994" s="417"/>
      <c r="S1994" s="417"/>
      <c r="T1994" s="417"/>
      <c r="U1994" s="416"/>
      <c r="V1994" s="416"/>
      <c r="W1994" s="417"/>
      <c r="X1994" s="417"/>
      <c r="Y1994" s="417"/>
      <c r="Z1994" s="417"/>
      <c r="AA1994" s="417"/>
      <c r="AB1994" s="417"/>
      <c r="AC1994" s="417"/>
      <c r="AD1994" s="417"/>
      <c r="AE1994" s="417"/>
      <c r="AF1994" s="417"/>
      <c r="AG1994" s="417"/>
    </row>
    <row r="1995" spans="1:33" s="461" customFormat="1" x14ac:dyDescent="0.2">
      <c r="A1995" s="478"/>
      <c r="J1995" s="479"/>
      <c r="N1995" s="417"/>
      <c r="O1995" s="417"/>
      <c r="P1995" s="417"/>
      <c r="Q1995" s="417"/>
      <c r="R1995" s="417"/>
      <c r="S1995" s="417"/>
      <c r="T1995" s="417"/>
      <c r="U1995" s="416"/>
      <c r="V1995" s="416"/>
      <c r="W1995" s="417"/>
      <c r="X1995" s="417"/>
      <c r="Y1995" s="417"/>
      <c r="Z1995" s="417"/>
      <c r="AA1995" s="417"/>
      <c r="AB1995" s="417"/>
      <c r="AC1995" s="417"/>
      <c r="AD1995" s="417"/>
      <c r="AE1995" s="417"/>
      <c r="AF1995" s="417"/>
      <c r="AG1995" s="417"/>
    </row>
    <row r="1996" spans="1:33" s="461" customFormat="1" x14ac:dyDescent="0.2">
      <c r="A1996" s="478"/>
      <c r="J1996" s="479"/>
      <c r="N1996" s="417"/>
      <c r="O1996" s="417"/>
      <c r="P1996" s="417"/>
      <c r="Q1996" s="417"/>
      <c r="R1996" s="417"/>
      <c r="S1996" s="417"/>
      <c r="T1996" s="417"/>
      <c r="U1996" s="416"/>
      <c r="V1996" s="416"/>
      <c r="W1996" s="417"/>
      <c r="X1996" s="417"/>
      <c r="Y1996" s="417"/>
      <c r="Z1996" s="417"/>
      <c r="AA1996" s="417"/>
      <c r="AB1996" s="417"/>
      <c r="AC1996" s="417"/>
      <c r="AD1996" s="417"/>
      <c r="AE1996" s="417"/>
      <c r="AF1996" s="417"/>
      <c r="AG1996" s="417"/>
    </row>
    <row r="1997" spans="1:33" s="461" customFormat="1" x14ac:dyDescent="0.2">
      <c r="A1997" s="478"/>
      <c r="J1997" s="479"/>
      <c r="N1997" s="417"/>
      <c r="O1997" s="417"/>
      <c r="P1997" s="417"/>
      <c r="Q1997" s="417"/>
      <c r="R1997" s="417"/>
      <c r="S1997" s="417"/>
      <c r="T1997" s="417"/>
      <c r="U1997" s="416"/>
      <c r="V1997" s="416"/>
      <c r="W1997" s="417"/>
      <c r="X1997" s="417"/>
      <c r="Y1997" s="417"/>
      <c r="Z1997" s="417"/>
      <c r="AA1997" s="417"/>
      <c r="AB1997" s="417"/>
      <c r="AC1997" s="417"/>
      <c r="AD1997" s="417"/>
      <c r="AE1997" s="417"/>
      <c r="AF1997" s="417"/>
      <c r="AG1997" s="417"/>
    </row>
    <row r="1998" spans="1:33" s="461" customFormat="1" x14ac:dyDescent="0.2">
      <c r="A1998" s="478"/>
      <c r="J1998" s="479"/>
      <c r="N1998" s="417"/>
      <c r="O1998" s="417"/>
      <c r="P1998" s="417"/>
      <c r="Q1998" s="417"/>
      <c r="R1998" s="417"/>
      <c r="S1998" s="417"/>
      <c r="T1998" s="417"/>
      <c r="U1998" s="416"/>
      <c r="V1998" s="416"/>
      <c r="W1998" s="417"/>
      <c r="X1998" s="417"/>
      <c r="Y1998" s="417"/>
      <c r="Z1998" s="417"/>
      <c r="AA1998" s="417"/>
      <c r="AB1998" s="417"/>
      <c r="AC1998" s="417"/>
      <c r="AD1998" s="417"/>
      <c r="AE1998" s="417"/>
      <c r="AF1998" s="417"/>
      <c r="AG1998" s="417"/>
    </row>
    <row r="1999" spans="1:33" s="461" customFormat="1" x14ac:dyDescent="0.2">
      <c r="A1999" s="478"/>
      <c r="J1999" s="479"/>
      <c r="N1999" s="417"/>
      <c r="O1999" s="417"/>
      <c r="P1999" s="417"/>
      <c r="Q1999" s="417"/>
      <c r="R1999" s="417"/>
      <c r="S1999" s="417"/>
      <c r="T1999" s="417"/>
      <c r="U1999" s="416"/>
      <c r="V1999" s="416"/>
      <c r="W1999" s="417"/>
      <c r="X1999" s="417"/>
      <c r="Y1999" s="417"/>
      <c r="Z1999" s="417"/>
      <c r="AA1999" s="417"/>
      <c r="AB1999" s="417"/>
      <c r="AC1999" s="417"/>
      <c r="AD1999" s="417"/>
      <c r="AE1999" s="417"/>
      <c r="AF1999" s="417"/>
      <c r="AG1999" s="417"/>
    </row>
    <row r="2000" spans="1:33" s="461" customFormat="1" x14ac:dyDescent="0.2">
      <c r="A2000" s="478"/>
      <c r="J2000" s="479"/>
      <c r="N2000" s="417"/>
      <c r="O2000" s="417"/>
      <c r="P2000" s="417"/>
      <c r="Q2000" s="417"/>
      <c r="R2000" s="417"/>
      <c r="S2000" s="417"/>
      <c r="T2000" s="417"/>
      <c r="U2000" s="416"/>
      <c r="V2000" s="416"/>
      <c r="W2000" s="417"/>
      <c r="X2000" s="417"/>
      <c r="Y2000" s="417"/>
      <c r="Z2000" s="417"/>
      <c r="AA2000" s="417"/>
      <c r="AB2000" s="417"/>
      <c r="AC2000" s="417"/>
      <c r="AD2000" s="417"/>
      <c r="AE2000" s="417"/>
      <c r="AF2000" s="417"/>
      <c r="AG2000" s="417"/>
    </row>
    <row r="2001" spans="1:33" s="461" customFormat="1" x14ac:dyDescent="0.2">
      <c r="A2001" s="478"/>
      <c r="J2001" s="479"/>
      <c r="N2001" s="417"/>
      <c r="O2001" s="417"/>
      <c r="P2001" s="417"/>
      <c r="Q2001" s="417"/>
      <c r="R2001" s="417"/>
      <c r="S2001" s="417"/>
      <c r="T2001" s="417"/>
      <c r="U2001" s="416"/>
      <c r="V2001" s="416"/>
      <c r="W2001" s="417"/>
      <c r="X2001" s="417"/>
      <c r="Y2001" s="417"/>
      <c r="Z2001" s="417"/>
      <c r="AA2001" s="417"/>
      <c r="AB2001" s="417"/>
      <c r="AC2001" s="417"/>
      <c r="AD2001" s="417"/>
      <c r="AE2001" s="417"/>
      <c r="AF2001" s="417"/>
      <c r="AG2001" s="417"/>
    </row>
    <row r="2002" spans="1:33" s="461" customFormat="1" x14ac:dyDescent="0.2">
      <c r="A2002" s="478"/>
      <c r="J2002" s="479"/>
      <c r="N2002" s="417"/>
      <c r="O2002" s="417"/>
      <c r="P2002" s="417"/>
      <c r="Q2002" s="417"/>
      <c r="R2002" s="417"/>
      <c r="S2002" s="417"/>
      <c r="T2002" s="417"/>
      <c r="U2002" s="416"/>
      <c r="V2002" s="416"/>
      <c r="W2002" s="417"/>
      <c r="X2002" s="417"/>
      <c r="Y2002" s="417"/>
      <c r="Z2002" s="417"/>
      <c r="AA2002" s="417"/>
      <c r="AB2002" s="417"/>
      <c r="AC2002" s="417"/>
      <c r="AD2002" s="417"/>
      <c r="AE2002" s="417"/>
      <c r="AF2002" s="417"/>
      <c r="AG2002" s="417"/>
    </row>
    <row r="2003" spans="1:33" s="461" customFormat="1" x14ac:dyDescent="0.2">
      <c r="A2003" s="478"/>
      <c r="J2003" s="479"/>
      <c r="N2003" s="417"/>
      <c r="O2003" s="417"/>
      <c r="P2003" s="417"/>
      <c r="Q2003" s="417"/>
      <c r="R2003" s="417"/>
      <c r="S2003" s="417"/>
      <c r="T2003" s="417"/>
      <c r="U2003" s="416"/>
      <c r="V2003" s="416"/>
      <c r="W2003" s="417"/>
      <c r="X2003" s="417"/>
      <c r="Y2003" s="417"/>
      <c r="Z2003" s="417"/>
      <c r="AA2003" s="417"/>
      <c r="AB2003" s="417"/>
      <c r="AC2003" s="417"/>
      <c r="AD2003" s="417"/>
      <c r="AE2003" s="417"/>
      <c r="AF2003" s="417"/>
      <c r="AG2003" s="417"/>
    </row>
    <row r="2004" spans="1:33" s="461" customFormat="1" x14ac:dyDescent="0.2">
      <c r="A2004" s="478"/>
      <c r="J2004" s="479"/>
      <c r="N2004" s="417"/>
      <c r="O2004" s="417"/>
      <c r="P2004" s="417"/>
      <c r="Q2004" s="417"/>
      <c r="R2004" s="417"/>
      <c r="S2004" s="417"/>
      <c r="T2004" s="417"/>
      <c r="U2004" s="416"/>
      <c r="V2004" s="416"/>
      <c r="W2004" s="417"/>
      <c r="X2004" s="417"/>
      <c r="Y2004" s="417"/>
      <c r="Z2004" s="417"/>
      <c r="AA2004" s="417"/>
      <c r="AB2004" s="417"/>
      <c r="AC2004" s="417"/>
      <c r="AD2004" s="417"/>
      <c r="AE2004" s="417"/>
      <c r="AF2004" s="417"/>
      <c r="AG2004" s="417"/>
    </row>
    <row r="2005" spans="1:33" s="461" customFormat="1" x14ac:dyDescent="0.2">
      <c r="A2005" s="478"/>
      <c r="J2005" s="479"/>
      <c r="N2005" s="417"/>
      <c r="O2005" s="417"/>
      <c r="P2005" s="417"/>
      <c r="Q2005" s="417"/>
      <c r="R2005" s="417"/>
      <c r="S2005" s="417"/>
      <c r="T2005" s="417"/>
      <c r="U2005" s="416"/>
      <c r="V2005" s="416"/>
      <c r="W2005" s="417"/>
      <c r="X2005" s="417"/>
      <c r="Y2005" s="417"/>
      <c r="Z2005" s="417"/>
      <c r="AA2005" s="417"/>
      <c r="AB2005" s="417"/>
      <c r="AC2005" s="417"/>
      <c r="AD2005" s="417"/>
      <c r="AE2005" s="417"/>
      <c r="AF2005" s="417"/>
      <c r="AG2005" s="417"/>
    </row>
    <row r="2006" spans="1:33" s="461" customFormat="1" x14ac:dyDescent="0.2">
      <c r="A2006" s="478"/>
      <c r="J2006" s="479"/>
      <c r="N2006" s="417"/>
      <c r="O2006" s="417"/>
      <c r="P2006" s="417"/>
      <c r="Q2006" s="417"/>
      <c r="R2006" s="417"/>
      <c r="S2006" s="417"/>
      <c r="T2006" s="417"/>
      <c r="U2006" s="416"/>
      <c r="V2006" s="416"/>
      <c r="W2006" s="417"/>
      <c r="X2006" s="417"/>
      <c r="Y2006" s="417"/>
      <c r="Z2006" s="417"/>
      <c r="AA2006" s="417"/>
      <c r="AB2006" s="417"/>
      <c r="AC2006" s="417"/>
      <c r="AD2006" s="417"/>
      <c r="AE2006" s="417"/>
      <c r="AF2006" s="417"/>
      <c r="AG2006" s="417"/>
    </row>
    <row r="2007" spans="1:33" s="461" customFormat="1" x14ac:dyDescent="0.2">
      <c r="A2007" s="478"/>
      <c r="J2007" s="479"/>
      <c r="N2007" s="417"/>
      <c r="O2007" s="417"/>
      <c r="P2007" s="417"/>
      <c r="Q2007" s="417"/>
      <c r="R2007" s="417"/>
      <c r="S2007" s="417"/>
      <c r="T2007" s="417"/>
      <c r="U2007" s="416"/>
      <c r="V2007" s="416"/>
      <c r="W2007" s="417"/>
      <c r="X2007" s="417"/>
      <c r="Y2007" s="417"/>
      <c r="Z2007" s="417"/>
      <c r="AA2007" s="417"/>
      <c r="AB2007" s="417"/>
      <c r="AC2007" s="417"/>
      <c r="AD2007" s="417"/>
      <c r="AE2007" s="417"/>
      <c r="AF2007" s="417"/>
      <c r="AG2007" s="417"/>
    </row>
    <row r="2008" spans="1:33" s="461" customFormat="1" x14ac:dyDescent="0.2">
      <c r="A2008" s="478"/>
      <c r="J2008" s="479"/>
      <c r="N2008" s="417"/>
      <c r="O2008" s="417"/>
      <c r="P2008" s="417"/>
      <c r="Q2008" s="417"/>
      <c r="R2008" s="417"/>
      <c r="S2008" s="417"/>
      <c r="T2008" s="417"/>
      <c r="U2008" s="416"/>
      <c r="V2008" s="416"/>
      <c r="W2008" s="417"/>
      <c r="X2008" s="417"/>
      <c r="Y2008" s="417"/>
      <c r="Z2008" s="417"/>
      <c r="AA2008" s="417"/>
      <c r="AB2008" s="417"/>
      <c r="AC2008" s="417"/>
      <c r="AD2008" s="417"/>
      <c r="AE2008" s="417"/>
      <c r="AF2008" s="417"/>
      <c r="AG2008" s="417"/>
    </row>
    <row r="2009" spans="1:33" s="461" customFormat="1" x14ac:dyDescent="0.2">
      <c r="A2009" s="478"/>
      <c r="J2009" s="479"/>
      <c r="N2009" s="417"/>
      <c r="O2009" s="417"/>
      <c r="P2009" s="417"/>
      <c r="Q2009" s="417"/>
      <c r="R2009" s="417"/>
      <c r="S2009" s="417"/>
      <c r="T2009" s="417"/>
      <c r="U2009" s="416"/>
      <c r="V2009" s="416"/>
      <c r="W2009" s="417"/>
      <c r="X2009" s="417"/>
      <c r="Y2009" s="417"/>
      <c r="Z2009" s="417"/>
      <c r="AA2009" s="417"/>
      <c r="AB2009" s="417"/>
      <c r="AC2009" s="417"/>
      <c r="AD2009" s="417"/>
      <c r="AE2009" s="417"/>
      <c r="AF2009" s="417"/>
      <c r="AG2009" s="417"/>
    </row>
    <row r="2010" spans="1:33" s="461" customFormat="1" x14ac:dyDescent="0.2">
      <c r="A2010" s="478"/>
      <c r="J2010" s="479"/>
      <c r="N2010" s="417"/>
      <c r="O2010" s="417"/>
      <c r="P2010" s="417"/>
      <c r="Q2010" s="417"/>
      <c r="R2010" s="417"/>
      <c r="S2010" s="417"/>
      <c r="T2010" s="417"/>
      <c r="U2010" s="416"/>
      <c r="V2010" s="416"/>
      <c r="W2010" s="417"/>
      <c r="X2010" s="417"/>
      <c r="Y2010" s="417"/>
      <c r="Z2010" s="417"/>
      <c r="AA2010" s="417"/>
      <c r="AB2010" s="417"/>
      <c r="AC2010" s="417"/>
      <c r="AD2010" s="417"/>
      <c r="AE2010" s="417"/>
      <c r="AF2010" s="417"/>
      <c r="AG2010" s="417"/>
    </row>
    <row r="2011" spans="1:33" s="461" customFormat="1" x14ac:dyDescent="0.2">
      <c r="A2011" s="478"/>
      <c r="J2011" s="479"/>
      <c r="N2011" s="417"/>
      <c r="O2011" s="417"/>
      <c r="P2011" s="417"/>
      <c r="Q2011" s="417"/>
      <c r="R2011" s="417"/>
      <c r="S2011" s="417"/>
      <c r="T2011" s="417"/>
      <c r="U2011" s="416"/>
      <c r="V2011" s="416"/>
      <c r="W2011" s="417"/>
      <c r="X2011" s="417"/>
      <c r="Y2011" s="417"/>
      <c r="Z2011" s="417"/>
      <c r="AA2011" s="417"/>
      <c r="AB2011" s="417"/>
      <c r="AC2011" s="417"/>
      <c r="AD2011" s="417"/>
      <c r="AE2011" s="417"/>
      <c r="AF2011" s="417"/>
      <c r="AG2011" s="417"/>
    </row>
    <row r="2012" spans="1:33" s="461" customFormat="1" x14ac:dyDescent="0.2">
      <c r="A2012" s="478"/>
      <c r="J2012" s="479"/>
      <c r="N2012" s="417"/>
      <c r="O2012" s="417"/>
      <c r="P2012" s="417"/>
      <c r="Q2012" s="417"/>
      <c r="R2012" s="417"/>
      <c r="S2012" s="417"/>
      <c r="T2012" s="417"/>
      <c r="U2012" s="416"/>
      <c r="V2012" s="416"/>
      <c r="W2012" s="417"/>
      <c r="X2012" s="417"/>
      <c r="Y2012" s="417"/>
      <c r="Z2012" s="417"/>
      <c r="AA2012" s="417"/>
      <c r="AB2012" s="417"/>
      <c r="AC2012" s="417"/>
      <c r="AD2012" s="417"/>
      <c r="AE2012" s="417"/>
      <c r="AF2012" s="417"/>
      <c r="AG2012" s="417"/>
    </row>
    <row r="2013" spans="1:33" s="461" customFormat="1" x14ac:dyDescent="0.2">
      <c r="A2013" s="478"/>
      <c r="J2013" s="479"/>
      <c r="N2013" s="417"/>
      <c r="O2013" s="417"/>
      <c r="P2013" s="417"/>
      <c r="Q2013" s="417"/>
      <c r="R2013" s="417"/>
      <c r="S2013" s="417"/>
      <c r="T2013" s="417"/>
      <c r="U2013" s="416"/>
      <c r="V2013" s="416"/>
      <c r="W2013" s="417"/>
      <c r="X2013" s="417"/>
      <c r="Y2013" s="417"/>
      <c r="Z2013" s="417"/>
      <c r="AA2013" s="417"/>
      <c r="AB2013" s="417"/>
      <c r="AC2013" s="417"/>
      <c r="AD2013" s="417"/>
      <c r="AE2013" s="417"/>
      <c r="AF2013" s="417"/>
      <c r="AG2013" s="417"/>
    </row>
    <row r="2014" spans="1:33" s="461" customFormat="1" x14ac:dyDescent="0.2">
      <c r="A2014" s="478"/>
      <c r="J2014" s="479"/>
      <c r="N2014" s="417"/>
      <c r="O2014" s="417"/>
      <c r="P2014" s="417"/>
      <c r="Q2014" s="417"/>
      <c r="R2014" s="417"/>
      <c r="S2014" s="417"/>
      <c r="T2014" s="417"/>
      <c r="U2014" s="416"/>
      <c r="V2014" s="416"/>
      <c r="W2014" s="417"/>
      <c r="X2014" s="417"/>
      <c r="Y2014" s="417"/>
      <c r="Z2014" s="417"/>
      <c r="AA2014" s="417"/>
      <c r="AB2014" s="417"/>
      <c r="AC2014" s="417"/>
      <c r="AD2014" s="417"/>
      <c r="AE2014" s="417"/>
      <c r="AF2014" s="417"/>
      <c r="AG2014" s="417"/>
    </row>
    <row r="2015" spans="1:33" s="461" customFormat="1" x14ac:dyDescent="0.2">
      <c r="A2015" s="478"/>
      <c r="J2015" s="479"/>
      <c r="N2015" s="417"/>
      <c r="O2015" s="417"/>
      <c r="P2015" s="417"/>
      <c r="Q2015" s="417"/>
      <c r="R2015" s="417"/>
      <c r="S2015" s="417"/>
      <c r="T2015" s="417"/>
      <c r="U2015" s="416"/>
      <c r="V2015" s="416"/>
      <c r="W2015" s="417"/>
      <c r="X2015" s="417"/>
      <c r="Y2015" s="417"/>
      <c r="Z2015" s="417"/>
      <c r="AA2015" s="417"/>
      <c r="AB2015" s="417"/>
      <c r="AC2015" s="417"/>
      <c r="AD2015" s="417"/>
      <c r="AE2015" s="417"/>
      <c r="AF2015" s="417"/>
      <c r="AG2015" s="417"/>
    </row>
    <row r="2016" spans="1:33" s="461" customFormat="1" x14ac:dyDescent="0.2">
      <c r="A2016" s="478"/>
      <c r="J2016" s="479"/>
      <c r="N2016" s="417"/>
      <c r="O2016" s="417"/>
      <c r="P2016" s="417"/>
      <c r="Q2016" s="417"/>
      <c r="R2016" s="417"/>
      <c r="S2016" s="417"/>
      <c r="T2016" s="417"/>
      <c r="U2016" s="416"/>
      <c r="V2016" s="416"/>
      <c r="W2016" s="417"/>
      <c r="X2016" s="417"/>
      <c r="Y2016" s="417"/>
      <c r="Z2016" s="417"/>
      <c r="AA2016" s="417"/>
      <c r="AB2016" s="417"/>
      <c r="AC2016" s="417"/>
      <c r="AD2016" s="417"/>
      <c r="AE2016" s="417"/>
      <c r="AF2016" s="417"/>
      <c r="AG2016" s="417"/>
    </row>
    <row r="2017" spans="1:33" s="461" customFormat="1" x14ac:dyDescent="0.2">
      <c r="A2017" s="478"/>
      <c r="J2017" s="479"/>
      <c r="N2017" s="417"/>
      <c r="O2017" s="417"/>
      <c r="P2017" s="417"/>
      <c r="Q2017" s="417"/>
      <c r="R2017" s="417"/>
      <c r="S2017" s="417"/>
      <c r="T2017" s="417"/>
      <c r="U2017" s="416"/>
      <c r="V2017" s="416"/>
      <c r="W2017" s="417"/>
      <c r="X2017" s="417"/>
      <c r="Y2017" s="417"/>
      <c r="Z2017" s="417"/>
      <c r="AA2017" s="417"/>
      <c r="AB2017" s="417"/>
      <c r="AC2017" s="417"/>
      <c r="AD2017" s="417"/>
      <c r="AE2017" s="417"/>
      <c r="AF2017" s="417"/>
      <c r="AG2017" s="417"/>
    </row>
    <row r="2018" spans="1:33" s="461" customFormat="1" x14ac:dyDescent="0.2">
      <c r="A2018" s="478"/>
      <c r="J2018" s="479"/>
      <c r="N2018" s="417"/>
      <c r="O2018" s="417"/>
      <c r="P2018" s="417"/>
      <c r="Q2018" s="417"/>
      <c r="R2018" s="417"/>
      <c r="S2018" s="417"/>
      <c r="T2018" s="417"/>
      <c r="U2018" s="416"/>
      <c r="V2018" s="416"/>
      <c r="W2018" s="417"/>
      <c r="X2018" s="417"/>
      <c r="Y2018" s="417"/>
      <c r="Z2018" s="417"/>
      <c r="AA2018" s="417"/>
      <c r="AB2018" s="417"/>
      <c r="AC2018" s="417"/>
      <c r="AD2018" s="417"/>
      <c r="AE2018" s="417"/>
      <c r="AF2018" s="417"/>
      <c r="AG2018" s="417"/>
    </row>
    <row r="2019" spans="1:33" s="461" customFormat="1" x14ac:dyDescent="0.2">
      <c r="A2019" s="478"/>
      <c r="J2019" s="479"/>
      <c r="N2019" s="417"/>
      <c r="O2019" s="417"/>
      <c r="P2019" s="417"/>
      <c r="Q2019" s="417"/>
      <c r="R2019" s="417"/>
      <c r="S2019" s="417"/>
      <c r="T2019" s="417"/>
      <c r="U2019" s="416"/>
      <c r="V2019" s="416"/>
      <c r="W2019" s="417"/>
      <c r="X2019" s="417"/>
      <c r="Y2019" s="417"/>
      <c r="Z2019" s="417"/>
      <c r="AA2019" s="417"/>
      <c r="AB2019" s="417"/>
      <c r="AC2019" s="417"/>
      <c r="AD2019" s="417"/>
      <c r="AE2019" s="417"/>
      <c r="AF2019" s="417"/>
      <c r="AG2019" s="417"/>
    </row>
    <row r="2020" spans="1:33" s="461" customFormat="1" x14ac:dyDescent="0.2">
      <c r="A2020" s="478"/>
      <c r="J2020" s="479"/>
      <c r="N2020" s="417"/>
      <c r="O2020" s="417"/>
      <c r="P2020" s="417"/>
      <c r="Q2020" s="417"/>
      <c r="R2020" s="417"/>
      <c r="S2020" s="417"/>
      <c r="T2020" s="417"/>
      <c r="U2020" s="416"/>
      <c r="V2020" s="416"/>
      <c r="W2020" s="417"/>
      <c r="X2020" s="417"/>
      <c r="Y2020" s="417"/>
      <c r="Z2020" s="417"/>
      <c r="AA2020" s="417"/>
      <c r="AB2020" s="417"/>
      <c r="AC2020" s="417"/>
      <c r="AD2020" s="417"/>
      <c r="AE2020" s="417"/>
      <c r="AF2020" s="417"/>
      <c r="AG2020" s="417"/>
    </row>
    <row r="2021" spans="1:33" s="461" customFormat="1" x14ac:dyDescent="0.2">
      <c r="A2021" s="478"/>
      <c r="J2021" s="479"/>
      <c r="N2021" s="417"/>
      <c r="O2021" s="417"/>
      <c r="P2021" s="417"/>
      <c r="Q2021" s="417"/>
      <c r="R2021" s="417"/>
      <c r="S2021" s="417"/>
      <c r="T2021" s="417"/>
      <c r="U2021" s="416"/>
      <c r="V2021" s="416"/>
      <c r="W2021" s="417"/>
      <c r="X2021" s="417"/>
      <c r="Y2021" s="417"/>
      <c r="Z2021" s="417"/>
      <c r="AA2021" s="417"/>
      <c r="AB2021" s="417"/>
      <c r="AC2021" s="417"/>
      <c r="AD2021" s="417"/>
      <c r="AE2021" s="417"/>
      <c r="AF2021" s="417"/>
      <c r="AG2021" s="417"/>
    </row>
    <row r="2022" spans="1:33" s="461" customFormat="1" x14ac:dyDescent="0.2">
      <c r="A2022" s="478"/>
      <c r="J2022" s="479"/>
      <c r="N2022" s="417"/>
      <c r="O2022" s="417"/>
      <c r="P2022" s="417"/>
      <c r="Q2022" s="417"/>
      <c r="R2022" s="417"/>
      <c r="S2022" s="417"/>
      <c r="T2022" s="417"/>
      <c r="U2022" s="416"/>
      <c r="V2022" s="416"/>
      <c r="W2022" s="417"/>
      <c r="X2022" s="417"/>
      <c r="Y2022" s="417"/>
      <c r="Z2022" s="417"/>
      <c r="AA2022" s="417"/>
      <c r="AB2022" s="417"/>
      <c r="AC2022" s="417"/>
      <c r="AD2022" s="417"/>
      <c r="AE2022" s="417"/>
      <c r="AF2022" s="417"/>
      <c r="AG2022" s="417"/>
    </row>
    <row r="2023" spans="1:33" s="461" customFormat="1" x14ac:dyDescent="0.2">
      <c r="A2023" s="478"/>
      <c r="J2023" s="479"/>
      <c r="N2023" s="417"/>
      <c r="O2023" s="417"/>
      <c r="P2023" s="417"/>
      <c r="Q2023" s="417"/>
      <c r="R2023" s="417"/>
      <c r="S2023" s="417"/>
      <c r="T2023" s="417"/>
      <c r="U2023" s="416"/>
      <c r="V2023" s="416"/>
      <c r="W2023" s="417"/>
      <c r="X2023" s="417"/>
      <c r="Y2023" s="417"/>
      <c r="Z2023" s="417"/>
      <c r="AA2023" s="417"/>
      <c r="AB2023" s="417"/>
      <c r="AC2023" s="417"/>
      <c r="AD2023" s="417"/>
      <c r="AE2023" s="417"/>
      <c r="AF2023" s="417"/>
      <c r="AG2023" s="417"/>
    </row>
    <row r="2024" spans="1:33" s="461" customFormat="1" x14ac:dyDescent="0.2">
      <c r="A2024" s="478"/>
      <c r="J2024" s="479"/>
      <c r="N2024" s="417"/>
      <c r="O2024" s="417"/>
      <c r="P2024" s="417"/>
      <c r="Q2024" s="417"/>
      <c r="R2024" s="417"/>
      <c r="S2024" s="417"/>
      <c r="T2024" s="417"/>
      <c r="U2024" s="416"/>
      <c r="V2024" s="416"/>
      <c r="W2024" s="417"/>
      <c r="X2024" s="417"/>
      <c r="Y2024" s="417"/>
      <c r="Z2024" s="417"/>
      <c r="AA2024" s="417"/>
      <c r="AB2024" s="417"/>
      <c r="AC2024" s="417"/>
      <c r="AD2024" s="417"/>
      <c r="AE2024" s="417"/>
      <c r="AF2024" s="417"/>
      <c r="AG2024" s="417"/>
    </row>
    <row r="2025" spans="1:33" s="461" customFormat="1" x14ac:dyDescent="0.2">
      <c r="A2025" s="478"/>
      <c r="J2025" s="479"/>
      <c r="N2025" s="417"/>
      <c r="O2025" s="417"/>
      <c r="P2025" s="417"/>
      <c r="Q2025" s="417"/>
      <c r="R2025" s="417"/>
      <c r="S2025" s="417"/>
      <c r="T2025" s="417"/>
      <c r="U2025" s="416"/>
      <c r="V2025" s="416"/>
      <c r="W2025" s="417"/>
      <c r="X2025" s="417"/>
      <c r="Y2025" s="417"/>
      <c r="Z2025" s="417"/>
      <c r="AA2025" s="417"/>
      <c r="AB2025" s="417"/>
      <c r="AC2025" s="417"/>
      <c r="AD2025" s="417"/>
      <c r="AE2025" s="417"/>
      <c r="AF2025" s="417"/>
      <c r="AG2025" s="417"/>
    </row>
    <row r="2026" spans="1:33" s="461" customFormat="1" x14ac:dyDescent="0.2">
      <c r="A2026" s="478"/>
      <c r="J2026" s="479"/>
      <c r="N2026" s="417"/>
      <c r="O2026" s="417"/>
      <c r="P2026" s="417"/>
      <c r="Q2026" s="417"/>
      <c r="R2026" s="417"/>
      <c r="S2026" s="417"/>
      <c r="T2026" s="417"/>
      <c r="U2026" s="416"/>
      <c r="V2026" s="416"/>
      <c r="W2026" s="417"/>
      <c r="X2026" s="417"/>
      <c r="Y2026" s="417"/>
      <c r="Z2026" s="417"/>
      <c r="AA2026" s="417"/>
      <c r="AB2026" s="417"/>
      <c r="AC2026" s="417"/>
      <c r="AD2026" s="417"/>
      <c r="AE2026" s="417"/>
      <c r="AF2026" s="417"/>
      <c r="AG2026" s="417"/>
    </row>
    <row r="2027" spans="1:33" s="461" customFormat="1" x14ac:dyDescent="0.2">
      <c r="A2027" s="478"/>
      <c r="J2027" s="479"/>
      <c r="N2027" s="417"/>
      <c r="O2027" s="417"/>
      <c r="P2027" s="417"/>
      <c r="Q2027" s="417"/>
      <c r="R2027" s="417"/>
      <c r="S2027" s="417"/>
      <c r="T2027" s="417"/>
      <c r="U2027" s="416"/>
      <c r="V2027" s="416"/>
      <c r="W2027" s="417"/>
      <c r="X2027" s="417"/>
      <c r="Y2027" s="417"/>
      <c r="Z2027" s="417"/>
      <c r="AA2027" s="417"/>
      <c r="AB2027" s="417"/>
      <c r="AC2027" s="417"/>
      <c r="AD2027" s="417"/>
      <c r="AE2027" s="417"/>
      <c r="AF2027" s="417"/>
      <c r="AG2027" s="417"/>
    </row>
    <row r="2028" spans="1:33" s="461" customFormat="1" x14ac:dyDescent="0.2">
      <c r="A2028" s="478"/>
      <c r="J2028" s="479"/>
      <c r="N2028" s="417"/>
      <c r="O2028" s="417"/>
      <c r="P2028" s="417"/>
      <c r="Q2028" s="417"/>
      <c r="R2028" s="417"/>
      <c r="S2028" s="417"/>
      <c r="T2028" s="417"/>
      <c r="U2028" s="416"/>
      <c r="V2028" s="416"/>
      <c r="W2028" s="417"/>
      <c r="X2028" s="417"/>
      <c r="Y2028" s="417"/>
      <c r="Z2028" s="417"/>
      <c r="AA2028" s="417"/>
      <c r="AB2028" s="417"/>
      <c r="AC2028" s="417"/>
      <c r="AD2028" s="417"/>
      <c r="AE2028" s="417"/>
      <c r="AF2028" s="417"/>
      <c r="AG2028" s="417"/>
    </row>
    <row r="2029" spans="1:33" s="461" customFormat="1" x14ac:dyDescent="0.2">
      <c r="A2029" s="478"/>
      <c r="J2029" s="479"/>
      <c r="N2029" s="417"/>
      <c r="O2029" s="417"/>
      <c r="P2029" s="417"/>
      <c r="Q2029" s="417"/>
      <c r="R2029" s="417"/>
      <c r="S2029" s="417"/>
      <c r="T2029" s="417"/>
      <c r="U2029" s="416"/>
      <c r="V2029" s="416"/>
      <c r="W2029" s="417"/>
      <c r="X2029" s="417"/>
      <c r="Y2029" s="417"/>
      <c r="Z2029" s="417"/>
      <c r="AA2029" s="417"/>
      <c r="AB2029" s="417"/>
      <c r="AC2029" s="417"/>
      <c r="AD2029" s="417"/>
      <c r="AE2029" s="417"/>
      <c r="AF2029" s="417"/>
      <c r="AG2029" s="417"/>
    </row>
    <row r="2030" spans="1:33" s="461" customFormat="1" x14ac:dyDescent="0.2">
      <c r="A2030" s="478"/>
      <c r="J2030" s="479"/>
      <c r="N2030" s="417"/>
      <c r="O2030" s="417"/>
      <c r="P2030" s="417"/>
      <c r="Q2030" s="417"/>
      <c r="R2030" s="417"/>
      <c r="S2030" s="417"/>
      <c r="T2030" s="417"/>
      <c r="U2030" s="416"/>
      <c r="V2030" s="416"/>
      <c r="W2030" s="417"/>
      <c r="X2030" s="417"/>
      <c r="Y2030" s="417"/>
      <c r="Z2030" s="417"/>
      <c r="AA2030" s="417"/>
      <c r="AB2030" s="417"/>
      <c r="AC2030" s="417"/>
      <c r="AD2030" s="417"/>
      <c r="AE2030" s="417"/>
      <c r="AF2030" s="417"/>
      <c r="AG2030" s="417"/>
    </row>
    <row r="2031" spans="1:33" s="461" customFormat="1" x14ac:dyDescent="0.2">
      <c r="A2031" s="478"/>
      <c r="J2031" s="479"/>
      <c r="N2031" s="417"/>
      <c r="O2031" s="417"/>
      <c r="P2031" s="417"/>
      <c r="Q2031" s="417"/>
      <c r="R2031" s="417"/>
      <c r="S2031" s="417"/>
      <c r="T2031" s="417"/>
      <c r="U2031" s="416"/>
      <c r="V2031" s="416"/>
      <c r="W2031" s="417"/>
      <c r="X2031" s="417"/>
      <c r="Y2031" s="417"/>
      <c r="Z2031" s="417"/>
      <c r="AA2031" s="417"/>
      <c r="AB2031" s="417"/>
      <c r="AC2031" s="417"/>
      <c r="AD2031" s="417"/>
      <c r="AE2031" s="417"/>
      <c r="AF2031" s="417"/>
      <c r="AG2031" s="417"/>
    </row>
    <row r="2032" spans="1:33" s="461" customFormat="1" x14ac:dyDescent="0.2">
      <c r="A2032" s="478"/>
      <c r="J2032" s="479"/>
      <c r="N2032" s="417"/>
      <c r="O2032" s="417"/>
      <c r="P2032" s="417"/>
      <c r="Q2032" s="417"/>
      <c r="R2032" s="417"/>
      <c r="S2032" s="417"/>
      <c r="T2032" s="417"/>
      <c r="U2032" s="416"/>
      <c r="V2032" s="416"/>
      <c r="W2032" s="417"/>
      <c r="X2032" s="417"/>
      <c r="Y2032" s="417"/>
      <c r="Z2032" s="417"/>
      <c r="AA2032" s="417"/>
      <c r="AB2032" s="417"/>
      <c r="AC2032" s="417"/>
      <c r="AD2032" s="417"/>
      <c r="AE2032" s="417"/>
      <c r="AF2032" s="417"/>
      <c r="AG2032" s="417"/>
    </row>
    <row r="2033" spans="1:33" s="461" customFormat="1" x14ac:dyDescent="0.2">
      <c r="A2033" s="478"/>
      <c r="J2033" s="479"/>
      <c r="N2033" s="417"/>
      <c r="O2033" s="417"/>
      <c r="P2033" s="417"/>
      <c r="Q2033" s="417"/>
      <c r="R2033" s="417"/>
      <c r="S2033" s="417"/>
      <c r="T2033" s="417"/>
      <c r="U2033" s="416"/>
      <c r="V2033" s="416"/>
      <c r="W2033" s="417"/>
      <c r="X2033" s="417"/>
      <c r="Y2033" s="417"/>
      <c r="Z2033" s="417"/>
      <c r="AA2033" s="417"/>
      <c r="AB2033" s="417"/>
      <c r="AC2033" s="417"/>
      <c r="AD2033" s="417"/>
      <c r="AE2033" s="417"/>
      <c r="AF2033" s="417"/>
      <c r="AG2033" s="417"/>
    </row>
    <row r="2034" spans="1:33" s="461" customFormat="1" x14ac:dyDescent="0.2">
      <c r="A2034" s="478"/>
      <c r="J2034" s="479"/>
      <c r="N2034" s="417"/>
      <c r="O2034" s="417"/>
      <c r="P2034" s="417"/>
      <c r="Q2034" s="417"/>
      <c r="R2034" s="417"/>
      <c r="S2034" s="417"/>
      <c r="T2034" s="417"/>
      <c r="U2034" s="416"/>
      <c r="V2034" s="416"/>
      <c r="W2034" s="417"/>
      <c r="X2034" s="417"/>
      <c r="Y2034" s="417"/>
      <c r="Z2034" s="417"/>
      <c r="AA2034" s="417"/>
      <c r="AB2034" s="417"/>
      <c r="AC2034" s="417"/>
      <c r="AD2034" s="417"/>
      <c r="AE2034" s="417"/>
      <c r="AF2034" s="417"/>
      <c r="AG2034" s="417"/>
    </row>
    <row r="2035" spans="1:33" s="461" customFormat="1" x14ac:dyDescent="0.2">
      <c r="A2035" s="478"/>
      <c r="J2035" s="479"/>
      <c r="N2035" s="417"/>
      <c r="O2035" s="417"/>
      <c r="P2035" s="417"/>
      <c r="Q2035" s="417"/>
      <c r="R2035" s="417"/>
      <c r="S2035" s="417"/>
      <c r="T2035" s="417"/>
      <c r="U2035" s="416"/>
      <c r="V2035" s="416"/>
      <c r="W2035" s="417"/>
      <c r="X2035" s="417"/>
      <c r="Y2035" s="417"/>
      <c r="Z2035" s="417"/>
      <c r="AA2035" s="417"/>
      <c r="AB2035" s="417"/>
      <c r="AC2035" s="417"/>
      <c r="AD2035" s="417"/>
      <c r="AE2035" s="417"/>
      <c r="AF2035" s="417"/>
      <c r="AG2035" s="417"/>
    </row>
    <row r="2036" spans="1:33" s="461" customFormat="1" x14ac:dyDescent="0.2">
      <c r="A2036" s="478"/>
      <c r="J2036" s="479"/>
      <c r="N2036" s="417"/>
      <c r="O2036" s="417"/>
      <c r="P2036" s="417"/>
      <c r="Q2036" s="417"/>
      <c r="R2036" s="417"/>
      <c r="S2036" s="417"/>
      <c r="T2036" s="417"/>
      <c r="U2036" s="416"/>
      <c r="V2036" s="416"/>
      <c r="W2036" s="417"/>
      <c r="X2036" s="417"/>
      <c r="Y2036" s="417"/>
      <c r="Z2036" s="417"/>
      <c r="AA2036" s="417"/>
      <c r="AB2036" s="417"/>
      <c r="AC2036" s="417"/>
      <c r="AD2036" s="417"/>
      <c r="AE2036" s="417"/>
      <c r="AF2036" s="417"/>
      <c r="AG2036" s="417"/>
    </row>
    <row r="2037" spans="1:33" s="461" customFormat="1" x14ac:dyDescent="0.2">
      <c r="A2037" s="478"/>
      <c r="J2037" s="479"/>
      <c r="N2037" s="417"/>
      <c r="O2037" s="417"/>
      <c r="P2037" s="417"/>
      <c r="Q2037" s="417"/>
      <c r="R2037" s="417"/>
      <c r="S2037" s="417"/>
      <c r="T2037" s="417"/>
      <c r="U2037" s="416"/>
      <c r="V2037" s="416"/>
      <c r="W2037" s="417"/>
      <c r="X2037" s="417"/>
      <c r="Y2037" s="417"/>
      <c r="Z2037" s="417"/>
      <c r="AA2037" s="417"/>
      <c r="AB2037" s="417"/>
      <c r="AC2037" s="417"/>
      <c r="AD2037" s="417"/>
      <c r="AE2037" s="417"/>
      <c r="AF2037" s="417"/>
      <c r="AG2037" s="417"/>
    </row>
    <row r="2038" spans="1:33" s="461" customFormat="1" x14ac:dyDescent="0.2">
      <c r="A2038" s="478"/>
      <c r="J2038" s="479"/>
      <c r="N2038" s="417"/>
      <c r="O2038" s="417"/>
      <c r="P2038" s="417"/>
      <c r="Q2038" s="417"/>
      <c r="R2038" s="417"/>
      <c r="S2038" s="417"/>
      <c r="T2038" s="417"/>
      <c r="U2038" s="416"/>
      <c r="V2038" s="416"/>
      <c r="W2038" s="417"/>
      <c r="X2038" s="417"/>
      <c r="Y2038" s="417"/>
      <c r="Z2038" s="417"/>
      <c r="AA2038" s="417"/>
      <c r="AB2038" s="417"/>
      <c r="AC2038" s="417"/>
      <c r="AD2038" s="417"/>
      <c r="AE2038" s="417"/>
      <c r="AF2038" s="417"/>
      <c r="AG2038" s="417"/>
    </row>
    <row r="2039" spans="1:33" s="461" customFormat="1" x14ac:dyDescent="0.2">
      <c r="A2039" s="478"/>
      <c r="J2039" s="479"/>
      <c r="N2039" s="417"/>
      <c r="O2039" s="417"/>
      <c r="P2039" s="417"/>
      <c r="Q2039" s="417"/>
      <c r="R2039" s="417"/>
      <c r="S2039" s="417"/>
      <c r="T2039" s="417"/>
      <c r="U2039" s="416"/>
      <c r="V2039" s="416"/>
      <c r="W2039" s="417"/>
      <c r="X2039" s="417"/>
      <c r="Y2039" s="417"/>
      <c r="Z2039" s="417"/>
      <c r="AA2039" s="417"/>
      <c r="AB2039" s="417"/>
      <c r="AC2039" s="417"/>
      <c r="AD2039" s="417"/>
      <c r="AE2039" s="417"/>
      <c r="AF2039" s="417"/>
      <c r="AG2039" s="417"/>
    </row>
    <row r="2040" spans="1:33" s="461" customFormat="1" x14ac:dyDescent="0.2">
      <c r="A2040" s="478"/>
      <c r="J2040" s="479"/>
      <c r="N2040" s="417"/>
      <c r="O2040" s="417"/>
      <c r="P2040" s="417"/>
      <c r="Q2040" s="417"/>
      <c r="R2040" s="417"/>
      <c r="S2040" s="417"/>
      <c r="T2040" s="417"/>
      <c r="U2040" s="416"/>
      <c r="V2040" s="416"/>
      <c r="W2040" s="417"/>
      <c r="X2040" s="417"/>
      <c r="Y2040" s="417"/>
      <c r="Z2040" s="417"/>
      <c r="AA2040" s="417"/>
      <c r="AB2040" s="417"/>
      <c r="AC2040" s="417"/>
      <c r="AD2040" s="417"/>
      <c r="AE2040" s="417"/>
      <c r="AF2040" s="417"/>
      <c r="AG2040" s="417"/>
    </row>
    <row r="2041" spans="1:33" s="461" customFormat="1" x14ac:dyDescent="0.2">
      <c r="A2041" s="478"/>
      <c r="J2041" s="479"/>
      <c r="N2041" s="417"/>
      <c r="O2041" s="417"/>
      <c r="P2041" s="417"/>
      <c r="Q2041" s="417"/>
      <c r="R2041" s="417"/>
      <c r="S2041" s="417"/>
      <c r="T2041" s="417"/>
      <c r="U2041" s="416"/>
      <c r="V2041" s="416"/>
      <c r="W2041" s="417"/>
      <c r="X2041" s="417"/>
      <c r="Y2041" s="417"/>
      <c r="Z2041" s="417"/>
      <c r="AA2041" s="417"/>
      <c r="AB2041" s="417"/>
      <c r="AC2041" s="417"/>
      <c r="AD2041" s="417"/>
      <c r="AE2041" s="417"/>
      <c r="AF2041" s="417"/>
      <c r="AG2041" s="417"/>
    </row>
    <row r="2042" spans="1:33" s="461" customFormat="1" x14ac:dyDescent="0.2">
      <c r="A2042" s="478"/>
      <c r="J2042" s="479"/>
      <c r="N2042" s="417"/>
      <c r="O2042" s="417"/>
      <c r="P2042" s="417"/>
      <c r="Q2042" s="417"/>
      <c r="R2042" s="417"/>
      <c r="S2042" s="417"/>
      <c r="T2042" s="417"/>
      <c r="U2042" s="416"/>
      <c r="V2042" s="416"/>
      <c r="W2042" s="417"/>
      <c r="X2042" s="417"/>
      <c r="Y2042" s="417"/>
      <c r="Z2042" s="417"/>
      <c r="AA2042" s="417"/>
      <c r="AB2042" s="417"/>
      <c r="AC2042" s="417"/>
      <c r="AD2042" s="417"/>
      <c r="AE2042" s="417"/>
      <c r="AF2042" s="417"/>
      <c r="AG2042" s="417"/>
    </row>
    <row r="2043" spans="1:33" s="461" customFormat="1" x14ac:dyDescent="0.2">
      <c r="A2043" s="478"/>
      <c r="J2043" s="479"/>
      <c r="N2043" s="417"/>
      <c r="O2043" s="417"/>
      <c r="P2043" s="417"/>
      <c r="Q2043" s="417"/>
      <c r="R2043" s="417"/>
      <c r="S2043" s="417"/>
      <c r="T2043" s="417"/>
      <c r="U2043" s="416"/>
      <c r="V2043" s="416"/>
      <c r="W2043" s="417"/>
      <c r="X2043" s="417"/>
      <c r="Y2043" s="417"/>
      <c r="Z2043" s="417"/>
      <c r="AA2043" s="417"/>
      <c r="AB2043" s="417"/>
      <c r="AC2043" s="417"/>
      <c r="AD2043" s="417"/>
      <c r="AE2043" s="417"/>
      <c r="AF2043" s="417"/>
      <c r="AG2043" s="417"/>
    </row>
    <row r="2044" spans="1:33" s="461" customFormat="1" x14ac:dyDescent="0.2">
      <c r="A2044" s="478"/>
      <c r="J2044" s="479"/>
      <c r="N2044" s="417"/>
      <c r="O2044" s="417"/>
      <c r="P2044" s="417"/>
      <c r="Q2044" s="417"/>
      <c r="R2044" s="417"/>
      <c r="S2044" s="417"/>
      <c r="T2044" s="417"/>
      <c r="U2044" s="416"/>
      <c r="V2044" s="416"/>
      <c r="W2044" s="417"/>
      <c r="X2044" s="417"/>
      <c r="Y2044" s="417"/>
      <c r="Z2044" s="417"/>
      <c r="AA2044" s="417"/>
      <c r="AB2044" s="417"/>
      <c r="AC2044" s="417"/>
      <c r="AD2044" s="417"/>
      <c r="AE2044" s="417"/>
      <c r="AF2044" s="417"/>
      <c r="AG2044" s="417"/>
    </row>
    <row r="2045" spans="1:33" s="461" customFormat="1" x14ac:dyDescent="0.2">
      <c r="A2045" s="478"/>
      <c r="J2045" s="479"/>
      <c r="N2045" s="417"/>
      <c r="O2045" s="417"/>
      <c r="P2045" s="417"/>
      <c r="Q2045" s="417"/>
      <c r="R2045" s="417"/>
      <c r="S2045" s="417"/>
      <c r="T2045" s="417"/>
      <c r="U2045" s="416"/>
      <c r="V2045" s="416"/>
      <c r="W2045" s="417"/>
      <c r="X2045" s="417"/>
      <c r="Y2045" s="417"/>
      <c r="Z2045" s="417"/>
      <c r="AA2045" s="417"/>
      <c r="AB2045" s="417"/>
      <c r="AC2045" s="417"/>
      <c r="AD2045" s="417"/>
      <c r="AE2045" s="417"/>
      <c r="AF2045" s="417"/>
      <c r="AG2045" s="417"/>
    </row>
    <row r="2046" spans="1:33" s="461" customFormat="1" x14ac:dyDescent="0.2">
      <c r="A2046" s="478"/>
      <c r="J2046" s="479"/>
      <c r="N2046" s="417"/>
      <c r="O2046" s="417"/>
      <c r="P2046" s="417"/>
      <c r="Q2046" s="417"/>
      <c r="R2046" s="417"/>
      <c r="S2046" s="417"/>
      <c r="T2046" s="417"/>
      <c r="U2046" s="416"/>
      <c r="V2046" s="416"/>
      <c r="W2046" s="417"/>
      <c r="X2046" s="417"/>
      <c r="Y2046" s="417"/>
      <c r="Z2046" s="417"/>
      <c r="AA2046" s="417"/>
      <c r="AB2046" s="417"/>
      <c r="AC2046" s="417"/>
      <c r="AD2046" s="417"/>
      <c r="AE2046" s="417"/>
      <c r="AF2046" s="417"/>
      <c r="AG2046" s="417"/>
    </row>
    <row r="2047" spans="1:33" s="461" customFormat="1" x14ac:dyDescent="0.2">
      <c r="A2047" s="478"/>
      <c r="J2047" s="479"/>
      <c r="N2047" s="417"/>
      <c r="O2047" s="417"/>
      <c r="P2047" s="417"/>
      <c r="Q2047" s="417"/>
      <c r="R2047" s="417"/>
      <c r="S2047" s="417"/>
      <c r="T2047" s="417"/>
      <c r="U2047" s="416"/>
      <c r="V2047" s="416"/>
      <c r="W2047" s="417"/>
      <c r="X2047" s="417"/>
      <c r="Y2047" s="417"/>
      <c r="Z2047" s="417"/>
      <c r="AA2047" s="417"/>
      <c r="AB2047" s="417"/>
      <c r="AC2047" s="417"/>
      <c r="AD2047" s="417"/>
      <c r="AE2047" s="417"/>
      <c r="AF2047" s="417"/>
      <c r="AG2047" s="417"/>
    </row>
    <row r="2048" spans="1:33" s="461" customFormat="1" x14ac:dyDescent="0.2">
      <c r="A2048" s="478"/>
      <c r="J2048" s="479"/>
      <c r="N2048" s="417"/>
      <c r="O2048" s="417"/>
      <c r="P2048" s="417"/>
      <c r="Q2048" s="417"/>
      <c r="R2048" s="417"/>
      <c r="S2048" s="417"/>
      <c r="T2048" s="417"/>
      <c r="U2048" s="416"/>
      <c r="V2048" s="416"/>
      <c r="W2048" s="417"/>
      <c r="X2048" s="417"/>
      <c r="Y2048" s="417"/>
      <c r="Z2048" s="417"/>
      <c r="AA2048" s="417"/>
      <c r="AB2048" s="417"/>
      <c r="AC2048" s="417"/>
      <c r="AD2048" s="417"/>
      <c r="AE2048" s="417"/>
      <c r="AF2048" s="417"/>
      <c r="AG2048" s="417"/>
    </row>
    <row r="2049" spans="1:33" s="461" customFormat="1" x14ac:dyDescent="0.2">
      <c r="A2049" s="478"/>
      <c r="J2049" s="479"/>
      <c r="N2049" s="417"/>
      <c r="O2049" s="417"/>
      <c r="P2049" s="417"/>
      <c r="Q2049" s="417"/>
      <c r="R2049" s="417"/>
      <c r="S2049" s="417"/>
      <c r="T2049" s="417"/>
      <c r="U2049" s="416"/>
      <c r="V2049" s="416"/>
      <c r="W2049" s="417"/>
      <c r="X2049" s="417"/>
      <c r="Y2049" s="417"/>
      <c r="Z2049" s="417"/>
      <c r="AA2049" s="417"/>
      <c r="AB2049" s="417"/>
      <c r="AC2049" s="417"/>
      <c r="AD2049" s="417"/>
      <c r="AE2049" s="417"/>
      <c r="AF2049" s="417"/>
      <c r="AG2049" s="417"/>
    </row>
    <row r="2050" spans="1:33" s="461" customFormat="1" x14ac:dyDescent="0.2">
      <c r="A2050" s="478"/>
      <c r="J2050" s="479"/>
      <c r="N2050" s="417"/>
      <c r="O2050" s="417"/>
      <c r="P2050" s="417"/>
      <c r="Q2050" s="417"/>
      <c r="R2050" s="417"/>
      <c r="S2050" s="417"/>
      <c r="T2050" s="417"/>
      <c r="U2050" s="416"/>
      <c r="V2050" s="416"/>
      <c r="W2050" s="417"/>
      <c r="X2050" s="417"/>
      <c r="Y2050" s="417"/>
      <c r="Z2050" s="417"/>
      <c r="AA2050" s="417"/>
      <c r="AB2050" s="417"/>
      <c r="AC2050" s="417"/>
      <c r="AD2050" s="417"/>
      <c r="AE2050" s="417"/>
      <c r="AF2050" s="417"/>
      <c r="AG2050" s="417"/>
    </row>
    <row r="2051" spans="1:33" s="461" customFormat="1" x14ac:dyDescent="0.2">
      <c r="A2051" s="478"/>
      <c r="J2051" s="479"/>
      <c r="N2051" s="417"/>
      <c r="O2051" s="417"/>
      <c r="P2051" s="417"/>
      <c r="Q2051" s="417"/>
      <c r="R2051" s="417"/>
      <c r="S2051" s="417"/>
      <c r="T2051" s="417"/>
      <c r="U2051" s="416"/>
      <c r="V2051" s="416"/>
      <c r="W2051" s="417"/>
      <c r="X2051" s="417"/>
      <c r="Y2051" s="417"/>
      <c r="Z2051" s="417"/>
      <c r="AA2051" s="417"/>
      <c r="AB2051" s="417"/>
      <c r="AC2051" s="417"/>
      <c r="AD2051" s="417"/>
      <c r="AE2051" s="417"/>
      <c r="AF2051" s="417"/>
      <c r="AG2051" s="417"/>
    </row>
    <row r="2052" spans="1:33" s="461" customFormat="1" x14ac:dyDescent="0.2">
      <c r="A2052" s="478"/>
      <c r="J2052" s="479"/>
      <c r="N2052" s="417"/>
      <c r="O2052" s="417"/>
      <c r="P2052" s="417"/>
      <c r="Q2052" s="417"/>
      <c r="R2052" s="417"/>
      <c r="S2052" s="417"/>
      <c r="T2052" s="417"/>
      <c r="U2052" s="416"/>
      <c r="V2052" s="416"/>
      <c r="W2052" s="417"/>
      <c r="X2052" s="417"/>
      <c r="Y2052" s="417"/>
      <c r="Z2052" s="417"/>
      <c r="AA2052" s="417"/>
      <c r="AB2052" s="417"/>
      <c r="AC2052" s="417"/>
      <c r="AD2052" s="417"/>
      <c r="AE2052" s="417"/>
      <c r="AF2052" s="417"/>
      <c r="AG2052" s="417"/>
    </row>
    <row r="2053" spans="1:33" s="461" customFormat="1" x14ac:dyDescent="0.2">
      <c r="A2053" s="478"/>
      <c r="J2053" s="479"/>
      <c r="N2053" s="417"/>
      <c r="O2053" s="417"/>
      <c r="P2053" s="417"/>
      <c r="Q2053" s="417"/>
      <c r="R2053" s="417"/>
      <c r="S2053" s="417"/>
      <c r="T2053" s="417"/>
      <c r="U2053" s="416"/>
      <c r="V2053" s="416"/>
      <c r="W2053" s="417"/>
      <c r="X2053" s="417"/>
      <c r="Y2053" s="417"/>
      <c r="Z2053" s="417"/>
      <c r="AA2053" s="417"/>
      <c r="AB2053" s="417"/>
      <c r="AC2053" s="417"/>
      <c r="AD2053" s="417"/>
      <c r="AE2053" s="417"/>
      <c r="AF2053" s="417"/>
      <c r="AG2053" s="417"/>
    </row>
    <row r="2054" spans="1:33" s="461" customFormat="1" x14ac:dyDescent="0.2">
      <c r="A2054" s="478"/>
      <c r="J2054" s="479"/>
      <c r="N2054" s="417"/>
      <c r="O2054" s="417"/>
      <c r="P2054" s="417"/>
      <c r="Q2054" s="417"/>
      <c r="R2054" s="417"/>
      <c r="S2054" s="417"/>
      <c r="T2054" s="417"/>
      <c r="U2054" s="416"/>
      <c r="V2054" s="416"/>
      <c r="W2054" s="417"/>
      <c r="X2054" s="417"/>
      <c r="Y2054" s="417"/>
      <c r="Z2054" s="417"/>
      <c r="AA2054" s="417"/>
      <c r="AB2054" s="417"/>
      <c r="AC2054" s="417"/>
      <c r="AD2054" s="417"/>
      <c r="AE2054" s="417"/>
      <c r="AF2054" s="417"/>
      <c r="AG2054" s="417"/>
    </row>
    <row r="2055" spans="1:33" s="461" customFormat="1" x14ac:dyDescent="0.2">
      <c r="A2055" s="478"/>
      <c r="J2055" s="479"/>
      <c r="N2055" s="417"/>
      <c r="O2055" s="417"/>
      <c r="P2055" s="417"/>
      <c r="Q2055" s="417"/>
      <c r="R2055" s="417"/>
      <c r="S2055" s="417"/>
      <c r="T2055" s="417"/>
      <c r="U2055" s="416"/>
      <c r="V2055" s="416"/>
      <c r="W2055" s="417"/>
      <c r="X2055" s="417"/>
      <c r="Y2055" s="417"/>
      <c r="Z2055" s="417"/>
      <c r="AA2055" s="417"/>
      <c r="AB2055" s="417"/>
      <c r="AC2055" s="417"/>
      <c r="AD2055" s="417"/>
      <c r="AE2055" s="417"/>
      <c r="AF2055" s="417"/>
      <c r="AG2055" s="417"/>
    </row>
    <row r="2056" spans="1:33" s="461" customFormat="1" x14ac:dyDescent="0.2">
      <c r="A2056" s="478"/>
      <c r="J2056" s="479"/>
      <c r="N2056" s="417"/>
      <c r="O2056" s="417"/>
      <c r="P2056" s="417"/>
      <c r="Q2056" s="417"/>
      <c r="R2056" s="417"/>
      <c r="S2056" s="417"/>
      <c r="T2056" s="417"/>
      <c r="U2056" s="416"/>
      <c r="V2056" s="416"/>
      <c r="W2056" s="417"/>
      <c r="X2056" s="417"/>
      <c r="Y2056" s="417"/>
      <c r="Z2056" s="417"/>
      <c r="AA2056" s="417"/>
      <c r="AB2056" s="417"/>
      <c r="AC2056" s="417"/>
      <c r="AD2056" s="417"/>
      <c r="AE2056" s="417"/>
      <c r="AF2056" s="417"/>
      <c r="AG2056" s="417"/>
    </row>
    <row r="2057" spans="1:33" s="461" customFormat="1" x14ac:dyDescent="0.2">
      <c r="A2057" s="478"/>
      <c r="J2057" s="479"/>
      <c r="N2057" s="417"/>
      <c r="O2057" s="417"/>
      <c r="P2057" s="417"/>
      <c r="Q2057" s="417"/>
      <c r="R2057" s="417"/>
      <c r="S2057" s="417"/>
      <c r="T2057" s="417"/>
      <c r="U2057" s="416"/>
      <c r="V2057" s="416"/>
      <c r="W2057" s="417"/>
      <c r="X2057" s="417"/>
      <c r="Y2057" s="417"/>
      <c r="Z2057" s="417"/>
      <c r="AA2057" s="417"/>
      <c r="AB2057" s="417"/>
      <c r="AC2057" s="417"/>
      <c r="AD2057" s="417"/>
      <c r="AE2057" s="417"/>
      <c r="AF2057" s="417"/>
      <c r="AG2057" s="417"/>
    </row>
    <row r="2058" spans="1:33" s="461" customFormat="1" x14ac:dyDescent="0.2">
      <c r="A2058" s="478"/>
      <c r="J2058" s="479"/>
      <c r="N2058" s="417"/>
      <c r="O2058" s="417"/>
      <c r="P2058" s="417"/>
      <c r="Q2058" s="417"/>
      <c r="R2058" s="417"/>
      <c r="S2058" s="417"/>
      <c r="T2058" s="417"/>
      <c r="U2058" s="416"/>
      <c r="V2058" s="416"/>
      <c r="W2058" s="417"/>
      <c r="X2058" s="417"/>
      <c r="Y2058" s="417"/>
      <c r="Z2058" s="417"/>
      <c r="AA2058" s="417"/>
      <c r="AB2058" s="417"/>
      <c r="AC2058" s="417"/>
      <c r="AD2058" s="417"/>
      <c r="AE2058" s="417"/>
      <c r="AF2058" s="417"/>
      <c r="AG2058" s="417"/>
    </row>
    <row r="2059" spans="1:33" s="461" customFormat="1" x14ac:dyDescent="0.2">
      <c r="A2059" s="478"/>
      <c r="J2059" s="479"/>
      <c r="N2059" s="417"/>
      <c r="O2059" s="417"/>
      <c r="P2059" s="417"/>
      <c r="Q2059" s="417"/>
      <c r="R2059" s="417"/>
      <c r="S2059" s="417"/>
      <c r="T2059" s="417"/>
      <c r="U2059" s="416"/>
      <c r="V2059" s="416"/>
      <c r="W2059" s="417"/>
      <c r="X2059" s="417"/>
      <c r="Y2059" s="417"/>
      <c r="Z2059" s="417"/>
      <c r="AA2059" s="417"/>
      <c r="AB2059" s="417"/>
      <c r="AC2059" s="417"/>
      <c r="AD2059" s="417"/>
      <c r="AE2059" s="417"/>
      <c r="AF2059" s="417"/>
      <c r="AG2059" s="417"/>
    </row>
    <row r="2060" spans="1:33" s="461" customFormat="1" x14ac:dyDescent="0.2">
      <c r="A2060" s="478"/>
      <c r="J2060" s="479"/>
      <c r="N2060" s="417"/>
      <c r="O2060" s="417"/>
      <c r="P2060" s="417"/>
      <c r="Q2060" s="417"/>
      <c r="R2060" s="417"/>
      <c r="S2060" s="417"/>
      <c r="T2060" s="417"/>
      <c r="U2060" s="416"/>
      <c r="V2060" s="416"/>
      <c r="W2060" s="417"/>
      <c r="X2060" s="417"/>
      <c r="Y2060" s="417"/>
      <c r="Z2060" s="417"/>
      <c r="AA2060" s="417"/>
      <c r="AB2060" s="417"/>
      <c r="AC2060" s="417"/>
      <c r="AD2060" s="417"/>
      <c r="AE2060" s="417"/>
      <c r="AF2060" s="417"/>
      <c r="AG2060" s="417"/>
    </row>
    <row r="2061" spans="1:33" s="461" customFormat="1" x14ac:dyDescent="0.2">
      <c r="A2061" s="478"/>
      <c r="J2061" s="479"/>
      <c r="N2061" s="417"/>
      <c r="O2061" s="417"/>
      <c r="P2061" s="417"/>
      <c r="Q2061" s="417"/>
      <c r="R2061" s="417"/>
      <c r="S2061" s="417"/>
      <c r="T2061" s="417"/>
      <c r="U2061" s="416"/>
      <c r="V2061" s="416"/>
      <c r="W2061" s="417"/>
      <c r="X2061" s="417"/>
      <c r="Y2061" s="417"/>
      <c r="Z2061" s="417"/>
      <c r="AA2061" s="417"/>
      <c r="AB2061" s="417"/>
      <c r="AC2061" s="417"/>
      <c r="AD2061" s="417"/>
      <c r="AE2061" s="417"/>
      <c r="AF2061" s="417"/>
      <c r="AG2061" s="417"/>
    </row>
    <row r="2062" spans="1:33" s="461" customFormat="1" x14ac:dyDescent="0.2">
      <c r="A2062" s="478"/>
      <c r="J2062" s="479"/>
      <c r="N2062" s="417"/>
      <c r="O2062" s="417"/>
      <c r="P2062" s="417"/>
      <c r="Q2062" s="417"/>
      <c r="R2062" s="417"/>
      <c r="S2062" s="417"/>
      <c r="T2062" s="417"/>
      <c r="U2062" s="416"/>
      <c r="V2062" s="416"/>
      <c r="W2062" s="417"/>
      <c r="X2062" s="417"/>
      <c r="Y2062" s="417"/>
      <c r="Z2062" s="417"/>
      <c r="AA2062" s="417"/>
      <c r="AB2062" s="417"/>
      <c r="AC2062" s="417"/>
      <c r="AD2062" s="417"/>
      <c r="AE2062" s="417"/>
      <c r="AF2062" s="417"/>
      <c r="AG2062" s="417"/>
    </row>
  </sheetData>
  <sheetProtection algorithmName="SHA-512" hashValue="V7e74NUS/p8aOgHZqYnsGtunZcSXpFez10TdO0JtKGm+Lz5U7SOc8/G1X51KuhEYxyNMWvMSft97Jxdw3T7GGQ==" saltValue="kj0cxAwCmHJEyKyCxzN4Vw=="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51">
    <cfRule type="dataBar" priority="1">
      <dataBar>
        <cfvo type="min"/>
        <cfvo type="max"/>
        <color rgb="FF63C384"/>
      </dataBar>
      <extLst>
        <ext xmlns:x14="http://schemas.microsoft.com/office/spreadsheetml/2009/9/main" uri="{B025F937-C7B1-47D3-B67F-A62EFF666E3E}">
          <x14:id>{D18D105B-5306-45BB-9450-68E79FC8CDC7}</x14:id>
        </ext>
      </extLst>
    </cfRule>
  </conditionalFormatting>
  <dataValidations count="30">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00000000-0002-0000-2000-000000000000}"/>
    <dataValidation type="textLength" allowBlank="1" showInputMessage="1" showErrorMessage="1" sqref="A40:A48 A51:A59 A62:A70 A73:A81 A84:A92 A95:A154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xr:uid="{00000000-0002-0000-2000-000001000000}">
      <formula1>0</formula1>
      <formula2>100</formula2>
    </dataValidation>
    <dataValidation type="decimal" allowBlank="1" showInputMessage="1" showErrorMessage="1" sqref="K652 K796" xr:uid="{00000000-0002-0000-2000-000002000000}">
      <formula1>-100000000000000000000</formula1>
      <formula2>1E+24</formula2>
    </dataValidation>
    <dataValidation type="decimal" operator="greaterThanOrEqual" allowBlank="1" showInputMessage="1" showErrorMessage="1" sqref="L379:M387 L399:M407 L409:M417 L419:M427 L429:M437 L439:M447 L449:M457 L459:M467 L469:M477 L479:M487 L489:M497 L389:M397 L499:M507 L532:M541 L543:M552 L554:M563 M508:M509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I930:I938" xr:uid="{00000000-0002-0000-2000-000003000000}">
      <formula1>0</formula1>
    </dataValidation>
    <dataValidation type="decimal" allowBlank="1" showInputMessage="1" showErrorMessage="1" sqref="M378 M488 M388 M398 M408 M418 M428 M438 M448 M458 M468 M478 M498 M929 M808 M918 M907 M896 M885 M874 M863 M852 M841 M830 M819 M797" xr:uid="{00000000-0002-0000-2000-000004000000}">
      <formula1>-1E+22</formula1>
      <formula2>1E+23</formula2>
    </dataValidation>
    <dataValidation type="decimal" allowBlank="1" showInputMessage="1" showErrorMessage="1" sqref="K10" xr:uid="{00000000-0002-0000-2000-000005000000}">
      <formula1>-10000000000000000000</formula1>
      <formula2>100000000000000000000</formula2>
    </dataValidation>
    <dataValidation type="decimal" allowBlank="1" showInputMessage="1" showErrorMessage="1" sqref="K508" xr:uid="{00000000-0002-0000-2000-000006000000}">
      <formula1>-1000000000000000</formula1>
      <formula2>10000000000000000000</formula2>
    </dataValidation>
    <dataValidation type="decimal" allowBlank="1" showInputMessage="1" showErrorMessage="1" sqref="L641 L478 L378 L388 L398 L408 L418 L428 L438 L448 L458 L468 L488 L619 L608 L653 L520 L531 L542 L929 L553 L564 L575 L586 L597 L509 L630 L664 L675 L686 L697 L708 L719 L730 L741 L752 L763 L774 L785 L797 L808 L819 L830 L841 L852 L863 L874 L885 L896 L907 L918 L498" xr:uid="{00000000-0002-0000-2000-000007000000}">
      <formula1>0</formula1>
      <formula2>100000000000000000000</formula2>
    </dataValidation>
    <dataValidation type="decimal" allowBlank="1" showInputMessage="1" showErrorMessage="1" sqref="K641 K478 K378 K388 K398 K408 K418 K428 K438 K448 K458 K468 K488 K619 K608 K653 K520 K531 K542 K929 K553 K564 K575 K586 K597 K509 K630 K664 K675 K686 K697 K708 K719 K730 K741 K752 K763 K774 K785 K797 K808 K819 K830 K841 K852 K863 K874 K885 K896 K907 K918 K498" xr:uid="{00000000-0002-0000-2000-000008000000}">
      <formula1>-1E+21</formula1>
      <formula2>1E+24</formula2>
    </dataValidation>
    <dataValidation type="decimal" allowBlank="1" showInputMessage="1" showErrorMessage="1" sqref="K489:K497 K389:K397 K399:K407 K409:K417 K419:K427 K429:K437 K439:K447 K449:K457 K459:K467 K469:K477 K479:K487 K379:K387 K499:K507 K620:K629 K521:K530 K532:K541 K543:K552 K554:K563 K930:K939 K565:K574 K576:K585 K587:K596 K598:K607 K609:K618 K510:K519 K631:K640 K642:K651 K654:K663 K665:K674 K676:K685 K687:K696 K698:K707 K709:K718 K720:K729 K731:K740 K742:K751 K753:K762 K764:K773 K775:K784 K798:K807 K809:K818 K820:K829 K831:K840 K842:K851 K853:K862 K864:K873 K875:K884 K886:K895 K897:K906 K908:K917 K919:K928 K786:K795" xr:uid="{00000000-0002-0000-2000-000009000000}">
      <formula1>-1000000000000000000</formula1>
      <formula2>1000000000000000000</formula2>
    </dataValidation>
    <dataValidation type="decimal" allowBlank="1" showInputMessage="1" showErrorMessage="1" sqref="K25:K37" xr:uid="{00000000-0002-0000-2000-00000A000000}">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0:D662" xr:uid="{00000000-0002-0000-2000-00000B000000}">
      <formula1>36526</formula1>
    </dataValidation>
    <dataValidation type="decimal" allowBlank="1" showInputMessage="1" showErrorMessage="1" sqref="K11:K23" xr:uid="{00000000-0002-0000-2000-00000C000000}">
      <formula1>-1000000000000</formula1>
      <formula2>1000000000000000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0000000-0002-0000-2000-00000D000000}">
      <formula1>0</formula1>
      <formula2>10</formula2>
    </dataValidation>
    <dataValidation type="decimal" allowBlank="1" showInputMessage="1" showErrorMessage="1" sqref="F654:F663 F40:F49 F51:F60 F62:F71 F73:F82 F84:F93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30:F939 F95:F155" xr:uid="{00000000-0002-0000-2000-00000E000000}">
      <formula1>0</formula1>
      <formula2>100000000000</formula2>
    </dataValidation>
    <dataValidation type="decimal" operator="equal" allowBlank="1" showInputMessage="1" showErrorMessage="1" sqref="B942:E942 B964:E964 B959:E959 B947:E947" xr:uid="{00000000-0002-0000-2000-00000F000000}">
      <formula1>J38</formula1>
    </dataValidation>
    <dataValidation type="decimal" allowBlank="1" showInputMessage="1" showErrorMessage="1" sqref="K40:K49 K51:K60 K62:K71 K73:K82 K84:K93 K157:K166 K168:K177 K179:K188 K190:K199 K201:K210 K212:K221 K223:K232 K235:K244 K246:K255 K257:K266 K268:K277 K279:K288 K290:K299 K301:K310 K312:K321 K323:K332 K334:K343 K345:K354 K356:K365 K367:K376 K95:K155" xr:uid="{00000000-0002-0000-2000-0000100000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0000000-0002-0000-2000-000011000000}"/>
    <dataValidation type="decimal" operator="greaterThan" allowBlank="1" showInputMessage="1" showErrorMessage="1" sqref="G379:G387 I928 L10 I939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M377:N377" xr:uid="{00000000-0002-0000-2000-000012000000}">
      <formula1>0</formula1>
    </dataValidation>
    <dataValidation type="custom" allowBlank="1" showInputMessage="1" showErrorMessage="1" sqref="A39 V2:V3 A234 A378 A509 A653 A797" xr:uid="{00000000-0002-0000-2000-000013000000}">
      <formula1>A2</formula1>
    </dataValidation>
    <dataValidation type="date" operator="greaterThan" allowBlank="1" showInputMessage="1" showErrorMessage="1" sqref="E223:E232 E40:E49 E51:E60 E62:E71 E73:E82 E84:E93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930:E938 E95:E155" xr:uid="{00000000-0002-0000-2000-000014000000}">
      <formula1>D40</formula1>
    </dataValidation>
    <dataValidation type="decimal" allowBlank="1" showInputMessage="1" showErrorMessage="1" sqref="J40:J49 L40:M49 J51:J60 L51:M60 J62:J71 L62:M71 J73:J82 L73:M82 J84:J93 L84:M93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L367:M376 J95:J155 L95:M155" xr:uid="{00000000-0002-0000-2000-000015000000}">
      <formula1>0</formula1>
      <formula2>1000000000000000000</formula2>
    </dataValidation>
    <dataValidation type="decimal" allowBlank="1" showInputMessage="1" showErrorMessage="1" sqref="L25:M37 J11:J23 J25:J37 L11:M23" xr:uid="{00000000-0002-0000-2000-000016000000}">
      <formula1>0</formula1>
      <formula2>1000000000000000</formula2>
    </dataValidation>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00000000-0002-0000-2000-000017000000}">
      <formula1>$V$9:$V$17</formula1>
    </dataValidation>
    <dataValidation showInputMessage="1" showErrorMessage="1" sqref="N5" xr:uid="{00000000-0002-0000-2000-000018000000}"/>
    <dataValidation type="list" allowBlank="1" showInputMessage="1" showErrorMessage="1" sqref="N11:N23" xr:uid="{00000000-0002-0000-2000-000019000000}">
      <formula1>$V$2:$V$3</formula1>
    </dataValidation>
    <dataValidation type="textLength" allowBlank="1" showInputMessage="1" showErrorMessage="1" sqref="G8:J8 K7:L7 C7:F7 C941:D941 K941:L941" xr:uid="{00000000-0002-0000-2000-00001A000000}">
      <formula1>1</formula1>
      <formula2>100000</formula2>
    </dataValidation>
    <dataValidation type="custom" showInputMessage="1" showErrorMessage="1" sqref="E10:F23" xr:uid="{00000000-0002-0000-2000-00001B000000}">
      <formula1>"-"</formula1>
    </dataValidation>
    <dataValidation type="decimal" allowBlank="1" showInputMessage="1" showErrorMessage="1" sqref="N246:N255 N257:N266 N367:N376 N40:N49 N212:N221 N345:N354 N334:N343 N323:N332 N312:N321 N301:N310 N290:N299 N279:N288 N268:N277 N356:N365 N235:N244 N73:N82 N84:N93 N157:N166 N168:N177 N179:N188 N190:N199 N201:N210 N223:N232 N62:N71 N51:N60 N95:N155" xr:uid="{00000000-0002-0000-2000-00001C000000}">
      <formula1>0</formula1>
      <formula2>1E+39</formula2>
    </dataValidation>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00000000-0002-0000-2000-00001D000000}">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D18D105B-5306-45BB-9450-68E79FC8CDC7}">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4">
        <x14:dataValidation type="decimal" operator="equal" allowBlank="1" showInputMessage="1" showErrorMessage="1" xr:uid="{00000000-0002-0000-2000-00001E000000}">
          <x14:formula1>
            <xm:f>'C:\Users\doko\Documents\[IDq0X2022.xlsx]i.04101a'!#REF!</xm:f>
          </x14:formula1>
          <xm:sqref>J377:L377</xm:sqref>
        </x14:dataValidation>
        <x14:dataValidation type="decimal" operator="equal" allowBlank="1" showInputMessage="1" showErrorMessage="1" xr:uid="{00000000-0002-0000-2000-00001F000000}">
          <x14:formula1>
            <xm:f>'C:\Users\doko\Documents\[IDq0X2022.xlsx]i.04101a'!#REF!</xm:f>
          </x14:formula1>
          <xm:sqref>J10 M10 J508 J24:M24</xm:sqref>
        </x14:dataValidation>
        <x14:dataValidation type="decimal" operator="equal" allowBlank="1" showInputMessage="1" showErrorMessage="1" errorTitle="Дүн буруу байна" error="Дүн буруу байна" xr:uid="{00000000-0002-0000-2000-000020000000}">
          <x14:formula1>
            <xm:f>'C:\Users\doko\Documents\[IDq0X2022.xlsx]i.04101a'!#REF!</xm:f>
          </x14:formula1>
          <xm:sqref>B953</xm:sqref>
        </x14:dataValidation>
        <x14:dataValidation type="decimal" errorStyle="warning" operator="equal" allowBlank="1" showInputMessage="1" showErrorMessage="1" errorTitle="Дүн буруу байна" error="Дүн буруу байна" xr:uid="{00000000-0002-0000-2000-000021000000}">
          <x14:formula1>
            <xm:f>'C:\Users\doko\Documents\[IDq0X2022.xlsx]i.04101a'!#REF!</xm:f>
          </x14:formula1>
          <xm:sqref>B970:E971 B954 C953:E954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3"/>
  <sheetViews>
    <sheetView zoomScale="70" zoomScaleNormal="70" workbookViewId="0">
      <pane ySplit="8" topLeftCell="A298" activePane="bottomLeft" state="frozen"/>
      <selection activeCell="A24" sqref="A24"/>
      <selection pane="bottomLeft" activeCell="E37" sqref="E37"/>
    </sheetView>
  </sheetViews>
  <sheetFormatPr defaultColWidth="9.140625" defaultRowHeight="12.75" outlineLevelRow="1" x14ac:dyDescent="0.2"/>
  <cols>
    <col min="1" max="1" width="59.7109375" style="505" customWidth="1"/>
    <col min="2" max="3" width="9" style="506" customWidth="1"/>
    <col min="4" max="4" width="16.5703125" style="420" customWidth="1"/>
    <col min="5" max="5" width="15.85546875" style="420" customWidth="1"/>
    <col min="6" max="6" width="12.28515625" style="420" customWidth="1"/>
    <col min="7" max="7" width="12.85546875" style="420" customWidth="1"/>
    <col min="8" max="8" width="10.85546875" style="420" customWidth="1"/>
    <col min="9" max="10" width="11.140625" style="420" customWidth="1"/>
    <col min="11" max="14" width="20" style="420" customWidth="1"/>
    <col min="15" max="15" width="22.140625" style="504" customWidth="1"/>
    <col min="16" max="16" width="32.28515625" style="503" customWidth="1"/>
    <col min="17" max="17" width="23.5703125" style="503" customWidth="1"/>
    <col min="18" max="18" width="0" style="504" hidden="1" customWidth="1"/>
    <col min="19" max="22" width="9.140625" style="504"/>
    <col min="23" max="23" width="38.42578125" style="504" customWidth="1"/>
    <col min="24" max="16384" width="9.140625" style="504"/>
  </cols>
  <sheetData>
    <row r="1" spans="1:33" ht="13.5" customHeight="1" x14ac:dyDescent="0.2">
      <c r="A1" s="502"/>
      <c r="B1" s="1240"/>
      <c r="C1" s="1240"/>
      <c r="D1" s="1240"/>
      <c r="E1" s="1240"/>
      <c r="F1" s="1240"/>
      <c r="G1" s="1240"/>
      <c r="H1" s="1240"/>
      <c r="I1" s="1240"/>
      <c r="J1" s="1240"/>
      <c r="K1" s="1240"/>
      <c r="L1" s="1240"/>
      <c r="M1" s="1240"/>
      <c r="N1" s="1240"/>
      <c r="O1" s="1240"/>
      <c r="Q1" s="504"/>
    </row>
    <row r="2" spans="1:33" x14ac:dyDescent="0.2">
      <c r="Q2" s="504"/>
      <c r="R2" s="504" t="s">
        <v>1756</v>
      </c>
      <c r="V2" s="503"/>
    </row>
    <row r="3" spans="1:33" ht="15" customHeight="1" x14ac:dyDescent="0.2">
      <c r="A3" s="1241" t="s">
        <v>1376</v>
      </c>
      <c r="B3" s="1241"/>
      <c r="C3" s="1241"/>
      <c r="D3" s="1241"/>
      <c r="E3" s="1241"/>
      <c r="F3" s="1241"/>
      <c r="G3" s="1241"/>
      <c r="H3" s="1241"/>
      <c r="I3" s="1241"/>
      <c r="J3" s="1241"/>
      <c r="K3" s="1241"/>
      <c r="L3" s="1241"/>
      <c r="M3" s="1241"/>
      <c r="N3" s="1241"/>
      <c r="O3" s="1241"/>
      <c r="Q3" s="504"/>
      <c r="R3" s="504" t="s">
        <v>1339</v>
      </c>
      <c r="V3" s="503"/>
    </row>
    <row r="4" spans="1:33" x14ac:dyDescent="0.2">
      <c r="A4" s="507"/>
      <c r="B4" s="508"/>
      <c r="C4" s="508"/>
      <c r="D4" s="423"/>
      <c r="E4" s="423"/>
      <c r="F4" s="423"/>
      <c r="G4" s="423"/>
      <c r="H4" s="423"/>
      <c r="I4" s="423"/>
      <c r="J4" s="423"/>
      <c r="K4" s="423"/>
      <c r="L4" s="423"/>
      <c r="M4" s="423"/>
      <c r="N4" s="423"/>
      <c r="O4" s="509" t="str">
        <f>IF(ISBLANK(O5),"ОГНОО ОРУУЛАХ","")</f>
        <v>ОГНОО ОРУУЛАХ</v>
      </c>
      <c r="Q4" s="504"/>
    </row>
    <row r="5" spans="1:33" s="512" customFormat="1" ht="12.75" customHeight="1" x14ac:dyDescent="0.25">
      <c r="A5" s="510" t="str">
        <f>i.04156a!A5</f>
        <v>Даатгагчийн нэр:</v>
      </c>
      <c r="B5" s="511"/>
      <c r="C5" s="511"/>
      <c r="D5" s="426"/>
      <c r="E5" s="426"/>
      <c r="F5" s="426"/>
      <c r="G5" s="426"/>
      <c r="H5" s="426"/>
      <c r="I5" s="426"/>
      <c r="J5" s="426"/>
      <c r="K5" s="426"/>
      <c r="L5" s="426"/>
      <c r="M5" s="426"/>
      <c r="N5" s="426" t="s">
        <v>1007</v>
      </c>
      <c r="O5" s="801"/>
      <c r="P5" s="504"/>
      <c r="Q5" s="504"/>
      <c r="R5" s="504">
        <v>0</v>
      </c>
      <c r="S5" s="504"/>
      <c r="T5" s="504"/>
      <c r="U5" s="504"/>
      <c r="V5" s="504"/>
      <c r="W5" s="504"/>
      <c r="X5" s="504"/>
      <c r="Y5" s="504"/>
      <c r="Z5" s="504"/>
      <c r="AA5" s="504"/>
      <c r="AB5" s="504"/>
      <c r="AC5" s="504"/>
      <c r="AD5" s="504"/>
      <c r="AE5" s="504"/>
      <c r="AF5" s="504"/>
      <c r="AG5" s="504"/>
    </row>
    <row r="6" spans="1:33" s="512" customFormat="1" ht="12.75" customHeight="1" thickBot="1" x14ac:dyDescent="0.3">
      <c r="A6" s="510"/>
      <c r="B6" s="513"/>
      <c r="C6" s="513"/>
      <c r="D6" s="431"/>
      <c r="E6" s="431"/>
      <c r="F6" s="431"/>
      <c r="G6" s="431"/>
      <c r="H6" s="431"/>
      <c r="I6" s="431"/>
      <c r="J6" s="431"/>
      <c r="K6" s="431"/>
      <c r="L6" s="431"/>
      <c r="M6" s="431"/>
      <c r="N6" s="431"/>
      <c r="O6" s="514" t="s">
        <v>3</v>
      </c>
      <c r="P6" s="504"/>
      <c r="Q6" s="504"/>
      <c r="R6" s="504">
        <v>1</v>
      </c>
      <c r="S6" s="504"/>
      <c r="T6" s="504"/>
      <c r="U6" s="504"/>
      <c r="V6" s="504"/>
      <c r="W6" s="504"/>
      <c r="X6" s="504"/>
      <c r="Y6" s="504"/>
      <c r="Z6" s="504"/>
      <c r="AA6" s="504"/>
      <c r="AB6" s="504"/>
      <c r="AC6" s="504"/>
      <c r="AD6" s="504"/>
      <c r="AE6" s="504"/>
      <c r="AF6" s="504"/>
      <c r="AG6" s="504"/>
    </row>
    <row r="7" spans="1:33" s="512" customFormat="1" ht="12.75" customHeight="1" x14ac:dyDescent="0.25">
      <c r="A7" s="1242" t="s">
        <v>380</v>
      </c>
      <c r="B7" s="1244" t="s">
        <v>381</v>
      </c>
      <c r="C7" s="1244" t="s">
        <v>6</v>
      </c>
      <c r="D7" s="1246" t="s">
        <v>1377</v>
      </c>
      <c r="E7" s="1246" t="s">
        <v>1343</v>
      </c>
      <c r="F7" s="1238" t="s">
        <v>1340</v>
      </c>
      <c r="G7" s="1238" t="s">
        <v>1378</v>
      </c>
      <c r="H7" s="1246" t="s">
        <v>1379</v>
      </c>
      <c r="I7" s="1238" t="s">
        <v>1380</v>
      </c>
      <c r="J7" s="1238" t="s">
        <v>1381</v>
      </c>
      <c r="K7" s="1238" t="s">
        <v>1382</v>
      </c>
      <c r="L7" s="1238" t="s">
        <v>1383</v>
      </c>
      <c r="M7" s="1246" t="s">
        <v>1384</v>
      </c>
      <c r="N7" s="1246" t="s">
        <v>1385</v>
      </c>
      <c r="O7" s="1248" t="s">
        <v>1386</v>
      </c>
      <c r="P7" s="504"/>
      <c r="Q7" s="504"/>
      <c r="R7" s="504">
        <v>2</v>
      </c>
      <c r="S7" s="504"/>
      <c r="T7" s="504"/>
      <c r="U7" s="504"/>
      <c r="V7" s="504"/>
      <c r="W7" s="504"/>
      <c r="X7" s="504"/>
      <c r="Y7" s="504"/>
      <c r="Z7" s="504"/>
      <c r="AA7" s="504"/>
      <c r="AB7" s="504"/>
      <c r="AC7" s="504"/>
      <c r="AD7" s="504"/>
      <c r="AE7" s="504"/>
      <c r="AF7" s="504"/>
      <c r="AG7" s="504"/>
    </row>
    <row r="8" spans="1:33" ht="28.5" customHeight="1" x14ac:dyDescent="0.2">
      <c r="A8" s="1243"/>
      <c r="B8" s="1245"/>
      <c r="C8" s="1245"/>
      <c r="D8" s="1247"/>
      <c r="E8" s="1247"/>
      <c r="F8" s="1239"/>
      <c r="G8" s="1239"/>
      <c r="H8" s="1247"/>
      <c r="I8" s="1239"/>
      <c r="J8" s="1239"/>
      <c r="K8" s="1239"/>
      <c r="L8" s="1239"/>
      <c r="M8" s="1247"/>
      <c r="N8" s="1247"/>
      <c r="O8" s="1249"/>
      <c r="P8" s="426"/>
      <c r="Q8" s="504"/>
    </row>
    <row r="9" spans="1:33" x14ac:dyDescent="0.2">
      <c r="A9" s="538" t="s">
        <v>8</v>
      </c>
      <c r="B9" s="437" t="s">
        <v>9</v>
      </c>
      <c r="C9" s="437" t="s">
        <v>10</v>
      </c>
      <c r="D9" s="437">
        <v>1</v>
      </c>
      <c r="E9" s="437">
        <v>2</v>
      </c>
      <c r="F9" s="437">
        <v>3</v>
      </c>
      <c r="G9" s="437">
        <v>4</v>
      </c>
      <c r="H9" s="437">
        <v>5</v>
      </c>
      <c r="I9" s="437">
        <v>6</v>
      </c>
      <c r="J9" s="437">
        <v>7</v>
      </c>
      <c r="K9" s="437">
        <v>8</v>
      </c>
      <c r="L9" s="437">
        <v>9</v>
      </c>
      <c r="M9" s="437">
        <v>10</v>
      </c>
      <c r="N9" s="437">
        <v>11</v>
      </c>
      <c r="O9" s="540">
        <v>12</v>
      </c>
      <c r="Q9" s="504"/>
    </row>
    <row r="10" spans="1:33" x14ac:dyDescent="0.2">
      <c r="A10" s="913" t="s">
        <v>183</v>
      </c>
      <c r="B10" s="516"/>
      <c r="C10" s="516">
        <v>1</v>
      </c>
      <c r="D10" s="517">
        <f>D11+D37+D53+D79+D105</f>
        <v>0</v>
      </c>
      <c r="E10" s="517">
        <f>E11+E37+E53+E79+E105</f>
        <v>0</v>
      </c>
      <c r="F10" s="517"/>
      <c r="G10" s="517"/>
      <c r="H10" s="517"/>
      <c r="I10" s="517"/>
      <c r="J10" s="757"/>
      <c r="K10" s="517"/>
      <c r="L10" s="517"/>
      <c r="M10" s="517">
        <f>M11+M37+M53+M79+M105</f>
        <v>0</v>
      </c>
      <c r="N10" s="517">
        <f>N11+N37+N53+N79+N105</f>
        <v>0</v>
      </c>
      <c r="O10" s="566">
        <f>O11+O37+O53+O79+O105</f>
        <v>0</v>
      </c>
      <c r="Q10" s="504"/>
    </row>
    <row r="11" spans="1:33" ht="25.5" x14ac:dyDescent="0.2">
      <c r="A11" s="530" t="s">
        <v>1387</v>
      </c>
      <c r="B11" s="518">
        <v>1210</v>
      </c>
      <c r="C11" s="518">
        <v>2</v>
      </c>
      <c r="D11" s="519">
        <f>SUM(D12:D36)</f>
        <v>0</v>
      </c>
      <c r="E11" s="519">
        <f>SUM(E12:E36)</f>
        <v>0</v>
      </c>
      <c r="F11" s="751"/>
      <c r="G11" s="751"/>
      <c r="H11" s="519"/>
      <c r="I11" s="519"/>
      <c r="J11" s="751"/>
      <c r="K11" s="519"/>
      <c r="L11" s="519"/>
      <c r="M11" s="519">
        <f>SUM(M12:M36)</f>
        <v>0</v>
      </c>
      <c r="N11" s="519">
        <f t="shared" ref="N11" si="0">SUM(N12:N36)</f>
        <v>0</v>
      </c>
      <c r="O11" s="442" cm="1">
        <f t="array" ref="O11">SUMPRODUCT((O12:O31=$R$2)*N12:N31)+SUM(O32:O36)</f>
        <v>0</v>
      </c>
      <c r="P11" s="839" t="str">
        <f>IF(N11=(i.04119a!D30-i.04119a!D31),"",N11-(i.04119a!D30-i.04119a!D31))</f>
        <v/>
      </c>
      <c r="Q11" s="504"/>
    </row>
    <row r="12" spans="1:33" ht="15" outlineLevel="1" x14ac:dyDescent="0.25">
      <c r="A12" s="914"/>
      <c r="B12" s="1233"/>
      <c r="C12" s="520">
        <v>3</v>
      </c>
      <c r="D12" s="521"/>
      <c r="E12" s="521"/>
      <c r="F12" s="752"/>
      <c r="G12" s="752"/>
      <c r="H12" s="838"/>
      <c r="I12" s="521"/>
      <c r="J12" s="758">
        <f>IF(H12=0,G12,G12+I12)</f>
        <v>0</v>
      </c>
      <c r="K12" s="522">
        <f t="shared" ref="K12:K31" si="1">IF(($O$5-J12)&gt;=0,$O$5-J12,0)</f>
        <v>0</v>
      </c>
      <c r="L12" s="522"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521">
        <f>IF(L12="Хэвийн",0,)</f>
        <v>0</v>
      </c>
      <c r="N12" s="522">
        <f>E12-M12</f>
        <v>0</v>
      </c>
      <c r="O12" s="915"/>
      <c r="P12" s="292"/>
      <c r="Q12" s="504"/>
    </row>
    <row r="13" spans="1:33" ht="15" outlineLevel="1" x14ac:dyDescent="0.25">
      <c r="A13" s="914"/>
      <c r="B13" s="1233"/>
      <c r="C13" s="520">
        <v>4</v>
      </c>
      <c r="D13" s="521"/>
      <c r="E13" s="521"/>
      <c r="F13" s="752"/>
      <c r="G13" s="752"/>
      <c r="H13" s="838"/>
      <c r="I13" s="521"/>
      <c r="J13" s="758">
        <f>IF(H13=0,G13,G13+I13)</f>
        <v>0</v>
      </c>
      <c r="K13" s="522">
        <f t="shared" si="1"/>
        <v>0</v>
      </c>
      <c r="L13" s="522" t="str">
        <f t="shared" ref="L13:L31" si="2">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521">
        <f t="shared" ref="M13:M21" si="3">IF(L13="Хэвийн",0,)</f>
        <v>0</v>
      </c>
      <c r="N13" s="522">
        <f t="shared" ref="N13:N21" si="4">E13-M13</f>
        <v>0</v>
      </c>
      <c r="O13" s="915"/>
      <c r="P13" s="292"/>
      <c r="Q13" s="504"/>
    </row>
    <row r="14" spans="1:33" ht="15" outlineLevel="1" x14ac:dyDescent="0.25">
      <c r="A14" s="914"/>
      <c r="B14" s="1233"/>
      <c r="C14" s="520">
        <v>5</v>
      </c>
      <c r="D14" s="521"/>
      <c r="E14" s="521"/>
      <c r="F14" s="752"/>
      <c r="G14" s="752"/>
      <c r="H14" s="838"/>
      <c r="I14" s="521"/>
      <c r="J14" s="758">
        <f t="shared" ref="J14:J21" si="5">IF(H14=0,G14,G14+I14)</f>
        <v>0</v>
      </c>
      <c r="K14" s="522">
        <f t="shared" si="1"/>
        <v>0</v>
      </c>
      <c r="L14" s="522" t="str">
        <f t="shared" si="2"/>
        <v>Хэвийн</v>
      </c>
      <c r="M14" s="521">
        <f t="shared" si="3"/>
        <v>0</v>
      </c>
      <c r="N14" s="522">
        <f t="shared" si="4"/>
        <v>0</v>
      </c>
      <c r="O14" s="915"/>
      <c r="P14" s="292"/>
      <c r="Q14" s="504"/>
    </row>
    <row r="15" spans="1:33" ht="15" outlineLevel="1" x14ac:dyDescent="0.25">
      <c r="A15" s="914"/>
      <c r="B15" s="1233"/>
      <c r="C15" s="520">
        <v>6</v>
      </c>
      <c r="D15" s="521"/>
      <c r="E15" s="521"/>
      <c r="F15" s="752"/>
      <c r="G15" s="752"/>
      <c r="H15" s="838"/>
      <c r="I15" s="521"/>
      <c r="J15" s="758">
        <f t="shared" si="5"/>
        <v>0</v>
      </c>
      <c r="K15" s="522">
        <f t="shared" si="1"/>
        <v>0</v>
      </c>
      <c r="L15" s="522" t="str">
        <f t="shared" si="2"/>
        <v>Хэвийн</v>
      </c>
      <c r="M15" s="521">
        <f t="shared" si="3"/>
        <v>0</v>
      </c>
      <c r="N15" s="522">
        <f t="shared" si="4"/>
        <v>0</v>
      </c>
      <c r="O15" s="915"/>
      <c r="P15" s="292"/>
      <c r="Q15" s="504"/>
    </row>
    <row r="16" spans="1:33" ht="15" outlineLevel="1" x14ac:dyDescent="0.25">
      <c r="A16" s="914"/>
      <c r="B16" s="1233"/>
      <c r="C16" s="520">
        <v>7</v>
      </c>
      <c r="D16" s="521"/>
      <c r="E16" s="521"/>
      <c r="F16" s="752"/>
      <c r="G16" s="752"/>
      <c r="H16" s="838"/>
      <c r="I16" s="521"/>
      <c r="J16" s="758">
        <f t="shared" si="5"/>
        <v>0</v>
      </c>
      <c r="K16" s="522">
        <f t="shared" si="1"/>
        <v>0</v>
      </c>
      <c r="L16" s="522" t="str">
        <f t="shared" si="2"/>
        <v>Хэвийн</v>
      </c>
      <c r="M16" s="521">
        <f t="shared" si="3"/>
        <v>0</v>
      </c>
      <c r="N16" s="522">
        <f t="shared" si="4"/>
        <v>0</v>
      </c>
      <c r="O16" s="915"/>
      <c r="P16" s="292"/>
      <c r="Q16" s="504"/>
    </row>
    <row r="17" spans="1:22" ht="15" outlineLevel="1" x14ac:dyDescent="0.25">
      <c r="A17" s="914"/>
      <c r="B17" s="1233"/>
      <c r="C17" s="520">
        <v>8</v>
      </c>
      <c r="D17" s="521"/>
      <c r="E17" s="521"/>
      <c r="F17" s="752"/>
      <c r="G17" s="752"/>
      <c r="H17" s="838"/>
      <c r="I17" s="521"/>
      <c r="J17" s="758">
        <f t="shared" si="5"/>
        <v>0</v>
      </c>
      <c r="K17" s="522">
        <f t="shared" si="1"/>
        <v>0</v>
      </c>
      <c r="L17" s="522" t="str">
        <f t="shared" si="2"/>
        <v>Хэвийн</v>
      </c>
      <c r="M17" s="521">
        <f t="shared" si="3"/>
        <v>0</v>
      </c>
      <c r="N17" s="522">
        <f t="shared" si="4"/>
        <v>0</v>
      </c>
      <c r="O17" s="915"/>
      <c r="P17" s="292"/>
      <c r="Q17" s="504"/>
    </row>
    <row r="18" spans="1:22" ht="15" outlineLevel="1" x14ac:dyDescent="0.25">
      <c r="A18" s="914"/>
      <c r="B18" s="1233"/>
      <c r="C18" s="520">
        <v>9</v>
      </c>
      <c r="D18" s="521"/>
      <c r="E18" s="521"/>
      <c r="F18" s="752"/>
      <c r="G18" s="752"/>
      <c r="H18" s="838"/>
      <c r="I18" s="521"/>
      <c r="J18" s="758">
        <f t="shared" si="5"/>
        <v>0</v>
      </c>
      <c r="K18" s="522">
        <f t="shared" si="1"/>
        <v>0</v>
      </c>
      <c r="L18" s="522" t="str">
        <f t="shared" si="2"/>
        <v>Хэвийн</v>
      </c>
      <c r="M18" s="521">
        <f t="shared" si="3"/>
        <v>0</v>
      </c>
      <c r="N18" s="522">
        <f t="shared" si="4"/>
        <v>0</v>
      </c>
      <c r="O18" s="915"/>
      <c r="P18" s="292"/>
      <c r="Q18" s="504"/>
    </row>
    <row r="19" spans="1:22" ht="15" outlineLevel="1" x14ac:dyDescent="0.25">
      <c r="A19" s="914"/>
      <c r="B19" s="1233"/>
      <c r="C19" s="520">
        <v>10</v>
      </c>
      <c r="D19" s="521"/>
      <c r="E19" s="521"/>
      <c r="F19" s="752"/>
      <c r="G19" s="752"/>
      <c r="H19" s="838"/>
      <c r="I19" s="521"/>
      <c r="J19" s="758">
        <f t="shared" si="5"/>
        <v>0</v>
      </c>
      <c r="K19" s="522">
        <f t="shared" si="1"/>
        <v>0</v>
      </c>
      <c r="L19" s="522" t="str">
        <f t="shared" si="2"/>
        <v>Хэвийн</v>
      </c>
      <c r="M19" s="521">
        <f t="shared" si="3"/>
        <v>0</v>
      </c>
      <c r="N19" s="522">
        <f t="shared" si="4"/>
        <v>0</v>
      </c>
      <c r="O19" s="915"/>
      <c r="P19" s="292"/>
      <c r="Q19" s="504"/>
    </row>
    <row r="20" spans="1:22" ht="15" outlineLevel="1" x14ac:dyDescent="0.25">
      <c r="A20" s="914"/>
      <c r="B20" s="1233"/>
      <c r="C20" s="520">
        <v>11</v>
      </c>
      <c r="D20" s="521"/>
      <c r="E20" s="521"/>
      <c r="F20" s="752"/>
      <c r="G20" s="752"/>
      <c r="H20" s="838"/>
      <c r="I20" s="521"/>
      <c r="J20" s="758">
        <f t="shared" si="5"/>
        <v>0</v>
      </c>
      <c r="K20" s="522">
        <f t="shared" si="1"/>
        <v>0</v>
      </c>
      <c r="L20" s="522" t="str">
        <f t="shared" si="2"/>
        <v>Хэвийн</v>
      </c>
      <c r="M20" s="521">
        <f t="shared" si="3"/>
        <v>0</v>
      </c>
      <c r="N20" s="522">
        <f t="shared" si="4"/>
        <v>0</v>
      </c>
      <c r="O20" s="915"/>
      <c r="P20" s="292"/>
      <c r="Q20" s="504"/>
    </row>
    <row r="21" spans="1:22" ht="15" outlineLevel="1" x14ac:dyDescent="0.25">
      <c r="A21" s="914"/>
      <c r="B21" s="1233"/>
      <c r="C21" s="520">
        <v>12</v>
      </c>
      <c r="D21" s="521"/>
      <c r="E21" s="521"/>
      <c r="F21" s="752"/>
      <c r="G21" s="752"/>
      <c r="H21" s="838"/>
      <c r="I21" s="521"/>
      <c r="J21" s="758">
        <f t="shared" si="5"/>
        <v>0</v>
      </c>
      <c r="K21" s="522">
        <f t="shared" si="1"/>
        <v>0</v>
      </c>
      <c r="L21" s="522" t="str">
        <f t="shared" si="2"/>
        <v>Хэвийн</v>
      </c>
      <c r="M21" s="521">
        <f t="shared" si="3"/>
        <v>0</v>
      </c>
      <c r="N21" s="522">
        <f t="shared" si="4"/>
        <v>0</v>
      </c>
      <c r="O21" s="915"/>
      <c r="P21" s="292"/>
      <c r="Q21" s="504"/>
    </row>
    <row r="22" spans="1:22" ht="15" outlineLevel="1" x14ac:dyDescent="0.25">
      <c r="A22" s="541"/>
      <c r="B22" s="1233"/>
      <c r="C22" s="520">
        <v>13</v>
      </c>
      <c r="D22" s="521"/>
      <c r="E22" s="521"/>
      <c r="F22" s="752"/>
      <c r="G22" s="752"/>
      <c r="H22" s="838"/>
      <c r="I22" s="521"/>
      <c r="J22" s="758">
        <f>IF(H22=0,G22,G22+I22)</f>
        <v>0</v>
      </c>
      <c r="K22" s="522">
        <f t="shared" si="1"/>
        <v>0</v>
      </c>
      <c r="L22" s="522" t="str">
        <f t="shared" si="2"/>
        <v>Хэвийн</v>
      </c>
      <c r="M22" s="521">
        <f>IF(L22="Хэвийн",0,)</f>
        <v>0</v>
      </c>
      <c r="N22" s="522">
        <f>E22-M22</f>
        <v>0</v>
      </c>
      <c r="O22" s="915"/>
      <c r="P22" s="292"/>
      <c r="Q22" s="504"/>
    </row>
    <row r="23" spans="1:22" ht="15" outlineLevel="1" x14ac:dyDescent="0.25">
      <c r="A23" s="541"/>
      <c r="B23" s="1233"/>
      <c r="C23" s="520">
        <v>14</v>
      </c>
      <c r="D23" s="521"/>
      <c r="E23" s="521"/>
      <c r="F23" s="752"/>
      <c r="G23" s="752"/>
      <c r="H23" s="838"/>
      <c r="I23" s="521"/>
      <c r="J23" s="758">
        <f>IF(H23=0,G23,G23+I23)</f>
        <v>0</v>
      </c>
      <c r="K23" s="522">
        <f t="shared" si="1"/>
        <v>0</v>
      </c>
      <c r="L23" s="522" t="str">
        <f t="shared" si="2"/>
        <v>Хэвийн</v>
      </c>
      <c r="M23" s="521">
        <f t="shared" ref="M23:M36" si="6">IF(L23="Хэвийн",0,)</f>
        <v>0</v>
      </c>
      <c r="N23" s="522">
        <f t="shared" ref="N23:N36" si="7">E23-M23</f>
        <v>0</v>
      </c>
      <c r="O23" s="915"/>
      <c r="P23" s="292"/>
      <c r="Q23" s="504"/>
    </row>
    <row r="24" spans="1:22" ht="15" outlineLevel="1" x14ac:dyDescent="0.25">
      <c r="A24" s="541"/>
      <c r="B24" s="1233"/>
      <c r="C24" s="520">
        <v>15</v>
      </c>
      <c r="D24" s="521"/>
      <c r="E24" s="521"/>
      <c r="F24" s="752"/>
      <c r="G24" s="752"/>
      <c r="H24" s="838"/>
      <c r="I24" s="521"/>
      <c r="J24" s="758">
        <f t="shared" ref="J24:J31" si="8">IF(H24=0,G24,G24+I24)</f>
        <v>0</v>
      </c>
      <c r="K24" s="522">
        <f t="shared" si="1"/>
        <v>0</v>
      </c>
      <c r="L24" s="522" t="str">
        <f t="shared" si="2"/>
        <v>Хэвийн</v>
      </c>
      <c r="M24" s="521">
        <f t="shared" si="6"/>
        <v>0</v>
      </c>
      <c r="N24" s="522">
        <f t="shared" si="7"/>
        <v>0</v>
      </c>
      <c r="O24" s="915"/>
      <c r="P24" s="292"/>
      <c r="Q24" s="504"/>
      <c r="V24" s="523"/>
    </row>
    <row r="25" spans="1:22" ht="15" outlineLevel="1" x14ac:dyDescent="0.25">
      <c r="A25" s="541"/>
      <c r="B25" s="1233"/>
      <c r="C25" s="520">
        <v>16</v>
      </c>
      <c r="D25" s="521"/>
      <c r="E25" s="521"/>
      <c r="F25" s="752"/>
      <c r="G25" s="752"/>
      <c r="H25" s="838"/>
      <c r="I25" s="521"/>
      <c r="J25" s="758">
        <f t="shared" si="8"/>
        <v>0</v>
      </c>
      <c r="K25" s="522">
        <f t="shared" si="1"/>
        <v>0</v>
      </c>
      <c r="L25" s="522" t="str">
        <f t="shared" si="2"/>
        <v>Хэвийн</v>
      </c>
      <c r="M25" s="521">
        <f t="shared" si="6"/>
        <v>0</v>
      </c>
      <c r="N25" s="522">
        <f t="shared" si="7"/>
        <v>0</v>
      </c>
      <c r="O25" s="915"/>
      <c r="P25" s="292"/>
      <c r="Q25" s="504"/>
      <c r="V25" s="523"/>
    </row>
    <row r="26" spans="1:22" ht="15" outlineLevel="1" x14ac:dyDescent="0.25">
      <c r="A26" s="541"/>
      <c r="B26" s="1233"/>
      <c r="C26" s="520">
        <v>17</v>
      </c>
      <c r="D26" s="521"/>
      <c r="E26" s="521"/>
      <c r="F26" s="752"/>
      <c r="G26" s="752"/>
      <c r="H26" s="838"/>
      <c r="I26" s="521"/>
      <c r="J26" s="758">
        <f t="shared" si="8"/>
        <v>0</v>
      </c>
      <c r="K26" s="522">
        <f t="shared" si="1"/>
        <v>0</v>
      </c>
      <c r="L26" s="522" t="str">
        <f t="shared" si="2"/>
        <v>Хэвийн</v>
      </c>
      <c r="M26" s="521">
        <f t="shared" si="6"/>
        <v>0</v>
      </c>
      <c r="N26" s="522">
        <f t="shared" si="7"/>
        <v>0</v>
      </c>
      <c r="O26" s="915"/>
      <c r="P26" s="292"/>
      <c r="Q26" s="504"/>
      <c r="V26" s="523"/>
    </row>
    <row r="27" spans="1:22" ht="15" outlineLevel="1" x14ac:dyDescent="0.25">
      <c r="A27" s="541"/>
      <c r="B27" s="1233"/>
      <c r="C27" s="520">
        <v>18</v>
      </c>
      <c r="D27" s="521"/>
      <c r="E27" s="521"/>
      <c r="F27" s="752"/>
      <c r="G27" s="752"/>
      <c r="H27" s="838"/>
      <c r="I27" s="521"/>
      <c r="J27" s="758">
        <f t="shared" si="8"/>
        <v>0</v>
      </c>
      <c r="K27" s="522">
        <f t="shared" si="1"/>
        <v>0</v>
      </c>
      <c r="L27" s="522" t="str">
        <f t="shared" si="2"/>
        <v>Хэвийн</v>
      </c>
      <c r="M27" s="521">
        <f t="shared" si="6"/>
        <v>0</v>
      </c>
      <c r="N27" s="522">
        <f t="shared" si="7"/>
        <v>0</v>
      </c>
      <c r="O27" s="915"/>
      <c r="P27" s="292"/>
      <c r="Q27" s="504"/>
      <c r="V27" s="523"/>
    </row>
    <row r="28" spans="1:22" ht="15" outlineLevel="1" x14ac:dyDescent="0.25">
      <c r="A28" s="541"/>
      <c r="B28" s="1233"/>
      <c r="C28" s="520">
        <v>19</v>
      </c>
      <c r="D28" s="521"/>
      <c r="E28" s="521"/>
      <c r="F28" s="752"/>
      <c r="G28" s="752"/>
      <c r="H28" s="838"/>
      <c r="I28" s="521"/>
      <c r="J28" s="758">
        <f t="shared" si="8"/>
        <v>0</v>
      </c>
      <c r="K28" s="522">
        <f t="shared" si="1"/>
        <v>0</v>
      </c>
      <c r="L28" s="522" t="str">
        <f t="shared" si="2"/>
        <v>Хэвийн</v>
      </c>
      <c r="M28" s="521">
        <f t="shared" si="6"/>
        <v>0</v>
      </c>
      <c r="N28" s="522">
        <f t="shared" si="7"/>
        <v>0</v>
      </c>
      <c r="O28" s="915"/>
      <c r="P28" s="292"/>
      <c r="Q28" s="504"/>
      <c r="V28" s="503"/>
    </row>
    <row r="29" spans="1:22" ht="15" outlineLevel="1" x14ac:dyDescent="0.25">
      <c r="A29" s="541"/>
      <c r="B29" s="1233"/>
      <c r="C29" s="520">
        <v>20</v>
      </c>
      <c r="D29" s="521"/>
      <c r="E29" s="521"/>
      <c r="F29" s="752"/>
      <c r="G29" s="752"/>
      <c r="H29" s="838"/>
      <c r="I29" s="521"/>
      <c r="J29" s="758">
        <f t="shared" si="8"/>
        <v>0</v>
      </c>
      <c r="K29" s="522">
        <f t="shared" si="1"/>
        <v>0</v>
      </c>
      <c r="L29" s="522" t="str">
        <f t="shared" si="2"/>
        <v>Хэвийн</v>
      </c>
      <c r="M29" s="521">
        <f t="shared" si="6"/>
        <v>0</v>
      </c>
      <c r="N29" s="522">
        <f t="shared" si="7"/>
        <v>0</v>
      </c>
      <c r="O29" s="915"/>
      <c r="P29" s="292"/>
      <c r="Q29" s="504"/>
    </row>
    <row r="30" spans="1:22" ht="15" outlineLevel="1" x14ac:dyDescent="0.25">
      <c r="A30" s="541"/>
      <c r="B30" s="1233"/>
      <c r="C30" s="520">
        <v>21</v>
      </c>
      <c r="D30" s="521"/>
      <c r="E30" s="521"/>
      <c r="F30" s="752"/>
      <c r="G30" s="752"/>
      <c r="H30" s="838"/>
      <c r="I30" s="521"/>
      <c r="J30" s="758">
        <f t="shared" si="8"/>
        <v>0</v>
      </c>
      <c r="K30" s="522">
        <f t="shared" si="1"/>
        <v>0</v>
      </c>
      <c r="L30" s="522" t="str">
        <f t="shared" si="2"/>
        <v>Хэвийн</v>
      </c>
      <c r="M30" s="521">
        <f t="shared" si="6"/>
        <v>0</v>
      </c>
      <c r="N30" s="522">
        <f t="shared" si="7"/>
        <v>0</v>
      </c>
      <c r="O30" s="915"/>
      <c r="P30" s="292"/>
      <c r="Q30" s="504"/>
    </row>
    <row r="31" spans="1:22" ht="15" outlineLevel="1" x14ac:dyDescent="0.25">
      <c r="A31" s="541"/>
      <c r="B31" s="1233"/>
      <c r="C31" s="520">
        <v>22</v>
      </c>
      <c r="D31" s="521"/>
      <c r="E31" s="521"/>
      <c r="F31" s="752"/>
      <c r="G31" s="752"/>
      <c r="H31" s="838"/>
      <c r="I31" s="521"/>
      <c r="J31" s="758">
        <f t="shared" si="8"/>
        <v>0</v>
      </c>
      <c r="K31" s="522">
        <f t="shared" si="1"/>
        <v>0</v>
      </c>
      <c r="L31" s="522" t="str">
        <f t="shared" si="2"/>
        <v>Хэвийн</v>
      </c>
      <c r="M31" s="521">
        <f t="shared" si="6"/>
        <v>0</v>
      </c>
      <c r="N31" s="522">
        <f t="shared" si="7"/>
        <v>0</v>
      </c>
      <c r="O31" s="915"/>
      <c r="P31" s="292"/>
      <c r="Q31" s="504"/>
    </row>
    <row r="32" spans="1:22" ht="15" outlineLevel="1" x14ac:dyDescent="0.25">
      <c r="A32" s="916" t="s">
        <v>1388</v>
      </c>
      <c r="B32" s="1233"/>
      <c r="C32" s="520">
        <v>23</v>
      </c>
      <c r="D32" s="522"/>
      <c r="E32" s="521"/>
      <c r="F32" s="753"/>
      <c r="G32" s="753"/>
      <c r="H32" s="524"/>
      <c r="I32" s="524"/>
      <c r="J32" s="753"/>
      <c r="K32" s="524"/>
      <c r="L32" s="522" t="s">
        <v>193</v>
      </c>
      <c r="M32" s="521">
        <f t="shared" si="6"/>
        <v>0</v>
      </c>
      <c r="N32" s="522">
        <f t="shared" si="7"/>
        <v>0</v>
      </c>
      <c r="O32" s="528"/>
      <c r="P32" s="292"/>
      <c r="Q32" s="504"/>
    </row>
    <row r="33" spans="1:17" ht="15" outlineLevel="1" x14ac:dyDescent="0.25">
      <c r="A33" s="916" t="s">
        <v>1389</v>
      </c>
      <c r="B33" s="1233"/>
      <c r="C33" s="520">
        <v>24</v>
      </c>
      <c r="D33" s="522"/>
      <c r="E33" s="521"/>
      <c r="F33" s="753"/>
      <c r="G33" s="753"/>
      <c r="H33" s="524"/>
      <c r="I33" s="524"/>
      <c r="J33" s="753"/>
      <c r="K33" s="524"/>
      <c r="L33" s="522" t="s">
        <v>194</v>
      </c>
      <c r="M33" s="521">
        <f t="shared" si="6"/>
        <v>0</v>
      </c>
      <c r="N33" s="522">
        <f t="shared" si="7"/>
        <v>0</v>
      </c>
      <c r="O33" s="528"/>
      <c r="P33" s="292"/>
      <c r="Q33" s="504"/>
    </row>
    <row r="34" spans="1:17" ht="15" outlineLevel="1" x14ac:dyDescent="0.25">
      <c r="A34" s="916" t="s">
        <v>1390</v>
      </c>
      <c r="B34" s="1233"/>
      <c r="C34" s="520">
        <v>25</v>
      </c>
      <c r="D34" s="522"/>
      <c r="E34" s="521"/>
      <c r="F34" s="753"/>
      <c r="G34" s="753"/>
      <c r="H34" s="524"/>
      <c r="I34" s="524"/>
      <c r="J34" s="753"/>
      <c r="K34" s="524"/>
      <c r="L34" s="522" t="s">
        <v>195</v>
      </c>
      <c r="M34" s="521">
        <f t="shared" si="6"/>
        <v>0</v>
      </c>
      <c r="N34" s="522">
        <f t="shared" si="7"/>
        <v>0</v>
      </c>
      <c r="O34" s="528"/>
      <c r="P34" s="292"/>
      <c r="Q34" s="504"/>
    </row>
    <row r="35" spans="1:17" ht="15" outlineLevel="1" x14ac:dyDescent="0.25">
      <c r="A35" s="916" t="s">
        <v>1391</v>
      </c>
      <c r="B35" s="1233"/>
      <c r="C35" s="520">
        <v>26</v>
      </c>
      <c r="D35" s="522"/>
      <c r="E35" s="521"/>
      <c r="F35" s="753"/>
      <c r="G35" s="753"/>
      <c r="H35" s="524"/>
      <c r="I35" s="524"/>
      <c r="J35" s="753"/>
      <c r="K35" s="524"/>
      <c r="L35" s="525" t="s">
        <v>196</v>
      </c>
      <c r="M35" s="521">
        <f t="shared" si="6"/>
        <v>0</v>
      </c>
      <c r="N35" s="522">
        <f t="shared" si="7"/>
        <v>0</v>
      </c>
      <c r="O35" s="528"/>
      <c r="P35" s="292"/>
      <c r="Q35" s="504"/>
    </row>
    <row r="36" spans="1:17" ht="15" outlineLevel="1" x14ac:dyDescent="0.25">
      <c r="A36" s="530" t="s">
        <v>1392</v>
      </c>
      <c r="B36" s="1233"/>
      <c r="C36" s="520">
        <v>27</v>
      </c>
      <c r="D36" s="522"/>
      <c r="E36" s="521"/>
      <c r="F36" s="753"/>
      <c r="G36" s="753"/>
      <c r="H36" s="524"/>
      <c r="I36" s="524"/>
      <c r="J36" s="753"/>
      <c r="K36" s="524"/>
      <c r="L36" s="522" t="s">
        <v>197</v>
      </c>
      <c r="M36" s="521">
        <f t="shared" si="6"/>
        <v>0</v>
      </c>
      <c r="N36" s="522">
        <f t="shared" si="7"/>
        <v>0</v>
      </c>
      <c r="O36" s="528"/>
      <c r="P36" s="292"/>
      <c r="Q36" s="504"/>
    </row>
    <row r="37" spans="1:17" ht="25.5" x14ac:dyDescent="0.2">
      <c r="A37" s="530" t="s">
        <v>1393</v>
      </c>
      <c r="B37" s="527">
        <v>1220</v>
      </c>
      <c r="C37" s="518">
        <v>28</v>
      </c>
      <c r="D37" s="441">
        <f>SUM(D38:D52)</f>
        <v>0</v>
      </c>
      <c r="E37" s="441">
        <f>SUM(E38:E52)</f>
        <v>0</v>
      </c>
      <c r="F37" s="754"/>
      <c r="G37" s="754"/>
      <c r="H37" s="441"/>
      <c r="I37" s="441"/>
      <c r="J37" s="754"/>
      <c r="K37" s="441"/>
      <c r="L37" s="441"/>
      <c r="M37" s="441">
        <f>SUM(M38:M52)</f>
        <v>0</v>
      </c>
      <c r="N37" s="441">
        <f t="shared" ref="N37" si="9">SUM(N38:N52)</f>
        <v>0</v>
      </c>
      <c r="O37" s="442" cm="1">
        <f t="array" ref="O37">SUMPRODUCT((O38:O47=$R$2)*N38:N47)+SUM(O48:O52)</f>
        <v>0</v>
      </c>
      <c r="P37" s="839" t="str">
        <f>IF(N37=(i.04119a!D32-i.04119a!D33),"",N37-(i.04119a!D32-i.04119a!D33))</f>
        <v/>
      </c>
      <c r="Q37" s="504"/>
    </row>
    <row r="38" spans="1:17" ht="15" outlineLevel="1" x14ac:dyDescent="0.25">
      <c r="A38" s="541"/>
      <c r="B38" s="1235"/>
      <c r="C38" s="520">
        <v>29</v>
      </c>
      <c r="D38" s="446"/>
      <c r="E38" s="446"/>
      <c r="F38" s="755"/>
      <c r="G38" s="755"/>
      <c r="H38" s="838"/>
      <c r="I38" s="446"/>
      <c r="J38" s="759">
        <f>IF(H38=0,G38,G38+I38)</f>
        <v>0</v>
      </c>
      <c r="K38" s="448">
        <f>IF(($O$5-J38)&gt;=0,$O$5-J38,0)</f>
        <v>0</v>
      </c>
      <c r="L38" s="522"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446">
        <f>IF(L38="Хэвийн",0,)</f>
        <v>0</v>
      </c>
      <c r="N38" s="448">
        <f>E38-M38</f>
        <v>0</v>
      </c>
      <c r="O38" s="915"/>
      <c r="P38" s="292"/>
      <c r="Q38" s="504"/>
    </row>
    <row r="39" spans="1:17" ht="15" outlineLevel="1" x14ac:dyDescent="0.25">
      <c r="A39" s="541"/>
      <c r="B39" s="1236"/>
      <c r="C39" s="520">
        <v>30</v>
      </c>
      <c r="D39" s="446"/>
      <c r="E39" s="446"/>
      <c r="F39" s="755"/>
      <c r="G39" s="755"/>
      <c r="H39" s="838"/>
      <c r="I39" s="446"/>
      <c r="J39" s="759">
        <f t="shared" ref="J39:J47" si="10">IF(H39=0,G39,G39+I39)</f>
        <v>0</v>
      </c>
      <c r="K39" s="448">
        <f t="shared" ref="K39:K47" si="11">IF(($O$5-J39)&gt;=0,$O$5-J39,0)</f>
        <v>0</v>
      </c>
      <c r="L39" s="522" t="str">
        <f t="shared" ref="L39:L47" si="12">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446">
        <f t="shared" ref="M39:M52" si="13">IF(L39="Хэвийн",0,)</f>
        <v>0</v>
      </c>
      <c r="N39" s="448">
        <f t="shared" ref="N39:N52" si="14">E39-M39</f>
        <v>0</v>
      </c>
      <c r="O39" s="915"/>
      <c r="P39" s="292"/>
      <c r="Q39" s="504"/>
    </row>
    <row r="40" spans="1:17" ht="15" outlineLevel="1" x14ac:dyDescent="0.25">
      <c r="A40" s="541"/>
      <c r="B40" s="1236"/>
      <c r="C40" s="520">
        <v>31</v>
      </c>
      <c r="D40" s="446"/>
      <c r="E40" s="446"/>
      <c r="F40" s="755"/>
      <c r="G40" s="755"/>
      <c r="H40" s="838"/>
      <c r="I40" s="446"/>
      <c r="J40" s="759">
        <f t="shared" si="10"/>
        <v>0</v>
      </c>
      <c r="K40" s="448">
        <f t="shared" si="11"/>
        <v>0</v>
      </c>
      <c r="L40" s="522" t="str">
        <f t="shared" si="12"/>
        <v>Хэвийн</v>
      </c>
      <c r="M40" s="446">
        <f t="shared" si="13"/>
        <v>0</v>
      </c>
      <c r="N40" s="448">
        <f t="shared" si="14"/>
        <v>0</v>
      </c>
      <c r="O40" s="915"/>
      <c r="P40" s="292"/>
      <c r="Q40" s="504"/>
    </row>
    <row r="41" spans="1:17" ht="15" outlineLevel="1" x14ac:dyDescent="0.25">
      <c r="A41" s="541"/>
      <c r="B41" s="1236"/>
      <c r="C41" s="520">
        <v>32</v>
      </c>
      <c r="D41" s="446"/>
      <c r="E41" s="446"/>
      <c r="F41" s="755"/>
      <c r="G41" s="755"/>
      <c r="H41" s="838"/>
      <c r="I41" s="446"/>
      <c r="J41" s="759">
        <f t="shared" si="10"/>
        <v>0</v>
      </c>
      <c r="K41" s="448">
        <f t="shared" si="11"/>
        <v>0</v>
      </c>
      <c r="L41" s="522" t="str">
        <f t="shared" si="12"/>
        <v>Хэвийн</v>
      </c>
      <c r="M41" s="446">
        <f t="shared" si="13"/>
        <v>0</v>
      </c>
      <c r="N41" s="448">
        <f t="shared" si="14"/>
        <v>0</v>
      </c>
      <c r="O41" s="915"/>
      <c r="P41" s="292"/>
      <c r="Q41" s="504"/>
    </row>
    <row r="42" spans="1:17" ht="15" outlineLevel="1" x14ac:dyDescent="0.25">
      <c r="A42" s="541"/>
      <c r="B42" s="1236"/>
      <c r="C42" s="520">
        <v>33</v>
      </c>
      <c r="D42" s="446"/>
      <c r="E42" s="446"/>
      <c r="F42" s="755"/>
      <c r="G42" s="755"/>
      <c r="H42" s="838"/>
      <c r="I42" s="446"/>
      <c r="J42" s="759">
        <f t="shared" si="10"/>
        <v>0</v>
      </c>
      <c r="K42" s="448">
        <f t="shared" si="11"/>
        <v>0</v>
      </c>
      <c r="L42" s="522" t="str">
        <f t="shared" si="12"/>
        <v>Хэвийн</v>
      </c>
      <c r="M42" s="446">
        <f t="shared" si="13"/>
        <v>0</v>
      </c>
      <c r="N42" s="448">
        <f t="shared" si="14"/>
        <v>0</v>
      </c>
      <c r="O42" s="915"/>
      <c r="P42" s="292"/>
      <c r="Q42" s="504"/>
    </row>
    <row r="43" spans="1:17" ht="15" outlineLevel="1" x14ac:dyDescent="0.25">
      <c r="A43" s="541"/>
      <c r="B43" s="1236"/>
      <c r="C43" s="520">
        <v>34</v>
      </c>
      <c r="D43" s="446"/>
      <c r="E43" s="446"/>
      <c r="F43" s="755"/>
      <c r="G43" s="755"/>
      <c r="H43" s="838"/>
      <c r="I43" s="446"/>
      <c r="J43" s="759">
        <f t="shared" si="10"/>
        <v>0</v>
      </c>
      <c r="K43" s="448">
        <f t="shared" si="11"/>
        <v>0</v>
      </c>
      <c r="L43" s="522" t="str">
        <f t="shared" si="12"/>
        <v>Хэвийн</v>
      </c>
      <c r="M43" s="446">
        <f t="shared" si="13"/>
        <v>0</v>
      </c>
      <c r="N43" s="448">
        <f t="shared" si="14"/>
        <v>0</v>
      </c>
      <c r="O43" s="915"/>
      <c r="P43" s="292"/>
      <c r="Q43" s="504"/>
    </row>
    <row r="44" spans="1:17" ht="15" outlineLevel="1" x14ac:dyDescent="0.25">
      <c r="A44" s="541"/>
      <c r="B44" s="1236"/>
      <c r="C44" s="520">
        <v>35</v>
      </c>
      <c r="D44" s="446"/>
      <c r="E44" s="446"/>
      <c r="F44" s="755"/>
      <c r="G44" s="755"/>
      <c r="H44" s="838"/>
      <c r="I44" s="446"/>
      <c r="J44" s="759">
        <f t="shared" si="10"/>
        <v>0</v>
      </c>
      <c r="K44" s="448">
        <f t="shared" si="11"/>
        <v>0</v>
      </c>
      <c r="L44" s="522" t="str">
        <f t="shared" si="12"/>
        <v>Хэвийн</v>
      </c>
      <c r="M44" s="446">
        <f t="shared" si="13"/>
        <v>0</v>
      </c>
      <c r="N44" s="448">
        <f t="shared" si="14"/>
        <v>0</v>
      </c>
      <c r="O44" s="915"/>
      <c r="P44" s="292"/>
      <c r="Q44" s="504"/>
    </row>
    <row r="45" spans="1:17" ht="15" outlineLevel="1" x14ac:dyDescent="0.25">
      <c r="A45" s="541"/>
      <c r="B45" s="1236"/>
      <c r="C45" s="520">
        <v>36</v>
      </c>
      <c r="D45" s="446"/>
      <c r="E45" s="446"/>
      <c r="F45" s="755"/>
      <c r="G45" s="755"/>
      <c r="H45" s="838"/>
      <c r="I45" s="446"/>
      <c r="J45" s="759">
        <f t="shared" si="10"/>
        <v>0</v>
      </c>
      <c r="K45" s="448">
        <f t="shared" si="11"/>
        <v>0</v>
      </c>
      <c r="L45" s="522" t="str">
        <f t="shared" si="12"/>
        <v>Хэвийн</v>
      </c>
      <c r="M45" s="446">
        <f t="shared" si="13"/>
        <v>0</v>
      </c>
      <c r="N45" s="448">
        <f t="shared" si="14"/>
        <v>0</v>
      </c>
      <c r="O45" s="915"/>
      <c r="P45" s="292"/>
      <c r="Q45" s="504"/>
    </row>
    <row r="46" spans="1:17" ht="15" outlineLevel="1" x14ac:dyDescent="0.25">
      <c r="A46" s="541"/>
      <c r="B46" s="1236"/>
      <c r="C46" s="520">
        <v>37</v>
      </c>
      <c r="D46" s="446"/>
      <c r="E46" s="446"/>
      <c r="F46" s="755"/>
      <c r="G46" s="755"/>
      <c r="H46" s="838"/>
      <c r="I46" s="446"/>
      <c r="J46" s="759">
        <f t="shared" si="10"/>
        <v>0</v>
      </c>
      <c r="K46" s="448">
        <f t="shared" si="11"/>
        <v>0</v>
      </c>
      <c r="L46" s="522" t="str">
        <f t="shared" si="12"/>
        <v>Хэвийн</v>
      </c>
      <c r="M46" s="446">
        <f t="shared" si="13"/>
        <v>0</v>
      </c>
      <c r="N46" s="448">
        <f t="shared" si="14"/>
        <v>0</v>
      </c>
      <c r="O46" s="915"/>
      <c r="P46" s="292"/>
      <c r="Q46" s="504"/>
    </row>
    <row r="47" spans="1:17" ht="15" outlineLevel="1" x14ac:dyDescent="0.25">
      <c r="A47" s="541"/>
      <c r="B47" s="1236"/>
      <c r="C47" s="520">
        <v>38</v>
      </c>
      <c r="D47" s="446"/>
      <c r="E47" s="446"/>
      <c r="F47" s="755"/>
      <c r="G47" s="755"/>
      <c r="H47" s="838"/>
      <c r="I47" s="446"/>
      <c r="J47" s="759">
        <f t="shared" si="10"/>
        <v>0</v>
      </c>
      <c r="K47" s="448">
        <f t="shared" si="11"/>
        <v>0</v>
      </c>
      <c r="L47" s="522" t="str">
        <f t="shared" si="12"/>
        <v>Хэвийн</v>
      </c>
      <c r="M47" s="446">
        <f t="shared" si="13"/>
        <v>0</v>
      </c>
      <c r="N47" s="448">
        <f t="shared" si="14"/>
        <v>0</v>
      </c>
      <c r="O47" s="915"/>
      <c r="P47" s="292"/>
      <c r="Q47" s="504"/>
    </row>
    <row r="48" spans="1:17" ht="15" outlineLevel="1" x14ac:dyDescent="0.25">
      <c r="A48" s="916" t="s">
        <v>1388</v>
      </c>
      <c r="B48" s="1236"/>
      <c r="C48" s="520">
        <v>39</v>
      </c>
      <c r="D48" s="448"/>
      <c r="E48" s="446"/>
      <c r="F48" s="756"/>
      <c r="G48" s="756"/>
      <c r="H48" s="529"/>
      <c r="I48" s="529"/>
      <c r="J48" s="756"/>
      <c r="K48" s="529"/>
      <c r="L48" s="448" t="s">
        <v>193</v>
      </c>
      <c r="M48" s="446">
        <f t="shared" si="13"/>
        <v>0</v>
      </c>
      <c r="N48" s="448">
        <f t="shared" si="14"/>
        <v>0</v>
      </c>
      <c r="O48" s="528"/>
      <c r="P48" s="292"/>
      <c r="Q48" s="504"/>
    </row>
    <row r="49" spans="1:33" ht="15" outlineLevel="1" x14ac:dyDescent="0.25">
      <c r="A49" s="916" t="s">
        <v>1389</v>
      </c>
      <c r="B49" s="1236"/>
      <c r="C49" s="520">
        <v>40</v>
      </c>
      <c r="D49" s="448"/>
      <c r="E49" s="446"/>
      <c r="F49" s="756"/>
      <c r="G49" s="756"/>
      <c r="H49" s="529"/>
      <c r="I49" s="529"/>
      <c r="J49" s="756"/>
      <c r="K49" s="529"/>
      <c r="L49" s="448" t="s">
        <v>194</v>
      </c>
      <c r="M49" s="446">
        <f t="shared" si="13"/>
        <v>0</v>
      </c>
      <c r="N49" s="448">
        <f t="shared" si="14"/>
        <v>0</v>
      </c>
      <c r="O49" s="528"/>
      <c r="P49" s="292"/>
      <c r="Q49" s="504"/>
    </row>
    <row r="50" spans="1:33" ht="15" outlineLevel="1" x14ac:dyDescent="0.25">
      <c r="A50" s="916" t="s">
        <v>1390</v>
      </c>
      <c r="B50" s="1236"/>
      <c r="C50" s="520">
        <v>41</v>
      </c>
      <c r="D50" s="448"/>
      <c r="E50" s="446"/>
      <c r="F50" s="756"/>
      <c r="G50" s="756"/>
      <c r="H50" s="529"/>
      <c r="I50" s="529"/>
      <c r="J50" s="756"/>
      <c r="K50" s="529"/>
      <c r="L50" s="448" t="s">
        <v>195</v>
      </c>
      <c r="M50" s="446">
        <f t="shared" si="13"/>
        <v>0</v>
      </c>
      <c r="N50" s="448">
        <f t="shared" si="14"/>
        <v>0</v>
      </c>
      <c r="O50" s="528"/>
      <c r="P50" s="292"/>
      <c r="Q50" s="504"/>
    </row>
    <row r="51" spans="1:33" s="503" customFormat="1" ht="15" outlineLevel="1" x14ac:dyDescent="0.25">
      <c r="A51" s="916" t="s">
        <v>1391</v>
      </c>
      <c r="B51" s="1236"/>
      <c r="C51" s="520">
        <v>42</v>
      </c>
      <c r="D51" s="448"/>
      <c r="E51" s="446"/>
      <c r="F51" s="756"/>
      <c r="G51" s="756"/>
      <c r="H51" s="529"/>
      <c r="I51" s="529"/>
      <c r="J51" s="756"/>
      <c r="K51" s="529"/>
      <c r="L51" s="917" t="s">
        <v>196</v>
      </c>
      <c r="M51" s="446">
        <f t="shared" si="13"/>
        <v>0</v>
      </c>
      <c r="N51" s="448">
        <f t="shared" si="14"/>
        <v>0</v>
      </c>
      <c r="O51" s="528"/>
      <c r="P51" s="292"/>
      <c r="Q51" s="504"/>
      <c r="R51" s="504"/>
      <c r="S51" s="504"/>
      <c r="T51" s="504"/>
      <c r="U51" s="504"/>
      <c r="V51" s="504"/>
      <c r="W51" s="504"/>
      <c r="X51" s="504"/>
      <c r="Y51" s="504"/>
      <c r="Z51" s="504"/>
      <c r="AA51" s="504"/>
      <c r="AB51" s="504"/>
      <c r="AC51" s="504"/>
      <c r="AD51" s="504"/>
      <c r="AE51" s="504"/>
      <c r="AF51" s="504"/>
      <c r="AG51" s="504"/>
    </row>
    <row r="52" spans="1:33" s="503" customFormat="1" ht="15" outlineLevel="1" x14ac:dyDescent="0.25">
      <c r="A52" s="530" t="s">
        <v>1392</v>
      </c>
      <c r="B52" s="1237"/>
      <c r="C52" s="520">
        <v>43</v>
      </c>
      <c r="D52" s="448"/>
      <c r="E52" s="446"/>
      <c r="F52" s="756"/>
      <c r="G52" s="756"/>
      <c r="H52" s="529"/>
      <c r="I52" s="529"/>
      <c r="J52" s="756"/>
      <c r="K52" s="529"/>
      <c r="L52" s="448" t="s">
        <v>197</v>
      </c>
      <c r="M52" s="446">
        <f t="shared" si="13"/>
        <v>0</v>
      </c>
      <c r="N52" s="448">
        <f t="shared" si="14"/>
        <v>0</v>
      </c>
      <c r="O52" s="528"/>
      <c r="P52" s="292"/>
      <c r="Q52" s="504"/>
      <c r="R52" s="504"/>
      <c r="S52" s="504"/>
      <c r="T52" s="504"/>
      <c r="U52" s="504"/>
      <c r="V52" s="504"/>
      <c r="W52" s="504"/>
      <c r="X52" s="504"/>
      <c r="Y52" s="504"/>
      <c r="Z52" s="504"/>
      <c r="AA52" s="504"/>
      <c r="AB52" s="504"/>
      <c r="AC52" s="504"/>
      <c r="AD52" s="504"/>
      <c r="AE52" s="504"/>
      <c r="AF52" s="504"/>
      <c r="AG52" s="504"/>
    </row>
    <row r="53" spans="1:33" s="503" customFormat="1" ht="25.5" x14ac:dyDescent="0.2">
      <c r="A53" s="530" t="s">
        <v>1394</v>
      </c>
      <c r="B53" s="527">
        <v>1230</v>
      </c>
      <c r="C53" s="518">
        <v>44</v>
      </c>
      <c r="D53" s="441">
        <f>SUM(D54:D78)</f>
        <v>0</v>
      </c>
      <c r="E53" s="441">
        <f>SUM(E54:E78)</f>
        <v>0</v>
      </c>
      <c r="F53" s="754"/>
      <c r="G53" s="754"/>
      <c r="H53" s="441"/>
      <c r="I53" s="441"/>
      <c r="J53" s="754"/>
      <c r="K53" s="441"/>
      <c r="L53" s="441"/>
      <c r="M53" s="441">
        <f>SUM(M54:M78)</f>
        <v>0</v>
      </c>
      <c r="N53" s="441">
        <f t="shared" ref="N53" si="15">SUM(N54:N78)</f>
        <v>0</v>
      </c>
      <c r="O53" s="442" cm="1">
        <f t="array" ref="O53">SUMPRODUCT((O54:O73=$R$2)*N54:N73)+SUM(O74:O78)</f>
        <v>0</v>
      </c>
      <c r="P53" s="839" t="str">
        <f>IF(N53=(i.04119a!D34-i.04119a!D35),"",N53-(i.04119a!D34-i.04119a!D35))</f>
        <v/>
      </c>
      <c r="Q53" s="504"/>
      <c r="R53" s="504"/>
      <c r="S53" s="504"/>
      <c r="T53" s="504"/>
      <c r="U53" s="504"/>
      <c r="V53" s="504"/>
      <c r="W53" s="504"/>
      <c r="X53" s="504"/>
      <c r="Y53" s="504"/>
      <c r="Z53" s="504"/>
      <c r="AA53" s="504"/>
      <c r="AB53" s="504"/>
      <c r="AC53" s="504"/>
      <c r="AD53" s="504"/>
      <c r="AE53" s="504"/>
      <c r="AF53" s="504"/>
      <c r="AG53" s="504"/>
    </row>
    <row r="54" spans="1:33" s="503" customFormat="1" ht="15" outlineLevel="1" x14ac:dyDescent="0.25">
      <c r="A54" s="914"/>
      <c r="B54" s="1233"/>
      <c r="C54" s="520">
        <v>45</v>
      </c>
      <c r="D54" s="521"/>
      <c r="E54" s="521"/>
      <c r="F54" s="752"/>
      <c r="G54" s="752"/>
      <c r="H54" s="838"/>
      <c r="I54" s="521"/>
      <c r="J54" s="758">
        <f>IF(H54=0,G54,G54+I54)</f>
        <v>0</v>
      </c>
      <c r="K54" s="522">
        <f>IF(($O$5-J54)&gt;=0,$O$5-J54,0)</f>
        <v>0</v>
      </c>
      <c r="L54" s="522"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521">
        <f>IF(L54="Хэвийн",0,)</f>
        <v>0</v>
      </c>
      <c r="N54" s="522">
        <f>E54-M54</f>
        <v>0</v>
      </c>
      <c r="O54" s="915"/>
      <c r="P54" s="292"/>
      <c r="Q54" s="504"/>
      <c r="R54" s="504"/>
      <c r="S54" s="504"/>
      <c r="T54" s="504"/>
      <c r="U54" s="504"/>
      <c r="V54" s="504"/>
      <c r="W54" s="504"/>
      <c r="X54" s="504"/>
      <c r="Y54" s="504"/>
      <c r="Z54" s="504"/>
      <c r="AA54" s="504"/>
      <c r="AB54" s="504"/>
      <c r="AC54" s="504"/>
      <c r="AD54" s="504"/>
      <c r="AE54" s="504"/>
      <c r="AF54" s="504"/>
      <c r="AG54" s="504"/>
    </row>
    <row r="55" spans="1:33" s="503" customFormat="1" ht="15" outlineLevel="1" x14ac:dyDescent="0.25">
      <c r="A55" s="914"/>
      <c r="B55" s="1233"/>
      <c r="C55" s="520">
        <v>46</v>
      </c>
      <c r="D55" s="521"/>
      <c r="E55" s="521"/>
      <c r="F55" s="752"/>
      <c r="G55" s="752"/>
      <c r="H55" s="838"/>
      <c r="I55" s="521"/>
      <c r="J55" s="758">
        <f>IF(H55=0,G55,G55+I55)</f>
        <v>0</v>
      </c>
      <c r="K55" s="522">
        <f t="shared" ref="K55:K73" si="16">IF(($O$5-J55)&gt;=0,$O$5-J55,0)</f>
        <v>0</v>
      </c>
      <c r="L55" s="522" t="str">
        <f t="shared" ref="L55:L73" si="17">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521">
        <f t="shared" ref="M55:M63" si="18">IF(L55="Хэвийн",0,)</f>
        <v>0</v>
      </c>
      <c r="N55" s="522">
        <f t="shared" ref="N55:N63" si="19">E55-M55</f>
        <v>0</v>
      </c>
      <c r="O55" s="915"/>
      <c r="P55" s="292"/>
      <c r="Q55" s="504"/>
      <c r="R55" s="504"/>
      <c r="S55" s="504"/>
      <c r="T55" s="504"/>
      <c r="U55" s="504"/>
      <c r="V55" s="504"/>
      <c r="W55" s="504"/>
      <c r="X55" s="504"/>
      <c r="Y55" s="504"/>
      <c r="Z55" s="504"/>
      <c r="AA55" s="504"/>
      <c r="AB55" s="504"/>
      <c r="AC55" s="504"/>
      <c r="AD55" s="504"/>
      <c r="AE55" s="504"/>
      <c r="AF55" s="504"/>
      <c r="AG55" s="504"/>
    </row>
    <row r="56" spans="1:33" s="503" customFormat="1" ht="15" outlineLevel="1" x14ac:dyDescent="0.25">
      <c r="A56" s="914"/>
      <c r="B56" s="1233"/>
      <c r="C56" s="520">
        <v>47</v>
      </c>
      <c r="D56" s="521"/>
      <c r="E56" s="521"/>
      <c r="F56" s="752"/>
      <c r="G56" s="752"/>
      <c r="H56" s="838"/>
      <c r="I56" s="521"/>
      <c r="J56" s="758">
        <f t="shared" ref="J56:J63" si="20">IF(H56=0,G56,G56+I56)</f>
        <v>0</v>
      </c>
      <c r="K56" s="522">
        <f t="shared" si="16"/>
        <v>0</v>
      </c>
      <c r="L56" s="522" t="str">
        <f t="shared" si="17"/>
        <v>Хэвийн</v>
      </c>
      <c r="M56" s="521">
        <f t="shared" si="18"/>
        <v>0</v>
      </c>
      <c r="N56" s="522">
        <f t="shared" si="19"/>
        <v>0</v>
      </c>
      <c r="O56" s="915"/>
      <c r="P56" s="292"/>
      <c r="Q56" s="504"/>
      <c r="R56" s="504"/>
      <c r="S56" s="504"/>
      <c r="T56" s="504"/>
      <c r="U56" s="504"/>
      <c r="V56" s="504"/>
      <c r="W56" s="504"/>
      <c r="X56" s="504"/>
      <c r="Y56" s="504"/>
      <c r="Z56" s="504"/>
      <c r="AA56" s="504"/>
      <c r="AB56" s="504"/>
      <c r="AC56" s="504"/>
      <c r="AD56" s="504"/>
      <c r="AE56" s="504"/>
      <c r="AF56" s="504"/>
      <c r="AG56" s="504"/>
    </row>
    <row r="57" spans="1:33" s="503" customFormat="1" ht="15" outlineLevel="1" x14ac:dyDescent="0.25">
      <c r="A57" s="914"/>
      <c r="B57" s="1233"/>
      <c r="C57" s="520">
        <v>48</v>
      </c>
      <c r="D57" s="521"/>
      <c r="E57" s="521"/>
      <c r="F57" s="752"/>
      <c r="G57" s="752"/>
      <c r="H57" s="838"/>
      <c r="I57" s="521"/>
      <c r="J57" s="758">
        <f t="shared" si="20"/>
        <v>0</v>
      </c>
      <c r="K57" s="522">
        <f t="shared" si="16"/>
        <v>0</v>
      </c>
      <c r="L57" s="522" t="str">
        <f t="shared" si="17"/>
        <v>Хэвийн</v>
      </c>
      <c r="M57" s="521">
        <f t="shared" si="18"/>
        <v>0</v>
      </c>
      <c r="N57" s="522">
        <f t="shared" si="19"/>
        <v>0</v>
      </c>
      <c r="O57" s="915"/>
      <c r="P57" s="292"/>
      <c r="Q57" s="504"/>
      <c r="R57" s="504"/>
      <c r="S57" s="504"/>
      <c r="T57" s="504"/>
      <c r="U57" s="504"/>
      <c r="V57" s="504"/>
      <c r="W57" s="504"/>
      <c r="X57" s="504"/>
      <c r="Y57" s="504"/>
      <c r="Z57" s="504"/>
      <c r="AA57" s="504"/>
      <c r="AB57" s="504"/>
      <c r="AC57" s="504"/>
      <c r="AD57" s="504"/>
      <c r="AE57" s="504"/>
      <c r="AF57" s="504"/>
      <c r="AG57" s="504"/>
    </row>
    <row r="58" spans="1:33" s="503" customFormat="1" ht="15" outlineLevel="1" x14ac:dyDescent="0.25">
      <c r="A58" s="914"/>
      <c r="B58" s="1233"/>
      <c r="C58" s="520">
        <v>49</v>
      </c>
      <c r="D58" s="521"/>
      <c r="E58" s="521"/>
      <c r="F58" s="752"/>
      <c r="G58" s="752"/>
      <c r="H58" s="838"/>
      <c r="I58" s="521"/>
      <c r="J58" s="758">
        <f t="shared" si="20"/>
        <v>0</v>
      </c>
      <c r="K58" s="522">
        <f t="shared" si="16"/>
        <v>0</v>
      </c>
      <c r="L58" s="522" t="str">
        <f t="shared" si="17"/>
        <v>Хэвийн</v>
      </c>
      <c r="M58" s="521">
        <f t="shared" si="18"/>
        <v>0</v>
      </c>
      <c r="N58" s="522">
        <f t="shared" si="19"/>
        <v>0</v>
      </c>
      <c r="O58" s="915"/>
      <c r="P58" s="292"/>
      <c r="Q58" s="504"/>
      <c r="R58" s="504"/>
      <c r="S58" s="504"/>
      <c r="T58" s="504"/>
      <c r="U58" s="504"/>
      <c r="V58" s="504"/>
      <c r="W58" s="504"/>
      <c r="X58" s="504"/>
      <c r="Y58" s="504"/>
      <c r="Z58" s="504"/>
      <c r="AA58" s="504"/>
      <c r="AB58" s="504"/>
      <c r="AC58" s="504"/>
      <c r="AD58" s="504"/>
      <c r="AE58" s="504"/>
      <c r="AF58" s="504"/>
      <c r="AG58" s="504"/>
    </row>
    <row r="59" spans="1:33" s="503" customFormat="1" ht="15" outlineLevel="1" x14ac:dyDescent="0.25">
      <c r="A59" s="914"/>
      <c r="B59" s="1233"/>
      <c r="C59" s="520">
        <v>50</v>
      </c>
      <c r="D59" s="521"/>
      <c r="E59" s="521"/>
      <c r="F59" s="752"/>
      <c r="G59" s="752"/>
      <c r="H59" s="838"/>
      <c r="I59" s="521"/>
      <c r="J59" s="758">
        <f t="shared" si="20"/>
        <v>0</v>
      </c>
      <c r="K59" s="522">
        <f t="shared" si="16"/>
        <v>0</v>
      </c>
      <c r="L59" s="522" t="str">
        <f t="shared" si="17"/>
        <v>Хэвийн</v>
      </c>
      <c r="M59" s="521">
        <f t="shared" si="18"/>
        <v>0</v>
      </c>
      <c r="N59" s="522">
        <f t="shared" si="19"/>
        <v>0</v>
      </c>
      <c r="O59" s="915"/>
      <c r="P59" s="292"/>
      <c r="Q59" s="504"/>
      <c r="R59" s="504"/>
      <c r="S59" s="504"/>
      <c r="T59" s="504"/>
      <c r="U59" s="504"/>
      <c r="V59" s="504"/>
      <c r="W59" s="504"/>
      <c r="X59" s="504"/>
      <c r="Y59" s="504"/>
      <c r="Z59" s="504"/>
      <c r="AA59" s="504"/>
      <c r="AB59" s="504"/>
      <c r="AC59" s="504"/>
      <c r="AD59" s="504"/>
      <c r="AE59" s="504"/>
      <c r="AF59" s="504"/>
      <c r="AG59" s="504"/>
    </row>
    <row r="60" spans="1:33" s="503" customFormat="1" ht="15" outlineLevel="1" x14ac:dyDescent="0.25">
      <c r="A60" s="914"/>
      <c r="B60" s="1233"/>
      <c r="C60" s="520">
        <v>51</v>
      </c>
      <c r="D60" s="521"/>
      <c r="E60" s="521"/>
      <c r="F60" s="752"/>
      <c r="G60" s="752"/>
      <c r="H60" s="838"/>
      <c r="I60" s="521"/>
      <c r="J60" s="758">
        <f t="shared" si="20"/>
        <v>0</v>
      </c>
      <c r="K60" s="522">
        <f t="shared" si="16"/>
        <v>0</v>
      </c>
      <c r="L60" s="522" t="str">
        <f t="shared" si="17"/>
        <v>Хэвийн</v>
      </c>
      <c r="M60" s="521">
        <f t="shared" si="18"/>
        <v>0</v>
      </c>
      <c r="N60" s="522">
        <f t="shared" si="19"/>
        <v>0</v>
      </c>
      <c r="O60" s="915"/>
      <c r="P60" s="292"/>
      <c r="Q60" s="504"/>
      <c r="R60" s="504"/>
      <c r="S60" s="504"/>
      <c r="T60" s="504"/>
      <c r="U60" s="504"/>
      <c r="V60" s="504"/>
      <c r="W60" s="504"/>
      <c r="X60" s="504"/>
      <c r="Y60" s="504"/>
      <c r="Z60" s="504"/>
      <c r="AA60" s="504"/>
      <c r="AB60" s="504"/>
      <c r="AC60" s="504"/>
      <c r="AD60" s="504"/>
      <c r="AE60" s="504"/>
      <c r="AF60" s="504"/>
      <c r="AG60" s="504"/>
    </row>
    <row r="61" spans="1:33" s="503" customFormat="1" ht="15" outlineLevel="1" x14ac:dyDescent="0.25">
      <c r="A61" s="914"/>
      <c r="B61" s="1233"/>
      <c r="C61" s="520">
        <v>52</v>
      </c>
      <c r="D61" s="521"/>
      <c r="E61" s="521"/>
      <c r="F61" s="752"/>
      <c r="G61" s="752"/>
      <c r="H61" s="838"/>
      <c r="I61" s="521"/>
      <c r="J61" s="758">
        <f t="shared" si="20"/>
        <v>0</v>
      </c>
      <c r="K61" s="522">
        <f t="shared" si="16"/>
        <v>0</v>
      </c>
      <c r="L61" s="522" t="str">
        <f t="shared" si="17"/>
        <v>Хэвийн</v>
      </c>
      <c r="M61" s="521">
        <f t="shared" si="18"/>
        <v>0</v>
      </c>
      <c r="N61" s="522">
        <f t="shared" si="19"/>
        <v>0</v>
      </c>
      <c r="O61" s="915"/>
      <c r="P61" s="292"/>
      <c r="Q61" s="504"/>
      <c r="R61" s="504"/>
      <c r="S61" s="504"/>
      <c r="T61" s="504"/>
      <c r="U61" s="504"/>
      <c r="V61" s="504"/>
      <c r="W61" s="504"/>
      <c r="X61" s="504"/>
      <c r="Y61" s="504"/>
      <c r="Z61" s="504"/>
      <c r="AA61" s="504"/>
      <c r="AB61" s="504"/>
      <c r="AC61" s="504"/>
      <c r="AD61" s="504"/>
      <c r="AE61" s="504"/>
      <c r="AF61" s="504"/>
      <c r="AG61" s="504"/>
    </row>
    <row r="62" spans="1:33" s="503" customFormat="1" ht="15" outlineLevel="1" x14ac:dyDescent="0.25">
      <c r="A62" s="914"/>
      <c r="B62" s="1233"/>
      <c r="C62" s="520">
        <v>53</v>
      </c>
      <c r="D62" s="521"/>
      <c r="E62" s="521"/>
      <c r="F62" s="752"/>
      <c r="G62" s="752"/>
      <c r="H62" s="838"/>
      <c r="I62" s="521"/>
      <c r="J62" s="758">
        <f t="shared" si="20"/>
        <v>0</v>
      </c>
      <c r="K62" s="522">
        <f t="shared" si="16"/>
        <v>0</v>
      </c>
      <c r="L62" s="522" t="str">
        <f t="shared" si="17"/>
        <v>Хэвийн</v>
      </c>
      <c r="M62" s="521">
        <f t="shared" si="18"/>
        <v>0</v>
      </c>
      <c r="N62" s="522">
        <f t="shared" si="19"/>
        <v>0</v>
      </c>
      <c r="O62" s="915"/>
      <c r="P62" s="292"/>
      <c r="Q62" s="504"/>
      <c r="R62" s="504"/>
      <c r="S62" s="504"/>
      <c r="T62" s="504"/>
      <c r="U62" s="504"/>
      <c r="V62" s="504"/>
      <c r="W62" s="504"/>
      <c r="X62" s="504"/>
      <c r="Y62" s="504"/>
      <c r="Z62" s="504"/>
      <c r="AA62" s="504"/>
      <c r="AB62" s="504"/>
      <c r="AC62" s="504"/>
      <c r="AD62" s="504"/>
      <c r="AE62" s="504"/>
      <c r="AF62" s="504"/>
      <c r="AG62" s="504"/>
    </row>
    <row r="63" spans="1:33" s="503" customFormat="1" ht="15" outlineLevel="1" x14ac:dyDescent="0.25">
      <c r="A63" s="914"/>
      <c r="B63" s="1233"/>
      <c r="C63" s="520">
        <v>54</v>
      </c>
      <c r="D63" s="521"/>
      <c r="E63" s="521"/>
      <c r="F63" s="752"/>
      <c r="G63" s="752"/>
      <c r="H63" s="838"/>
      <c r="I63" s="521"/>
      <c r="J63" s="758">
        <f t="shared" si="20"/>
        <v>0</v>
      </c>
      <c r="K63" s="522">
        <f t="shared" si="16"/>
        <v>0</v>
      </c>
      <c r="L63" s="522" t="str">
        <f t="shared" si="17"/>
        <v>Хэвийн</v>
      </c>
      <c r="M63" s="521">
        <f t="shared" si="18"/>
        <v>0</v>
      </c>
      <c r="N63" s="522">
        <f t="shared" si="19"/>
        <v>0</v>
      </c>
      <c r="O63" s="915"/>
      <c r="P63" s="292"/>
      <c r="Q63" s="504"/>
      <c r="R63" s="504"/>
      <c r="S63" s="504"/>
      <c r="T63" s="504"/>
      <c r="U63" s="504"/>
      <c r="V63" s="504"/>
      <c r="W63" s="504"/>
      <c r="X63" s="504"/>
      <c r="Y63" s="504"/>
      <c r="Z63" s="504"/>
      <c r="AA63" s="504"/>
      <c r="AB63" s="504"/>
      <c r="AC63" s="504"/>
      <c r="AD63" s="504"/>
      <c r="AE63" s="504"/>
      <c r="AF63" s="504"/>
      <c r="AG63" s="504"/>
    </row>
    <row r="64" spans="1:33" s="503" customFormat="1" ht="15" outlineLevel="1" x14ac:dyDescent="0.25">
      <c r="A64" s="541"/>
      <c r="B64" s="1233"/>
      <c r="C64" s="520">
        <v>55</v>
      </c>
      <c r="D64" s="521"/>
      <c r="E64" s="521"/>
      <c r="F64" s="752"/>
      <c r="G64" s="752"/>
      <c r="H64" s="838"/>
      <c r="I64" s="521"/>
      <c r="J64" s="758">
        <f>IF(H64=0,G64,G64+I64)</f>
        <v>0</v>
      </c>
      <c r="K64" s="522">
        <f t="shared" si="16"/>
        <v>0</v>
      </c>
      <c r="L64" s="522" t="str">
        <f t="shared" si="17"/>
        <v>Хэвийн</v>
      </c>
      <c r="M64" s="521">
        <f>IF(L64="Хэвийн",0,)</f>
        <v>0</v>
      </c>
      <c r="N64" s="522">
        <f>E64-M64</f>
        <v>0</v>
      </c>
      <c r="O64" s="915"/>
      <c r="P64" s="292"/>
      <c r="Q64" s="504"/>
      <c r="R64" s="504"/>
      <c r="S64" s="504"/>
      <c r="T64" s="504"/>
      <c r="U64" s="504"/>
      <c r="V64" s="504"/>
      <c r="W64" s="504"/>
      <c r="X64" s="504"/>
      <c r="Y64" s="504"/>
      <c r="Z64" s="504"/>
      <c r="AA64" s="504"/>
      <c r="AB64" s="504"/>
      <c r="AC64" s="504"/>
      <c r="AD64" s="504"/>
      <c r="AE64" s="504"/>
      <c r="AF64" s="504"/>
      <c r="AG64" s="504"/>
    </row>
    <row r="65" spans="1:33" s="503" customFormat="1" ht="15" outlineLevel="1" x14ac:dyDescent="0.25">
      <c r="A65" s="541"/>
      <c r="B65" s="1233"/>
      <c r="C65" s="520">
        <v>56</v>
      </c>
      <c r="D65" s="521"/>
      <c r="E65" s="521"/>
      <c r="F65" s="752"/>
      <c r="G65" s="752"/>
      <c r="H65" s="838"/>
      <c r="I65" s="521"/>
      <c r="J65" s="758">
        <f>IF(H65=0,G65,G65+I65)</f>
        <v>0</v>
      </c>
      <c r="K65" s="522">
        <f t="shared" si="16"/>
        <v>0</v>
      </c>
      <c r="L65" s="522" t="str">
        <f t="shared" si="17"/>
        <v>Хэвийн</v>
      </c>
      <c r="M65" s="521">
        <f t="shared" ref="M65:M78" si="21">IF(L65="Хэвийн",0,)</f>
        <v>0</v>
      </c>
      <c r="N65" s="522">
        <f t="shared" ref="N65:N78" si="22">E65-M65</f>
        <v>0</v>
      </c>
      <c r="O65" s="915"/>
      <c r="P65" s="292"/>
      <c r="Q65" s="504"/>
      <c r="R65" s="504"/>
      <c r="S65" s="504"/>
      <c r="T65" s="504"/>
      <c r="U65" s="504"/>
      <c r="V65" s="504"/>
      <c r="W65" s="504"/>
      <c r="X65" s="504"/>
      <c r="Y65" s="504"/>
      <c r="Z65" s="504"/>
      <c r="AA65" s="504"/>
      <c r="AB65" s="504"/>
      <c r="AC65" s="504"/>
      <c r="AD65" s="504"/>
      <c r="AE65" s="504"/>
      <c r="AF65" s="504"/>
      <c r="AG65" s="504"/>
    </row>
    <row r="66" spans="1:33" s="503" customFormat="1" ht="15" outlineLevel="1" x14ac:dyDescent="0.25">
      <c r="A66" s="541"/>
      <c r="B66" s="1233"/>
      <c r="C66" s="520">
        <v>57</v>
      </c>
      <c r="D66" s="521"/>
      <c r="E66" s="521"/>
      <c r="F66" s="752"/>
      <c r="G66" s="752"/>
      <c r="H66" s="838"/>
      <c r="I66" s="521"/>
      <c r="J66" s="758">
        <f t="shared" ref="J66:J73" si="23">IF(H66=0,G66,G66+I66)</f>
        <v>0</v>
      </c>
      <c r="K66" s="522">
        <f t="shared" si="16"/>
        <v>0</v>
      </c>
      <c r="L66" s="522" t="str">
        <f t="shared" si="17"/>
        <v>Хэвийн</v>
      </c>
      <c r="M66" s="521">
        <f t="shared" si="21"/>
        <v>0</v>
      </c>
      <c r="N66" s="522">
        <f t="shared" si="22"/>
        <v>0</v>
      </c>
      <c r="O66" s="915"/>
      <c r="P66" s="292"/>
      <c r="Q66" s="504"/>
      <c r="R66" s="504"/>
      <c r="S66" s="504"/>
      <c r="T66" s="504"/>
      <c r="U66" s="504"/>
      <c r="V66" s="504"/>
      <c r="W66" s="504"/>
      <c r="X66" s="504"/>
      <c r="Y66" s="504"/>
      <c r="Z66" s="504"/>
      <c r="AA66" s="504"/>
      <c r="AB66" s="504"/>
      <c r="AC66" s="504"/>
      <c r="AD66" s="504"/>
      <c r="AE66" s="504"/>
      <c r="AF66" s="504"/>
      <c r="AG66" s="504"/>
    </row>
    <row r="67" spans="1:33" s="503" customFormat="1" ht="15" outlineLevel="1" x14ac:dyDescent="0.25">
      <c r="A67" s="541"/>
      <c r="B67" s="1233"/>
      <c r="C67" s="520">
        <v>58</v>
      </c>
      <c r="D67" s="521"/>
      <c r="E67" s="521"/>
      <c r="F67" s="752"/>
      <c r="G67" s="752"/>
      <c r="H67" s="838"/>
      <c r="I67" s="521"/>
      <c r="J67" s="758">
        <f t="shared" si="23"/>
        <v>0</v>
      </c>
      <c r="K67" s="522">
        <f t="shared" si="16"/>
        <v>0</v>
      </c>
      <c r="L67" s="522" t="str">
        <f t="shared" si="17"/>
        <v>Хэвийн</v>
      </c>
      <c r="M67" s="521">
        <f t="shared" si="21"/>
        <v>0</v>
      </c>
      <c r="N67" s="522">
        <f t="shared" si="22"/>
        <v>0</v>
      </c>
      <c r="O67" s="915"/>
      <c r="P67" s="292"/>
      <c r="Q67" s="504"/>
      <c r="R67" s="504"/>
      <c r="S67" s="504"/>
      <c r="T67" s="504"/>
      <c r="U67" s="504"/>
      <c r="V67" s="504"/>
      <c r="W67" s="504"/>
      <c r="X67" s="504"/>
      <c r="Y67" s="504"/>
      <c r="Z67" s="504"/>
      <c r="AA67" s="504"/>
      <c r="AB67" s="504"/>
      <c r="AC67" s="504"/>
      <c r="AD67" s="504"/>
      <c r="AE67" s="504"/>
      <c r="AF67" s="504"/>
      <c r="AG67" s="504"/>
    </row>
    <row r="68" spans="1:33" s="503" customFormat="1" ht="15" outlineLevel="1" x14ac:dyDescent="0.25">
      <c r="A68" s="541"/>
      <c r="B68" s="1233"/>
      <c r="C68" s="520">
        <v>59</v>
      </c>
      <c r="D68" s="521"/>
      <c r="E68" s="521"/>
      <c r="F68" s="752"/>
      <c r="G68" s="752"/>
      <c r="H68" s="838"/>
      <c r="I68" s="521"/>
      <c r="J68" s="758">
        <f t="shared" si="23"/>
        <v>0</v>
      </c>
      <c r="K68" s="522">
        <f t="shared" si="16"/>
        <v>0</v>
      </c>
      <c r="L68" s="522" t="str">
        <f t="shared" si="17"/>
        <v>Хэвийн</v>
      </c>
      <c r="M68" s="521">
        <f t="shared" si="21"/>
        <v>0</v>
      </c>
      <c r="N68" s="522">
        <f t="shared" si="22"/>
        <v>0</v>
      </c>
      <c r="O68" s="915"/>
      <c r="P68" s="292"/>
      <c r="Q68" s="504"/>
      <c r="R68" s="504"/>
      <c r="S68" s="504"/>
      <c r="T68" s="504"/>
      <c r="U68" s="504"/>
      <c r="V68" s="504"/>
      <c r="W68" s="504"/>
      <c r="X68" s="504"/>
      <c r="Y68" s="504"/>
      <c r="Z68" s="504"/>
      <c r="AA68" s="504"/>
      <c r="AB68" s="504"/>
      <c r="AC68" s="504"/>
      <c r="AD68" s="504"/>
      <c r="AE68" s="504"/>
      <c r="AF68" s="504"/>
      <c r="AG68" s="504"/>
    </row>
    <row r="69" spans="1:33" s="503" customFormat="1" ht="15" outlineLevel="1" x14ac:dyDescent="0.25">
      <c r="A69" s="541"/>
      <c r="B69" s="1233"/>
      <c r="C69" s="520">
        <v>60</v>
      </c>
      <c r="D69" s="521"/>
      <c r="E69" s="521"/>
      <c r="F69" s="752"/>
      <c r="G69" s="752"/>
      <c r="H69" s="838"/>
      <c r="I69" s="521"/>
      <c r="J69" s="758">
        <f t="shared" si="23"/>
        <v>0</v>
      </c>
      <c r="K69" s="522">
        <f t="shared" si="16"/>
        <v>0</v>
      </c>
      <c r="L69" s="522" t="str">
        <f t="shared" si="17"/>
        <v>Хэвийн</v>
      </c>
      <c r="M69" s="521">
        <f t="shared" si="21"/>
        <v>0</v>
      </c>
      <c r="N69" s="522">
        <f t="shared" si="22"/>
        <v>0</v>
      </c>
      <c r="O69" s="915"/>
      <c r="P69" s="292"/>
      <c r="Q69" s="504"/>
      <c r="R69" s="504"/>
      <c r="S69" s="504"/>
      <c r="T69" s="504"/>
      <c r="U69" s="504"/>
      <c r="V69" s="504"/>
      <c r="W69" s="504"/>
      <c r="X69" s="504"/>
      <c r="Y69" s="504"/>
      <c r="Z69" s="504"/>
      <c r="AA69" s="504"/>
      <c r="AB69" s="504"/>
      <c r="AC69" s="504"/>
      <c r="AD69" s="504"/>
      <c r="AE69" s="504"/>
      <c r="AF69" s="504"/>
      <c r="AG69" s="504"/>
    </row>
    <row r="70" spans="1:33" s="503" customFormat="1" ht="15" outlineLevel="1" x14ac:dyDescent="0.25">
      <c r="A70" s="541"/>
      <c r="B70" s="1233"/>
      <c r="C70" s="520">
        <v>61</v>
      </c>
      <c r="D70" s="521"/>
      <c r="E70" s="521"/>
      <c r="F70" s="752"/>
      <c r="G70" s="752"/>
      <c r="H70" s="838"/>
      <c r="I70" s="521"/>
      <c r="J70" s="758">
        <f t="shared" si="23"/>
        <v>0</v>
      </c>
      <c r="K70" s="522">
        <f t="shared" si="16"/>
        <v>0</v>
      </c>
      <c r="L70" s="522" t="str">
        <f t="shared" si="17"/>
        <v>Хэвийн</v>
      </c>
      <c r="M70" s="521">
        <f t="shared" si="21"/>
        <v>0</v>
      </c>
      <c r="N70" s="522">
        <f t="shared" si="22"/>
        <v>0</v>
      </c>
      <c r="O70" s="915"/>
      <c r="P70" s="292"/>
      <c r="Q70" s="504"/>
      <c r="R70" s="504"/>
      <c r="S70" s="504"/>
      <c r="T70" s="504"/>
      <c r="U70" s="504"/>
      <c r="V70" s="504"/>
      <c r="W70" s="504"/>
      <c r="X70" s="504"/>
      <c r="Y70" s="504"/>
      <c r="Z70" s="504"/>
      <c r="AA70" s="504"/>
      <c r="AB70" s="504"/>
      <c r="AC70" s="504"/>
      <c r="AD70" s="504"/>
      <c r="AE70" s="504"/>
      <c r="AF70" s="504"/>
      <c r="AG70" s="504"/>
    </row>
    <row r="71" spans="1:33" s="503" customFormat="1" ht="15" outlineLevel="1" x14ac:dyDescent="0.25">
      <c r="A71" s="541"/>
      <c r="B71" s="1233"/>
      <c r="C71" s="520">
        <v>62</v>
      </c>
      <c r="D71" s="521"/>
      <c r="E71" s="521"/>
      <c r="F71" s="752"/>
      <c r="G71" s="752"/>
      <c r="H71" s="838"/>
      <c r="I71" s="521"/>
      <c r="J71" s="758">
        <f t="shared" si="23"/>
        <v>0</v>
      </c>
      <c r="K71" s="522">
        <f t="shared" si="16"/>
        <v>0</v>
      </c>
      <c r="L71" s="522" t="str">
        <f t="shared" si="17"/>
        <v>Хэвийн</v>
      </c>
      <c r="M71" s="521">
        <f t="shared" si="21"/>
        <v>0</v>
      </c>
      <c r="N71" s="522">
        <f t="shared" si="22"/>
        <v>0</v>
      </c>
      <c r="O71" s="915"/>
      <c r="P71" s="292"/>
      <c r="Q71" s="504"/>
      <c r="R71" s="504"/>
      <c r="S71" s="504"/>
      <c r="T71" s="504"/>
      <c r="U71" s="504"/>
      <c r="V71" s="504"/>
      <c r="W71" s="504"/>
      <c r="X71" s="504"/>
      <c r="Y71" s="504"/>
      <c r="Z71" s="504"/>
      <c r="AA71" s="504"/>
      <c r="AB71" s="504"/>
      <c r="AC71" s="504"/>
      <c r="AD71" s="504"/>
      <c r="AE71" s="504"/>
      <c r="AF71" s="504"/>
      <c r="AG71" s="504"/>
    </row>
    <row r="72" spans="1:33" s="503" customFormat="1" ht="15" outlineLevel="1" x14ac:dyDescent="0.25">
      <c r="A72" s="541"/>
      <c r="B72" s="1233"/>
      <c r="C72" s="520">
        <v>63</v>
      </c>
      <c r="D72" s="521"/>
      <c r="E72" s="521"/>
      <c r="F72" s="752"/>
      <c r="G72" s="752"/>
      <c r="H72" s="838"/>
      <c r="I72" s="521"/>
      <c r="J72" s="758">
        <f t="shared" si="23"/>
        <v>0</v>
      </c>
      <c r="K72" s="522">
        <f t="shared" si="16"/>
        <v>0</v>
      </c>
      <c r="L72" s="522" t="str">
        <f t="shared" si="17"/>
        <v>Хэвийн</v>
      </c>
      <c r="M72" s="521">
        <f t="shared" si="21"/>
        <v>0</v>
      </c>
      <c r="N72" s="522">
        <f t="shared" si="22"/>
        <v>0</v>
      </c>
      <c r="O72" s="915"/>
      <c r="P72" s="292"/>
      <c r="Q72" s="504"/>
      <c r="R72" s="504"/>
      <c r="S72" s="504"/>
      <c r="T72" s="504"/>
      <c r="U72" s="504"/>
      <c r="V72" s="504"/>
      <c r="W72" s="504"/>
      <c r="X72" s="504"/>
      <c r="Y72" s="504"/>
      <c r="Z72" s="504"/>
      <c r="AA72" s="504"/>
      <c r="AB72" s="504"/>
      <c r="AC72" s="504"/>
      <c r="AD72" s="504"/>
      <c r="AE72" s="504"/>
      <c r="AF72" s="504"/>
      <c r="AG72" s="504"/>
    </row>
    <row r="73" spans="1:33" s="503" customFormat="1" ht="15" outlineLevel="1" x14ac:dyDescent="0.25">
      <c r="A73" s="541"/>
      <c r="B73" s="1233"/>
      <c r="C73" s="520">
        <v>64</v>
      </c>
      <c r="D73" s="521"/>
      <c r="E73" s="521"/>
      <c r="F73" s="752"/>
      <c r="G73" s="752"/>
      <c r="H73" s="838"/>
      <c r="I73" s="521"/>
      <c r="J73" s="758">
        <f t="shared" si="23"/>
        <v>0</v>
      </c>
      <c r="K73" s="522">
        <f t="shared" si="16"/>
        <v>0</v>
      </c>
      <c r="L73" s="522" t="str">
        <f t="shared" si="17"/>
        <v>Хэвийн</v>
      </c>
      <c r="M73" s="521">
        <f t="shared" si="21"/>
        <v>0</v>
      </c>
      <c r="N73" s="522">
        <f t="shared" si="22"/>
        <v>0</v>
      </c>
      <c r="O73" s="915"/>
      <c r="P73" s="292"/>
      <c r="Q73" s="504"/>
      <c r="R73" s="504"/>
      <c r="S73" s="504"/>
      <c r="T73" s="504"/>
      <c r="U73" s="504"/>
      <c r="V73" s="504"/>
      <c r="W73" s="504"/>
      <c r="X73" s="504"/>
      <c r="Y73" s="504"/>
      <c r="Z73" s="504"/>
      <c r="AA73" s="504"/>
      <c r="AB73" s="504"/>
      <c r="AC73" s="504"/>
      <c r="AD73" s="504"/>
      <c r="AE73" s="504"/>
      <c r="AF73" s="504"/>
      <c r="AG73" s="504"/>
    </row>
    <row r="74" spans="1:33" s="503" customFormat="1" ht="15" outlineLevel="1" x14ac:dyDescent="0.25">
      <c r="A74" s="916" t="s">
        <v>1388</v>
      </c>
      <c r="B74" s="1233"/>
      <c r="C74" s="520">
        <v>65</v>
      </c>
      <c r="D74" s="522"/>
      <c r="E74" s="521"/>
      <c r="F74" s="753"/>
      <c r="G74" s="753"/>
      <c r="H74" s="524"/>
      <c r="I74" s="524"/>
      <c r="J74" s="753"/>
      <c r="K74" s="524"/>
      <c r="L74" s="522" t="s">
        <v>193</v>
      </c>
      <c r="M74" s="521">
        <f t="shared" si="21"/>
        <v>0</v>
      </c>
      <c r="N74" s="522">
        <f t="shared" si="22"/>
        <v>0</v>
      </c>
      <c r="O74" s="528"/>
      <c r="P74" s="292"/>
      <c r="Q74" s="504"/>
      <c r="R74" s="504"/>
      <c r="S74" s="504"/>
      <c r="T74" s="504"/>
      <c r="U74" s="504"/>
      <c r="V74" s="504"/>
      <c r="W74" s="504"/>
      <c r="X74" s="504"/>
      <c r="Y74" s="504"/>
      <c r="Z74" s="504"/>
      <c r="AA74" s="504"/>
      <c r="AB74" s="504"/>
      <c r="AC74" s="504"/>
      <c r="AD74" s="504"/>
      <c r="AE74" s="504"/>
      <c r="AF74" s="504"/>
      <c r="AG74" s="504"/>
    </row>
    <row r="75" spans="1:33" s="503" customFormat="1" ht="15" outlineLevel="1" x14ac:dyDescent="0.25">
      <c r="A75" s="916" t="s">
        <v>1389</v>
      </c>
      <c r="B75" s="1233"/>
      <c r="C75" s="520">
        <v>66</v>
      </c>
      <c r="D75" s="522"/>
      <c r="E75" s="521"/>
      <c r="F75" s="753"/>
      <c r="G75" s="753"/>
      <c r="H75" s="524"/>
      <c r="I75" s="524"/>
      <c r="J75" s="753"/>
      <c r="K75" s="524"/>
      <c r="L75" s="522" t="s">
        <v>194</v>
      </c>
      <c r="M75" s="521">
        <f t="shared" si="21"/>
        <v>0</v>
      </c>
      <c r="N75" s="522">
        <f t="shared" si="22"/>
        <v>0</v>
      </c>
      <c r="O75" s="528"/>
      <c r="P75" s="292"/>
      <c r="Q75" s="504"/>
      <c r="R75" s="504"/>
      <c r="S75" s="504"/>
      <c r="T75" s="504"/>
      <c r="U75" s="504"/>
      <c r="V75" s="504"/>
      <c r="W75" s="504"/>
      <c r="X75" s="504"/>
      <c r="Y75" s="504"/>
      <c r="Z75" s="504"/>
      <c r="AA75" s="504"/>
      <c r="AB75" s="504"/>
      <c r="AC75" s="504"/>
      <c r="AD75" s="504"/>
      <c r="AE75" s="504"/>
      <c r="AF75" s="504"/>
      <c r="AG75" s="504"/>
    </row>
    <row r="76" spans="1:33" s="503" customFormat="1" ht="15" outlineLevel="1" x14ac:dyDescent="0.25">
      <c r="A76" s="916" t="s">
        <v>1390</v>
      </c>
      <c r="B76" s="1233"/>
      <c r="C76" s="520">
        <v>67</v>
      </c>
      <c r="D76" s="522"/>
      <c r="E76" s="521"/>
      <c r="F76" s="753"/>
      <c r="G76" s="753"/>
      <c r="H76" s="524"/>
      <c r="I76" s="524"/>
      <c r="J76" s="753"/>
      <c r="K76" s="524"/>
      <c r="L76" s="522" t="s">
        <v>195</v>
      </c>
      <c r="M76" s="521">
        <f t="shared" si="21"/>
        <v>0</v>
      </c>
      <c r="N76" s="522">
        <f t="shared" si="22"/>
        <v>0</v>
      </c>
      <c r="O76" s="528"/>
      <c r="P76" s="292"/>
      <c r="Q76" s="504"/>
      <c r="R76" s="504"/>
      <c r="S76" s="504"/>
      <c r="T76" s="504"/>
      <c r="U76" s="504"/>
      <c r="V76" s="504"/>
      <c r="W76" s="504"/>
      <c r="X76" s="504"/>
      <c r="Y76" s="504"/>
      <c r="Z76" s="504"/>
      <c r="AA76" s="504"/>
      <c r="AB76" s="504"/>
      <c r="AC76" s="504"/>
      <c r="AD76" s="504"/>
      <c r="AE76" s="504"/>
      <c r="AF76" s="504"/>
      <c r="AG76" s="504"/>
    </row>
    <row r="77" spans="1:33" s="503" customFormat="1" ht="15" outlineLevel="1" x14ac:dyDescent="0.25">
      <c r="A77" s="916" t="s">
        <v>1391</v>
      </c>
      <c r="B77" s="1233"/>
      <c r="C77" s="520">
        <v>68</v>
      </c>
      <c r="D77" s="522"/>
      <c r="E77" s="521"/>
      <c r="F77" s="753"/>
      <c r="G77" s="753"/>
      <c r="H77" s="524"/>
      <c r="I77" s="524"/>
      <c r="J77" s="753"/>
      <c r="K77" s="524"/>
      <c r="L77" s="525" t="s">
        <v>196</v>
      </c>
      <c r="M77" s="521">
        <f t="shared" si="21"/>
        <v>0</v>
      </c>
      <c r="N77" s="522">
        <f t="shared" si="22"/>
        <v>0</v>
      </c>
      <c r="O77" s="528"/>
      <c r="P77" s="292"/>
      <c r="Q77" s="504"/>
      <c r="R77" s="504"/>
      <c r="S77" s="504"/>
      <c r="T77" s="504"/>
      <c r="U77" s="504"/>
      <c r="V77" s="504"/>
      <c r="W77" s="504"/>
      <c r="X77" s="504"/>
      <c r="Y77" s="504"/>
      <c r="Z77" s="504"/>
      <c r="AA77" s="504"/>
      <c r="AB77" s="504"/>
      <c r="AC77" s="504"/>
      <c r="AD77" s="504"/>
      <c r="AE77" s="504"/>
      <c r="AF77" s="504"/>
      <c r="AG77" s="504"/>
    </row>
    <row r="78" spans="1:33" s="503" customFormat="1" ht="15" outlineLevel="1" x14ac:dyDescent="0.25">
      <c r="A78" s="530" t="s">
        <v>1392</v>
      </c>
      <c r="B78" s="1233"/>
      <c r="C78" s="520">
        <v>69</v>
      </c>
      <c r="D78" s="522"/>
      <c r="E78" s="521"/>
      <c r="F78" s="753"/>
      <c r="G78" s="753"/>
      <c r="H78" s="524"/>
      <c r="I78" s="524"/>
      <c r="J78" s="753"/>
      <c r="K78" s="524"/>
      <c r="L78" s="522" t="s">
        <v>197</v>
      </c>
      <c r="M78" s="521">
        <f t="shared" si="21"/>
        <v>0</v>
      </c>
      <c r="N78" s="522">
        <f t="shared" si="22"/>
        <v>0</v>
      </c>
      <c r="O78" s="528"/>
      <c r="P78" s="292"/>
      <c r="Q78" s="504"/>
      <c r="R78" s="504"/>
      <c r="S78" s="504"/>
      <c r="T78" s="504"/>
      <c r="U78" s="504"/>
      <c r="V78" s="504"/>
      <c r="W78" s="504"/>
      <c r="X78" s="504"/>
      <c r="Y78" s="504"/>
      <c r="Z78" s="504"/>
      <c r="AA78" s="504"/>
      <c r="AB78" s="504"/>
      <c r="AC78" s="504"/>
      <c r="AD78" s="504"/>
      <c r="AE78" s="504"/>
      <c r="AF78" s="504"/>
      <c r="AG78" s="504"/>
    </row>
    <row r="79" spans="1:33" s="503" customFormat="1" ht="25.5" x14ac:dyDescent="0.2">
      <c r="A79" s="530" t="s">
        <v>1395</v>
      </c>
      <c r="B79" s="527">
        <v>1240</v>
      </c>
      <c r="C79" s="518">
        <v>70</v>
      </c>
      <c r="D79" s="441">
        <f>SUM(D80:D104)</f>
        <v>0</v>
      </c>
      <c r="E79" s="441">
        <f>SUM(E80:E104)</f>
        <v>0</v>
      </c>
      <c r="F79" s="754"/>
      <c r="G79" s="754"/>
      <c r="H79" s="441"/>
      <c r="I79" s="441"/>
      <c r="J79" s="754"/>
      <c r="K79" s="441"/>
      <c r="L79" s="441"/>
      <c r="M79" s="441">
        <f>SUM(M80:M104)</f>
        <v>0</v>
      </c>
      <c r="N79" s="441">
        <f t="shared" ref="N79" si="24">SUM(N80:N104)</f>
        <v>0</v>
      </c>
      <c r="O79" s="442" cm="1">
        <f t="array" ref="O79">SUMPRODUCT((O80:O99=$R$2)*N80:N99)+SUM(O100:O104)</f>
        <v>0</v>
      </c>
      <c r="P79" s="839" t="str">
        <f>IF(N79=(i.04119a!D36-i.04119a!D37),"",N79-(i.04119a!D36-i.04119a!D37))</f>
        <v/>
      </c>
      <c r="Q79" s="504"/>
      <c r="R79" s="504"/>
      <c r="S79" s="504"/>
      <c r="T79" s="504"/>
      <c r="U79" s="504"/>
      <c r="V79" s="504"/>
      <c r="W79" s="504"/>
      <c r="X79" s="504"/>
      <c r="Y79" s="504"/>
      <c r="Z79" s="504"/>
      <c r="AA79" s="504"/>
      <c r="AB79" s="504"/>
      <c r="AC79" s="504"/>
      <c r="AD79" s="504"/>
      <c r="AE79" s="504"/>
      <c r="AF79" s="504"/>
      <c r="AG79" s="504"/>
    </row>
    <row r="80" spans="1:33" s="503" customFormat="1" ht="15" outlineLevel="1" x14ac:dyDescent="0.25">
      <c r="A80" s="914"/>
      <c r="B80" s="1233"/>
      <c r="C80" s="520">
        <v>71</v>
      </c>
      <c r="D80" s="521"/>
      <c r="E80" s="521"/>
      <c r="F80" s="752"/>
      <c r="G80" s="752"/>
      <c r="H80" s="838"/>
      <c r="I80" s="521"/>
      <c r="J80" s="758">
        <f>IF(H80=0,G80,G80+I80)</f>
        <v>0</v>
      </c>
      <c r="K80" s="522">
        <f>IF(($O$5-J80)&gt;=0,$O$5-J80,0)</f>
        <v>0</v>
      </c>
      <c r="L80" s="522"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521">
        <f>IF(L80="Хэвийн",0,)</f>
        <v>0</v>
      </c>
      <c r="N80" s="522">
        <f>E80-M80</f>
        <v>0</v>
      </c>
      <c r="O80" s="915"/>
      <c r="P80" s="292"/>
      <c r="Q80" s="504"/>
      <c r="R80" s="504"/>
      <c r="S80" s="504"/>
      <c r="T80" s="504"/>
      <c r="U80" s="504"/>
      <c r="V80" s="504"/>
      <c r="W80" s="504"/>
      <c r="X80" s="504"/>
      <c r="Y80" s="504"/>
      <c r="Z80" s="504"/>
      <c r="AA80" s="504"/>
      <c r="AB80" s="504"/>
      <c r="AC80" s="504"/>
      <c r="AD80" s="504"/>
      <c r="AE80" s="504"/>
      <c r="AF80" s="504"/>
      <c r="AG80" s="504"/>
    </row>
    <row r="81" spans="1:33" s="503" customFormat="1" ht="15" outlineLevel="1" x14ac:dyDescent="0.25">
      <c r="A81" s="914"/>
      <c r="B81" s="1233"/>
      <c r="C81" s="520">
        <v>72</v>
      </c>
      <c r="D81" s="521"/>
      <c r="E81" s="521"/>
      <c r="F81" s="752"/>
      <c r="G81" s="752"/>
      <c r="H81" s="838"/>
      <c r="I81" s="521"/>
      <c r="J81" s="758">
        <f>IF(H81=0,G81,G81+I81)</f>
        <v>0</v>
      </c>
      <c r="K81" s="522">
        <f t="shared" ref="K81:K99" si="25">IF(($O$5-J81)&gt;=0,$O$5-J81,0)</f>
        <v>0</v>
      </c>
      <c r="L81" s="522" t="str">
        <f t="shared" ref="L81:L99" si="26">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521">
        <f t="shared" ref="M81:M89" si="27">IF(L81="Хэвийн",0,)</f>
        <v>0</v>
      </c>
      <c r="N81" s="522">
        <f t="shared" ref="N81:N89" si="28">E81-M81</f>
        <v>0</v>
      </c>
      <c r="O81" s="915"/>
      <c r="P81" s="292"/>
      <c r="Q81" s="504"/>
      <c r="R81" s="504"/>
      <c r="S81" s="504"/>
      <c r="T81" s="504"/>
      <c r="U81" s="504"/>
      <c r="V81" s="504"/>
      <c r="W81" s="504"/>
      <c r="X81" s="504"/>
      <c r="Y81" s="504"/>
      <c r="Z81" s="504"/>
      <c r="AA81" s="504"/>
      <c r="AB81" s="504"/>
      <c r="AC81" s="504"/>
      <c r="AD81" s="504"/>
      <c r="AE81" s="504"/>
      <c r="AF81" s="504"/>
      <c r="AG81" s="504"/>
    </row>
    <row r="82" spans="1:33" s="503" customFormat="1" ht="15" outlineLevel="1" x14ac:dyDescent="0.25">
      <c r="A82" s="914"/>
      <c r="B82" s="1233"/>
      <c r="C82" s="520">
        <v>73</v>
      </c>
      <c r="D82" s="521"/>
      <c r="E82" s="521"/>
      <c r="F82" s="752"/>
      <c r="G82" s="752"/>
      <c r="H82" s="838"/>
      <c r="I82" s="521"/>
      <c r="J82" s="758">
        <f t="shared" ref="J82:J89" si="29">IF(H82=0,G82,G82+I82)</f>
        <v>0</v>
      </c>
      <c r="K82" s="522">
        <f t="shared" si="25"/>
        <v>0</v>
      </c>
      <c r="L82" s="522" t="str">
        <f t="shared" si="26"/>
        <v>Хэвийн</v>
      </c>
      <c r="M82" s="521">
        <f t="shared" si="27"/>
        <v>0</v>
      </c>
      <c r="N82" s="522">
        <f t="shared" si="28"/>
        <v>0</v>
      </c>
      <c r="O82" s="915"/>
      <c r="P82" s="292"/>
      <c r="Q82" s="504"/>
      <c r="R82" s="504"/>
      <c r="S82" s="504"/>
      <c r="T82" s="504"/>
      <c r="U82" s="504"/>
      <c r="V82" s="504"/>
      <c r="W82" s="504"/>
      <c r="X82" s="504"/>
      <c r="Y82" s="504"/>
      <c r="Z82" s="504"/>
      <c r="AA82" s="504"/>
      <c r="AB82" s="504"/>
      <c r="AC82" s="504"/>
      <c r="AD82" s="504"/>
      <c r="AE82" s="504"/>
      <c r="AF82" s="504"/>
      <c r="AG82" s="504"/>
    </row>
    <row r="83" spans="1:33" s="503" customFormat="1" ht="15" outlineLevel="1" x14ac:dyDescent="0.25">
      <c r="A83" s="914"/>
      <c r="B83" s="1233"/>
      <c r="C83" s="520">
        <v>74</v>
      </c>
      <c r="D83" s="521"/>
      <c r="E83" s="521"/>
      <c r="F83" s="752"/>
      <c r="G83" s="752"/>
      <c r="H83" s="838"/>
      <c r="I83" s="521"/>
      <c r="J83" s="758">
        <f t="shared" si="29"/>
        <v>0</v>
      </c>
      <c r="K83" s="522">
        <f t="shared" si="25"/>
        <v>0</v>
      </c>
      <c r="L83" s="522" t="str">
        <f t="shared" si="26"/>
        <v>Хэвийн</v>
      </c>
      <c r="M83" s="521">
        <f t="shared" si="27"/>
        <v>0</v>
      </c>
      <c r="N83" s="522">
        <f t="shared" si="28"/>
        <v>0</v>
      </c>
      <c r="O83" s="915"/>
      <c r="P83" s="292"/>
      <c r="Q83" s="504"/>
      <c r="R83" s="504"/>
      <c r="S83" s="504"/>
      <c r="T83" s="504"/>
      <c r="U83" s="504"/>
      <c r="V83" s="504"/>
      <c r="W83" s="504"/>
      <c r="X83" s="504"/>
      <c r="Y83" s="504"/>
      <c r="Z83" s="504"/>
      <c r="AA83" s="504"/>
      <c r="AB83" s="504"/>
      <c r="AC83" s="504"/>
      <c r="AD83" s="504"/>
      <c r="AE83" s="504"/>
      <c r="AF83" s="504"/>
      <c r="AG83" s="504"/>
    </row>
    <row r="84" spans="1:33" s="503" customFormat="1" ht="15" outlineLevel="1" x14ac:dyDescent="0.25">
      <c r="A84" s="914"/>
      <c r="B84" s="1233"/>
      <c r="C84" s="520">
        <v>75</v>
      </c>
      <c r="D84" s="521"/>
      <c r="E84" s="521"/>
      <c r="F84" s="752"/>
      <c r="G84" s="752"/>
      <c r="H84" s="838"/>
      <c r="I84" s="521"/>
      <c r="J84" s="758">
        <f t="shared" si="29"/>
        <v>0</v>
      </c>
      <c r="K84" s="522">
        <f t="shared" si="25"/>
        <v>0</v>
      </c>
      <c r="L84" s="522" t="str">
        <f t="shared" si="26"/>
        <v>Хэвийн</v>
      </c>
      <c r="M84" s="521">
        <f t="shared" si="27"/>
        <v>0</v>
      </c>
      <c r="N84" s="522">
        <f t="shared" si="28"/>
        <v>0</v>
      </c>
      <c r="O84" s="915"/>
      <c r="P84" s="292"/>
      <c r="Q84" s="504"/>
      <c r="R84" s="504"/>
      <c r="S84" s="504"/>
      <c r="T84" s="504"/>
      <c r="U84" s="504"/>
      <c r="V84" s="504"/>
      <c r="W84" s="504"/>
      <c r="X84" s="504"/>
      <c r="Y84" s="504"/>
      <c r="Z84" s="504"/>
      <c r="AA84" s="504"/>
      <c r="AB84" s="504"/>
      <c r="AC84" s="504"/>
      <c r="AD84" s="504"/>
      <c r="AE84" s="504"/>
      <c r="AF84" s="504"/>
      <c r="AG84" s="504"/>
    </row>
    <row r="85" spans="1:33" s="503" customFormat="1" ht="15" outlineLevel="1" x14ac:dyDescent="0.25">
      <c r="A85" s="914"/>
      <c r="B85" s="1233"/>
      <c r="C85" s="520">
        <v>76</v>
      </c>
      <c r="D85" s="521"/>
      <c r="E85" s="521"/>
      <c r="F85" s="752"/>
      <c r="G85" s="752"/>
      <c r="H85" s="838"/>
      <c r="I85" s="521"/>
      <c r="J85" s="758">
        <f t="shared" si="29"/>
        <v>0</v>
      </c>
      <c r="K85" s="522">
        <f t="shared" si="25"/>
        <v>0</v>
      </c>
      <c r="L85" s="522" t="str">
        <f t="shared" si="26"/>
        <v>Хэвийн</v>
      </c>
      <c r="M85" s="521">
        <f t="shared" si="27"/>
        <v>0</v>
      </c>
      <c r="N85" s="522">
        <f t="shared" si="28"/>
        <v>0</v>
      </c>
      <c r="O85" s="915"/>
      <c r="P85" s="292"/>
      <c r="Q85" s="504"/>
      <c r="R85" s="504"/>
      <c r="S85" s="504"/>
      <c r="T85" s="504"/>
      <c r="U85" s="504"/>
      <c r="V85" s="504"/>
      <c r="W85" s="504"/>
      <c r="X85" s="504"/>
      <c r="Y85" s="504"/>
      <c r="Z85" s="504"/>
      <c r="AA85" s="504"/>
      <c r="AB85" s="504"/>
      <c r="AC85" s="504"/>
      <c r="AD85" s="504"/>
      <c r="AE85" s="504"/>
      <c r="AF85" s="504"/>
      <c r="AG85" s="504"/>
    </row>
    <row r="86" spans="1:33" s="503" customFormat="1" ht="15" outlineLevel="1" x14ac:dyDescent="0.25">
      <c r="A86" s="914"/>
      <c r="B86" s="1233"/>
      <c r="C86" s="520">
        <v>77</v>
      </c>
      <c r="D86" s="521"/>
      <c r="E86" s="521"/>
      <c r="F86" s="752"/>
      <c r="G86" s="752"/>
      <c r="H86" s="838"/>
      <c r="I86" s="521"/>
      <c r="J86" s="758">
        <f t="shared" si="29"/>
        <v>0</v>
      </c>
      <c r="K86" s="522">
        <f t="shared" si="25"/>
        <v>0</v>
      </c>
      <c r="L86" s="522" t="str">
        <f t="shared" si="26"/>
        <v>Хэвийн</v>
      </c>
      <c r="M86" s="521">
        <f t="shared" si="27"/>
        <v>0</v>
      </c>
      <c r="N86" s="522">
        <f t="shared" si="28"/>
        <v>0</v>
      </c>
      <c r="O86" s="915"/>
      <c r="P86" s="292"/>
      <c r="Q86" s="504"/>
      <c r="R86" s="504"/>
      <c r="S86" s="504"/>
      <c r="T86" s="504"/>
      <c r="U86" s="504"/>
      <c r="V86" s="504"/>
      <c r="W86" s="504"/>
      <c r="X86" s="504"/>
      <c r="Y86" s="504"/>
      <c r="Z86" s="504"/>
      <c r="AA86" s="504"/>
      <c r="AB86" s="504"/>
      <c r="AC86" s="504"/>
      <c r="AD86" s="504"/>
      <c r="AE86" s="504"/>
      <c r="AF86" s="504"/>
      <c r="AG86" s="504"/>
    </row>
    <row r="87" spans="1:33" s="503" customFormat="1" ht="15" outlineLevel="1" x14ac:dyDescent="0.25">
      <c r="A87" s="914"/>
      <c r="B87" s="1233"/>
      <c r="C87" s="520">
        <v>78</v>
      </c>
      <c r="D87" s="521"/>
      <c r="E87" s="521"/>
      <c r="F87" s="752"/>
      <c r="G87" s="752"/>
      <c r="H87" s="838"/>
      <c r="I87" s="521"/>
      <c r="J87" s="758">
        <f t="shared" si="29"/>
        <v>0</v>
      </c>
      <c r="K87" s="522">
        <f t="shared" si="25"/>
        <v>0</v>
      </c>
      <c r="L87" s="522" t="str">
        <f t="shared" si="26"/>
        <v>Хэвийн</v>
      </c>
      <c r="M87" s="521">
        <f t="shared" si="27"/>
        <v>0</v>
      </c>
      <c r="N87" s="522">
        <f t="shared" si="28"/>
        <v>0</v>
      </c>
      <c r="O87" s="915"/>
      <c r="P87" s="292"/>
      <c r="Q87" s="504"/>
      <c r="R87" s="504"/>
      <c r="S87" s="504"/>
      <c r="T87" s="504"/>
      <c r="U87" s="504"/>
      <c r="V87" s="504"/>
      <c r="W87" s="504"/>
      <c r="X87" s="504"/>
      <c r="Y87" s="504"/>
      <c r="Z87" s="504"/>
      <c r="AA87" s="504"/>
      <c r="AB87" s="504"/>
      <c r="AC87" s="504"/>
      <c r="AD87" s="504"/>
      <c r="AE87" s="504"/>
      <c r="AF87" s="504"/>
      <c r="AG87" s="504"/>
    </row>
    <row r="88" spans="1:33" s="503" customFormat="1" ht="15" outlineLevel="1" x14ac:dyDescent="0.25">
      <c r="A88" s="914"/>
      <c r="B88" s="1233"/>
      <c r="C88" s="520">
        <v>79</v>
      </c>
      <c r="D88" s="521"/>
      <c r="E88" s="521"/>
      <c r="F88" s="752"/>
      <c r="G88" s="752"/>
      <c r="H88" s="838"/>
      <c r="I88" s="521"/>
      <c r="J88" s="758">
        <f t="shared" si="29"/>
        <v>0</v>
      </c>
      <c r="K88" s="522">
        <f t="shared" si="25"/>
        <v>0</v>
      </c>
      <c r="L88" s="522" t="str">
        <f t="shared" si="26"/>
        <v>Хэвийн</v>
      </c>
      <c r="M88" s="521">
        <f t="shared" si="27"/>
        <v>0</v>
      </c>
      <c r="N88" s="522">
        <f t="shared" si="28"/>
        <v>0</v>
      </c>
      <c r="O88" s="915"/>
      <c r="P88" s="292"/>
      <c r="Q88" s="504"/>
      <c r="R88" s="504"/>
      <c r="S88" s="504"/>
      <c r="T88" s="504"/>
      <c r="U88" s="504"/>
      <c r="V88" s="504"/>
      <c r="W88" s="504"/>
      <c r="X88" s="504"/>
      <c r="Y88" s="504"/>
      <c r="Z88" s="504"/>
      <c r="AA88" s="504"/>
      <c r="AB88" s="504"/>
      <c r="AC88" s="504"/>
      <c r="AD88" s="504"/>
      <c r="AE88" s="504"/>
      <c r="AF88" s="504"/>
      <c r="AG88" s="504"/>
    </row>
    <row r="89" spans="1:33" s="503" customFormat="1" ht="15" outlineLevel="1" x14ac:dyDescent="0.25">
      <c r="A89" s="914"/>
      <c r="B89" s="1233"/>
      <c r="C89" s="520">
        <v>80</v>
      </c>
      <c r="D89" s="521"/>
      <c r="E89" s="521"/>
      <c r="F89" s="752"/>
      <c r="G89" s="752"/>
      <c r="H89" s="838"/>
      <c r="I89" s="521"/>
      <c r="J89" s="758">
        <f t="shared" si="29"/>
        <v>0</v>
      </c>
      <c r="K89" s="522">
        <f t="shared" si="25"/>
        <v>0</v>
      </c>
      <c r="L89" s="522" t="str">
        <f t="shared" si="26"/>
        <v>Хэвийн</v>
      </c>
      <c r="M89" s="521">
        <f t="shared" si="27"/>
        <v>0</v>
      </c>
      <c r="N89" s="522">
        <f t="shared" si="28"/>
        <v>0</v>
      </c>
      <c r="O89" s="915"/>
      <c r="P89" s="292"/>
      <c r="Q89" s="504"/>
      <c r="R89" s="504"/>
      <c r="S89" s="504"/>
      <c r="T89" s="504"/>
      <c r="U89" s="504"/>
      <c r="V89" s="504"/>
      <c r="W89" s="504"/>
      <c r="X89" s="504"/>
      <c r="Y89" s="504"/>
      <c r="Z89" s="504"/>
      <c r="AA89" s="504"/>
      <c r="AB89" s="504"/>
      <c r="AC89" s="504"/>
      <c r="AD89" s="504"/>
      <c r="AE89" s="504"/>
      <c r="AF89" s="504"/>
      <c r="AG89" s="504"/>
    </row>
    <row r="90" spans="1:33" s="503" customFormat="1" ht="15" outlineLevel="1" x14ac:dyDescent="0.25">
      <c r="A90" s="541"/>
      <c r="B90" s="1233"/>
      <c r="C90" s="520">
        <v>81</v>
      </c>
      <c r="D90" s="521"/>
      <c r="E90" s="521"/>
      <c r="F90" s="752"/>
      <c r="G90" s="752"/>
      <c r="H90" s="838"/>
      <c r="I90" s="521"/>
      <c r="J90" s="758">
        <f>IF(H90=0,G90,G90+I90)</f>
        <v>0</v>
      </c>
      <c r="K90" s="522">
        <f t="shared" si="25"/>
        <v>0</v>
      </c>
      <c r="L90" s="522" t="str">
        <f t="shared" si="26"/>
        <v>Хэвийн</v>
      </c>
      <c r="M90" s="521">
        <f>IF(L90="Хэвийн",0,)</f>
        <v>0</v>
      </c>
      <c r="N90" s="522">
        <f>E90-M90</f>
        <v>0</v>
      </c>
      <c r="O90" s="915"/>
      <c r="P90" s="292"/>
      <c r="Q90" s="504"/>
      <c r="R90" s="504"/>
      <c r="S90" s="504"/>
      <c r="T90" s="504"/>
      <c r="U90" s="504"/>
      <c r="V90" s="504"/>
      <c r="W90" s="504"/>
      <c r="X90" s="504"/>
      <c r="Y90" s="504"/>
      <c r="Z90" s="504"/>
      <c r="AA90" s="504"/>
      <c r="AB90" s="504"/>
      <c r="AC90" s="504"/>
      <c r="AD90" s="504"/>
      <c r="AE90" s="504"/>
      <c r="AF90" s="504"/>
      <c r="AG90" s="504"/>
    </row>
    <row r="91" spans="1:33" s="503" customFormat="1" ht="15" outlineLevel="1" x14ac:dyDescent="0.25">
      <c r="A91" s="541"/>
      <c r="B91" s="1233"/>
      <c r="C91" s="520">
        <v>82</v>
      </c>
      <c r="D91" s="521"/>
      <c r="E91" s="521"/>
      <c r="F91" s="752"/>
      <c r="G91" s="752"/>
      <c r="H91" s="838"/>
      <c r="I91" s="521"/>
      <c r="J91" s="758">
        <f>IF(H91=0,G91,G91+I91)</f>
        <v>0</v>
      </c>
      <c r="K91" s="522">
        <f t="shared" si="25"/>
        <v>0</v>
      </c>
      <c r="L91" s="522" t="str">
        <f t="shared" si="26"/>
        <v>Хэвийн</v>
      </c>
      <c r="M91" s="521">
        <f t="shared" ref="M91:M104" si="30">IF(L91="Хэвийн",0,)</f>
        <v>0</v>
      </c>
      <c r="N91" s="522">
        <f t="shared" ref="N91:N104" si="31">E91-M91</f>
        <v>0</v>
      </c>
      <c r="O91" s="915"/>
      <c r="P91" s="292"/>
      <c r="Q91" s="504"/>
      <c r="R91" s="504"/>
      <c r="S91" s="504"/>
      <c r="T91" s="504"/>
      <c r="U91" s="504"/>
      <c r="V91" s="504"/>
      <c r="W91" s="504"/>
      <c r="X91" s="504"/>
      <c r="Y91" s="504"/>
      <c r="Z91" s="504"/>
      <c r="AA91" s="504"/>
      <c r="AB91" s="504"/>
      <c r="AC91" s="504"/>
      <c r="AD91" s="504"/>
      <c r="AE91" s="504"/>
      <c r="AF91" s="504"/>
      <c r="AG91" s="504"/>
    </row>
    <row r="92" spans="1:33" s="503" customFormat="1" ht="15" outlineLevel="1" x14ac:dyDescent="0.25">
      <c r="A92" s="541"/>
      <c r="B92" s="1233"/>
      <c r="C92" s="520">
        <v>83</v>
      </c>
      <c r="D92" s="521"/>
      <c r="E92" s="521"/>
      <c r="F92" s="752"/>
      <c r="G92" s="752"/>
      <c r="H92" s="838"/>
      <c r="I92" s="521"/>
      <c r="J92" s="758">
        <f t="shared" ref="J92:J99" si="32">IF(H92=0,G92,G92+I92)</f>
        <v>0</v>
      </c>
      <c r="K92" s="522">
        <f t="shared" si="25"/>
        <v>0</v>
      </c>
      <c r="L92" s="522" t="str">
        <f t="shared" si="26"/>
        <v>Хэвийн</v>
      </c>
      <c r="M92" s="521">
        <f t="shared" si="30"/>
        <v>0</v>
      </c>
      <c r="N92" s="522">
        <f t="shared" si="31"/>
        <v>0</v>
      </c>
      <c r="O92" s="915"/>
      <c r="P92" s="292"/>
      <c r="Q92" s="504"/>
      <c r="R92" s="504"/>
      <c r="S92" s="504"/>
      <c r="T92" s="504"/>
      <c r="U92" s="504"/>
      <c r="V92" s="504"/>
      <c r="W92" s="504"/>
      <c r="X92" s="504"/>
      <c r="Y92" s="504"/>
      <c r="Z92" s="504"/>
      <c r="AA92" s="504"/>
      <c r="AB92" s="504"/>
      <c r="AC92" s="504"/>
      <c r="AD92" s="504"/>
      <c r="AE92" s="504"/>
      <c r="AF92" s="504"/>
      <c r="AG92" s="504"/>
    </row>
    <row r="93" spans="1:33" s="503" customFormat="1" ht="15" outlineLevel="1" x14ac:dyDescent="0.25">
      <c r="A93" s="541"/>
      <c r="B93" s="1233"/>
      <c r="C93" s="520">
        <v>84</v>
      </c>
      <c r="D93" s="521"/>
      <c r="E93" s="521"/>
      <c r="F93" s="752"/>
      <c r="G93" s="752"/>
      <c r="H93" s="838"/>
      <c r="I93" s="521"/>
      <c r="J93" s="758">
        <f t="shared" si="32"/>
        <v>0</v>
      </c>
      <c r="K93" s="522">
        <f t="shared" si="25"/>
        <v>0</v>
      </c>
      <c r="L93" s="522" t="str">
        <f t="shared" si="26"/>
        <v>Хэвийн</v>
      </c>
      <c r="M93" s="521">
        <f t="shared" si="30"/>
        <v>0</v>
      </c>
      <c r="N93" s="522">
        <f t="shared" si="31"/>
        <v>0</v>
      </c>
      <c r="O93" s="915"/>
      <c r="P93" s="292"/>
      <c r="Q93" s="504"/>
      <c r="R93" s="504"/>
      <c r="S93" s="504"/>
      <c r="T93" s="504"/>
      <c r="U93" s="504"/>
      <c r="V93" s="504"/>
      <c r="W93" s="504"/>
      <c r="X93" s="504"/>
      <c r="Y93" s="504"/>
      <c r="Z93" s="504"/>
      <c r="AA93" s="504"/>
      <c r="AB93" s="504"/>
      <c r="AC93" s="504"/>
      <c r="AD93" s="504"/>
      <c r="AE93" s="504"/>
      <c r="AF93" s="504"/>
      <c r="AG93" s="504"/>
    </row>
    <row r="94" spans="1:33" s="503" customFormat="1" ht="15" outlineLevel="1" x14ac:dyDescent="0.25">
      <c r="A94" s="541"/>
      <c r="B94" s="1233"/>
      <c r="C94" s="520">
        <v>85</v>
      </c>
      <c r="D94" s="521"/>
      <c r="E94" s="521"/>
      <c r="F94" s="752"/>
      <c r="G94" s="752"/>
      <c r="H94" s="838"/>
      <c r="I94" s="521"/>
      <c r="J94" s="758">
        <f t="shared" si="32"/>
        <v>0</v>
      </c>
      <c r="K94" s="522">
        <f t="shared" si="25"/>
        <v>0</v>
      </c>
      <c r="L94" s="522" t="str">
        <f t="shared" si="26"/>
        <v>Хэвийн</v>
      </c>
      <c r="M94" s="521">
        <f t="shared" si="30"/>
        <v>0</v>
      </c>
      <c r="N94" s="522">
        <f t="shared" si="31"/>
        <v>0</v>
      </c>
      <c r="O94" s="915"/>
      <c r="P94" s="292"/>
      <c r="Q94" s="504"/>
      <c r="R94" s="504"/>
      <c r="S94" s="504"/>
      <c r="T94" s="504"/>
      <c r="U94" s="504"/>
      <c r="V94" s="504"/>
      <c r="W94" s="504"/>
      <c r="X94" s="504"/>
      <c r="Y94" s="504"/>
      <c r="Z94" s="504"/>
      <c r="AA94" s="504"/>
      <c r="AB94" s="504"/>
      <c r="AC94" s="504"/>
      <c r="AD94" s="504"/>
      <c r="AE94" s="504"/>
      <c r="AF94" s="504"/>
      <c r="AG94" s="504"/>
    </row>
    <row r="95" spans="1:33" s="503" customFormat="1" ht="15" outlineLevel="1" x14ac:dyDescent="0.25">
      <c r="A95" s="541"/>
      <c r="B95" s="1233"/>
      <c r="C95" s="520">
        <v>86</v>
      </c>
      <c r="D95" s="521"/>
      <c r="E95" s="521"/>
      <c r="F95" s="752"/>
      <c r="G95" s="752"/>
      <c r="H95" s="838"/>
      <c r="I95" s="521"/>
      <c r="J95" s="758">
        <f t="shared" si="32"/>
        <v>0</v>
      </c>
      <c r="K95" s="522">
        <f t="shared" si="25"/>
        <v>0</v>
      </c>
      <c r="L95" s="522" t="str">
        <f t="shared" si="26"/>
        <v>Хэвийн</v>
      </c>
      <c r="M95" s="521">
        <f t="shared" si="30"/>
        <v>0</v>
      </c>
      <c r="N95" s="522">
        <f t="shared" si="31"/>
        <v>0</v>
      </c>
      <c r="O95" s="915"/>
      <c r="P95" s="292"/>
      <c r="Q95" s="504"/>
      <c r="R95" s="504"/>
      <c r="S95" s="504"/>
      <c r="T95" s="504"/>
      <c r="U95" s="504"/>
      <c r="V95" s="504"/>
      <c r="W95" s="504"/>
      <c r="X95" s="504"/>
      <c r="Y95" s="504"/>
      <c r="Z95" s="504"/>
      <c r="AA95" s="504"/>
      <c r="AB95" s="504"/>
      <c r="AC95" s="504"/>
      <c r="AD95" s="504"/>
      <c r="AE95" s="504"/>
      <c r="AF95" s="504"/>
      <c r="AG95" s="504"/>
    </row>
    <row r="96" spans="1:33" s="503" customFormat="1" ht="15" outlineLevel="1" x14ac:dyDescent="0.25">
      <c r="A96" s="541"/>
      <c r="B96" s="1233"/>
      <c r="C96" s="520">
        <v>87</v>
      </c>
      <c r="D96" s="521"/>
      <c r="E96" s="521"/>
      <c r="F96" s="752"/>
      <c r="G96" s="752"/>
      <c r="H96" s="838"/>
      <c r="I96" s="521"/>
      <c r="J96" s="758">
        <f t="shared" si="32"/>
        <v>0</v>
      </c>
      <c r="K96" s="522">
        <f t="shared" si="25"/>
        <v>0</v>
      </c>
      <c r="L96" s="522" t="str">
        <f t="shared" si="26"/>
        <v>Хэвийн</v>
      </c>
      <c r="M96" s="521">
        <f t="shared" si="30"/>
        <v>0</v>
      </c>
      <c r="N96" s="522">
        <f t="shared" si="31"/>
        <v>0</v>
      </c>
      <c r="O96" s="915"/>
      <c r="P96" s="292"/>
      <c r="Q96" s="504"/>
      <c r="R96" s="504"/>
      <c r="S96" s="504"/>
      <c r="T96" s="504"/>
      <c r="U96" s="504"/>
      <c r="V96" s="504"/>
      <c r="W96" s="504"/>
      <c r="X96" s="504"/>
      <c r="Y96" s="504"/>
      <c r="Z96" s="504"/>
      <c r="AA96" s="504"/>
      <c r="AB96" s="504"/>
      <c r="AC96" s="504"/>
      <c r="AD96" s="504"/>
      <c r="AE96" s="504"/>
      <c r="AF96" s="504"/>
      <c r="AG96" s="504"/>
    </row>
    <row r="97" spans="1:33" s="503" customFormat="1" ht="15" outlineLevel="1" x14ac:dyDescent="0.25">
      <c r="A97" s="541"/>
      <c r="B97" s="1233"/>
      <c r="C97" s="520">
        <v>88</v>
      </c>
      <c r="D97" s="521"/>
      <c r="E97" s="521"/>
      <c r="F97" s="752"/>
      <c r="G97" s="752"/>
      <c r="H97" s="838"/>
      <c r="I97" s="521"/>
      <c r="J97" s="758">
        <f t="shared" si="32"/>
        <v>0</v>
      </c>
      <c r="K97" s="522">
        <f t="shared" si="25"/>
        <v>0</v>
      </c>
      <c r="L97" s="522" t="str">
        <f t="shared" si="26"/>
        <v>Хэвийн</v>
      </c>
      <c r="M97" s="521">
        <f t="shared" si="30"/>
        <v>0</v>
      </c>
      <c r="N97" s="522">
        <f t="shared" si="31"/>
        <v>0</v>
      </c>
      <c r="O97" s="915"/>
      <c r="P97" s="292"/>
      <c r="Q97" s="504"/>
      <c r="R97" s="504"/>
      <c r="S97" s="504"/>
      <c r="T97" s="504"/>
      <c r="U97" s="504"/>
      <c r="V97" s="504"/>
      <c r="W97" s="504"/>
      <c r="X97" s="504"/>
      <c r="Y97" s="504"/>
      <c r="Z97" s="504"/>
      <c r="AA97" s="504"/>
      <c r="AB97" s="504"/>
      <c r="AC97" s="504"/>
      <c r="AD97" s="504"/>
      <c r="AE97" s="504"/>
      <c r="AF97" s="504"/>
      <c r="AG97" s="504"/>
    </row>
    <row r="98" spans="1:33" s="503" customFormat="1" ht="15" outlineLevel="1" x14ac:dyDescent="0.25">
      <c r="A98" s="541"/>
      <c r="B98" s="1233"/>
      <c r="C98" s="520">
        <v>89</v>
      </c>
      <c r="D98" s="521"/>
      <c r="E98" s="521"/>
      <c r="F98" s="752"/>
      <c r="G98" s="752"/>
      <c r="H98" s="838"/>
      <c r="I98" s="521"/>
      <c r="J98" s="758">
        <f t="shared" si="32"/>
        <v>0</v>
      </c>
      <c r="K98" s="522">
        <f t="shared" si="25"/>
        <v>0</v>
      </c>
      <c r="L98" s="522" t="str">
        <f t="shared" si="26"/>
        <v>Хэвийн</v>
      </c>
      <c r="M98" s="521">
        <f t="shared" si="30"/>
        <v>0</v>
      </c>
      <c r="N98" s="522">
        <f t="shared" si="31"/>
        <v>0</v>
      </c>
      <c r="O98" s="915"/>
      <c r="P98" s="292"/>
      <c r="Q98" s="504"/>
      <c r="R98" s="504"/>
      <c r="S98" s="504"/>
      <c r="T98" s="504"/>
      <c r="U98" s="504"/>
      <c r="V98" s="504"/>
      <c r="W98" s="504"/>
      <c r="X98" s="504"/>
      <c r="Y98" s="504"/>
      <c r="Z98" s="504"/>
      <c r="AA98" s="504"/>
      <c r="AB98" s="504"/>
      <c r="AC98" s="504"/>
      <c r="AD98" s="504"/>
      <c r="AE98" s="504"/>
      <c r="AF98" s="504"/>
      <c r="AG98" s="504"/>
    </row>
    <row r="99" spans="1:33" s="503" customFormat="1" ht="15" outlineLevel="1" x14ac:dyDescent="0.25">
      <c r="A99" s="541"/>
      <c r="B99" s="1233"/>
      <c r="C99" s="520">
        <v>90</v>
      </c>
      <c r="D99" s="521"/>
      <c r="E99" s="521"/>
      <c r="F99" s="752"/>
      <c r="G99" s="752"/>
      <c r="H99" s="838"/>
      <c r="I99" s="521"/>
      <c r="J99" s="758">
        <f t="shared" si="32"/>
        <v>0</v>
      </c>
      <c r="K99" s="522">
        <f t="shared" si="25"/>
        <v>0</v>
      </c>
      <c r="L99" s="522" t="str">
        <f t="shared" si="26"/>
        <v>Хэвийн</v>
      </c>
      <c r="M99" s="521">
        <f t="shared" si="30"/>
        <v>0</v>
      </c>
      <c r="N99" s="522">
        <f t="shared" si="31"/>
        <v>0</v>
      </c>
      <c r="O99" s="915"/>
      <c r="P99" s="292"/>
      <c r="Q99" s="504"/>
      <c r="R99" s="504"/>
      <c r="S99" s="504"/>
      <c r="T99" s="504"/>
      <c r="U99" s="504"/>
      <c r="V99" s="504"/>
      <c r="W99" s="504"/>
      <c r="X99" s="504"/>
      <c r="Y99" s="504"/>
      <c r="Z99" s="504"/>
      <c r="AA99" s="504"/>
      <c r="AB99" s="504"/>
      <c r="AC99" s="504"/>
      <c r="AD99" s="504"/>
      <c r="AE99" s="504"/>
      <c r="AF99" s="504"/>
      <c r="AG99" s="504"/>
    </row>
    <row r="100" spans="1:33" s="503" customFormat="1" ht="15" outlineLevel="1" x14ac:dyDescent="0.25">
      <c r="A100" s="916" t="s">
        <v>1388</v>
      </c>
      <c r="B100" s="1233"/>
      <c r="C100" s="520">
        <v>91</v>
      </c>
      <c r="D100" s="522"/>
      <c r="E100" s="521"/>
      <c r="F100" s="753"/>
      <c r="G100" s="753"/>
      <c r="H100" s="524"/>
      <c r="I100" s="524"/>
      <c r="J100" s="753"/>
      <c r="K100" s="524"/>
      <c r="L100" s="522" t="s">
        <v>193</v>
      </c>
      <c r="M100" s="521">
        <f t="shared" si="30"/>
        <v>0</v>
      </c>
      <c r="N100" s="522">
        <f t="shared" si="31"/>
        <v>0</v>
      </c>
      <c r="O100" s="528"/>
      <c r="P100" s="292"/>
      <c r="Q100" s="504"/>
      <c r="R100" s="504"/>
      <c r="S100" s="504"/>
      <c r="T100" s="504"/>
      <c r="U100" s="504"/>
      <c r="V100" s="504"/>
      <c r="W100" s="504"/>
      <c r="X100" s="504"/>
      <c r="Y100" s="504"/>
      <c r="Z100" s="504"/>
      <c r="AA100" s="504"/>
      <c r="AB100" s="504"/>
      <c r="AC100" s="504"/>
      <c r="AD100" s="504"/>
      <c r="AE100" s="504"/>
      <c r="AF100" s="504"/>
      <c r="AG100" s="504"/>
    </row>
    <row r="101" spans="1:33" s="503" customFormat="1" ht="15" outlineLevel="1" x14ac:dyDescent="0.25">
      <c r="A101" s="916" t="s">
        <v>1389</v>
      </c>
      <c r="B101" s="1233"/>
      <c r="C101" s="520">
        <v>92</v>
      </c>
      <c r="D101" s="522"/>
      <c r="E101" s="521"/>
      <c r="F101" s="753"/>
      <c r="G101" s="753"/>
      <c r="H101" s="524"/>
      <c r="I101" s="524"/>
      <c r="J101" s="753"/>
      <c r="K101" s="524"/>
      <c r="L101" s="522" t="s">
        <v>194</v>
      </c>
      <c r="M101" s="521">
        <f t="shared" si="30"/>
        <v>0</v>
      </c>
      <c r="N101" s="522">
        <f t="shared" si="31"/>
        <v>0</v>
      </c>
      <c r="O101" s="528"/>
      <c r="P101" s="292"/>
      <c r="Q101" s="504"/>
      <c r="R101" s="504"/>
      <c r="S101" s="504"/>
      <c r="T101" s="504"/>
      <c r="U101" s="504"/>
      <c r="V101" s="504"/>
      <c r="W101" s="504"/>
      <c r="X101" s="504"/>
      <c r="Y101" s="504"/>
      <c r="Z101" s="504"/>
      <c r="AA101" s="504"/>
      <c r="AB101" s="504"/>
      <c r="AC101" s="504"/>
      <c r="AD101" s="504"/>
      <c r="AE101" s="504"/>
      <c r="AF101" s="504"/>
      <c r="AG101" s="504"/>
    </row>
    <row r="102" spans="1:33" s="503" customFormat="1" ht="15" outlineLevel="1" x14ac:dyDescent="0.25">
      <c r="A102" s="916" t="s">
        <v>1390</v>
      </c>
      <c r="B102" s="1233"/>
      <c r="C102" s="520">
        <v>93</v>
      </c>
      <c r="D102" s="522"/>
      <c r="E102" s="521"/>
      <c r="F102" s="753"/>
      <c r="G102" s="753"/>
      <c r="H102" s="524"/>
      <c r="I102" s="524"/>
      <c r="J102" s="753"/>
      <c r="K102" s="524"/>
      <c r="L102" s="522" t="s">
        <v>195</v>
      </c>
      <c r="M102" s="521">
        <f t="shared" si="30"/>
        <v>0</v>
      </c>
      <c r="N102" s="522">
        <f t="shared" si="31"/>
        <v>0</v>
      </c>
      <c r="O102" s="528"/>
      <c r="P102" s="292"/>
      <c r="Q102" s="504"/>
      <c r="R102" s="504"/>
      <c r="S102" s="504"/>
      <c r="T102" s="504"/>
      <c r="U102" s="504"/>
      <c r="V102" s="504"/>
      <c r="W102" s="504"/>
      <c r="X102" s="504"/>
      <c r="Y102" s="504"/>
      <c r="Z102" s="504"/>
      <c r="AA102" s="504"/>
      <c r="AB102" s="504"/>
      <c r="AC102" s="504"/>
      <c r="AD102" s="504"/>
      <c r="AE102" s="504"/>
      <c r="AF102" s="504"/>
      <c r="AG102" s="504"/>
    </row>
    <row r="103" spans="1:33" s="503" customFormat="1" ht="15" outlineLevel="1" x14ac:dyDescent="0.25">
      <c r="A103" s="916" t="s">
        <v>1391</v>
      </c>
      <c r="B103" s="1233"/>
      <c r="C103" s="520">
        <v>94</v>
      </c>
      <c r="D103" s="522"/>
      <c r="E103" s="521"/>
      <c r="F103" s="753"/>
      <c r="G103" s="753"/>
      <c r="H103" s="524"/>
      <c r="I103" s="524"/>
      <c r="J103" s="753"/>
      <c r="K103" s="524"/>
      <c r="L103" s="525" t="s">
        <v>196</v>
      </c>
      <c r="M103" s="521">
        <f t="shared" si="30"/>
        <v>0</v>
      </c>
      <c r="N103" s="522">
        <f t="shared" si="31"/>
        <v>0</v>
      </c>
      <c r="O103" s="528"/>
      <c r="P103" s="292"/>
      <c r="Q103" s="504"/>
      <c r="R103" s="504"/>
      <c r="S103" s="504"/>
      <c r="T103" s="504"/>
      <c r="U103" s="504"/>
      <c r="V103" s="504"/>
      <c r="W103" s="504"/>
      <c r="X103" s="504"/>
      <c r="Y103" s="504"/>
      <c r="Z103" s="504"/>
      <c r="AA103" s="504"/>
      <c r="AB103" s="504"/>
      <c r="AC103" s="504"/>
      <c r="AD103" s="504"/>
      <c r="AE103" s="504"/>
      <c r="AF103" s="504"/>
      <c r="AG103" s="504"/>
    </row>
    <row r="104" spans="1:33" s="503" customFormat="1" ht="15" outlineLevel="1" x14ac:dyDescent="0.25">
      <c r="A104" s="530" t="s">
        <v>1392</v>
      </c>
      <c r="B104" s="1233"/>
      <c r="C104" s="520">
        <v>95</v>
      </c>
      <c r="D104" s="522"/>
      <c r="E104" s="521"/>
      <c r="F104" s="753"/>
      <c r="G104" s="753"/>
      <c r="H104" s="524"/>
      <c r="I104" s="524"/>
      <c r="J104" s="753"/>
      <c r="K104" s="524"/>
      <c r="L104" s="522" t="s">
        <v>197</v>
      </c>
      <c r="M104" s="521">
        <f t="shared" si="30"/>
        <v>0</v>
      </c>
      <c r="N104" s="522">
        <f t="shared" si="31"/>
        <v>0</v>
      </c>
      <c r="O104" s="528"/>
      <c r="P104" s="292"/>
      <c r="Q104" s="504"/>
      <c r="R104" s="504"/>
      <c r="S104" s="504"/>
      <c r="T104" s="504"/>
      <c r="U104" s="504"/>
      <c r="V104" s="504"/>
      <c r="W104" s="504"/>
      <c r="X104" s="504"/>
      <c r="Y104" s="504"/>
      <c r="Z104" s="504"/>
      <c r="AA104" s="504"/>
      <c r="AB104" s="504"/>
      <c r="AC104" s="504"/>
      <c r="AD104" s="504"/>
      <c r="AE104" s="504"/>
      <c r="AF104" s="504"/>
      <c r="AG104" s="504"/>
    </row>
    <row r="105" spans="1:33" s="503" customFormat="1" ht="25.5" x14ac:dyDescent="0.2">
      <c r="A105" s="530" t="s">
        <v>1396</v>
      </c>
      <c r="B105" s="527">
        <v>1250</v>
      </c>
      <c r="C105" s="518">
        <v>96</v>
      </c>
      <c r="D105" s="441">
        <f>SUM(D106:D130)</f>
        <v>0</v>
      </c>
      <c r="E105" s="441">
        <f>SUM(E106:E130)</f>
        <v>0</v>
      </c>
      <c r="F105" s="754"/>
      <c r="G105" s="754"/>
      <c r="H105" s="441"/>
      <c r="I105" s="441"/>
      <c r="J105" s="754"/>
      <c r="K105" s="441"/>
      <c r="L105" s="441"/>
      <c r="M105" s="441">
        <f>SUM(M106:M130)</f>
        <v>0</v>
      </c>
      <c r="N105" s="441">
        <f>SUM(N106:N130)</f>
        <v>0</v>
      </c>
      <c r="O105" s="442" cm="1">
        <f t="array" ref="O105">SUMPRODUCT((O106:O125=$R$2)*N106:N125)+SUM(O126:O130)</f>
        <v>0</v>
      </c>
      <c r="P105" s="839" t="str">
        <f>IF(N105=(i.04119a!D38-i.04119a!D39),"",N105-(i.04119a!D38-i.04119a!D39))</f>
        <v/>
      </c>
      <c r="Q105" s="504"/>
      <c r="R105" s="504"/>
      <c r="S105" s="504"/>
      <c r="T105" s="504"/>
      <c r="U105" s="504"/>
      <c r="V105" s="504"/>
      <c r="W105" s="504"/>
      <c r="X105" s="504"/>
      <c r="Y105" s="504"/>
      <c r="Z105" s="504"/>
      <c r="AA105" s="504"/>
      <c r="AB105" s="504"/>
      <c r="AC105" s="504"/>
      <c r="AD105" s="504"/>
      <c r="AE105" s="504"/>
      <c r="AF105" s="504"/>
      <c r="AG105" s="504"/>
    </row>
    <row r="106" spans="1:33" s="503" customFormat="1" ht="15" outlineLevel="1" x14ac:dyDescent="0.25">
      <c r="A106" s="914"/>
      <c r="B106" s="1233"/>
      <c r="C106" s="520">
        <v>97</v>
      </c>
      <c r="D106" s="521"/>
      <c r="E106" s="521"/>
      <c r="F106" s="752"/>
      <c r="G106" s="752"/>
      <c r="H106" s="838"/>
      <c r="I106" s="521"/>
      <c r="J106" s="758">
        <f>IF(H106=0,G106,G106+I106)</f>
        <v>0</v>
      </c>
      <c r="K106" s="522">
        <f>IF(($O$5-J106)&gt;=0,$O$5-J106,0)</f>
        <v>0</v>
      </c>
      <c r="L106" s="522"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521">
        <f>IF(L106="Хэвийн",0,)</f>
        <v>0</v>
      </c>
      <c r="N106" s="522">
        <f>E106-M106</f>
        <v>0</v>
      </c>
      <c r="O106" s="915"/>
      <c r="P106" s="292"/>
      <c r="Q106" s="504"/>
      <c r="R106" s="504"/>
      <c r="S106" s="504"/>
      <c r="T106" s="504"/>
      <c r="U106" s="504"/>
      <c r="V106" s="504"/>
      <c r="W106" s="504"/>
      <c r="X106" s="504"/>
      <c r="Y106" s="504"/>
      <c r="Z106" s="504"/>
      <c r="AA106" s="504"/>
      <c r="AB106" s="504"/>
      <c r="AC106" s="504"/>
      <c r="AD106" s="504"/>
      <c r="AE106" s="504"/>
      <c r="AF106" s="504"/>
      <c r="AG106" s="504"/>
    </row>
    <row r="107" spans="1:33" s="503" customFormat="1" ht="15" outlineLevel="1" x14ac:dyDescent="0.25">
      <c r="A107" s="914"/>
      <c r="B107" s="1233"/>
      <c r="C107" s="520">
        <v>98</v>
      </c>
      <c r="D107" s="521"/>
      <c r="E107" s="521"/>
      <c r="F107" s="752"/>
      <c r="G107" s="752"/>
      <c r="H107" s="838"/>
      <c r="I107" s="521"/>
      <c r="J107" s="758">
        <f>IF(H107=0,G107,G107+I107)</f>
        <v>0</v>
      </c>
      <c r="K107" s="522">
        <f t="shared" ref="K107:K125" si="33">IF(($O$5-J107)&gt;=0,$O$5-J107,0)</f>
        <v>0</v>
      </c>
      <c r="L107" s="522" t="str">
        <f t="shared" ref="L107:L125" si="34">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521">
        <f t="shared" ref="M107:M115" si="35">IF(L107="Хэвийн",0,)</f>
        <v>0</v>
      </c>
      <c r="N107" s="522">
        <f t="shared" ref="N107:N115" si="36">E107-M107</f>
        <v>0</v>
      </c>
      <c r="O107" s="915"/>
      <c r="P107" s="292"/>
      <c r="Q107" s="504"/>
      <c r="R107" s="504"/>
      <c r="S107" s="504"/>
      <c r="T107" s="504"/>
      <c r="U107" s="504"/>
      <c r="V107" s="504"/>
      <c r="W107" s="504"/>
      <c r="X107" s="504"/>
      <c r="Y107" s="504"/>
      <c r="Z107" s="504"/>
      <c r="AA107" s="504"/>
      <c r="AB107" s="504"/>
      <c r="AC107" s="504"/>
      <c r="AD107" s="504"/>
      <c r="AE107" s="504"/>
      <c r="AF107" s="504"/>
      <c r="AG107" s="504"/>
    </row>
    <row r="108" spans="1:33" s="503" customFormat="1" ht="15" outlineLevel="1" x14ac:dyDescent="0.25">
      <c r="A108" s="914"/>
      <c r="B108" s="1233"/>
      <c r="C108" s="520">
        <v>99</v>
      </c>
      <c r="D108" s="521"/>
      <c r="E108" s="521"/>
      <c r="F108" s="752"/>
      <c r="G108" s="752"/>
      <c r="H108" s="838"/>
      <c r="I108" s="521"/>
      <c r="J108" s="758">
        <f t="shared" ref="J108:J115" si="37">IF(H108=0,G108,G108+I108)</f>
        <v>0</v>
      </c>
      <c r="K108" s="522">
        <f t="shared" si="33"/>
        <v>0</v>
      </c>
      <c r="L108" s="522" t="str">
        <f t="shared" si="34"/>
        <v>Хэвийн</v>
      </c>
      <c r="M108" s="521">
        <f t="shared" si="35"/>
        <v>0</v>
      </c>
      <c r="N108" s="522">
        <f t="shared" si="36"/>
        <v>0</v>
      </c>
      <c r="O108" s="915"/>
      <c r="P108" s="292"/>
      <c r="Q108" s="504"/>
      <c r="R108" s="504"/>
      <c r="S108" s="504"/>
      <c r="T108" s="504"/>
      <c r="U108" s="504"/>
      <c r="V108" s="504"/>
      <c r="W108" s="504"/>
      <c r="X108" s="504"/>
      <c r="Y108" s="504"/>
      <c r="Z108" s="504"/>
      <c r="AA108" s="504"/>
      <c r="AB108" s="504"/>
      <c r="AC108" s="504"/>
      <c r="AD108" s="504"/>
      <c r="AE108" s="504"/>
      <c r="AF108" s="504"/>
      <c r="AG108" s="504"/>
    </row>
    <row r="109" spans="1:33" s="503" customFormat="1" ht="15" outlineLevel="1" x14ac:dyDescent="0.25">
      <c r="A109" s="914"/>
      <c r="B109" s="1233"/>
      <c r="C109" s="520">
        <v>100</v>
      </c>
      <c r="D109" s="521"/>
      <c r="E109" s="521"/>
      <c r="F109" s="752"/>
      <c r="G109" s="752"/>
      <c r="H109" s="838"/>
      <c r="I109" s="521"/>
      <c r="J109" s="758">
        <f t="shared" si="37"/>
        <v>0</v>
      </c>
      <c r="K109" s="522">
        <f t="shared" si="33"/>
        <v>0</v>
      </c>
      <c r="L109" s="522" t="str">
        <f t="shared" si="34"/>
        <v>Хэвийн</v>
      </c>
      <c r="M109" s="521">
        <f t="shared" si="35"/>
        <v>0</v>
      </c>
      <c r="N109" s="522">
        <f t="shared" si="36"/>
        <v>0</v>
      </c>
      <c r="O109" s="915"/>
      <c r="P109" s="292"/>
      <c r="Q109" s="504"/>
      <c r="R109" s="504"/>
      <c r="S109" s="504"/>
      <c r="T109" s="504"/>
      <c r="U109" s="504"/>
      <c r="V109" s="504"/>
      <c r="W109" s="504"/>
      <c r="X109" s="504"/>
      <c r="Y109" s="504"/>
      <c r="Z109" s="504"/>
      <c r="AA109" s="504"/>
      <c r="AB109" s="504"/>
      <c r="AC109" s="504"/>
      <c r="AD109" s="504"/>
      <c r="AE109" s="504"/>
      <c r="AF109" s="504"/>
      <c r="AG109" s="504"/>
    </row>
    <row r="110" spans="1:33" s="503" customFormat="1" ht="15" outlineLevel="1" x14ac:dyDescent="0.25">
      <c r="A110" s="914"/>
      <c r="B110" s="1233"/>
      <c r="C110" s="520">
        <v>101</v>
      </c>
      <c r="D110" s="521"/>
      <c r="E110" s="521"/>
      <c r="F110" s="752"/>
      <c r="G110" s="752"/>
      <c r="H110" s="838"/>
      <c r="I110" s="521"/>
      <c r="J110" s="758">
        <f t="shared" si="37"/>
        <v>0</v>
      </c>
      <c r="K110" s="522">
        <f t="shared" si="33"/>
        <v>0</v>
      </c>
      <c r="L110" s="522" t="str">
        <f t="shared" si="34"/>
        <v>Хэвийн</v>
      </c>
      <c r="M110" s="521">
        <f t="shared" si="35"/>
        <v>0</v>
      </c>
      <c r="N110" s="522">
        <f t="shared" si="36"/>
        <v>0</v>
      </c>
      <c r="O110" s="915"/>
      <c r="P110" s="292"/>
      <c r="Q110" s="504"/>
      <c r="R110" s="504"/>
      <c r="S110" s="504"/>
      <c r="T110" s="504"/>
      <c r="U110" s="504"/>
      <c r="V110" s="504"/>
      <c r="W110" s="504"/>
      <c r="X110" s="504"/>
      <c r="Y110" s="504"/>
      <c r="Z110" s="504"/>
      <c r="AA110" s="504"/>
      <c r="AB110" s="504"/>
      <c r="AC110" s="504"/>
      <c r="AD110" s="504"/>
      <c r="AE110" s="504"/>
      <c r="AF110" s="504"/>
      <c r="AG110" s="504"/>
    </row>
    <row r="111" spans="1:33" s="503" customFormat="1" ht="15" outlineLevel="1" x14ac:dyDescent="0.25">
      <c r="A111" s="914"/>
      <c r="B111" s="1233"/>
      <c r="C111" s="520">
        <v>102</v>
      </c>
      <c r="D111" s="521"/>
      <c r="E111" s="521"/>
      <c r="F111" s="752"/>
      <c r="G111" s="752"/>
      <c r="H111" s="838"/>
      <c r="I111" s="521"/>
      <c r="J111" s="758">
        <f t="shared" si="37"/>
        <v>0</v>
      </c>
      <c r="K111" s="522">
        <f t="shared" si="33"/>
        <v>0</v>
      </c>
      <c r="L111" s="522" t="str">
        <f t="shared" si="34"/>
        <v>Хэвийн</v>
      </c>
      <c r="M111" s="521">
        <f t="shared" si="35"/>
        <v>0</v>
      </c>
      <c r="N111" s="522">
        <f t="shared" si="36"/>
        <v>0</v>
      </c>
      <c r="O111" s="915"/>
      <c r="P111" s="292"/>
      <c r="Q111" s="504"/>
      <c r="R111" s="504"/>
      <c r="S111" s="504"/>
      <c r="T111" s="504"/>
      <c r="U111" s="504"/>
      <c r="V111" s="504"/>
      <c r="W111" s="504"/>
      <c r="X111" s="504"/>
      <c r="Y111" s="504"/>
      <c r="Z111" s="504"/>
      <c r="AA111" s="504"/>
      <c r="AB111" s="504"/>
      <c r="AC111" s="504"/>
      <c r="AD111" s="504"/>
      <c r="AE111" s="504"/>
      <c r="AF111" s="504"/>
      <c r="AG111" s="504"/>
    </row>
    <row r="112" spans="1:33" s="503" customFormat="1" ht="15" outlineLevel="1" x14ac:dyDescent="0.25">
      <c r="A112" s="914"/>
      <c r="B112" s="1233"/>
      <c r="C112" s="520">
        <v>103</v>
      </c>
      <c r="D112" s="521"/>
      <c r="E112" s="521"/>
      <c r="F112" s="752"/>
      <c r="G112" s="752"/>
      <c r="H112" s="838"/>
      <c r="I112" s="521"/>
      <c r="J112" s="758">
        <f t="shared" si="37"/>
        <v>0</v>
      </c>
      <c r="K112" s="522">
        <f t="shared" si="33"/>
        <v>0</v>
      </c>
      <c r="L112" s="522" t="str">
        <f t="shared" si="34"/>
        <v>Хэвийн</v>
      </c>
      <c r="M112" s="521">
        <f t="shared" si="35"/>
        <v>0</v>
      </c>
      <c r="N112" s="522">
        <f t="shared" si="36"/>
        <v>0</v>
      </c>
      <c r="O112" s="915"/>
      <c r="P112" s="292"/>
      <c r="Q112" s="504"/>
      <c r="R112" s="504"/>
      <c r="S112" s="504"/>
      <c r="T112" s="504"/>
      <c r="U112" s="504"/>
      <c r="V112" s="504"/>
      <c r="W112" s="504"/>
      <c r="X112" s="504"/>
      <c r="Y112" s="504"/>
      <c r="Z112" s="504"/>
      <c r="AA112" s="504"/>
      <c r="AB112" s="504"/>
      <c r="AC112" s="504"/>
      <c r="AD112" s="504"/>
      <c r="AE112" s="504"/>
      <c r="AF112" s="504"/>
      <c r="AG112" s="504"/>
    </row>
    <row r="113" spans="1:33" s="503" customFormat="1" ht="15" outlineLevel="1" x14ac:dyDescent="0.25">
      <c r="A113" s="914"/>
      <c r="B113" s="1233"/>
      <c r="C113" s="520">
        <v>104</v>
      </c>
      <c r="D113" s="521"/>
      <c r="E113" s="521"/>
      <c r="F113" s="752"/>
      <c r="G113" s="752"/>
      <c r="H113" s="838"/>
      <c r="I113" s="521"/>
      <c r="J113" s="758">
        <f t="shared" si="37"/>
        <v>0</v>
      </c>
      <c r="K113" s="522">
        <f t="shared" si="33"/>
        <v>0</v>
      </c>
      <c r="L113" s="522" t="str">
        <f t="shared" si="34"/>
        <v>Хэвийн</v>
      </c>
      <c r="M113" s="521">
        <f t="shared" si="35"/>
        <v>0</v>
      </c>
      <c r="N113" s="522">
        <f t="shared" si="36"/>
        <v>0</v>
      </c>
      <c r="O113" s="915"/>
      <c r="P113" s="292"/>
      <c r="Q113" s="504"/>
      <c r="R113" s="504"/>
      <c r="S113" s="504"/>
      <c r="T113" s="504"/>
      <c r="U113" s="504"/>
      <c r="V113" s="504"/>
      <c r="W113" s="504"/>
      <c r="X113" s="504"/>
      <c r="Y113" s="504"/>
      <c r="Z113" s="504"/>
      <c r="AA113" s="504"/>
      <c r="AB113" s="504"/>
      <c r="AC113" s="504"/>
      <c r="AD113" s="504"/>
      <c r="AE113" s="504"/>
      <c r="AF113" s="504"/>
      <c r="AG113" s="504"/>
    </row>
    <row r="114" spans="1:33" s="503" customFormat="1" ht="15" outlineLevel="1" x14ac:dyDescent="0.25">
      <c r="A114" s="914"/>
      <c r="B114" s="1233"/>
      <c r="C114" s="520">
        <v>105</v>
      </c>
      <c r="D114" s="521"/>
      <c r="E114" s="521"/>
      <c r="F114" s="752"/>
      <c r="G114" s="752"/>
      <c r="H114" s="838"/>
      <c r="I114" s="521"/>
      <c r="J114" s="758">
        <f t="shared" si="37"/>
        <v>0</v>
      </c>
      <c r="K114" s="522">
        <f t="shared" si="33"/>
        <v>0</v>
      </c>
      <c r="L114" s="522" t="str">
        <f t="shared" si="34"/>
        <v>Хэвийн</v>
      </c>
      <c r="M114" s="521">
        <f t="shared" si="35"/>
        <v>0</v>
      </c>
      <c r="N114" s="522">
        <f t="shared" si="36"/>
        <v>0</v>
      </c>
      <c r="O114" s="915"/>
      <c r="P114" s="292"/>
      <c r="Q114" s="504"/>
      <c r="R114" s="504"/>
      <c r="S114" s="504"/>
      <c r="T114" s="504"/>
      <c r="U114" s="504"/>
      <c r="V114" s="504"/>
      <c r="W114" s="504"/>
      <c r="X114" s="504"/>
      <c r="Y114" s="504"/>
      <c r="Z114" s="504"/>
      <c r="AA114" s="504"/>
      <c r="AB114" s="504"/>
      <c r="AC114" s="504"/>
      <c r="AD114" s="504"/>
      <c r="AE114" s="504"/>
      <c r="AF114" s="504"/>
      <c r="AG114" s="504"/>
    </row>
    <row r="115" spans="1:33" s="503" customFormat="1" ht="15" outlineLevel="1" x14ac:dyDescent="0.25">
      <c r="A115" s="914"/>
      <c r="B115" s="1233"/>
      <c r="C115" s="520">
        <v>106</v>
      </c>
      <c r="D115" s="521"/>
      <c r="E115" s="521"/>
      <c r="F115" s="752"/>
      <c r="G115" s="752"/>
      <c r="H115" s="838"/>
      <c r="I115" s="521"/>
      <c r="J115" s="758">
        <f t="shared" si="37"/>
        <v>0</v>
      </c>
      <c r="K115" s="522">
        <f t="shared" si="33"/>
        <v>0</v>
      </c>
      <c r="L115" s="522" t="str">
        <f t="shared" si="34"/>
        <v>Хэвийн</v>
      </c>
      <c r="M115" s="521">
        <f t="shared" si="35"/>
        <v>0</v>
      </c>
      <c r="N115" s="522">
        <f t="shared" si="36"/>
        <v>0</v>
      </c>
      <c r="O115" s="915"/>
      <c r="P115" s="292"/>
      <c r="Q115" s="504"/>
      <c r="R115" s="504"/>
      <c r="S115" s="504"/>
      <c r="T115" s="504"/>
      <c r="U115" s="504"/>
      <c r="V115" s="504"/>
      <c r="W115" s="504"/>
      <c r="X115" s="504"/>
      <c r="Y115" s="504"/>
      <c r="Z115" s="504"/>
      <c r="AA115" s="504"/>
      <c r="AB115" s="504"/>
      <c r="AC115" s="504"/>
      <c r="AD115" s="504"/>
      <c r="AE115" s="504"/>
      <c r="AF115" s="504"/>
      <c r="AG115" s="504"/>
    </row>
    <row r="116" spans="1:33" s="503" customFormat="1" ht="15" outlineLevel="1" x14ac:dyDescent="0.25">
      <c r="A116" s="541"/>
      <c r="B116" s="1233"/>
      <c r="C116" s="520">
        <v>107</v>
      </c>
      <c r="D116" s="521"/>
      <c r="E116" s="521"/>
      <c r="F116" s="752"/>
      <c r="G116" s="752"/>
      <c r="H116" s="838"/>
      <c r="I116" s="521"/>
      <c r="J116" s="758">
        <f>IF(H116=0,G116,G116+I116)</f>
        <v>0</v>
      </c>
      <c r="K116" s="522">
        <f t="shared" si="33"/>
        <v>0</v>
      </c>
      <c r="L116" s="522" t="str">
        <f t="shared" si="34"/>
        <v>Хэвийн</v>
      </c>
      <c r="M116" s="521">
        <f>IF(L116="Хэвийн",0,)</f>
        <v>0</v>
      </c>
      <c r="N116" s="522">
        <f>E116-M116</f>
        <v>0</v>
      </c>
      <c r="O116" s="915"/>
      <c r="P116" s="292"/>
      <c r="Q116" s="504"/>
      <c r="R116" s="504"/>
      <c r="S116" s="504"/>
      <c r="T116" s="504"/>
      <c r="U116" s="504"/>
      <c r="V116" s="504"/>
      <c r="W116" s="504"/>
      <c r="X116" s="504"/>
      <c r="Y116" s="504"/>
      <c r="Z116" s="504"/>
      <c r="AA116" s="504"/>
      <c r="AB116" s="504"/>
      <c r="AC116" s="504"/>
      <c r="AD116" s="504"/>
      <c r="AE116" s="504"/>
      <c r="AF116" s="504"/>
      <c r="AG116" s="504"/>
    </row>
    <row r="117" spans="1:33" s="503" customFormat="1" ht="15" outlineLevel="1" x14ac:dyDescent="0.25">
      <c r="A117" s="541"/>
      <c r="B117" s="1233"/>
      <c r="C117" s="520">
        <v>108</v>
      </c>
      <c r="D117" s="521"/>
      <c r="E117" s="521"/>
      <c r="F117" s="752"/>
      <c r="G117" s="752"/>
      <c r="H117" s="838"/>
      <c r="I117" s="521"/>
      <c r="J117" s="758">
        <f>IF(H117=0,G117,G117+I117)</f>
        <v>0</v>
      </c>
      <c r="K117" s="522">
        <f t="shared" si="33"/>
        <v>0</v>
      </c>
      <c r="L117" s="522" t="str">
        <f t="shared" si="34"/>
        <v>Хэвийн</v>
      </c>
      <c r="M117" s="521">
        <f t="shared" ref="M117:M130" si="38">IF(L117="Хэвийн",0,)</f>
        <v>0</v>
      </c>
      <c r="N117" s="522">
        <f t="shared" ref="N117:N130" si="39">E117-M117</f>
        <v>0</v>
      </c>
      <c r="O117" s="915"/>
      <c r="P117" s="292"/>
      <c r="Q117" s="504"/>
      <c r="R117" s="504"/>
      <c r="S117" s="504"/>
      <c r="T117" s="504"/>
      <c r="U117" s="504"/>
      <c r="V117" s="504"/>
      <c r="W117" s="504"/>
      <c r="X117" s="504"/>
      <c r="Y117" s="504"/>
      <c r="Z117" s="504"/>
      <c r="AA117" s="504"/>
      <c r="AB117" s="504"/>
      <c r="AC117" s="504"/>
      <c r="AD117" s="504"/>
      <c r="AE117" s="504"/>
      <c r="AF117" s="504"/>
      <c r="AG117" s="504"/>
    </row>
    <row r="118" spans="1:33" s="503" customFormat="1" ht="15" outlineLevel="1" x14ac:dyDescent="0.25">
      <c r="A118" s="541"/>
      <c r="B118" s="1233"/>
      <c r="C118" s="520">
        <v>109</v>
      </c>
      <c r="D118" s="521"/>
      <c r="E118" s="521"/>
      <c r="F118" s="752"/>
      <c r="G118" s="752"/>
      <c r="H118" s="838"/>
      <c r="I118" s="521"/>
      <c r="J118" s="758">
        <f t="shared" ref="J118:J125" si="40">IF(H118=0,G118,G118+I118)</f>
        <v>0</v>
      </c>
      <c r="K118" s="522">
        <f t="shared" si="33"/>
        <v>0</v>
      </c>
      <c r="L118" s="522" t="str">
        <f t="shared" si="34"/>
        <v>Хэвийн</v>
      </c>
      <c r="M118" s="521">
        <f t="shared" si="38"/>
        <v>0</v>
      </c>
      <c r="N118" s="522">
        <f t="shared" si="39"/>
        <v>0</v>
      </c>
      <c r="O118" s="915"/>
      <c r="P118" s="292"/>
      <c r="Q118" s="504"/>
      <c r="R118" s="504"/>
      <c r="S118" s="504"/>
      <c r="T118" s="504"/>
      <c r="U118" s="504"/>
      <c r="V118" s="504"/>
      <c r="W118" s="504"/>
      <c r="X118" s="504"/>
      <c r="Y118" s="504"/>
      <c r="Z118" s="504"/>
      <c r="AA118" s="504"/>
      <c r="AB118" s="504"/>
      <c r="AC118" s="504"/>
      <c r="AD118" s="504"/>
      <c r="AE118" s="504"/>
      <c r="AF118" s="504"/>
      <c r="AG118" s="504"/>
    </row>
    <row r="119" spans="1:33" s="503" customFormat="1" ht="15" outlineLevel="1" x14ac:dyDescent="0.25">
      <c r="A119" s="541"/>
      <c r="B119" s="1233"/>
      <c r="C119" s="520">
        <v>110</v>
      </c>
      <c r="D119" s="521"/>
      <c r="E119" s="521"/>
      <c r="F119" s="752"/>
      <c r="G119" s="752"/>
      <c r="H119" s="838"/>
      <c r="I119" s="521"/>
      <c r="J119" s="758">
        <f t="shared" si="40"/>
        <v>0</v>
      </c>
      <c r="K119" s="522">
        <f t="shared" si="33"/>
        <v>0</v>
      </c>
      <c r="L119" s="522" t="str">
        <f t="shared" si="34"/>
        <v>Хэвийн</v>
      </c>
      <c r="M119" s="521">
        <f t="shared" si="38"/>
        <v>0</v>
      </c>
      <c r="N119" s="522">
        <f t="shared" si="39"/>
        <v>0</v>
      </c>
      <c r="O119" s="915"/>
      <c r="P119" s="292"/>
      <c r="Q119" s="504"/>
      <c r="R119" s="504"/>
      <c r="S119" s="504"/>
      <c r="T119" s="504"/>
      <c r="U119" s="504"/>
      <c r="V119" s="504"/>
      <c r="W119" s="504"/>
      <c r="X119" s="504"/>
      <c r="Y119" s="504"/>
      <c r="Z119" s="504"/>
      <c r="AA119" s="504"/>
      <c r="AB119" s="504"/>
      <c r="AC119" s="504"/>
      <c r="AD119" s="504"/>
      <c r="AE119" s="504"/>
      <c r="AF119" s="504"/>
      <c r="AG119" s="504"/>
    </row>
    <row r="120" spans="1:33" s="503" customFormat="1" ht="15" outlineLevel="1" x14ac:dyDescent="0.25">
      <c r="A120" s="541"/>
      <c r="B120" s="1233"/>
      <c r="C120" s="520">
        <v>111</v>
      </c>
      <c r="D120" s="521"/>
      <c r="E120" s="521"/>
      <c r="F120" s="752"/>
      <c r="G120" s="752"/>
      <c r="H120" s="838"/>
      <c r="I120" s="521"/>
      <c r="J120" s="758">
        <f t="shared" si="40"/>
        <v>0</v>
      </c>
      <c r="K120" s="522">
        <f t="shared" si="33"/>
        <v>0</v>
      </c>
      <c r="L120" s="522" t="str">
        <f t="shared" si="34"/>
        <v>Хэвийн</v>
      </c>
      <c r="M120" s="521">
        <f t="shared" si="38"/>
        <v>0</v>
      </c>
      <c r="N120" s="522">
        <f t="shared" si="39"/>
        <v>0</v>
      </c>
      <c r="O120" s="915"/>
      <c r="P120" s="292"/>
      <c r="Q120" s="504"/>
      <c r="R120" s="504"/>
      <c r="S120" s="504"/>
      <c r="T120" s="504"/>
      <c r="U120" s="504"/>
      <c r="V120" s="504"/>
      <c r="W120" s="504"/>
      <c r="X120" s="504"/>
      <c r="Y120" s="504"/>
      <c r="Z120" s="504"/>
      <c r="AA120" s="504"/>
      <c r="AB120" s="504"/>
      <c r="AC120" s="504"/>
      <c r="AD120" s="504"/>
      <c r="AE120" s="504"/>
      <c r="AF120" s="504"/>
      <c r="AG120" s="504"/>
    </row>
    <row r="121" spans="1:33" s="503" customFormat="1" ht="15" outlineLevel="1" x14ac:dyDescent="0.25">
      <c r="A121" s="541"/>
      <c r="B121" s="1233"/>
      <c r="C121" s="520">
        <v>112</v>
      </c>
      <c r="D121" s="521"/>
      <c r="E121" s="521"/>
      <c r="F121" s="752"/>
      <c r="G121" s="752"/>
      <c r="H121" s="838"/>
      <c r="I121" s="521"/>
      <c r="J121" s="758">
        <f t="shared" si="40"/>
        <v>0</v>
      </c>
      <c r="K121" s="522">
        <f t="shared" si="33"/>
        <v>0</v>
      </c>
      <c r="L121" s="522" t="str">
        <f t="shared" si="34"/>
        <v>Хэвийн</v>
      </c>
      <c r="M121" s="521">
        <f t="shared" si="38"/>
        <v>0</v>
      </c>
      <c r="N121" s="522">
        <f t="shared" si="39"/>
        <v>0</v>
      </c>
      <c r="O121" s="915"/>
      <c r="P121" s="292"/>
      <c r="Q121" s="504"/>
      <c r="R121" s="504"/>
      <c r="S121" s="504"/>
      <c r="T121" s="504"/>
      <c r="U121" s="504"/>
      <c r="V121" s="504"/>
      <c r="W121" s="504"/>
      <c r="X121" s="504"/>
      <c r="Y121" s="504"/>
      <c r="Z121" s="504"/>
      <c r="AA121" s="504"/>
      <c r="AB121" s="504"/>
      <c r="AC121" s="504"/>
      <c r="AD121" s="504"/>
      <c r="AE121" s="504"/>
      <c r="AF121" s="504"/>
      <c r="AG121" s="504"/>
    </row>
    <row r="122" spans="1:33" s="503" customFormat="1" ht="15" outlineLevel="1" x14ac:dyDescent="0.25">
      <c r="A122" s="541"/>
      <c r="B122" s="1233"/>
      <c r="C122" s="520">
        <v>113</v>
      </c>
      <c r="D122" s="521"/>
      <c r="E122" s="521"/>
      <c r="F122" s="752"/>
      <c r="G122" s="752"/>
      <c r="H122" s="838"/>
      <c r="I122" s="521"/>
      <c r="J122" s="758">
        <f t="shared" si="40"/>
        <v>0</v>
      </c>
      <c r="K122" s="522">
        <f t="shared" si="33"/>
        <v>0</v>
      </c>
      <c r="L122" s="522" t="str">
        <f t="shared" si="34"/>
        <v>Хэвийн</v>
      </c>
      <c r="M122" s="521">
        <f t="shared" si="38"/>
        <v>0</v>
      </c>
      <c r="N122" s="522">
        <f t="shared" si="39"/>
        <v>0</v>
      </c>
      <c r="O122" s="915"/>
      <c r="P122" s="292"/>
      <c r="Q122" s="504"/>
      <c r="R122" s="504"/>
      <c r="S122" s="504"/>
      <c r="T122" s="504"/>
      <c r="U122" s="504"/>
      <c r="V122" s="504"/>
      <c r="W122" s="504"/>
      <c r="X122" s="504"/>
      <c r="Y122" s="504"/>
      <c r="Z122" s="504"/>
      <c r="AA122" s="504"/>
      <c r="AB122" s="504"/>
      <c r="AC122" s="504"/>
      <c r="AD122" s="504"/>
      <c r="AE122" s="504"/>
      <c r="AF122" s="504"/>
      <c r="AG122" s="504"/>
    </row>
    <row r="123" spans="1:33" s="503" customFormat="1" ht="15" outlineLevel="1" x14ac:dyDescent="0.25">
      <c r="A123" s="541"/>
      <c r="B123" s="1233"/>
      <c r="C123" s="520">
        <v>114</v>
      </c>
      <c r="D123" s="521"/>
      <c r="E123" s="521"/>
      <c r="F123" s="752"/>
      <c r="G123" s="752"/>
      <c r="H123" s="838"/>
      <c r="I123" s="521"/>
      <c r="J123" s="758">
        <f t="shared" si="40"/>
        <v>0</v>
      </c>
      <c r="K123" s="522">
        <f t="shared" si="33"/>
        <v>0</v>
      </c>
      <c r="L123" s="522" t="str">
        <f t="shared" si="34"/>
        <v>Хэвийн</v>
      </c>
      <c r="M123" s="521">
        <f t="shared" si="38"/>
        <v>0</v>
      </c>
      <c r="N123" s="522">
        <f t="shared" si="39"/>
        <v>0</v>
      </c>
      <c r="O123" s="915"/>
      <c r="P123" s="292"/>
      <c r="Q123" s="504"/>
      <c r="R123" s="504"/>
      <c r="S123" s="504"/>
      <c r="T123" s="504"/>
      <c r="U123" s="504"/>
      <c r="V123" s="504"/>
      <c r="W123" s="504"/>
      <c r="X123" s="504"/>
      <c r="Y123" s="504"/>
      <c r="Z123" s="504"/>
      <c r="AA123" s="504"/>
      <c r="AB123" s="504"/>
      <c r="AC123" s="504"/>
      <c r="AD123" s="504"/>
      <c r="AE123" s="504"/>
      <c r="AF123" s="504"/>
      <c r="AG123" s="504"/>
    </row>
    <row r="124" spans="1:33" s="503" customFormat="1" ht="15" outlineLevel="1" x14ac:dyDescent="0.25">
      <c r="A124" s="541"/>
      <c r="B124" s="1233"/>
      <c r="C124" s="520">
        <v>115</v>
      </c>
      <c r="D124" s="521"/>
      <c r="E124" s="521"/>
      <c r="F124" s="752"/>
      <c r="G124" s="752"/>
      <c r="H124" s="838"/>
      <c r="I124" s="521"/>
      <c r="J124" s="758">
        <f t="shared" si="40"/>
        <v>0</v>
      </c>
      <c r="K124" s="522">
        <f t="shared" si="33"/>
        <v>0</v>
      </c>
      <c r="L124" s="522" t="str">
        <f t="shared" si="34"/>
        <v>Хэвийн</v>
      </c>
      <c r="M124" s="521">
        <f t="shared" si="38"/>
        <v>0</v>
      </c>
      <c r="N124" s="522">
        <f t="shared" si="39"/>
        <v>0</v>
      </c>
      <c r="O124" s="915"/>
      <c r="P124" s="292"/>
      <c r="Q124" s="504"/>
      <c r="R124" s="504"/>
      <c r="S124" s="504"/>
      <c r="T124" s="504"/>
      <c r="U124" s="504"/>
      <c r="V124" s="504"/>
      <c r="W124" s="504"/>
      <c r="X124" s="504"/>
      <c r="Y124" s="504"/>
      <c r="Z124" s="504"/>
      <c r="AA124" s="504"/>
      <c r="AB124" s="504"/>
      <c r="AC124" s="504"/>
      <c r="AD124" s="504"/>
      <c r="AE124" s="504"/>
      <c r="AF124" s="504"/>
      <c r="AG124" s="504"/>
    </row>
    <row r="125" spans="1:33" s="503" customFormat="1" ht="15" outlineLevel="1" x14ac:dyDescent="0.25">
      <c r="A125" s="541"/>
      <c r="B125" s="1233"/>
      <c r="C125" s="520">
        <v>116</v>
      </c>
      <c r="D125" s="521"/>
      <c r="E125" s="521"/>
      <c r="F125" s="752"/>
      <c r="G125" s="752"/>
      <c r="H125" s="838"/>
      <c r="I125" s="521"/>
      <c r="J125" s="758">
        <f t="shared" si="40"/>
        <v>0</v>
      </c>
      <c r="K125" s="522">
        <f t="shared" si="33"/>
        <v>0</v>
      </c>
      <c r="L125" s="522" t="str">
        <f t="shared" si="34"/>
        <v>Хэвийн</v>
      </c>
      <c r="M125" s="521">
        <f t="shared" si="38"/>
        <v>0</v>
      </c>
      <c r="N125" s="522">
        <f t="shared" si="39"/>
        <v>0</v>
      </c>
      <c r="O125" s="915"/>
      <c r="P125" s="292"/>
      <c r="Q125" s="504"/>
      <c r="R125" s="504"/>
      <c r="S125" s="504"/>
      <c r="T125" s="504"/>
      <c r="U125" s="504"/>
      <c r="V125" s="504"/>
      <c r="W125" s="504"/>
      <c r="X125" s="504"/>
      <c r="Y125" s="504"/>
      <c r="Z125" s="504"/>
      <c r="AA125" s="504"/>
      <c r="AB125" s="504"/>
      <c r="AC125" s="504"/>
      <c r="AD125" s="504"/>
      <c r="AE125" s="504"/>
      <c r="AF125" s="504"/>
      <c r="AG125" s="504"/>
    </row>
    <row r="126" spans="1:33" s="503" customFormat="1" ht="15" outlineLevel="1" x14ac:dyDescent="0.25">
      <c r="A126" s="916" t="s">
        <v>1388</v>
      </c>
      <c r="B126" s="1233"/>
      <c r="C126" s="520">
        <v>117</v>
      </c>
      <c r="D126" s="522"/>
      <c r="E126" s="521"/>
      <c r="F126" s="753"/>
      <c r="G126" s="753"/>
      <c r="H126" s="524"/>
      <c r="I126" s="524"/>
      <c r="J126" s="753"/>
      <c r="K126" s="524"/>
      <c r="L126" s="522" t="s">
        <v>193</v>
      </c>
      <c r="M126" s="521">
        <f t="shared" si="38"/>
        <v>0</v>
      </c>
      <c r="N126" s="522">
        <f t="shared" si="39"/>
        <v>0</v>
      </c>
      <c r="O126" s="528"/>
      <c r="P126" s="292"/>
      <c r="Q126" s="504"/>
      <c r="R126" s="504"/>
      <c r="S126" s="504"/>
      <c r="T126" s="504"/>
      <c r="U126" s="504"/>
      <c r="V126" s="504"/>
      <c r="W126" s="504"/>
      <c r="X126" s="504"/>
      <c r="Y126" s="504"/>
      <c r="Z126" s="504"/>
      <c r="AA126" s="504"/>
      <c r="AB126" s="504"/>
      <c r="AC126" s="504"/>
      <c r="AD126" s="504"/>
      <c r="AE126" s="504"/>
      <c r="AF126" s="504"/>
      <c r="AG126" s="504"/>
    </row>
    <row r="127" spans="1:33" s="503" customFormat="1" ht="15" outlineLevel="1" x14ac:dyDescent="0.25">
      <c r="A127" s="916" t="s">
        <v>1389</v>
      </c>
      <c r="B127" s="1233"/>
      <c r="C127" s="520">
        <v>118</v>
      </c>
      <c r="D127" s="522"/>
      <c r="E127" s="521"/>
      <c r="F127" s="753"/>
      <c r="G127" s="753"/>
      <c r="H127" s="524"/>
      <c r="I127" s="524"/>
      <c r="J127" s="753"/>
      <c r="K127" s="524"/>
      <c r="L127" s="522" t="s">
        <v>194</v>
      </c>
      <c r="M127" s="521">
        <f t="shared" si="38"/>
        <v>0</v>
      </c>
      <c r="N127" s="522">
        <f t="shared" si="39"/>
        <v>0</v>
      </c>
      <c r="O127" s="528"/>
      <c r="P127" s="292"/>
      <c r="Q127" s="504"/>
      <c r="R127" s="504"/>
      <c r="S127" s="504"/>
      <c r="T127" s="504"/>
      <c r="U127" s="504"/>
      <c r="V127" s="504"/>
      <c r="W127" s="504"/>
      <c r="X127" s="504"/>
      <c r="Y127" s="504"/>
      <c r="Z127" s="504"/>
      <c r="AA127" s="504"/>
      <c r="AB127" s="504"/>
      <c r="AC127" s="504"/>
      <c r="AD127" s="504"/>
      <c r="AE127" s="504"/>
      <c r="AF127" s="504"/>
      <c r="AG127" s="504"/>
    </row>
    <row r="128" spans="1:33" s="503" customFormat="1" ht="15" outlineLevel="1" x14ac:dyDescent="0.25">
      <c r="A128" s="916" t="s">
        <v>1390</v>
      </c>
      <c r="B128" s="1233"/>
      <c r="C128" s="520">
        <v>119</v>
      </c>
      <c r="D128" s="522"/>
      <c r="E128" s="521"/>
      <c r="F128" s="753"/>
      <c r="G128" s="753"/>
      <c r="H128" s="524"/>
      <c r="I128" s="524"/>
      <c r="J128" s="753"/>
      <c r="K128" s="524"/>
      <c r="L128" s="522" t="s">
        <v>195</v>
      </c>
      <c r="M128" s="521">
        <f t="shared" si="38"/>
        <v>0</v>
      </c>
      <c r="N128" s="522">
        <f t="shared" si="39"/>
        <v>0</v>
      </c>
      <c r="O128" s="528"/>
      <c r="P128" s="292"/>
      <c r="Q128" s="504"/>
      <c r="R128" s="504"/>
      <c r="S128" s="504"/>
      <c r="T128" s="504"/>
      <c r="U128" s="504"/>
      <c r="V128" s="504"/>
      <c r="W128" s="504"/>
      <c r="X128" s="504"/>
      <c r="Y128" s="504"/>
      <c r="Z128" s="504"/>
      <c r="AA128" s="504"/>
      <c r="AB128" s="504"/>
      <c r="AC128" s="504"/>
      <c r="AD128" s="504"/>
      <c r="AE128" s="504"/>
      <c r="AF128" s="504"/>
      <c r="AG128" s="504"/>
    </row>
    <row r="129" spans="1:33" s="503" customFormat="1" ht="15" outlineLevel="1" x14ac:dyDescent="0.25">
      <c r="A129" s="916" t="s">
        <v>1391</v>
      </c>
      <c r="B129" s="1233"/>
      <c r="C129" s="520">
        <v>120</v>
      </c>
      <c r="D129" s="522"/>
      <c r="E129" s="521"/>
      <c r="F129" s="753"/>
      <c r="G129" s="753"/>
      <c r="H129" s="524"/>
      <c r="I129" s="524"/>
      <c r="J129" s="753"/>
      <c r="K129" s="524"/>
      <c r="L129" s="525" t="s">
        <v>196</v>
      </c>
      <c r="M129" s="521">
        <f t="shared" si="38"/>
        <v>0</v>
      </c>
      <c r="N129" s="522">
        <f t="shared" si="39"/>
        <v>0</v>
      </c>
      <c r="O129" s="528"/>
      <c r="P129" s="292"/>
      <c r="Q129" s="504"/>
      <c r="R129" s="504"/>
      <c r="S129" s="504"/>
      <c r="T129" s="504"/>
      <c r="U129" s="504"/>
      <c r="V129" s="504"/>
      <c r="W129" s="504"/>
      <c r="X129" s="504"/>
      <c r="Y129" s="504"/>
      <c r="Z129" s="504"/>
      <c r="AA129" s="504"/>
      <c r="AB129" s="504"/>
      <c r="AC129" s="504"/>
      <c r="AD129" s="504"/>
      <c r="AE129" s="504"/>
      <c r="AF129" s="504"/>
      <c r="AG129" s="504"/>
    </row>
    <row r="130" spans="1:33" s="503" customFormat="1" ht="15" outlineLevel="1" x14ac:dyDescent="0.25">
      <c r="A130" s="530" t="s">
        <v>1392</v>
      </c>
      <c r="B130" s="1233"/>
      <c r="C130" s="520">
        <v>121</v>
      </c>
      <c r="D130" s="522"/>
      <c r="E130" s="521"/>
      <c r="F130" s="753"/>
      <c r="G130" s="753"/>
      <c r="H130" s="524"/>
      <c r="I130" s="524"/>
      <c r="J130" s="753"/>
      <c r="K130" s="524"/>
      <c r="L130" s="522" t="s">
        <v>197</v>
      </c>
      <c r="M130" s="521">
        <f t="shared" si="38"/>
        <v>0</v>
      </c>
      <c r="N130" s="522">
        <f t="shared" si="39"/>
        <v>0</v>
      </c>
      <c r="O130" s="528"/>
      <c r="P130" s="292"/>
      <c r="Q130" s="504"/>
      <c r="R130" s="504"/>
      <c r="S130" s="504"/>
      <c r="T130" s="504"/>
      <c r="U130" s="504"/>
      <c r="V130" s="504"/>
      <c r="W130" s="504"/>
      <c r="X130" s="504"/>
      <c r="Y130" s="504"/>
      <c r="Z130" s="504"/>
      <c r="AA130" s="504"/>
      <c r="AB130" s="504"/>
      <c r="AC130" s="504"/>
      <c r="AD130" s="504"/>
      <c r="AE130" s="504"/>
      <c r="AF130" s="504"/>
      <c r="AG130" s="504"/>
    </row>
    <row r="131" spans="1:33" s="503" customFormat="1" x14ac:dyDescent="0.2">
      <c r="A131" s="526" t="s">
        <v>1397</v>
      </c>
      <c r="B131" s="527">
        <v>1260</v>
      </c>
      <c r="C131" s="518">
        <v>122</v>
      </c>
      <c r="D131" s="441">
        <f>SUM(D132:D156)</f>
        <v>0</v>
      </c>
      <c r="E131" s="441">
        <f>SUM(E132:E156)</f>
        <v>0</v>
      </c>
      <c r="F131" s="754"/>
      <c r="G131" s="754"/>
      <c r="H131" s="441"/>
      <c r="I131" s="441"/>
      <c r="J131" s="754"/>
      <c r="K131" s="441"/>
      <c r="L131" s="441"/>
      <c r="M131" s="441">
        <f>SUM(M132:M156)</f>
        <v>0</v>
      </c>
      <c r="N131" s="441">
        <f t="shared" ref="N131" si="41">SUM(N132:N156)</f>
        <v>0</v>
      </c>
      <c r="O131" s="442" cm="1">
        <f t="array" ref="O131">SUMPRODUCT((O132:O151=$R$2)*N132:N151)+SUM(O152:O156)</f>
        <v>0</v>
      </c>
      <c r="P131" s="839" t="str">
        <f>IF(N131=(i.04119a!D40-i.04119a!D41),"",N131-(i.04119a!D40-i.04119a!D41))</f>
        <v/>
      </c>
      <c r="Q131" s="504"/>
      <c r="R131" s="504"/>
      <c r="S131" s="504"/>
      <c r="T131" s="504"/>
      <c r="U131" s="504"/>
      <c r="V131" s="504"/>
      <c r="W131" s="504"/>
      <c r="X131" s="504"/>
      <c r="Y131" s="504"/>
      <c r="Z131" s="504"/>
      <c r="AA131" s="504"/>
      <c r="AB131" s="504"/>
      <c r="AC131" s="504"/>
      <c r="AD131" s="504"/>
      <c r="AE131" s="504"/>
      <c r="AF131" s="504"/>
      <c r="AG131" s="504"/>
    </row>
    <row r="132" spans="1:33" s="503" customFormat="1" ht="15" outlineLevel="1" x14ac:dyDescent="0.25">
      <c r="A132" s="914"/>
      <c r="B132" s="1233"/>
      <c r="C132" s="520">
        <v>123</v>
      </c>
      <c r="D132" s="521"/>
      <c r="E132" s="521"/>
      <c r="F132" s="752"/>
      <c r="G132" s="752"/>
      <c r="H132" s="838"/>
      <c r="I132" s="521"/>
      <c r="J132" s="758">
        <f>IF(H132=0,G132,G132+I132)</f>
        <v>0</v>
      </c>
      <c r="K132" s="522">
        <f>IF(($O$5-J132)&gt;=0,$O$5-J132,0)</f>
        <v>0</v>
      </c>
      <c r="L132" s="522"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521">
        <f>IF(L132="Хэвийн",0,)</f>
        <v>0</v>
      </c>
      <c r="N132" s="522">
        <f>E132-M132</f>
        <v>0</v>
      </c>
      <c r="O132" s="915"/>
      <c r="P132" s="292"/>
      <c r="Q132" s="504"/>
      <c r="R132" s="504"/>
      <c r="S132" s="504"/>
      <c r="T132" s="504"/>
      <c r="U132" s="504"/>
      <c r="V132" s="504"/>
      <c r="W132" s="504"/>
      <c r="X132" s="504"/>
      <c r="Y132" s="504"/>
      <c r="Z132" s="504"/>
      <c r="AA132" s="504"/>
      <c r="AB132" s="504"/>
      <c r="AC132" s="504"/>
      <c r="AD132" s="504"/>
      <c r="AE132" s="504"/>
      <c r="AF132" s="504"/>
      <c r="AG132" s="504"/>
    </row>
    <row r="133" spans="1:33" s="503" customFormat="1" ht="15" outlineLevel="1" x14ac:dyDescent="0.25">
      <c r="A133" s="914"/>
      <c r="B133" s="1233"/>
      <c r="C133" s="520">
        <v>124</v>
      </c>
      <c r="D133" s="521"/>
      <c r="E133" s="521"/>
      <c r="F133" s="752"/>
      <c r="G133" s="752"/>
      <c r="H133" s="838"/>
      <c r="I133" s="521"/>
      <c r="J133" s="758">
        <f>IF(H133=0,G133,G133+I133)</f>
        <v>0</v>
      </c>
      <c r="K133" s="522">
        <f t="shared" ref="K133:K151" si="42">IF(($O$5-J133)&gt;=0,$O$5-J133,0)</f>
        <v>0</v>
      </c>
      <c r="L133" s="522" t="str">
        <f t="shared" ref="L133:L151" si="43">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521">
        <f t="shared" ref="M133:M141" si="44">IF(L133="Хэвийн",0,)</f>
        <v>0</v>
      </c>
      <c r="N133" s="522">
        <f t="shared" ref="N133:N138" si="45">E133-M133</f>
        <v>0</v>
      </c>
      <c r="O133" s="915"/>
      <c r="P133" s="292"/>
      <c r="Q133" s="504"/>
      <c r="R133" s="504"/>
      <c r="S133" s="504"/>
      <c r="T133" s="504"/>
      <c r="U133" s="504"/>
      <c r="V133" s="504"/>
      <c r="W133" s="504"/>
      <c r="X133" s="504"/>
      <c r="Y133" s="504"/>
      <c r="Z133" s="504"/>
      <c r="AA133" s="504"/>
      <c r="AB133" s="504"/>
      <c r="AC133" s="504"/>
      <c r="AD133" s="504"/>
      <c r="AE133" s="504"/>
      <c r="AF133" s="504"/>
      <c r="AG133" s="504"/>
    </row>
    <row r="134" spans="1:33" s="503" customFormat="1" ht="15" outlineLevel="1" x14ac:dyDescent="0.25">
      <c r="A134" s="914"/>
      <c r="B134" s="1233"/>
      <c r="C134" s="520">
        <v>125</v>
      </c>
      <c r="D134" s="521"/>
      <c r="E134" s="521"/>
      <c r="F134" s="752"/>
      <c r="G134" s="752"/>
      <c r="H134" s="838"/>
      <c r="I134" s="521"/>
      <c r="J134" s="758">
        <f t="shared" ref="J134:J141" si="46">IF(H134=0,G134,G134+I134)</f>
        <v>0</v>
      </c>
      <c r="K134" s="522">
        <f t="shared" si="42"/>
        <v>0</v>
      </c>
      <c r="L134" s="522" t="str">
        <f t="shared" si="43"/>
        <v>Хэвийн</v>
      </c>
      <c r="M134" s="521">
        <f t="shared" si="44"/>
        <v>0</v>
      </c>
      <c r="N134" s="522">
        <f>E134-M134</f>
        <v>0</v>
      </c>
      <c r="O134" s="915"/>
      <c r="P134" s="292"/>
      <c r="Q134" s="504"/>
      <c r="R134" s="504"/>
      <c r="S134" s="504"/>
      <c r="T134" s="504"/>
      <c r="U134" s="504"/>
      <c r="V134" s="504"/>
      <c r="W134" s="504"/>
      <c r="X134" s="504"/>
      <c r="Y134" s="504"/>
      <c r="Z134" s="504"/>
      <c r="AA134" s="504"/>
      <c r="AB134" s="504"/>
      <c r="AC134" s="504"/>
      <c r="AD134" s="504"/>
      <c r="AE134" s="504"/>
      <c r="AF134" s="504"/>
      <c r="AG134" s="504"/>
    </row>
    <row r="135" spans="1:33" s="503" customFormat="1" ht="15" outlineLevel="1" x14ac:dyDescent="0.25">
      <c r="A135" s="914"/>
      <c r="B135" s="1233"/>
      <c r="C135" s="520">
        <v>126</v>
      </c>
      <c r="D135" s="521"/>
      <c r="E135" s="521"/>
      <c r="F135" s="752"/>
      <c r="G135" s="752"/>
      <c r="H135" s="838"/>
      <c r="I135" s="521"/>
      <c r="J135" s="758">
        <f t="shared" si="46"/>
        <v>0</v>
      </c>
      <c r="K135" s="522">
        <f t="shared" si="42"/>
        <v>0</v>
      </c>
      <c r="L135" s="522" t="str">
        <f t="shared" si="43"/>
        <v>Хэвийн</v>
      </c>
      <c r="M135" s="521">
        <f t="shared" si="44"/>
        <v>0</v>
      </c>
      <c r="N135" s="522">
        <f>E135-M135</f>
        <v>0</v>
      </c>
      <c r="O135" s="915"/>
      <c r="P135" s="292"/>
      <c r="Q135" s="504"/>
      <c r="R135" s="504"/>
      <c r="S135" s="504"/>
      <c r="T135" s="504"/>
      <c r="U135" s="504"/>
      <c r="V135" s="504"/>
      <c r="W135" s="504"/>
      <c r="X135" s="504"/>
      <c r="Y135" s="504"/>
      <c r="Z135" s="504"/>
      <c r="AA135" s="504"/>
      <c r="AB135" s="504"/>
      <c r="AC135" s="504"/>
      <c r="AD135" s="504"/>
      <c r="AE135" s="504"/>
      <c r="AF135" s="504"/>
      <c r="AG135" s="504"/>
    </row>
    <row r="136" spans="1:33" s="503" customFormat="1" ht="15" outlineLevel="1" x14ac:dyDescent="0.25">
      <c r="A136" s="914"/>
      <c r="B136" s="1233"/>
      <c r="C136" s="520">
        <v>127</v>
      </c>
      <c r="D136" s="521"/>
      <c r="E136" s="521"/>
      <c r="F136" s="752"/>
      <c r="G136" s="752"/>
      <c r="H136" s="838"/>
      <c r="I136" s="521"/>
      <c r="J136" s="758">
        <f t="shared" si="46"/>
        <v>0</v>
      </c>
      <c r="K136" s="522">
        <f t="shared" si="42"/>
        <v>0</v>
      </c>
      <c r="L136" s="522" t="str">
        <f t="shared" si="43"/>
        <v>Хэвийн</v>
      </c>
      <c r="M136" s="521">
        <f t="shared" si="44"/>
        <v>0</v>
      </c>
      <c r="N136" s="522">
        <f>E136-M136</f>
        <v>0</v>
      </c>
      <c r="O136" s="915"/>
      <c r="P136" s="292"/>
      <c r="Q136" s="504"/>
      <c r="R136" s="504"/>
      <c r="S136" s="504"/>
      <c r="T136" s="504"/>
      <c r="U136" s="504"/>
      <c r="V136" s="504"/>
      <c r="W136" s="504"/>
      <c r="X136" s="504"/>
      <c r="Y136" s="504"/>
      <c r="Z136" s="504"/>
      <c r="AA136" s="504"/>
      <c r="AB136" s="504"/>
      <c r="AC136" s="504"/>
      <c r="AD136" s="504"/>
      <c r="AE136" s="504"/>
      <c r="AF136" s="504"/>
      <c r="AG136" s="504"/>
    </row>
    <row r="137" spans="1:33" s="503" customFormat="1" ht="15" outlineLevel="1" x14ac:dyDescent="0.25">
      <c r="A137" s="914"/>
      <c r="B137" s="1233"/>
      <c r="C137" s="520">
        <v>128</v>
      </c>
      <c r="D137" s="521"/>
      <c r="E137" s="521"/>
      <c r="F137" s="752"/>
      <c r="G137" s="752"/>
      <c r="H137" s="838"/>
      <c r="I137" s="521"/>
      <c r="J137" s="758">
        <f t="shared" si="46"/>
        <v>0</v>
      </c>
      <c r="K137" s="522">
        <f t="shared" si="42"/>
        <v>0</v>
      </c>
      <c r="L137" s="522" t="str">
        <f t="shared" si="43"/>
        <v>Хэвийн</v>
      </c>
      <c r="M137" s="521">
        <f t="shared" si="44"/>
        <v>0</v>
      </c>
      <c r="N137" s="522">
        <f>E137-M137</f>
        <v>0</v>
      </c>
      <c r="O137" s="915"/>
      <c r="P137" s="292"/>
      <c r="Q137" s="504"/>
      <c r="R137" s="504"/>
      <c r="S137" s="504"/>
      <c r="T137" s="504"/>
      <c r="U137" s="504"/>
      <c r="V137" s="504"/>
      <c r="W137" s="504"/>
      <c r="X137" s="504"/>
      <c r="Y137" s="504"/>
      <c r="Z137" s="504"/>
      <c r="AA137" s="504"/>
      <c r="AB137" s="504"/>
      <c r="AC137" s="504"/>
      <c r="AD137" s="504"/>
      <c r="AE137" s="504"/>
      <c r="AF137" s="504"/>
      <c r="AG137" s="504"/>
    </row>
    <row r="138" spans="1:33" s="503" customFormat="1" ht="15" outlineLevel="1" x14ac:dyDescent="0.25">
      <c r="A138" s="914"/>
      <c r="B138" s="1233"/>
      <c r="C138" s="520">
        <v>129</v>
      </c>
      <c r="D138" s="521"/>
      <c r="E138" s="521"/>
      <c r="F138" s="752"/>
      <c r="G138" s="752"/>
      <c r="H138" s="838"/>
      <c r="I138" s="521"/>
      <c r="J138" s="758">
        <f t="shared" si="46"/>
        <v>0</v>
      </c>
      <c r="K138" s="522">
        <f t="shared" si="42"/>
        <v>0</v>
      </c>
      <c r="L138" s="522" t="str">
        <f t="shared" si="43"/>
        <v>Хэвийн</v>
      </c>
      <c r="M138" s="521">
        <f t="shared" si="44"/>
        <v>0</v>
      </c>
      <c r="N138" s="522">
        <f t="shared" si="45"/>
        <v>0</v>
      </c>
      <c r="O138" s="915"/>
      <c r="P138" s="292"/>
      <c r="Q138" s="504"/>
      <c r="R138" s="504"/>
      <c r="S138" s="504"/>
      <c r="T138" s="504"/>
      <c r="U138" s="504"/>
      <c r="V138" s="504"/>
      <c r="W138" s="504"/>
      <c r="X138" s="504"/>
      <c r="Y138" s="504"/>
      <c r="Z138" s="504"/>
      <c r="AA138" s="504"/>
      <c r="AB138" s="504"/>
      <c r="AC138" s="504"/>
      <c r="AD138" s="504"/>
      <c r="AE138" s="504"/>
      <c r="AF138" s="504"/>
      <c r="AG138" s="504"/>
    </row>
    <row r="139" spans="1:33" s="503" customFormat="1" ht="15" outlineLevel="1" x14ac:dyDescent="0.25">
      <c r="A139" s="914"/>
      <c r="B139" s="1233"/>
      <c r="C139" s="520">
        <v>130</v>
      </c>
      <c r="D139" s="521"/>
      <c r="E139" s="521"/>
      <c r="F139" s="752"/>
      <c r="G139" s="752"/>
      <c r="H139" s="838"/>
      <c r="I139" s="521"/>
      <c r="J139" s="758">
        <f t="shared" si="46"/>
        <v>0</v>
      </c>
      <c r="K139" s="522">
        <f t="shared" si="42"/>
        <v>0</v>
      </c>
      <c r="L139" s="522" t="str">
        <f t="shared" si="43"/>
        <v>Хэвийн</v>
      </c>
      <c r="M139" s="521">
        <f t="shared" si="44"/>
        <v>0</v>
      </c>
      <c r="N139" s="522">
        <f>E139-M139</f>
        <v>0</v>
      </c>
      <c r="O139" s="915"/>
      <c r="P139" s="292"/>
      <c r="Q139" s="504"/>
      <c r="R139" s="504"/>
      <c r="S139" s="504"/>
      <c r="T139" s="504"/>
      <c r="U139" s="504"/>
      <c r="V139" s="504"/>
      <c r="W139" s="504"/>
      <c r="X139" s="504"/>
      <c r="Y139" s="504"/>
      <c r="Z139" s="504"/>
      <c r="AA139" s="504"/>
      <c r="AB139" s="504"/>
      <c r="AC139" s="504"/>
      <c r="AD139" s="504"/>
      <c r="AE139" s="504"/>
      <c r="AF139" s="504"/>
      <c r="AG139" s="504"/>
    </row>
    <row r="140" spans="1:33" s="503" customFormat="1" ht="15" outlineLevel="1" x14ac:dyDescent="0.25">
      <c r="A140" s="914"/>
      <c r="B140" s="1233"/>
      <c r="C140" s="520">
        <v>131</v>
      </c>
      <c r="D140" s="521"/>
      <c r="E140" s="521"/>
      <c r="F140" s="752"/>
      <c r="G140" s="752"/>
      <c r="H140" s="838"/>
      <c r="I140" s="521"/>
      <c r="J140" s="758">
        <f t="shared" si="46"/>
        <v>0</v>
      </c>
      <c r="K140" s="522">
        <f t="shared" si="42"/>
        <v>0</v>
      </c>
      <c r="L140" s="522" t="str">
        <f t="shared" si="43"/>
        <v>Хэвийн</v>
      </c>
      <c r="M140" s="521">
        <f t="shared" si="44"/>
        <v>0</v>
      </c>
      <c r="N140" s="522">
        <f>E140-M140</f>
        <v>0</v>
      </c>
      <c r="O140" s="915"/>
      <c r="P140" s="292"/>
      <c r="Q140" s="504"/>
      <c r="R140" s="504"/>
      <c r="S140" s="504"/>
      <c r="T140" s="504"/>
      <c r="U140" s="504"/>
      <c r="V140" s="504"/>
      <c r="W140" s="504"/>
      <c r="X140" s="504"/>
      <c r="Y140" s="504"/>
      <c r="Z140" s="504"/>
      <c r="AA140" s="504"/>
      <c r="AB140" s="504"/>
      <c r="AC140" s="504"/>
      <c r="AD140" s="504"/>
      <c r="AE140" s="504"/>
      <c r="AF140" s="504"/>
      <c r="AG140" s="504"/>
    </row>
    <row r="141" spans="1:33" s="503" customFormat="1" ht="15" outlineLevel="1" x14ac:dyDescent="0.25">
      <c r="A141" s="914"/>
      <c r="B141" s="1233"/>
      <c r="C141" s="520">
        <v>132</v>
      </c>
      <c r="D141" s="521"/>
      <c r="E141" s="521"/>
      <c r="F141" s="752"/>
      <c r="G141" s="752"/>
      <c r="H141" s="838"/>
      <c r="I141" s="521"/>
      <c r="J141" s="758">
        <f t="shared" si="46"/>
        <v>0</v>
      </c>
      <c r="K141" s="522">
        <f t="shared" si="42"/>
        <v>0</v>
      </c>
      <c r="L141" s="522" t="str">
        <f t="shared" si="43"/>
        <v>Хэвийн</v>
      </c>
      <c r="M141" s="521">
        <f t="shared" si="44"/>
        <v>0</v>
      </c>
      <c r="N141" s="522">
        <f>E141-M141</f>
        <v>0</v>
      </c>
      <c r="O141" s="915"/>
      <c r="P141" s="292"/>
      <c r="Q141" s="504"/>
      <c r="R141" s="504"/>
      <c r="S141" s="504"/>
      <c r="T141" s="504"/>
      <c r="U141" s="504"/>
      <c r="V141" s="504"/>
      <c r="W141" s="504"/>
      <c r="X141" s="504"/>
      <c r="Y141" s="504"/>
      <c r="Z141" s="504"/>
      <c r="AA141" s="504"/>
      <c r="AB141" s="504"/>
      <c r="AC141" s="504"/>
      <c r="AD141" s="504"/>
      <c r="AE141" s="504"/>
      <c r="AF141" s="504"/>
      <c r="AG141" s="504"/>
    </row>
    <row r="142" spans="1:33" s="503" customFormat="1" ht="15" outlineLevel="1" x14ac:dyDescent="0.25">
      <c r="A142" s="918"/>
      <c r="B142" s="1233"/>
      <c r="C142" s="520">
        <v>133</v>
      </c>
      <c r="D142" s="521"/>
      <c r="E142" s="521"/>
      <c r="F142" s="752"/>
      <c r="G142" s="752"/>
      <c r="H142" s="838"/>
      <c r="I142" s="521"/>
      <c r="J142" s="758">
        <f>IF(H142=0,G142,G142+I142)</f>
        <v>0</v>
      </c>
      <c r="K142" s="522">
        <f t="shared" si="42"/>
        <v>0</v>
      </c>
      <c r="L142" s="522" t="str">
        <f t="shared" si="43"/>
        <v>Хэвийн</v>
      </c>
      <c r="M142" s="521">
        <f>IF(L142="Хэвийн",0,)</f>
        <v>0</v>
      </c>
      <c r="N142" s="522">
        <f>E142-M142</f>
        <v>0</v>
      </c>
      <c r="O142" s="915"/>
      <c r="P142" s="292"/>
      <c r="Q142" s="504"/>
      <c r="R142" s="504"/>
      <c r="S142" s="504"/>
      <c r="T142" s="504"/>
      <c r="U142" s="504"/>
      <c r="V142" s="504"/>
      <c r="W142" s="504"/>
      <c r="X142" s="504"/>
      <c r="Y142" s="504"/>
      <c r="Z142" s="504"/>
      <c r="AA142" s="504"/>
      <c r="AB142" s="504"/>
      <c r="AC142" s="504"/>
      <c r="AD142" s="504"/>
      <c r="AE142" s="504"/>
      <c r="AF142" s="504"/>
      <c r="AG142" s="504"/>
    </row>
    <row r="143" spans="1:33" s="503" customFormat="1" ht="15" outlineLevel="1" x14ac:dyDescent="0.25">
      <c r="A143" s="914"/>
      <c r="B143" s="1233"/>
      <c r="C143" s="520">
        <v>134</v>
      </c>
      <c r="D143" s="521"/>
      <c r="E143" s="521"/>
      <c r="F143" s="752"/>
      <c r="G143" s="752"/>
      <c r="H143" s="838"/>
      <c r="I143" s="521"/>
      <c r="J143" s="758">
        <f>IF(H143=0,G143,G143+I143)</f>
        <v>0</v>
      </c>
      <c r="K143" s="522">
        <f t="shared" si="42"/>
        <v>0</v>
      </c>
      <c r="L143" s="522" t="str">
        <f t="shared" si="43"/>
        <v>Хэвийн</v>
      </c>
      <c r="M143" s="521">
        <f t="shared" ref="M143:M156" si="47">IF(L143="Хэвийн",0,)</f>
        <v>0</v>
      </c>
      <c r="N143" s="522">
        <f t="shared" ref="N143:N156" si="48">E143-M143</f>
        <v>0</v>
      </c>
      <c r="O143" s="915"/>
      <c r="P143" s="292"/>
      <c r="Q143" s="504"/>
      <c r="R143" s="504"/>
      <c r="S143" s="504"/>
      <c r="T143" s="504"/>
      <c r="U143" s="504"/>
      <c r="V143" s="504"/>
      <c r="W143" s="504"/>
      <c r="X143" s="504"/>
      <c r="Y143" s="504"/>
      <c r="Z143" s="504"/>
      <c r="AA143" s="504"/>
      <c r="AB143" s="504"/>
      <c r="AC143" s="504"/>
      <c r="AD143" s="504"/>
      <c r="AE143" s="504"/>
      <c r="AF143" s="504"/>
      <c r="AG143" s="504"/>
    </row>
    <row r="144" spans="1:33" s="503" customFormat="1" ht="15" outlineLevel="1" x14ac:dyDescent="0.25">
      <c r="A144" s="914"/>
      <c r="B144" s="1233"/>
      <c r="C144" s="520">
        <v>135</v>
      </c>
      <c r="D144" s="521"/>
      <c r="E144" s="521"/>
      <c r="F144" s="752"/>
      <c r="G144" s="752"/>
      <c r="H144" s="838"/>
      <c r="I144" s="521"/>
      <c r="J144" s="758">
        <f t="shared" ref="J144:J151" si="49">IF(H144=0,G144,G144+I144)</f>
        <v>0</v>
      </c>
      <c r="K144" s="522">
        <f t="shared" si="42"/>
        <v>0</v>
      </c>
      <c r="L144" s="522" t="str">
        <f t="shared" si="43"/>
        <v>Хэвийн</v>
      </c>
      <c r="M144" s="521">
        <f t="shared" si="47"/>
        <v>0</v>
      </c>
      <c r="N144" s="522">
        <f t="shared" si="48"/>
        <v>0</v>
      </c>
      <c r="O144" s="915"/>
      <c r="P144" s="292"/>
      <c r="Q144" s="504"/>
      <c r="R144" s="504"/>
      <c r="S144" s="504"/>
      <c r="T144" s="504"/>
      <c r="U144" s="504"/>
      <c r="V144" s="504"/>
      <c r="W144" s="504"/>
      <c r="X144" s="504"/>
      <c r="Y144" s="504"/>
      <c r="Z144" s="504"/>
      <c r="AA144" s="504"/>
      <c r="AB144" s="504"/>
      <c r="AC144" s="504"/>
      <c r="AD144" s="504"/>
      <c r="AE144" s="504"/>
      <c r="AF144" s="504"/>
      <c r="AG144" s="504"/>
    </row>
    <row r="145" spans="1:33" s="503" customFormat="1" ht="15" outlineLevel="1" x14ac:dyDescent="0.25">
      <c r="A145" s="541"/>
      <c r="B145" s="1233"/>
      <c r="C145" s="520">
        <v>136</v>
      </c>
      <c r="D145" s="521"/>
      <c r="E145" s="521"/>
      <c r="F145" s="752"/>
      <c r="G145" s="752"/>
      <c r="H145" s="838"/>
      <c r="I145" s="521"/>
      <c r="J145" s="758">
        <f t="shared" si="49"/>
        <v>0</v>
      </c>
      <c r="K145" s="522">
        <f t="shared" si="42"/>
        <v>0</v>
      </c>
      <c r="L145" s="522" t="str">
        <f t="shared" si="43"/>
        <v>Хэвийн</v>
      </c>
      <c r="M145" s="521">
        <f t="shared" si="47"/>
        <v>0</v>
      </c>
      <c r="N145" s="522">
        <f t="shared" si="48"/>
        <v>0</v>
      </c>
      <c r="O145" s="915"/>
      <c r="P145" s="292"/>
      <c r="Q145" s="504"/>
      <c r="R145" s="504"/>
      <c r="S145" s="504"/>
      <c r="T145" s="504"/>
      <c r="U145" s="504"/>
      <c r="V145" s="504"/>
      <c r="W145" s="504"/>
      <c r="X145" s="504"/>
      <c r="Y145" s="504"/>
      <c r="Z145" s="504"/>
      <c r="AA145" s="504"/>
      <c r="AB145" s="504"/>
      <c r="AC145" s="504"/>
      <c r="AD145" s="504"/>
      <c r="AE145" s="504"/>
      <c r="AF145" s="504"/>
      <c r="AG145" s="504"/>
    </row>
    <row r="146" spans="1:33" s="503" customFormat="1" ht="15" outlineLevel="1" x14ac:dyDescent="0.25">
      <c r="A146" s="541"/>
      <c r="B146" s="1233"/>
      <c r="C146" s="520">
        <v>137</v>
      </c>
      <c r="D146" s="521"/>
      <c r="E146" s="521"/>
      <c r="F146" s="752"/>
      <c r="G146" s="752"/>
      <c r="H146" s="838"/>
      <c r="I146" s="521"/>
      <c r="J146" s="758">
        <f t="shared" si="49"/>
        <v>0</v>
      </c>
      <c r="K146" s="522">
        <f t="shared" si="42"/>
        <v>0</v>
      </c>
      <c r="L146" s="522" t="str">
        <f t="shared" si="43"/>
        <v>Хэвийн</v>
      </c>
      <c r="M146" s="521">
        <f t="shared" si="47"/>
        <v>0</v>
      </c>
      <c r="N146" s="522">
        <f t="shared" si="48"/>
        <v>0</v>
      </c>
      <c r="O146" s="915"/>
      <c r="P146" s="292"/>
      <c r="Q146" s="504"/>
      <c r="R146" s="504"/>
      <c r="S146" s="504"/>
      <c r="T146" s="504"/>
      <c r="U146" s="504"/>
      <c r="V146" s="504"/>
      <c r="W146" s="504"/>
      <c r="X146" s="504"/>
      <c r="Y146" s="504"/>
      <c r="Z146" s="504"/>
      <c r="AA146" s="504"/>
      <c r="AB146" s="504"/>
      <c r="AC146" s="504"/>
      <c r="AD146" s="504"/>
      <c r="AE146" s="504"/>
      <c r="AF146" s="504"/>
      <c r="AG146" s="504"/>
    </row>
    <row r="147" spans="1:33" s="503" customFormat="1" ht="15" outlineLevel="1" x14ac:dyDescent="0.25">
      <c r="A147" s="914"/>
      <c r="B147" s="1233"/>
      <c r="C147" s="520">
        <v>138</v>
      </c>
      <c r="D147" s="521"/>
      <c r="E147" s="521"/>
      <c r="F147" s="752"/>
      <c r="G147" s="752"/>
      <c r="H147" s="838"/>
      <c r="I147" s="521"/>
      <c r="J147" s="758">
        <f t="shared" si="49"/>
        <v>0</v>
      </c>
      <c r="K147" s="522">
        <f t="shared" si="42"/>
        <v>0</v>
      </c>
      <c r="L147" s="522" t="str">
        <f t="shared" si="43"/>
        <v>Хэвийн</v>
      </c>
      <c r="M147" s="521">
        <f t="shared" si="47"/>
        <v>0</v>
      </c>
      <c r="N147" s="522">
        <f t="shared" si="48"/>
        <v>0</v>
      </c>
      <c r="O147" s="915"/>
      <c r="P147" s="292"/>
      <c r="Q147" s="504"/>
      <c r="R147" s="504"/>
      <c r="S147" s="504"/>
      <c r="T147" s="504"/>
      <c r="U147" s="504"/>
      <c r="V147" s="504"/>
      <c r="W147" s="504"/>
      <c r="X147" s="504"/>
      <c r="Y147" s="504"/>
      <c r="Z147" s="504"/>
      <c r="AA147" s="504"/>
      <c r="AB147" s="504"/>
      <c r="AC147" s="504"/>
      <c r="AD147" s="504"/>
      <c r="AE147" s="504"/>
      <c r="AF147" s="504"/>
      <c r="AG147" s="504"/>
    </row>
    <row r="148" spans="1:33" s="503" customFormat="1" ht="15" outlineLevel="1" x14ac:dyDescent="0.25">
      <c r="A148" s="914"/>
      <c r="B148" s="1233"/>
      <c r="C148" s="520">
        <v>139</v>
      </c>
      <c r="D148" s="521"/>
      <c r="E148" s="521"/>
      <c r="F148" s="752"/>
      <c r="G148" s="752"/>
      <c r="H148" s="838"/>
      <c r="I148" s="521"/>
      <c r="J148" s="758">
        <f t="shared" si="49"/>
        <v>0</v>
      </c>
      <c r="K148" s="522">
        <f t="shared" si="42"/>
        <v>0</v>
      </c>
      <c r="L148" s="522" t="str">
        <f t="shared" si="43"/>
        <v>Хэвийн</v>
      </c>
      <c r="M148" s="521">
        <f t="shared" si="47"/>
        <v>0</v>
      </c>
      <c r="N148" s="522">
        <f t="shared" si="48"/>
        <v>0</v>
      </c>
      <c r="O148" s="915"/>
      <c r="P148" s="292"/>
      <c r="Q148" s="504"/>
      <c r="R148" s="504"/>
      <c r="S148" s="504"/>
      <c r="T148" s="504"/>
      <c r="U148" s="504"/>
      <c r="V148" s="504"/>
      <c r="W148" s="504"/>
      <c r="X148" s="504"/>
      <c r="Y148" s="504"/>
      <c r="Z148" s="504"/>
      <c r="AA148" s="504"/>
      <c r="AB148" s="504"/>
      <c r="AC148" s="504"/>
      <c r="AD148" s="504"/>
      <c r="AE148" s="504"/>
      <c r="AF148" s="504"/>
      <c r="AG148" s="504"/>
    </row>
    <row r="149" spans="1:33" s="503" customFormat="1" ht="15" outlineLevel="1" x14ac:dyDescent="0.25">
      <c r="A149" s="541"/>
      <c r="B149" s="1233"/>
      <c r="C149" s="520">
        <v>140</v>
      </c>
      <c r="D149" s="521"/>
      <c r="E149" s="521"/>
      <c r="F149" s="752"/>
      <c r="G149" s="752"/>
      <c r="H149" s="838"/>
      <c r="I149" s="521"/>
      <c r="J149" s="758">
        <f t="shared" si="49"/>
        <v>0</v>
      </c>
      <c r="K149" s="522">
        <f t="shared" si="42"/>
        <v>0</v>
      </c>
      <c r="L149" s="522" t="str">
        <f t="shared" si="43"/>
        <v>Хэвийн</v>
      </c>
      <c r="M149" s="521">
        <f t="shared" si="47"/>
        <v>0</v>
      </c>
      <c r="N149" s="522">
        <f t="shared" si="48"/>
        <v>0</v>
      </c>
      <c r="O149" s="915"/>
      <c r="P149" s="292"/>
      <c r="Q149" s="504"/>
      <c r="R149" s="504"/>
      <c r="S149" s="504"/>
      <c r="T149" s="504"/>
      <c r="U149" s="504"/>
      <c r="V149" s="504"/>
      <c r="W149" s="504"/>
      <c r="X149" s="504"/>
      <c r="Y149" s="504"/>
      <c r="Z149" s="504"/>
      <c r="AA149" s="504"/>
      <c r="AB149" s="504"/>
      <c r="AC149" s="504"/>
      <c r="AD149" s="504"/>
      <c r="AE149" s="504"/>
      <c r="AF149" s="504"/>
      <c r="AG149" s="504"/>
    </row>
    <row r="150" spans="1:33" s="503" customFormat="1" ht="15" outlineLevel="1" x14ac:dyDescent="0.25">
      <c r="A150" s="541"/>
      <c r="B150" s="1233"/>
      <c r="C150" s="520">
        <v>141</v>
      </c>
      <c r="D150" s="521"/>
      <c r="E150" s="521"/>
      <c r="F150" s="752"/>
      <c r="G150" s="752"/>
      <c r="H150" s="838"/>
      <c r="I150" s="521"/>
      <c r="J150" s="758">
        <f t="shared" si="49"/>
        <v>0</v>
      </c>
      <c r="K150" s="522">
        <f t="shared" si="42"/>
        <v>0</v>
      </c>
      <c r="L150" s="522" t="str">
        <f t="shared" si="43"/>
        <v>Хэвийн</v>
      </c>
      <c r="M150" s="521">
        <f t="shared" si="47"/>
        <v>0</v>
      </c>
      <c r="N150" s="522">
        <f t="shared" si="48"/>
        <v>0</v>
      </c>
      <c r="O150" s="915"/>
      <c r="P150" s="292"/>
      <c r="Q150" s="504"/>
      <c r="R150" s="504"/>
      <c r="S150" s="504"/>
      <c r="T150" s="504"/>
      <c r="U150" s="504"/>
      <c r="V150" s="504"/>
      <c r="W150" s="504"/>
      <c r="X150" s="504"/>
      <c r="Y150" s="504"/>
      <c r="Z150" s="504"/>
      <c r="AA150" s="504"/>
      <c r="AB150" s="504"/>
      <c r="AC150" s="504"/>
      <c r="AD150" s="504"/>
      <c r="AE150" s="504"/>
      <c r="AF150" s="504"/>
      <c r="AG150" s="504"/>
    </row>
    <row r="151" spans="1:33" s="503" customFormat="1" ht="15" outlineLevel="1" x14ac:dyDescent="0.25">
      <c r="A151" s="541"/>
      <c r="B151" s="1233"/>
      <c r="C151" s="520">
        <v>142</v>
      </c>
      <c r="D151" s="521"/>
      <c r="E151" s="521"/>
      <c r="F151" s="752"/>
      <c r="G151" s="752"/>
      <c r="H151" s="838"/>
      <c r="I151" s="521"/>
      <c r="J151" s="758">
        <f t="shared" si="49"/>
        <v>0</v>
      </c>
      <c r="K151" s="522">
        <f t="shared" si="42"/>
        <v>0</v>
      </c>
      <c r="L151" s="522" t="str">
        <f t="shared" si="43"/>
        <v>Хэвийн</v>
      </c>
      <c r="M151" s="521">
        <f t="shared" si="47"/>
        <v>0</v>
      </c>
      <c r="N151" s="522">
        <f t="shared" si="48"/>
        <v>0</v>
      </c>
      <c r="O151" s="915"/>
      <c r="P151" s="292"/>
      <c r="Q151" s="504"/>
      <c r="R151" s="504"/>
      <c r="S151" s="504"/>
      <c r="T151" s="504"/>
      <c r="U151" s="504"/>
      <c r="V151" s="504"/>
      <c r="W151" s="504"/>
      <c r="X151" s="504"/>
      <c r="Y151" s="504"/>
      <c r="Z151" s="504"/>
      <c r="AA151" s="504"/>
      <c r="AB151" s="504"/>
      <c r="AC151" s="504"/>
      <c r="AD151" s="504"/>
      <c r="AE151" s="504"/>
      <c r="AF151" s="504"/>
      <c r="AG151" s="504"/>
    </row>
    <row r="152" spans="1:33" s="503" customFormat="1" ht="15" outlineLevel="1" x14ac:dyDescent="0.25">
      <c r="A152" s="916" t="s">
        <v>1388</v>
      </c>
      <c r="B152" s="1233"/>
      <c r="C152" s="520">
        <v>143</v>
      </c>
      <c r="D152" s="522"/>
      <c r="E152" s="521"/>
      <c r="F152" s="753"/>
      <c r="G152" s="753"/>
      <c r="H152" s="524"/>
      <c r="I152" s="524"/>
      <c r="J152" s="753"/>
      <c r="K152" s="524"/>
      <c r="L152" s="522" t="s">
        <v>193</v>
      </c>
      <c r="M152" s="521">
        <f t="shared" si="47"/>
        <v>0</v>
      </c>
      <c r="N152" s="522">
        <f t="shared" si="48"/>
        <v>0</v>
      </c>
      <c r="O152" s="528"/>
      <c r="P152" s="292"/>
      <c r="Q152" s="504"/>
      <c r="R152" s="504"/>
      <c r="S152" s="504"/>
      <c r="T152" s="504"/>
      <c r="U152" s="504"/>
      <c r="V152" s="504"/>
      <c r="W152" s="504"/>
      <c r="X152" s="504"/>
      <c r="Y152" s="504"/>
      <c r="Z152" s="504"/>
      <c r="AA152" s="504"/>
      <c r="AB152" s="504"/>
      <c r="AC152" s="504"/>
      <c r="AD152" s="504"/>
      <c r="AE152" s="504"/>
      <c r="AF152" s="504"/>
      <c r="AG152" s="504"/>
    </row>
    <row r="153" spans="1:33" s="503" customFormat="1" ht="15" outlineLevel="1" x14ac:dyDescent="0.25">
      <c r="A153" s="916" t="s">
        <v>1389</v>
      </c>
      <c r="B153" s="1233"/>
      <c r="C153" s="520">
        <v>144</v>
      </c>
      <c r="D153" s="522"/>
      <c r="E153" s="521"/>
      <c r="F153" s="753"/>
      <c r="G153" s="753"/>
      <c r="H153" s="524"/>
      <c r="I153" s="524"/>
      <c r="J153" s="753"/>
      <c r="K153" s="524"/>
      <c r="L153" s="522" t="s">
        <v>194</v>
      </c>
      <c r="M153" s="521">
        <f t="shared" si="47"/>
        <v>0</v>
      </c>
      <c r="N153" s="522">
        <f t="shared" si="48"/>
        <v>0</v>
      </c>
      <c r="O153" s="528"/>
      <c r="P153" s="292"/>
      <c r="Q153" s="504"/>
      <c r="R153" s="504"/>
      <c r="S153" s="504"/>
      <c r="T153" s="504"/>
      <c r="U153" s="504"/>
      <c r="V153" s="504"/>
      <c r="W153" s="504"/>
      <c r="X153" s="504"/>
      <c r="Y153" s="504"/>
      <c r="Z153" s="504"/>
      <c r="AA153" s="504"/>
      <c r="AB153" s="504"/>
      <c r="AC153" s="504"/>
      <c r="AD153" s="504"/>
      <c r="AE153" s="504"/>
      <c r="AF153" s="504"/>
      <c r="AG153" s="504"/>
    </row>
    <row r="154" spans="1:33" s="503" customFormat="1" ht="15" outlineLevel="1" x14ac:dyDescent="0.25">
      <c r="A154" s="916" t="s">
        <v>1390</v>
      </c>
      <c r="B154" s="1233"/>
      <c r="C154" s="520">
        <v>145</v>
      </c>
      <c r="D154" s="522"/>
      <c r="E154" s="521"/>
      <c r="F154" s="753"/>
      <c r="G154" s="753"/>
      <c r="H154" s="524"/>
      <c r="I154" s="524"/>
      <c r="J154" s="753"/>
      <c r="K154" s="524"/>
      <c r="L154" s="522" t="s">
        <v>195</v>
      </c>
      <c r="M154" s="521">
        <f t="shared" si="47"/>
        <v>0</v>
      </c>
      <c r="N154" s="522">
        <f t="shared" si="48"/>
        <v>0</v>
      </c>
      <c r="O154" s="528"/>
      <c r="P154" s="292"/>
      <c r="Q154" s="504"/>
      <c r="R154" s="504"/>
      <c r="S154" s="504"/>
      <c r="T154" s="504"/>
      <c r="U154" s="504"/>
      <c r="V154" s="504"/>
      <c r="W154" s="504"/>
      <c r="X154" s="504"/>
      <c r="Y154" s="504"/>
      <c r="Z154" s="504"/>
      <c r="AA154" s="504"/>
      <c r="AB154" s="504"/>
      <c r="AC154" s="504"/>
      <c r="AD154" s="504"/>
      <c r="AE154" s="504"/>
      <c r="AF154" s="504"/>
      <c r="AG154" s="504"/>
    </row>
    <row r="155" spans="1:33" s="503" customFormat="1" ht="15" outlineLevel="1" x14ac:dyDescent="0.25">
      <c r="A155" s="916" t="s">
        <v>1391</v>
      </c>
      <c r="B155" s="1233"/>
      <c r="C155" s="520">
        <v>146</v>
      </c>
      <c r="D155" s="522"/>
      <c r="E155" s="521"/>
      <c r="F155" s="753"/>
      <c r="G155" s="753"/>
      <c r="H155" s="524"/>
      <c r="I155" s="524"/>
      <c r="J155" s="753"/>
      <c r="K155" s="524"/>
      <c r="L155" s="525" t="s">
        <v>196</v>
      </c>
      <c r="M155" s="521">
        <f t="shared" si="47"/>
        <v>0</v>
      </c>
      <c r="N155" s="522">
        <f t="shared" si="48"/>
        <v>0</v>
      </c>
      <c r="O155" s="528"/>
      <c r="P155" s="292"/>
      <c r="Q155" s="504"/>
      <c r="R155" s="504"/>
      <c r="S155" s="504"/>
      <c r="T155" s="504"/>
      <c r="U155" s="504"/>
      <c r="V155" s="504"/>
      <c r="W155" s="504"/>
      <c r="X155" s="504"/>
      <c r="Y155" s="504"/>
      <c r="Z155" s="504"/>
      <c r="AA155" s="504"/>
      <c r="AB155" s="504"/>
      <c r="AC155" s="504"/>
      <c r="AD155" s="504"/>
      <c r="AE155" s="504"/>
      <c r="AF155" s="504"/>
      <c r="AG155" s="504"/>
    </row>
    <row r="156" spans="1:33" s="503" customFormat="1" ht="15" outlineLevel="1" x14ac:dyDescent="0.25">
      <c r="A156" s="530" t="s">
        <v>1392</v>
      </c>
      <c r="B156" s="1233"/>
      <c r="C156" s="520">
        <v>147</v>
      </c>
      <c r="D156" s="522"/>
      <c r="E156" s="521"/>
      <c r="F156" s="753"/>
      <c r="G156" s="753"/>
      <c r="H156" s="524"/>
      <c r="I156" s="524"/>
      <c r="J156" s="753"/>
      <c r="K156" s="524"/>
      <c r="L156" s="522" t="s">
        <v>197</v>
      </c>
      <c r="M156" s="521">
        <f t="shared" si="47"/>
        <v>0</v>
      </c>
      <c r="N156" s="522">
        <f t="shared" si="48"/>
        <v>0</v>
      </c>
      <c r="O156" s="528"/>
      <c r="P156" s="292"/>
      <c r="Q156" s="504"/>
      <c r="R156" s="504"/>
      <c r="S156" s="504"/>
      <c r="T156" s="504"/>
      <c r="U156" s="504"/>
      <c r="V156" s="504"/>
      <c r="W156" s="504"/>
      <c r="X156" s="504"/>
      <c r="Y156" s="504"/>
      <c r="Z156" s="504"/>
      <c r="AA156" s="504"/>
      <c r="AB156" s="504"/>
      <c r="AC156" s="504"/>
      <c r="AD156" s="504"/>
      <c r="AE156" s="504"/>
      <c r="AF156" s="504"/>
      <c r="AG156" s="504"/>
    </row>
    <row r="157" spans="1:33" s="503" customFormat="1" x14ac:dyDescent="0.2">
      <c r="A157" s="526" t="s">
        <v>1398</v>
      </c>
      <c r="B157" s="527">
        <v>1270</v>
      </c>
      <c r="C157" s="518">
        <v>148</v>
      </c>
      <c r="D157" s="441">
        <f>SUM(D158:D172)</f>
        <v>0</v>
      </c>
      <c r="E157" s="441">
        <f>SUM(E158:E172)</f>
        <v>0</v>
      </c>
      <c r="F157" s="754"/>
      <c r="G157" s="754"/>
      <c r="H157" s="441"/>
      <c r="I157" s="441"/>
      <c r="J157" s="754"/>
      <c r="K157" s="441"/>
      <c r="L157" s="441"/>
      <c r="M157" s="441">
        <f>SUM(M158:M172)</f>
        <v>0</v>
      </c>
      <c r="N157" s="441">
        <f t="shared" ref="N157" si="50">SUM(N158:N172)</f>
        <v>0</v>
      </c>
      <c r="O157" s="442" cm="1">
        <f t="array" ref="O157">SUMPRODUCT((O158:O167=$R$2)*N158:N167)+SUM(O168:O172)</f>
        <v>0</v>
      </c>
      <c r="P157" s="839" t="str">
        <f>IF(N157=i.04119a!D42,"",N157-i.04119a!D42)</f>
        <v/>
      </c>
      <c r="Q157" s="504"/>
      <c r="R157" s="504"/>
      <c r="S157" s="504"/>
      <c r="T157" s="504"/>
      <c r="U157" s="504"/>
      <c r="V157" s="504"/>
      <c r="W157" s="504"/>
      <c r="X157" s="504"/>
      <c r="Y157" s="504"/>
      <c r="Z157" s="504"/>
      <c r="AA157" s="504"/>
      <c r="AB157" s="504"/>
      <c r="AC157" s="504"/>
      <c r="AD157" s="504"/>
      <c r="AE157" s="504"/>
      <c r="AF157" s="504"/>
      <c r="AG157" s="504"/>
    </row>
    <row r="158" spans="1:33" s="503" customFormat="1" ht="15" outlineLevel="1" x14ac:dyDescent="0.25">
      <c r="A158" s="541"/>
      <c r="B158" s="1235"/>
      <c r="C158" s="520">
        <v>149</v>
      </c>
      <c r="D158" s="446"/>
      <c r="E158" s="446"/>
      <c r="F158" s="755"/>
      <c r="G158" s="755"/>
      <c r="H158" s="838"/>
      <c r="I158" s="446"/>
      <c r="J158" s="759">
        <f>IF(H158=0,G158,G158+I158)</f>
        <v>0</v>
      </c>
      <c r="K158" s="448">
        <f>IF(($O$5-J158)&gt;=0,$O$5-J158,0)</f>
        <v>0</v>
      </c>
      <c r="L158" s="522"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446">
        <f>IF(L158="Хэвийн",0,)</f>
        <v>0</v>
      </c>
      <c r="N158" s="448">
        <f>E158-M158</f>
        <v>0</v>
      </c>
      <c r="O158" s="915"/>
      <c r="P158" s="292"/>
      <c r="Q158" s="504"/>
      <c r="R158" s="504"/>
      <c r="S158" s="504"/>
      <c r="T158" s="504"/>
      <c r="U158" s="504"/>
      <c r="V158" s="504"/>
      <c r="W158" s="504"/>
      <c r="X158" s="504"/>
      <c r="Y158" s="504"/>
      <c r="Z158" s="504"/>
      <c r="AA158" s="504"/>
      <c r="AB158" s="504"/>
      <c r="AC158" s="504"/>
      <c r="AD158" s="504"/>
      <c r="AE158" s="504"/>
      <c r="AF158" s="504"/>
      <c r="AG158" s="504"/>
    </row>
    <row r="159" spans="1:33" s="503" customFormat="1" ht="15" outlineLevel="1" x14ac:dyDescent="0.25">
      <c r="A159" s="541"/>
      <c r="B159" s="1236"/>
      <c r="C159" s="520">
        <v>150</v>
      </c>
      <c r="D159" s="446"/>
      <c r="E159" s="446"/>
      <c r="F159" s="755"/>
      <c r="G159" s="755"/>
      <c r="H159" s="838"/>
      <c r="I159" s="446"/>
      <c r="J159" s="759">
        <f t="shared" ref="J159:J167" si="51">IF(H159=0,G159,G159+I159)</f>
        <v>0</v>
      </c>
      <c r="K159" s="448">
        <f t="shared" ref="K159:K167" si="52">IF(($O$5-J159)&gt;=0,$O$5-J159,0)</f>
        <v>0</v>
      </c>
      <c r="L159" s="522" t="str">
        <f t="shared" ref="L159:L167" si="53">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446">
        <f t="shared" ref="M159:M172" si="54">IF(L159="Хэвийн",0,)</f>
        <v>0</v>
      </c>
      <c r="N159" s="448">
        <f t="shared" ref="N159:N172" si="55">E159-M159</f>
        <v>0</v>
      </c>
      <c r="O159" s="915"/>
      <c r="P159" s="292"/>
      <c r="Q159" s="504"/>
      <c r="R159" s="504"/>
      <c r="S159" s="504"/>
      <c r="T159" s="504"/>
      <c r="U159" s="504"/>
      <c r="V159" s="504"/>
      <c r="W159" s="504"/>
      <c r="X159" s="504"/>
      <c r="Y159" s="504"/>
      <c r="Z159" s="504"/>
      <c r="AA159" s="504"/>
      <c r="AB159" s="504"/>
      <c r="AC159" s="504"/>
      <c r="AD159" s="504"/>
      <c r="AE159" s="504"/>
      <c r="AF159" s="504"/>
      <c r="AG159" s="504"/>
    </row>
    <row r="160" spans="1:33" s="503" customFormat="1" ht="15" outlineLevel="1" x14ac:dyDescent="0.25">
      <c r="A160" s="541"/>
      <c r="B160" s="1236"/>
      <c r="C160" s="520">
        <v>151</v>
      </c>
      <c r="D160" s="446"/>
      <c r="E160" s="446"/>
      <c r="F160" s="755"/>
      <c r="G160" s="755"/>
      <c r="H160" s="838"/>
      <c r="I160" s="446"/>
      <c r="J160" s="759">
        <f t="shared" si="51"/>
        <v>0</v>
      </c>
      <c r="K160" s="448">
        <f t="shared" si="52"/>
        <v>0</v>
      </c>
      <c r="L160" s="522" t="str">
        <f t="shared" si="53"/>
        <v>Хэвийн</v>
      </c>
      <c r="M160" s="446">
        <f t="shared" si="54"/>
        <v>0</v>
      </c>
      <c r="N160" s="448">
        <f t="shared" si="55"/>
        <v>0</v>
      </c>
      <c r="O160" s="915"/>
      <c r="P160" s="292"/>
      <c r="Q160" s="504"/>
      <c r="R160" s="504"/>
      <c r="S160" s="504"/>
      <c r="T160" s="504"/>
      <c r="U160" s="504"/>
      <c r="V160" s="504"/>
      <c r="W160" s="504"/>
      <c r="X160" s="504"/>
      <c r="Y160" s="504"/>
      <c r="Z160" s="504"/>
      <c r="AA160" s="504"/>
      <c r="AB160" s="504"/>
      <c r="AC160" s="504"/>
      <c r="AD160" s="504"/>
      <c r="AE160" s="504"/>
      <c r="AF160" s="504"/>
      <c r="AG160" s="504"/>
    </row>
    <row r="161" spans="1:33" s="503" customFormat="1" ht="15" outlineLevel="1" x14ac:dyDescent="0.25">
      <c r="A161" s="541"/>
      <c r="B161" s="1236"/>
      <c r="C161" s="520">
        <v>152</v>
      </c>
      <c r="D161" s="446"/>
      <c r="E161" s="446"/>
      <c r="F161" s="755"/>
      <c r="G161" s="755"/>
      <c r="H161" s="838"/>
      <c r="I161" s="446"/>
      <c r="J161" s="759">
        <f t="shared" si="51"/>
        <v>0</v>
      </c>
      <c r="K161" s="448">
        <f t="shared" si="52"/>
        <v>0</v>
      </c>
      <c r="L161" s="522" t="str">
        <f t="shared" si="53"/>
        <v>Хэвийн</v>
      </c>
      <c r="M161" s="446">
        <f t="shared" si="54"/>
        <v>0</v>
      </c>
      <c r="N161" s="448">
        <f t="shared" si="55"/>
        <v>0</v>
      </c>
      <c r="O161" s="915"/>
      <c r="P161" s="292"/>
      <c r="Q161" s="504"/>
      <c r="R161" s="504"/>
      <c r="S161" s="504"/>
      <c r="T161" s="504"/>
      <c r="U161" s="504"/>
      <c r="V161" s="504"/>
      <c r="W161" s="504"/>
      <c r="X161" s="504"/>
      <c r="Y161" s="504"/>
      <c r="Z161" s="504"/>
      <c r="AA161" s="504"/>
      <c r="AB161" s="504"/>
      <c r="AC161" s="504"/>
      <c r="AD161" s="504"/>
      <c r="AE161" s="504"/>
      <c r="AF161" s="504"/>
      <c r="AG161" s="504"/>
    </row>
    <row r="162" spans="1:33" s="503" customFormat="1" ht="15" outlineLevel="1" x14ac:dyDescent="0.25">
      <c r="A162" s="541"/>
      <c r="B162" s="1236"/>
      <c r="C162" s="520">
        <v>153</v>
      </c>
      <c r="D162" s="446"/>
      <c r="E162" s="446"/>
      <c r="F162" s="755"/>
      <c r="G162" s="755"/>
      <c r="H162" s="838"/>
      <c r="I162" s="446"/>
      <c r="J162" s="759">
        <f t="shared" si="51"/>
        <v>0</v>
      </c>
      <c r="K162" s="448">
        <f t="shared" si="52"/>
        <v>0</v>
      </c>
      <c r="L162" s="522" t="str">
        <f t="shared" si="53"/>
        <v>Хэвийн</v>
      </c>
      <c r="M162" s="446">
        <f t="shared" si="54"/>
        <v>0</v>
      </c>
      <c r="N162" s="448">
        <f t="shared" si="55"/>
        <v>0</v>
      </c>
      <c r="O162" s="915"/>
      <c r="P162" s="292"/>
      <c r="Q162" s="504"/>
      <c r="R162" s="504"/>
      <c r="S162" s="504"/>
      <c r="T162" s="504"/>
      <c r="U162" s="504"/>
      <c r="V162" s="504"/>
      <c r="W162" s="504"/>
      <c r="X162" s="504"/>
      <c r="Y162" s="504"/>
      <c r="Z162" s="504"/>
      <c r="AA162" s="504"/>
      <c r="AB162" s="504"/>
      <c r="AC162" s="504"/>
      <c r="AD162" s="504"/>
      <c r="AE162" s="504"/>
      <c r="AF162" s="504"/>
      <c r="AG162" s="504"/>
    </row>
    <row r="163" spans="1:33" s="503" customFormat="1" ht="15" outlineLevel="1" x14ac:dyDescent="0.25">
      <c r="A163" s="541"/>
      <c r="B163" s="1236"/>
      <c r="C163" s="520">
        <v>154</v>
      </c>
      <c r="D163" s="446"/>
      <c r="E163" s="446"/>
      <c r="F163" s="755"/>
      <c r="G163" s="755"/>
      <c r="H163" s="838"/>
      <c r="I163" s="446"/>
      <c r="J163" s="759">
        <f t="shared" si="51"/>
        <v>0</v>
      </c>
      <c r="K163" s="448">
        <f t="shared" si="52"/>
        <v>0</v>
      </c>
      <c r="L163" s="522" t="str">
        <f t="shared" si="53"/>
        <v>Хэвийн</v>
      </c>
      <c r="M163" s="446">
        <f t="shared" si="54"/>
        <v>0</v>
      </c>
      <c r="N163" s="448">
        <f t="shared" si="55"/>
        <v>0</v>
      </c>
      <c r="O163" s="915"/>
      <c r="P163" s="292"/>
      <c r="Q163" s="504"/>
      <c r="R163" s="504"/>
      <c r="S163" s="504"/>
      <c r="T163" s="504"/>
      <c r="U163" s="504"/>
      <c r="V163" s="504"/>
      <c r="W163" s="504"/>
      <c r="X163" s="504"/>
      <c r="Y163" s="504"/>
      <c r="Z163" s="504"/>
      <c r="AA163" s="504"/>
      <c r="AB163" s="504"/>
      <c r="AC163" s="504"/>
      <c r="AD163" s="504"/>
      <c r="AE163" s="504"/>
      <c r="AF163" s="504"/>
      <c r="AG163" s="504"/>
    </row>
    <row r="164" spans="1:33" s="503" customFormat="1" ht="15" outlineLevel="1" x14ac:dyDescent="0.25">
      <c r="A164" s="541"/>
      <c r="B164" s="1236"/>
      <c r="C164" s="520">
        <v>155</v>
      </c>
      <c r="D164" s="446"/>
      <c r="E164" s="446"/>
      <c r="F164" s="755"/>
      <c r="G164" s="755"/>
      <c r="H164" s="838"/>
      <c r="I164" s="446"/>
      <c r="J164" s="759">
        <f t="shared" si="51"/>
        <v>0</v>
      </c>
      <c r="K164" s="448">
        <f t="shared" si="52"/>
        <v>0</v>
      </c>
      <c r="L164" s="522" t="str">
        <f t="shared" si="53"/>
        <v>Хэвийн</v>
      </c>
      <c r="M164" s="446">
        <f t="shared" si="54"/>
        <v>0</v>
      </c>
      <c r="N164" s="448">
        <f t="shared" si="55"/>
        <v>0</v>
      </c>
      <c r="O164" s="915"/>
      <c r="P164" s="292"/>
      <c r="Q164" s="504"/>
      <c r="R164" s="504"/>
      <c r="S164" s="504"/>
      <c r="T164" s="504"/>
      <c r="U164" s="504"/>
      <c r="V164" s="504"/>
      <c r="W164" s="504"/>
      <c r="X164" s="504"/>
      <c r="Y164" s="504"/>
      <c r="Z164" s="504"/>
      <c r="AA164" s="504"/>
      <c r="AB164" s="504"/>
      <c r="AC164" s="504"/>
      <c r="AD164" s="504"/>
      <c r="AE164" s="504"/>
      <c r="AF164" s="504"/>
      <c r="AG164" s="504"/>
    </row>
    <row r="165" spans="1:33" s="503" customFormat="1" ht="15" outlineLevel="1" x14ac:dyDescent="0.25">
      <c r="A165" s="541"/>
      <c r="B165" s="1236"/>
      <c r="C165" s="520">
        <v>156</v>
      </c>
      <c r="D165" s="446"/>
      <c r="E165" s="446"/>
      <c r="F165" s="755"/>
      <c r="G165" s="755"/>
      <c r="H165" s="838"/>
      <c r="I165" s="446"/>
      <c r="J165" s="759">
        <f t="shared" si="51"/>
        <v>0</v>
      </c>
      <c r="K165" s="448">
        <f t="shared" si="52"/>
        <v>0</v>
      </c>
      <c r="L165" s="522" t="str">
        <f t="shared" si="53"/>
        <v>Хэвийн</v>
      </c>
      <c r="M165" s="446">
        <f t="shared" si="54"/>
        <v>0</v>
      </c>
      <c r="N165" s="448">
        <f t="shared" si="55"/>
        <v>0</v>
      </c>
      <c r="O165" s="915"/>
      <c r="P165" s="292"/>
      <c r="Q165" s="504"/>
      <c r="R165" s="504"/>
      <c r="S165" s="504"/>
      <c r="T165" s="504"/>
      <c r="U165" s="504"/>
      <c r="V165" s="504"/>
      <c r="W165" s="504"/>
      <c r="X165" s="504"/>
      <c r="Y165" s="504"/>
      <c r="Z165" s="504"/>
      <c r="AA165" s="504"/>
      <c r="AB165" s="504"/>
      <c r="AC165" s="504"/>
      <c r="AD165" s="504"/>
      <c r="AE165" s="504"/>
      <c r="AF165" s="504"/>
      <c r="AG165" s="504"/>
    </row>
    <row r="166" spans="1:33" s="503" customFormat="1" ht="15" outlineLevel="1" x14ac:dyDescent="0.25">
      <c r="A166" s="541"/>
      <c r="B166" s="1236"/>
      <c r="C166" s="520">
        <v>157</v>
      </c>
      <c r="D166" s="446"/>
      <c r="E166" s="446"/>
      <c r="F166" s="755"/>
      <c r="G166" s="755"/>
      <c r="H166" s="838"/>
      <c r="I166" s="446"/>
      <c r="J166" s="759">
        <f t="shared" si="51"/>
        <v>0</v>
      </c>
      <c r="K166" s="448">
        <f t="shared" si="52"/>
        <v>0</v>
      </c>
      <c r="L166" s="522" t="str">
        <f t="shared" si="53"/>
        <v>Хэвийн</v>
      </c>
      <c r="M166" s="446">
        <f t="shared" si="54"/>
        <v>0</v>
      </c>
      <c r="N166" s="448">
        <f t="shared" si="55"/>
        <v>0</v>
      </c>
      <c r="O166" s="915"/>
      <c r="P166" s="292"/>
      <c r="Q166" s="504"/>
      <c r="R166" s="504"/>
      <c r="S166" s="504"/>
      <c r="T166" s="504"/>
      <c r="U166" s="504"/>
      <c r="V166" s="504"/>
      <c r="W166" s="504"/>
      <c r="X166" s="504"/>
      <c r="Y166" s="504"/>
      <c r="Z166" s="504"/>
      <c r="AA166" s="504"/>
      <c r="AB166" s="504"/>
      <c r="AC166" s="504"/>
      <c r="AD166" s="504"/>
      <c r="AE166" s="504"/>
      <c r="AF166" s="504"/>
      <c r="AG166" s="504"/>
    </row>
    <row r="167" spans="1:33" s="503" customFormat="1" ht="15" outlineLevel="1" x14ac:dyDescent="0.25">
      <c r="A167" s="541"/>
      <c r="B167" s="1236"/>
      <c r="C167" s="520">
        <v>158</v>
      </c>
      <c r="D167" s="446"/>
      <c r="E167" s="446"/>
      <c r="F167" s="755"/>
      <c r="G167" s="755"/>
      <c r="H167" s="838"/>
      <c r="I167" s="446"/>
      <c r="J167" s="759">
        <f t="shared" si="51"/>
        <v>0</v>
      </c>
      <c r="K167" s="448">
        <f t="shared" si="52"/>
        <v>0</v>
      </c>
      <c r="L167" s="522" t="str">
        <f t="shared" si="53"/>
        <v>Хэвийн</v>
      </c>
      <c r="M167" s="446">
        <f t="shared" si="54"/>
        <v>0</v>
      </c>
      <c r="N167" s="448">
        <f t="shared" si="55"/>
        <v>0</v>
      </c>
      <c r="O167" s="915"/>
      <c r="P167" s="292"/>
      <c r="Q167" s="504"/>
      <c r="R167" s="504"/>
      <c r="S167" s="504"/>
      <c r="T167" s="504"/>
      <c r="U167" s="504"/>
      <c r="V167" s="504"/>
      <c r="W167" s="504"/>
      <c r="X167" s="504"/>
      <c r="Y167" s="504"/>
      <c r="Z167" s="504"/>
      <c r="AA167" s="504"/>
      <c r="AB167" s="504"/>
      <c r="AC167" s="504"/>
      <c r="AD167" s="504"/>
      <c r="AE167" s="504"/>
      <c r="AF167" s="504"/>
      <c r="AG167" s="504"/>
    </row>
    <row r="168" spans="1:33" s="503" customFormat="1" ht="15" outlineLevel="1" x14ac:dyDescent="0.25">
      <c r="A168" s="916" t="s">
        <v>1388</v>
      </c>
      <c r="B168" s="1236"/>
      <c r="C168" s="520">
        <v>159</v>
      </c>
      <c r="D168" s="448"/>
      <c r="E168" s="446"/>
      <c r="F168" s="756"/>
      <c r="G168" s="756"/>
      <c r="H168" s="529"/>
      <c r="I168" s="529"/>
      <c r="J168" s="756"/>
      <c r="K168" s="529"/>
      <c r="L168" s="448" t="s">
        <v>193</v>
      </c>
      <c r="M168" s="446">
        <f t="shared" si="54"/>
        <v>0</v>
      </c>
      <c r="N168" s="448">
        <f t="shared" si="55"/>
        <v>0</v>
      </c>
      <c r="O168" s="528"/>
      <c r="P168" s="292"/>
      <c r="Q168" s="504"/>
      <c r="R168" s="504"/>
      <c r="S168" s="504"/>
      <c r="T168" s="504"/>
      <c r="U168" s="504"/>
      <c r="V168" s="504"/>
      <c r="W168" s="504"/>
      <c r="X168" s="504"/>
      <c r="Y168" s="504"/>
      <c r="Z168" s="504"/>
      <c r="AA168" s="504"/>
      <c r="AB168" s="504"/>
      <c r="AC168" s="504"/>
      <c r="AD168" s="504"/>
      <c r="AE168" s="504"/>
      <c r="AF168" s="504"/>
      <c r="AG168" s="504"/>
    </row>
    <row r="169" spans="1:33" s="503" customFormat="1" ht="15" outlineLevel="1" x14ac:dyDescent="0.25">
      <c r="A169" s="916" t="s">
        <v>1389</v>
      </c>
      <c r="B169" s="1236"/>
      <c r="C169" s="520">
        <v>160</v>
      </c>
      <c r="D169" s="448"/>
      <c r="E169" s="446"/>
      <c r="F169" s="756"/>
      <c r="G169" s="756"/>
      <c r="H169" s="529"/>
      <c r="I169" s="529"/>
      <c r="J169" s="756"/>
      <c r="K169" s="529"/>
      <c r="L169" s="448" t="s">
        <v>194</v>
      </c>
      <c r="M169" s="446">
        <f t="shared" si="54"/>
        <v>0</v>
      </c>
      <c r="N169" s="448">
        <f t="shared" si="55"/>
        <v>0</v>
      </c>
      <c r="O169" s="528"/>
      <c r="P169" s="292"/>
      <c r="Q169" s="504"/>
      <c r="R169" s="504"/>
      <c r="S169" s="504"/>
      <c r="T169" s="504"/>
      <c r="U169" s="504"/>
      <c r="V169" s="504"/>
      <c r="W169" s="504"/>
      <c r="X169" s="504"/>
      <c r="Y169" s="504"/>
      <c r="Z169" s="504"/>
      <c r="AA169" s="504"/>
      <c r="AB169" s="504"/>
      <c r="AC169" s="504"/>
      <c r="AD169" s="504"/>
      <c r="AE169" s="504"/>
      <c r="AF169" s="504"/>
      <c r="AG169" s="504"/>
    </row>
    <row r="170" spans="1:33" s="503" customFormat="1" ht="15" outlineLevel="1" x14ac:dyDescent="0.25">
      <c r="A170" s="916" t="s">
        <v>1390</v>
      </c>
      <c r="B170" s="1236"/>
      <c r="C170" s="520">
        <v>161</v>
      </c>
      <c r="D170" s="448"/>
      <c r="E170" s="446"/>
      <c r="F170" s="756"/>
      <c r="G170" s="756"/>
      <c r="H170" s="529"/>
      <c r="I170" s="529"/>
      <c r="J170" s="756"/>
      <c r="K170" s="529"/>
      <c r="L170" s="448" t="s">
        <v>195</v>
      </c>
      <c r="M170" s="446">
        <f t="shared" si="54"/>
        <v>0</v>
      </c>
      <c r="N170" s="448">
        <f t="shared" si="55"/>
        <v>0</v>
      </c>
      <c r="O170" s="528"/>
      <c r="P170" s="292"/>
      <c r="Q170" s="504"/>
      <c r="R170" s="504"/>
      <c r="S170" s="504"/>
      <c r="T170" s="504"/>
      <c r="U170" s="504"/>
      <c r="V170" s="504"/>
      <c r="W170" s="504"/>
      <c r="X170" s="504"/>
      <c r="Y170" s="504"/>
      <c r="Z170" s="504"/>
      <c r="AA170" s="504"/>
      <c r="AB170" s="504"/>
      <c r="AC170" s="504"/>
      <c r="AD170" s="504"/>
      <c r="AE170" s="504"/>
      <c r="AF170" s="504"/>
      <c r="AG170" s="504"/>
    </row>
    <row r="171" spans="1:33" s="503" customFormat="1" ht="15" outlineLevel="1" x14ac:dyDescent="0.25">
      <c r="A171" s="916" t="s">
        <v>1391</v>
      </c>
      <c r="B171" s="1236"/>
      <c r="C171" s="520">
        <v>162</v>
      </c>
      <c r="D171" s="448"/>
      <c r="E171" s="446"/>
      <c r="F171" s="756"/>
      <c r="G171" s="756"/>
      <c r="H171" s="529"/>
      <c r="I171" s="529"/>
      <c r="J171" s="756"/>
      <c r="K171" s="529"/>
      <c r="L171" s="917" t="s">
        <v>196</v>
      </c>
      <c r="M171" s="446">
        <f t="shared" si="54"/>
        <v>0</v>
      </c>
      <c r="N171" s="448">
        <f t="shared" si="55"/>
        <v>0</v>
      </c>
      <c r="O171" s="528"/>
      <c r="P171" s="292"/>
      <c r="Q171" s="504"/>
      <c r="R171" s="504"/>
      <c r="S171" s="504"/>
      <c r="T171" s="504"/>
      <c r="U171" s="504"/>
      <c r="V171" s="504"/>
      <c r="W171" s="504"/>
      <c r="X171" s="504"/>
      <c r="Y171" s="504"/>
      <c r="Z171" s="504"/>
      <c r="AA171" s="504"/>
      <c r="AB171" s="504"/>
      <c r="AC171" s="504"/>
      <c r="AD171" s="504"/>
      <c r="AE171" s="504"/>
      <c r="AF171" s="504"/>
      <c r="AG171" s="504"/>
    </row>
    <row r="172" spans="1:33" s="503" customFormat="1" ht="15" outlineLevel="1" x14ac:dyDescent="0.25">
      <c r="A172" s="530" t="s">
        <v>1392</v>
      </c>
      <c r="B172" s="1237"/>
      <c r="C172" s="520">
        <v>163</v>
      </c>
      <c r="D172" s="448"/>
      <c r="E172" s="446"/>
      <c r="F172" s="756"/>
      <c r="G172" s="756"/>
      <c r="H172" s="529"/>
      <c r="I172" s="529"/>
      <c r="J172" s="756"/>
      <c r="K172" s="529"/>
      <c r="L172" s="448" t="s">
        <v>197</v>
      </c>
      <c r="M172" s="446">
        <f t="shared" si="54"/>
        <v>0</v>
      </c>
      <c r="N172" s="448">
        <f t="shared" si="55"/>
        <v>0</v>
      </c>
      <c r="O172" s="528"/>
      <c r="P172" s="292"/>
      <c r="Q172" s="504"/>
      <c r="R172" s="504"/>
      <c r="S172" s="504"/>
      <c r="T172" s="504"/>
      <c r="U172" s="504"/>
      <c r="V172" s="504"/>
      <c r="W172" s="504"/>
      <c r="X172" s="504"/>
      <c r="Y172" s="504"/>
      <c r="Z172" s="504"/>
      <c r="AA172" s="504"/>
      <c r="AB172" s="504"/>
      <c r="AC172" s="504"/>
      <c r="AD172" s="504"/>
      <c r="AE172" s="504"/>
      <c r="AF172" s="504"/>
      <c r="AG172" s="504"/>
    </row>
    <row r="173" spans="1:33" s="503" customFormat="1" x14ac:dyDescent="0.2">
      <c r="A173" s="526" t="s">
        <v>1399</v>
      </c>
      <c r="B173" s="527">
        <v>1271</v>
      </c>
      <c r="C173" s="518">
        <v>164</v>
      </c>
      <c r="D173" s="441">
        <f>SUM(D174:D188)</f>
        <v>0</v>
      </c>
      <c r="E173" s="441">
        <f>SUM(E174:E188)</f>
        <v>0</v>
      </c>
      <c r="F173" s="754"/>
      <c r="G173" s="754"/>
      <c r="H173" s="441"/>
      <c r="I173" s="441"/>
      <c r="J173" s="754"/>
      <c r="K173" s="441"/>
      <c r="L173" s="441"/>
      <c r="M173" s="441">
        <f>SUM(M174:M188)</f>
        <v>0</v>
      </c>
      <c r="N173" s="441">
        <f t="shared" ref="N173" si="56">SUM(N174:N188)</f>
        <v>0</v>
      </c>
      <c r="O173" s="442" cm="1">
        <f t="array" ref="O173">SUMPRODUCT((O174:O183=$R$2)*N174:N183)+SUM(O184:O188)</f>
        <v>0</v>
      </c>
      <c r="P173" s="839" t="str">
        <f>IF(N173=i.04119a!D43,"",N173-i.04119a!D43)</f>
        <v/>
      </c>
      <c r="Q173" s="504"/>
      <c r="R173" s="504"/>
      <c r="S173" s="504"/>
      <c r="T173" s="504"/>
      <c r="U173" s="504"/>
      <c r="V173" s="504"/>
      <c r="W173" s="504"/>
      <c r="X173" s="504"/>
      <c r="Y173" s="504"/>
      <c r="Z173" s="504"/>
      <c r="AA173" s="504"/>
      <c r="AB173" s="504"/>
      <c r="AC173" s="504"/>
      <c r="AD173" s="504"/>
      <c r="AE173" s="504"/>
      <c r="AF173" s="504"/>
      <c r="AG173" s="504"/>
    </row>
    <row r="174" spans="1:33" s="503" customFormat="1" ht="15" outlineLevel="1" x14ac:dyDescent="0.25">
      <c r="A174" s="541"/>
      <c r="B174" s="1235"/>
      <c r="C174" s="520">
        <v>165</v>
      </c>
      <c r="D174" s="446"/>
      <c r="E174" s="446"/>
      <c r="F174" s="755"/>
      <c r="G174" s="755"/>
      <c r="H174" s="838"/>
      <c r="I174" s="446"/>
      <c r="J174" s="759">
        <f>IF(H174=0,G174,G174+I174)</f>
        <v>0</v>
      </c>
      <c r="K174" s="448">
        <f>IF(($O$5-J174)&gt;=0,$O$5-J174,0)</f>
        <v>0</v>
      </c>
      <c r="L174" s="522"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446">
        <f>IF(L174="Хэвийн",0,)</f>
        <v>0</v>
      </c>
      <c r="N174" s="448">
        <f>E174-M174</f>
        <v>0</v>
      </c>
      <c r="O174" s="915"/>
      <c r="P174" s="292"/>
      <c r="Q174" s="504"/>
      <c r="R174" s="504"/>
      <c r="S174" s="504"/>
      <c r="T174" s="504"/>
      <c r="U174" s="504"/>
      <c r="V174" s="504"/>
      <c r="W174" s="504"/>
      <c r="X174" s="504"/>
      <c r="Y174" s="504"/>
      <c r="Z174" s="504"/>
      <c r="AA174" s="504"/>
      <c r="AB174" s="504"/>
      <c r="AC174" s="504"/>
      <c r="AD174" s="504"/>
      <c r="AE174" s="504"/>
      <c r="AF174" s="504"/>
      <c r="AG174" s="504"/>
    </row>
    <row r="175" spans="1:33" s="503" customFormat="1" ht="15" outlineLevel="1" x14ac:dyDescent="0.25">
      <c r="A175" s="541"/>
      <c r="B175" s="1236"/>
      <c r="C175" s="520">
        <v>166</v>
      </c>
      <c r="D175" s="446"/>
      <c r="E175" s="446"/>
      <c r="F175" s="755"/>
      <c r="G175" s="755"/>
      <c r="H175" s="838"/>
      <c r="I175" s="446"/>
      <c r="J175" s="759">
        <f t="shared" ref="J175:J183" si="57">IF(H175=0,G175,G175+I175)</f>
        <v>0</v>
      </c>
      <c r="K175" s="448">
        <f t="shared" ref="K175:K183" si="58">IF(($O$5-J175)&gt;=0,$O$5-J175,0)</f>
        <v>0</v>
      </c>
      <c r="L175" s="522" t="str">
        <f t="shared" ref="L175:L183" si="59">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446">
        <f t="shared" ref="M175:M188" si="60">IF(L175="Хэвийн",0,)</f>
        <v>0</v>
      </c>
      <c r="N175" s="448">
        <f t="shared" ref="N175:N188" si="61">E175-M175</f>
        <v>0</v>
      </c>
      <c r="O175" s="915"/>
      <c r="P175" s="292"/>
      <c r="Q175" s="504"/>
      <c r="R175" s="504"/>
      <c r="S175" s="504"/>
      <c r="T175" s="504"/>
      <c r="U175" s="504"/>
      <c r="V175" s="504"/>
      <c r="W175" s="504"/>
      <c r="X175" s="504"/>
      <c r="Y175" s="504"/>
      <c r="Z175" s="504"/>
      <c r="AA175" s="504"/>
      <c r="AB175" s="504"/>
      <c r="AC175" s="504"/>
      <c r="AD175" s="504"/>
      <c r="AE175" s="504"/>
      <c r="AF175" s="504"/>
      <c r="AG175" s="504"/>
    </row>
    <row r="176" spans="1:33" s="503" customFormat="1" ht="15" outlineLevel="1" x14ac:dyDescent="0.25">
      <c r="A176" s="541"/>
      <c r="B176" s="1236"/>
      <c r="C176" s="520">
        <v>167</v>
      </c>
      <c r="D176" s="446"/>
      <c r="E176" s="446"/>
      <c r="F176" s="755"/>
      <c r="G176" s="755"/>
      <c r="H176" s="838"/>
      <c r="I176" s="446"/>
      <c r="J176" s="759">
        <f t="shared" si="57"/>
        <v>0</v>
      </c>
      <c r="K176" s="448">
        <f t="shared" si="58"/>
        <v>0</v>
      </c>
      <c r="L176" s="522" t="str">
        <f t="shared" si="59"/>
        <v>Хэвийн</v>
      </c>
      <c r="M176" s="446">
        <f t="shared" si="60"/>
        <v>0</v>
      </c>
      <c r="N176" s="448">
        <f t="shared" si="61"/>
        <v>0</v>
      </c>
      <c r="O176" s="915"/>
      <c r="P176" s="292"/>
      <c r="Q176" s="504"/>
      <c r="R176" s="504"/>
      <c r="S176" s="504"/>
      <c r="T176" s="504"/>
      <c r="U176" s="504"/>
      <c r="V176" s="504"/>
      <c r="W176" s="504"/>
      <c r="X176" s="504"/>
      <c r="Y176" s="504"/>
      <c r="Z176" s="504"/>
      <c r="AA176" s="504"/>
      <c r="AB176" s="504"/>
      <c r="AC176" s="504"/>
      <c r="AD176" s="504"/>
      <c r="AE176" s="504"/>
      <c r="AF176" s="504"/>
      <c r="AG176" s="504"/>
    </row>
    <row r="177" spans="1:33" s="503" customFormat="1" ht="15" outlineLevel="1" x14ac:dyDescent="0.25">
      <c r="A177" s="541"/>
      <c r="B177" s="1236"/>
      <c r="C177" s="520">
        <v>168</v>
      </c>
      <c r="D177" s="446"/>
      <c r="F177" s="755"/>
      <c r="G177" s="755"/>
      <c r="H177" s="838"/>
      <c r="I177" s="446"/>
      <c r="J177" s="759">
        <f t="shared" si="57"/>
        <v>0</v>
      </c>
      <c r="K177" s="448">
        <f t="shared" si="58"/>
        <v>0</v>
      </c>
      <c r="L177" s="522" t="str">
        <f t="shared" si="59"/>
        <v>Хэвийн</v>
      </c>
      <c r="M177" s="446">
        <f t="shared" si="60"/>
        <v>0</v>
      </c>
      <c r="N177" s="448">
        <f>E176-M177</f>
        <v>0</v>
      </c>
      <c r="O177" s="915"/>
      <c r="P177" s="292"/>
      <c r="Q177" s="504"/>
      <c r="R177" s="504"/>
      <c r="S177" s="504"/>
      <c r="T177" s="504"/>
      <c r="U177" s="504"/>
      <c r="V177" s="504"/>
      <c r="W177" s="504"/>
      <c r="X177" s="504"/>
      <c r="Y177" s="504"/>
      <c r="Z177" s="504"/>
      <c r="AA177" s="504"/>
      <c r="AB177" s="504"/>
      <c r="AC177" s="504"/>
      <c r="AD177" s="504"/>
      <c r="AE177" s="504"/>
      <c r="AF177" s="504"/>
      <c r="AG177" s="504"/>
    </row>
    <row r="178" spans="1:33" s="503" customFormat="1" ht="15" outlineLevel="1" x14ac:dyDescent="0.25">
      <c r="A178" s="541"/>
      <c r="B178" s="1236"/>
      <c r="C178" s="520">
        <v>169</v>
      </c>
      <c r="D178" s="446"/>
      <c r="E178" s="446"/>
      <c r="F178" s="755"/>
      <c r="G178" s="755"/>
      <c r="H178" s="838"/>
      <c r="I178" s="446"/>
      <c r="J178" s="759">
        <f t="shared" si="57"/>
        <v>0</v>
      </c>
      <c r="K178" s="448">
        <f t="shared" si="58"/>
        <v>0</v>
      </c>
      <c r="L178" s="522" t="str">
        <f t="shared" si="59"/>
        <v>Хэвийн</v>
      </c>
      <c r="M178" s="446">
        <f t="shared" si="60"/>
        <v>0</v>
      </c>
      <c r="N178" s="448">
        <f t="shared" si="61"/>
        <v>0</v>
      </c>
      <c r="O178" s="915"/>
      <c r="P178" s="292"/>
      <c r="Q178" s="504"/>
      <c r="R178" s="504"/>
      <c r="S178" s="504"/>
      <c r="T178" s="504"/>
      <c r="U178" s="504"/>
      <c r="V178" s="504"/>
      <c r="W178" s="504"/>
      <c r="X178" s="504"/>
      <c r="Y178" s="504"/>
      <c r="Z178" s="504"/>
      <c r="AA178" s="504"/>
      <c r="AB178" s="504"/>
      <c r="AC178" s="504"/>
      <c r="AD178" s="504"/>
      <c r="AE178" s="504"/>
      <c r="AF178" s="504"/>
      <c r="AG178" s="504"/>
    </row>
    <row r="179" spans="1:33" s="503" customFormat="1" ht="15" outlineLevel="1" x14ac:dyDescent="0.25">
      <c r="A179" s="541"/>
      <c r="B179" s="1236"/>
      <c r="C179" s="520">
        <v>170</v>
      </c>
      <c r="D179" s="446"/>
      <c r="E179" s="446"/>
      <c r="F179" s="755"/>
      <c r="G179" s="755"/>
      <c r="H179" s="838"/>
      <c r="I179" s="446"/>
      <c r="J179" s="759">
        <f t="shared" si="57"/>
        <v>0</v>
      </c>
      <c r="K179" s="448">
        <f t="shared" si="58"/>
        <v>0</v>
      </c>
      <c r="L179" s="522" t="str">
        <f t="shared" si="59"/>
        <v>Хэвийн</v>
      </c>
      <c r="M179" s="446">
        <f t="shared" si="60"/>
        <v>0</v>
      </c>
      <c r="N179" s="448">
        <f t="shared" si="61"/>
        <v>0</v>
      </c>
      <c r="O179" s="915"/>
      <c r="P179" s="292"/>
      <c r="Q179" s="504"/>
      <c r="R179" s="504"/>
      <c r="S179" s="504"/>
      <c r="T179" s="504"/>
      <c r="U179" s="504"/>
      <c r="V179" s="504"/>
      <c r="W179" s="504"/>
      <c r="X179" s="504"/>
      <c r="Y179" s="504"/>
      <c r="Z179" s="504"/>
      <c r="AA179" s="504"/>
      <c r="AB179" s="504"/>
      <c r="AC179" s="504"/>
      <c r="AD179" s="504"/>
      <c r="AE179" s="504"/>
      <c r="AF179" s="504"/>
      <c r="AG179" s="504"/>
    </row>
    <row r="180" spans="1:33" s="503" customFormat="1" ht="15" outlineLevel="1" x14ac:dyDescent="0.25">
      <c r="A180" s="541"/>
      <c r="B180" s="1236"/>
      <c r="C180" s="520">
        <v>171</v>
      </c>
      <c r="D180" s="446"/>
      <c r="E180" s="446"/>
      <c r="F180" s="755"/>
      <c r="G180" s="755"/>
      <c r="H180" s="838"/>
      <c r="I180" s="446"/>
      <c r="J180" s="759">
        <f t="shared" si="57"/>
        <v>0</v>
      </c>
      <c r="K180" s="448">
        <f t="shared" si="58"/>
        <v>0</v>
      </c>
      <c r="L180" s="522" t="str">
        <f t="shared" si="59"/>
        <v>Хэвийн</v>
      </c>
      <c r="M180" s="446">
        <f t="shared" si="60"/>
        <v>0</v>
      </c>
      <c r="N180" s="448">
        <f t="shared" si="61"/>
        <v>0</v>
      </c>
      <c r="O180" s="915"/>
      <c r="P180" s="292"/>
      <c r="Q180" s="504"/>
      <c r="R180" s="504"/>
      <c r="S180" s="504"/>
      <c r="T180" s="504"/>
      <c r="U180" s="504"/>
      <c r="V180" s="504"/>
      <c r="W180" s="504"/>
      <c r="X180" s="504"/>
      <c r="Y180" s="504"/>
      <c r="Z180" s="504"/>
      <c r="AA180" s="504"/>
      <c r="AB180" s="504"/>
      <c r="AC180" s="504"/>
      <c r="AD180" s="504"/>
      <c r="AE180" s="504"/>
      <c r="AF180" s="504"/>
      <c r="AG180" s="504"/>
    </row>
    <row r="181" spans="1:33" s="503" customFormat="1" ht="15" outlineLevel="1" x14ac:dyDescent="0.25">
      <c r="A181" s="541"/>
      <c r="B181" s="1236"/>
      <c r="C181" s="520">
        <v>172</v>
      </c>
      <c r="D181" s="446"/>
      <c r="E181" s="446"/>
      <c r="F181" s="755"/>
      <c r="G181" s="755"/>
      <c r="H181" s="838"/>
      <c r="I181" s="446"/>
      <c r="J181" s="759">
        <f t="shared" si="57"/>
        <v>0</v>
      </c>
      <c r="K181" s="448">
        <f t="shared" si="58"/>
        <v>0</v>
      </c>
      <c r="L181" s="522" t="str">
        <f t="shared" si="59"/>
        <v>Хэвийн</v>
      </c>
      <c r="M181" s="446">
        <f t="shared" si="60"/>
        <v>0</v>
      </c>
      <c r="N181" s="448">
        <f t="shared" si="61"/>
        <v>0</v>
      </c>
      <c r="O181" s="915"/>
      <c r="P181" s="292"/>
      <c r="Q181" s="504"/>
      <c r="R181" s="504"/>
      <c r="S181" s="504"/>
      <c r="T181" s="504"/>
      <c r="U181" s="504"/>
      <c r="V181" s="504"/>
      <c r="W181" s="504"/>
      <c r="X181" s="504"/>
      <c r="Y181" s="504"/>
      <c r="Z181" s="504"/>
      <c r="AA181" s="504"/>
      <c r="AB181" s="504"/>
      <c r="AC181" s="504"/>
      <c r="AD181" s="504"/>
      <c r="AE181" s="504"/>
      <c r="AF181" s="504"/>
      <c r="AG181" s="504"/>
    </row>
    <row r="182" spans="1:33" s="503" customFormat="1" ht="15" outlineLevel="1" x14ac:dyDescent="0.25">
      <c r="A182" s="541"/>
      <c r="B182" s="1236"/>
      <c r="C182" s="520">
        <v>173</v>
      </c>
      <c r="D182" s="446"/>
      <c r="E182" s="446"/>
      <c r="F182" s="755"/>
      <c r="G182" s="755"/>
      <c r="H182" s="838"/>
      <c r="I182" s="446"/>
      <c r="J182" s="759">
        <f t="shared" si="57"/>
        <v>0</v>
      </c>
      <c r="K182" s="448">
        <f t="shared" si="58"/>
        <v>0</v>
      </c>
      <c r="L182" s="522" t="str">
        <f t="shared" si="59"/>
        <v>Хэвийн</v>
      </c>
      <c r="M182" s="446">
        <f t="shared" si="60"/>
        <v>0</v>
      </c>
      <c r="N182" s="448">
        <f t="shared" si="61"/>
        <v>0</v>
      </c>
      <c r="O182" s="915"/>
      <c r="P182" s="292"/>
      <c r="Q182" s="504"/>
      <c r="R182" s="504"/>
      <c r="S182" s="504"/>
      <c r="T182" s="504"/>
      <c r="U182" s="504"/>
      <c r="V182" s="504"/>
      <c r="W182" s="504"/>
      <c r="X182" s="504"/>
      <c r="Y182" s="504"/>
      <c r="Z182" s="504"/>
      <c r="AA182" s="504"/>
      <c r="AB182" s="504"/>
      <c r="AC182" s="504"/>
      <c r="AD182" s="504"/>
      <c r="AE182" s="504"/>
      <c r="AF182" s="504"/>
      <c r="AG182" s="504"/>
    </row>
    <row r="183" spans="1:33" s="503" customFormat="1" ht="15" outlineLevel="1" x14ac:dyDescent="0.25">
      <c r="A183" s="541"/>
      <c r="B183" s="1236"/>
      <c r="C183" s="520">
        <v>174</v>
      </c>
      <c r="D183" s="446"/>
      <c r="E183" s="446"/>
      <c r="F183" s="755"/>
      <c r="G183" s="755"/>
      <c r="H183" s="838"/>
      <c r="I183" s="446"/>
      <c r="J183" s="759">
        <f t="shared" si="57"/>
        <v>0</v>
      </c>
      <c r="K183" s="448">
        <f t="shared" si="58"/>
        <v>0</v>
      </c>
      <c r="L183" s="522" t="str">
        <f t="shared" si="59"/>
        <v>Хэвийн</v>
      </c>
      <c r="M183" s="446">
        <f t="shared" si="60"/>
        <v>0</v>
      </c>
      <c r="N183" s="448">
        <f t="shared" si="61"/>
        <v>0</v>
      </c>
      <c r="O183" s="915"/>
      <c r="P183" s="292"/>
      <c r="Q183" s="504"/>
      <c r="R183" s="504"/>
      <c r="S183" s="504"/>
      <c r="T183" s="504"/>
      <c r="U183" s="504"/>
      <c r="V183" s="504"/>
      <c r="W183" s="504"/>
      <c r="X183" s="504"/>
      <c r="Y183" s="504"/>
      <c r="Z183" s="504"/>
      <c r="AA183" s="504"/>
      <c r="AB183" s="504"/>
      <c r="AC183" s="504"/>
      <c r="AD183" s="504"/>
      <c r="AE183" s="504"/>
      <c r="AF183" s="504"/>
      <c r="AG183" s="504"/>
    </row>
    <row r="184" spans="1:33" s="503" customFormat="1" ht="15" outlineLevel="1" x14ac:dyDescent="0.25">
      <c r="A184" s="916" t="s">
        <v>1388</v>
      </c>
      <c r="B184" s="1236"/>
      <c r="C184" s="520">
        <v>175</v>
      </c>
      <c r="D184" s="448"/>
      <c r="E184" s="446"/>
      <c r="F184" s="756"/>
      <c r="G184" s="756"/>
      <c r="H184" s="529"/>
      <c r="I184" s="529"/>
      <c r="J184" s="756"/>
      <c r="K184" s="529"/>
      <c r="L184" s="448" t="s">
        <v>193</v>
      </c>
      <c r="M184" s="446">
        <f t="shared" si="60"/>
        <v>0</v>
      </c>
      <c r="N184" s="448">
        <f t="shared" si="61"/>
        <v>0</v>
      </c>
      <c r="O184" s="528"/>
      <c r="P184" s="292"/>
      <c r="Q184" s="504"/>
      <c r="R184" s="504"/>
      <c r="S184" s="504"/>
      <c r="T184" s="504"/>
      <c r="U184" s="504"/>
      <c r="V184" s="504"/>
      <c r="W184" s="504"/>
      <c r="X184" s="504"/>
      <c r="Y184" s="504"/>
      <c r="Z184" s="504"/>
      <c r="AA184" s="504"/>
      <c r="AB184" s="504"/>
      <c r="AC184" s="504"/>
      <c r="AD184" s="504"/>
      <c r="AE184" s="504"/>
      <c r="AF184" s="504"/>
      <c r="AG184" s="504"/>
    </row>
    <row r="185" spans="1:33" s="503" customFormat="1" ht="15" outlineLevel="1" x14ac:dyDescent="0.25">
      <c r="A185" s="916" t="s">
        <v>1389</v>
      </c>
      <c r="B185" s="1236"/>
      <c r="C185" s="520">
        <v>176</v>
      </c>
      <c r="D185" s="448"/>
      <c r="E185" s="446"/>
      <c r="F185" s="756"/>
      <c r="G185" s="756"/>
      <c r="H185" s="529"/>
      <c r="I185" s="529"/>
      <c r="J185" s="756"/>
      <c r="K185" s="529"/>
      <c r="L185" s="448" t="s">
        <v>194</v>
      </c>
      <c r="M185" s="446">
        <f t="shared" si="60"/>
        <v>0</v>
      </c>
      <c r="N185" s="448">
        <f t="shared" si="61"/>
        <v>0</v>
      </c>
      <c r="O185" s="528"/>
      <c r="P185" s="292"/>
      <c r="Q185" s="504"/>
      <c r="R185" s="504"/>
      <c r="S185" s="504"/>
      <c r="T185" s="504"/>
      <c r="U185" s="504"/>
      <c r="V185" s="504"/>
      <c r="W185" s="504"/>
      <c r="X185" s="504"/>
      <c r="Y185" s="504"/>
      <c r="Z185" s="504"/>
      <c r="AA185" s="504"/>
      <c r="AB185" s="504"/>
      <c r="AC185" s="504"/>
      <c r="AD185" s="504"/>
      <c r="AE185" s="504"/>
      <c r="AF185" s="504"/>
      <c r="AG185" s="504"/>
    </row>
    <row r="186" spans="1:33" s="503" customFormat="1" ht="15" outlineLevel="1" x14ac:dyDescent="0.25">
      <c r="A186" s="916" t="s">
        <v>1390</v>
      </c>
      <c r="B186" s="1236"/>
      <c r="C186" s="520">
        <v>177</v>
      </c>
      <c r="D186" s="448"/>
      <c r="E186" s="446"/>
      <c r="F186" s="756"/>
      <c r="G186" s="756"/>
      <c r="H186" s="529"/>
      <c r="I186" s="529"/>
      <c r="J186" s="756"/>
      <c r="K186" s="529"/>
      <c r="L186" s="448" t="s">
        <v>195</v>
      </c>
      <c r="M186" s="446">
        <f t="shared" si="60"/>
        <v>0</v>
      </c>
      <c r="N186" s="448">
        <f t="shared" si="61"/>
        <v>0</v>
      </c>
      <c r="O186" s="528"/>
      <c r="P186" s="292"/>
      <c r="Q186" s="504"/>
      <c r="R186" s="504"/>
      <c r="S186" s="504"/>
      <c r="T186" s="504"/>
      <c r="U186" s="504"/>
      <c r="V186" s="504"/>
      <c r="W186" s="504"/>
      <c r="X186" s="504"/>
      <c r="Y186" s="504"/>
      <c r="Z186" s="504"/>
      <c r="AA186" s="504"/>
      <c r="AB186" s="504"/>
      <c r="AC186" s="504"/>
      <c r="AD186" s="504"/>
      <c r="AE186" s="504"/>
      <c r="AF186" s="504"/>
      <c r="AG186" s="504"/>
    </row>
    <row r="187" spans="1:33" s="503" customFormat="1" ht="15" outlineLevel="1" x14ac:dyDescent="0.25">
      <c r="A187" s="916" t="s">
        <v>1391</v>
      </c>
      <c r="B187" s="1236"/>
      <c r="C187" s="520">
        <v>178</v>
      </c>
      <c r="D187" s="448"/>
      <c r="E187" s="446"/>
      <c r="F187" s="756"/>
      <c r="G187" s="756"/>
      <c r="H187" s="529"/>
      <c r="I187" s="529"/>
      <c r="J187" s="756"/>
      <c r="K187" s="529"/>
      <c r="L187" s="917" t="s">
        <v>196</v>
      </c>
      <c r="M187" s="446">
        <f t="shared" si="60"/>
        <v>0</v>
      </c>
      <c r="N187" s="448">
        <f t="shared" si="61"/>
        <v>0</v>
      </c>
      <c r="O187" s="528"/>
      <c r="P187" s="292"/>
      <c r="Q187" s="504"/>
      <c r="R187" s="504"/>
      <c r="S187" s="504"/>
      <c r="T187" s="504"/>
      <c r="U187" s="504"/>
      <c r="V187" s="504"/>
      <c r="W187" s="504"/>
      <c r="X187" s="504"/>
      <c r="Y187" s="504"/>
      <c r="Z187" s="504"/>
      <c r="AA187" s="504"/>
      <c r="AB187" s="504"/>
      <c r="AC187" s="504"/>
      <c r="AD187" s="504"/>
      <c r="AE187" s="504"/>
      <c r="AF187" s="504"/>
      <c r="AG187" s="504"/>
    </row>
    <row r="188" spans="1:33" s="503" customFormat="1" ht="15" outlineLevel="1" x14ac:dyDescent="0.25">
      <c r="A188" s="530" t="s">
        <v>1392</v>
      </c>
      <c r="B188" s="1237"/>
      <c r="C188" s="520">
        <v>179</v>
      </c>
      <c r="D188" s="448"/>
      <c r="E188" s="446"/>
      <c r="F188" s="756"/>
      <c r="G188" s="756"/>
      <c r="H188" s="529"/>
      <c r="I188" s="529"/>
      <c r="J188" s="756"/>
      <c r="K188" s="529"/>
      <c r="L188" s="448" t="s">
        <v>197</v>
      </c>
      <c r="M188" s="446">
        <f t="shared" si="60"/>
        <v>0</v>
      </c>
      <c r="N188" s="448">
        <f t="shared" si="61"/>
        <v>0</v>
      </c>
      <c r="O188" s="528"/>
      <c r="P188" s="292"/>
      <c r="Q188" s="504"/>
      <c r="R188" s="504"/>
      <c r="S188" s="504"/>
      <c r="T188" s="504"/>
      <c r="U188" s="504"/>
      <c r="V188" s="504"/>
      <c r="W188" s="504"/>
      <c r="X188" s="504"/>
      <c r="Y188" s="504"/>
      <c r="Z188" s="504"/>
      <c r="AA188" s="504"/>
      <c r="AB188" s="504"/>
      <c r="AC188" s="504"/>
      <c r="AD188" s="504"/>
      <c r="AE188" s="504"/>
      <c r="AF188" s="504"/>
      <c r="AG188" s="504"/>
    </row>
    <row r="189" spans="1:33" s="503" customFormat="1" x14ac:dyDescent="0.2">
      <c r="A189" s="526" t="s">
        <v>1400</v>
      </c>
      <c r="B189" s="527">
        <v>1280</v>
      </c>
      <c r="C189" s="518">
        <v>180</v>
      </c>
      <c r="D189" s="910">
        <f>SUM(D190:D204)</f>
        <v>0</v>
      </c>
      <c r="E189" s="910">
        <f>SUM(E190:E204)</f>
        <v>0</v>
      </c>
      <c r="F189" s="754"/>
      <c r="G189" s="754"/>
      <c r="H189" s="441"/>
      <c r="I189" s="441"/>
      <c r="J189" s="754"/>
      <c r="K189" s="441"/>
      <c r="L189" s="441"/>
      <c r="M189" s="441">
        <f>SUM(M190:M204)</f>
        <v>0</v>
      </c>
      <c r="N189" s="441">
        <f t="shared" ref="N189" si="62">SUM(N190:N204)</f>
        <v>0</v>
      </c>
      <c r="O189" s="442" cm="1">
        <f t="array" ref="O189">SUMPRODUCT((O190:O199=$R$2)*N190:N199)+SUM(O200:O204)</f>
        <v>0</v>
      </c>
      <c r="P189" s="839" t="str">
        <f>IF(N189=i.04119a!D158,"",N189-i.04119a!D158)</f>
        <v/>
      </c>
      <c r="Q189" s="504"/>
      <c r="R189" s="504"/>
      <c r="S189" s="504"/>
      <c r="T189" s="504"/>
      <c r="U189" s="504"/>
      <c r="V189" s="504"/>
      <c r="W189" s="504"/>
      <c r="X189" s="504"/>
      <c r="Y189" s="504"/>
      <c r="Z189" s="504"/>
      <c r="AA189" s="504"/>
      <c r="AB189" s="504"/>
      <c r="AC189" s="504"/>
      <c r="AD189" s="504"/>
      <c r="AE189" s="504"/>
      <c r="AF189" s="504"/>
      <c r="AG189" s="504"/>
    </row>
    <row r="190" spans="1:33" s="503" customFormat="1" ht="15" outlineLevel="1" x14ac:dyDescent="0.25">
      <c r="A190" s="541"/>
      <c r="B190" s="1235"/>
      <c r="C190" s="568">
        <v>181</v>
      </c>
      <c r="D190" s="912"/>
      <c r="E190" s="912"/>
      <c r="F190" s="909"/>
      <c r="G190" s="755"/>
      <c r="H190" s="838"/>
      <c r="I190" s="446"/>
      <c r="J190" s="759">
        <f>IF(H190=0,G190,G190+I190)</f>
        <v>0</v>
      </c>
      <c r="K190" s="448">
        <f>IF(($O$5-J190)&gt;=0,$O$5-J190,0)</f>
        <v>0</v>
      </c>
      <c r="L190" s="522"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446">
        <f>IF(L190="Хэвийн",0,)</f>
        <v>0</v>
      </c>
      <c r="N190" s="448">
        <f>E190-M190</f>
        <v>0</v>
      </c>
      <c r="O190" s="915"/>
      <c r="P190" s="292"/>
      <c r="Q190" s="504"/>
      <c r="R190" s="504"/>
      <c r="S190" s="504"/>
      <c r="T190" s="504"/>
      <c r="U190" s="504"/>
      <c r="V190" s="504"/>
      <c r="W190" s="504"/>
      <c r="X190" s="504"/>
      <c r="Y190" s="504"/>
      <c r="Z190" s="504"/>
      <c r="AA190" s="504"/>
      <c r="AB190" s="504"/>
      <c r="AC190" s="504"/>
      <c r="AD190" s="504"/>
      <c r="AE190" s="504"/>
      <c r="AF190" s="504"/>
      <c r="AG190" s="504"/>
    </row>
    <row r="191" spans="1:33" s="503" customFormat="1" ht="15" outlineLevel="1" x14ac:dyDescent="0.25">
      <c r="A191" s="541"/>
      <c r="B191" s="1236"/>
      <c r="C191" s="520">
        <v>182</v>
      </c>
      <c r="D191" s="911"/>
      <c r="E191" s="911"/>
      <c r="F191" s="755"/>
      <c r="G191" s="755"/>
      <c r="H191" s="838"/>
      <c r="I191" s="446"/>
      <c r="J191" s="759">
        <f t="shared" ref="J191:J199" si="63">IF(H191=0,G191,G191+I191)</f>
        <v>0</v>
      </c>
      <c r="K191" s="448">
        <f t="shared" ref="K191:K199" si="64">IF(($O$5-J191)&gt;=0,$O$5-J191,0)</f>
        <v>0</v>
      </c>
      <c r="L191" s="522" t="str">
        <f t="shared" ref="L191:L199" si="65">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446">
        <f t="shared" ref="M191:M204" si="66">IF(L191="Хэвийн",0,)</f>
        <v>0</v>
      </c>
      <c r="N191" s="448">
        <f t="shared" ref="N191:N204" si="67">E191-M191</f>
        <v>0</v>
      </c>
      <c r="O191" s="915"/>
      <c r="P191" s="292"/>
      <c r="Q191" s="504"/>
      <c r="R191" s="504"/>
      <c r="S191" s="504"/>
      <c r="T191" s="504"/>
      <c r="U191" s="504"/>
      <c r="V191" s="504"/>
      <c r="W191" s="504"/>
      <c r="X191" s="504"/>
      <c r="Y191" s="504"/>
      <c r="Z191" s="504"/>
      <c r="AA191" s="504"/>
      <c r="AB191" s="504"/>
      <c r="AC191" s="504"/>
      <c r="AD191" s="504"/>
      <c r="AE191" s="504"/>
      <c r="AF191" s="504"/>
      <c r="AG191" s="504"/>
    </row>
    <row r="192" spans="1:33" s="503" customFormat="1" ht="15" outlineLevel="1" x14ac:dyDescent="0.25">
      <c r="A192" s="541"/>
      <c r="B192" s="1236"/>
      <c r="C192" s="520">
        <v>183</v>
      </c>
      <c r="D192" s="446"/>
      <c r="E192" s="446"/>
      <c r="F192" s="755"/>
      <c r="G192" s="755"/>
      <c r="H192" s="838"/>
      <c r="I192" s="446"/>
      <c r="J192" s="759">
        <f t="shared" si="63"/>
        <v>0</v>
      </c>
      <c r="K192" s="448">
        <f t="shared" si="64"/>
        <v>0</v>
      </c>
      <c r="L192" s="522" t="str">
        <f t="shared" si="65"/>
        <v>Хэвийн</v>
      </c>
      <c r="M192" s="446">
        <f t="shared" si="66"/>
        <v>0</v>
      </c>
      <c r="N192" s="448">
        <f t="shared" si="67"/>
        <v>0</v>
      </c>
      <c r="O192" s="915"/>
      <c r="P192" s="292"/>
      <c r="Q192" s="504"/>
      <c r="R192" s="504"/>
      <c r="S192" s="504"/>
      <c r="T192" s="504"/>
      <c r="U192" s="504"/>
      <c r="V192" s="504"/>
      <c r="W192" s="504"/>
      <c r="X192" s="504"/>
      <c r="Y192" s="504"/>
      <c r="Z192" s="504"/>
      <c r="AA192" s="504"/>
      <c r="AB192" s="504"/>
      <c r="AC192" s="504"/>
      <c r="AD192" s="504"/>
      <c r="AE192" s="504"/>
      <c r="AF192" s="504"/>
      <c r="AG192" s="504"/>
    </row>
    <row r="193" spans="1:33" s="503" customFormat="1" ht="15" outlineLevel="1" x14ac:dyDescent="0.25">
      <c r="A193" s="541"/>
      <c r="B193" s="1236"/>
      <c r="C193" s="520">
        <v>184</v>
      </c>
      <c r="D193" s="446"/>
      <c r="E193" s="446"/>
      <c r="F193" s="755"/>
      <c r="G193" s="755"/>
      <c r="H193" s="838"/>
      <c r="I193" s="446"/>
      <c r="J193" s="759">
        <f t="shared" si="63"/>
        <v>0</v>
      </c>
      <c r="K193" s="448">
        <f t="shared" si="64"/>
        <v>0</v>
      </c>
      <c r="L193" s="522" t="str">
        <f t="shared" si="65"/>
        <v>Хэвийн</v>
      </c>
      <c r="M193" s="446">
        <f t="shared" si="66"/>
        <v>0</v>
      </c>
      <c r="N193" s="448">
        <f t="shared" si="67"/>
        <v>0</v>
      </c>
      <c r="O193" s="915"/>
      <c r="P193" s="292"/>
      <c r="Q193" s="504"/>
      <c r="R193" s="504"/>
      <c r="S193" s="504"/>
      <c r="T193" s="504"/>
      <c r="U193" s="504"/>
      <c r="V193" s="504"/>
      <c r="W193" s="504"/>
      <c r="X193" s="504"/>
      <c r="Y193" s="504"/>
      <c r="Z193" s="504"/>
      <c r="AA193" s="504"/>
      <c r="AB193" s="504"/>
      <c r="AC193" s="504"/>
      <c r="AD193" s="504"/>
      <c r="AE193" s="504"/>
      <c r="AF193" s="504"/>
      <c r="AG193" s="504"/>
    </row>
    <row r="194" spans="1:33" s="503" customFormat="1" ht="15" outlineLevel="1" x14ac:dyDescent="0.25">
      <c r="A194" s="541"/>
      <c r="B194" s="1236"/>
      <c r="C194" s="520">
        <v>185</v>
      </c>
      <c r="D194" s="446"/>
      <c r="E194" s="446"/>
      <c r="F194" s="755"/>
      <c r="G194" s="755"/>
      <c r="H194" s="838"/>
      <c r="I194" s="446"/>
      <c r="J194" s="759">
        <f t="shared" si="63"/>
        <v>0</v>
      </c>
      <c r="K194" s="448">
        <f t="shared" si="64"/>
        <v>0</v>
      </c>
      <c r="L194" s="522" t="str">
        <f t="shared" si="65"/>
        <v>Хэвийн</v>
      </c>
      <c r="M194" s="446">
        <f t="shared" si="66"/>
        <v>0</v>
      </c>
      <c r="N194" s="448">
        <f t="shared" si="67"/>
        <v>0</v>
      </c>
      <c r="O194" s="915"/>
      <c r="P194" s="292"/>
      <c r="Q194" s="504"/>
      <c r="R194" s="504"/>
      <c r="S194" s="504"/>
      <c r="T194" s="504"/>
      <c r="U194" s="504"/>
      <c r="V194" s="504"/>
      <c r="W194" s="504"/>
      <c r="X194" s="504"/>
      <c r="Y194" s="504"/>
      <c r="Z194" s="504"/>
      <c r="AA194" s="504"/>
      <c r="AB194" s="504"/>
      <c r="AC194" s="504"/>
      <c r="AD194" s="504"/>
      <c r="AE194" s="504"/>
      <c r="AF194" s="504"/>
      <c r="AG194" s="504"/>
    </row>
    <row r="195" spans="1:33" s="503" customFormat="1" ht="15" outlineLevel="1" x14ac:dyDescent="0.25">
      <c r="A195" s="541"/>
      <c r="B195" s="1236"/>
      <c r="C195" s="520">
        <v>186</v>
      </c>
      <c r="D195" s="446"/>
      <c r="E195" s="446"/>
      <c r="F195" s="755"/>
      <c r="G195" s="755"/>
      <c r="H195" s="838"/>
      <c r="I195" s="446"/>
      <c r="J195" s="759">
        <f t="shared" si="63"/>
        <v>0</v>
      </c>
      <c r="K195" s="448">
        <f t="shared" si="64"/>
        <v>0</v>
      </c>
      <c r="L195" s="522" t="str">
        <f t="shared" si="65"/>
        <v>Хэвийн</v>
      </c>
      <c r="M195" s="446">
        <f t="shared" si="66"/>
        <v>0</v>
      </c>
      <c r="N195" s="448">
        <f t="shared" si="67"/>
        <v>0</v>
      </c>
      <c r="O195" s="915"/>
      <c r="P195" s="292"/>
      <c r="Q195" s="504"/>
      <c r="R195" s="504"/>
      <c r="S195" s="504"/>
      <c r="T195" s="504"/>
      <c r="U195" s="504"/>
      <c r="V195" s="504"/>
      <c r="W195" s="504"/>
      <c r="X195" s="504"/>
      <c r="Y195" s="504"/>
      <c r="Z195" s="504"/>
      <c r="AA195" s="504"/>
      <c r="AB195" s="504"/>
      <c r="AC195" s="504"/>
      <c r="AD195" s="504"/>
      <c r="AE195" s="504"/>
      <c r="AF195" s="504"/>
      <c r="AG195" s="504"/>
    </row>
    <row r="196" spans="1:33" s="503" customFormat="1" ht="15" outlineLevel="1" x14ac:dyDescent="0.25">
      <c r="A196" s="541"/>
      <c r="B196" s="1236"/>
      <c r="C196" s="520">
        <v>187</v>
      </c>
      <c r="D196" s="446"/>
      <c r="E196" s="446"/>
      <c r="F196" s="755"/>
      <c r="G196" s="755"/>
      <c r="H196" s="838"/>
      <c r="I196" s="446"/>
      <c r="J196" s="759">
        <f t="shared" si="63"/>
        <v>0</v>
      </c>
      <c r="K196" s="448">
        <f t="shared" si="64"/>
        <v>0</v>
      </c>
      <c r="L196" s="522" t="str">
        <f t="shared" si="65"/>
        <v>Хэвийн</v>
      </c>
      <c r="M196" s="446">
        <f t="shared" si="66"/>
        <v>0</v>
      </c>
      <c r="N196" s="448">
        <f t="shared" si="67"/>
        <v>0</v>
      </c>
      <c r="O196" s="915"/>
      <c r="P196" s="292"/>
      <c r="Q196" s="504"/>
      <c r="R196" s="504"/>
      <c r="S196" s="504"/>
      <c r="T196" s="504"/>
      <c r="U196" s="504"/>
      <c r="V196" s="504"/>
      <c r="W196" s="504"/>
      <c r="X196" s="504"/>
      <c r="Y196" s="504"/>
      <c r="Z196" s="504"/>
      <c r="AA196" s="504"/>
      <c r="AB196" s="504"/>
      <c r="AC196" s="504"/>
      <c r="AD196" s="504"/>
      <c r="AE196" s="504"/>
      <c r="AF196" s="504"/>
      <c r="AG196" s="504"/>
    </row>
    <row r="197" spans="1:33" s="503" customFormat="1" ht="15" outlineLevel="1" x14ac:dyDescent="0.25">
      <c r="A197" s="541"/>
      <c r="B197" s="1236"/>
      <c r="C197" s="520">
        <v>188</v>
      </c>
      <c r="D197" s="446"/>
      <c r="E197" s="446"/>
      <c r="F197" s="755"/>
      <c r="G197" s="755"/>
      <c r="H197" s="838"/>
      <c r="I197" s="446"/>
      <c r="J197" s="759">
        <f t="shared" si="63"/>
        <v>0</v>
      </c>
      <c r="K197" s="448">
        <f t="shared" si="64"/>
        <v>0</v>
      </c>
      <c r="L197" s="522" t="str">
        <f t="shared" si="65"/>
        <v>Хэвийн</v>
      </c>
      <c r="M197" s="446">
        <f t="shared" si="66"/>
        <v>0</v>
      </c>
      <c r="N197" s="448">
        <f t="shared" si="67"/>
        <v>0</v>
      </c>
      <c r="O197" s="915"/>
      <c r="P197" s="292"/>
      <c r="Q197" s="504"/>
      <c r="R197" s="504"/>
      <c r="S197" s="504"/>
      <c r="T197" s="504"/>
      <c r="U197" s="504"/>
      <c r="V197" s="504"/>
      <c r="W197" s="504"/>
      <c r="X197" s="504"/>
      <c r="Y197" s="504"/>
      <c r="Z197" s="504"/>
      <c r="AA197" s="504"/>
      <c r="AB197" s="504"/>
      <c r="AC197" s="504"/>
      <c r="AD197" s="504"/>
      <c r="AE197" s="504"/>
      <c r="AF197" s="504"/>
      <c r="AG197" s="504"/>
    </row>
    <row r="198" spans="1:33" s="503" customFormat="1" ht="15" outlineLevel="1" x14ac:dyDescent="0.25">
      <c r="A198" s="541"/>
      <c r="B198" s="1236"/>
      <c r="C198" s="520">
        <v>189</v>
      </c>
      <c r="D198" s="446"/>
      <c r="E198" s="446"/>
      <c r="F198" s="755"/>
      <c r="G198" s="755"/>
      <c r="H198" s="838"/>
      <c r="I198" s="446"/>
      <c r="J198" s="759">
        <f t="shared" si="63"/>
        <v>0</v>
      </c>
      <c r="K198" s="448">
        <f t="shared" si="64"/>
        <v>0</v>
      </c>
      <c r="L198" s="522" t="str">
        <f t="shared" si="65"/>
        <v>Хэвийн</v>
      </c>
      <c r="M198" s="446">
        <f t="shared" si="66"/>
        <v>0</v>
      </c>
      <c r="N198" s="448">
        <f t="shared" si="67"/>
        <v>0</v>
      </c>
      <c r="O198" s="915"/>
      <c r="P198" s="292"/>
      <c r="Q198" s="504"/>
      <c r="R198" s="504"/>
      <c r="S198" s="504"/>
      <c r="T198" s="504"/>
      <c r="U198" s="504"/>
      <c r="V198" s="504"/>
      <c r="W198" s="504"/>
      <c r="X198" s="504"/>
      <c r="Y198" s="504"/>
      <c r="Z198" s="504"/>
      <c r="AA198" s="504"/>
      <c r="AB198" s="504"/>
      <c r="AC198" s="504"/>
      <c r="AD198" s="504"/>
      <c r="AE198" s="504"/>
      <c r="AF198" s="504"/>
      <c r="AG198" s="504"/>
    </row>
    <row r="199" spans="1:33" s="503" customFormat="1" ht="15" outlineLevel="1" x14ac:dyDescent="0.25">
      <c r="A199" s="541"/>
      <c r="B199" s="1236"/>
      <c r="C199" s="520">
        <v>190</v>
      </c>
      <c r="D199" s="446"/>
      <c r="E199" s="446"/>
      <c r="F199" s="755"/>
      <c r="G199" s="755"/>
      <c r="H199" s="838"/>
      <c r="I199" s="446"/>
      <c r="J199" s="759">
        <f t="shared" si="63"/>
        <v>0</v>
      </c>
      <c r="K199" s="448">
        <f t="shared" si="64"/>
        <v>0</v>
      </c>
      <c r="L199" s="522" t="str">
        <f t="shared" si="65"/>
        <v>Хэвийн</v>
      </c>
      <c r="M199" s="446">
        <f t="shared" si="66"/>
        <v>0</v>
      </c>
      <c r="N199" s="448">
        <f t="shared" si="67"/>
        <v>0</v>
      </c>
      <c r="O199" s="915"/>
      <c r="P199" s="292"/>
      <c r="Q199" s="504"/>
      <c r="R199" s="504"/>
      <c r="S199" s="504"/>
      <c r="T199" s="504"/>
      <c r="U199" s="504"/>
      <c r="V199" s="504"/>
      <c r="W199" s="504"/>
      <c r="X199" s="504"/>
      <c r="Y199" s="504"/>
      <c r="Z199" s="504"/>
      <c r="AA199" s="504"/>
      <c r="AB199" s="504"/>
      <c r="AC199" s="504"/>
      <c r="AD199" s="504"/>
      <c r="AE199" s="504"/>
      <c r="AF199" s="504"/>
      <c r="AG199" s="504"/>
    </row>
    <row r="200" spans="1:33" s="503" customFormat="1" ht="15" outlineLevel="1" x14ac:dyDescent="0.25">
      <c r="A200" s="916" t="s">
        <v>1388</v>
      </c>
      <c r="B200" s="1236"/>
      <c r="C200" s="520">
        <v>191</v>
      </c>
      <c r="D200" s="448"/>
      <c r="E200" s="446"/>
      <c r="F200" s="756"/>
      <c r="G200" s="756"/>
      <c r="H200" s="529"/>
      <c r="I200" s="529"/>
      <c r="J200" s="756"/>
      <c r="K200" s="529"/>
      <c r="L200" s="448" t="s">
        <v>193</v>
      </c>
      <c r="M200" s="446">
        <f t="shared" si="66"/>
        <v>0</v>
      </c>
      <c r="N200" s="448">
        <f t="shared" si="67"/>
        <v>0</v>
      </c>
      <c r="O200" s="528"/>
      <c r="P200" s="292"/>
      <c r="Q200" s="504"/>
      <c r="R200" s="504"/>
      <c r="S200" s="504"/>
      <c r="T200" s="504"/>
      <c r="U200" s="504"/>
      <c r="V200" s="504"/>
      <c r="W200" s="504"/>
      <c r="X200" s="504"/>
      <c r="Y200" s="504"/>
      <c r="Z200" s="504"/>
      <c r="AA200" s="504"/>
      <c r="AB200" s="504"/>
      <c r="AC200" s="504"/>
      <c r="AD200" s="504"/>
      <c r="AE200" s="504"/>
      <c r="AF200" s="504"/>
      <c r="AG200" s="504"/>
    </row>
    <row r="201" spans="1:33" s="503" customFormat="1" ht="15" outlineLevel="1" x14ac:dyDescent="0.25">
      <c r="A201" s="916" t="s">
        <v>1389</v>
      </c>
      <c r="B201" s="1236"/>
      <c r="C201" s="520">
        <v>192</v>
      </c>
      <c r="D201" s="448"/>
      <c r="E201" s="446"/>
      <c r="F201" s="756"/>
      <c r="G201" s="756"/>
      <c r="H201" s="529"/>
      <c r="I201" s="529"/>
      <c r="J201" s="756"/>
      <c r="K201" s="529"/>
      <c r="L201" s="448" t="s">
        <v>194</v>
      </c>
      <c r="M201" s="446">
        <f t="shared" si="66"/>
        <v>0</v>
      </c>
      <c r="N201" s="448">
        <f t="shared" si="67"/>
        <v>0</v>
      </c>
      <c r="O201" s="528"/>
      <c r="P201" s="292"/>
      <c r="Q201" s="504"/>
      <c r="R201" s="504"/>
      <c r="S201" s="504"/>
      <c r="T201" s="504"/>
      <c r="U201" s="504"/>
      <c r="V201" s="504"/>
      <c r="W201" s="504"/>
      <c r="X201" s="504"/>
      <c r="Y201" s="504"/>
      <c r="Z201" s="504"/>
      <c r="AA201" s="504"/>
      <c r="AB201" s="504"/>
      <c r="AC201" s="504"/>
      <c r="AD201" s="504"/>
      <c r="AE201" s="504"/>
      <c r="AF201" s="504"/>
      <c r="AG201" s="504"/>
    </row>
    <row r="202" spans="1:33" s="503" customFormat="1" ht="15" outlineLevel="1" x14ac:dyDescent="0.25">
      <c r="A202" s="916" t="s">
        <v>1390</v>
      </c>
      <c r="B202" s="1236"/>
      <c r="C202" s="520">
        <v>193</v>
      </c>
      <c r="D202" s="448"/>
      <c r="E202" s="446"/>
      <c r="F202" s="756"/>
      <c r="G202" s="756"/>
      <c r="H202" s="529"/>
      <c r="I202" s="529"/>
      <c r="J202" s="756"/>
      <c r="K202" s="529"/>
      <c r="L202" s="448" t="s">
        <v>195</v>
      </c>
      <c r="M202" s="446">
        <f t="shared" si="66"/>
        <v>0</v>
      </c>
      <c r="N202" s="448">
        <f t="shared" si="67"/>
        <v>0</v>
      </c>
      <c r="O202" s="528"/>
      <c r="P202" s="292"/>
      <c r="Q202" s="504"/>
      <c r="R202" s="504"/>
      <c r="S202" s="504"/>
      <c r="T202" s="504"/>
      <c r="U202" s="504"/>
      <c r="V202" s="504"/>
      <c r="W202" s="504"/>
      <c r="X202" s="504"/>
      <c r="Y202" s="504"/>
      <c r="Z202" s="504"/>
      <c r="AA202" s="504"/>
      <c r="AB202" s="504"/>
      <c r="AC202" s="504"/>
      <c r="AD202" s="504"/>
      <c r="AE202" s="504"/>
      <c r="AF202" s="504"/>
      <c r="AG202" s="504"/>
    </row>
    <row r="203" spans="1:33" s="503" customFormat="1" ht="15" outlineLevel="1" x14ac:dyDescent="0.25">
      <c r="A203" s="916" t="s">
        <v>1391</v>
      </c>
      <c r="B203" s="1236"/>
      <c r="C203" s="520">
        <v>194</v>
      </c>
      <c r="D203" s="448"/>
      <c r="E203" s="446"/>
      <c r="F203" s="756"/>
      <c r="G203" s="756"/>
      <c r="H203" s="529"/>
      <c r="I203" s="529"/>
      <c r="J203" s="756"/>
      <c r="K203" s="529"/>
      <c r="L203" s="917" t="s">
        <v>196</v>
      </c>
      <c r="M203" s="446">
        <f t="shared" si="66"/>
        <v>0</v>
      </c>
      <c r="N203" s="448">
        <f t="shared" si="67"/>
        <v>0</v>
      </c>
      <c r="O203" s="528"/>
      <c r="P203" s="292"/>
      <c r="Q203" s="504"/>
      <c r="R203" s="504"/>
      <c r="S203" s="504"/>
      <c r="T203" s="504"/>
      <c r="U203" s="504"/>
      <c r="V203" s="504"/>
      <c r="W203" s="504"/>
      <c r="X203" s="504"/>
      <c r="Y203" s="504"/>
      <c r="Z203" s="504"/>
      <c r="AA203" s="504"/>
      <c r="AB203" s="504"/>
      <c r="AC203" s="504"/>
      <c r="AD203" s="504"/>
      <c r="AE203" s="504"/>
      <c r="AF203" s="504"/>
      <c r="AG203" s="504"/>
    </row>
    <row r="204" spans="1:33" s="503" customFormat="1" ht="15" outlineLevel="1" x14ac:dyDescent="0.25">
      <c r="A204" s="530" t="s">
        <v>1392</v>
      </c>
      <c r="B204" s="1237"/>
      <c r="C204" s="520">
        <v>195</v>
      </c>
      <c r="D204" s="448"/>
      <c r="E204" s="446"/>
      <c r="F204" s="756"/>
      <c r="G204" s="756"/>
      <c r="H204" s="529"/>
      <c r="I204" s="529"/>
      <c r="J204" s="756"/>
      <c r="K204" s="529"/>
      <c r="L204" s="448" t="s">
        <v>197</v>
      </c>
      <c r="M204" s="446">
        <f t="shared" si="66"/>
        <v>0</v>
      </c>
      <c r="N204" s="448">
        <f t="shared" si="67"/>
        <v>0</v>
      </c>
      <c r="O204" s="528"/>
      <c r="P204" s="292"/>
      <c r="Q204" s="504"/>
      <c r="R204" s="504"/>
      <c r="S204" s="504"/>
      <c r="T204" s="504"/>
      <c r="U204" s="504"/>
      <c r="V204" s="504"/>
      <c r="W204" s="504"/>
      <c r="X204" s="504"/>
      <c r="Y204" s="504"/>
      <c r="Z204" s="504"/>
      <c r="AA204" s="504"/>
      <c r="AB204" s="504"/>
      <c r="AC204" s="504"/>
      <c r="AD204" s="504"/>
      <c r="AE204" s="504"/>
      <c r="AF204" s="504"/>
      <c r="AG204" s="504"/>
    </row>
    <row r="205" spans="1:33" s="503" customFormat="1" ht="38.25" x14ac:dyDescent="0.2">
      <c r="A205" s="530" t="s">
        <v>1401</v>
      </c>
      <c r="B205" s="527">
        <v>1170</v>
      </c>
      <c r="C205" s="518">
        <v>196</v>
      </c>
      <c r="D205" s="441">
        <f>SUM(D206:D220)</f>
        <v>0</v>
      </c>
      <c r="E205" s="441">
        <f>SUM(E206:E220)</f>
        <v>0</v>
      </c>
      <c r="F205" s="754"/>
      <c r="G205" s="754"/>
      <c r="H205" s="441"/>
      <c r="I205" s="441"/>
      <c r="J205" s="754"/>
      <c r="K205" s="441"/>
      <c r="L205" s="441"/>
      <c r="M205" s="441">
        <f>SUM(M206:M220)</f>
        <v>0</v>
      </c>
      <c r="N205" s="441">
        <f t="shared" ref="N205" si="68">SUM(N206:N220)</f>
        <v>0</v>
      </c>
      <c r="O205" s="442" cm="1">
        <f t="array" ref="O205">SUMPRODUCT((O206:O215=$R$2)*N206:N215)+SUM(O216:O220)</f>
        <v>0</v>
      </c>
      <c r="P205" s="839" t="str">
        <f>IF(N205=i.04119a!D25,"",N205-i.04119a!D25)</f>
        <v/>
      </c>
      <c r="Q205" s="504"/>
      <c r="R205" s="504"/>
      <c r="S205" s="504"/>
      <c r="T205" s="504"/>
      <c r="U205" s="504"/>
      <c r="V205" s="504"/>
      <c r="W205" s="504"/>
      <c r="X205" s="504"/>
      <c r="Y205" s="504"/>
      <c r="Z205" s="504"/>
      <c r="AA205" s="504"/>
      <c r="AB205" s="504"/>
      <c r="AC205" s="504"/>
      <c r="AD205" s="504"/>
      <c r="AE205" s="504"/>
      <c r="AF205" s="504"/>
      <c r="AG205" s="504"/>
    </row>
    <row r="206" spans="1:33" s="503" customFormat="1" ht="15" outlineLevel="1" x14ac:dyDescent="0.25">
      <c r="A206" s="541"/>
      <c r="B206" s="1235"/>
      <c r="C206" s="520">
        <v>197</v>
      </c>
      <c r="D206" s="446"/>
      <c r="E206" s="446"/>
      <c r="F206" s="755"/>
      <c r="G206" s="755"/>
      <c r="H206" s="838"/>
      <c r="I206" s="446"/>
      <c r="J206" s="759">
        <f>IF(H206=0,G206,G206+I206)</f>
        <v>0</v>
      </c>
      <c r="K206" s="448">
        <f>IF(($O$5-J206)&gt;=0,$O$5-J206,0)</f>
        <v>0</v>
      </c>
      <c r="L206" s="522"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446">
        <f>IF(L206="Хэвийн",0,)</f>
        <v>0</v>
      </c>
      <c r="N206" s="448">
        <f>E206-M206</f>
        <v>0</v>
      </c>
      <c r="O206" s="915"/>
      <c r="P206" s="292"/>
      <c r="Q206" s="504"/>
      <c r="R206" s="504"/>
      <c r="S206" s="504"/>
      <c r="T206" s="504"/>
      <c r="U206" s="504"/>
      <c r="V206" s="504"/>
      <c r="W206" s="504"/>
      <c r="X206" s="504"/>
      <c r="Y206" s="504"/>
      <c r="Z206" s="504"/>
      <c r="AA206" s="504"/>
      <c r="AB206" s="504"/>
      <c r="AC206" s="504"/>
      <c r="AD206" s="504"/>
      <c r="AE206" s="504"/>
      <c r="AF206" s="504"/>
      <c r="AG206" s="504"/>
    </row>
    <row r="207" spans="1:33" s="503" customFormat="1" ht="15" outlineLevel="1" x14ac:dyDescent="0.25">
      <c r="A207" s="541"/>
      <c r="B207" s="1236"/>
      <c r="C207" s="520">
        <v>198</v>
      </c>
      <c r="D207" s="446"/>
      <c r="E207" s="446"/>
      <c r="F207" s="755"/>
      <c r="G207" s="755"/>
      <c r="H207" s="838"/>
      <c r="I207" s="446"/>
      <c r="J207" s="759">
        <f t="shared" ref="J207:J215" si="69">IF(H207=0,G207,G207+I207)</f>
        <v>0</v>
      </c>
      <c r="K207" s="448">
        <f t="shared" ref="K207:K215" si="70">IF(($O$5-J207)&gt;=0,$O$5-J207,0)</f>
        <v>0</v>
      </c>
      <c r="L207" s="522" t="str">
        <f t="shared" ref="L207:L215" si="71">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446">
        <f t="shared" ref="M207:M220" si="72">IF(L207="Хэвийн",0,)</f>
        <v>0</v>
      </c>
      <c r="N207" s="448">
        <f t="shared" ref="N207:N220" si="73">E207-M207</f>
        <v>0</v>
      </c>
      <c r="O207" s="915"/>
      <c r="P207" s="292"/>
      <c r="Q207" s="504"/>
      <c r="R207" s="504"/>
      <c r="S207" s="504"/>
      <c r="T207" s="504"/>
      <c r="U207" s="504"/>
      <c r="V207" s="504"/>
      <c r="W207" s="504"/>
      <c r="X207" s="504"/>
      <c r="Y207" s="504"/>
      <c r="Z207" s="504"/>
      <c r="AA207" s="504"/>
      <c r="AB207" s="504"/>
      <c r="AC207" s="504"/>
      <c r="AD207" s="504"/>
      <c r="AE207" s="504"/>
      <c r="AF207" s="504"/>
      <c r="AG207" s="504"/>
    </row>
    <row r="208" spans="1:33" s="503" customFormat="1" ht="15" outlineLevel="1" x14ac:dyDescent="0.25">
      <c r="A208" s="541"/>
      <c r="B208" s="1236"/>
      <c r="C208" s="520">
        <v>199</v>
      </c>
      <c r="D208" s="446"/>
      <c r="E208" s="446"/>
      <c r="F208" s="755"/>
      <c r="G208" s="755"/>
      <c r="H208" s="838"/>
      <c r="I208" s="446"/>
      <c r="J208" s="759">
        <f t="shared" si="69"/>
        <v>0</v>
      </c>
      <c r="K208" s="448">
        <f t="shared" si="70"/>
        <v>0</v>
      </c>
      <c r="L208" s="522" t="str">
        <f t="shared" si="71"/>
        <v>Хэвийн</v>
      </c>
      <c r="M208" s="446">
        <f t="shared" si="72"/>
        <v>0</v>
      </c>
      <c r="N208" s="448">
        <f t="shared" si="73"/>
        <v>0</v>
      </c>
      <c r="O208" s="915"/>
      <c r="P208" s="292"/>
      <c r="Q208" s="504"/>
      <c r="R208" s="504"/>
      <c r="S208" s="504"/>
      <c r="T208" s="504"/>
      <c r="U208" s="504"/>
      <c r="V208" s="504"/>
      <c r="W208" s="504"/>
      <c r="X208" s="504"/>
      <c r="Y208" s="504"/>
      <c r="Z208" s="504"/>
      <c r="AA208" s="504"/>
      <c r="AB208" s="504"/>
      <c r="AC208" s="504"/>
      <c r="AD208" s="504"/>
      <c r="AE208" s="504"/>
      <c r="AF208" s="504"/>
      <c r="AG208" s="504"/>
    </row>
    <row r="209" spans="1:33" s="503" customFormat="1" ht="15" outlineLevel="1" x14ac:dyDescent="0.25">
      <c r="A209" s="541"/>
      <c r="B209" s="1236"/>
      <c r="C209" s="520">
        <v>200</v>
      </c>
      <c r="D209" s="446"/>
      <c r="E209" s="446"/>
      <c r="F209" s="755"/>
      <c r="G209" s="755"/>
      <c r="H209" s="838"/>
      <c r="I209" s="446"/>
      <c r="J209" s="759">
        <f t="shared" si="69"/>
        <v>0</v>
      </c>
      <c r="K209" s="448">
        <f t="shared" si="70"/>
        <v>0</v>
      </c>
      <c r="L209" s="522" t="str">
        <f t="shared" si="71"/>
        <v>Хэвийн</v>
      </c>
      <c r="M209" s="446">
        <f t="shared" si="72"/>
        <v>0</v>
      </c>
      <c r="N209" s="448">
        <f t="shared" si="73"/>
        <v>0</v>
      </c>
      <c r="O209" s="915"/>
      <c r="P209" s="292"/>
      <c r="Q209" s="504"/>
      <c r="R209" s="504"/>
      <c r="S209" s="504"/>
      <c r="T209" s="504"/>
      <c r="U209" s="504"/>
      <c r="V209" s="504"/>
      <c r="W209" s="504"/>
      <c r="X209" s="504"/>
      <c r="Y209" s="504"/>
      <c r="Z209" s="504"/>
      <c r="AA209" s="504"/>
      <c r="AB209" s="504"/>
      <c r="AC209" s="504"/>
      <c r="AD209" s="504"/>
      <c r="AE209" s="504"/>
      <c r="AF209" s="504"/>
      <c r="AG209" s="504"/>
    </row>
    <row r="210" spans="1:33" s="503" customFormat="1" ht="15" outlineLevel="1" x14ac:dyDescent="0.25">
      <c r="A210" s="541"/>
      <c r="B210" s="1236"/>
      <c r="C210" s="520">
        <v>201</v>
      </c>
      <c r="D210" s="446"/>
      <c r="E210" s="446"/>
      <c r="F210" s="755"/>
      <c r="G210" s="755"/>
      <c r="H210" s="838"/>
      <c r="I210" s="446"/>
      <c r="J210" s="759">
        <f t="shared" si="69"/>
        <v>0</v>
      </c>
      <c r="K210" s="448">
        <f t="shared" si="70"/>
        <v>0</v>
      </c>
      <c r="L210" s="522" t="str">
        <f t="shared" si="71"/>
        <v>Хэвийн</v>
      </c>
      <c r="M210" s="446">
        <f t="shared" si="72"/>
        <v>0</v>
      </c>
      <c r="N210" s="448">
        <f t="shared" si="73"/>
        <v>0</v>
      </c>
      <c r="O210" s="915"/>
      <c r="P210" s="292"/>
      <c r="Q210" s="504"/>
      <c r="R210" s="504"/>
      <c r="S210" s="504"/>
      <c r="T210" s="504"/>
      <c r="U210" s="504"/>
      <c r="V210" s="504"/>
      <c r="W210" s="504"/>
      <c r="X210" s="504"/>
      <c r="Y210" s="504"/>
      <c r="Z210" s="504"/>
      <c r="AA210" s="504"/>
      <c r="AB210" s="504"/>
      <c r="AC210" s="504"/>
      <c r="AD210" s="504"/>
      <c r="AE210" s="504"/>
      <c r="AF210" s="504"/>
      <c r="AG210" s="504"/>
    </row>
    <row r="211" spans="1:33" s="503" customFormat="1" ht="15" outlineLevel="1" x14ac:dyDescent="0.25">
      <c r="A211" s="541"/>
      <c r="B211" s="1236"/>
      <c r="C211" s="520">
        <v>202</v>
      </c>
      <c r="D211" s="446"/>
      <c r="E211" s="446"/>
      <c r="F211" s="755"/>
      <c r="G211" s="755"/>
      <c r="H211" s="838"/>
      <c r="I211" s="446"/>
      <c r="J211" s="759">
        <f t="shared" si="69"/>
        <v>0</v>
      </c>
      <c r="K211" s="448">
        <f t="shared" si="70"/>
        <v>0</v>
      </c>
      <c r="L211" s="522" t="str">
        <f t="shared" si="71"/>
        <v>Хэвийн</v>
      </c>
      <c r="M211" s="446">
        <f t="shared" si="72"/>
        <v>0</v>
      </c>
      <c r="N211" s="448">
        <f t="shared" si="73"/>
        <v>0</v>
      </c>
      <c r="O211" s="915"/>
      <c r="P211" s="292"/>
      <c r="Q211" s="504"/>
      <c r="R211" s="504"/>
      <c r="S211" s="504"/>
      <c r="T211" s="504"/>
      <c r="U211" s="504"/>
      <c r="V211" s="504"/>
      <c r="W211" s="504"/>
      <c r="X211" s="504"/>
      <c r="Y211" s="504"/>
      <c r="Z211" s="504"/>
      <c r="AA211" s="504"/>
      <c r="AB211" s="504"/>
      <c r="AC211" s="504"/>
      <c r="AD211" s="504"/>
      <c r="AE211" s="504"/>
      <c r="AF211" s="504"/>
      <c r="AG211" s="504"/>
    </row>
    <row r="212" spans="1:33" s="503" customFormat="1" ht="15" outlineLevel="1" x14ac:dyDescent="0.25">
      <c r="A212" s="541"/>
      <c r="B212" s="1236"/>
      <c r="C212" s="520">
        <v>203</v>
      </c>
      <c r="D212" s="446"/>
      <c r="E212" s="446"/>
      <c r="F212" s="755"/>
      <c r="G212" s="755"/>
      <c r="H212" s="838"/>
      <c r="I212" s="446"/>
      <c r="J212" s="759">
        <f t="shared" si="69"/>
        <v>0</v>
      </c>
      <c r="K212" s="448">
        <f t="shared" si="70"/>
        <v>0</v>
      </c>
      <c r="L212" s="522" t="str">
        <f t="shared" si="71"/>
        <v>Хэвийн</v>
      </c>
      <c r="M212" s="446">
        <f t="shared" si="72"/>
        <v>0</v>
      </c>
      <c r="N212" s="448">
        <f t="shared" si="73"/>
        <v>0</v>
      </c>
      <c r="O212" s="915"/>
      <c r="P212" s="292"/>
      <c r="Q212" s="504"/>
      <c r="R212" s="504"/>
      <c r="S212" s="504"/>
      <c r="T212" s="504"/>
      <c r="U212" s="504"/>
      <c r="V212" s="504"/>
      <c r="W212" s="504"/>
      <c r="X212" s="504"/>
      <c r="Y212" s="504"/>
      <c r="Z212" s="504"/>
      <c r="AA212" s="504"/>
      <c r="AB212" s="504"/>
      <c r="AC212" s="504"/>
      <c r="AD212" s="504"/>
      <c r="AE212" s="504"/>
      <c r="AF212" s="504"/>
      <c r="AG212" s="504"/>
    </row>
    <row r="213" spans="1:33" s="503" customFormat="1" ht="15" outlineLevel="1" x14ac:dyDescent="0.25">
      <c r="A213" s="541"/>
      <c r="B213" s="1236"/>
      <c r="C213" s="520">
        <v>204</v>
      </c>
      <c r="D213" s="446"/>
      <c r="E213" s="446"/>
      <c r="F213" s="755"/>
      <c r="G213" s="755"/>
      <c r="H213" s="838"/>
      <c r="I213" s="446"/>
      <c r="J213" s="759">
        <f t="shared" si="69"/>
        <v>0</v>
      </c>
      <c r="K213" s="448">
        <f t="shared" si="70"/>
        <v>0</v>
      </c>
      <c r="L213" s="522" t="str">
        <f t="shared" si="71"/>
        <v>Хэвийн</v>
      </c>
      <c r="M213" s="446">
        <f t="shared" si="72"/>
        <v>0</v>
      </c>
      <c r="N213" s="448">
        <f t="shared" si="73"/>
        <v>0</v>
      </c>
      <c r="O213" s="915"/>
      <c r="P213" s="292"/>
      <c r="Q213" s="504"/>
      <c r="R213" s="504"/>
      <c r="S213" s="504"/>
      <c r="T213" s="504"/>
      <c r="U213" s="504"/>
      <c r="V213" s="504"/>
      <c r="W213" s="504"/>
      <c r="X213" s="504"/>
      <c r="Y213" s="504"/>
      <c r="Z213" s="504"/>
      <c r="AA213" s="504"/>
      <c r="AB213" s="504"/>
      <c r="AC213" s="504"/>
      <c r="AD213" s="504"/>
      <c r="AE213" s="504"/>
      <c r="AF213" s="504"/>
      <c r="AG213" s="504"/>
    </row>
    <row r="214" spans="1:33" s="503" customFormat="1" ht="15" outlineLevel="1" x14ac:dyDescent="0.25">
      <c r="A214" s="541"/>
      <c r="B214" s="1236"/>
      <c r="C214" s="520">
        <v>205</v>
      </c>
      <c r="D214" s="446"/>
      <c r="E214" s="446"/>
      <c r="F214" s="755"/>
      <c r="G214" s="755"/>
      <c r="H214" s="838"/>
      <c r="I214" s="446"/>
      <c r="J214" s="759">
        <f t="shared" si="69"/>
        <v>0</v>
      </c>
      <c r="K214" s="448">
        <f t="shared" si="70"/>
        <v>0</v>
      </c>
      <c r="L214" s="522" t="str">
        <f t="shared" si="71"/>
        <v>Хэвийн</v>
      </c>
      <c r="M214" s="446">
        <f t="shared" si="72"/>
        <v>0</v>
      </c>
      <c r="N214" s="448">
        <f t="shared" si="73"/>
        <v>0</v>
      </c>
      <c r="O214" s="915"/>
      <c r="P214" s="292"/>
      <c r="Q214" s="504"/>
      <c r="R214" s="504"/>
      <c r="S214" s="504"/>
      <c r="T214" s="504"/>
      <c r="U214" s="504"/>
      <c r="V214" s="504"/>
      <c r="W214" s="504"/>
      <c r="X214" s="504"/>
      <c r="Y214" s="504"/>
      <c r="Z214" s="504"/>
      <c r="AA214" s="504"/>
      <c r="AB214" s="504"/>
      <c r="AC214" s="504"/>
      <c r="AD214" s="504"/>
      <c r="AE214" s="504"/>
      <c r="AF214" s="504"/>
      <c r="AG214" s="504"/>
    </row>
    <row r="215" spans="1:33" s="503" customFormat="1" ht="15" outlineLevel="1" x14ac:dyDescent="0.25">
      <c r="A215" s="541"/>
      <c r="B215" s="1236"/>
      <c r="C215" s="520">
        <v>206</v>
      </c>
      <c r="D215" s="446"/>
      <c r="E215" s="446"/>
      <c r="F215" s="755"/>
      <c r="G215" s="755"/>
      <c r="H215" s="838"/>
      <c r="I215" s="446"/>
      <c r="J215" s="759">
        <f t="shared" si="69"/>
        <v>0</v>
      </c>
      <c r="K215" s="448">
        <f t="shared" si="70"/>
        <v>0</v>
      </c>
      <c r="L215" s="522" t="str">
        <f t="shared" si="71"/>
        <v>Хэвийн</v>
      </c>
      <c r="M215" s="446">
        <f t="shared" si="72"/>
        <v>0</v>
      </c>
      <c r="N215" s="448">
        <f t="shared" si="73"/>
        <v>0</v>
      </c>
      <c r="O215" s="915"/>
      <c r="P215" s="292"/>
      <c r="Q215" s="504"/>
      <c r="R215" s="504"/>
      <c r="S215" s="504"/>
      <c r="T215" s="504"/>
      <c r="U215" s="504"/>
      <c r="V215" s="504"/>
      <c r="W215" s="504"/>
      <c r="X215" s="504"/>
      <c r="Y215" s="504"/>
      <c r="Z215" s="504"/>
      <c r="AA215" s="504"/>
      <c r="AB215" s="504"/>
      <c r="AC215" s="504"/>
      <c r="AD215" s="504"/>
      <c r="AE215" s="504"/>
      <c r="AF215" s="504"/>
      <c r="AG215" s="504"/>
    </row>
    <row r="216" spans="1:33" s="503" customFormat="1" ht="15" outlineLevel="1" x14ac:dyDescent="0.25">
      <c r="A216" s="916" t="s">
        <v>1388</v>
      </c>
      <c r="B216" s="1236"/>
      <c r="C216" s="520">
        <v>207</v>
      </c>
      <c r="D216" s="448"/>
      <c r="E216" s="446"/>
      <c r="F216" s="756"/>
      <c r="G216" s="756"/>
      <c r="H216" s="529"/>
      <c r="I216" s="529"/>
      <c r="J216" s="756"/>
      <c r="K216" s="529"/>
      <c r="L216" s="448" t="s">
        <v>193</v>
      </c>
      <c r="M216" s="446">
        <f t="shared" si="72"/>
        <v>0</v>
      </c>
      <c r="N216" s="448">
        <f t="shared" si="73"/>
        <v>0</v>
      </c>
      <c r="O216" s="528"/>
      <c r="P216" s="292"/>
      <c r="Q216" s="504"/>
      <c r="R216" s="504"/>
      <c r="S216" s="504"/>
      <c r="T216" s="504"/>
      <c r="U216" s="504"/>
      <c r="V216" s="504"/>
      <c r="W216" s="504"/>
      <c r="X216" s="504"/>
      <c r="Y216" s="504"/>
      <c r="Z216" s="504"/>
      <c r="AA216" s="504"/>
      <c r="AB216" s="504"/>
      <c r="AC216" s="504"/>
      <c r="AD216" s="504"/>
      <c r="AE216" s="504"/>
      <c r="AF216" s="504"/>
      <c r="AG216" s="504"/>
    </row>
    <row r="217" spans="1:33" s="503" customFormat="1" ht="15" outlineLevel="1" x14ac:dyDescent="0.25">
      <c r="A217" s="916" t="s">
        <v>1389</v>
      </c>
      <c r="B217" s="1236"/>
      <c r="C217" s="520">
        <v>208</v>
      </c>
      <c r="D217" s="448"/>
      <c r="E217" s="446"/>
      <c r="F217" s="756"/>
      <c r="G217" s="756"/>
      <c r="H217" s="529"/>
      <c r="I217" s="529"/>
      <c r="J217" s="756"/>
      <c r="K217" s="529"/>
      <c r="L217" s="448" t="s">
        <v>194</v>
      </c>
      <c r="M217" s="446">
        <f t="shared" si="72"/>
        <v>0</v>
      </c>
      <c r="N217" s="448">
        <f t="shared" si="73"/>
        <v>0</v>
      </c>
      <c r="O217" s="528"/>
      <c r="P217" s="292"/>
      <c r="Q217" s="504"/>
      <c r="R217" s="504"/>
      <c r="S217" s="504"/>
      <c r="T217" s="504"/>
      <c r="U217" s="504"/>
      <c r="V217" s="504"/>
      <c r="W217" s="504"/>
      <c r="X217" s="504"/>
      <c r="Y217" s="504"/>
      <c r="Z217" s="504"/>
      <c r="AA217" s="504"/>
      <c r="AB217" s="504"/>
      <c r="AC217" s="504"/>
      <c r="AD217" s="504"/>
      <c r="AE217" s="504"/>
      <c r="AF217" s="504"/>
      <c r="AG217" s="504"/>
    </row>
    <row r="218" spans="1:33" s="503" customFormat="1" ht="15" outlineLevel="1" x14ac:dyDescent="0.25">
      <c r="A218" s="916" t="s">
        <v>1390</v>
      </c>
      <c r="B218" s="1236"/>
      <c r="C218" s="520">
        <v>209</v>
      </c>
      <c r="D218" s="448"/>
      <c r="E218" s="446"/>
      <c r="F218" s="756"/>
      <c r="G218" s="756"/>
      <c r="H218" s="529"/>
      <c r="I218" s="529"/>
      <c r="J218" s="756"/>
      <c r="K218" s="529"/>
      <c r="L218" s="448" t="s">
        <v>195</v>
      </c>
      <c r="M218" s="446">
        <f t="shared" si="72"/>
        <v>0</v>
      </c>
      <c r="N218" s="448">
        <f t="shared" si="73"/>
        <v>0</v>
      </c>
      <c r="O218" s="528"/>
      <c r="P218" s="292"/>
      <c r="Q218" s="504"/>
      <c r="R218" s="504"/>
      <c r="S218" s="504"/>
      <c r="T218" s="504"/>
      <c r="U218" s="504"/>
      <c r="V218" s="504"/>
      <c r="W218" s="504"/>
      <c r="X218" s="504"/>
      <c r="Y218" s="504"/>
      <c r="Z218" s="504"/>
      <c r="AA218" s="504"/>
      <c r="AB218" s="504"/>
      <c r="AC218" s="504"/>
      <c r="AD218" s="504"/>
      <c r="AE218" s="504"/>
      <c r="AF218" s="504"/>
      <c r="AG218" s="504"/>
    </row>
    <row r="219" spans="1:33" s="503" customFormat="1" ht="15" outlineLevel="1" x14ac:dyDescent="0.25">
      <c r="A219" s="916" t="s">
        <v>1391</v>
      </c>
      <c r="B219" s="1236"/>
      <c r="C219" s="520">
        <v>210</v>
      </c>
      <c r="D219" s="448"/>
      <c r="E219" s="446"/>
      <c r="F219" s="756"/>
      <c r="G219" s="756"/>
      <c r="H219" s="529"/>
      <c r="I219" s="529"/>
      <c r="J219" s="756"/>
      <c r="K219" s="529"/>
      <c r="L219" s="917" t="s">
        <v>196</v>
      </c>
      <c r="M219" s="446">
        <f t="shared" si="72"/>
        <v>0</v>
      </c>
      <c r="N219" s="448">
        <f t="shared" si="73"/>
        <v>0</v>
      </c>
      <c r="O219" s="528"/>
      <c r="P219" s="292"/>
      <c r="Q219" s="504"/>
      <c r="R219" s="504"/>
      <c r="S219" s="504"/>
      <c r="T219" s="504"/>
      <c r="U219" s="504"/>
      <c r="V219" s="504"/>
      <c r="W219" s="504"/>
      <c r="X219" s="504"/>
      <c r="Y219" s="504"/>
      <c r="Z219" s="504"/>
      <c r="AA219" s="504"/>
      <c r="AB219" s="504"/>
      <c r="AC219" s="504"/>
      <c r="AD219" s="504"/>
      <c r="AE219" s="504"/>
      <c r="AF219" s="504"/>
      <c r="AG219" s="504"/>
    </row>
    <row r="220" spans="1:33" s="503" customFormat="1" ht="15" outlineLevel="1" x14ac:dyDescent="0.25">
      <c r="A220" s="530" t="s">
        <v>1392</v>
      </c>
      <c r="B220" s="1237"/>
      <c r="C220" s="520">
        <v>211</v>
      </c>
      <c r="D220" s="448"/>
      <c r="E220" s="446"/>
      <c r="F220" s="756"/>
      <c r="G220" s="756"/>
      <c r="H220" s="529"/>
      <c r="I220" s="529"/>
      <c r="J220" s="756"/>
      <c r="K220" s="529"/>
      <c r="L220" s="448" t="s">
        <v>197</v>
      </c>
      <c r="M220" s="446">
        <f t="shared" si="72"/>
        <v>0</v>
      </c>
      <c r="N220" s="448">
        <f t="shared" si="73"/>
        <v>0</v>
      </c>
      <c r="O220" s="528"/>
      <c r="P220" s="292"/>
      <c r="Q220" s="504"/>
      <c r="R220" s="504"/>
      <c r="S220" s="504"/>
      <c r="T220" s="504"/>
      <c r="U220" s="504"/>
      <c r="V220" s="504"/>
      <c r="W220" s="504"/>
      <c r="X220" s="504"/>
      <c r="Y220" s="504"/>
      <c r="Z220" s="504"/>
      <c r="AA220" s="504"/>
      <c r="AB220" s="504"/>
      <c r="AC220" s="504"/>
      <c r="AD220" s="504"/>
      <c r="AE220" s="504"/>
      <c r="AF220" s="504"/>
      <c r="AG220" s="504"/>
    </row>
    <row r="221" spans="1:33" s="503" customFormat="1" ht="38.25" x14ac:dyDescent="0.2">
      <c r="A221" s="530" t="s">
        <v>1402</v>
      </c>
      <c r="B221" s="527">
        <v>1171</v>
      </c>
      <c r="C221" s="518">
        <v>212</v>
      </c>
      <c r="D221" s="441">
        <f>SUM(D222:D236)</f>
        <v>0</v>
      </c>
      <c r="E221" s="441">
        <f>SUM(E222:E236)</f>
        <v>0</v>
      </c>
      <c r="F221" s="754"/>
      <c r="G221" s="754"/>
      <c r="H221" s="441"/>
      <c r="I221" s="441"/>
      <c r="J221" s="754"/>
      <c r="K221" s="441"/>
      <c r="L221" s="441"/>
      <c r="M221" s="441">
        <f>SUM(M222:M236)</f>
        <v>0</v>
      </c>
      <c r="N221" s="441">
        <f t="shared" ref="N221" si="74">SUM(N222:N236)</f>
        <v>0</v>
      </c>
      <c r="O221" s="442" cm="1">
        <f t="array" ref="O221">SUMPRODUCT((O222:O231=$R$2)*N222:N231)+SUM(O232:O236)</f>
        <v>0</v>
      </c>
      <c r="P221" s="839" t="str">
        <f>IF(N221=i.04119a!D26,"",N221-i.04119a!D26)</f>
        <v/>
      </c>
      <c r="Q221" s="504"/>
      <c r="R221" s="504"/>
      <c r="S221" s="504"/>
      <c r="T221" s="504"/>
      <c r="U221" s="504"/>
      <c r="V221" s="504"/>
      <c r="W221" s="504"/>
      <c r="X221" s="504"/>
      <c r="Y221" s="504"/>
      <c r="Z221" s="504"/>
      <c r="AA221" s="504"/>
      <c r="AB221" s="504"/>
      <c r="AC221" s="504"/>
      <c r="AD221" s="504"/>
      <c r="AE221" s="504"/>
      <c r="AF221" s="504"/>
      <c r="AG221" s="504"/>
    </row>
    <row r="222" spans="1:33" s="503" customFormat="1" ht="15" outlineLevel="1" x14ac:dyDescent="0.25">
      <c r="A222" s="541"/>
      <c r="B222" s="1235"/>
      <c r="C222" s="520">
        <v>213</v>
      </c>
      <c r="D222" s="446"/>
      <c r="E222" s="446"/>
      <c r="F222" s="755"/>
      <c r="G222" s="755"/>
      <c r="H222" s="838"/>
      <c r="I222" s="446"/>
      <c r="J222" s="759">
        <f>IF(H222=0,G222,G222+I222)</f>
        <v>0</v>
      </c>
      <c r="K222" s="448">
        <f>IF(($O$5-J222)&gt;=0,$O$5-J222,0)</f>
        <v>0</v>
      </c>
      <c r="L222" s="522"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446">
        <f>IF(L222="Хэвийн",0,)</f>
        <v>0</v>
      </c>
      <c r="N222" s="448">
        <f>E222-M222</f>
        <v>0</v>
      </c>
      <c r="O222" s="915"/>
      <c r="P222" s="292"/>
      <c r="Q222" s="504"/>
      <c r="R222" s="504"/>
      <c r="S222" s="504"/>
      <c r="T222" s="504"/>
      <c r="U222" s="504"/>
      <c r="V222" s="504"/>
      <c r="W222" s="504"/>
      <c r="X222" s="504"/>
      <c r="Y222" s="504"/>
      <c r="Z222" s="504"/>
      <c r="AA222" s="504"/>
      <c r="AB222" s="504"/>
      <c r="AC222" s="504"/>
      <c r="AD222" s="504"/>
      <c r="AE222" s="504"/>
      <c r="AF222" s="504"/>
      <c r="AG222" s="504"/>
    </row>
    <row r="223" spans="1:33" s="503" customFormat="1" ht="15" outlineLevel="1" x14ac:dyDescent="0.25">
      <c r="A223" s="541"/>
      <c r="B223" s="1236"/>
      <c r="C223" s="520">
        <v>214</v>
      </c>
      <c r="D223" s="446"/>
      <c r="E223" s="446"/>
      <c r="F223" s="755"/>
      <c r="G223" s="755"/>
      <c r="H223" s="838"/>
      <c r="I223" s="446"/>
      <c r="J223" s="759">
        <f t="shared" ref="J223:J231" si="75">IF(H223=0,G223,G223+I223)</f>
        <v>0</v>
      </c>
      <c r="K223" s="448">
        <f t="shared" ref="K223:K231" si="76">IF(($O$5-J223)&gt;=0,$O$5-J223,0)</f>
        <v>0</v>
      </c>
      <c r="L223" s="522" t="str">
        <f t="shared" ref="L223:L231" si="7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446">
        <f t="shared" ref="M223:M236" si="78">IF(L223="Хэвийн",0,)</f>
        <v>0</v>
      </c>
      <c r="N223" s="448">
        <f t="shared" ref="N223:N236" si="79">E223-M223</f>
        <v>0</v>
      </c>
      <c r="O223" s="915"/>
      <c r="P223" s="292"/>
      <c r="Q223" s="504"/>
      <c r="R223" s="504"/>
      <c r="S223" s="504"/>
      <c r="T223" s="504"/>
      <c r="U223" s="504"/>
      <c r="V223" s="504"/>
      <c r="W223" s="504"/>
      <c r="X223" s="504"/>
      <c r="Y223" s="504"/>
      <c r="Z223" s="504"/>
      <c r="AA223" s="504"/>
      <c r="AB223" s="504"/>
      <c r="AC223" s="504"/>
      <c r="AD223" s="504"/>
      <c r="AE223" s="504"/>
      <c r="AF223" s="504"/>
      <c r="AG223" s="504"/>
    </row>
    <row r="224" spans="1:33" s="503" customFormat="1" ht="15" outlineLevel="1" x14ac:dyDescent="0.25">
      <c r="A224" s="541"/>
      <c r="B224" s="1236"/>
      <c r="C224" s="520">
        <v>215</v>
      </c>
      <c r="D224" s="446"/>
      <c r="E224" s="446"/>
      <c r="F224" s="755"/>
      <c r="G224" s="755"/>
      <c r="H224" s="838"/>
      <c r="I224" s="446"/>
      <c r="J224" s="759">
        <f t="shared" si="75"/>
        <v>0</v>
      </c>
      <c r="K224" s="448">
        <f t="shared" si="76"/>
        <v>0</v>
      </c>
      <c r="L224" s="522" t="str">
        <f t="shared" si="77"/>
        <v>Хэвийн</v>
      </c>
      <c r="M224" s="446">
        <f t="shared" si="78"/>
        <v>0</v>
      </c>
      <c r="N224" s="448">
        <f t="shared" si="79"/>
        <v>0</v>
      </c>
      <c r="O224" s="915"/>
      <c r="P224" s="292"/>
      <c r="Q224" s="504"/>
      <c r="R224" s="504"/>
      <c r="S224" s="504"/>
      <c r="T224" s="504"/>
      <c r="U224" s="504"/>
      <c r="V224" s="504"/>
      <c r="W224" s="504"/>
      <c r="X224" s="504"/>
      <c r="Y224" s="504"/>
      <c r="Z224" s="504"/>
      <c r="AA224" s="504"/>
      <c r="AB224" s="504"/>
      <c r="AC224" s="504"/>
      <c r="AD224" s="504"/>
      <c r="AE224" s="504"/>
      <c r="AF224" s="504"/>
      <c r="AG224" s="504"/>
    </row>
    <row r="225" spans="1:33" s="503" customFormat="1" ht="15" outlineLevel="1" x14ac:dyDescent="0.25">
      <c r="A225" s="541"/>
      <c r="B225" s="1236"/>
      <c r="C225" s="520">
        <v>216</v>
      </c>
      <c r="D225" s="446"/>
      <c r="E225" s="446"/>
      <c r="F225" s="755"/>
      <c r="G225" s="755"/>
      <c r="H225" s="838"/>
      <c r="I225" s="446"/>
      <c r="J225" s="759">
        <f t="shared" si="75"/>
        <v>0</v>
      </c>
      <c r="K225" s="448">
        <f t="shared" si="76"/>
        <v>0</v>
      </c>
      <c r="L225" s="522" t="str">
        <f t="shared" si="77"/>
        <v>Хэвийн</v>
      </c>
      <c r="M225" s="446">
        <f t="shared" si="78"/>
        <v>0</v>
      </c>
      <c r="N225" s="448">
        <f t="shared" si="79"/>
        <v>0</v>
      </c>
      <c r="O225" s="915"/>
      <c r="P225" s="292"/>
      <c r="Q225" s="504"/>
      <c r="R225" s="504"/>
      <c r="S225" s="504"/>
      <c r="T225" s="504"/>
      <c r="U225" s="504"/>
      <c r="V225" s="504"/>
      <c r="W225" s="504"/>
      <c r="X225" s="504"/>
      <c r="Y225" s="504"/>
      <c r="Z225" s="504"/>
      <c r="AA225" s="504"/>
      <c r="AB225" s="504"/>
      <c r="AC225" s="504"/>
      <c r="AD225" s="504"/>
      <c r="AE225" s="504"/>
      <c r="AF225" s="504"/>
      <c r="AG225" s="504"/>
    </row>
    <row r="226" spans="1:33" s="503" customFormat="1" ht="15" outlineLevel="1" x14ac:dyDescent="0.25">
      <c r="A226" s="541"/>
      <c r="B226" s="1236"/>
      <c r="C226" s="520">
        <v>217</v>
      </c>
      <c r="D226" s="446"/>
      <c r="E226" s="446"/>
      <c r="F226" s="755"/>
      <c r="G226" s="755"/>
      <c r="H226" s="838"/>
      <c r="I226" s="446"/>
      <c r="J226" s="759">
        <f t="shared" si="75"/>
        <v>0</v>
      </c>
      <c r="K226" s="448">
        <f t="shared" si="76"/>
        <v>0</v>
      </c>
      <c r="L226" s="522" t="str">
        <f t="shared" si="77"/>
        <v>Хэвийн</v>
      </c>
      <c r="M226" s="446">
        <f t="shared" si="78"/>
        <v>0</v>
      </c>
      <c r="N226" s="448">
        <f t="shared" si="79"/>
        <v>0</v>
      </c>
      <c r="O226" s="915"/>
      <c r="P226" s="292"/>
      <c r="Q226" s="504"/>
      <c r="R226" s="504"/>
      <c r="S226" s="504"/>
      <c r="T226" s="504"/>
      <c r="U226" s="504"/>
      <c r="V226" s="504"/>
      <c r="W226" s="504"/>
      <c r="X226" s="504"/>
      <c r="Y226" s="504"/>
      <c r="Z226" s="504"/>
      <c r="AA226" s="504"/>
      <c r="AB226" s="504"/>
      <c r="AC226" s="504"/>
      <c r="AD226" s="504"/>
      <c r="AE226" s="504"/>
      <c r="AF226" s="504"/>
      <c r="AG226" s="504"/>
    </row>
    <row r="227" spans="1:33" s="503" customFormat="1" ht="15" outlineLevel="1" x14ac:dyDescent="0.25">
      <c r="A227" s="541"/>
      <c r="B227" s="1236"/>
      <c r="C227" s="520">
        <v>218</v>
      </c>
      <c r="D227" s="446"/>
      <c r="E227" s="446"/>
      <c r="F227" s="755"/>
      <c r="G227" s="755"/>
      <c r="H227" s="838"/>
      <c r="I227" s="446"/>
      <c r="J227" s="759">
        <f t="shared" si="75"/>
        <v>0</v>
      </c>
      <c r="K227" s="448">
        <f t="shared" si="76"/>
        <v>0</v>
      </c>
      <c r="L227" s="522" t="str">
        <f t="shared" si="77"/>
        <v>Хэвийн</v>
      </c>
      <c r="M227" s="446">
        <f t="shared" si="78"/>
        <v>0</v>
      </c>
      <c r="N227" s="448">
        <f t="shared" si="79"/>
        <v>0</v>
      </c>
      <c r="O227" s="915"/>
      <c r="P227" s="292"/>
      <c r="Q227" s="504"/>
      <c r="R227" s="504"/>
      <c r="S227" s="504"/>
      <c r="T227" s="504"/>
      <c r="U227" s="504"/>
      <c r="V227" s="504"/>
      <c r="W227" s="504"/>
      <c r="X227" s="504"/>
      <c r="Y227" s="504"/>
      <c r="Z227" s="504"/>
      <c r="AA227" s="504"/>
      <c r="AB227" s="504"/>
      <c r="AC227" s="504"/>
      <c r="AD227" s="504"/>
      <c r="AE227" s="504"/>
      <c r="AF227" s="504"/>
      <c r="AG227" s="504"/>
    </row>
    <row r="228" spans="1:33" s="503" customFormat="1" ht="15" outlineLevel="1" x14ac:dyDescent="0.25">
      <c r="A228" s="541"/>
      <c r="B228" s="1236"/>
      <c r="C228" s="520">
        <v>219</v>
      </c>
      <c r="D228" s="446"/>
      <c r="E228" s="446"/>
      <c r="F228" s="755"/>
      <c r="G228" s="755"/>
      <c r="H228" s="838"/>
      <c r="I228" s="446"/>
      <c r="J228" s="759">
        <f t="shared" si="75"/>
        <v>0</v>
      </c>
      <c r="K228" s="448">
        <f t="shared" si="76"/>
        <v>0</v>
      </c>
      <c r="L228" s="522" t="str">
        <f t="shared" si="77"/>
        <v>Хэвийн</v>
      </c>
      <c r="M228" s="446">
        <f t="shared" si="78"/>
        <v>0</v>
      </c>
      <c r="N228" s="448">
        <f t="shared" si="79"/>
        <v>0</v>
      </c>
      <c r="O228" s="915"/>
      <c r="P228" s="292"/>
      <c r="Q228" s="504"/>
      <c r="R228" s="504"/>
      <c r="S228" s="504"/>
      <c r="T228" s="504"/>
      <c r="U228" s="504"/>
      <c r="V228" s="504"/>
      <c r="W228" s="504"/>
      <c r="X228" s="504"/>
      <c r="Y228" s="504"/>
      <c r="Z228" s="504"/>
      <c r="AA228" s="504"/>
      <c r="AB228" s="504"/>
      <c r="AC228" s="504"/>
      <c r="AD228" s="504"/>
      <c r="AE228" s="504"/>
      <c r="AF228" s="504"/>
      <c r="AG228" s="504"/>
    </row>
    <row r="229" spans="1:33" s="503" customFormat="1" ht="15" outlineLevel="1" x14ac:dyDescent="0.25">
      <c r="A229" s="541"/>
      <c r="B229" s="1236"/>
      <c r="C229" s="520">
        <v>220</v>
      </c>
      <c r="D229" s="446"/>
      <c r="E229" s="446"/>
      <c r="F229" s="755"/>
      <c r="G229" s="755"/>
      <c r="H229" s="838"/>
      <c r="I229" s="446"/>
      <c r="J229" s="759">
        <f t="shared" si="75"/>
        <v>0</v>
      </c>
      <c r="K229" s="448">
        <f t="shared" si="76"/>
        <v>0</v>
      </c>
      <c r="L229" s="522" t="str">
        <f t="shared" si="77"/>
        <v>Хэвийн</v>
      </c>
      <c r="M229" s="446">
        <f t="shared" si="78"/>
        <v>0</v>
      </c>
      <c r="N229" s="448">
        <f t="shared" si="79"/>
        <v>0</v>
      </c>
      <c r="O229" s="915"/>
      <c r="P229" s="292"/>
      <c r="Q229" s="504"/>
      <c r="R229" s="504"/>
      <c r="S229" s="504"/>
      <c r="T229" s="504"/>
      <c r="U229" s="504"/>
      <c r="V229" s="504"/>
      <c r="W229" s="504"/>
      <c r="X229" s="504"/>
      <c r="Y229" s="504"/>
      <c r="Z229" s="504"/>
      <c r="AA229" s="504"/>
      <c r="AB229" s="504"/>
      <c r="AC229" s="504"/>
      <c r="AD229" s="504"/>
      <c r="AE229" s="504"/>
      <c r="AF229" s="504"/>
      <c r="AG229" s="504"/>
    </row>
    <row r="230" spans="1:33" s="503" customFormat="1" ht="15" outlineLevel="1" x14ac:dyDescent="0.25">
      <c r="A230" s="541"/>
      <c r="B230" s="1236"/>
      <c r="C230" s="520">
        <v>221</v>
      </c>
      <c r="D230" s="446"/>
      <c r="E230" s="446"/>
      <c r="F230" s="755"/>
      <c r="G230" s="755"/>
      <c r="H230" s="838"/>
      <c r="I230" s="446"/>
      <c r="J230" s="759">
        <f t="shared" si="75"/>
        <v>0</v>
      </c>
      <c r="K230" s="448">
        <f t="shared" si="76"/>
        <v>0</v>
      </c>
      <c r="L230" s="522" t="str">
        <f t="shared" si="77"/>
        <v>Хэвийн</v>
      </c>
      <c r="M230" s="446">
        <f t="shared" si="78"/>
        <v>0</v>
      </c>
      <c r="N230" s="448">
        <f t="shared" si="79"/>
        <v>0</v>
      </c>
      <c r="O230" s="915"/>
      <c r="P230" s="292"/>
      <c r="Q230" s="504"/>
      <c r="R230" s="504"/>
      <c r="S230" s="504"/>
      <c r="T230" s="504"/>
      <c r="U230" s="504"/>
      <c r="V230" s="504"/>
      <c r="W230" s="504"/>
      <c r="X230" s="504"/>
      <c r="Y230" s="504"/>
      <c r="Z230" s="504"/>
      <c r="AA230" s="504"/>
      <c r="AB230" s="504"/>
      <c r="AC230" s="504"/>
      <c r="AD230" s="504"/>
      <c r="AE230" s="504"/>
      <c r="AF230" s="504"/>
      <c r="AG230" s="504"/>
    </row>
    <row r="231" spans="1:33" s="503" customFormat="1" ht="15" outlineLevel="1" x14ac:dyDescent="0.25">
      <c r="A231" s="541"/>
      <c r="B231" s="1236"/>
      <c r="C231" s="520">
        <v>222</v>
      </c>
      <c r="D231" s="446"/>
      <c r="E231" s="446"/>
      <c r="F231" s="755"/>
      <c r="G231" s="755"/>
      <c r="H231" s="838"/>
      <c r="I231" s="446"/>
      <c r="J231" s="759">
        <f t="shared" si="75"/>
        <v>0</v>
      </c>
      <c r="K231" s="448">
        <f t="shared" si="76"/>
        <v>0</v>
      </c>
      <c r="L231" s="522" t="str">
        <f t="shared" si="77"/>
        <v>Хэвийн</v>
      </c>
      <c r="M231" s="446">
        <f t="shared" si="78"/>
        <v>0</v>
      </c>
      <c r="N231" s="448">
        <f t="shared" si="79"/>
        <v>0</v>
      </c>
      <c r="O231" s="915"/>
      <c r="P231" s="292"/>
      <c r="Q231" s="504"/>
      <c r="R231" s="504"/>
      <c r="S231" s="504"/>
      <c r="T231" s="504"/>
      <c r="U231" s="504"/>
      <c r="V231" s="504"/>
      <c r="W231" s="504"/>
      <c r="X231" s="504"/>
      <c r="Y231" s="504"/>
      <c r="Z231" s="504"/>
      <c r="AA231" s="504"/>
      <c r="AB231" s="504"/>
      <c r="AC231" s="504"/>
      <c r="AD231" s="504"/>
      <c r="AE231" s="504"/>
      <c r="AF231" s="504"/>
      <c r="AG231" s="504"/>
    </row>
    <row r="232" spans="1:33" s="503" customFormat="1" ht="15" outlineLevel="1" x14ac:dyDescent="0.25">
      <c r="A232" s="916" t="s">
        <v>1388</v>
      </c>
      <c r="B232" s="1236"/>
      <c r="C232" s="520">
        <v>223</v>
      </c>
      <c r="D232" s="448"/>
      <c r="E232" s="446"/>
      <c r="F232" s="756"/>
      <c r="G232" s="756"/>
      <c r="H232" s="529"/>
      <c r="I232" s="529"/>
      <c r="J232" s="756"/>
      <c r="K232" s="529"/>
      <c r="L232" s="448" t="s">
        <v>193</v>
      </c>
      <c r="M232" s="446">
        <f t="shared" si="78"/>
        <v>0</v>
      </c>
      <c r="N232" s="448">
        <f t="shared" si="79"/>
        <v>0</v>
      </c>
      <c r="O232" s="528"/>
      <c r="P232" s="292"/>
      <c r="Q232" s="504"/>
      <c r="R232" s="504"/>
      <c r="S232" s="504"/>
      <c r="T232" s="504"/>
      <c r="U232" s="504"/>
      <c r="V232" s="504"/>
      <c r="W232" s="504"/>
      <c r="X232" s="504"/>
      <c r="Y232" s="504"/>
      <c r="Z232" s="504"/>
      <c r="AA232" s="504"/>
      <c r="AB232" s="504"/>
      <c r="AC232" s="504"/>
      <c r="AD232" s="504"/>
      <c r="AE232" s="504"/>
      <c r="AF232" s="504"/>
      <c r="AG232" s="504"/>
    </row>
    <row r="233" spans="1:33" s="503" customFormat="1" ht="15" outlineLevel="1" x14ac:dyDescent="0.25">
      <c r="A233" s="916" t="s">
        <v>1389</v>
      </c>
      <c r="B233" s="1236"/>
      <c r="C233" s="520">
        <v>224</v>
      </c>
      <c r="D233" s="448"/>
      <c r="E233" s="446"/>
      <c r="F233" s="756"/>
      <c r="G233" s="756"/>
      <c r="H233" s="529"/>
      <c r="I233" s="529"/>
      <c r="J233" s="756"/>
      <c r="K233" s="529"/>
      <c r="L233" s="448" t="s">
        <v>194</v>
      </c>
      <c r="M233" s="446">
        <f t="shared" si="78"/>
        <v>0</v>
      </c>
      <c r="N233" s="448">
        <f t="shared" si="79"/>
        <v>0</v>
      </c>
      <c r="O233" s="528"/>
      <c r="P233" s="292"/>
      <c r="Q233" s="504"/>
      <c r="R233" s="504"/>
      <c r="S233" s="504"/>
      <c r="T233" s="504"/>
      <c r="U233" s="504"/>
      <c r="V233" s="504"/>
      <c r="W233" s="504"/>
      <c r="X233" s="504"/>
      <c r="Y233" s="504"/>
      <c r="Z233" s="504"/>
      <c r="AA233" s="504"/>
      <c r="AB233" s="504"/>
      <c r="AC233" s="504"/>
      <c r="AD233" s="504"/>
      <c r="AE233" s="504"/>
      <c r="AF233" s="504"/>
      <c r="AG233" s="504"/>
    </row>
    <row r="234" spans="1:33" s="503" customFormat="1" ht="15" outlineLevel="1" x14ac:dyDescent="0.25">
      <c r="A234" s="916" t="s">
        <v>1390</v>
      </c>
      <c r="B234" s="1236"/>
      <c r="C234" s="520">
        <v>225</v>
      </c>
      <c r="D234" s="448"/>
      <c r="E234" s="446"/>
      <c r="F234" s="756"/>
      <c r="G234" s="756"/>
      <c r="H234" s="529"/>
      <c r="I234" s="529"/>
      <c r="J234" s="756"/>
      <c r="K234" s="529"/>
      <c r="L234" s="448" t="s">
        <v>195</v>
      </c>
      <c r="M234" s="446">
        <f t="shared" si="78"/>
        <v>0</v>
      </c>
      <c r="N234" s="448">
        <f t="shared" si="79"/>
        <v>0</v>
      </c>
      <c r="O234" s="528"/>
      <c r="P234" s="292"/>
      <c r="Q234" s="504"/>
      <c r="R234" s="504"/>
      <c r="S234" s="504"/>
      <c r="T234" s="504"/>
      <c r="U234" s="504"/>
      <c r="V234" s="504"/>
      <c r="W234" s="504"/>
      <c r="X234" s="504"/>
      <c r="Y234" s="504"/>
      <c r="Z234" s="504"/>
      <c r="AA234" s="504"/>
      <c r="AB234" s="504"/>
      <c r="AC234" s="504"/>
      <c r="AD234" s="504"/>
      <c r="AE234" s="504"/>
      <c r="AF234" s="504"/>
      <c r="AG234" s="504"/>
    </row>
    <row r="235" spans="1:33" s="503" customFormat="1" ht="15" outlineLevel="1" x14ac:dyDescent="0.25">
      <c r="A235" s="916" t="s">
        <v>1391</v>
      </c>
      <c r="B235" s="1236"/>
      <c r="C235" s="520">
        <v>226</v>
      </c>
      <c r="D235" s="448"/>
      <c r="E235" s="446"/>
      <c r="F235" s="756"/>
      <c r="G235" s="756"/>
      <c r="H235" s="529"/>
      <c r="I235" s="529"/>
      <c r="J235" s="756"/>
      <c r="K235" s="529"/>
      <c r="L235" s="917" t="s">
        <v>196</v>
      </c>
      <c r="M235" s="446">
        <f t="shared" si="78"/>
        <v>0</v>
      </c>
      <c r="N235" s="448">
        <f t="shared" si="79"/>
        <v>0</v>
      </c>
      <c r="O235" s="528"/>
      <c r="P235" s="292"/>
      <c r="Q235" s="504"/>
      <c r="R235" s="504"/>
      <c r="S235" s="504"/>
      <c r="T235" s="504"/>
      <c r="U235" s="504"/>
      <c r="V235" s="504"/>
      <c r="W235" s="504"/>
      <c r="X235" s="504"/>
      <c r="Y235" s="504"/>
      <c r="Z235" s="504"/>
      <c r="AA235" s="504"/>
      <c r="AB235" s="504"/>
      <c r="AC235" s="504"/>
      <c r="AD235" s="504"/>
      <c r="AE235" s="504"/>
      <c r="AF235" s="504"/>
      <c r="AG235" s="504"/>
    </row>
    <row r="236" spans="1:33" s="503" customFormat="1" ht="15" outlineLevel="1" x14ac:dyDescent="0.25">
      <c r="A236" s="530" t="s">
        <v>1392</v>
      </c>
      <c r="B236" s="1237"/>
      <c r="C236" s="520">
        <v>227</v>
      </c>
      <c r="D236" s="448"/>
      <c r="E236" s="446"/>
      <c r="F236" s="756"/>
      <c r="G236" s="756"/>
      <c r="H236" s="529"/>
      <c r="I236" s="529"/>
      <c r="J236" s="756"/>
      <c r="K236" s="529"/>
      <c r="L236" s="448" t="s">
        <v>197</v>
      </c>
      <c r="M236" s="446">
        <f t="shared" si="78"/>
        <v>0</v>
      </c>
      <c r="N236" s="448">
        <f t="shared" si="79"/>
        <v>0</v>
      </c>
      <c r="O236" s="528"/>
      <c r="P236" s="292"/>
      <c r="Q236" s="504"/>
      <c r="R236" s="504"/>
      <c r="S236" s="504"/>
      <c r="T236" s="504"/>
      <c r="U236" s="504"/>
      <c r="V236" s="504"/>
      <c r="W236" s="504"/>
      <c r="X236" s="504"/>
      <c r="Y236" s="504"/>
      <c r="Z236" s="504"/>
      <c r="AA236" s="504"/>
      <c r="AB236" s="504"/>
      <c r="AC236" s="504"/>
      <c r="AD236" s="504"/>
      <c r="AE236" s="504"/>
      <c r="AF236" s="504"/>
      <c r="AG236" s="504"/>
    </row>
    <row r="237" spans="1:33" s="503" customFormat="1" ht="38.25" x14ac:dyDescent="0.2">
      <c r="A237" s="530" t="s">
        <v>1403</v>
      </c>
      <c r="B237" s="527">
        <v>1173</v>
      </c>
      <c r="C237" s="518">
        <v>228</v>
      </c>
      <c r="D237" s="441">
        <f>SUM(D238:D252)</f>
        <v>0</v>
      </c>
      <c r="E237" s="441">
        <f>SUM(E238:E252)</f>
        <v>0</v>
      </c>
      <c r="F237" s="754"/>
      <c r="G237" s="754"/>
      <c r="H237" s="441"/>
      <c r="I237" s="441"/>
      <c r="J237" s="754"/>
      <c r="K237" s="441"/>
      <c r="L237" s="441"/>
      <c r="M237" s="441">
        <f>SUM(M238:M252)</f>
        <v>0</v>
      </c>
      <c r="N237" s="441">
        <f t="shared" ref="N237" si="80">SUM(N238:N252)</f>
        <v>0</v>
      </c>
      <c r="O237" s="442" cm="1">
        <f t="array" ref="O237">SUMPRODUCT((O238:O247=$R$2)*N238:N247)+SUM(O248:O252)</f>
        <v>0</v>
      </c>
      <c r="P237" s="839" t="str">
        <f>IF(N237=i.04119a!D27,"",N237-i.04119a!D27)</f>
        <v/>
      </c>
      <c r="Q237" s="504"/>
      <c r="R237" s="504"/>
      <c r="S237" s="504"/>
      <c r="T237" s="504"/>
      <c r="U237" s="504"/>
      <c r="V237" s="504"/>
      <c r="W237" s="504"/>
      <c r="X237" s="504"/>
      <c r="Y237" s="504"/>
      <c r="Z237" s="504"/>
      <c r="AA237" s="504"/>
      <c r="AB237" s="504"/>
      <c r="AC237" s="504"/>
      <c r="AD237" s="504"/>
      <c r="AE237" s="504"/>
      <c r="AF237" s="504"/>
      <c r="AG237" s="504"/>
    </row>
    <row r="238" spans="1:33" s="503" customFormat="1" ht="15" outlineLevel="1" x14ac:dyDescent="0.25">
      <c r="A238" s="541"/>
      <c r="B238" s="1235"/>
      <c r="C238" s="520">
        <v>229</v>
      </c>
      <c r="D238" s="446"/>
      <c r="E238" s="446"/>
      <c r="F238" s="755"/>
      <c r="G238" s="755"/>
      <c r="H238" s="838"/>
      <c r="I238" s="446"/>
      <c r="J238" s="759">
        <f>IF(H238=0,G238,G238+I238)</f>
        <v>0</v>
      </c>
      <c r="K238" s="448">
        <f>IF(($O$5-J238)&gt;=0,$O$5-J238,0)</f>
        <v>0</v>
      </c>
      <c r="L238" s="522"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446">
        <f>IF(L238="Хэвийн",0,)</f>
        <v>0</v>
      </c>
      <c r="N238" s="448">
        <f>E238-M238</f>
        <v>0</v>
      </c>
      <c r="O238" s="915"/>
      <c r="P238" s="292"/>
      <c r="Q238" s="504"/>
      <c r="R238" s="504"/>
      <c r="S238" s="504"/>
      <c r="T238" s="504"/>
      <c r="U238" s="504"/>
      <c r="V238" s="504"/>
      <c r="W238" s="504"/>
      <c r="X238" s="504"/>
      <c r="Y238" s="504"/>
      <c r="Z238" s="504"/>
      <c r="AA238" s="504"/>
      <c r="AB238" s="504"/>
      <c r="AC238" s="504"/>
      <c r="AD238" s="504"/>
      <c r="AE238" s="504"/>
      <c r="AF238" s="504"/>
      <c r="AG238" s="504"/>
    </row>
    <row r="239" spans="1:33" s="503" customFormat="1" ht="15" outlineLevel="1" x14ac:dyDescent="0.25">
      <c r="A239" s="541"/>
      <c r="B239" s="1236"/>
      <c r="C239" s="520">
        <v>230</v>
      </c>
      <c r="D239" s="446"/>
      <c r="E239" s="446"/>
      <c r="F239" s="755"/>
      <c r="G239" s="755"/>
      <c r="H239" s="838"/>
      <c r="I239" s="446"/>
      <c r="J239" s="759">
        <f t="shared" ref="J239:J247" si="81">IF(H239=0,G239,G239+I239)</f>
        <v>0</v>
      </c>
      <c r="K239" s="448">
        <f t="shared" ref="K239:K247" si="82">IF(($O$5-J239)&gt;=0,$O$5-J239,0)</f>
        <v>0</v>
      </c>
      <c r="L239" s="522" t="str">
        <f t="shared" ref="L239:L247" si="83">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446">
        <f t="shared" ref="M239:M252" si="84">IF(L239="Хэвийн",0,)</f>
        <v>0</v>
      </c>
      <c r="N239" s="448">
        <f t="shared" ref="N239:N252" si="85">E239-M239</f>
        <v>0</v>
      </c>
      <c r="O239" s="915"/>
      <c r="P239" s="292"/>
      <c r="Q239" s="504"/>
      <c r="R239" s="504"/>
      <c r="S239" s="504"/>
      <c r="T239" s="504"/>
      <c r="U239" s="504"/>
      <c r="V239" s="504"/>
      <c r="W239" s="504"/>
      <c r="X239" s="504"/>
      <c r="Y239" s="504"/>
      <c r="Z239" s="504"/>
      <c r="AA239" s="504"/>
      <c r="AB239" s="504"/>
      <c r="AC239" s="504"/>
      <c r="AD239" s="504"/>
      <c r="AE239" s="504"/>
      <c r="AF239" s="504"/>
      <c r="AG239" s="504"/>
    </row>
    <row r="240" spans="1:33" s="503" customFormat="1" ht="15" outlineLevel="1" x14ac:dyDescent="0.25">
      <c r="A240" s="541"/>
      <c r="B240" s="1236"/>
      <c r="C240" s="520">
        <v>231</v>
      </c>
      <c r="D240" s="446"/>
      <c r="E240" s="446"/>
      <c r="F240" s="755"/>
      <c r="G240" s="755"/>
      <c r="H240" s="838"/>
      <c r="I240" s="446"/>
      <c r="J240" s="759">
        <f t="shared" si="81"/>
        <v>0</v>
      </c>
      <c r="K240" s="448">
        <f t="shared" si="82"/>
        <v>0</v>
      </c>
      <c r="L240" s="522" t="str">
        <f t="shared" si="83"/>
        <v>Хэвийн</v>
      </c>
      <c r="M240" s="446">
        <f t="shared" si="84"/>
        <v>0</v>
      </c>
      <c r="N240" s="448">
        <f t="shared" si="85"/>
        <v>0</v>
      </c>
      <c r="O240" s="915"/>
      <c r="P240" s="292"/>
      <c r="Q240" s="504"/>
      <c r="R240" s="504"/>
      <c r="S240" s="504"/>
      <c r="T240" s="504"/>
      <c r="U240" s="504"/>
      <c r="V240" s="504"/>
      <c r="W240" s="504"/>
      <c r="X240" s="504"/>
      <c r="Y240" s="504"/>
      <c r="Z240" s="504"/>
      <c r="AA240" s="504"/>
      <c r="AB240" s="504"/>
      <c r="AC240" s="504"/>
      <c r="AD240" s="504"/>
      <c r="AE240" s="504"/>
      <c r="AF240" s="504"/>
      <c r="AG240" s="504"/>
    </row>
    <row r="241" spans="1:33" s="503" customFormat="1" ht="15" outlineLevel="1" x14ac:dyDescent="0.25">
      <c r="A241" s="541"/>
      <c r="B241" s="1236"/>
      <c r="C241" s="520">
        <v>232</v>
      </c>
      <c r="D241" s="446"/>
      <c r="E241" s="446"/>
      <c r="F241" s="755"/>
      <c r="G241" s="755"/>
      <c r="H241" s="838"/>
      <c r="I241" s="446"/>
      <c r="J241" s="759">
        <f t="shared" si="81"/>
        <v>0</v>
      </c>
      <c r="K241" s="448">
        <f t="shared" si="82"/>
        <v>0</v>
      </c>
      <c r="L241" s="522" t="str">
        <f t="shared" si="83"/>
        <v>Хэвийн</v>
      </c>
      <c r="M241" s="446">
        <f t="shared" si="84"/>
        <v>0</v>
      </c>
      <c r="N241" s="448">
        <f t="shared" si="85"/>
        <v>0</v>
      </c>
      <c r="O241" s="915"/>
      <c r="P241" s="292"/>
      <c r="Q241" s="504"/>
      <c r="R241" s="504"/>
      <c r="S241" s="504"/>
      <c r="T241" s="504"/>
      <c r="U241" s="504"/>
      <c r="V241" s="504"/>
      <c r="W241" s="504"/>
      <c r="X241" s="504"/>
      <c r="Y241" s="504"/>
      <c r="Z241" s="504"/>
      <c r="AA241" s="504"/>
      <c r="AB241" s="504"/>
      <c r="AC241" s="504"/>
      <c r="AD241" s="504"/>
      <c r="AE241" s="504"/>
      <c r="AF241" s="504"/>
      <c r="AG241" s="504"/>
    </row>
    <row r="242" spans="1:33" s="503" customFormat="1" ht="15" outlineLevel="1" x14ac:dyDescent="0.25">
      <c r="A242" s="541"/>
      <c r="B242" s="1236"/>
      <c r="C242" s="520">
        <v>233</v>
      </c>
      <c r="D242" s="446"/>
      <c r="E242" s="446"/>
      <c r="F242" s="755"/>
      <c r="G242" s="755"/>
      <c r="H242" s="838"/>
      <c r="I242" s="446"/>
      <c r="J242" s="759">
        <f t="shared" si="81"/>
        <v>0</v>
      </c>
      <c r="K242" s="448">
        <f t="shared" si="82"/>
        <v>0</v>
      </c>
      <c r="L242" s="522" t="str">
        <f t="shared" si="83"/>
        <v>Хэвийн</v>
      </c>
      <c r="M242" s="446">
        <f t="shared" si="84"/>
        <v>0</v>
      </c>
      <c r="N242" s="448">
        <f t="shared" si="85"/>
        <v>0</v>
      </c>
      <c r="O242" s="915"/>
      <c r="P242" s="292"/>
      <c r="Q242" s="504"/>
      <c r="R242" s="504"/>
      <c r="S242" s="504"/>
      <c r="T242" s="504"/>
      <c r="U242" s="504"/>
      <c r="V242" s="504"/>
      <c r="W242" s="504"/>
      <c r="X242" s="504"/>
      <c r="Y242" s="504"/>
      <c r="Z242" s="504"/>
      <c r="AA242" s="504"/>
      <c r="AB242" s="504"/>
      <c r="AC242" s="504"/>
      <c r="AD242" s="504"/>
      <c r="AE242" s="504"/>
      <c r="AF242" s="504"/>
      <c r="AG242" s="504"/>
    </row>
    <row r="243" spans="1:33" s="503" customFormat="1" ht="15" outlineLevel="1" x14ac:dyDescent="0.25">
      <c r="A243" s="541"/>
      <c r="B243" s="1236"/>
      <c r="C243" s="520">
        <v>234</v>
      </c>
      <c r="D243" s="446"/>
      <c r="E243" s="446"/>
      <c r="F243" s="755"/>
      <c r="G243" s="755"/>
      <c r="H243" s="838"/>
      <c r="I243" s="446"/>
      <c r="J243" s="759">
        <f t="shared" si="81"/>
        <v>0</v>
      </c>
      <c r="K243" s="448">
        <f t="shared" si="82"/>
        <v>0</v>
      </c>
      <c r="L243" s="522" t="str">
        <f t="shared" si="83"/>
        <v>Хэвийн</v>
      </c>
      <c r="M243" s="446">
        <f t="shared" si="84"/>
        <v>0</v>
      </c>
      <c r="N243" s="448">
        <f t="shared" si="85"/>
        <v>0</v>
      </c>
      <c r="O243" s="915"/>
      <c r="P243" s="292"/>
      <c r="Q243" s="504"/>
      <c r="R243" s="504"/>
      <c r="S243" s="504"/>
      <c r="T243" s="504"/>
      <c r="U243" s="504"/>
      <c r="V243" s="504"/>
      <c r="W243" s="504"/>
      <c r="X243" s="504"/>
      <c r="Y243" s="504"/>
      <c r="Z243" s="504"/>
      <c r="AA243" s="504"/>
      <c r="AB243" s="504"/>
      <c r="AC243" s="504"/>
      <c r="AD243" s="504"/>
      <c r="AE243" s="504"/>
      <c r="AF243" s="504"/>
      <c r="AG243" s="504"/>
    </row>
    <row r="244" spans="1:33" s="503" customFormat="1" ht="15" outlineLevel="1" x14ac:dyDescent="0.25">
      <c r="A244" s="541"/>
      <c r="B244" s="1236"/>
      <c r="C244" s="520">
        <v>235</v>
      </c>
      <c r="D244" s="446"/>
      <c r="E244" s="446"/>
      <c r="F244" s="755"/>
      <c r="G244" s="755"/>
      <c r="H244" s="838"/>
      <c r="I244" s="446"/>
      <c r="J244" s="759">
        <f t="shared" si="81"/>
        <v>0</v>
      </c>
      <c r="K244" s="448">
        <f t="shared" si="82"/>
        <v>0</v>
      </c>
      <c r="L244" s="522" t="str">
        <f t="shared" si="83"/>
        <v>Хэвийн</v>
      </c>
      <c r="M244" s="446">
        <f t="shared" si="84"/>
        <v>0</v>
      </c>
      <c r="N244" s="448">
        <f t="shared" si="85"/>
        <v>0</v>
      </c>
      <c r="O244" s="915"/>
      <c r="P244" s="292"/>
      <c r="Q244" s="504"/>
      <c r="R244" s="504"/>
      <c r="S244" s="504"/>
      <c r="T244" s="504"/>
      <c r="U244" s="504"/>
      <c r="V244" s="504"/>
      <c r="W244" s="504"/>
      <c r="X244" s="504"/>
      <c r="Y244" s="504"/>
      <c r="Z244" s="504"/>
      <c r="AA244" s="504"/>
      <c r="AB244" s="504"/>
      <c r="AC244" s="504"/>
      <c r="AD244" s="504"/>
      <c r="AE244" s="504"/>
      <c r="AF244" s="504"/>
      <c r="AG244" s="504"/>
    </row>
    <row r="245" spans="1:33" s="503" customFormat="1" ht="15" outlineLevel="1" x14ac:dyDescent="0.25">
      <c r="A245" s="541"/>
      <c r="B245" s="1236"/>
      <c r="C245" s="520">
        <v>236</v>
      </c>
      <c r="D245" s="446"/>
      <c r="E245" s="446"/>
      <c r="F245" s="755"/>
      <c r="G245" s="755"/>
      <c r="H245" s="838"/>
      <c r="I245" s="446"/>
      <c r="J245" s="759">
        <f t="shared" si="81"/>
        <v>0</v>
      </c>
      <c r="K245" s="448">
        <f t="shared" si="82"/>
        <v>0</v>
      </c>
      <c r="L245" s="522" t="str">
        <f t="shared" si="83"/>
        <v>Хэвийн</v>
      </c>
      <c r="M245" s="446">
        <f t="shared" si="84"/>
        <v>0</v>
      </c>
      <c r="N245" s="448">
        <f t="shared" si="85"/>
        <v>0</v>
      </c>
      <c r="O245" s="915"/>
      <c r="P245" s="292"/>
      <c r="Q245" s="504"/>
      <c r="R245" s="504"/>
      <c r="S245" s="504"/>
      <c r="T245" s="504"/>
      <c r="U245" s="504"/>
      <c r="V245" s="504"/>
      <c r="W245" s="504"/>
      <c r="X245" s="504"/>
      <c r="Y245" s="504"/>
      <c r="Z245" s="504"/>
      <c r="AA245" s="504"/>
      <c r="AB245" s="504"/>
      <c r="AC245" s="504"/>
      <c r="AD245" s="504"/>
      <c r="AE245" s="504"/>
      <c r="AF245" s="504"/>
      <c r="AG245" s="504"/>
    </row>
    <row r="246" spans="1:33" s="503" customFormat="1" ht="15" outlineLevel="1" x14ac:dyDescent="0.25">
      <c r="A246" s="541"/>
      <c r="B246" s="1236"/>
      <c r="C246" s="520">
        <v>237</v>
      </c>
      <c r="D246" s="446"/>
      <c r="E246" s="446"/>
      <c r="F246" s="755"/>
      <c r="G246" s="755"/>
      <c r="H246" s="838"/>
      <c r="I246" s="446"/>
      <c r="J246" s="759">
        <f t="shared" si="81"/>
        <v>0</v>
      </c>
      <c r="K246" s="448">
        <f t="shared" si="82"/>
        <v>0</v>
      </c>
      <c r="L246" s="522" t="str">
        <f t="shared" si="83"/>
        <v>Хэвийн</v>
      </c>
      <c r="M246" s="446">
        <f t="shared" si="84"/>
        <v>0</v>
      </c>
      <c r="N246" s="448">
        <f t="shared" si="85"/>
        <v>0</v>
      </c>
      <c r="O246" s="915"/>
      <c r="P246" s="292"/>
      <c r="Q246" s="504"/>
      <c r="R246" s="504"/>
      <c r="S246" s="504"/>
      <c r="T246" s="504"/>
      <c r="U246" s="504"/>
      <c r="V246" s="504"/>
      <c r="W246" s="504"/>
      <c r="X246" s="504"/>
      <c r="Y246" s="504"/>
      <c r="Z246" s="504"/>
      <c r="AA246" s="504"/>
      <c r="AB246" s="504"/>
      <c r="AC246" s="504"/>
      <c r="AD246" s="504"/>
      <c r="AE246" s="504"/>
      <c r="AF246" s="504"/>
      <c r="AG246" s="504"/>
    </row>
    <row r="247" spans="1:33" s="503" customFormat="1" ht="15" outlineLevel="1" x14ac:dyDescent="0.25">
      <c r="A247" s="541"/>
      <c r="B247" s="1236"/>
      <c r="C247" s="520">
        <v>238</v>
      </c>
      <c r="D247" s="446"/>
      <c r="E247" s="446"/>
      <c r="F247" s="755"/>
      <c r="G247" s="755"/>
      <c r="H247" s="838"/>
      <c r="I247" s="446"/>
      <c r="J247" s="759">
        <f t="shared" si="81"/>
        <v>0</v>
      </c>
      <c r="K247" s="448">
        <f t="shared" si="82"/>
        <v>0</v>
      </c>
      <c r="L247" s="522" t="str">
        <f t="shared" si="83"/>
        <v>Хэвийн</v>
      </c>
      <c r="M247" s="446">
        <f t="shared" si="84"/>
        <v>0</v>
      </c>
      <c r="N247" s="448">
        <f t="shared" si="85"/>
        <v>0</v>
      </c>
      <c r="O247" s="915"/>
      <c r="P247" s="292"/>
      <c r="Q247" s="504"/>
      <c r="R247" s="504"/>
      <c r="S247" s="504"/>
      <c r="T247" s="504"/>
      <c r="U247" s="504"/>
      <c r="V247" s="504"/>
      <c r="W247" s="504"/>
      <c r="X247" s="504"/>
      <c r="Y247" s="504"/>
      <c r="Z247" s="504"/>
      <c r="AA247" s="504"/>
      <c r="AB247" s="504"/>
      <c r="AC247" s="504"/>
      <c r="AD247" s="504"/>
      <c r="AE247" s="504"/>
      <c r="AF247" s="504"/>
      <c r="AG247" s="504"/>
    </row>
    <row r="248" spans="1:33" s="503" customFormat="1" ht="15" outlineLevel="1" x14ac:dyDescent="0.25">
      <c r="A248" s="916" t="s">
        <v>1388</v>
      </c>
      <c r="B248" s="1236"/>
      <c r="C248" s="520">
        <v>239</v>
      </c>
      <c r="D248" s="448"/>
      <c r="E248" s="446"/>
      <c r="F248" s="756"/>
      <c r="G248" s="756"/>
      <c r="H248" s="529"/>
      <c r="I248" s="529"/>
      <c r="J248" s="756"/>
      <c r="K248" s="529"/>
      <c r="L248" s="448" t="s">
        <v>193</v>
      </c>
      <c r="M248" s="446">
        <f t="shared" si="84"/>
        <v>0</v>
      </c>
      <c r="N248" s="448">
        <f t="shared" si="85"/>
        <v>0</v>
      </c>
      <c r="O248" s="528"/>
      <c r="P248" s="292"/>
      <c r="Q248" s="504"/>
      <c r="R248" s="504"/>
      <c r="S248" s="504"/>
      <c r="T248" s="504"/>
      <c r="U248" s="504"/>
      <c r="V248" s="504"/>
      <c r="W248" s="504"/>
      <c r="X248" s="504"/>
      <c r="Y248" s="504"/>
      <c r="Z248" s="504"/>
      <c r="AA248" s="504"/>
      <c r="AB248" s="504"/>
      <c r="AC248" s="504"/>
      <c r="AD248" s="504"/>
      <c r="AE248" s="504"/>
      <c r="AF248" s="504"/>
      <c r="AG248" s="504"/>
    </row>
    <row r="249" spans="1:33" s="503" customFormat="1" ht="15" outlineLevel="1" x14ac:dyDescent="0.25">
      <c r="A249" s="916" t="s">
        <v>1389</v>
      </c>
      <c r="B249" s="1236"/>
      <c r="C249" s="520">
        <v>240</v>
      </c>
      <c r="D249" s="448"/>
      <c r="E249" s="446"/>
      <c r="F249" s="756"/>
      <c r="G249" s="756"/>
      <c r="H249" s="529"/>
      <c r="I249" s="529"/>
      <c r="J249" s="756"/>
      <c r="K249" s="529"/>
      <c r="L249" s="448" t="s">
        <v>194</v>
      </c>
      <c r="M249" s="446">
        <f t="shared" si="84"/>
        <v>0</v>
      </c>
      <c r="N249" s="448">
        <f t="shared" si="85"/>
        <v>0</v>
      </c>
      <c r="O249" s="528"/>
      <c r="P249" s="292"/>
      <c r="Q249" s="504"/>
      <c r="R249" s="504"/>
      <c r="S249" s="504"/>
      <c r="T249" s="504"/>
      <c r="U249" s="504"/>
      <c r="V249" s="504"/>
      <c r="W249" s="504"/>
      <c r="X249" s="504"/>
      <c r="Y249" s="504"/>
      <c r="Z249" s="504"/>
      <c r="AA249" s="504"/>
      <c r="AB249" s="504"/>
      <c r="AC249" s="504"/>
      <c r="AD249" s="504"/>
      <c r="AE249" s="504"/>
      <c r="AF249" s="504"/>
      <c r="AG249" s="504"/>
    </row>
    <row r="250" spans="1:33" s="503" customFormat="1" ht="15" outlineLevel="1" x14ac:dyDescent="0.25">
      <c r="A250" s="916" t="s">
        <v>1390</v>
      </c>
      <c r="B250" s="1236"/>
      <c r="C250" s="520">
        <v>241</v>
      </c>
      <c r="D250" s="448"/>
      <c r="E250" s="446"/>
      <c r="F250" s="756"/>
      <c r="G250" s="756"/>
      <c r="H250" s="529"/>
      <c r="I250" s="529"/>
      <c r="J250" s="756"/>
      <c r="K250" s="529"/>
      <c r="L250" s="448" t="s">
        <v>195</v>
      </c>
      <c r="M250" s="446">
        <f t="shared" si="84"/>
        <v>0</v>
      </c>
      <c r="N250" s="448">
        <f t="shared" si="85"/>
        <v>0</v>
      </c>
      <c r="O250" s="528"/>
      <c r="P250" s="292"/>
      <c r="Q250" s="504"/>
      <c r="R250" s="504"/>
      <c r="S250" s="504"/>
      <c r="T250" s="504"/>
      <c r="U250" s="504"/>
      <c r="V250" s="504"/>
      <c r="W250" s="504"/>
      <c r="X250" s="504"/>
      <c r="Y250" s="504"/>
      <c r="Z250" s="504"/>
      <c r="AA250" s="504"/>
      <c r="AB250" s="504"/>
      <c r="AC250" s="504"/>
      <c r="AD250" s="504"/>
      <c r="AE250" s="504"/>
      <c r="AF250" s="504"/>
      <c r="AG250" s="504"/>
    </row>
    <row r="251" spans="1:33" s="503" customFormat="1" ht="15" outlineLevel="1" x14ac:dyDescent="0.25">
      <c r="A251" s="916" t="s">
        <v>1391</v>
      </c>
      <c r="B251" s="1236"/>
      <c r="C251" s="520">
        <v>242</v>
      </c>
      <c r="D251" s="448"/>
      <c r="E251" s="446"/>
      <c r="F251" s="756"/>
      <c r="G251" s="756"/>
      <c r="H251" s="529"/>
      <c r="I251" s="529"/>
      <c r="J251" s="756"/>
      <c r="K251" s="529"/>
      <c r="L251" s="917" t="s">
        <v>196</v>
      </c>
      <c r="M251" s="446">
        <f t="shared" si="84"/>
        <v>0</v>
      </c>
      <c r="N251" s="448">
        <f t="shared" si="85"/>
        <v>0</v>
      </c>
      <c r="O251" s="528"/>
      <c r="P251" s="292"/>
      <c r="Q251" s="504"/>
      <c r="R251" s="504"/>
      <c r="S251" s="504"/>
      <c r="T251" s="504"/>
      <c r="U251" s="504"/>
      <c r="V251" s="504"/>
      <c r="W251" s="504"/>
      <c r="X251" s="504"/>
      <c r="Y251" s="504"/>
      <c r="Z251" s="504"/>
      <c r="AA251" s="504"/>
      <c r="AB251" s="504"/>
      <c r="AC251" s="504"/>
      <c r="AD251" s="504"/>
      <c r="AE251" s="504"/>
      <c r="AF251" s="504"/>
      <c r="AG251" s="504"/>
    </row>
    <row r="252" spans="1:33" s="503" customFormat="1" ht="15" outlineLevel="1" x14ac:dyDescent="0.25">
      <c r="A252" s="530" t="s">
        <v>1392</v>
      </c>
      <c r="B252" s="1237"/>
      <c r="C252" s="520">
        <v>243</v>
      </c>
      <c r="D252" s="448"/>
      <c r="E252" s="446"/>
      <c r="F252" s="756"/>
      <c r="G252" s="756"/>
      <c r="H252" s="529"/>
      <c r="I252" s="529"/>
      <c r="J252" s="756"/>
      <c r="K252" s="529"/>
      <c r="L252" s="448" t="s">
        <v>197</v>
      </c>
      <c r="M252" s="446">
        <f t="shared" si="84"/>
        <v>0</v>
      </c>
      <c r="N252" s="448">
        <f t="shared" si="85"/>
        <v>0</v>
      </c>
      <c r="O252" s="528"/>
      <c r="P252" s="292"/>
      <c r="Q252" s="504"/>
      <c r="R252" s="504"/>
      <c r="S252" s="504"/>
      <c r="T252" s="504"/>
      <c r="U252" s="504"/>
      <c r="V252" s="504"/>
      <c r="W252" s="504"/>
      <c r="X252" s="504"/>
      <c r="Y252" s="504"/>
      <c r="Z252" s="504"/>
      <c r="AA252" s="504"/>
      <c r="AB252" s="504"/>
      <c r="AC252" s="504"/>
      <c r="AD252" s="504"/>
      <c r="AE252" s="504"/>
      <c r="AF252" s="504"/>
      <c r="AG252" s="504"/>
    </row>
    <row r="253" spans="1:33" s="503" customFormat="1" ht="38.25" x14ac:dyDescent="0.2">
      <c r="A253" s="530" t="s">
        <v>1404</v>
      </c>
      <c r="B253" s="527">
        <v>1318</v>
      </c>
      <c r="C253" s="518">
        <v>244</v>
      </c>
      <c r="D253" s="441">
        <f>SUM(D254:D278)</f>
        <v>0</v>
      </c>
      <c r="E253" s="441">
        <f>SUM(E254:E278)</f>
        <v>0</v>
      </c>
      <c r="F253" s="754"/>
      <c r="G253" s="754"/>
      <c r="H253" s="441"/>
      <c r="I253" s="441"/>
      <c r="J253" s="754"/>
      <c r="K253" s="441"/>
      <c r="L253" s="441"/>
      <c r="M253" s="441">
        <f>SUM(M254:M278)</f>
        <v>0</v>
      </c>
      <c r="N253" s="441">
        <f t="shared" ref="N253" si="86">SUM(N254:N278)</f>
        <v>0</v>
      </c>
      <c r="O253" s="442" cm="1">
        <f t="array" ref="O253">SUMPRODUCT((O254:O273=$R$2)*N254:N273)+SUM(O274:O278)</f>
        <v>0</v>
      </c>
      <c r="P253" s="839" t="str">
        <f>IF(N253=(i.04119a!D50+i.04119a!D51),"",N253-(i.04119a!D50+i.04119a!D51))</f>
        <v/>
      </c>
      <c r="Q253" s="504"/>
      <c r="R253" s="504"/>
      <c r="S253" s="504"/>
      <c r="T253" s="504"/>
      <c r="U253" s="504"/>
      <c r="V253" s="504"/>
      <c r="W253" s="504"/>
      <c r="X253" s="504"/>
      <c r="Y253" s="504"/>
      <c r="Z253" s="504"/>
      <c r="AA253" s="504"/>
      <c r="AB253" s="504"/>
      <c r="AC253" s="504"/>
      <c r="AD253" s="504"/>
      <c r="AE253" s="504"/>
      <c r="AF253" s="504"/>
      <c r="AG253" s="504"/>
    </row>
    <row r="254" spans="1:33" s="503" customFormat="1" ht="15" outlineLevel="1" x14ac:dyDescent="0.25">
      <c r="A254" s="914"/>
      <c r="B254" s="1233"/>
      <c r="C254" s="520">
        <v>245</v>
      </c>
      <c r="D254" s="521"/>
      <c r="E254" s="521"/>
      <c r="F254" s="752"/>
      <c r="G254" s="752"/>
      <c r="H254" s="838"/>
      <c r="I254" s="521"/>
      <c r="J254" s="758">
        <f>IF(H254=0,G254,G254+I254)</f>
        <v>0</v>
      </c>
      <c r="K254" s="522">
        <f>IF(($O$5-J254)&gt;=0,$O$5-J254,0)</f>
        <v>0</v>
      </c>
      <c r="L254" s="522"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521">
        <f>IF(L254="Хэвийн",0,)</f>
        <v>0</v>
      </c>
      <c r="N254" s="522">
        <f>E254-M254</f>
        <v>0</v>
      </c>
      <c r="O254" s="915"/>
      <c r="P254" s="292"/>
      <c r="Q254" s="504"/>
      <c r="R254" s="504"/>
      <c r="S254" s="504"/>
      <c r="T254" s="504"/>
      <c r="U254" s="504"/>
      <c r="V254" s="504"/>
      <c r="W254" s="504"/>
      <c r="X254" s="504"/>
      <c r="Y254" s="504"/>
      <c r="Z254" s="504"/>
      <c r="AA254" s="504"/>
      <c r="AB254" s="504"/>
      <c r="AC254" s="504"/>
      <c r="AD254" s="504"/>
      <c r="AE254" s="504"/>
      <c r="AF254" s="504"/>
      <c r="AG254" s="504"/>
    </row>
    <row r="255" spans="1:33" s="503" customFormat="1" ht="15" outlineLevel="1" x14ac:dyDescent="0.25">
      <c r="A255" s="914"/>
      <c r="B255" s="1233"/>
      <c r="C255" s="520">
        <v>246</v>
      </c>
      <c r="D255" s="521"/>
      <c r="E255" s="521"/>
      <c r="F255" s="752"/>
      <c r="G255" s="752"/>
      <c r="H255" s="838"/>
      <c r="I255" s="521"/>
      <c r="J255" s="758">
        <f>IF(H255=0,G255,G255+I255)</f>
        <v>0</v>
      </c>
      <c r="K255" s="522">
        <f t="shared" ref="K255:K273" si="87">IF(($O$5-J255)&gt;=0,$O$5-J255,0)</f>
        <v>0</v>
      </c>
      <c r="L255" s="522" t="str">
        <f t="shared" ref="L255:L273" si="88">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521">
        <f t="shared" ref="M255:M263" si="89">IF(L255="Хэвийн",0,)</f>
        <v>0</v>
      </c>
      <c r="N255" s="522">
        <f t="shared" ref="N255:N263" si="90">E255-M255</f>
        <v>0</v>
      </c>
      <c r="O255" s="915"/>
      <c r="P255" s="292"/>
      <c r="Q255" s="504"/>
      <c r="R255" s="504"/>
      <c r="S255" s="504"/>
      <c r="T255" s="504"/>
      <c r="U255" s="504"/>
      <c r="V255" s="504"/>
      <c r="W255" s="504"/>
      <c r="X255" s="504"/>
      <c r="Y255" s="504"/>
      <c r="Z255" s="504"/>
      <c r="AA255" s="504"/>
      <c r="AB255" s="504"/>
      <c r="AC255" s="504"/>
      <c r="AD255" s="504"/>
      <c r="AE255" s="504"/>
      <c r="AF255" s="504"/>
      <c r="AG255" s="504"/>
    </row>
    <row r="256" spans="1:33" s="503" customFormat="1" ht="15" outlineLevel="1" x14ac:dyDescent="0.25">
      <c r="A256" s="914"/>
      <c r="B256" s="1233"/>
      <c r="C256" s="520">
        <v>247</v>
      </c>
      <c r="D256" s="521"/>
      <c r="E256" s="521"/>
      <c r="F256" s="752"/>
      <c r="G256" s="752"/>
      <c r="H256" s="838"/>
      <c r="I256" s="521"/>
      <c r="J256" s="758">
        <f t="shared" ref="J256:J263" si="91">IF(H256=0,G256,G256+I256)</f>
        <v>0</v>
      </c>
      <c r="K256" s="522">
        <f t="shared" si="87"/>
        <v>0</v>
      </c>
      <c r="L256" s="522" t="str">
        <f t="shared" si="88"/>
        <v>Хэвийн</v>
      </c>
      <c r="M256" s="521">
        <f t="shared" si="89"/>
        <v>0</v>
      </c>
      <c r="N256" s="522">
        <f t="shared" si="90"/>
        <v>0</v>
      </c>
      <c r="O256" s="915"/>
      <c r="P256" s="292"/>
      <c r="Q256" s="504"/>
      <c r="R256" s="504"/>
      <c r="S256" s="504"/>
      <c r="T256" s="504"/>
      <c r="U256" s="504"/>
      <c r="V256" s="504"/>
      <c r="W256" s="504"/>
      <c r="X256" s="504"/>
      <c r="Y256" s="504"/>
      <c r="Z256" s="504"/>
      <c r="AA256" s="504"/>
      <c r="AB256" s="504"/>
      <c r="AC256" s="504"/>
      <c r="AD256" s="504"/>
      <c r="AE256" s="504"/>
      <c r="AF256" s="504"/>
      <c r="AG256" s="504"/>
    </row>
    <row r="257" spans="1:33" s="503" customFormat="1" ht="15" outlineLevel="1" x14ac:dyDescent="0.25">
      <c r="A257" s="914"/>
      <c r="B257" s="1233"/>
      <c r="C257" s="520">
        <v>248</v>
      </c>
      <c r="D257" s="521"/>
      <c r="E257" s="521"/>
      <c r="F257" s="752"/>
      <c r="G257" s="752"/>
      <c r="H257" s="838"/>
      <c r="I257" s="521"/>
      <c r="J257" s="758">
        <f t="shared" si="91"/>
        <v>0</v>
      </c>
      <c r="K257" s="522">
        <f t="shared" si="87"/>
        <v>0</v>
      </c>
      <c r="L257" s="522" t="str">
        <f t="shared" si="88"/>
        <v>Хэвийн</v>
      </c>
      <c r="M257" s="521">
        <f t="shared" si="89"/>
        <v>0</v>
      </c>
      <c r="N257" s="522">
        <f t="shared" si="90"/>
        <v>0</v>
      </c>
      <c r="O257" s="915"/>
      <c r="P257" s="292"/>
      <c r="Q257" s="504"/>
      <c r="R257" s="504"/>
      <c r="S257" s="504"/>
      <c r="T257" s="504"/>
      <c r="U257" s="504"/>
      <c r="V257" s="504"/>
      <c r="W257" s="504"/>
      <c r="X257" s="504"/>
      <c r="Y257" s="504"/>
      <c r="Z257" s="504"/>
      <c r="AA257" s="504"/>
      <c r="AB257" s="504"/>
      <c r="AC257" s="504"/>
      <c r="AD257" s="504"/>
      <c r="AE257" s="504"/>
      <c r="AF257" s="504"/>
      <c r="AG257" s="504"/>
    </row>
    <row r="258" spans="1:33" s="503" customFormat="1" ht="15" outlineLevel="1" x14ac:dyDescent="0.25">
      <c r="A258" s="914"/>
      <c r="B258" s="1233"/>
      <c r="C258" s="520">
        <v>249</v>
      </c>
      <c r="D258" s="521"/>
      <c r="E258" s="521"/>
      <c r="F258" s="752"/>
      <c r="G258" s="752"/>
      <c r="H258" s="838"/>
      <c r="I258" s="521"/>
      <c r="J258" s="758">
        <f t="shared" si="91"/>
        <v>0</v>
      </c>
      <c r="K258" s="522">
        <f t="shared" si="87"/>
        <v>0</v>
      </c>
      <c r="L258" s="522" t="str">
        <f t="shared" si="88"/>
        <v>Хэвийн</v>
      </c>
      <c r="M258" s="521">
        <f t="shared" si="89"/>
        <v>0</v>
      </c>
      <c r="N258" s="522">
        <f t="shared" si="90"/>
        <v>0</v>
      </c>
      <c r="O258" s="915"/>
      <c r="P258" s="292"/>
      <c r="Q258" s="504"/>
      <c r="R258" s="504"/>
      <c r="S258" s="504"/>
      <c r="T258" s="504"/>
      <c r="U258" s="504"/>
      <c r="V258" s="504"/>
      <c r="W258" s="504"/>
      <c r="X258" s="504"/>
      <c r="Y258" s="504"/>
      <c r="Z258" s="504"/>
      <c r="AA258" s="504"/>
      <c r="AB258" s="504"/>
      <c r="AC258" s="504"/>
      <c r="AD258" s="504"/>
      <c r="AE258" s="504"/>
      <c r="AF258" s="504"/>
      <c r="AG258" s="504"/>
    </row>
    <row r="259" spans="1:33" s="503" customFormat="1" ht="15" outlineLevel="1" x14ac:dyDescent="0.25">
      <c r="A259" s="914"/>
      <c r="B259" s="1233"/>
      <c r="C259" s="520">
        <v>250</v>
      </c>
      <c r="D259" s="521"/>
      <c r="E259" s="521"/>
      <c r="F259" s="752"/>
      <c r="G259" s="752"/>
      <c r="H259" s="838"/>
      <c r="I259" s="521"/>
      <c r="J259" s="758">
        <f t="shared" si="91"/>
        <v>0</v>
      </c>
      <c r="K259" s="522">
        <f t="shared" si="87"/>
        <v>0</v>
      </c>
      <c r="L259" s="522" t="str">
        <f t="shared" si="88"/>
        <v>Хэвийн</v>
      </c>
      <c r="M259" s="521">
        <f t="shared" si="89"/>
        <v>0</v>
      </c>
      <c r="N259" s="522">
        <f t="shared" si="90"/>
        <v>0</v>
      </c>
      <c r="O259" s="915"/>
      <c r="P259" s="292"/>
      <c r="Q259" s="504"/>
      <c r="R259" s="504"/>
      <c r="S259" s="504"/>
      <c r="T259" s="504"/>
      <c r="U259" s="504"/>
      <c r="V259" s="504"/>
      <c r="W259" s="504"/>
      <c r="X259" s="504"/>
      <c r="Y259" s="504"/>
      <c r="Z259" s="504"/>
      <c r="AA259" s="504"/>
      <c r="AB259" s="504"/>
      <c r="AC259" s="504"/>
      <c r="AD259" s="504"/>
      <c r="AE259" s="504"/>
      <c r="AF259" s="504"/>
      <c r="AG259" s="504"/>
    </row>
    <row r="260" spans="1:33" s="503" customFormat="1" ht="15" outlineLevel="1" x14ac:dyDescent="0.25">
      <c r="A260" s="914"/>
      <c r="B260" s="1233"/>
      <c r="C260" s="520">
        <v>251</v>
      </c>
      <c r="D260" s="521"/>
      <c r="E260" s="521"/>
      <c r="F260" s="752"/>
      <c r="G260" s="752"/>
      <c r="H260" s="838"/>
      <c r="I260" s="521"/>
      <c r="J260" s="758">
        <f t="shared" si="91"/>
        <v>0</v>
      </c>
      <c r="K260" s="522">
        <f t="shared" si="87"/>
        <v>0</v>
      </c>
      <c r="L260" s="522" t="str">
        <f t="shared" si="88"/>
        <v>Хэвийн</v>
      </c>
      <c r="M260" s="521">
        <f t="shared" si="89"/>
        <v>0</v>
      </c>
      <c r="N260" s="522">
        <f t="shared" si="90"/>
        <v>0</v>
      </c>
      <c r="O260" s="915"/>
      <c r="P260" s="292"/>
      <c r="Q260" s="504"/>
      <c r="R260" s="504"/>
      <c r="S260" s="504"/>
      <c r="T260" s="504"/>
      <c r="U260" s="504"/>
      <c r="V260" s="504"/>
      <c r="W260" s="504"/>
      <c r="X260" s="504"/>
      <c r="Y260" s="504"/>
      <c r="Z260" s="504"/>
      <c r="AA260" s="504"/>
      <c r="AB260" s="504"/>
      <c r="AC260" s="504"/>
      <c r="AD260" s="504"/>
      <c r="AE260" s="504"/>
      <c r="AF260" s="504"/>
      <c r="AG260" s="504"/>
    </row>
    <row r="261" spans="1:33" s="503" customFormat="1" ht="15" outlineLevel="1" x14ac:dyDescent="0.25">
      <c r="A261" s="914"/>
      <c r="B261" s="1233"/>
      <c r="C261" s="520">
        <v>252</v>
      </c>
      <c r="D261" s="521"/>
      <c r="E261" s="521"/>
      <c r="F261" s="752"/>
      <c r="G261" s="752"/>
      <c r="H261" s="838"/>
      <c r="I261" s="521"/>
      <c r="J261" s="758">
        <f t="shared" si="91"/>
        <v>0</v>
      </c>
      <c r="K261" s="522">
        <f t="shared" si="87"/>
        <v>0</v>
      </c>
      <c r="L261" s="522" t="str">
        <f t="shared" si="88"/>
        <v>Хэвийн</v>
      </c>
      <c r="M261" s="521">
        <f t="shared" si="89"/>
        <v>0</v>
      </c>
      <c r="N261" s="522">
        <f t="shared" si="90"/>
        <v>0</v>
      </c>
      <c r="O261" s="915"/>
      <c r="P261" s="292"/>
      <c r="Q261" s="504"/>
      <c r="R261" s="504"/>
      <c r="S261" s="504"/>
      <c r="T261" s="504"/>
      <c r="U261" s="504"/>
      <c r="V261" s="504"/>
      <c r="W261" s="504"/>
      <c r="X261" s="504"/>
      <c r="Y261" s="504"/>
      <c r="Z261" s="504"/>
      <c r="AA261" s="504"/>
      <c r="AB261" s="504"/>
      <c r="AC261" s="504"/>
      <c r="AD261" s="504"/>
      <c r="AE261" s="504"/>
      <c r="AF261" s="504"/>
      <c r="AG261" s="504"/>
    </row>
    <row r="262" spans="1:33" s="503" customFormat="1" ht="15" outlineLevel="1" x14ac:dyDescent="0.25">
      <c r="A262" s="914"/>
      <c r="B262" s="1233"/>
      <c r="C262" s="520">
        <v>253</v>
      </c>
      <c r="D262" s="521"/>
      <c r="E262" s="521"/>
      <c r="F262" s="752"/>
      <c r="G262" s="752"/>
      <c r="H262" s="838"/>
      <c r="I262" s="521"/>
      <c r="J262" s="758">
        <f t="shared" si="91"/>
        <v>0</v>
      </c>
      <c r="K262" s="522">
        <f t="shared" si="87"/>
        <v>0</v>
      </c>
      <c r="L262" s="522" t="str">
        <f t="shared" si="88"/>
        <v>Хэвийн</v>
      </c>
      <c r="M262" s="521">
        <f t="shared" si="89"/>
        <v>0</v>
      </c>
      <c r="N262" s="522">
        <f t="shared" si="90"/>
        <v>0</v>
      </c>
      <c r="O262" s="915"/>
      <c r="P262" s="292"/>
      <c r="Q262" s="504"/>
      <c r="R262" s="504"/>
      <c r="S262" s="504"/>
      <c r="T262" s="504"/>
      <c r="U262" s="504"/>
      <c r="V262" s="504"/>
      <c r="W262" s="504"/>
      <c r="X262" s="504"/>
      <c r="Y262" s="504"/>
      <c r="Z262" s="504"/>
      <c r="AA262" s="504"/>
      <c r="AB262" s="504"/>
      <c r="AC262" s="504"/>
      <c r="AD262" s="504"/>
      <c r="AE262" s="504"/>
      <c r="AF262" s="504"/>
      <c r="AG262" s="504"/>
    </row>
    <row r="263" spans="1:33" s="503" customFormat="1" ht="15" outlineLevel="1" x14ac:dyDescent="0.25">
      <c r="A263" s="914"/>
      <c r="B263" s="1233"/>
      <c r="C263" s="520">
        <v>254</v>
      </c>
      <c r="D263" s="521"/>
      <c r="E263" s="521"/>
      <c r="F263" s="752"/>
      <c r="G263" s="752"/>
      <c r="H263" s="838"/>
      <c r="I263" s="521"/>
      <c r="J263" s="758">
        <f t="shared" si="91"/>
        <v>0</v>
      </c>
      <c r="K263" s="522">
        <f t="shared" si="87"/>
        <v>0</v>
      </c>
      <c r="L263" s="522" t="str">
        <f t="shared" si="88"/>
        <v>Хэвийн</v>
      </c>
      <c r="M263" s="521">
        <f t="shared" si="89"/>
        <v>0</v>
      </c>
      <c r="N263" s="522">
        <f t="shared" si="90"/>
        <v>0</v>
      </c>
      <c r="O263" s="915"/>
      <c r="P263" s="292"/>
      <c r="Q263" s="504"/>
      <c r="R263" s="504"/>
      <c r="S263" s="504"/>
      <c r="T263" s="504"/>
      <c r="U263" s="504"/>
      <c r="V263" s="504"/>
      <c r="W263" s="504"/>
      <c r="X263" s="504"/>
      <c r="Y263" s="504"/>
      <c r="Z263" s="504"/>
      <c r="AA263" s="504"/>
      <c r="AB263" s="504"/>
      <c r="AC263" s="504"/>
      <c r="AD263" s="504"/>
      <c r="AE263" s="504"/>
      <c r="AF263" s="504"/>
      <c r="AG263" s="504"/>
    </row>
    <row r="264" spans="1:33" s="503" customFormat="1" ht="15" outlineLevel="1" x14ac:dyDescent="0.25">
      <c r="A264" s="541"/>
      <c r="B264" s="1233"/>
      <c r="C264" s="520">
        <v>255</v>
      </c>
      <c r="D264" s="521"/>
      <c r="E264" s="521"/>
      <c r="F264" s="752"/>
      <c r="G264" s="752"/>
      <c r="H264" s="838"/>
      <c r="I264" s="521"/>
      <c r="J264" s="758">
        <f>IF(H264=0,G264,G264+I264)</f>
        <v>0</v>
      </c>
      <c r="K264" s="522">
        <f t="shared" si="87"/>
        <v>0</v>
      </c>
      <c r="L264" s="522" t="str">
        <f t="shared" si="88"/>
        <v>Хэвийн</v>
      </c>
      <c r="M264" s="521">
        <f>IF(L264="Хэвийн",0,)</f>
        <v>0</v>
      </c>
      <c r="N264" s="522">
        <f>E264-M264</f>
        <v>0</v>
      </c>
      <c r="O264" s="915"/>
      <c r="P264" s="292"/>
      <c r="Q264" s="504"/>
      <c r="R264" s="504"/>
      <c r="S264" s="504"/>
      <c r="T264" s="504"/>
      <c r="U264" s="504"/>
      <c r="V264" s="504"/>
      <c r="W264" s="504"/>
      <c r="X264" s="504"/>
      <c r="Y264" s="504"/>
      <c r="Z264" s="504"/>
      <c r="AA264" s="504"/>
      <c r="AB264" s="504"/>
      <c r="AC264" s="504"/>
      <c r="AD264" s="504"/>
      <c r="AE264" s="504"/>
      <c r="AF264" s="504"/>
      <c r="AG264" s="504"/>
    </row>
    <row r="265" spans="1:33" s="503" customFormat="1" ht="15" outlineLevel="1" x14ac:dyDescent="0.25">
      <c r="A265" s="541"/>
      <c r="B265" s="1233"/>
      <c r="C265" s="520">
        <v>256</v>
      </c>
      <c r="D265" s="521"/>
      <c r="E265" s="521"/>
      <c r="F265" s="752"/>
      <c r="G265" s="752"/>
      <c r="H265" s="838"/>
      <c r="I265" s="521"/>
      <c r="J265" s="758">
        <f>IF(H265=0,G265,G265+I265)</f>
        <v>0</v>
      </c>
      <c r="K265" s="522">
        <f t="shared" si="87"/>
        <v>0</v>
      </c>
      <c r="L265" s="522" t="str">
        <f t="shared" si="88"/>
        <v>Хэвийн</v>
      </c>
      <c r="M265" s="521">
        <f t="shared" ref="M265:M278" si="92">IF(L265="Хэвийн",0,)</f>
        <v>0</v>
      </c>
      <c r="N265" s="522">
        <f t="shared" ref="N265:N278" si="93">E265-M265</f>
        <v>0</v>
      </c>
      <c r="O265" s="915"/>
      <c r="P265" s="292"/>
      <c r="Q265" s="504"/>
      <c r="R265" s="504"/>
      <c r="S265" s="504"/>
      <c r="T265" s="504"/>
      <c r="U265" s="504"/>
      <c r="V265" s="504"/>
      <c r="W265" s="504"/>
      <c r="X265" s="504"/>
      <c r="Y265" s="504"/>
      <c r="Z265" s="504"/>
      <c r="AA265" s="504"/>
      <c r="AB265" s="504"/>
      <c r="AC265" s="504"/>
      <c r="AD265" s="504"/>
      <c r="AE265" s="504"/>
      <c r="AF265" s="504"/>
      <c r="AG265" s="504"/>
    </row>
    <row r="266" spans="1:33" s="503" customFormat="1" ht="15" outlineLevel="1" x14ac:dyDescent="0.25">
      <c r="A266" s="541"/>
      <c r="B266" s="1233"/>
      <c r="C266" s="520">
        <v>257</v>
      </c>
      <c r="D266" s="521"/>
      <c r="E266" s="521"/>
      <c r="F266" s="752"/>
      <c r="G266" s="752"/>
      <c r="H266" s="838"/>
      <c r="I266" s="521"/>
      <c r="J266" s="758">
        <f t="shared" ref="J266:J273" si="94">IF(H266=0,G266,G266+I266)</f>
        <v>0</v>
      </c>
      <c r="K266" s="522">
        <f t="shared" si="87"/>
        <v>0</v>
      </c>
      <c r="L266" s="522" t="str">
        <f t="shared" si="88"/>
        <v>Хэвийн</v>
      </c>
      <c r="M266" s="521">
        <f t="shared" si="92"/>
        <v>0</v>
      </c>
      <c r="N266" s="522">
        <f t="shared" si="93"/>
        <v>0</v>
      </c>
      <c r="O266" s="915"/>
      <c r="P266" s="292"/>
      <c r="Q266" s="504"/>
      <c r="R266" s="504"/>
      <c r="S266" s="504"/>
      <c r="T266" s="504"/>
      <c r="U266" s="504"/>
      <c r="V266" s="504"/>
      <c r="W266" s="504"/>
      <c r="X266" s="504"/>
      <c r="Y266" s="504"/>
      <c r="Z266" s="504"/>
      <c r="AA266" s="504"/>
      <c r="AB266" s="504"/>
      <c r="AC266" s="504"/>
      <c r="AD266" s="504"/>
      <c r="AE266" s="504"/>
      <c r="AF266" s="504"/>
      <c r="AG266" s="504"/>
    </row>
    <row r="267" spans="1:33" s="503" customFormat="1" ht="15" outlineLevel="1" x14ac:dyDescent="0.25">
      <c r="A267" s="541"/>
      <c r="B267" s="1233"/>
      <c r="C267" s="520">
        <v>258</v>
      </c>
      <c r="D267" s="521"/>
      <c r="E267" s="521"/>
      <c r="F267" s="752"/>
      <c r="G267" s="752"/>
      <c r="H267" s="838"/>
      <c r="I267" s="521"/>
      <c r="J267" s="758">
        <f t="shared" si="94"/>
        <v>0</v>
      </c>
      <c r="K267" s="522">
        <f t="shared" si="87"/>
        <v>0</v>
      </c>
      <c r="L267" s="522" t="str">
        <f t="shared" si="88"/>
        <v>Хэвийн</v>
      </c>
      <c r="M267" s="521">
        <f t="shared" si="92"/>
        <v>0</v>
      </c>
      <c r="N267" s="522">
        <f t="shared" si="93"/>
        <v>0</v>
      </c>
      <c r="O267" s="915"/>
      <c r="P267" s="292"/>
      <c r="Q267" s="504"/>
      <c r="R267" s="504"/>
      <c r="S267" s="504"/>
      <c r="T267" s="504"/>
      <c r="U267" s="504"/>
      <c r="V267" s="504"/>
      <c r="W267" s="504"/>
      <c r="X267" s="504"/>
      <c r="Y267" s="504"/>
      <c r="Z267" s="504"/>
      <c r="AA267" s="504"/>
      <c r="AB267" s="504"/>
      <c r="AC267" s="504"/>
      <c r="AD267" s="504"/>
      <c r="AE267" s="504"/>
      <c r="AF267" s="504"/>
      <c r="AG267" s="504"/>
    </row>
    <row r="268" spans="1:33" s="503" customFormat="1" ht="15" outlineLevel="1" x14ac:dyDescent="0.25">
      <c r="A268" s="541"/>
      <c r="B268" s="1233"/>
      <c r="C268" s="520">
        <v>259</v>
      </c>
      <c r="D268" s="521"/>
      <c r="E268" s="521"/>
      <c r="F268" s="752"/>
      <c r="G268" s="752"/>
      <c r="H268" s="838"/>
      <c r="I268" s="521"/>
      <c r="J268" s="758">
        <f t="shared" si="94"/>
        <v>0</v>
      </c>
      <c r="K268" s="522">
        <f t="shared" si="87"/>
        <v>0</v>
      </c>
      <c r="L268" s="522" t="str">
        <f t="shared" si="88"/>
        <v>Хэвийн</v>
      </c>
      <c r="M268" s="521">
        <f t="shared" si="92"/>
        <v>0</v>
      </c>
      <c r="N268" s="522">
        <f t="shared" si="93"/>
        <v>0</v>
      </c>
      <c r="O268" s="915"/>
      <c r="P268" s="292"/>
      <c r="Q268" s="504"/>
      <c r="R268" s="504"/>
      <c r="S268" s="504"/>
      <c r="T268" s="504"/>
      <c r="U268" s="504"/>
      <c r="V268" s="504"/>
      <c r="W268" s="504"/>
      <c r="X268" s="504"/>
      <c r="Y268" s="504"/>
      <c r="Z268" s="504"/>
      <c r="AA268" s="504"/>
      <c r="AB268" s="504"/>
      <c r="AC268" s="504"/>
      <c r="AD268" s="504"/>
      <c r="AE268" s="504"/>
      <c r="AF268" s="504"/>
      <c r="AG268" s="504"/>
    </row>
    <row r="269" spans="1:33" s="503" customFormat="1" ht="15" outlineLevel="1" x14ac:dyDescent="0.25">
      <c r="A269" s="541"/>
      <c r="B269" s="1233"/>
      <c r="C269" s="520">
        <v>260</v>
      </c>
      <c r="D269" s="521"/>
      <c r="E269" s="521"/>
      <c r="F269" s="752"/>
      <c r="G269" s="752"/>
      <c r="H269" s="838"/>
      <c r="I269" s="521"/>
      <c r="J269" s="758">
        <f t="shared" si="94"/>
        <v>0</v>
      </c>
      <c r="K269" s="522">
        <f t="shared" si="87"/>
        <v>0</v>
      </c>
      <c r="L269" s="522" t="str">
        <f t="shared" si="88"/>
        <v>Хэвийн</v>
      </c>
      <c r="M269" s="521">
        <f t="shared" si="92"/>
        <v>0</v>
      </c>
      <c r="N269" s="522">
        <f t="shared" si="93"/>
        <v>0</v>
      </c>
      <c r="O269" s="915"/>
      <c r="P269" s="292"/>
      <c r="Q269" s="504"/>
      <c r="R269" s="504"/>
      <c r="S269" s="504"/>
      <c r="T269" s="504"/>
      <c r="U269" s="504"/>
      <c r="V269" s="504"/>
      <c r="W269" s="504"/>
      <c r="X269" s="504"/>
      <c r="Y269" s="504"/>
      <c r="Z269" s="504"/>
      <c r="AA269" s="504"/>
      <c r="AB269" s="504"/>
      <c r="AC269" s="504"/>
      <c r="AD269" s="504"/>
      <c r="AE269" s="504"/>
      <c r="AF269" s="504"/>
      <c r="AG269" s="504"/>
    </row>
    <row r="270" spans="1:33" s="503" customFormat="1" ht="15" outlineLevel="1" x14ac:dyDescent="0.25">
      <c r="A270" s="541"/>
      <c r="B270" s="1233"/>
      <c r="C270" s="520">
        <v>261</v>
      </c>
      <c r="D270" s="521"/>
      <c r="E270" s="521"/>
      <c r="F270" s="752"/>
      <c r="G270" s="752"/>
      <c r="H270" s="838"/>
      <c r="I270" s="521"/>
      <c r="J270" s="758">
        <f t="shared" si="94"/>
        <v>0</v>
      </c>
      <c r="K270" s="522">
        <f t="shared" si="87"/>
        <v>0</v>
      </c>
      <c r="L270" s="522" t="str">
        <f t="shared" si="88"/>
        <v>Хэвийн</v>
      </c>
      <c r="M270" s="521">
        <f t="shared" si="92"/>
        <v>0</v>
      </c>
      <c r="N270" s="522">
        <f t="shared" si="93"/>
        <v>0</v>
      </c>
      <c r="O270" s="915"/>
      <c r="P270" s="292"/>
      <c r="Q270" s="504"/>
      <c r="R270" s="504"/>
      <c r="S270" s="504"/>
      <c r="T270" s="504"/>
      <c r="U270" s="504"/>
      <c r="V270" s="504"/>
      <c r="W270" s="504"/>
      <c r="X270" s="504"/>
      <c r="Y270" s="504"/>
      <c r="Z270" s="504"/>
      <c r="AA270" s="504"/>
      <c r="AB270" s="504"/>
      <c r="AC270" s="504"/>
      <c r="AD270" s="504"/>
      <c r="AE270" s="504"/>
      <c r="AF270" s="504"/>
      <c r="AG270" s="504"/>
    </row>
    <row r="271" spans="1:33" s="503" customFormat="1" ht="15" outlineLevel="1" x14ac:dyDescent="0.25">
      <c r="A271" s="541"/>
      <c r="B271" s="1233"/>
      <c r="C271" s="520">
        <v>262</v>
      </c>
      <c r="D271" s="521"/>
      <c r="E271" s="521"/>
      <c r="F271" s="752"/>
      <c r="G271" s="752"/>
      <c r="H271" s="838"/>
      <c r="I271" s="521"/>
      <c r="J271" s="758">
        <f t="shared" si="94"/>
        <v>0</v>
      </c>
      <c r="K271" s="522">
        <f t="shared" si="87"/>
        <v>0</v>
      </c>
      <c r="L271" s="522" t="str">
        <f t="shared" si="88"/>
        <v>Хэвийн</v>
      </c>
      <c r="M271" s="521">
        <f t="shared" si="92"/>
        <v>0</v>
      </c>
      <c r="N271" s="522">
        <f t="shared" si="93"/>
        <v>0</v>
      </c>
      <c r="O271" s="915"/>
      <c r="P271" s="292"/>
      <c r="Q271" s="504"/>
      <c r="R271" s="504"/>
      <c r="S271" s="504"/>
      <c r="T271" s="504"/>
      <c r="U271" s="504"/>
      <c r="V271" s="504"/>
      <c r="W271" s="504"/>
      <c r="X271" s="504"/>
      <c r="Y271" s="504"/>
      <c r="Z271" s="504"/>
      <c r="AA271" s="504"/>
      <c r="AB271" s="504"/>
      <c r="AC271" s="504"/>
      <c r="AD271" s="504"/>
      <c r="AE271" s="504"/>
      <c r="AF271" s="504"/>
      <c r="AG271" s="504"/>
    </row>
    <row r="272" spans="1:33" s="503" customFormat="1" ht="15" outlineLevel="1" x14ac:dyDescent="0.25">
      <c r="A272" s="541"/>
      <c r="B272" s="1233"/>
      <c r="C272" s="520">
        <v>263</v>
      </c>
      <c r="D272" s="521"/>
      <c r="E272" s="521"/>
      <c r="F272" s="752"/>
      <c r="G272" s="752"/>
      <c r="H272" s="838"/>
      <c r="I272" s="521"/>
      <c r="J272" s="758">
        <f t="shared" si="94"/>
        <v>0</v>
      </c>
      <c r="K272" s="522">
        <f t="shared" si="87"/>
        <v>0</v>
      </c>
      <c r="L272" s="522" t="str">
        <f t="shared" si="88"/>
        <v>Хэвийн</v>
      </c>
      <c r="M272" s="521">
        <f t="shared" si="92"/>
        <v>0</v>
      </c>
      <c r="N272" s="522">
        <f t="shared" si="93"/>
        <v>0</v>
      </c>
      <c r="O272" s="915"/>
      <c r="P272" s="292"/>
      <c r="Q272" s="504"/>
      <c r="R272" s="504"/>
      <c r="S272" s="504"/>
      <c r="T272" s="504"/>
      <c r="U272" s="504"/>
      <c r="V272" s="504"/>
      <c r="W272" s="504"/>
      <c r="X272" s="504"/>
      <c r="Y272" s="504"/>
      <c r="Z272" s="504"/>
      <c r="AA272" s="504"/>
      <c r="AB272" s="504"/>
      <c r="AC272" s="504"/>
      <c r="AD272" s="504"/>
      <c r="AE272" s="504"/>
      <c r="AF272" s="504"/>
      <c r="AG272" s="504"/>
    </row>
    <row r="273" spans="1:33" s="503" customFormat="1" ht="15" outlineLevel="1" x14ac:dyDescent="0.25">
      <c r="A273" s="541"/>
      <c r="B273" s="1233"/>
      <c r="C273" s="520">
        <v>264</v>
      </c>
      <c r="D273" s="521"/>
      <c r="E273" s="521"/>
      <c r="F273" s="752"/>
      <c r="G273" s="752"/>
      <c r="H273" s="838"/>
      <c r="I273" s="521"/>
      <c r="J273" s="758">
        <f t="shared" si="94"/>
        <v>0</v>
      </c>
      <c r="K273" s="522">
        <f t="shared" si="87"/>
        <v>0</v>
      </c>
      <c r="L273" s="522" t="str">
        <f t="shared" si="88"/>
        <v>Хэвийн</v>
      </c>
      <c r="M273" s="521">
        <f t="shared" si="92"/>
        <v>0</v>
      </c>
      <c r="N273" s="522">
        <f t="shared" si="93"/>
        <v>0</v>
      </c>
      <c r="O273" s="915"/>
      <c r="P273" s="292"/>
      <c r="Q273" s="504"/>
      <c r="R273" s="504"/>
      <c r="S273" s="504"/>
      <c r="T273" s="504"/>
      <c r="U273" s="504"/>
      <c r="V273" s="504"/>
      <c r="W273" s="504"/>
      <c r="X273" s="504"/>
      <c r="Y273" s="504"/>
      <c r="Z273" s="504"/>
      <c r="AA273" s="504"/>
      <c r="AB273" s="504"/>
      <c r="AC273" s="504"/>
      <c r="AD273" s="504"/>
      <c r="AE273" s="504"/>
      <c r="AF273" s="504"/>
      <c r="AG273" s="504"/>
    </row>
    <row r="274" spans="1:33" s="503" customFormat="1" ht="15" outlineLevel="1" x14ac:dyDescent="0.25">
      <c r="A274" s="916" t="s">
        <v>1388</v>
      </c>
      <c r="B274" s="1233"/>
      <c r="C274" s="520">
        <v>265</v>
      </c>
      <c r="D274" s="522"/>
      <c r="E274" s="521"/>
      <c r="F274" s="753"/>
      <c r="G274" s="753"/>
      <c r="H274" s="524"/>
      <c r="I274" s="524"/>
      <c r="J274" s="753"/>
      <c r="K274" s="524"/>
      <c r="L274" s="522" t="s">
        <v>193</v>
      </c>
      <c r="M274" s="521">
        <f t="shared" si="92"/>
        <v>0</v>
      </c>
      <c r="N274" s="522">
        <f t="shared" si="93"/>
        <v>0</v>
      </c>
      <c r="O274" s="528"/>
      <c r="P274" s="292"/>
      <c r="Q274" s="504"/>
      <c r="R274" s="504"/>
      <c r="S274" s="504"/>
      <c r="T274" s="504"/>
      <c r="U274" s="504"/>
      <c r="V274" s="504"/>
      <c r="W274" s="504"/>
      <c r="X274" s="504"/>
      <c r="Y274" s="504"/>
      <c r="Z274" s="504"/>
      <c r="AA274" s="504"/>
      <c r="AB274" s="504"/>
      <c r="AC274" s="504"/>
      <c r="AD274" s="504"/>
      <c r="AE274" s="504"/>
      <c r="AF274" s="504"/>
      <c r="AG274" s="504"/>
    </row>
    <row r="275" spans="1:33" s="503" customFormat="1" ht="15" outlineLevel="1" x14ac:dyDescent="0.25">
      <c r="A275" s="916" t="s">
        <v>1389</v>
      </c>
      <c r="B275" s="1233"/>
      <c r="C275" s="520">
        <v>266</v>
      </c>
      <c r="D275" s="522"/>
      <c r="E275" s="521"/>
      <c r="F275" s="753"/>
      <c r="G275" s="753"/>
      <c r="H275" s="524"/>
      <c r="I275" s="524"/>
      <c r="J275" s="753"/>
      <c r="K275" s="524"/>
      <c r="L275" s="522" t="s">
        <v>194</v>
      </c>
      <c r="M275" s="521">
        <f t="shared" si="92"/>
        <v>0</v>
      </c>
      <c r="N275" s="522">
        <f t="shared" si="93"/>
        <v>0</v>
      </c>
      <c r="O275" s="528"/>
      <c r="P275" s="292"/>
      <c r="Q275" s="504"/>
      <c r="R275" s="504"/>
      <c r="S275" s="504"/>
      <c r="T275" s="504"/>
      <c r="U275" s="504"/>
      <c r="V275" s="504"/>
      <c r="W275" s="504"/>
      <c r="X275" s="504"/>
      <c r="Y275" s="504"/>
      <c r="Z275" s="504"/>
      <c r="AA275" s="504"/>
      <c r="AB275" s="504"/>
      <c r="AC275" s="504"/>
      <c r="AD275" s="504"/>
      <c r="AE275" s="504"/>
      <c r="AF275" s="504"/>
      <c r="AG275" s="504"/>
    </row>
    <row r="276" spans="1:33" s="503" customFormat="1" ht="15" outlineLevel="1" x14ac:dyDescent="0.25">
      <c r="A276" s="916" t="s">
        <v>1390</v>
      </c>
      <c r="B276" s="1233"/>
      <c r="C276" s="520">
        <v>267</v>
      </c>
      <c r="D276" s="522"/>
      <c r="E276" s="521"/>
      <c r="F276" s="753"/>
      <c r="G276" s="753"/>
      <c r="H276" s="524"/>
      <c r="I276" s="524"/>
      <c r="J276" s="753"/>
      <c r="K276" s="524"/>
      <c r="L276" s="522" t="s">
        <v>195</v>
      </c>
      <c r="M276" s="521">
        <f t="shared" si="92"/>
        <v>0</v>
      </c>
      <c r="N276" s="522">
        <f t="shared" si="93"/>
        <v>0</v>
      </c>
      <c r="O276" s="528"/>
      <c r="P276" s="292"/>
      <c r="Q276" s="504"/>
      <c r="R276" s="504"/>
      <c r="S276" s="504"/>
      <c r="T276" s="504"/>
      <c r="U276" s="504"/>
      <c r="V276" s="504"/>
      <c r="W276" s="504"/>
      <c r="X276" s="504"/>
      <c r="Y276" s="504"/>
      <c r="Z276" s="504"/>
      <c r="AA276" s="504"/>
      <c r="AB276" s="504"/>
      <c r="AC276" s="504"/>
      <c r="AD276" s="504"/>
      <c r="AE276" s="504"/>
      <c r="AF276" s="504"/>
      <c r="AG276" s="504"/>
    </row>
    <row r="277" spans="1:33" s="503" customFormat="1" ht="15" outlineLevel="1" x14ac:dyDescent="0.25">
      <c r="A277" s="916" t="s">
        <v>1391</v>
      </c>
      <c r="B277" s="1233"/>
      <c r="C277" s="520">
        <v>268</v>
      </c>
      <c r="D277" s="522"/>
      <c r="E277" s="521"/>
      <c r="F277" s="753"/>
      <c r="G277" s="753"/>
      <c r="H277" s="524"/>
      <c r="I277" s="524"/>
      <c r="J277" s="753"/>
      <c r="K277" s="524"/>
      <c r="L277" s="525" t="s">
        <v>196</v>
      </c>
      <c r="M277" s="521">
        <f t="shared" si="92"/>
        <v>0</v>
      </c>
      <c r="N277" s="522">
        <f t="shared" si="93"/>
        <v>0</v>
      </c>
      <c r="O277" s="528"/>
      <c r="P277" s="292"/>
      <c r="Q277" s="504"/>
      <c r="R277" s="504"/>
      <c r="S277" s="504"/>
      <c r="T277" s="504"/>
      <c r="U277" s="504"/>
      <c r="V277" s="504"/>
      <c r="W277" s="504"/>
      <c r="X277" s="504"/>
      <c r="Y277" s="504"/>
      <c r="Z277" s="504"/>
      <c r="AA277" s="504"/>
      <c r="AB277" s="504"/>
      <c r="AC277" s="504"/>
      <c r="AD277" s="504"/>
      <c r="AE277" s="504"/>
      <c r="AF277" s="504"/>
      <c r="AG277" s="504"/>
    </row>
    <row r="278" spans="1:33" s="503" customFormat="1" ht="15" outlineLevel="1" x14ac:dyDescent="0.25">
      <c r="A278" s="530" t="s">
        <v>1392</v>
      </c>
      <c r="B278" s="1233"/>
      <c r="C278" s="520">
        <v>269</v>
      </c>
      <c r="D278" s="522"/>
      <c r="E278" s="521"/>
      <c r="F278" s="753"/>
      <c r="G278" s="753"/>
      <c r="H278" s="524"/>
      <c r="I278" s="524"/>
      <c r="J278" s="753"/>
      <c r="K278" s="524"/>
      <c r="L278" s="522" t="s">
        <v>197</v>
      </c>
      <c r="M278" s="521">
        <f t="shared" si="92"/>
        <v>0</v>
      </c>
      <c r="N278" s="522">
        <f t="shared" si="93"/>
        <v>0</v>
      </c>
      <c r="O278" s="528"/>
      <c r="P278" s="292"/>
      <c r="Q278" s="504"/>
      <c r="R278" s="504"/>
      <c r="S278" s="504"/>
      <c r="T278" s="504"/>
      <c r="U278" s="504"/>
      <c r="V278" s="504"/>
      <c r="W278" s="504"/>
      <c r="X278" s="504"/>
      <c r="Y278" s="504"/>
      <c r="Z278" s="504"/>
      <c r="AA278" s="504"/>
      <c r="AB278" s="504"/>
      <c r="AC278" s="504"/>
      <c r="AD278" s="504"/>
      <c r="AE278" s="504"/>
      <c r="AF278" s="504"/>
      <c r="AG278" s="504"/>
    </row>
    <row r="279" spans="1:33" s="420" customFormat="1" x14ac:dyDescent="0.2">
      <c r="A279" s="526" t="s">
        <v>1405</v>
      </c>
      <c r="B279" s="527">
        <v>1328</v>
      </c>
      <c r="C279" s="518">
        <v>270</v>
      </c>
      <c r="D279" s="441">
        <f>SUM(D280:D304)</f>
        <v>0</v>
      </c>
      <c r="E279" s="441">
        <f>SUM(E280:E304)</f>
        <v>0</v>
      </c>
      <c r="F279" s="754"/>
      <c r="G279" s="754"/>
      <c r="H279" s="441"/>
      <c r="I279" s="441"/>
      <c r="J279" s="754"/>
      <c r="K279" s="441"/>
      <c r="L279" s="441"/>
      <c r="M279" s="441">
        <f>SUM(M280:M304)</f>
        <v>0</v>
      </c>
      <c r="N279" s="441">
        <f t="shared" ref="N279" si="95">SUM(N280:N304)</f>
        <v>0</v>
      </c>
      <c r="O279" s="442" cm="1">
        <f t="array" ref="O279">SUMPRODUCT((O280:O299=$R$2)*N280:N299)+SUM(O300:O304)</f>
        <v>0</v>
      </c>
      <c r="P279" s="839" t="str">
        <f>IF(N279=i.04119a!D58,"",N279-i.04119a!D58)</f>
        <v/>
      </c>
      <c r="Q279" s="504"/>
      <c r="R279" s="504"/>
      <c r="S279" s="504"/>
      <c r="T279" s="504"/>
      <c r="U279" s="504"/>
      <c r="V279" s="504"/>
      <c r="W279" s="504"/>
      <c r="X279" s="504"/>
      <c r="Y279" s="504"/>
      <c r="Z279" s="504"/>
      <c r="AA279" s="504"/>
      <c r="AB279" s="504"/>
      <c r="AC279" s="504"/>
      <c r="AD279" s="504"/>
      <c r="AE279" s="504"/>
      <c r="AF279" s="504"/>
      <c r="AG279" s="504"/>
    </row>
    <row r="280" spans="1:33" s="420" customFormat="1" ht="15" outlineLevel="1" x14ac:dyDescent="0.25">
      <c r="A280" s="914"/>
      <c r="B280" s="1233"/>
      <c r="C280" s="520">
        <v>271</v>
      </c>
      <c r="D280" s="521"/>
      <c r="E280" s="521"/>
      <c r="F280" s="752"/>
      <c r="G280" s="752"/>
      <c r="H280" s="838"/>
      <c r="I280" s="521"/>
      <c r="J280" s="758">
        <f>IF(H280=0,G280,G280+I280)</f>
        <v>0</v>
      </c>
      <c r="K280" s="522">
        <f>IF(($O$5-J280)&gt;=0,$O$5-J280,0)</f>
        <v>0</v>
      </c>
      <c r="L280" s="522"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521">
        <f>IF(L280="Хэвийн",0,)</f>
        <v>0</v>
      </c>
      <c r="N280" s="522">
        <f>E280-M280</f>
        <v>0</v>
      </c>
      <c r="O280" s="915"/>
      <c r="P280" s="292"/>
      <c r="Q280" s="504"/>
      <c r="R280" s="504"/>
      <c r="S280" s="504"/>
      <c r="T280" s="504"/>
      <c r="U280" s="504"/>
      <c r="V280" s="504"/>
      <c r="W280" s="504"/>
      <c r="X280" s="504"/>
      <c r="Y280" s="504"/>
      <c r="Z280" s="504"/>
      <c r="AA280" s="504"/>
      <c r="AB280" s="504"/>
      <c r="AC280" s="504"/>
      <c r="AD280" s="504"/>
      <c r="AE280" s="504"/>
      <c r="AF280" s="504"/>
      <c r="AG280" s="504"/>
    </row>
    <row r="281" spans="1:33" s="420" customFormat="1" ht="15" outlineLevel="1" x14ac:dyDescent="0.25">
      <c r="A281" s="914"/>
      <c r="B281" s="1233"/>
      <c r="C281" s="520">
        <v>272</v>
      </c>
      <c r="D281" s="521"/>
      <c r="E281" s="521"/>
      <c r="F281" s="752"/>
      <c r="G281" s="752"/>
      <c r="H281" s="838"/>
      <c r="I281" s="521"/>
      <c r="J281" s="758">
        <f>IF(H281=0,G281,G281+I281)</f>
        <v>0</v>
      </c>
      <c r="K281" s="522">
        <f t="shared" ref="K281:K299" si="96">IF(($O$5-J281)&gt;=0,$O$5-J281,0)</f>
        <v>0</v>
      </c>
      <c r="L281" s="522" t="str">
        <f t="shared" ref="L281:L299" si="97">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521">
        <f t="shared" ref="M281:M289" si="98">IF(L281="Хэвийн",0,)</f>
        <v>0</v>
      </c>
      <c r="N281" s="522">
        <f t="shared" ref="N281:N289" si="99">E281-M281</f>
        <v>0</v>
      </c>
      <c r="O281" s="915"/>
      <c r="P281" s="292"/>
      <c r="Q281" s="504"/>
      <c r="R281" s="504"/>
      <c r="S281" s="504"/>
      <c r="T281" s="504"/>
      <c r="U281" s="504"/>
      <c r="V281" s="504"/>
      <c r="W281" s="504"/>
      <c r="X281" s="504"/>
      <c r="Y281" s="504"/>
      <c r="Z281" s="504"/>
      <c r="AA281" s="504"/>
      <c r="AB281" s="504"/>
      <c r="AC281" s="504"/>
      <c r="AD281" s="504"/>
      <c r="AE281" s="504"/>
      <c r="AF281" s="504"/>
      <c r="AG281" s="504"/>
    </row>
    <row r="282" spans="1:33" s="420" customFormat="1" ht="15" outlineLevel="1" x14ac:dyDescent="0.25">
      <c r="A282" s="914"/>
      <c r="B282" s="1233"/>
      <c r="C282" s="520">
        <v>273</v>
      </c>
      <c r="D282" s="521"/>
      <c r="E282" s="521"/>
      <c r="F282" s="752"/>
      <c r="G282" s="752"/>
      <c r="H282" s="838"/>
      <c r="I282" s="521"/>
      <c r="J282" s="758">
        <f t="shared" ref="J282:J289" si="100">IF(H282=0,G282,G282+I282)</f>
        <v>0</v>
      </c>
      <c r="K282" s="522">
        <f t="shared" si="96"/>
        <v>0</v>
      </c>
      <c r="L282" s="522" t="str">
        <f t="shared" si="97"/>
        <v>Хэвийн</v>
      </c>
      <c r="M282" s="521">
        <f t="shared" si="98"/>
        <v>0</v>
      </c>
      <c r="N282" s="522">
        <f t="shared" si="99"/>
        <v>0</v>
      </c>
      <c r="O282" s="915"/>
      <c r="P282" s="292"/>
      <c r="Q282" s="504"/>
      <c r="R282" s="504"/>
      <c r="S282" s="504"/>
      <c r="T282" s="504"/>
      <c r="U282" s="504"/>
      <c r="V282" s="504"/>
      <c r="W282" s="504"/>
      <c r="X282" s="504"/>
      <c r="Y282" s="504"/>
      <c r="Z282" s="504"/>
      <c r="AA282" s="504"/>
      <c r="AB282" s="504"/>
      <c r="AC282" s="504"/>
      <c r="AD282" s="504"/>
      <c r="AE282" s="504"/>
      <c r="AF282" s="504"/>
      <c r="AG282" s="504"/>
    </row>
    <row r="283" spans="1:33" s="420" customFormat="1" ht="15" outlineLevel="1" x14ac:dyDescent="0.25">
      <c r="A283" s="914"/>
      <c r="B283" s="1233"/>
      <c r="C283" s="520">
        <v>274</v>
      </c>
      <c r="D283" s="521"/>
      <c r="E283" s="521"/>
      <c r="F283" s="752"/>
      <c r="G283" s="752"/>
      <c r="H283" s="838"/>
      <c r="I283" s="521"/>
      <c r="J283" s="758">
        <f t="shared" si="100"/>
        <v>0</v>
      </c>
      <c r="K283" s="522">
        <f t="shared" si="96"/>
        <v>0</v>
      </c>
      <c r="L283" s="522" t="str">
        <f t="shared" si="97"/>
        <v>Хэвийн</v>
      </c>
      <c r="M283" s="521">
        <f t="shared" si="98"/>
        <v>0</v>
      </c>
      <c r="N283" s="522">
        <f t="shared" si="99"/>
        <v>0</v>
      </c>
      <c r="O283" s="915"/>
      <c r="P283" s="292"/>
      <c r="Q283" s="504"/>
      <c r="R283" s="504"/>
      <c r="S283" s="504"/>
      <c r="T283" s="504"/>
      <c r="U283" s="504"/>
      <c r="V283" s="504"/>
      <c r="W283" s="504"/>
      <c r="X283" s="504"/>
      <c r="Y283" s="504"/>
      <c r="Z283" s="504"/>
      <c r="AA283" s="504"/>
      <c r="AB283" s="504"/>
      <c r="AC283" s="504"/>
      <c r="AD283" s="504"/>
      <c r="AE283" s="504"/>
      <c r="AF283" s="504"/>
      <c r="AG283" s="504"/>
    </row>
    <row r="284" spans="1:33" s="420" customFormat="1" ht="15" outlineLevel="1" x14ac:dyDescent="0.25">
      <c r="A284" s="914"/>
      <c r="B284" s="1233"/>
      <c r="C284" s="520">
        <v>275</v>
      </c>
      <c r="D284" s="521"/>
      <c r="E284" s="521"/>
      <c r="F284" s="752"/>
      <c r="G284" s="752"/>
      <c r="H284" s="838"/>
      <c r="I284" s="521"/>
      <c r="J284" s="758">
        <f t="shared" si="100"/>
        <v>0</v>
      </c>
      <c r="K284" s="522">
        <f t="shared" si="96"/>
        <v>0</v>
      </c>
      <c r="L284" s="522" t="str">
        <f t="shared" si="97"/>
        <v>Хэвийн</v>
      </c>
      <c r="M284" s="521">
        <f t="shared" si="98"/>
        <v>0</v>
      </c>
      <c r="N284" s="522">
        <f t="shared" si="99"/>
        <v>0</v>
      </c>
      <c r="O284" s="915"/>
      <c r="P284" s="292"/>
      <c r="Q284" s="504"/>
      <c r="R284" s="504"/>
      <c r="S284" s="504"/>
      <c r="T284" s="504"/>
      <c r="U284" s="504"/>
      <c r="V284" s="504"/>
      <c r="W284" s="504"/>
      <c r="X284" s="504"/>
      <c r="Y284" s="504"/>
      <c r="Z284" s="504"/>
      <c r="AA284" s="504"/>
      <c r="AB284" s="504"/>
      <c r="AC284" s="504"/>
      <c r="AD284" s="504"/>
      <c r="AE284" s="504"/>
      <c r="AF284" s="504"/>
      <c r="AG284" s="504"/>
    </row>
    <row r="285" spans="1:33" s="420" customFormat="1" ht="15" outlineLevel="1" x14ac:dyDescent="0.25">
      <c r="A285" s="914"/>
      <c r="B285" s="1233"/>
      <c r="C285" s="520">
        <v>276</v>
      </c>
      <c r="D285" s="521"/>
      <c r="E285" s="521"/>
      <c r="F285" s="752"/>
      <c r="G285" s="752"/>
      <c r="H285" s="838"/>
      <c r="I285" s="521"/>
      <c r="J285" s="758">
        <f t="shared" si="100"/>
        <v>0</v>
      </c>
      <c r="K285" s="522">
        <f t="shared" si="96"/>
        <v>0</v>
      </c>
      <c r="L285" s="522" t="str">
        <f t="shared" si="97"/>
        <v>Хэвийн</v>
      </c>
      <c r="M285" s="521">
        <f t="shared" si="98"/>
        <v>0</v>
      </c>
      <c r="N285" s="522">
        <f t="shared" si="99"/>
        <v>0</v>
      </c>
      <c r="O285" s="915"/>
      <c r="P285" s="292"/>
      <c r="Q285" s="504"/>
      <c r="R285" s="504"/>
      <c r="S285" s="504"/>
      <c r="T285" s="504"/>
      <c r="U285" s="504"/>
      <c r="V285" s="504"/>
      <c r="W285" s="504"/>
      <c r="X285" s="504"/>
      <c r="Y285" s="504"/>
      <c r="Z285" s="504"/>
      <c r="AA285" s="504"/>
      <c r="AB285" s="504"/>
      <c r="AC285" s="504"/>
      <c r="AD285" s="504"/>
      <c r="AE285" s="504"/>
      <c r="AF285" s="504"/>
      <c r="AG285" s="504"/>
    </row>
    <row r="286" spans="1:33" s="420" customFormat="1" ht="15" outlineLevel="1" x14ac:dyDescent="0.25">
      <c r="A286" s="914"/>
      <c r="B286" s="1233"/>
      <c r="C286" s="520">
        <v>277</v>
      </c>
      <c r="D286" s="521"/>
      <c r="E286" s="521"/>
      <c r="F286" s="752"/>
      <c r="G286" s="752"/>
      <c r="H286" s="838"/>
      <c r="I286" s="521"/>
      <c r="J286" s="758">
        <f t="shared" si="100"/>
        <v>0</v>
      </c>
      <c r="K286" s="522">
        <f t="shared" si="96"/>
        <v>0</v>
      </c>
      <c r="L286" s="522" t="str">
        <f t="shared" si="97"/>
        <v>Хэвийн</v>
      </c>
      <c r="M286" s="521">
        <f t="shared" si="98"/>
        <v>0</v>
      </c>
      <c r="N286" s="522">
        <f t="shared" si="99"/>
        <v>0</v>
      </c>
      <c r="O286" s="915"/>
      <c r="P286" s="292"/>
      <c r="Q286" s="504"/>
      <c r="R286" s="504"/>
      <c r="S286" s="504"/>
      <c r="T286" s="504"/>
      <c r="U286" s="504"/>
      <c r="V286" s="504"/>
      <c r="W286" s="504"/>
      <c r="X286" s="504"/>
      <c r="Y286" s="504"/>
      <c r="Z286" s="504"/>
      <c r="AA286" s="504"/>
      <c r="AB286" s="504"/>
      <c r="AC286" s="504"/>
      <c r="AD286" s="504"/>
      <c r="AE286" s="504"/>
      <c r="AF286" s="504"/>
      <c r="AG286" s="504"/>
    </row>
    <row r="287" spans="1:33" s="420" customFormat="1" ht="15" outlineLevel="1" x14ac:dyDescent="0.25">
      <c r="A287" s="914"/>
      <c r="B287" s="1233"/>
      <c r="C287" s="520">
        <v>278</v>
      </c>
      <c r="D287" s="521"/>
      <c r="E287" s="521"/>
      <c r="F287" s="752"/>
      <c r="G287" s="752"/>
      <c r="H287" s="838"/>
      <c r="I287" s="521"/>
      <c r="J287" s="758">
        <f t="shared" si="100"/>
        <v>0</v>
      </c>
      <c r="K287" s="522">
        <f t="shared" si="96"/>
        <v>0</v>
      </c>
      <c r="L287" s="522" t="str">
        <f t="shared" si="97"/>
        <v>Хэвийн</v>
      </c>
      <c r="M287" s="521">
        <f t="shared" si="98"/>
        <v>0</v>
      </c>
      <c r="N287" s="522">
        <f t="shared" si="99"/>
        <v>0</v>
      </c>
      <c r="O287" s="915"/>
      <c r="P287" s="292"/>
      <c r="Q287" s="504"/>
      <c r="R287" s="504"/>
      <c r="S287" s="504"/>
      <c r="T287" s="504"/>
      <c r="U287" s="504"/>
      <c r="V287" s="504"/>
      <c r="W287" s="504"/>
      <c r="X287" s="504"/>
      <c r="Y287" s="504"/>
      <c r="Z287" s="504"/>
      <c r="AA287" s="504"/>
      <c r="AB287" s="504"/>
      <c r="AC287" s="504"/>
      <c r="AD287" s="504"/>
      <c r="AE287" s="504"/>
      <c r="AF287" s="504"/>
      <c r="AG287" s="504"/>
    </row>
    <row r="288" spans="1:33" s="420" customFormat="1" ht="15" outlineLevel="1" x14ac:dyDescent="0.25">
      <c r="A288" s="914"/>
      <c r="B288" s="1233"/>
      <c r="C288" s="520">
        <v>279</v>
      </c>
      <c r="D288" s="521"/>
      <c r="E288" s="521"/>
      <c r="F288" s="752"/>
      <c r="G288" s="752"/>
      <c r="H288" s="838"/>
      <c r="I288" s="521"/>
      <c r="J288" s="758">
        <f t="shared" si="100"/>
        <v>0</v>
      </c>
      <c r="K288" s="522">
        <f t="shared" si="96"/>
        <v>0</v>
      </c>
      <c r="L288" s="522" t="str">
        <f t="shared" si="97"/>
        <v>Хэвийн</v>
      </c>
      <c r="M288" s="521">
        <f t="shared" si="98"/>
        <v>0</v>
      </c>
      <c r="N288" s="522">
        <f t="shared" si="99"/>
        <v>0</v>
      </c>
      <c r="O288" s="915"/>
      <c r="P288" s="292"/>
      <c r="Q288" s="504"/>
      <c r="R288" s="504"/>
      <c r="S288" s="504"/>
      <c r="T288" s="504"/>
      <c r="U288" s="504"/>
      <c r="V288" s="504"/>
      <c r="W288" s="504"/>
      <c r="X288" s="504"/>
      <c r="Y288" s="504"/>
      <c r="Z288" s="504"/>
      <c r="AA288" s="504"/>
      <c r="AB288" s="504"/>
      <c r="AC288" s="504"/>
      <c r="AD288" s="504"/>
      <c r="AE288" s="504"/>
      <c r="AF288" s="504"/>
      <c r="AG288" s="504"/>
    </row>
    <row r="289" spans="1:33" s="420" customFormat="1" ht="15" outlineLevel="1" x14ac:dyDescent="0.25">
      <c r="A289" s="914"/>
      <c r="B289" s="1233"/>
      <c r="C289" s="520">
        <v>280</v>
      </c>
      <c r="D289" s="521"/>
      <c r="E289" s="521"/>
      <c r="F289" s="752"/>
      <c r="G289" s="752"/>
      <c r="H289" s="838"/>
      <c r="I289" s="521"/>
      <c r="J289" s="758">
        <f t="shared" si="100"/>
        <v>0</v>
      </c>
      <c r="K289" s="522">
        <f t="shared" si="96"/>
        <v>0</v>
      </c>
      <c r="L289" s="522" t="str">
        <f t="shared" si="97"/>
        <v>Хэвийн</v>
      </c>
      <c r="M289" s="521">
        <f t="shared" si="98"/>
        <v>0</v>
      </c>
      <c r="N289" s="522">
        <f t="shared" si="99"/>
        <v>0</v>
      </c>
      <c r="O289" s="915"/>
      <c r="P289" s="292"/>
      <c r="Q289" s="504"/>
      <c r="R289" s="504"/>
      <c r="S289" s="504"/>
      <c r="T289" s="504"/>
      <c r="U289" s="504"/>
      <c r="V289" s="504"/>
      <c r="W289" s="504"/>
      <c r="X289" s="504"/>
      <c r="Y289" s="504"/>
      <c r="Z289" s="504"/>
      <c r="AA289" s="504"/>
      <c r="AB289" s="504"/>
      <c r="AC289" s="504"/>
      <c r="AD289" s="504"/>
      <c r="AE289" s="504"/>
      <c r="AF289" s="504"/>
      <c r="AG289" s="504"/>
    </row>
    <row r="290" spans="1:33" s="420" customFormat="1" ht="15" outlineLevel="1" x14ac:dyDescent="0.25">
      <c r="A290" s="541"/>
      <c r="B290" s="1233"/>
      <c r="C290" s="520">
        <v>281</v>
      </c>
      <c r="D290" s="521"/>
      <c r="E290" s="521"/>
      <c r="F290" s="752"/>
      <c r="G290" s="752"/>
      <c r="H290" s="838"/>
      <c r="I290" s="521"/>
      <c r="J290" s="758">
        <f>IF(H290=0,G290,G290+I290)</f>
        <v>0</v>
      </c>
      <c r="K290" s="522">
        <f t="shared" si="96"/>
        <v>0</v>
      </c>
      <c r="L290" s="522" t="str">
        <f t="shared" si="97"/>
        <v>Хэвийн</v>
      </c>
      <c r="M290" s="521">
        <f>IF(L290="Хэвийн",0,)</f>
        <v>0</v>
      </c>
      <c r="N290" s="522">
        <f>E290-M290</f>
        <v>0</v>
      </c>
      <c r="O290" s="915"/>
      <c r="P290" s="292"/>
      <c r="Q290" s="504"/>
      <c r="R290" s="504"/>
      <c r="S290" s="504"/>
      <c r="T290" s="504"/>
      <c r="U290" s="504"/>
      <c r="V290" s="504"/>
      <c r="W290" s="504"/>
      <c r="X290" s="504"/>
      <c r="Y290" s="504"/>
      <c r="Z290" s="504"/>
      <c r="AA290" s="504"/>
      <c r="AB290" s="504"/>
      <c r="AC290" s="504"/>
      <c r="AD290" s="504"/>
      <c r="AE290" s="504"/>
      <c r="AF290" s="504"/>
      <c r="AG290" s="504"/>
    </row>
    <row r="291" spans="1:33" s="420" customFormat="1" ht="15" outlineLevel="1" x14ac:dyDescent="0.25">
      <c r="A291" s="541"/>
      <c r="B291" s="1233"/>
      <c r="C291" s="520">
        <v>282</v>
      </c>
      <c r="D291" s="521"/>
      <c r="E291" s="521"/>
      <c r="F291" s="752"/>
      <c r="G291" s="752"/>
      <c r="H291" s="838"/>
      <c r="I291" s="521"/>
      <c r="J291" s="758">
        <f>IF(H291=0,G291,G291+I291)</f>
        <v>0</v>
      </c>
      <c r="K291" s="522">
        <f t="shared" si="96"/>
        <v>0</v>
      </c>
      <c r="L291" s="522" t="str">
        <f t="shared" si="97"/>
        <v>Хэвийн</v>
      </c>
      <c r="M291" s="521">
        <f t="shared" ref="M291:M304" si="101">IF(L291="Хэвийн",0,)</f>
        <v>0</v>
      </c>
      <c r="N291" s="522">
        <f t="shared" ref="N291:N304" si="102">E291-M291</f>
        <v>0</v>
      </c>
      <c r="O291" s="915"/>
      <c r="P291" s="292"/>
      <c r="Q291" s="504"/>
      <c r="R291" s="504"/>
      <c r="S291" s="504"/>
      <c r="T291" s="504"/>
      <c r="U291" s="504"/>
      <c r="V291" s="504"/>
      <c r="W291" s="504"/>
      <c r="X291" s="504"/>
      <c r="Y291" s="504"/>
      <c r="Z291" s="504"/>
      <c r="AA291" s="504"/>
      <c r="AB291" s="504"/>
      <c r="AC291" s="504"/>
      <c r="AD291" s="504"/>
      <c r="AE291" s="504"/>
      <c r="AF291" s="504"/>
      <c r="AG291" s="504"/>
    </row>
    <row r="292" spans="1:33" s="420" customFormat="1" ht="15" outlineLevel="1" x14ac:dyDescent="0.25">
      <c r="A292" s="541"/>
      <c r="B292" s="1233"/>
      <c r="C292" s="520">
        <v>283</v>
      </c>
      <c r="D292" s="521"/>
      <c r="E292" s="521"/>
      <c r="F292" s="752"/>
      <c r="G292" s="752"/>
      <c r="H292" s="838"/>
      <c r="I292" s="521"/>
      <c r="J292" s="758">
        <f t="shared" ref="J292:J299" si="103">IF(H292=0,G292,G292+I292)</f>
        <v>0</v>
      </c>
      <c r="K292" s="522">
        <f t="shared" si="96"/>
        <v>0</v>
      </c>
      <c r="L292" s="522" t="str">
        <f t="shared" si="97"/>
        <v>Хэвийн</v>
      </c>
      <c r="M292" s="521">
        <f t="shared" si="101"/>
        <v>0</v>
      </c>
      <c r="N292" s="522">
        <f t="shared" si="102"/>
        <v>0</v>
      </c>
      <c r="O292" s="915"/>
      <c r="P292" s="292"/>
      <c r="Q292" s="504"/>
      <c r="R292" s="504"/>
      <c r="S292" s="504"/>
      <c r="T292" s="504"/>
      <c r="U292" s="504"/>
      <c r="V292" s="504"/>
      <c r="W292" s="504"/>
      <c r="X292" s="504"/>
      <c r="Y292" s="504"/>
      <c r="Z292" s="504"/>
      <c r="AA292" s="504"/>
      <c r="AB292" s="504"/>
      <c r="AC292" s="504"/>
      <c r="AD292" s="504"/>
      <c r="AE292" s="504"/>
      <c r="AF292" s="504"/>
      <c r="AG292" s="504"/>
    </row>
    <row r="293" spans="1:33" s="420" customFormat="1" ht="15" outlineLevel="1" x14ac:dyDescent="0.25">
      <c r="A293" s="541"/>
      <c r="B293" s="1233"/>
      <c r="C293" s="520">
        <v>284</v>
      </c>
      <c r="D293" s="521"/>
      <c r="E293" s="521"/>
      <c r="F293" s="752"/>
      <c r="G293" s="752"/>
      <c r="H293" s="838"/>
      <c r="I293" s="521"/>
      <c r="J293" s="758">
        <f t="shared" si="103"/>
        <v>0</v>
      </c>
      <c r="K293" s="522">
        <f t="shared" si="96"/>
        <v>0</v>
      </c>
      <c r="L293" s="522" t="str">
        <f t="shared" si="97"/>
        <v>Хэвийн</v>
      </c>
      <c r="M293" s="521">
        <f t="shared" si="101"/>
        <v>0</v>
      </c>
      <c r="N293" s="522">
        <f t="shared" si="102"/>
        <v>0</v>
      </c>
      <c r="O293" s="915"/>
      <c r="P293" s="292"/>
      <c r="Q293" s="504"/>
      <c r="R293" s="504"/>
      <c r="S293" s="504"/>
      <c r="T293" s="504"/>
      <c r="U293" s="504"/>
      <c r="V293" s="504"/>
      <c r="W293" s="504"/>
      <c r="X293" s="504"/>
      <c r="Y293" s="504"/>
      <c r="Z293" s="504"/>
      <c r="AA293" s="504"/>
      <c r="AB293" s="504"/>
      <c r="AC293" s="504"/>
      <c r="AD293" s="504"/>
      <c r="AE293" s="504"/>
      <c r="AF293" s="504"/>
      <c r="AG293" s="504"/>
    </row>
    <row r="294" spans="1:33" s="420" customFormat="1" ht="15" outlineLevel="1" x14ac:dyDescent="0.25">
      <c r="A294" s="541"/>
      <c r="B294" s="1233"/>
      <c r="C294" s="520">
        <v>285</v>
      </c>
      <c r="D294" s="521"/>
      <c r="E294" s="521"/>
      <c r="F294" s="752"/>
      <c r="G294" s="752"/>
      <c r="H294" s="838"/>
      <c r="I294" s="521"/>
      <c r="J294" s="758">
        <f t="shared" si="103"/>
        <v>0</v>
      </c>
      <c r="K294" s="522">
        <f t="shared" si="96"/>
        <v>0</v>
      </c>
      <c r="L294" s="522" t="str">
        <f t="shared" si="97"/>
        <v>Хэвийн</v>
      </c>
      <c r="M294" s="521">
        <f t="shared" si="101"/>
        <v>0</v>
      </c>
      <c r="N294" s="522">
        <f t="shared" si="102"/>
        <v>0</v>
      </c>
      <c r="O294" s="915"/>
      <c r="P294" s="292"/>
      <c r="Q294" s="504"/>
      <c r="R294" s="504"/>
      <c r="S294" s="504"/>
      <c r="T294" s="504"/>
      <c r="U294" s="504"/>
      <c r="V294" s="504"/>
      <c r="W294" s="504"/>
      <c r="X294" s="504"/>
      <c r="Y294" s="504"/>
      <c r="Z294" s="504"/>
      <c r="AA294" s="504"/>
      <c r="AB294" s="504"/>
      <c r="AC294" s="504"/>
      <c r="AD294" s="504"/>
      <c r="AE294" s="504"/>
      <c r="AF294" s="504"/>
      <c r="AG294" s="504"/>
    </row>
    <row r="295" spans="1:33" s="420" customFormat="1" ht="15" outlineLevel="1" x14ac:dyDescent="0.25">
      <c r="A295" s="541"/>
      <c r="B295" s="1233"/>
      <c r="C295" s="520">
        <v>286</v>
      </c>
      <c r="D295" s="521"/>
      <c r="E295" s="521"/>
      <c r="F295" s="752"/>
      <c r="G295" s="752"/>
      <c r="H295" s="838"/>
      <c r="I295" s="521"/>
      <c r="J295" s="758">
        <f t="shared" si="103"/>
        <v>0</v>
      </c>
      <c r="K295" s="522">
        <f t="shared" si="96"/>
        <v>0</v>
      </c>
      <c r="L295" s="522" t="str">
        <f t="shared" si="97"/>
        <v>Хэвийн</v>
      </c>
      <c r="M295" s="521">
        <f t="shared" si="101"/>
        <v>0</v>
      </c>
      <c r="N295" s="522">
        <f t="shared" si="102"/>
        <v>0</v>
      </c>
      <c r="O295" s="915"/>
      <c r="P295" s="292"/>
      <c r="Q295" s="504"/>
      <c r="R295" s="504"/>
      <c r="S295" s="504"/>
      <c r="T295" s="504"/>
      <c r="U295" s="504"/>
      <c r="V295" s="504"/>
      <c r="W295" s="504"/>
      <c r="X295" s="504"/>
      <c r="Y295" s="504"/>
      <c r="Z295" s="504"/>
      <c r="AA295" s="504"/>
      <c r="AB295" s="504"/>
      <c r="AC295" s="504"/>
      <c r="AD295" s="504"/>
      <c r="AE295" s="504"/>
      <c r="AF295" s="504"/>
      <c r="AG295" s="504"/>
    </row>
    <row r="296" spans="1:33" s="420" customFormat="1" ht="15" outlineLevel="1" x14ac:dyDescent="0.25">
      <c r="A296" s="541"/>
      <c r="B296" s="1233"/>
      <c r="C296" s="520">
        <v>287</v>
      </c>
      <c r="D296" s="521"/>
      <c r="E296" s="521"/>
      <c r="F296" s="752"/>
      <c r="G296" s="752"/>
      <c r="H296" s="838"/>
      <c r="I296" s="521"/>
      <c r="J296" s="758">
        <f t="shared" si="103"/>
        <v>0</v>
      </c>
      <c r="K296" s="522">
        <f t="shared" si="96"/>
        <v>0</v>
      </c>
      <c r="L296" s="522" t="str">
        <f t="shared" si="97"/>
        <v>Хэвийн</v>
      </c>
      <c r="M296" s="521">
        <f t="shared" si="101"/>
        <v>0</v>
      </c>
      <c r="N296" s="522">
        <f t="shared" si="102"/>
        <v>0</v>
      </c>
      <c r="O296" s="915"/>
      <c r="P296" s="292"/>
      <c r="Q296" s="504"/>
      <c r="R296" s="504"/>
      <c r="S296" s="504"/>
      <c r="T296" s="504"/>
      <c r="U296" s="504"/>
      <c r="V296" s="504"/>
      <c r="W296" s="504"/>
      <c r="X296" s="504"/>
      <c r="Y296" s="504"/>
      <c r="Z296" s="504"/>
      <c r="AA296" s="504"/>
      <c r="AB296" s="504"/>
      <c r="AC296" s="504"/>
      <c r="AD296" s="504"/>
      <c r="AE296" s="504"/>
      <c r="AF296" s="504"/>
      <c r="AG296" s="504"/>
    </row>
    <row r="297" spans="1:33" s="420" customFormat="1" ht="15" outlineLevel="1" x14ac:dyDescent="0.25">
      <c r="A297" s="541"/>
      <c r="B297" s="1233"/>
      <c r="C297" s="520">
        <v>288</v>
      </c>
      <c r="D297" s="521"/>
      <c r="E297" s="521"/>
      <c r="F297" s="752"/>
      <c r="G297" s="752"/>
      <c r="H297" s="838"/>
      <c r="I297" s="521"/>
      <c r="J297" s="758">
        <f t="shared" si="103"/>
        <v>0</v>
      </c>
      <c r="K297" s="522">
        <f t="shared" si="96"/>
        <v>0</v>
      </c>
      <c r="L297" s="522" t="str">
        <f t="shared" si="97"/>
        <v>Хэвийн</v>
      </c>
      <c r="M297" s="521">
        <f t="shared" si="101"/>
        <v>0</v>
      </c>
      <c r="N297" s="522">
        <f t="shared" si="102"/>
        <v>0</v>
      </c>
      <c r="O297" s="915"/>
      <c r="P297" s="292"/>
      <c r="Q297" s="504"/>
      <c r="R297" s="504"/>
      <c r="S297" s="504"/>
      <c r="T297" s="504"/>
      <c r="U297" s="504"/>
      <c r="V297" s="504"/>
      <c r="W297" s="504"/>
      <c r="X297" s="504"/>
      <c r="Y297" s="504"/>
      <c r="Z297" s="504"/>
      <c r="AA297" s="504"/>
      <c r="AB297" s="504"/>
      <c r="AC297" s="504"/>
      <c r="AD297" s="504"/>
      <c r="AE297" s="504"/>
      <c r="AF297" s="504"/>
      <c r="AG297" s="504"/>
    </row>
    <row r="298" spans="1:33" s="420" customFormat="1" ht="15" outlineLevel="1" x14ac:dyDescent="0.25">
      <c r="A298" s="541"/>
      <c r="B298" s="1233"/>
      <c r="C298" s="520">
        <v>289</v>
      </c>
      <c r="D298" s="521"/>
      <c r="E298" s="521"/>
      <c r="F298" s="752"/>
      <c r="G298" s="752"/>
      <c r="H298" s="838"/>
      <c r="I298" s="521"/>
      <c r="J298" s="758">
        <f t="shared" si="103"/>
        <v>0</v>
      </c>
      <c r="K298" s="522">
        <f t="shared" si="96"/>
        <v>0</v>
      </c>
      <c r="L298" s="522" t="str">
        <f t="shared" si="97"/>
        <v>Хэвийн</v>
      </c>
      <c r="M298" s="521">
        <f t="shared" si="101"/>
        <v>0</v>
      </c>
      <c r="N298" s="522">
        <f t="shared" si="102"/>
        <v>0</v>
      </c>
      <c r="O298" s="915"/>
      <c r="P298" s="292"/>
      <c r="Q298" s="504"/>
      <c r="R298" s="504"/>
      <c r="S298" s="504"/>
      <c r="T298" s="504"/>
      <c r="U298" s="504"/>
      <c r="V298" s="504"/>
      <c r="W298" s="504"/>
      <c r="X298" s="504"/>
      <c r="Y298" s="504"/>
      <c r="Z298" s="504"/>
      <c r="AA298" s="504"/>
      <c r="AB298" s="504"/>
      <c r="AC298" s="504"/>
      <c r="AD298" s="504"/>
      <c r="AE298" s="504"/>
      <c r="AF298" s="504"/>
      <c r="AG298" s="504"/>
    </row>
    <row r="299" spans="1:33" s="420" customFormat="1" ht="15" outlineLevel="1" x14ac:dyDescent="0.25">
      <c r="A299" s="541"/>
      <c r="B299" s="1233"/>
      <c r="C299" s="520">
        <v>290</v>
      </c>
      <c r="D299" s="521"/>
      <c r="E299" s="521"/>
      <c r="F299" s="752"/>
      <c r="G299" s="752"/>
      <c r="H299" s="838"/>
      <c r="I299" s="521"/>
      <c r="J299" s="758">
        <f t="shared" si="103"/>
        <v>0</v>
      </c>
      <c r="K299" s="522">
        <f t="shared" si="96"/>
        <v>0</v>
      </c>
      <c r="L299" s="522" t="str">
        <f t="shared" si="97"/>
        <v>Хэвийн</v>
      </c>
      <c r="M299" s="521">
        <f t="shared" si="101"/>
        <v>0</v>
      </c>
      <c r="N299" s="522">
        <f t="shared" si="102"/>
        <v>0</v>
      </c>
      <c r="O299" s="915"/>
      <c r="P299" s="292"/>
      <c r="Q299" s="504"/>
      <c r="R299" s="504"/>
      <c r="S299" s="504"/>
      <c r="T299" s="504"/>
      <c r="U299" s="504"/>
      <c r="V299" s="504"/>
      <c r="W299" s="504"/>
      <c r="X299" s="504"/>
      <c r="Y299" s="504"/>
      <c r="Z299" s="504"/>
      <c r="AA299" s="504"/>
      <c r="AB299" s="504"/>
      <c r="AC299" s="504"/>
      <c r="AD299" s="504"/>
      <c r="AE299" s="504"/>
      <c r="AF299" s="504"/>
      <c r="AG299" s="504"/>
    </row>
    <row r="300" spans="1:33" s="420" customFormat="1" ht="15" outlineLevel="1" x14ac:dyDescent="0.25">
      <c r="A300" s="916" t="s">
        <v>1388</v>
      </c>
      <c r="B300" s="1233"/>
      <c r="C300" s="520">
        <v>291</v>
      </c>
      <c r="D300" s="522"/>
      <c r="E300" s="521"/>
      <c r="F300" s="753"/>
      <c r="G300" s="753"/>
      <c r="H300" s="524"/>
      <c r="I300" s="524"/>
      <c r="J300" s="753"/>
      <c r="K300" s="524"/>
      <c r="L300" s="522" t="s">
        <v>193</v>
      </c>
      <c r="M300" s="521">
        <f t="shared" si="101"/>
        <v>0</v>
      </c>
      <c r="N300" s="522">
        <f t="shared" si="102"/>
        <v>0</v>
      </c>
      <c r="O300" s="528"/>
      <c r="P300" s="292"/>
      <c r="Q300" s="504"/>
      <c r="R300" s="504"/>
      <c r="S300" s="504"/>
      <c r="T300" s="504"/>
      <c r="U300" s="504"/>
      <c r="V300" s="504"/>
      <c r="W300" s="504"/>
      <c r="X300" s="504"/>
      <c r="Y300" s="504"/>
      <c r="Z300" s="504"/>
      <c r="AA300" s="504"/>
      <c r="AB300" s="504"/>
      <c r="AC300" s="504"/>
      <c r="AD300" s="504"/>
      <c r="AE300" s="504"/>
      <c r="AF300" s="504"/>
      <c r="AG300" s="504"/>
    </row>
    <row r="301" spans="1:33" s="420" customFormat="1" ht="15" outlineLevel="1" x14ac:dyDescent="0.25">
      <c r="A301" s="916" t="s">
        <v>1389</v>
      </c>
      <c r="B301" s="1233"/>
      <c r="C301" s="520">
        <v>292</v>
      </c>
      <c r="D301" s="522"/>
      <c r="E301" s="521"/>
      <c r="F301" s="753"/>
      <c r="G301" s="753"/>
      <c r="H301" s="524"/>
      <c r="I301" s="524"/>
      <c r="J301" s="753"/>
      <c r="K301" s="524"/>
      <c r="L301" s="522" t="s">
        <v>194</v>
      </c>
      <c r="M301" s="521">
        <f t="shared" si="101"/>
        <v>0</v>
      </c>
      <c r="N301" s="522">
        <f t="shared" si="102"/>
        <v>0</v>
      </c>
      <c r="O301" s="528"/>
      <c r="P301" s="292"/>
      <c r="Q301" s="504"/>
      <c r="R301" s="504"/>
      <c r="S301" s="504"/>
      <c r="T301" s="504"/>
      <c r="U301" s="504"/>
      <c r="V301" s="504"/>
      <c r="W301" s="504"/>
      <c r="X301" s="504"/>
      <c r="Y301" s="504"/>
      <c r="Z301" s="504"/>
      <c r="AA301" s="504"/>
      <c r="AB301" s="504"/>
      <c r="AC301" s="504"/>
      <c r="AD301" s="504"/>
      <c r="AE301" s="504"/>
      <c r="AF301" s="504"/>
      <c r="AG301" s="504"/>
    </row>
    <row r="302" spans="1:33" s="420" customFormat="1" ht="15" outlineLevel="1" x14ac:dyDescent="0.25">
      <c r="A302" s="916" t="s">
        <v>1390</v>
      </c>
      <c r="B302" s="1233"/>
      <c r="C302" s="520">
        <v>293</v>
      </c>
      <c r="D302" s="522"/>
      <c r="E302" s="521"/>
      <c r="F302" s="753"/>
      <c r="G302" s="753"/>
      <c r="H302" s="524"/>
      <c r="I302" s="524"/>
      <c r="J302" s="753"/>
      <c r="K302" s="524"/>
      <c r="L302" s="522" t="s">
        <v>195</v>
      </c>
      <c r="M302" s="521">
        <f t="shared" si="101"/>
        <v>0</v>
      </c>
      <c r="N302" s="522">
        <f t="shared" si="102"/>
        <v>0</v>
      </c>
      <c r="O302" s="528"/>
      <c r="P302" s="292"/>
      <c r="Q302" s="504"/>
      <c r="R302" s="504"/>
      <c r="S302" s="504"/>
      <c r="T302" s="504"/>
      <c r="U302" s="504"/>
      <c r="V302" s="504"/>
      <c r="W302" s="504"/>
      <c r="X302" s="504"/>
      <c r="Y302" s="504"/>
      <c r="Z302" s="504"/>
      <c r="AA302" s="504"/>
      <c r="AB302" s="504"/>
      <c r="AC302" s="504"/>
      <c r="AD302" s="504"/>
      <c r="AE302" s="504"/>
      <c r="AF302" s="504"/>
      <c r="AG302" s="504"/>
    </row>
    <row r="303" spans="1:33" s="420" customFormat="1" ht="15" outlineLevel="1" x14ac:dyDescent="0.25">
      <c r="A303" s="916" t="s">
        <v>1391</v>
      </c>
      <c r="B303" s="1233"/>
      <c r="C303" s="520">
        <v>294</v>
      </c>
      <c r="D303" s="522"/>
      <c r="E303" s="521"/>
      <c r="F303" s="753"/>
      <c r="G303" s="753"/>
      <c r="H303" s="524"/>
      <c r="I303" s="524"/>
      <c r="J303" s="753"/>
      <c r="K303" s="524"/>
      <c r="L303" s="525" t="s">
        <v>196</v>
      </c>
      <c r="M303" s="521">
        <f t="shared" si="101"/>
        <v>0</v>
      </c>
      <c r="N303" s="522">
        <f t="shared" si="102"/>
        <v>0</v>
      </c>
      <c r="O303" s="528"/>
      <c r="P303" s="292"/>
      <c r="Q303" s="504"/>
      <c r="R303" s="504"/>
      <c r="S303" s="504"/>
      <c r="T303" s="504"/>
      <c r="U303" s="504"/>
      <c r="V303" s="504"/>
      <c r="W303" s="504"/>
      <c r="X303" s="504"/>
      <c r="Y303" s="504"/>
      <c r="Z303" s="504"/>
      <c r="AA303" s="504"/>
      <c r="AB303" s="504"/>
      <c r="AC303" s="504"/>
      <c r="AD303" s="504"/>
      <c r="AE303" s="504"/>
      <c r="AF303" s="504"/>
      <c r="AG303" s="504"/>
    </row>
    <row r="304" spans="1:33" s="420" customFormat="1" ht="15" outlineLevel="1" x14ac:dyDescent="0.25">
      <c r="A304" s="530" t="s">
        <v>1392</v>
      </c>
      <c r="B304" s="1233"/>
      <c r="C304" s="520">
        <v>295</v>
      </c>
      <c r="D304" s="522"/>
      <c r="E304" s="521"/>
      <c r="F304" s="753"/>
      <c r="G304" s="753"/>
      <c r="H304" s="524"/>
      <c r="I304" s="524"/>
      <c r="J304" s="753"/>
      <c r="K304" s="524"/>
      <c r="L304" s="522" t="s">
        <v>197</v>
      </c>
      <c r="M304" s="521">
        <f t="shared" si="101"/>
        <v>0</v>
      </c>
      <c r="N304" s="522">
        <f t="shared" si="102"/>
        <v>0</v>
      </c>
      <c r="O304" s="528"/>
      <c r="P304" s="292"/>
      <c r="Q304" s="504"/>
      <c r="R304" s="504"/>
      <c r="S304" s="504"/>
      <c r="T304" s="504"/>
      <c r="U304" s="504"/>
      <c r="V304" s="504"/>
      <c r="W304" s="504"/>
      <c r="X304" s="504"/>
      <c r="Y304" s="504"/>
      <c r="Z304" s="504"/>
      <c r="AA304" s="504"/>
      <c r="AB304" s="504"/>
      <c r="AC304" s="504"/>
      <c r="AD304" s="504"/>
      <c r="AE304" s="504"/>
      <c r="AF304" s="504"/>
      <c r="AG304" s="504"/>
    </row>
    <row r="305" spans="1:33" s="420" customFormat="1" ht="15" x14ac:dyDescent="0.25">
      <c r="A305" s="526" t="s">
        <v>1406</v>
      </c>
      <c r="B305" s="527">
        <v>1338</v>
      </c>
      <c r="C305" s="518">
        <v>296</v>
      </c>
      <c r="D305" s="441">
        <f>SUM(D306:D330)</f>
        <v>0</v>
      </c>
      <c r="E305" s="441">
        <f>SUM(E306:E330)</f>
        <v>0</v>
      </c>
      <c r="F305" s="754"/>
      <c r="G305" s="754"/>
      <c r="H305" s="441"/>
      <c r="I305" s="441"/>
      <c r="J305" s="754"/>
      <c r="K305" s="441"/>
      <c r="L305" s="441"/>
      <c r="M305" s="441">
        <f>SUM(M306:M330)</f>
        <v>0</v>
      </c>
      <c r="N305" s="441">
        <f t="shared" ref="N305" si="104">SUM(N306:N330)</f>
        <v>0</v>
      </c>
      <c r="O305" s="442" cm="1">
        <f t="array" ref="O305">SUMPRODUCT((O306:O325=$R$2)*N306:N325)+SUM(O326:O330)</f>
        <v>0</v>
      </c>
      <c r="P305" s="292"/>
      <c r="Q305" s="504"/>
      <c r="R305" s="504"/>
      <c r="S305" s="504"/>
      <c r="T305" s="504"/>
      <c r="U305" s="504"/>
      <c r="V305" s="504"/>
      <c r="W305" s="504"/>
      <c r="X305" s="504"/>
      <c r="Y305" s="504"/>
      <c r="Z305" s="504"/>
      <c r="AA305" s="504"/>
      <c r="AB305" s="504"/>
      <c r="AC305" s="504"/>
      <c r="AD305" s="504"/>
      <c r="AE305" s="504"/>
      <c r="AF305" s="504"/>
      <c r="AG305" s="504"/>
    </row>
    <row r="306" spans="1:33" s="420" customFormat="1" ht="15" outlineLevel="1" x14ac:dyDescent="0.25">
      <c r="A306" s="914"/>
      <c r="B306" s="1233"/>
      <c r="C306" s="520">
        <v>297</v>
      </c>
      <c r="D306" s="521"/>
      <c r="E306" s="521"/>
      <c r="F306" s="752"/>
      <c r="G306" s="752"/>
      <c r="H306" s="838"/>
      <c r="I306" s="521"/>
      <c r="J306" s="758">
        <f>IF(H306=0,G306,G306+I306)</f>
        <v>0</v>
      </c>
      <c r="K306" s="522">
        <f>IF(($O$5-J306)&gt;=0,$O$5-J306,0)</f>
        <v>0</v>
      </c>
      <c r="L306" s="522"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521">
        <f>IF(L306="Хэвийн",0,)</f>
        <v>0</v>
      </c>
      <c r="N306" s="522">
        <f>E306-M306</f>
        <v>0</v>
      </c>
      <c r="O306" s="915"/>
      <c r="P306" s="292"/>
      <c r="Q306" s="504"/>
      <c r="R306" s="504"/>
      <c r="S306" s="504"/>
      <c r="T306" s="504"/>
      <c r="U306" s="504"/>
      <c r="V306" s="504"/>
      <c r="W306" s="504"/>
      <c r="X306" s="504"/>
      <c r="Y306" s="504"/>
      <c r="Z306" s="504"/>
      <c r="AA306" s="504"/>
      <c r="AB306" s="504"/>
      <c r="AC306" s="504"/>
      <c r="AD306" s="504"/>
      <c r="AE306" s="504"/>
      <c r="AF306" s="504"/>
      <c r="AG306" s="504"/>
    </row>
    <row r="307" spans="1:33" s="420" customFormat="1" ht="15" outlineLevel="1" x14ac:dyDescent="0.25">
      <c r="A307" s="914"/>
      <c r="B307" s="1233"/>
      <c r="C307" s="520">
        <v>298</v>
      </c>
      <c r="D307" s="521"/>
      <c r="E307" s="521"/>
      <c r="F307" s="752"/>
      <c r="G307" s="752"/>
      <c r="H307" s="838"/>
      <c r="I307" s="521"/>
      <c r="J307" s="758">
        <f>IF(H307=0,G307,G307+I307)</f>
        <v>0</v>
      </c>
      <c r="K307" s="522">
        <f t="shared" ref="K307:K325" si="105">IF(($O$5-J307)&gt;=0,$O$5-J307,0)</f>
        <v>0</v>
      </c>
      <c r="L307" s="522" t="str">
        <f t="shared" ref="L307:L325" si="106">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521">
        <f t="shared" ref="M307:M315" si="107">IF(L307="Хэвийн",0,)</f>
        <v>0</v>
      </c>
      <c r="N307" s="522">
        <f t="shared" ref="N307:N315" si="108">E307-M307</f>
        <v>0</v>
      </c>
      <c r="O307" s="915"/>
      <c r="P307" s="292"/>
      <c r="Q307" s="504"/>
      <c r="R307" s="504"/>
      <c r="S307" s="504"/>
      <c r="T307" s="504"/>
      <c r="U307" s="504"/>
      <c r="V307" s="504"/>
      <c r="W307" s="504"/>
      <c r="X307" s="504"/>
      <c r="Y307" s="504"/>
      <c r="Z307" s="504"/>
      <c r="AA307" s="504"/>
      <c r="AB307" s="504"/>
      <c r="AC307" s="504"/>
      <c r="AD307" s="504"/>
      <c r="AE307" s="504"/>
      <c r="AF307" s="504"/>
      <c r="AG307" s="504"/>
    </row>
    <row r="308" spans="1:33" s="420" customFormat="1" ht="15" outlineLevel="1" x14ac:dyDescent="0.25">
      <c r="A308" s="914"/>
      <c r="B308" s="1233"/>
      <c r="C308" s="520">
        <v>299</v>
      </c>
      <c r="D308" s="521"/>
      <c r="E308" s="521"/>
      <c r="F308" s="752"/>
      <c r="G308" s="752"/>
      <c r="H308" s="838"/>
      <c r="I308" s="521"/>
      <c r="J308" s="758">
        <f t="shared" ref="J308:J315" si="109">IF(H308=0,G308,G308+I308)</f>
        <v>0</v>
      </c>
      <c r="K308" s="522">
        <f t="shared" si="105"/>
        <v>0</v>
      </c>
      <c r="L308" s="522" t="str">
        <f t="shared" si="106"/>
        <v>Хэвийн</v>
      </c>
      <c r="M308" s="521">
        <f t="shared" si="107"/>
        <v>0</v>
      </c>
      <c r="N308" s="522">
        <f t="shared" si="108"/>
        <v>0</v>
      </c>
      <c r="O308" s="915"/>
      <c r="P308" s="292"/>
      <c r="Q308" s="504"/>
      <c r="R308" s="504"/>
      <c r="S308" s="504"/>
      <c r="T308" s="504"/>
      <c r="U308" s="504"/>
      <c r="V308" s="504"/>
      <c r="W308" s="504"/>
      <c r="X308" s="504"/>
      <c r="Y308" s="504"/>
      <c r="Z308" s="504"/>
      <c r="AA308" s="504"/>
      <c r="AB308" s="504"/>
      <c r="AC308" s="504"/>
      <c r="AD308" s="504"/>
      <c r="AE308" s="504"/>
      <c r="AF308" s="504"/>
      <c r="AG308" s="504"/>
    </row>
    <row r="309" spans="1:33" s="420" customFormat="1" ht="15" outlineLevel="1" x14ac:dyDescent="0.25">
      <c r="A309" s="914"/>
      <c r="B309" s="1233"/>
      <c r="C309" s="520">
        <v>300</v>
      </c>
      <c r="D309" s="521"/>
      <c r="E309" s="521"/>
      <c r="F309" s="752"/>
      <c r="G309" s="752"/>
      <c r="H309" s="838"/>
      <c r="I309" s="521"/>
      <c r="J309" s="758">
        <f t="shared" si="109"/>
        <v>0</v>
      </c>
      <c r="K309" s="522">
        <f t="shared" si="105"/>
        <v>0</v>
      </c>
      <c r="L309" s="522" t="str">
        <f t="shared" si="106"/>
        <v>Хэвийн</v>
      </c>
      <c r="M309" s="521">
        <f t="shared" si="107"/>
        <v>0</v>
      </c>
      <c r="N309" s="522">
        <f t="shared" si="108"/>
        <v>0</v>
      </c>
      <c r="O309" s="915"/>
      <c r="P309" s="292"/>
      <c r="Q309" s="504"/>
      <c r="R309" s="504"/>
      <c r="S309" s="504"/>
      <c r="T309" s="504"/>
      <c r="U309" s="504"/>
      <c r="V309" s="504"/>
      <c r="W309" s="504"/>
      <c r="X309" s="504"/>
      <c r="Y309" s="504"/>
      <c r="Z309" s="504"/>
      <c r="AA309" s="504"/>
      <c r="AB309" s="504"/>
      <c r="AC309" s="504"/>
      <c r="AD309" s="504"/>
      <c r="AE309" s="504"/>
      <c r="AF309" s="504"/>
      <c r="AG309" s="504"/>
    </row>
    <row r="310" spans="1:33" s="420" customFormat="1" ht="15" outlineLevel="1" x14ac:dyDescent="0.25">
      <c r="A310" s="914"/>
      <c r="B310" s="1233"/>
      <c r="C310" s="520">
        <v>301</v>
      </c>
      <c r="D310" s="521"/>
      <c r="E310" s="521"/>
      <c r="F310" s="752"/>
      <c r="G310" s="752"/>
      <c r="H310" s="838"/>
      <c r="I310" s="521"/>
      <c r="J310" s="758">
        <f t="shared" si="109"/>
        <v>0</v>
      </c>
      <c r="K310" s="522">
        <f t="shared" si="105"/>
        <v>0</v>
      </c>
      <c r="L310" s="522" t="str">
        <f t="shared" si="106"/>
        <v>Хэвийн</v>
      </c>
      <c r="M310" s="521">
        <f t="shared" si="107"/>
        <v>0</v>
      </c>
      <c r="N310" s="522">
        <f t="shared" si="108"/>
        <v>0</v>
      </c>
      <c r="O310" s="915"/>
      <c r="P310" s="292"/>
      <c r="Q310" s="504"/>
      <c r="R310" s="504"/>
      <c r="S310" s="504"/>
      <c r="T310" s="504"/>
      <c r="U310" s="504"/>
      <c r="V310" s="504"/>
      <c r="W310" s="504"/>
      <c r="X310" s="504"/>
      <c r="Y310" s="504"/>
      <c r="Z310" s="504"/>
      <c r="AA310" s="504"/>
      <c r="AB310" s="504"/>
      <c r="AC310" s="504"/>
      <c r="AD310" s="504"/>
      <c r="AE310" s="504"/>
      <c r="AF310" s="504"/>
      <c r="AG310" s="504"/>
    </row>
    <row r="311" spans="1:33" s="420" customFormat="1" ht="15" outlineLevel="1" x14ac:dyDescent="0.25">
      <c r="A311" s="914"/>
      <c r="B311" s="1233"/>
      <c r="C311" s="520">
        <v>302</v>
      </c>
      <c r="D311" s="521"/>
      <c r="E311" s="521"/>
      <c r="F311" s="752"/>
      <c r="G311" s="752"/>
      <c r="H311" s="838"/>
      <c r="I311" s="521"/>
      <c r="J311" s="758">
        <f t="shared" si="109"/>
        <v>0</v>
      </c>
      <c r="K311" s="522">
        <f t="shared" si="105"/>
        <v>0</v>
      </c>
      <c r="L311" s="522" t="str">
        <f t="shared" si="106"/>
        <v>Хэвийн</v>
      </c>
      <c r="M311" s="521">
        <f t="shared" si="107"/>
        <v>0</v>
      </c>
      <c r="N311" s="522">
        <f t="shared" si="108"/>
        <v>0</v>
      </c>
      <c r="O311" s="915"/>
      <c r="P311" s="292"/>
      <c r="Q311" s="504"/>
      <c r="R311" s="504"/>
      <c r="S311" s="504"/>
      <c r="T311" s="504"/>
      <c r="U311" s="504"/>
      <c r="V311" s="504"/>
      <c r="W311" s="504"/>
      <c r="X311" s="504"/>
      <c r="Y311" s="504"/>
      <c r="Z311" s="504"/>
      <c r="AA311" s="504"/>
      <c r="AB311" s="504"/>
      <c r="AC311" s="504"/>
      <c r="AD311" s="504"/>
      <c r="AE311" s="504"/>
      <c r="AF311" s="504"/>
      <c r="AG311" s="504"/>
    </row>
    <row r="312" spans="1:33" s="420" customFormat="1" ht="15" outlineLevel="1" x14ac:dyDescent="0.25">
      <c r="A312" s="914"/>
      <c r="B312" s="1233"/>
      <c r="C312" s="520">
        <v>303</v>
      </c>
      <c r="D312" s="521"/>
      <c r="E312" s="521"/>
      <c r="F312" s="752"/>
      <c r="G312" s="752"/>
      <c r="H312" s="838"/>
      <c r="I312" s="521"/>
      <c r="J312" s="758">
        <f t="shared" si="109"/>
        <v>0</v>
      </c>
      <c r="K312" s="522">
        <f t="shared" si="105"/>
        <v>0</v>
      </c>
      <c r="L312" s="522" t="str">
        <f t="shared" si="106"/>
        <v>Хэвийн</v>
      </c>
      <c r="M312" s="521">
        <f t="shared" si="107"/>
        <v>0</v>
      </c>
      <c r="N312" s="522">
        <f t="shared" si="108"/>
        <v>0</v>
      </c>
      <c r="O312" s="915"/>
      <c r="P312" s="292"/>
      <c r="Q312" s="504"/>
      <c r="R312" s="504"/>
      <c r="S312" s="504"/>
      <c r="T312" s="504"/>
      <c r="U312" s="504"/>
      <c r="V312" s="504"/>
      <c r="W312" s="504"/>
      <c r="X312" s="504"/>
      <c r="Y312" s="504"/>
      <c r="Z312" s="504"/>
      <c r="AA312" s="504"/>
      <c r="AB312" s="504"/>
      <c r="AC312" s="504"/>
      <c r="AD312" s="504"/>
      <c r="AE312" s="504"/>
      <c r="AF312" s="504"/>
      <c r="AG312" s="504"/>
    </row>
    <row r="313" spans="1:33" s="420" customFormat="1" ht="15" outlineLevel="1" x14ac:dyDescent="0.25">
      <c r="A313" s="914"/>
      <c r="B313" s="1233"/>
      <c r="C313" s="520">
        <v>304</v>
      </c>
      <c r="D313" s="521"/>
      <c r="E313" s="521"/>
      <c r="F313" s="752"/>
      <c r="G313" s="752"/>
      <c r="H313" s="838"/>
      <c r="I313" s="521"/>
      <c r="J313" s="758">
        <f t="shared" si="109"/>
        <v>0</v>
      </c>
      <c r="K313" s="522">
        <f t="shared" si="105"/>
        <v>0</v>
      </c>
      <c r="L313" s="522" t="str">
        <f t="shared" si="106"/>
        <v>Хэвийн</v>
      </c>
      <c r="M313" s="521">
        <f t="shared" si="107"/>
        <v>0</v>
      </c>
      <c r="N313" s="522">
        <f t="shared" si="108"/>
        <v>0</v>
      </c>
      <c r="O313" s="915"/>
      <c r="P313" s="292"/>
      <c r="Q313" s="504"/>
      <c r="R313" s="504"/>
      <c r="S313" s="504"/>
      <c r="T313" s="504"/>
      <c r="U313" s="504"/>
      <c r="V313" s="504"/>
      <c r="W313" s="504"/>
      <c r="X313" s="504"/>
      <c r="Y313" s="504"/>
      <c r="Z313" s="504"/>
      <c r="AA313" s="504"/>
      <c r="AB313" s="504"/>
      <c r="AC313" s="504"/>
      <c r="AD313" s="504"/>
      <c r="AE313" s="504"/>
      <c r="AF313" s="504"/>
      <c r="AG313" s="504"/>
    </row>
    <row r="314" spans="1:33" s="420" customFormat="1" ht="15" outlineLevel="1" x14ac:dyDescent="0.25">
      <c r="A314" s="914"/>
      <c r="B314" s="1233"/>
      <c r="C314" s="520">
        <v>305</v>
      </c>
      <c r="D314" s="521"/>
      <c r="E314" s="521"/>
      <c r="F314" s="752"/>
      <c r="G314" s="752"/>
      <c r="H314" s="838"/>
      <c r="I314" s="521"/>
      <c r="J314" s="758">
        <f t="shared" si="109"/>
        <v>0</v>
      </c>
      <c r="K314" s="522">
        <f t="shared" si="105"/>
        <v>0</v>
      </c>
      <c r="L314" s="522" t="str">
        <f t="shared" si="106"/>
        <v>Хэвийн</v>
      </c>
      <c r="M314" s="521">
        <f t="shared" si="107"/>
        <v>0</v>
      </c>
      <c r="N314" s="522">
        <f t="shared" si="108"/>
        <v>0</v>
      </c>
      <c r="O314" s="915"/>
      <c r="P314" s="292"/>
      <c r="Q314" s="504"/>
      <c r="R314" s="504"/>
      <c r="S314" s="504"/>
      <c r="T314" s="504"/>
      <c r="U314" s="504"/>
      <c r="V314" s="504"/>
      <c r="W314" s="504"/>
      <c r="X314" s="504"/>
      <c r="Y314" s="504"/>
      <c r="Z314" s="504"/>
      <c r="AA314" s="504"/>
      <c r="AB314" s="504"/>
      <c r="AC314" s="504"/>
      <c r="AD314" s="504"/>
      <c r="AE314" s="504"/>
      <c r="AF314" s="504"/>
      <c r="AG314" s="504"/>
    </row>
    <row r="315" spans="1:33" s="420" customFormat="1" ht="15" outlineLevel="1" x14ac:dyDescent="0.25">
      <c r="A315" s="914"/>
      <c r="B315" s="1233"/>
      <c r="C315" s="520">
        <v>306</v>
      </c>
      <c r="D315" s="521"/>
      <c r="E315" s="521"/>
      <c r="F315" s="752"/>
      <c r="G315" s="752"/>
      <c r="H315" s="838"/>
      <c r="I315" s="521"/>
      <c r="J315" s="758">
        <f t="shared" si="109"/>
        <v>0</v>
      </c>
      <c r="K315" s="522">
        <f t="shared" si="105"/>
        <v>0</v>
      </c>
      <c r="L315" s="522" t="str">
        <f t="shared" si="106"/>
        <v>Хэвийн</v>
      </c>
      <c r="M315" s="521">
        <f t="shared" si="107"/>
        <v>0</v>
      </c>
      <c r="N315" s="522">
        <f t="shared" si="108"/>
        <v>0</v>
      </c>
      <c r="O315" s="915"/>
      <c r="P315" s="292"/>
      <c r="Q315" s="504"/>
      <c r="R315" s="504"/>
      <c r="S315" s="504"/>
      <c r="T315" s="504"/>
      <c r="U315" s="504"/>
      <c r="V315" s="504"/>
      <c r="W315" s="504"/>
      <c r="X315" s="504"/>
      <c r="Y315" s="504"/>
      <c r="Z315" s="504"/>
      <c r="AA315" s="504"/>
      <c r="AB315" s="504"/>
      <c r="AC315" s="504"/>
      <c r="AD315" s="504"/>
      <c r="AE315" s="504"/>
      <c r="AF315" s="504"/>
      <c r="AG315" s="504"/>
    </row>
    <row r="316" spans="1:33" s="420" customFormat="1" ht="15" outlineLevel="1" x14ac:dyDescent="0.25">
      <c r="A316" s="541"/>
      <c r="B316" s="1233"/>
      <c r="C316" s="520">
        <v>307</v>
      </c>
      <c r="D316" s="521"/>
      <c r="E316" s="521"/>
      <c r="F316" s="752"/>
      <c r="G316" s="752"/>
      <c r="H316" s="838"/>
      <c r="I316" s="521"/>
      <c r="J316" s="758">
        <f>IF(H316=0,G316,G316+I316)</f>
        <v>0</v>
      </c>
      <c r="K316" s="522">
        <f t="shared" si="105"/>
        <v>0</v>
      </c>
      <c r="L316" s="522" t="str">
        <f t="shared" si="106"/>
        <v>Хэвийн</v>
      </c>
      <c r="M316" s="521">
        <f>IF(L316="Хэвийн",0,)</f>
        <v>0</v>
      </c>
      <c r="N316" s="522">
        <f>E316-M316</f>
        <v>0</v>
      </c>
      <c r="O316" s="915"/>
      <c r="P316" s="292"/>
      <c r="Q316" s="504"/>
      <c r="R316" s="504"/>
      <c r="S316" s="504"/>
      <c r="T316" s="504"/>
      <c r="U316" s="504"/>
      <c r="V316" s="504"/>
      <c r="W316" s="504"/>
      <c r="X316" s="504"/>
      <c r="Y316" s="504"/>
      <c r="Z316" s="504"/>
      <c r="AA316" s="504"/>
      <c r="AB316" s="504"/>
      <c r="AC316" s="504"/>
      <c r="AD316" s="504"/>
      <c r="AE316" s="504"/>
      <c r="AF316" s="504"/>
      <c r="AG316" s="504"/>
    </row>
    <row r="317" spans="1:33" s="420" customFormat="1" ht="15" outlineLevel="1" x14ac:dyDescent="0.25">
      <c r="A317" s="541"/>
      <c r="B317" s="1233"/>
      <c r="C317" s="520">
        <v>308</v>
      </c>
      <c r="D317" s="521"/>
      <c r="E317" s="521"/>
      <c r="F317" s="752"/>
      <c r="G317" s="752"/>
      <c r="H317" s="838"/>
      <c r="I317" s="521"/>
      <c r="J317" s="758">
        <f>IF(H317=0,G317,G317+I317)</f>
        <v>0</v>
      </c>
      <c r="K317" s="522">
        <f t="shared" si="105"/>
        <v>0</v>
      </c>
      <c r="L317" s="522" t="str">
        <f t="shared" si="106"/>
        <v>Хэвийн</v>
      </c>
      <c r="M317" s="521">
        <f t="shared" ref="M317:M330" si="110">IF(L317="Хэвийн",0,)</f>
        <v>0</v>
      </c>
      <c r="N317" s="522">
        <f t="shared" ref="N317:N330" si="111">E317-M317</f>
        <v>0</v>
      </c>
      <c r="O317" s="915"/>
      <c r="P317" s="292"/>
      <c r="Q317" s="504"/>
      <c r="R317" s="504"/>
      <c r="S317" s="504"/>
      <c r="T317" s="504"/>
      <c r="U317" s="504"/>
      <c r="V317" s="504"/>
      <c r="W317" s="504"/>
      <c r="X317" s="504"/>
      <c r="Y317" s="504"/>
      <c r="Z317" s="504"/>
      <c r="AA317" s="504"/>
      <c r="AB317" s="504"/>
      <c r="AC317" s="504"/>
      <c r="AD317" s="504"/>
      <c r="AE317" s="504"/>
      <c r="AF317" s="504"/>
      <c r="AG317" s="504"/>
    </row>
    <row r="318" spans="1:33" s="420" customFormat="1" ht="15" outlineLevel="1" x14ac:dyDescent="0.25">
      <c r="A318" s="541"/>
      <c r="B318" s="1233"/>
      <c r="C318" s="520">
        <v>309</v>
      </c>
      <c r="D318" s="521"/>
      <c r="E318" s="521"/>
      <c r="F318" s="752"/>
      <c r="G318" s="752"/>
      <c r="H318" s="838"/>
      <c r="I318" s="521"/>
      <c r="J318" s="758">
        <f t="shared" ref="J318:J325" si="112">IF(H318=0,G318,G318+I318)</f>
        <v>0</v>
      </c>
      <c r="K318" s="522">
        <f t="shared" si="105"/>
        <v>0</v>
      </c>
      <c r="L318" s="522" t="str">
        <f t="shared" si="106"/>
        <v>Хэвийн</v>
      </c>
      <c r="M318" s="521">
        <f t="shared" si="110"/>
        <v>0</v>
      </c>
      <c r="N318" s="522">
        <f t="shared" si="111"/>
        <v>0</v>
      </c>
      <c r="O318" s="915"/>
      <c r="P318" s="292"/>
      <c r="Q318" s="504"/>
      <c r="R318" s="504"/>
      <c r="S318" s="504"/>
      <c r="T318" s="504"/>
      <c r="U318" s="504"/>
      <c r="V318" s="504"/>
      <c r="W318" s="504"/>
      <c r="X318" s="504"/>
      <c r="Y318" s="504"/>
      <c r="Z318" s="504"/>
      <c r="AA318" s="504"/>
      <c r="AB318" s="504"/>
      <c r="AC318" s="504"/>
      <c r="AD318" s="504"/>
      <c r="AE318" s="504"/>
      <c r="AF318" s="504"/>
      <c r="AG318" s="504"/>
    </row>
    <row r="319" spans="1:33" s="420" customFormat="1" ht="15" outlineLevel="1" x14ac:dyDescent="0.25">
      <c r="A319" s="541"/>
      <c r="B319" s="1233"/>
      <c r="C319" s="520">
        <v>310</v>
      </c>
      <c r="D319" s="521"/>
      <c r="E319" s="521"/>
      <c r="F319" s="752"/>
      <c r="G319" s="752"/>
      <c r="H319" s="838"/>
      <c r="I319" s="521"/>
      <c r="J319" s="758">
        <f t="shared" si="112"/>
        <v>0</v>
      </c>
      <c r="K319" s="522">
        <f t="shared" si="105"/>
        <v>0</v>
      </c>
      <c r="L319" s="522" t="str">
        <f t="shared" si="106"/>
        <v>Хэвийн</v>
      </c>
      <c r="M319" s="521">
        <f t="shared" si="110"/>
        <v>0</v>
      </c>
      <c r="N319" s="522">
        <f t="shared" si="111"/>
        <v>0</v>
      </c>
      <c r="O319" s="915"/>
      <c r="P319" s="292"/>
      <c r="Q319" s="504"/>
      <c r="R319" s="504"/>
      <c r="S319" s="504"/>
      <c r="T319" s="504"/>
      <c r="U319" s="504"/>
      <c r="V319" s="504"/>
      <c r="W319" s="504"/>
      <c r="X319" s="504"/>
      <c r="Y319" s="504"/>
      <c r="Z319" s="504"/>
      <c r="AA319" s="504"/>
      <c r="AB319" s="504"/>
      <c r="AC319" s="504"/>
      <c r="AD319" s="504"/>
      <c r="AE319" s="504"/>
      <c r="AF319" s="504"/>
      <c r="AG319" s="504"/>
    </row>
    <row r="320" spans="1:33" s="420" customFormat="1" ht="15" outlineLevel="1" x14ac:dyDescent="0.25">
      <c r="A320" s="541"/>
      <c r="B320" s="1233"/>
      <c r="C320" s="520">
        <v>311</v>
      </c>
      <c r="D320" s="521"/>
      <c r="E320" s="521"/>
      <c r="F320" s="752"/>
      <c r="G320" s="752"/>
      <c r="H320" s="838"/>
      <c r="I320" s="521"/>
      <c r="J320" s="758">
        <f t="shared" si="112"/>
        <v>0</v>
      </c>
      <c r="K320" s="522">
        <f t="shared" si="105"/>
        <v>0</v>
      </c>
      <c r="L320" s="522" t="str">
        <f t="shared" si="106"/>
        <v>Хэвийн</v>
      </c>
      <c r="M320" s="521">
        <f t="shared" si="110"/>
        <v>0</v>
      </c>
      <c r="N320" s="522">
        <f t="shared" si="111"/>
        <v>0</v>
      </c>
      <c r="O320" s="915"/>
      <c r="P320" s="292"/>
      <c r="Q320" s="504"/>
      <c r="R320" s="504"/>
      <c r="S320" s="504"/>
      <c r="T320" s="504"/>
      <c r="U320" s="504"/>
      <c r="V320" s="504"/>
      <c r="W320" s="504"/>
      <c r="X320" s="504"/>
      <c r="Y320" s="504"/>
      <c r="Z320" s="504"/>
      <c r="AA320" s="504"/>
      <c r="AB320" s="504"/>
      <c r="AC320" s="504"/>
      <c r="AD320" s="504"/>
      <c r="AE320" s="504"/>
      <c r="AF320" s="504"/>
      <c r="AG320" s="504"/>
    </row>
    <row r="321" spans="1:33" s="420" customFormat="1" ht="15" outlineLevel="1" x14ac:dyDescent="0.25">
      <c r="A321" s="541"/>
      <c r="B321" s="1233"/>
      <c r="C321" s="520">
        <v>312</v>
      </c>
      <c r="D321" s="521"/>
      <c r="E321" s="521"/>
      <c r="F321" s="752"/>
      <c r="G321" s="752"/>
      <c r="H321" s="838"/>
      <c r="I321" s="521"/>
      <c r="J321" s="758">
        <f t="shared" si="112"/>
        <v>0</v>
      </c>
      <c r="K321" s="522">
        <f t="shared" si="105"/>
        <v>0</v>
      </c>
      <c r="L321" s="522" t="str">
        <f t="shared" si="106"/>
        <v>Хэвийн</v>
      </c>
      <c r="M321" s="521">
        <f t="shared" si="110"/>
        <v>0</v>
      </c>
      <c r="N321" s="522">
        <f t="shared" si="111"/>
        <v>0</v>
      </c>
      <c r="O321" s="915"/>
      <c r="P321" s="292"/>
      <c r="Q321" s="504"/>
      <c r="R321" s="504"/>
      <c r="S321" s="504"/>
      <c r="T321" s="504"/>
      <c r="U321" s="504"/>
      <c r="V321" s="504"/>
      <c r="W321" s="504"/>
      <c r="X321" s="504"/>
      <c r="Y321" s="504"/>
      <c r="Z321" s="504"/>
      <c r="AA321" s="504"/>
      <c r="AB321" s="504"/>
      <c r="AC321" s="504"/>
      <c r="AD321" s="504"/>
      <c r="AE321" s="504"/>
      <c r="AF321" s="504"/>
      <c r="AG321" s="504"/>
    </row>
    <row r="322" spans="1:33" s="420" customFormat="1" ht="15" outlineLevel="1" x14ac:dyDescent="0.25">
      <c r="A322" s="541"/>
      <c r="B322" s="1233"/>
      <c r="C322" s="520">
        <v>313</v>
      </c>
      <c r="D322" s="521"/>
      <c r="E322" s="521"/>
      <c r="F322" s="752"/>
      <c r="G322" s="752"/>
      <c r="H322" s="838"/>
      <c r="I322" s="521"/>
      <c r="J322" s="758">
        <f t="shared" si="112"/>
        <v>0</v>
      </c>
      <c r="K322" s="522">
        <f t="shared" si="105"/>
        <v>0</v>
      </c>
      <c r="L322" s="522" t="str">
        <f t="shared" si="106"/>
        <v>Хэвийн</v>
      </c>
      <c r="M322" s="521">
        <f t="shared" si="110"/>
        <v>0</v>
      </c>
      <c r="N322" s="522">
        <f t="shared" si="111"/>
        <v>0</v>
      </c>
      <c r="O322" s="915"/>
      <c r="P322" s="292"/>
      <c r="Q322" s="504"/>
      <c r="R322" s="504"/>
      <c r="S322" s="504"/>
      <c r="T322" s="504"/>
      <c r="U322" s="504"/>
      <c r="V322" s="504"/>
      <c r="W322" s="504"/>
      <c r="X322" s="504"/>
      <c r="Y322" s="504"/>
      <c r="Z322" s="504"/>
      <c r="AA322" s="504"/>
      <c r="AB322" s="504"/>
      <c r="AC322" s="504"/>
      <c r="AD322" s="504"/>
      <c r="AE322" s="504"/>
      <c r="AF322" s="504"/>
      <c r="AG322" s="504"/>
    </row>
    <row r="323" spans="1:33" s="420" customFormat="1" ht="15" outlineLevel="1" x14ac:dyDescent="0.25">
      <c r="A323" s="541"/>
      <c r="B323" s="1233"/>
      <c r="C323" s="520">
        <v>314</v>
      </c>
      <c r="D323" s="521"/>
      <c r="E323" s="521"/>
      <c r="F323" s="752"/>
      <c r="G323" s="752"/>
      <c r="H323" s="838"/>
      <c r="I323" s="521"/>
      <c r="J323" s="758">
        <f t="shared" si="112"/>
        <v>0</v>
      </c>
      <c r="K323" s="522">
        <f t="shared" si="105"/>
        <v>0</v>
      </c>
      <c r="L323" s="522" t="str">
        <f t="shared" si="106"/>
        <v>Хэвийн</v>
      </c>
      <c r="M323" s="521">
        <f t="shared" si="110"/>
        <v>0</v>
      </c>
      <c r="N323" s="522">
        <f t="shared" si="111"/>
        <v>0</v>
      </c>
      <c r="O323" s="915"/>
      <c r="P323" s="292"/>
      <c r="Q323" s="504"/>
      <c r="R323" s="504"/>
      <c r="S323" s="504"/>
      <c r="T323" s="504"/>
      <c r="U323" s="504"/>
      <c r="V323" s="504"/>
      <c r="W323" s="504"/>
      <c r="X323" s="504"/>
      <c r="Y323" s="504"/>
      <c r="Z323" s="504"/>
      <c r="AA323" s="504"/>
      <c r="AB323" s="504"/>
      <c r="AC323" s="504"/>
      <c r="AD323" s="504"/>
      <c r="AE323" s="504"/>
      <c r="AF323" s="504"/>
      <c r="AG323" s="504"/>
    </row>
    <row r="324" spans="1:33" s="420" customFormat="1" ht="15" outlineLevel="1" x14ac:dyDescent="0.25">
      <c r="A324" s="541"/>
      <c r="B324" s="1233"/>
      <c r="C324" s="520">
        <v>315</v>
      </c>
      <c r="D324" s="521"/>
      <c r="E324" s="521"/>
      <c r="F324" s="752"/>
      <c r="G324" s="752"/>
      <c r="H324" s="838"/>
      <c r="I324" s="521"/>
      <c r="J324" s="758">
        <f t="shared" si="112"/>
        <v>0</v>
      </c>
      <c r="K324" s="522">
        <f t="shared" si="105"/>
        <v>0</v>
      </c>
      <c r="L324" s="522" t="str">
        <f t="shared" si="106"/>
        <v>Хэвийн</v>
      </c>
      <c r="M324" s="521">
        <f t="shared" si="110"/>
        <v>0</v>
      </c>
      <c r="N324" s="522">
        <f t="shared" si="111"/>
        <v>0</v>
      </c>
      <c r="O324" s="915"/>
      <c r="P324" s="292"/>
      <c r="Q324" s="504"/>
      <c r="R324" s="504"/>
      <c r="S324" s="504"/>
      <c r="T324" s="504"/>
      <c r="U324" s="504"/>
      <c r="V324" s="504"/>
      <c r="W324" s="504"/>
      <c r="X324" s="504"/>
      <c r="Y324" s="504"/>
      <c r="Z324" s="504"/>
      <c r="AA324" s="504"/>
      <c r="AB324" s="504"/>
      <c r="AC324" s="504"/>
      <c r="AD324" s="504"/>
      <c r="AE324" s="504"/>
      <c r="AF324" s="504"/>
      <c r="AG324" s="504"/>
    </row>
    <row r="325" spans="1:33" s="420" customFormat="1" ht="15" outlineLevel="1" x14ac:dyDescent="0.25">
      <c r="A325" s="541"/>
      <c r="B325" s="1233"/>
      <c r="C325" s="520">
        <v>316</v>
      </c>
      <c r="D325" s="521"/>
      <c r="E325" s="521"/>
      <c r="F325" s="752"/>
      <c r="G325" s="752"/>
      <c r="H325" s="838"/>
      <c r="I325" s="521"/>
      <c r="J325" s="758">
        <f t="shared" si="112"/>
        <v>0</v>
      </c>
      <c r="K325" s="522">
        <f t="shared" si="105"/>
        <v>0</v>
      </c>
      <c r="L325" s="522" t="str">
        <f t="shared" si="106"/>
        <v>Хэвийн</v>
      </c>
      <c r="M325" s="521">
        <f t="shared" si="110"/>
        <v>0</v>
      </c>
      <c r="N325" s="522">
        <f t="shared" si="111"/>
        <v>0</v>
      </c>
      <c r="O325" s="915"/>
      <c r="P325" s="292"/>
      <c r="Q325" s="504"/>
      <c r="R325" s="504"/>
      <c r="S325" s="504"/>
      <c r="T325" s="504"/>
      <c r="U325" s="504"/>
      <c r="V325" s="504"/>
      <c r="W325" s="504"/>
      <c r="X325" s="504"/>
      <c r="Y325" s="504"/>
      <c r="Z325" s="504"/>
      <c r="AA325" s="504"/>
      <c r="AB325" s="504"/>
      <c r="AC325" s="504"/>
      <c r="AD325" s="504"/>
      <c r="AE325" s="504"/>
      <c r="AF325" s="504"/>
      <c r="AG325" s="504"/>
    </row>
    <row r="326" spans="1:33" s="420" customFormat="1" ht="15" outlineLevel="1" x14ac:dyDescent="0.25">
      <c r="A326" s="916" t="s">
        <v>1388</v>
      </c>
      <c r="B326" s="1233"/>
      <c r="C326" s="520">
        <v>317</v>
      </c>
      <c r="D326" s="522"/>
      <c r="E326" s="521"/>
      <c r="F326" s="753"/>
      <c r="G326" s="753"/>
      <c r="H326" s="524"/>
      <c r="I326" s="524"/>
      <c r="J326" s="753"/>
      <c r="K326" s="524"/>
      <c r="L326" s="522" t="s">
        <v>193</v>
      </c>
      <c r="M326" s="521">
        <f t="shared" si="110"/>
        <v>0</v>
      </c>
      <c r="N326" s="522">
        <f t="shared" si="111"/>
        <v>0</v>
      </c>
      <c r="O326" s="528"/>
      <c r="P326" s="292"/>
      <c r="Q326" s="504"/>
      <c r="R326" s="504"/>
      <c r="S326" s="504"/>
      <c r="T326" s="504"/>
      <c r="U326" s="504"/>
      <c r="V326" s="504"/>
      <c r="W326" s="504"/>
      <c r="X326" s="504"/>
      <c r="Y326" s="504"/>
      <c r="Z326" s="504"/>
      <c r="AA326" s="504"/>
      <c r="AB326" s="504"/>
      <c r="AC326" s="504"/>
      <c r="AD326" s="504"/>
      <c r="AE326" s="504"/>
      <c r="AF326" s="504"/>
      <c r="AG326" s="504"/>
    </row>
    <row r="327" spans="1:33" s="420" customFormat="1" ht="15" outlineLevel="1" x14ac:dyDescent="0.25">
      <c r="A327" s="916" t="s">
        <v>1389</v>
      </c>
      <c r="B327" s="1233"/>
      <c r="C327" s="520">
        <v>318</v>
      </c>
      <c r="D327" s="522"/>
      <c r="E327" s="521"/>
      <c r="F327" s="753"/>
      <c r="G327" s="753"/>
      <c r="H327" s="524"/>
      <c r="I327" s="524"/>
      <c r="J327" s="753"/>
      <c r="K327" s="524"/>
      <c r="L327" s="522" t="s">
        <v>194</v>
      </c>
      <c r="M327" s="521">
        <f t="shared" si="110"/>
        <v>0</v>
      </c>
      <c r="N327" s="522">
        <f t="shared" si="111"/>
        <v>0</v>
      </c>
      <c r="O327" s="528"/>
      <c r="P327" s="292"/>
      <c r="Q327" s="504"/>
      <c r="R327" s="504"/>
      <c r="S327" s="504"/>
      <c r="T327" s="504"/>
      <c r="U327" s="504"/>
      <c r="V327" s="504"/>
      <c r="W327" s="504"/>
      <c r="X327" s="504"/>
      <c r="Y327" s="504"/>
      <c r="Z327" s="504"/>
      <c r="AA327" s="504"/>
      <c r="AB327" s="504"/>
      <c r="AC327" s="504"/>
      <c r="AD327" s="504"/>
      <c r="AE327" s="504"/>
      <c r="AF327" s="504"/>
      <c r="AG327" s="504"/>
    </row>
    <row r="328" spans="1:33" s="420" customFormat="1" ht="15" outlineLevel="1" x14ac:dyDescent="0.25">
      <c r="A328" s="916" t="s">
        <v>1390</v>
      </c>
      <c r="B328" s="1233"/>
      <c r="C328" s="520">
        <v>319</v>
      </c>
      <c r="D328" s="522"/>
      <c r="E328" s="521"/>
      <c r="F328" s="753"/>
      <c r="G328" s="753"/>
      <c r="H328" s="524"/>
      <c r="I328" s="524"/>
      <c r="J328" s="753"/>
      <c r="K328" s="524"/>
      <c r="L328" s="522" t="s">
        <v>195</v>
      </c>
      <c r="M328" s="521">
        <f t="shared" si="110"/>
        <v>0</v>
      </c>
      <c r="N328" s="522">
        <f t="shared" si="111"/>
        <v>0</v>
      </c>
      <c r="O328" s="528"/>
      <c r="P328" s="292"/>
      <c r="Q328" s="504"/>
      <c r="R328" s="504"/>
      <c r="S328" s="504"/>
      <c r="T328" s="504"/>
      <c r="U328" s="504"/>
      <c r="V328" s="504"/>
      <c r="W328" s="504"/>
      <c r="X328" s="504"/>
      <c r="Y328" s="504"/>
      <c r="Z328" s="504"/>
      <c r="AA328" s="504"/>
      <c r="AB328" s="504"/>
      <c r="AC328" s="504"/>
      <c r="AD328" s="504"/>
      <c r="AE328" s="504"/>
      <c r="AF328" s="504"/>
      <c r="AG328" s="504"/>
    </row>
    <row r="329" spans="1:33" s="420" customFormat="1" ht="15" outlineLevel="1" x14ac:dyDescent="0.25">
      <c r="A329" s="916" t="s">
        <v>1391</v>
      </c>
      <c r="B329" s="1233"/>
      <c r="C329" s="520">
        <v>320</v>
      </c>
      <c r="D329" s="522"/>
      <c r="E329" s="521"/>
      <c r="F329" s="753"/>
      <c r="G329" s="753"/>
      <c r="H329" s="524"/>
      <c r="I329" s="524"/>
      <c r="J329" s="753"/>
      <c r="K329" s="524"/>
      <c r="L329" s="525" t="s">
        <v>196</v>
      </c>
      <c r="M329" s="521">
        <f t="shared" si="110"/>
        <v>0</v>
      </c>
      <c r="N329" s="522">
        <f t="shared" si="111"/>
        <v>0</v>
      </c>
      <c r="O329" s="528"/>
      <c r="P329" s="292"/>
      <c r="Q329" s="504"/>
      <c r="R329" s="504"/>
      <c r="S329" s="504"/>
      <c r="T329" s="504"/>
      <c r="U329" s="504"/>
      <c r="V329" s="504"/>
      <c r="W329" s="504"/>
      <c r="X329" s="504"/>
      <c r="Y329" s="504"/>
      <c r="Z329" s="504"/>
      <c r="AA329" s="504"/>
      <c r="AB329" s="504"/>
      <c r="AC329" s="504"/>
      <c r="AD329" s="504"/>
      <c r="AE329" s="504"/>
      <c r="AF329" s="504"/>
      <c r="AG329" s="504"/>
    </row>
    <row r="330" spans="1:33" s="420" customFormat="1" ht="15" outlineLevel="1" x14ac:dyDescent="0.25">
      <c r="A330" s="530" t="s">
        <v>1392</v>
      </c>
      <c r="B330" s="1233"/>
      <c r="C330" s="520">
        <v>321</v>
      </c>
      <c r="D330" s="522"/>
      <c r="E330" s="521"/>
      <c r="F330" s="753"/>
      <c r="G330" s="753"/>
      <c r="H330" s="524"/>
      <c r="I330" s="524"/>
      <c r="J330" s="753"/>
      <c r="K330" s="524"/>
      <c r="L330" s="522" t="s">
        <v>197</v>
      </c>
      <c r="M330" s="521">
        <f t="shared" si="110"/>
        <v>0</v>
      </c>
      <c r="N330" s="522">
        <f t="shared" si="111"/>
        <v>0</v>
      </c>
      <c r="O330" s="528"/>
      <c r="P330" s="292"/>
      <c r="Q330" s="504"/>
      <c r="R330" s="504"/>
      <c r="S330" s="504"/>
      <c r="T330" s="504"/>
      <c r="U330" s="504"/>
      <c r="V330" s="504"/>
      <c r="W330" s="504"/>
      <c r="X330" s="504"/>
      <c r="Y330" s="504"/>
      <c r="Z330" s="504"/>
      <c r="AA330" s="504"/>
      <c r="AB330" s="504"/>
      <c r="AC330" s="504"/>
      <c r="AD330" s="504"/>
      <c r="AE330" s="504"/>
      <c r="AF330" s="504"/>
      <c r="AG330" s="504"/>
    </row>
    <row r="331" spans="1:33" s="420" customFormat="1" x14ac:dyDescent="0.2">
      <c r="A331" s="526" t="s">
        <v>1407</v>
      </c>
      <c r="B331" s="527">
        <v>2910</v>
      </c>
      <c r="C331" s="518">
        <v>322</v>
      </c>
      <c r="D331" s="441">
        <f>SUM(D332:D356)</f>
        <v>0</v>
      </c>
      <c r="E331" s="441">
        <f>SUM(E332:E356)</f>
        <v>0</v>
      </c>
      <c r="F331" s="754"/>
      <c r="G331" s="754"/>
      <c r="H331" s="441"/>
      <c r="I331" s="441"/>
      <c r="J331" s="754"/>
      <c r="K331" s="441"/>
      <c r="L331" s="441"/>
      <c r="M331" s="441">
        <f>SUM(M332:M356)</f>
        <v>0</v>
      </c>
      <c r="N331" s="441">
        <f t="shared" ref="N331" si="113">SUM(N332:N356)</f>
        <v>0</v>
      </c>
      <c r="O331" s="442" cm="1">
        <f t="array" ref="O331">SUMPRODUCT((O332:O351=$R$2)*N332:N351)+SUM(O352:O356)</f>
        <v>0</v>
      </c>
      <c r="P331" s="839" t="str">
        <f>IF(N331=i.04119a!D111,"",N331-i.04119a!D111)</f>
        <v/>
      </c>
      <c r="Q331" s="504"/>
      <c r="R331" s="504"/>
      <c r="S331" s="504"/>
      <c r="T331" s="504"/>
      <c r="U331" s="504"/>
      <c r="V331" s="504"/>
      <c r="W331" s="504"/>
      <c r="X331" s="504"/>
      <c r="Y331" s="504"/>
      <c r="Z331" s="504"/>
      <c r="AA331" s="504"/>
      <c r="AB331" s="504"/>
      <c r="AC331" s="504"/>
      <c r="AD331" s="504"/>
      <c r="AE331" s="504"/>
      <c r="AF331" s="504"/>
      <c r="AG331" s="504"/>
    </row>
    <row r="332" spans="1:33" s="420" customFormat="1" ht="15" outlineLevel="1" x14ac:dyDescent="0.25">
      <c r="A332" s="914"/>
      <c r="B332" s="1233"/>
      <c r="C332" s="520">
        <v>323</v>
      </c>
      <c r="D332" s="521"/>
      <c r="E332" s="521"/>
      <c r="F332" s="752"/>
      <c r="G332" s="752"/>
      <c r="H332" s="838"/>
      <c r="I332" s="521"/>
      <c r="J332" s="758">
        <f>IF(H332=0,G332,G332+I332)</f>
        <v>0</v>
      </c>
      <c r="K332" s="522">
        <f>IF(($O$5-J332)&gt;=0,$O$5-J332,0)</f>
        <v>0</v>
      </c>
      <c r="L332" s="522"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521">
        <f>IF(L332="Хэвийн",0,)</f>
        <v>0</v>
      </c>
      <c r="N332" s="522">
        <f>E332-M332</f>
        <v>0</v>
      </c>
      <c r="O332" s="915"/>
      <c r="P332" s="292"/>
      <c r="Q332" s="504"/>
      <c r="R332" s="504"/>
      <c r="S332" s="504"/>
      <c r="T332" s="504"/>
      <c r="U332" s="504"/>
      <c r="V332" s="504"/>
      <c r="W332" s="504"/>
      <c r="X332" s="504"/>
      <c r="Y332" s="504"/>
      <c r="Z332" s="504"/>
      <c r="AA332" s="504"/>
      <c r="AB332" s="504"/>
      <c r="AC332" s="504"/>
      <c r="AD332" s="504"/>
      <c r="AE332" s="504"/>
      <c r="AF332" s="504"/>
      <c r="AG332" s="504"/>
    </row>
    <row r="333" spans="1:33" s="420" customFormat="1" ht="15" outlineLevel="1" x14ac:dyDescent="0.25">
      <c r="A333" s="914"/>
      <c r="B333" s="1233"/>
      <c r="C333" s="520">
        <v>324</v>
      </c>
      <c r="D333" s="521"/>
      <c r="E333" s="521"/>
      <c r="F333" s="752"/>
      <c r="G333" s="752"/>
      <c r="H333" s="838"/>
      <c r="I333" s="521"/>
      <c r="J333" s="758">
        <f>IF(H333=0,G333,G333+I333)</f>
        <v>0</v>
      </c>
      <c r="K333" s="522">
        <f t="shared" ref="K333:K351" si="114">IF(($O$5-J333)&gt;=0,$O$5-J333,0)</f>
        <v>0</v>
      </c>
      <c r="L333" s="522" t="str">
        <f t="shared" ref="L333:L351" si="115">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521">
        <f t="shared" ref="M333:M341" si="116">IF(L333="Хэвийн",0,)</f>
        <v>0</v>
      </c>
      <c r="N333" s="522">
        <f t="shared" ref="N333:N341" si="117">E333-M333</f>
        <v>0</v>
      </c>
      <c r="O333" s="915"/>
      <c r="P333" s="292"/>
      <c r="Q333" s="504"/>
      <c r="R333" s="504"/>
      <c r="S333" s="504"/>
      <c r="T333" s="504"/>
      <c r="U333" s="504"/>
      <c r="V333" s="504"/>
      <c r="W333" s="504"/>
      <c r="X333" s="504"/>
      <c r="Y333" s="504"/>
      <c r="Z333" s="504"/>
      <c r="AA333" s="504"/>
      <c r="AB333" s="504"/>
      <c r="AC333" s="504"/>
      <c r="AD333" s="504"/>
      <c r="AE333" s="504"/>
      <c r="AF333" s="504"/>
      <c r="AG333" s="504"/>
    </row>
    <row r="334" spans="1:33" s="420" customFormat="1" ht="15" outlineLevel="1" x14ac:dyDescent="0.25">
      <c r="A334" s="914"/>
      <c r="B334" s="1233"/>
      <c r="C334" s="520">
        <v>325</v>
      </c>
      <c r="D334" s="521"/>
      <c r="E334" s="521"/>
      <c r="F334" s="752"/>
      <c r="G334" s="752"/>
      <c r="H334" s="838"/>
      <c r="I334" s="521"/>
      <c r="J334" s="758">
        <f t="shared" ref="J334:J341" si="118">IF(H334=0,G334,G334+I334)</f>
        <v>0</v>
      </c>
      <c r="K334" s="522">
        <f t="shared" si="114"/>
        <v>0</v>
      </c>
      <c r="L334" s="522" t="str">
        <f t="shared" si="115"/>
        <v>Хэвийн</v>
      </c>
      <c r="M334" s="521">
        <f t="shared" si="116"/>
        <v>0</v>
      </c>
      <c r="N334" s="522">
        <f t="shared" si="117"/>
        <v>0</v>
      </c>
      <c r="O334" s="915"/>
      <c r="P334" s="292"/>
      <c r="Q334" s="504"/>
      <c r="R334" s="504"/>
      <c r="S334" s="504"/>
      <c r="T334" s="504"/>
      <c r="U334" s="504"/>
      <c r="V334" s="504"/>
      <c r="W334" s="504"/>
      <c r="X334" s="504"/>
      <c r="Y334" s="504"/>
      <c r="Z334" s="504"/>
      <c r="AA334" s="504"/>
      <c r="AB334" s="504"/>
      <c r="AC334" s="504"/>
      <c r="AD334" s="504"/>
      <c r="AE334" s="504"/>
      <c r="AF334" s="504"/>
      <c r="AG334" s="504"/>
    </row>
    <row r="335" spans="1:33" s="420" customFormat="1" ht="15" outlineLevel="1" x14ac:dyDescent="0.25">
      <c r="A335" s="914"/>
      <c r="B335" s="1233"/>
      <c r="C335" s="520">
        <v>326</v>
      </c>
      <c r="D335" s="521"/>
      <c r="E335" s="521"/>
      <c r="F335" s="752"/>
      <c r="G335" s="752"/>
      <c r="H335" s="838"/>
      <c r="I335" s="521"/>
      <c r="J335" s="758">
        <f t="shared" si="118"/>
        <v>0</v>
      </c>
      <c r="K335" s="522">
        <f t="shared" si="114"/>
        <v>0</v>
      </c>
      <c r="L335" s="522" t="str">
        <f t="shared" si="115"/>
        <v>Хэвийн</v>
      </c>
      <c r="M335" s="521">
        <f t="shared" si="116"/>
        <v>0</v>
      </c>
      <c r="N335" s="522">
        <f t="shared" si="117"/>
        <v>0</v>
      </c>
      <c r="O335" s="915"/>
      <c r="P335" s="292"/>
      <c r="Q335" s="504"/>
      <c r="R335" s="504"/>
      <c r="S335" s="504"/>
      <c r="T335" s="504"/>
      <c r="U335" s="504"/>
      <c r="V335" s="504"/>
      <c r="W335" s="504"/>
      <c r="X335" s="504"/>
      <c r="Y335" s="504"/>
      <c r="Z335" s="504"/>
      <c r="AA335" s="504"/>
      <c r="AB335" s="504"/>
      <c r="AC335" s="504"/>
      <c r="AD335" s="504"/>
      <c r="AE335" s="504"/>
      <c r="AF335" s="504"/>
      <c r="AG335" s="504"/>
    </row>
    <row r="336" spans="1:33" s="420" customFormat="1" ht="15" outlineLevel="1" x14ac:dyDescent="0.25">
      <c r="A336" s="914"/>
      <c r="B336" s="1233"/>
      <c r="C336" s="520">
        <v>327</v>
      </c>
      <c r="D336" s="521"/>
      <c r="E336" s="521"/>
      <c r="F336" s="752"/>
      <c r="G336" s="752"/>
      <c r="H336" s="838"/>
      <c r="I336" s="521"/>
      <c r="J336" s="758">
        <f t="shared" si="118"/>
        <v>0</v>
      </c>
      <c r="K336" s="522">
        <f t="shared" si="114"/>
        <v>0</v>
      </c>
      <c r="L336" s="522" t="str">
        <f t="shared" si="115"/>
        <v>Хэвийн</v>
      </c>
      <c r="M336" s="521">
        <f t="shared" si="116"/>
        <v>0</v>
      </c>
      <c r="N336" s="522">
        <f t="shared" si="117"/>
        <v>0</v>
      </c>
      <c r="O336" s="915"/>
      <c r="P336" s="292"/>
      <c r="Q336" s="504"/>
      <c r="R336" s="504"/>
      <c r="S336" s="504"/>
      <c r="T336" s="504"/>
      <c r="U336" s="504"/>
      <c r="V336" s="504"/>
      <c r="W336" s="504"/>
      <c r="X336" s="504"/>
      <c r="Y336" s="504"/>
      <c r="Z336" s="504"/>
      <c r="AA336" s="504"/>
      <c r="AB336" s="504"/>
      <c r="AC336" s="504"/>
      <c r="AD336" s="504"/>
      <c r="AE336" s="504"/>
      <c r="AF336" s="504"/>
      <c r="AG336" s="504"/>
    </row>
    <row r="337" spans="1:33" s="420" customFormat="1" ht="15" outlineLevel="1" x14ac:dyDescent="0.25">
      <c r="A337" s="914"/>
      <c r="B337" s="1233"/>
      <c r="C337" s="520">
        <v>328</v>
      </c>
      <c r="D337" s="521"/>
      <c r="E337" s="521"/>
      <c r="F337" s="752"/>
      <c r="G337" s="752"/>
      <c r="H337" s="838"/>
      <c r="I337" s="521"/>
      <c r="J337" s="758">
        <f t="shared" si="118"/>
        <v>0</v>
      </c>
      <c r="K337" s="522">
        <f t="shared" si="114"/>
        <v>0</v>
      </c>
      <c r="L337" s="522" t="str">
        <f t="shared" si="115"/>
        <v>Хэвийн</v>
      </c>
      <c r="M337" s="521">
        <f t="shared" si="116"/>
        <v>0</v>
      </c>
      <c r="N337" s="522">
        <f t="shared" si="117"/>
        <v>0</v>
      </c>
      <c r="O337" s="915"/>
      <c r="P337" s="292"/>
      <c r="Q337" s="504"/>
      <c r="R337" s="504"/>
      <c r="S337" s="504"/>
      <c r="T337" s="504"/>
      <c r="U337" s="504"/>
      <c r="V337" s="504"/>
      <c r="W337" s="504"/>
      <c r="X337" s="504"/>
      <c r="Y337" s="504"/>
      <c r="Z337" s="504"/>
      <c r="AA337" s="504"/>
      <c r="AB337" s="504"/>
      <c r="AC337" s="504"/>
      <c r="AD337" s="504"/>
      <c r="AE337" s="504"/>
      <c r="AF337" s="504"/>
      <c r="AG337" s="504"/>
    </row>
    <row r="338" spans="1:33" s="420" customFormat="1" ht="15" outlineLevel="1" x14ac:dyDescent="0.25">
      <c r="A338" s="914"/>
      <c r="B338" s="1233"/>
      <c r="C338" s="520">
        <v>329</v>
      </c>
      <c r="D338" s="521"/>
      <c r="E338" s="521"/>
      <c r="F338" s="752"/>
      <c r="G338" s="752"/>
      <c r="H338" s="838"/>
      <c r="I338" s="521"/>
      <c r="J338" s="758">
        <f t="shared" si="118"/>
        <v>0</v>
      </c>
      <c r="K338" s="522">
        <f t="shared" si="114"/>
        <v>0</v>
      </c>
      <c r="L338" s="522" t="str">
        <f t="shared" si="115"/>
        <v>Хэвийн</v>
      </c>
      <c r="M338" s="521">
        <f t="shared" si="116"/>
        <v>0</v>
      </c>
      <c r="N338" s="522">
        <f t="shared" si="117"/>
        <v>0</v>
      </c>
      <c r="O338" s="915"/>
      <c r="P338" s="292"/>
      <c r="Q338" s="504"/>
      <c r="R338" s="504"/>
      <c r="S338" s="504"/>
      <c r="T338" s="504"/>
      <c r="U338" s="504"/>
      <c r="V338" s="504"/>
      <c r="W338" s="504"/>
      <c r="X338" s="504"/>
      <c r="Y338" s="504"/>
      <c r="Z338" s="504"/>
      <c r="AA338" s="504"/>
      <c r="AB338" s="504"/>
      <c r="AC338" s="504"/>
      <c r="AD338" s="504"/>
      <c r="AE338" s="504"/>
      <c r="AF338" s="504"/>
      <c r="AG338" s="504"/>
    </row>
    <row r="339" spans="1:33" s="420" customFormat="1" ht="15" outlineLevel="1" x14ac:dyDescent="0.25">
      <c r="A339" s="914"/>
      <c r="B339" s="1233"/>
      <c r="C339" s="520">
        <v>330</v>
      </c>
      <c r="D339" s="521"/>
      <c r="E339" s="521"/>
      <c r="F339" s="752"/>
      <c r="G339" s="752"/>
      <c r="H339" s="838"/>
      <c r="I339" s="521"/>
      <c r="J339" s="758">
        <f t="shared" si="118"/>
        <v>0</v>
      </c>
      <c r="K339" s="522">
        <f t="shared" si="114"/>
        <v>0</v>
      </c>
      <c r="L339" s="522" t="str">
        <f t="shared" si="115"/>
        <v>Хэвийн</v>
      </c>
      <c r="M339" s="521">
        <f t="shared" si="116"/>
        <v>0</v>
      </c>
      <c r="N339" s="522">
        <f t="shared" si="117"/>
        <v>0</v>
      </c>
      <c r="O339" s="915"/>
      <c r="P339" s="292"/>
      <c r="Q339" s="504"/>
      <c r="R339" s="504"/>
      <c r="S339" s="504"/>
      <c r="T339" s="504"/>
      <c r="U339" s="504"/>
      <c r="V339" s="504"/>
      <c r="W339" s="504"/>
      <c r="X339" s="504"/>
      <c r="Y339" s="504"/>
      <c r="Z339" s="504"/>
      <c r="AA339" s="504"/>
      <c r="AB339" s="504"/>
      <c r="AC339" s="504"/>
      <c r="AD339" s="504"/>
      <c r="AE339" s="504"/>
      <c r="AF339" s="504"/>
      <c r="AG339" s="504"/>
    </row>
    <row r="340" spans="1:33" s="420" customFormat="1" ht="15" outlineLevel="1" x14ac:dyDescent="0.25">
      <c r="A340" s="914"/>
      <c r="B340" s="1233"/>
      <c r="C340" s="520">
        <v>331</v>
      </c>
      <c r="D340" s="521"/>
      <c r="E340" s="521"/>
      <c r="F340" s="752"/>
      <c r="G340" s="752"/>
      <c r="H340" s="838"/>
      <c r="I340" s="521"/>
      <c r="J340" s="758">
        <f t="shared" si="118"/>
        <v>0</v>
      </c>
      <c r="K340" s="522">
        <f t="shared" si="114"/>
        <v>0</v>
      </c>
      <c r="L340" s="522" t="str">
        <f t="shared" si="115"/>
        <v>Хэвийн</v>
      </c>
      <c r="M340" s="521">
        <f t="shared" si="116"/>
        <v>0</v>
      </c>
      <c r="N340" s="522">
        <f t="shared" si="117"/>
        <v>0</v>
      </c>
      <c r="O340" s="915"/>
      <c r="P340" s="292"/>
      <c r="Q340" s="504"/>
      <c r="R340" s="504"/>
      <c r="S340" s="504"/>
      <c r="T340" s="504"/>
      <c r="U340" s="504"/>
      <c r="V340" s="504"/>
      <c r="W340" s="504"/>
      <c r="X340" s="504"/>
      <c r="Y340" s="504"/>
      <c r="Z340" s="504"/>
      <c r="AA340" s="504"/>
      <c r="AB340" s="504"/>
      <c r="AC340" s="504"/>
      <c r="AD340" s="504"/>
      <c r="AE340" s="504"/>
      <c r="AF340" s="504"/>
      <c r="AG340" s="504"/>
    </row>
    <row r="341" spans="1:33" s="420" customFormat="1" ht="15" outlineLevel="1" x14ac:dyDescent="0.25">
      <c r="A341" s="914"/>
      <c r="B341" s="1233"/>
      <c r="C341" s="520">
        <v>332</v>
      </c>
      <c r="D341" s="521"/>
      <c r="E341" s="521"/>
      <c r="F341" s="752"/>
      <c r="G341" s="752"/>
      <c r="H341" s="838"/>
      <c r="I341" s="521"/>
      <c r="J341" s="758">
        <f t="shared" si="118"/>
        <v>0</v>
      </c>
      <c r="K341" s="522">
        <f t="shared" si="114"/>
        <v>0</v>
      </c>
      <c r="L341" s="522" t="str">
        <f t="shared" si="115"/>
        <v>Хэвийн</v>
      </c>
      <c r="M341" s="521">
        <f t="shared" si="116"/>
        <v>0</v>
      </c>
      <c r="N341" s="522">
        <f t="shared" si="117"/>
        <v>0</v>
      </c>
      <c r="O341" s="915"/>
      <c r="P341" s="292"/>
      <c r="Q341" s="504"/>
      <c r="R341" s="504"/>
      <c r="S341" s="504"/>
      <c r="T341" s="504"/>
      <c r="U341" s="504"/>
      <c r="V341" s="504"/>
      <c r="W341" s="504"/>
      <c r="X341" s="504"/>
      <c r="Y341" s="504"/>
      <c r="Z341" s="504"/>
      <c r="AA341" s="504"/>
      <c r="AB341" s="504"/>
      <c r="AC341" s="504"/>
      <c r="AD341" s="504"/>
      <c r="AE341" s="504"/>
      <c r="AF341" s="504"/>
      <c r="AG341" s="504"/>
    </row>
    <row r="342" spans="1:33" s="420" customFormat="1" ht="15" outlineLevel="1" x14ac:dyDescent="0.25">
      <c r="A342" s="541"/>
      <c r="B342" s="1233"/>
      <c r="C342" s="520">
        <v>333</v>
      </c>
      <c r="D342" s="521"/>
      <c r="E342" s="521"/>
      <c r="F342" s="752"/>
      <c r="G342" s="752"/>
      <c r="H342" s="838"/>
      <c r="I342" s="521"/>
      <c r="J342" s="758">
        <f>IF(H342=0,G342,G342+I342)</f>
        <v>0</v>
      </c>
      <c r="K342" s="522">
        <f t="shared" si="114"/>
        <v>0</v>
      </c>
      <c r="L342" s="522" t="str">
        <f t="shared" si="115"/>
        <v>Хэвийн</v>
      </c>
      <c r="M342" s="521">
        <f>IF(L342="Хэвийн",0,)</f>
        <v>0</v>
      </c>
      <c r="N342" s="522">
        <f>E342-M342</f>
        <v>0</v>
      </c>
      <c r="O342" s="915"/>
      <c r="P342" s="292"/>
      <c r="Q342" s="504"/>
      <c r="R342" s="504"/>
      <c r="S342" s="504"/>
      <c r="T342" s="504"/>
      <c r="U342" s="504"/>
      <c r="V342" s="504"/>
      <c r="W342" s="504"/>
      <c r="X342" s="504"/>
      <c r="Y342" s="504"/>
      <c r="Z342" s="504"/>
      <c r="AA342" s="504"/>
      <c r="AB342" s="504"/>
      <c r="AC342" s="504"/>
      <c r="AD342" s="504"/>
      <c r="AE342" s="504"/>
      <c r="AF342" s="504"/>
      <c r="AG342" s="504"/>
    </row>
    <row r="343" spans="1:33" s="420" customFormat="1" ht="15" outlineLevel="1" x14ac:dyDescent="0.25">
      <c r="A343" s="541"/>
      <c r="B343" s="1233"/>
      <c r="C343" s="520">
        <v>334</v>
      </c>
      <c r="D343" s="521"/>
      <c r="E343" s="521"/>
      <c r="F343" s="752"/>
      <c r="G343" s="752"/>
      <c r="H343" s="838"/>
      <c r="I343" s="521"/>
      <c r="J343" s="758">
        <f>IF(H343=0,G343,G343+I343)</f>
        <v>0</v>
      </c>
      <c r="K343" s="522">
        <f t="shared" si="114"/>
        <v>0</v>
      </c>
      <c r="L343" s="522" t="str">
        <f t="shared" si="115"/>
        <v>Хэвийн</v>
      </c>
      <c r="M343" s="521">
        <f t="shared" ref="M343:M356" si="119">IF(L343="Хэвийн",0,)</f>
        <v>0</v>
      </c>
      <c r="N343" s="522">
        <f t="shared" ref="N343:N356" si="120">E343-M343</f>
        <v>0</v>
      </c>
      <c r="O343" s="915"/>
      <c r="P343" s="292"/>
      <c r="Q343" s="504"/>
      <c r="R343" s="504"/>
      <c r="S343" s="504"/>
      <c r="T343" s="504"/>
      <c r="U343" s="504"/>
      <c r="V343" s="504"/>
      <c r="W343" s="504"/>
      <c r="X343" s="504"/>
      <c r="Y343" s="504"/>
      <c r="Z343" s="504"/>
      <c r="AA343" s="504"/>
      <c r="AB343" s="504"/>
      <c r="AC343" s="504"/>
      <c r="AD343" s="504"/>
      <c r="AE343" s="504"/>
      <c r="AF343" s="504"/>
      <c r="AG343" s="504"/>
    </row>
    <row r="344" spans="1:33" s="420" customFormat="1" ht="15" outlineLevel="1" x14ac:dyDescent="0.25">
      <c r="A344" s="541"/>
      <c r="B344" s="1233"/>
      <c r="C344" s="520">
        <v>335</v>
      </c>
      <c r="D344" s="521"/>
      <c r="E344" s="521"/>
      <c r="F344" s="752"/>
      <c r="G344" s="752"/>
      <c r="H344" s="838"/>
      <c r="I344" s="521"/>
      <c r="J344" s="758">
        <f t="shared" ref="J344:J351" si="121">IF(H344=0,G344,G344+I344)</f>
        <v>0</v>
      </c>
      <c r="K344" s="522">
        <f t="shared" si="114"/>
        <v>0</v>
      </c>
      <c r="L344" s="522" t="str">
        <f t="shared" si="115"/>
        <v>Хэвийн</v>
      </c>
      <c r="M344" s="521">
        <f t="shared" si="119"/>
        <v>0</v>
      </c>
      <c r="N344" s="522">
        <f t="shared" si="120"/>
        <v>0</v>
      </c>
      <c r="O344" s="915"/>
      <c r="P344" s="292"/>
      <c r="Q344" s="504"/>
      <c r="R344" s="504"/>
      <c r="S344" s="504"/>
      <c r="T344" s="504"/>
      <c r="U344" s="504"/>
      <c r="V344" s="504"/>
      <c r="W344" s="504"/>
      <c r="X344" s="504"/>
      <c r="Y344" s="504"/>
      <c r="Z344" s="504"/>
      <c r="AA344" s="504"/>
      <c r="AB344" s="504"/>
      <c r="AC344" s="504"/>
      <c r="AD344" s="504"/>
      <c r="AE344" s="504"/>
      <c r="AF344" s="504"/>
      <c r="AG344" s="504"/>
    </row>
    <row r="345" spans="1:33" s="420" customFormat="1" ht="15" outlineLevel="1" x14ac:dyDescent="0.25">
      <c r="A345" s="541"/>
      <c r="B345" s="1233"/>
      <c r="C345" s="520">
        <v>336</v>
      </c>
      <c r="D345" s="521"/>
      <c r="E345" s="521"/>
      <c r="F345" s="752"/>
      <c r="G345" s="752"/>
      <c r="H345" s="838"/>
      <c r="I345" s="521"/>
      <c r="J345" s="758">
        <f t="shared" si="121"/>
        <v>0</v>
      </c>
      <c r="K345" s="522">
        <f t="shared" si="114"/>
        <v>0</v>
      </c>
      <c r="L345" s="522" t="str">
        <f t="shared" si="115"/>
        <v>Хэвийн</v>
      </c>
      <c r="M345" s="521">
        <f t="shared" si="119"/>
        <v>0</v>
      </c>
      <c r="N345" s="522">
        <f t="shared" si="120"/>
        <v>0</v>
      </c>
      <c r="O345" s="915"/>
      <c r="P345" s="292"/>
      <c r="Q345" s="504"/>
      <c r="R345" s="504"/>
      <c r="S345" s="504"/>
      <c r="T345" s="504"/>
      <c r="U345" s="504"/>
      <c r="V345" s="504"/>
      <c r="W345" s="504"/>
      <c r="X345" s="504"/>
      <c r="Y345" s="504"/>
      <c r="Z345" s="504"/>
      <c r="AA345" s="504"/>
      <c r="AB345" s="504"/>
      <c r="AC345" s="504"/>
      <c r="AD345" s="504"/>
      <c r="AE345" s="504"/>
      <c r="AF345" s="504"/>
      <c r="AG345" s="504"/>
    </row>
    <row r="346" spans="1:33" s="420" customFormat="1" outlineLevel="1" x14ac:dyDescent="0.2">
      <c r="A346" s="541"/>
      <c r="B346" s="1233"/>
      <c r="C346" s="520">
        <v>337</v>
      </c>
      <c r="D346" s="521"/>
      <c r="E346" s="521"/>
      <c r="F346" s="752"/>
      <c r="G346" s="752"/>
      <c r="H346" s="838"/>
      <c r="I346" s="521"/>
      <c r="J346" s="758">
        <f t="shared" si="121"/>
        <v>0</v>
      </c>
      <c r="K346" s="522">
        <f t="shared" si="114"/>
        <v>0</v>
      </c>
      <c r="L346" s="522" t="str">
        <f t="shared" si="115"/>
        <v>Хэвийн</v>
      </c>
      <c r="M346" s="521">
        <f t="shared" si="119"/>
        <v>0</v>
      </c>
      <c r="N346" s="522">
        <f t="shared" si="120"/>
        <v>0</v>
      </c>
      <c r="O346" s="915"/>
      <c r="P346" s="503"/>
      <c r="Q346" s="504"/>
      <c r="R346" s="504"/>
      <c r="S346" s="504"/>
      <c r="T346" s="504"/>
      <c r="U346" s="504"/>
      <c r="V346" s="504"/>
      <c r="W346" s="504"/>
      <c r="X346" s="504"/>
      <c r="Y346" s="504"/>
      <c r="Z346" s="504"/>
      <c r="AA346" s="504"/>
      <c r="AB346" s="504"/>
      <c r="AC346" s="504"/>
      <c r="AD346" s="504"/>
      <c r="AE346" s="504"/>
      <c r="AF346" s="504"/>
      <c r="AG346" s="504"/>
    </row>
    <row r="347" spans="1:33" s="420" customFormat="1" outlineLevel="1" x14ac:dyDescent="0.2">
      <c r="A347" s="541"/>
      <c r="B347" s="1233"/>
      <c r="C347" s="520">
        <v>338</v>
      </c>
      <c r="D347" s="521"/>
      <c r="E347" s="521"/>
      <c r="F347" s="752"/>
      <c r="G347" s="752"/>
      <c r="H347" s="838"/>
      <c r="I347" s="521"/>
      <c r="J347" s="758">
        <f t="shared" si="121"/>
        <v>0</v>
      </c>
      <c r="K347" s="522">
        <f t="shared" si="114"/>
        <v>0</v>
      </c>
      <c r="L347" s="522" t="str">
        <f t="shared" si="115"/>
        <v>Хэвийн</v>
      </c>
      <c r="M347" s="521">
        <f t="shared" si="119"/>
        <v>0</v>
      </c>
      <c r="N347" s="522">
        <f t="shared" si="120"/>
        <v>0</v>
      </c>
      <c r="O347" s="915"/>
      <c r="P347" s="503"/>
      <c r="Q347" s="504"/>
      <c r="R347" s="504"/>
      <c r="S347" s="504"/>
      <c r="T347" s="504"/>
      <c r="U347" s="504"/>
      <c r="V347" s="504"/>
      <c r="W347" s="504"/>
      <c r="X347" s="504"/>
      <c r="Y347" s="504"/>
      <c r="Z347" s="504"/>
      <c r="AA347" s="504"/>
      <c r="AB347" s="504"/>
      <c r="AC347" s="504"/>
      <c r="AD347" s="504"/>
      <c r="AE347" s="504"/>
      <c r="AF347" s="504"/>
      <c r="AG347" s="504"/>
    </row>
    <row r="348" spans="1:33" s="420" customFormat="1" outlineLevel="1" x14ac:dyDescent="0.2">
      <c r="A348" s="541"/>
      <c r="B348" s="1233"/>
      <c r="C348" s="520">
        <v>339</v>
      </c>
      <c r="D348" s="521"/>
      <c r="E348" s="521"/>
      <c r="F348" s="752"/>
      <c r="G348" s="752"/>
      <c r="H348" s="838"/>
      <c r="I348" s="521"/>
      <c r="J348" s="758">
        <f t="shared" si="121"/>
        <v>0</v>
      </c>
      <c r="K348" s="522">
        <f t="shared" si="114"/>
        <v>0</v>
      </c>
      <c r="L348" s="522" t="str">
        <f t="shared" si="115"/>
        <v>Хэвийн</v>
      </c>
      <c r="M348" s="521">
        <f t="shared" si="119"/>
        <v>0</v>
      </c>
      <c r="N348" s="522">
        <f t="shared" si="120"/>
        <v>0</v>
      </c>
      <c r="O348" s="915"/>
      <c r="P348" s="503"/>
      <c r="Q348" s="504"/>
      <c r="R348" s="504"/>
      <c r="S348" s="504"/>
      <c r="T348" s="504"/>
      <c r="U348" s="504"/>
      <c r="V348" s="504"/>
      <c r="W348" s="504"/>
      <c r="X348" s="504"/>
      <c r="Y348" s="504"/>
      <c r="Z348" s="504"/>
      <c r="AA348" s="504"/>
      <c r="AB348" s="504"/>
      <c r="AC348" s="504"/>
      <c r="AD348" s="504"/>
      <c r="AE348" s="504"/>
      <c r="AF348" s="504"/>
      <c r="AG348" s="504"/>
    </row>
    <row r="349" spans="1:33" s="420" customFormat="1" outlineLevel="1" x14ac:dyDescent="0.2">
      <c r="A349" s="541"/>
      <c r="B349" s="1233"/>
      <c r="C349" s="520">
        <v>340</v>
      </c>
      <c r="D349" s="521"/>
      <c r="E349" s="521"/>
      <c r="F349" s="752"/>
      <c r="G349" s="752"/>
      <c r="H349" s="838"/>
      <c r="I349" s="521"/>
      <c r="J349" s="758">
        <f t="shared" si="121"/>
        <v>0</v>
      </c>
      <c r="K349" s="522">
        <f t="shared" si="114"/>
        <v>0</v>
      </c>
      <c r="L349" s="522" t="str">
        <f t="shared" si="115"/>
        <v>Хэвийн</v>
      </c>
      <c r="M349" s="521">
        <f t="shared" si="119"/>
        <v>0</v>
      </c>
      <c r="N349" s="522">
        <f t="shared" si="120"/>
        <v>0</v>
      </c>
      <c r="O349" s="915"/>
      <c r="P349" s="503"/>
      <c r="Q349" s="504"/>
      <c r="R349" s="504"/>
      <c r="S349" s="504"/>
      <c r="T349" s="504"/>
      <c r="U349" s="504"/>
      <c r="V349" s="504"/>
      <c r="W349" s="504"/>
      <c r="X349" s="504"/>
      <c r="Y349" s="504"/>
      <c r="Z349" s="504"/>
      <c r="AA349" s="504"/>
      <c r="AB349" s="504"/>
      <c r="AC349" s="504"/>
      <c r="AD349" s="504"/>
      <c r="AE349" s="504"/>
      <c r="AF349" s="504"/>
      <c r="AG349" s="504"/>
    </row>
    <row r="350" spans="1:33" s="420" customFormat="1" outlineLevel="1" x14ac:dyDescent="0.2">
      <c r="A350" s="541"/>
      <c r="B350" s="1233"/>
      <c r="C350" s="520">
        <v>341</v>
      </c>
      <c r="D350" s="521"/>
      <c r="E350" s="521"/>
      <c r="F350" s="752"/>
      <c r="G350" s="752"/>
      <c r="H350" s="838"/>
      <c r="I350" s="521"/>
      <c r="J350" s="758">
        <f t="shared" si="121"/>
        <v>0</v>
      </c>
      <c r="K350" s="522">
        <f t="shared" si="114"/>
        <v>0</v>
      </c>
      <c r="L350" s="522" t="str">
        <f t="shared" si="115"/>
        <v>Хэвийн</v>
      </c>
      <c r="M350" s="521">
        <f t="shared" si="119"/>
        <v>0</v>
      </c>
      <c r="N350" s="522">
        <f t="shared" si="120"/>
        <v>0</v>
      </c>
      <c r="O350" s="915"/>
      <c r="P350" s="503"/>
      <c r="Q350" s="504"/>
      <c r="R350" s="504"/>
      <c r="S350" s="504"/>
      <c r="T350" s="504"/>
      <c r="U350" s="504"/>
      <c r="V350" s="504"/>
      <c r="W350" s="504"/>
      <c r="X350" s="504"/>
      <c r="Y350" s="504"/>
      <c r="Z350" s="504"/>
      <c r="AA350" s="504"/>
      <c r="AB350" s="504"/>
      <c r="AC350" s="504"/>
      <c r="AD350" s="504"/>
      <c r="AE350" s="504"/>
      <c r="AF350" s="504"/>
      <c r="AG350" s="504"/>
    </row>
    <row r="351" spans="1:33" s="420" customFormat="1" outlineLevel="1" x14ac:dyDescent="0.2">
      <c r="A351" s="541"/>
      <c r="B351" s="1233"/>
      <c r="C351" s="520">
        <v>342</v>
      </c>
      <c r="D351" s="521"/>
      <c r="E351" s="521"/>
      <c r="F351" s="752"/>
      <c r="G351" s="752"/>
      <c r="H351" s="838"/>
      <c r="I351" s="521"/>
      <c r="J351" s="758">
        <f t="shared" si="121"/>
        <v>0</v>
      </c>
      <c r="K351" s="522">
        <f t="shared" si="114"/>
        <v>0</v>
      </c>
      <c r="L351" s="522" t="str">
        <f t="shared" si="115"/>
        <v>Хэвийн</v>
      </c>
      <c r="M351" s="521">
        <f t="shared" si="119"/>
        <v>0</v>
      </c>
      <c r="N351" s="522">
        <f t="shared" si="120"/>
        <v>0</v>
      </c>
      <c r="O351" s="915"/>
      <c r="P351" s="503"/>
      <c r="Q351" s="504"/>
      <c r="R351" s="504"/>
      <c r="S351" s="504"/>
      <c r="T351" s="504"/>
      <c r="U351" s="504"/>
      <c r="V351" s="504"/>
      <c r="W351" s="504"/>
      <c r="X351" s="504"/>
      <c r="Y351" s="504"/>
      <c r="Z351" s="504"/>
      <c r="AA351" s="504"/>
      <c r="AB351" s="504"/>
      <c r="AC351" s="504"/>
      <c r="AD351" s="504"/>
      <c r="AE351" s="504"/>
      <c r="AF351" s="504"/>
      <c r="AG351" s="504"/>
    </row>
    <row r="352" spans="1:33" s="420" customFormat="1" outlineLevel="1" x14ac:dyDescent="0.2">
      <c r="A352" s="916" t="s">
        <v>1388</v>
      </c>
      <c r="B352" s="1233"/>
      <c r="C352" s="520">
        <v>343</v>
      </c>
      <c r="D352" s="522"/>
      <c r="E352" s="521"/>
      <c r="F352" s="753"/>
      <c r="G352" s="753"/>
      <c r="H352" s="524"/>
      <c r="I352" s="524"/>
      <c r="J352" s="753"/>
      <c r="K352" s="524"/>
      <c r="L352" s="522" t="s">
        <v>193</v>
      </c>
      <c r="M352" s="521">
        <f t="shared" si="119"/>
        <v>0</v>
      </c>
      <c r="N352" s="522">
        <f t="shared" si="120"/>
        <v>0</v>
      </c>
      <c r="O352" s="528"/>
      <c r="P352" s="503"/>
      <c r="Q352" s="504"/>
      <c r="R352" s="504"/>
      <c r="S352" s="504"/>
      <c r="T352" s="504"/>
      <c r="U352" s="504"/>
      <c r="V352" s="504"/>
      <c r="W352" s="504"/>
      <c r="X352" s="504"/>
      <c r="Y352" s="504"/>
      <c r="Z352" s="504"/>
      <c r="AA352" s="504"/>
      <c r="AB352" s="504"/>
      <c r="AC352" s="504"/>
      <c r="AD352" s="504"/>
      <c r="AE352" s="504"/>
      <c r="AF352" s="504"/>
      <c r="AG352" s="504"/>
    </row>
    <row r="353" spans="1:33" s="420" customFormat="1" outlineLevel="1" x14ac:dyDescent="0.2">
      <c r="A353" s="916" t="s">
        <v>1389</v>
      </c>
      <c r="B353" s="1233"/>
      <c r="C353" s="520">
        <v>344</v>
      </c>
      <c r="D353" s="522"/>
      <c r="E353" s="521"/>
      <c r="F353" s="753"/>
      <c r="G353" s="753"/>
      <c r="H353" s="524"/>
      <c r="I353" s="524"/>
      <c r="J353" s="753"/>
      <c r="K353" s="524"/>
      <c r="L353" s="522" t="s">
        <v>194</v>
      </c>
      <c r="M353" s="521">
        <f t="shared" si="119"/>
        <v>0</v>
      </c>
      <c r="N353" s="522">
        <f t="shared" si="120"/>
        <v>0</v>
      </c>
      <c r="O353" s="528"/>
      <c r="P353" s="503"/>
      <c r="Q353" s="504"/>
      <c r="R353" s="504"/>
      <c r="S353" s="504"/>
      <c r="T353" s="504"/>
      <c r="U353" s="504"/>
      <c r="V353" s="504"/>
      <c r="W353" s="504"/>
      <c r="X353" s="504"/>
      <c r="Y353" s="504"/>
      <c r="Z353" s="504"/>
      <c r="AA353" s="504"/>
      <c r="AB353" s="504"/>
      <c r="AC353" s="504"/>
      <c r="AD353" s="504"/>
      <c r="AE353" s="504"/>
      <c r="AF353" s="504"/>
      <c r="AG353" s="504"/>
    </row>
    <row r="354" spans="1:33" s="420" customFormat="1" outlineLevel="1" x14ac:dyDescent="0.2">
      <c r="A354" s="916" t="s">
        <v>1390</v>
      </c>
      <c r="B354" s="1233"/>
      <c r="C354" s="520">
        <v>345</v>
      </c>
      <c r="D354" s="522"/>
      <c r="E354" s="521"/>
      <c r="F354" s="753"/>
      <c r="G354" s="753"/>
      <c r="H354" s="524"/>
      <c r="I354" s="524"/>
      <c r="J354" s="753"/>
      <c r="K354" s="524"/>
      <c r="L354" s="522" t="s">
        <v>195</v>
      </c>
      <c r="M354" s="521">
        <f t="shared" si="119"/>
        <v>0</v>
      </c>
      <c r="N354" s="522">
        <f t="shared" si="120"/>
        <v>0</v>
      </c>
      <c r="O354" s="528"/>
      <c r="P354" s="503"/>
      <c r="Q354" s="504"/>
      <c r="R354" s="504"/>
      <c r="S354" s="504"/>
      <c r="T354" s="504"/>
      <c r="U354" s="504"/>
      <c r="V354" s="504"/>
      <c r="W354" s="504"/>
      <c r="X354" s="504"/>
      <c r="Y354" s="504"/>
      <c r="Z354" s="504"/>
      <c r="AA354" s="504"/>
      <c r="AB354" s="504"/>
      <c r="AC354" s="504"/>
      <c r="AD354" s="504"/>
      <c r="AE354" s="504"/>
      <c r="AF354" s="504"/>
      <c r="AG354" s="504"/>
    </row>
    <row r="355" spans="1:33" s="420" customFormat="1" outlineLevel="1" x14ac:dyDescent="0.2">
      <c r="A355" s="916" t="s">
        <v>1391</v>
      </c>
      <c r="B355" s="1233"/>
      <c r="C355" s="520">
        <v>346</v>
      </c>
      <c r="D355" s="522"/>
      <c r="E355" s="521"/>
      <c r="F355" s="753"/>
      <c r="G355" s="753"/>
      <c r="H355" s="524"/>
      <c r="I355" s="524"/>
      <c r="J355" s="753"/>
      <c r="K355" s="524"/>
      <c r="L355" s="525" t="s">
        <v>196</v>
      </c>
      <c r="M355" s="521">
        <f t="shared" si="119"/>
        <v>0</v>
      </c>
      <c r="N355" s="522">
        <f t="shared" si="120"/>
        <v>0</v>
      </c>
      <c r="O355" s="528"/>
      <c r="P355" s="503"/>
      <c r="Q355" s="504"/>
      <c r="R355" s="504"/>
      <c r="S355" s="504"/>
      <c r="T355" s="504"/>
      <c r="U355" s="504"/>
      <c r="V355" s="504"/>
      <c r="W355" s="504"/>
      <c r="X355" s="504"/>
      <c r="Y355" s="504"/>
      <c r="Z355" s="504"/>
      <c r="AA355" s="504"/>
      <c r="AB355" s="504"/>
      <c r="AC355" s="504"/>
      <c r="AD355" s="504"/>
      <c r="AE355" s="504"/>
      <c r="AF355" s="504"/>
      <c r="AG355" s="504"/>
    </row>
    <row r="356" spans="1:33" s="420" customFormat="1" ht="13.5" outlineLevel="1" thickBot="1" x14ac:dyDescent="0.25">
      <c r="A356" s="919" t="s">
        <v>1392</v>
      </c>
      <c r="B356" s="1234"/>
      <c r="C356" s="920">
        <v>347</v>
      </c>
      <c r="D356" s="921"/>
      <c r="E356" s="922"/>
      <c r="F356" s="923"/>
      <c r="G356" s="923"/>
      <c r="H356" s="924"/>
      <c r="I356" s="924"/>
      <c r="J356" s="923"/>
      <c r="K356" s="924"/>
      <c r="L356" s="921" t="s">
        <v>197</v>
      </c>
      <c r="M356" s="922">
        <f t="shared" si="119"/>
        <v>0</v>
      </c>
      <c r="N356" s="921">
        <f t="shared" si="120"/>
        <v>0</v>
      </c>
      <c r="O356" s="925"/>
      <c r="P356" s="503"/>
      <c r="Q356" s="504"/>
      <c r="R356" s="504"/>
      <c r="S356" s="504"/>
      <c r="T356" s="504"/>
      <c r="U356" s="504"/>
      <c r="V356" s="504"/>
      <c r="W356" s="504"/>
      <c r="X356" s="504"/>
      <c r="Y356" s="504"/>
      <c r="Z356" s="504"/>
      <c r="AA356" s="504"/>
      <c r="AB356" s="504"/>
      <c r="AC356" s="504"/>
      <c r="AD356" s="504"/>
      <c r="AE356" s="504"/>
      <c r="AF356" s="504"/>
      <c r="AG356" s="504"/>
    </row>
    <row r="357" spans="1:33" s="420" customFormat="1" x14ac:dyDescent="0.2">
      <c r="A357" s="531"/>
      <c r="B357" s="506"/>
      <c r="C357" s="506"/>
      <c r="O357" s="841">
        <f>SUM(O331,O305,O279,O253,O237,O221,O205,O189,O173,O157,O131,O105,O53,O79,O37,O11)</f>
        <v>0</v>
      </c>
      <c r="P357" s="503"/>
      <c r="Q357" s="504"/>
      <c r="R357" s="504"/>
      <c r="S357" s="504"/>
      <c r="T357" s="504"/>
      <c r="U357" s="504"/>
      <c r="V357" s="504"/>
      <c r="W357" s="504"/>
      <c r="X357" s="504"/>
      <c r="Y357" s="504"/>
      <c r="Z357" s="504"/>
      <c r="AA357" s="504"/>
      <c r="AB357" s="504"/>
      <c r="AC357" s="504"/>
      <c r="AD357" s="504"/>
      <c r="AE357" s="504"/>
      <c r="AF357" s="504"/>
      <c r="AG357" s="504"/>
    </row>
    <row r="358" spans="1:33" s="420" customFormat="1" ht="25.5" x14ac:dyDescent="0.2">
      <c r="A358" s="531"/>
      <c r="B358" s="506"/>
      <c r="C358" s="506"/>
      <c r="K358" s="532" t="s">
        <v>380</v>
      </c>
      <c r="L358" s="532" t="s">
        <v>1408</v>
      </c>
      <c r="M358" s="532" t="s">
        <v>1409</v>
      </c>
      <c r="N358" s="532" t="s">
        <v>183</v>
      </c>
      <c r="O358" s="533" t="s">
        <v>888</v>
      </c>
      <c r="P358" s="503"/>
      <c r="Q358" s="504"/>
      <c r="R358" s="504"/>
      <c r="S358" s="504"/>
      <c r="T358" s="504"/>
      <c r="U358" s="504"/>
      <c r="V358" s="504"/>
      <c r="W358" s="504"/>
      <c r="X358" s="504"/>
      <c r="Y358" s="504"/>
      <c r="Z358" s="504"/>
      <c r="AA358" s="504"/>
      <c r="AB358" s="504"/>
      <c r="AC358" s="504"/>
      <c r="AD358" s="504"/>
      <c r="AE358" s="504"/>
      <c r="AF358" s="504"/>
      <c r="AG358" s="504"/>
    </row>
    <row r="359" spans="1:33" s="420" customFormat="1" x14ac:dyDescent="0.2">
      <c r="A359" s="531"/>
      <c r="B359" s="506"/>
      <c r="C359" s="506"/>
      <c r="K359" s="519" t="s">
        <v>193</v>
      </c>
      <c r="L359" s="490">
        <f>SUMPRODUCT(($L$53:$L$130=L32)*$N$53:$N$130)</f>
        <v>0</v>
      </c>
      <c r="M359" s="490">
        <f>SUMPRODUCT(($L$11:$L$52=L32)*$N$11:$N$52)</f>
        <v>0</v>
      </c>
      <c r="N359" s="490">
        <f>L359+M359</f>
        <v>0</v>
      </c>
      <c r="O359" s="490">
        <f>SUMPRODUCT(($L$131:$L$356=L32)*$N$131:$N$356)</f>
        <v>0</v>
      </c>
      <c r="P359" s="503"/>
      <c r="Q359" s="504"/>
      <c r="R359" s="504"/>
      <c r="S359" s="504"/>
      <c r="T359" s="504"/>
      <c r="U359" s="504"/>
      <c r="V359" s="504"/>
      <c r="W359" s="504"/>
      <c r="X359" s="504"/>
      <c r="Y359" s="504"/>
      <c r="Z359" s="504"/>
      <c r="AA359" s="504"/>
      <c r="AB359" s="504"/>
      <c r="AC359" s="504"/>
      <c r="AD359" s="504"/>
      <c r="AE359" s="504"/>
      <c r="AF359" s="504"/>
      <c r="AG359" s="504"/>
    </row>
    <row r="360" spans="1:33" s="420" customFormat="1" x14ac:dyDescent="0.2">
      <c r="A360" s="531"/>
      <c r="B360" s="506"/>
      <c r="C360" s="506"/>
      <c r="K360" s="519" t="s">
        <v>194</v>
      </c>
      <c r="L360" s="490">
        <f t="shared" ref="L360:L363" si="122">SUMPRODUCT(($L$53:$L$130=L33)*$N$53:$N$130)</f>
        <v>0</v>
      </c>
      <c r="M360" s="490">
        <f t="shared" ref="M360:M363" si="123">SUMPRODUCT(($L$11:$L$52=L33)*$N$11:$N$52)</f>
        <v>0</v>
      </c>
      <c r="N360" s="490">
        <f t="shared" ref="N360:N363" si="124">L360+M360</f>
        <v>0</v>
      </c>
      <c r="O360" s="490">
        <f t="shared" ref="O360:O363" si="125">SUMPRODUCT(($L$131:$L$356=L33)*$N$131:$N$356)</f>
        <v>0</v>
      </c>
      <c r="P360" s="503"/>
      <c r="Q360" s="504"/>
      <c r="R360" s="504"/>
      <c r="S360" s="504"/>
      <c r="T360" s="504"/>
      <c r="U360" s="504"/>
      <c r="V360" s="504"/>
      <c r="W360" s="504"/>
      <c r="X360" s="504"/>
      <c r="Y360" s="504"/>
      <c r="Z360" s="504"/>
      <c r="AA360" s="504"/>
      <c r="AB360" s="504"/>
      <c r="AC360" s="504"/>
      <c r="AD360" s="504"/>
      <c r="AE360" s="504"/>
      <c r="AF360" s="504"/>
      <c r="AG360" s="504"/>
    </row>
    <row r="361" spans="1:33" s="420" customFormat="1" x14ac:dyDescent="0.2">
      <c r="A361" s="531"/>
      <c r="B361" s="506"/>
      <c r="C361" s="506"/>
      <c r="K361" s="519" t="s">
        <v>195</v>
      </c>
      <c r="L361" s="490">
        <f t="shared" si="122"/>
        <v>0</v>
      </c>
      <c r="M361" s="490">
        <f t="shared" si="123"/>
        <v>0</v>
      </c>
      <c r="N361" s="490">
        <f t="shared" si="124"/>
        <v>0</v>
      </c>
      <c r="O361" s="490">
        <f t="shared" si="125"/>
        <v>0</v>
      </c>
      <c r="P361" s="503"/>
      <c r="Q361" s="504"/>
      <c r="R361" s="504"/>
      <c r="S361" s="504"/>
      <c r="T361" s="504"/>
      <c r="U361" s="504"/>
      <c r="V361" s="504"/>
      <c r="W361" s="504"/>
      <c r="X361" s="504"/>
      <c r="Y361" s="504"/>
      <c r="Z361" s="504"/>
      <c r="AA361" s="504"/>
      <c r="AB361" s="504"/>
      <c r="AC361" s="504"/>
      <c r="AD361" s="504"/>
      <c r="AE361" s="504"/>
      <c r="AF361" s="504"/>
      <c r="AG361" s="504"/>
    </row>
    <row r="362" spans="1:33" s="420" customFormat="1" x14ac:dyDescent="0.2">
      <c r="A362" s="531"/>
      <c r="B362" s="506"/>
      <c r="C362" s="506"/>
      <c r="K362" s="534" t="s">
        <v>196</v>
      </c>
      <c r="L362" s="490">
        <f t="shared" si="122"/>
        <v>0</v>
      </c>
      <c r="M362" s="490">
        <f t="shared" si="123"/>
        <v>0</v>
      </c>
      <c r="N362" s="490">
        <f t="shared" si="124"/>
        <v>0</v>
      </c>
      <c r="O362" s="490">
        <f t="shared" si="125"/>
        <v>0</v>
      </c>
      <c r="P362" s="503"/>
      <c r="Q362" s="504"/>
      <c r="R362" s="504"/>
      <c r="S362" s="504"/>
      <c r="T362" s="504"/>
      <c r="U362" s="504"/>
      <c r="V362" s="504"/>
      <c r="W362" s="504"/>
      <c r="X362" s="504"/>
      <c r="Y362" s="504"/>
      <c r="Z362" s="504"/>
      <c r="AA362" s="504"/>
      <c r="AB362" s="504"/>
      <c r="AC362" s="504"/>
      <c r="AD362" s="504"/>
      <c r="AE362" s="504"/>
      <c r="AF362" s="504"/>
      <c r="AG362" s="504"/>
    </row>
    <row r="363" spans="1:33" s="420" customFormat="1" x14ac:dyDescent="0.2">
      <c r="A363" s="531"/>
      <c r="B363" s="506"/>
      <c r="C363" s="506"/>
      <c r="K363" s="519" t="s">
        <v>197</v>
      </c>
      <c r="L363" s="490">
        <f t="shared" si="122"/>
        <v>0</v>
      </c>
      <c r="M363" s="490">
        <f t="shared" si="123"/>
        <v>0</v>
      </c>
      <c r="N363" s="490">
        <f t="shared" si="124"/>
        <v>0</v>
      </c>
      <c r="O363" s="490">
        <f t="shared" si="125"/>
        <v>0</v>
      </c>
      <c r="P363" s="503"/>
      <c r="Q363" s="504"/>
      <c r="R363" s="504"/>
      <c r="S363" s="504"/>
      <c r="T363" s="504"/>
      <c r="U363" s="504"/>
      <c r="V363" s="504"/>
      <c r="W363" s="504"/>
      <c r="X363" s="504"/>
      <c r="Y363" s="504"/>
      <c r="Z363" s="504"/>
      <c r="AA363" s="504"/>
      <c r="AB363" s="504"/>
      <c r="AC363" s="504"/>
      <c r="AD363" s="504"/>
      <c r="AE363" s="504"/>
      <c r="AF363" s="504"/>
      <c r="AG363" s="504"/>
    </row>
    <row r="364" spans="1:33" s="420" customFormat="1" x14ac:dyDescent="0.2">
      <c r="A364" s="531"/>
      <c r="B364" s="506"/>
      <c r="C364" s="506"/>
      <c r="K364" s="535" t="s">
        <v>1021</v>
      </c>
      <c r="L364" s="490">
        <f>SUM(L359:L363)</f>
        <v>0</v>
      </c>
      <c r="M364" s="490">
        <f t="shared" ref="M364:O364" si="126">SUM(M359:M363)</f>
        <v>0</v>
      </c>
      <c r="N364" s="490">
        <f t="shared" si="126"/>
        <v>0</v>
      </c>
      <c r="O364" s="490">
        <f t="shared" si="126"/>
        <v>0</v>
      </c>
      <c r="P364" s="503"/>
      <c r="Q364" s="504"/>
      <c r="R364" s="504"/>
      <c r="S364" s="504"/>
      <c r="T364" s="504"/>
      <c r="U364" s="504"/>
      <c r="V364" s="504"/>
      <c r="W364" s="504"/>
      <c r="X364" s="504"/>
      <c r="Y364" s="504"/>
      <c r="Z364" s="504"/>
      <c r="AA364" s="504"/>
      <c r="AB364" s="504"/>
      <c r="AC364" s="504"/>
      <c r="AD364" s="504"/>
      <c r="AE364" s="504"/>
      <c r="AF364" s="504"/>
      <c r="AG364" s="504"/>
    </row>
    <row r="365" spans="1:33" s="420" customFormat="1" x14ac:dyDescent="0.2">
      <c r="A365" s="531"/>
      <c r="B365" s="506"/>
      <c r="C365" s="506"/>
      <c r="L365" s="760" t="str">
        <f>IF(L364=i.04119!E19,"","L364 i.04119 E19-с зөрүүтэй")</f>
        <v/>
      </c>
      <c r="M365" s="760" t="str">
        <f>IF(M364=i.04119!E18,"","M364 балансын дүнгээс зөрүүтэй")</f>
        <v/>
      </c>
      <c r="N365" s="760" t="str">
        <f>IF(N364=i.04119!E20,"","N364 балансын дүнгээс зөрүүтэй")</f>
        <v/>
      </c>
      <c r="O365" s="760" t="str">
        <f>IF(O364=(i.04119a!D25+i.04119a!D26+i.04119a!D27+i.04119a!D40-i.04119a!D41+i.04119a!D42+i.04119a!D43+i.04119a!D50+i.04119a!D51+i.04119a!D58+i.04119a!D111+i.04119a!D155),"","O364 i.04119a дахь дүнгүүдийн нийлбэрээс зөрүүтэй")</f>
        <v/>
      </c>
      <c r="P365" s="503"/>
      <c r="Q365" s="504"/>
      <c r="R365" s="504"/>
      <c r="S365" s="504"/>
      <c r="T365" s="504"/>
      <c r="U365" s="504"/>
      <c r="V365" s="504"/>
      <c r="W365" s="504"/>
      <c r="X365" s="504"/>
      <c r="Y365" s="504"/>
      <c r="Z365" s="504"/>
      <c r="AA365" s="504"/>
      <c r="AB365" s="504"/>
      <c r="AC365" s="504"/>
      <c r="AD365" s="504"/>
      <c r="AE365" s="504"/>
      <c r="AF365" s="504"/>
      <c r="AG365" s="504"/>
    </row>
    <row r="366" spans="1:33" s="420" customFormat="1" x14ac:dyDescent="0.2">
      <c r="A366" s="531"/>
      <c r="B366" s="506"/>
      <c r="C366" s="506"/>
      <c r="L366" s="760" t="str">
        <f>IF(L364=i.04119!E19,"",L364-i.04119 E19)</f>
        <v/>
      </c>
      <c r="M366" s="760" t="str">
        <f>IF(M364=i.04119!E18,"",M364-i.04119!E18)</f>
        <v/>
      </c>
      <c r="N366" s="760" t="str">
        <f>IF(N364=i.04119!E20,"",N364-i.04119!E20)</f>
        <v/>
      </c>
      <c r="O366" s="840" t="str">
        <f>IF(O364=(i.04119a!D25+i.04119a!D26+i.04119a!D27+i.04119a!D40-i.04119a!D41+i.04119a!D42+i.04119a!D43+i.04119a!D50+i.04119a!D51+i.04119a!D58+i.04119a!D111+i.04119a!D158),"",O364-(i.04119a!D25+i.04119a!D26+i.04119a!D27+i.04119a!D40-i.04119a!D41+i.04119a!D42+i.04119a!D43+i.04119a!D50+i.04119a!D51+i.04119a!D58+i.04119a!D111+i.04119a!D158))</f>
        <v/>
      </c>
      <c r="P366" s="503"/>
      <c r="Q366" s="504"/>
      <c r="R366" s="504"/>
      <c r="S366" s="504"/>
      <c r="T366" s="504"/>
      <c r="U366" s="504"/>
      <c r="V366" s="504"/>
      <c r="W366" s="504"/>
      <c r="X366" s="504"/>
      <c r="Y366" s="504"/>
      <c r="Z366" s="504"/>
      <c r="AA366" s="504"/>
      <c r="AB366" s="504"/>
      <c r="AC366" s="504"/>
      <c r="AD366" s="504"/>
      <c r="AE366" s="504"/>
      <c r="AF366" s="504"/>
      <c r="AG366" s="504"/>
    </row>
    <row r="367" spans="1:33" s="420" customFormat="1" x14ac:dyDescent="0.2">
      <c r="A367" s="531"/>
      <c r="B367" s="506"/>
      <c r="C367" s="506"/>
      <c r="O367" s="504"/>
      <c r="P367" s="503"/>
      <c r="Q367" s="504"/>
      <c r="R367" s="504"/>
      <c r="S367" s="504"/>
      <c r="T367" s="504"/>
      <c r="U367" s="504"/>
      <c r="V367" s="504"/>
      <c r="W367" s="504"/>
      <c r="X367" s="504"/>
      <c r="Y367" s="504"/>
      <c r="Z367" s="504"/>
      <c r="AA367" s="504"/>
      <c r="AB367" s="504"/>
      <c r="AC367" s="504"/>
      <c r="AD367" s="504"/>
      <c r="AE367" s="504"/>
      <c r="AF367" s="504"/>
      <c r="AG367" s="504"/>
    </row>
    <row r="368" spans="1:33" s="420" customFormat="1" ht="13.5" thickBot="1" x14ac:dyDescent="0.25">
      <c r="A368" s="531"/>
      <c r="B368" s="506"/>
      <c r="C368" s="506"/>
      <c r="O368" s="504"/>
      <c r="P368" s="503"/>
      <c r="Q368" s="504"/>
      <c r="R368" s="504"/>
      <c r="S368" s="504"/>
      <c r="T368" s="504"/>
      <c r="U368" s="504"/>
      <c r="V368" s="504"/>
      <c r="W368" s="504"/>
      <c r="X368" s="504"/>
      <c r="Y368" s="504"/>
      <c r="Z368" s="504"/>
      <c r="AA368" s="504"/>
      <c r="AB368" s="504"/>
      <c r="AC368" s="504"/>
      <c r="AD368" s="504"/>
      <c r="AE368" s="504"/>
      <c r="AF368" s="504"/>
      <c r="AG368" s="504"/>
    </row>
    <row r="369" spans="1:33" s="420" customFormat="1" x14ac:dyDescent="0.2">
      <c r="A369" s="829" t="s">
        <v>1022</v>
      </c>
      <c r="B369" s="71"/>
      <c r="C369" s="506"/>
      <c r="O369" s="504"/>
      <c r="P369" s="503"/>
      <c r="Q369" s="504"/>
      <c r="R369" s="504"/>
      <c r="S369" s="504"/>
      <c r="T369" s="504"/>
      <c r="U369" s="504"/>
      <c r="V369" s="504"/>
      <c r="W369" s="504"/>
      <c r="X369" s="504"/>
      <c r="Y369" s="504"/>
      <c r="Z369" s="504"/>
      <c r="AA369" s="504"/>
      <c r="AB369" s="504"/>
      <c r="AC369" s="504"/>
      <c r="AD369" s="504"/>
      <c r="AE369" s="504"/>
      <c r="AF369" s="504"/>
      <c r="AG369" s="504"/>
    </row>
    <row r="370" spans="1:33" s="420" customFormat="1" x14ac:dyDescent="0.2">
      <c r="A370" s="830" t="s">
        <v>1590</v>
      </c>
      <c r="B370" s="71"/>
      <c r="C370" s="506"/>
      <c r="O370" s="504"/>
      <c r="P370" s="503"/>
      <c r="Q370" s="504"/>
      <c r="R370" s="504"/>
      <c r="S370" s="504"/>
      <c r="T370" s="504"/>
      <c r="U370" s="504"/>
      <c r="V370" s="504"/>
      <c r="W370" s="504"/>
      <c r="X370" s="504"/>
      <c r="Y370" s="504"/>
      <c r="Z370" s="504"/>
      <c r="AA370" s="504"/>
      <c r="AB370" s="504"/>
      <c r="AC370" s="504"/>
      <c r="AD370" s="504"/>
      <c r="AE370" s="504"/>
      <c r="AF370" s="504"/>
      <c r="AG370" s="504"/>
    </row>
    <row r="371" spans="1:33" s="420" customFormat="1" x14ac:dyDescent="0.2">
      <c r="A371" s="830" t="s">
        <v>1600</v>
      </c>
      <c r="B371" s="71"/>
      <c r="C371" s="506"/>
      <c r="O371" s="504"/>
      <c r="P371" s="503"/>
      <c r="Q371" s="504"/>
      <c r="R371" s="504"/>
      <c r="S371" s="504"/>
      <c r="T371" s="504"/>
      <c r="U371" s="504"/>
      <c r="V371" s="504"/>
      <c r="W371" s="504"/>
      <c r="X371" s="504"/>
      <c r="Y371" s="504"/>
      <c r="Z371" s="504"/>
      <c r="AA371" s="504"/>
      <c r="AB371" s="504"/>
      <c r="AC371" s="504"/>
      <c r="AD371" s="504"/>
      <c r="AE371" s="504"/>
      <c r="AF371" s="504"/>
      <c r="AG371" s="504"/>
    </row>
    <row r="372" spans="1:33" s="420" customFormat="1" ht="44.1" customHeight="1" x14ac:dyDescent="0.2">
      <c r="A372" s="1232" t="s">
        <v>1601</v>
      </c>
      <c r="B372" s="1232"/>
      <c r="C372" s="1232"/>
      <c r="D372" s="1232"/>
      <c r="E372" s="1232"/>
      <c r="F372" s="1232"/>
      <c r="O372" s="504"/>
      <c r="P372" s="503"/>
      <c r="Q372" s="504"/>
      <c r="R372" s="504"/>
      <c r="S372" s="504"/>
      <c r="T372" s="504"/>
      <c r="U372" s="504"/>
      <c r="V372" s="504"/>
      <c r="W372" s="504"/>
      <c r="X372" s="504"/>
      <c r="Y372" s="504"/>
      <c r="Z372" s="504"/>
      <c r="AA372" s="504"/>
      <c r="AB372" s="504"/>
      <c r="AC372" s="504"/>
      <c r="AD372" s="504"/>
      <c r="AE372" s="504"/>
      <c r="AF372" s="504"/>
      <c r="AG372" s="504"/>
    </row>
    <row r="373" spans="1:33" s="420" customFormat="1" ht="36.6" customHeight="1" x14ac:dyDescent="0.2">
      <c r="A373" s="1232" t="s">
        <v>1602</v>
      </c>
      <c r="B373" s="1232"/>
      <c r="C373" s="1232"/>
      <c r="D373" s="1232"/>
      <c r="E373" s="1232"/>
      <c r="F373" s="1232"/>
      <c r="O373" s="504"/>
      <c r="P373" s="503"/>
      <c r="Q373" s="504"/>
      <c r="R373" s="504"/>
      <c r="S373" s="504"/>
      <c r="T373" s="504"/>
      <c r="U373" s="504"/>
      <c r="V373" s="504"/>
      <c r="W373" s="504"/>
      <c r="X373" s="504"/>
      <c r="Y373" s="504"/>
      <c r="Z373" s="504"/>
      <c r="AA373" s="504"/>
      <c r="AB373" s="504"/>
      <c r="AC373" s="504"/>
      <c r="AD373" s="504"/>
      <c r="AE373" s="504"/>
      <c r="AF373" s="504"/>
      <c r="AG373" s="504"/>
    </row>
    <row r="374" spans="1:33" s="420" customFormat="1" x14ac:dyDescent="0.2">
      <c r="A374" s="832"/>
      <c r="B374" s="71"/>
      <c r="C374" s="506"/>
      <c r="O374" s="504"/>
      <c r="P374" s="503"/>
      <c r="Q374" s="504"/>
      <c r="R374" s="504"/>
      <c r="S374" s="504"/>
      <c r="T374" s="504"/>
      <c r="U374" s="504"/>
      <c r="V374" s="504"/>
      <c r="W374" s="504"/>
      <c r="X374" s="504"/>
      <c r="Y374" s="504"/>
      <c r="Z374" s="504"/>
      <c r="AA374" s="504"/>
      <c r="AB374" s="504"/>
      <c r="AC374" s="504"/>
      <c r="AD374" s="504"/>
      <c r="AE374" s="504"/>
      <c r="AF374" s="504"/>
      <c r="AG374" s="504"/>
    </row>
    <row r="375" spans="1:33" s="420" customFormat="1" x14ac:dyDescent="0.2">
      <c r="A375" s="833" t="s">
        <v>1594</v>
      </c>
      <c r="B375" s="833" t="s">
        <v>1595</v>
      </c>
      <c r="C375" s="506"/>
      <c r="O375" s="504"/>
      <c r="P375" s="503"/>
      <c r="Q375" s="504"/>
      <c r="R375" s="504"/>
      <c r="S375" s="504"/>
      <c r="T375" s="504"/>
      <c r="U375" s="504"/>
      <c r="V375" s="504"/>
      <c r="W375" s="504"/>
      <c r="X375" s="504"/>
      <c r="Y375" s="504"/>
      <c r="Z375" s="504"/>
      <c r="AA375" s="504"/>
      <c r="AB375" s="504"/>
      <c r="AC375" s="504"/>
      <c r="AD375" s="504"/>
      <c r="AE375" s="504"/>
      <c r="AF375" s="504"/>
      <c r="AG375" s="504"/>
    </row>
    <row r="376" spans="1:33" s="420" customFormat="1" x14ac:dyDescent="0.2">
      <c r="A376" s="834" t="s">
        <v>1596</v>
      </c>
      <c r="B376" s="833"/>
      <c r="C376" s="506"/>
      <c r="O376" s="504"/>
      <c r="P376" s="503"/>
      <c r="Q376" s="504"/>
      <c r="R376" s="504"/>
      <c r="S376" s="504"/>
      <c r="T376" s="504"/>
      <c r="U376" s="504"/>
      <c r="V376" s="504"/>
      <c r="W376" s="504"/>
      <c r="X376" s="504"/>
      <c r="Y376" s="504"/>
      <c r="Z376" s="504"/>
      <c r="AA376" s="504"/>
      <c r="AB376" s="504"/>
      <c r="AC376" s="504"/>
      <c r="AD376" s="504"/>
      <c r="AE376" s="504"/>
      <c r="AF376" s="504"/>
      <c r="AG376" s="504"/>
    </row>
    <row r="377" spans="1:33" s="420" customFormat="1" x14ac:dyDescent="0.2">
      <c r="A377" s="834" t="s">
        <v>1597</v>
      </c>
      <c r="B377" s="835"/>
      <c r="C377" s="506"/>
      <c r="O377" s="504"/>
      <c r="P377" s="503"/>
      <c r="Q377" s="504"/>
      <c r="R377" s="504"/>
      <c r="S377" s="504"/>
      <c r="T377" s="504"/>
      <c r="U377" s="504"/>
      <c r="V377" s="504"/>
      <c r="W377" s="504"/>
      <c r="X377" s="504"/>
      <c r="Y377" s="504"/>
      <c r="Z377" s="504"/>
      <c r="AA377" s="504"/>
      <c r="AB377" s="504"/>
      <c r="AC377" s="504"/>
      <c r="AD377" s="504"/>
      <c r="AE377" s="504"/>
      <c r="AF377" s="504"/>
      <c r="AG377" s="504"/>
    </row>
    <row r="378" spans="1:33" s="420" customFormat="1" x14ac:dyDescent="0.2">
      <c r="A378" s="834" t="s">
        <v>1598</v>
      </c>
      <c r="B378" s="836"/>
      <c r="C378" s="506"/>
      <c r="O378" s="504"/>
      <c r="P378" s="503"/>
      <c r="Q378" s="504"/>
      <c r="R378" s="504"/>
      <c r="S378" s="504"/>
      <c r="T378" s="504"/>
      <c r="U378" s="504"/>
      <c r="V378" s="504"/>
      <c r="W378" s="504"/>
      <c r="X378" s="504"/>
      <c r="Y378" s="504"/>
      <c r="Z378" s="504"/>
      <c r="AA378" s="504"/>
      <c r="AB378" s="504"/>
      <c r="AC378" s="504"/>
      <c r="AD378" s="504"/>
      <c r="AE378" s="504"/>
      <c r="AF378" s="504"/>
      <c r="AG378" s="504"/>
    </row>
    <row r="379" spans="1:33" s="420" customFormat="1" x14ac:dyDescent="0.2">
      <c r="A379" s="834" t="s">
        <v>1599</v>
      </c>
      <c r="B379" s="837"/>
      <c r="C379" s="506"/>
      <c r="O379" s="504"/>
      <c r="P379" s="503"/>
      <c r="Q379" s="504"/>
      <c r="R379" s="504"/>
      <c r="S379" s="504"/>
      <c r="T379" s="504"/>
      <c r="U379" s="504"/>
      <c r="V379" s="504"/>
      <c r="W379" s="504"/>
      <c r="X379" s="504"/>
      <c r="Y379" s="504"/>
      <c r="Z379" s="504"/>
      <c r="AA379" s="504"/>
      <c r="AB379" s="504"/>
      <c r="AC379" s="504"/>
      <c r="AD379" s="504"/>
      <c r="AE379" s="504"/>
      <c r="AF379" s="504"/>
      <c r="AG379" s="504"/>
    </row>
    <row r="380" spans="1:33" s="420" customFormat="1" x14ac:dyDescent="0.2">
      <c r="A380" s="531"/>
      <c r="B380" s="506"/>
      <c r="C380" s="506"/>
      <c r="O380" s="504"/>
      <c r="P380" s="503"/>
      <c r="Q380" s="504"/>
      <c r="R380" s="504"/>
      <c r="S380" s="504"/>
      <c r="T380" s="504"/>
      <c r="U380" s="504"/>
      <c r="V380" s="504"/>
      <c r="W380" s="504"/>
      <c r="X380" s="504"/>
      <c r="Y380" s="504"/>
      <c r="Z380" s="504"/>
      <c r="AA380" s="504"/>
      <c r="AB380" s="504"/>
      <c r="AC380" s="504"/>
      <c r="AD380" s="504"/>
      <c r="AE380" s="504"/>
      <c r="AF380" s="504"/>
      <c r="AG380" s="504"/>
    </row>
    <row r="381" spans="1:33" s="420" customFormat="1" x14ac:dyDescent="0.2">
      <c r="A381" s="531"/>
      <c r="B381" s="506"/>
      <c r="C381" s="506"/>
      <c r="O381" s="504"/>
      <c r="P381" s="503"/>
      <c r="Q381" s="504"/>
      <c r="R381" s="504"/>
      <c r="S381" s="504"/>
      <c r="T381" s="504"/>
      <c r="U381" s="504"/>
      <c r="V381" s="504"/>
      <c r="W381" s="504"/>
      <c r="X381" s="504"/>
      <c r="Y381" s="504"/>
      <c r="Z381" s="504"/>
      <c r="AA381" s="504"/>
      <c r="AB381" s="504"/>
      <c r="AC381" s="504"/>
      <c r="AD381" s="504"/>
      <c r="AE381" s="504"/>
      <c r="AF381" s="504"/>
      <c r="AG381" s="504"/>
    </row>
    <row r="382" spans="1:33" s="420" customFormat="1" x14ac:dyDescent="0.2">
      <c r="A382" s="531"/>
      <c r="B382" s="506"/>
      <c r="C382" s="506"/>
      <c r="O382" s="504"/>
      <c r="P382" s="503"/>
      <c r="Q382" s="504"/>
      <c r="R382" s="504"/>
      <c r="S382" s="504"/>
      <c r="T382" s="504"/>
      <c r="U382" s="504"/>
      <c r="V382" s="504"/>
      <c r="W382" s="504"/>
      <c r="X382" s="504"/>
      <c r="Y382" s="504"/>
      <c r="Z382" s="504"/>
      <c r="AA382" s="504"/>
      <c r="AB382" s="504"/>
      <c r="AC382" s="504"/>
      <c r="AD382" s="504"/>
      <c r="AE382" s="504"/>
      <c r="AF382" s="504"/>
      <c r="AG382" s="504"/>
    </row>
    <row r="383" spans="1:33" s="420" customFormat="1" x14ac:dyDescent="0.2">
      <c r="A383" s="531"/>
      <c r="B383" s="506"/>
      <c r="C383" s="506"/>
      <c r="O383" s="504"/>
      <c r="P383" s="503"/>
      <c r="Q383" s="504"/>
      <c r="R383" s="504"/>
      <c r="S383" s="504"/>
      <c r="T383" s="504"/>
      <c r="U383" s="504"/>
      <c r="V383" s="504"/>
      <c r="W383" s="504"/>
      <c r="X383" s="504"/>
      <c r="Y383" s="504"/>
      <c r="Z383" s="504"/>
      <c r="AA383" s="504"/>
      <c r="AB383" s="504"/>
      <c r="AC383" s="504"/>
      <c r="AD383" s="504"/>
      <c r="AE383" s="504"/>
      <c r="AF383" s="504"/>
      <c r="AG383" s="504"/>
    </row>
    <row r="384" spans="1:33" s="420" customFormat="1" x14ac:dyDescent="0.2">
      <c r="A384" s="531"/>
      <c r="B384" s="506"/>
      <c r="C384" s="506"/>
      <c r="O384" s="504"/>
      <c r="P384" s="503"/>
      <c r="Q384" s="504"/>
      <c r="R384" s="504"/>
      <c r="S384" s="504"/>
      <c r="T384" s="504"/>
      <c r="U384" s="504"/>
      <c r="V384" s="504"/>
      <c r="W384" s="504"/>
      <c r="X384" s="504"/>
      <c r="Y384" s="504"/>
      <c r="Z384" s="504"/>
      <c r="AA384" s="504"/>
      <c r="AB384" s="504"/>
      <c r="AC384" s="504"/>
      <c r="AD384" s="504"/>
      <c r="AE384" s="504"/>
      <c r="AF384" s="504"/>
      <c r="AG384" s="504"/>
    </row>
    <row r="385" spans="1:33" s="420" customFormat="1" x14ac:dyDescent="0.2">
      <c r="A385" s="531"/>
      <c r="B385" s="506"/>
      <c r="C385" s="506"/>
      <c r="O385" s="504"/>
      <c r="P385" s="503"/>
      <c r="Q385" s="504"/>
      <c r="R385" s="504"/>
      <c r="S385" s="504"/>
      <c r="T385" s="504"/>
      <c r="U385" s="504"/>
      <c r="V385" s="504"/>
      <c r="W385" s="504"/>
      <c r="X385" s="504"/>
      <c r="Y385" s="504"/>
      <c r="Z385" s="504"/>
      <c r="AA385" s="504"/>
      <c r="AB385" s="504"/>
      <c r="AC385" s="504"/>
      <c r="AD385" s="504"/>
      <c r="AE385" s="504"/>
      <c r="AF385" s="504"/>
      <c r="AG385" s="504"/>
    </row>
    <row r="386" spans="1:33" s="420" customFormat="1" x14ac:dyDescent="0.2">
      <c r="A386" s="531"/>
      <c r="B386" s="506"/>
      <c r="C386" s="506"/>
      <c r="O386" s="504"/>
      <c r="P386" s="503"/>
      <c r="Q386" s="504"/>
      <c r="R386" s="504"/>
      <c r="S386" s="504"/>
      <c r="T386" s="504"/>
      <c r="U386" s="504"/>
      <c r="V386" s="504"/>
      <c r="W386" s="504"/>
      <c r="X386" s="504"/>
      <c r="Y386" s="504"/>
      <c r="Z386" s="504"/>
      <c r="AA386" s="504"/>
      <c r="AB386" s="504"/>
      <c r="AC386" s="504"/>
      <c r="AD386" s="504"/>
      <c r="AE386" s="504"/>
      <c r="AF386" s="504"/>
      <c r="AG386" s="504"/>
    </row>
    <row r="387" spans="1:33" s="420" customFormat="1" x14ac:dyDescent="0.2">
      <c r="A387" s="531"/>
      <c r="B387" s="506"/>
      <c r="C387" s="506"/>
      <c r="O387" s="504"/>
      <c r="P387" s="503"/>
      <c r="Q387" s="504"/>
      <c r="R387" s="504"/>
      <c r="S387" s="504"/>
      <c r="T387" s="504"/>
      <c r="U387" s="504"/>
      <c r="V387" s="504"/>
      <c r="W387" s="504"/>
      <c r="X387" s="504"/>
      <c r="Y387" s="504"/>
      <c r="Z387" s="504"/>
      <c r="AA387" s="504"/>
      <c r="AB387" s="504"/>
      <c r="AC387" s="504"/>
      <c r="AD387" s="504"/>
      <c r="AE387" s="504"/>
      <c r="AF387" s="504"/>
      <c r="AG387" s="504"/>
    </row>
    <row r="388" spans="1:33" s="420" customFormat="1" x14ac:dyDescent="0.2">
      <c r="A388" s="531"/>
      <c r="B388" s="506"/>
      <c r="C388" s="506"/>
      <c r="O388" s="504"/>
      <c r="P388" s="503"/>
      <c r="Q388" s="504"/>
      <c r="R388" s="504"/>
      <c r="S388" s="504"/>
      <c r="T388" s="504"/>
      <c r="U388" s="504"/>
      <c r="V388" s="504"/>
      <c r="W388" s="504"/>
      <c r="X388" s="504"/>
      <c r="Y388" s="504"/>
      <c r="Z388" s="504"/>
      <c r="AA388" s="504"/>
      <c r="AB388" s="504"/>
      <c r="AC388" s="504"/>
      <c r="AD388" s="504"/>
      <c r="AE388" s="504"/>
      <c r="AF388" s="504"/>
      <c r="AG388" s="504"/>
    </row>
    <row r="389" spans="1:33" s="420" customFormat="1" x14ac:dyDescent="0.2">
      <c r="A389" s="531"/>
      <c r="B389" s="506"/>
      <c r="C389" s="506"/>
      <c r="O389" s="504"/>
      <c r="P389" s="503"/>
      <c r="Q389" s="504"/>
      <c r="R389" s="504"/>
      <c r="S389" s="504"/>
      <c r="T389" s="504"/>
      <c r="U389" s="504"/>
      <c r="V389" s="504"/>
      <c r="W389" s="504"/>
      <c r="X389" s="504"/>
      <c r="Y389" s="504"/>
      <c r="Z389" s="504"/>
      <c r="AA389" s="504"/>
      <c r="AB389" s="504"/>
      <c r="AC389" s="504"/>
      <c r="AD389" s="504"/>
      <c r="AE389" s="504"/>
      <c r="AF389" s="504"/>
      <c r="AG389" s="504"/>
    </row>
    <row r="390" spans="1:33" s="420" customFormat="1" x14ac:dyDescent="0.2">
      <c r="A390" s="531"/>
      <c r="B390" s="506"/>
      <c r="C390" s="506"/>
      <c r="O390" s="504"/>
      <c r="P390" s="503"/>
      <c r="Q390" s="504"/>
      <c r="R390" s="504"/>
      <c r="S390" s="504"/>
      <c r="T390" s="504"/>
      <c r="U390" s="504"/>
      <c r="V390" s="504"/>
      <c r="W390" s="504"/>
      <c r="X390" s="504"/>
      <c r="Y390" s="504"/>
      <c r="Z390" s="504"/>
      <c r="AA390" s="504"/>
      <c r="AB390" s="504"/>
      <c r="AC390" s="504"/>
      <c r="AD390" s="504"/>
      <c r="AE390" s="504"/>
      <c r="AF390" s="504"/>
      <c r="AG390" s="504"/>
    </row>
    <row r="391" spans="1:33" s="420" customFormat="1" x14ac:dyDescent="0.2">
      <c r="A391" s="531"/>
      <c r="B391" s="506"/>
      <c r="C391" s="506"/>
      <c r="O391" s="504"/>
      <c r="P391" s="503"/>
      <c r="Q391" s="504"/>
      <c r="R391" s="504"/>
      <c r="S391" s="504"/>
      <c r="T391" s="504"/>
      <c r="U391" s="504"/>
      <c r="V391" s="504"/>
      <c r="W391" s="504"/>
      <c r="X391" s="504"/>
      <c r="Y391" s="504"/>
      <c r="Z391" s="504"/>
      <c r="AA391" s="504"/>
      <c r="AB391" s="504"/>
      <c r="AC391" s="504"/>
      <c r="AD391" s="504"/>
      <c r="AE391" s="504"/>
      <c r="AF391" s="504"/>
      <c r="AG391" s="504"/>
    </row>
    <row r="392" spans="1:33" s="420" customFormat="1" x14ac:dyDescent="0.2">
      <c r="A392" s="531"/>
      <c r="B392" s="506"/>
      <c r="C392" s="506"/>
      <c r="O392" s="504"/>
      <c r="P392" s="503"/>
      <c r="Q392" s="504"/>
      <c r="R392" s="504"/>
      <c r="S392" s="504"/>
      <c r="T392" s="504"/>
      <c r="U392" s="504"/>
      <c r="V392" s="504"/>
      <c r="W392" s="504"/>
      <c r="X392" s="504"/>
      <c r="Y392" s="504"/>
      <c r="Z392" s="504"/>
      <c r="AA392" s="504"/>
      <c r="AB392" s="504"/>
      <c r="AC392" s="504"/>
      <c r="AD392" s="504"/>
      <c r="AE392" s="504"/>
      <c r="AF392" s="504"/>
      <c r="AG392" s="504"/>
    </row>
    <row r="393" spans="1:33" s="420" customFormat="1" x14ac:dyDescent="0.2">
      <c r="A393" s="531"/>
      <c r="B393" s="506"/>
      <c r="C393" s="506"/>
      <c r="O393" s="504"/>
      <c r="P393" s="503"/>
      <c r="Q393" s="504"/>
      <c r="R393" s="504"/>
      <c r="S393" s="504"/>
      <c r="T393" s="504"/>
      <c r="U393" s="504"/>
      <c r="V393" s="504"/>
      <c r="W393" s="504"/>
      <c r="X393" s="504"/>
      <c r="Y393" s="504"/>
      <c r="Z393" s="504"/>
      <c r="AA393" s="504"/>
      <c r="AB393" s="504"/>
      <c r="AC393" s="504"/>
      <c r="AD393" s="504"/>
      <c r="AE393" s="504"/>
      <c r="AF393" s="504"/>
      <c r="AG393" s="504"/>
    </row>
    <row r="394" spans="1:33" s="420" customFormat="1" x14ac:dyDescent="0.2">
      <c r="A394" s="531"/>
      <c r="B394" s="506"/>
      <c r="C394" s="506"/>
      <c r="O394" s="504"/>
      <c r="P394" s="503"/>
      <c r="Q394" s="504"/>
      <c r="R394" s="504"/>
      <c r="S394" s="504"/>
      <c r="T394" s="504"/>
      <c r="U394" s="504"/>
      <c r="V394" s="504"/>
      <c r="W394" s="504"/>
      <c r="X394" s="504"/>
      <c r="Y394" s="504"/>
      <c r="Z394" s="504"/>
      <c r="AA394" s="504"/>
      <c r="AB394" s="504"/>
      <c r="AC394" s="504"/>
      <c r="AD394" s="504"/>
      <c r="AE394" s="504"/>
      <c r="AF394" s="504"/>
      <c r="AG394" s="504"/>
    </row>
    <row r="395" spans="1:33" s="420" customFormat="1" x14ac:dyDescent="0.2">
      <c r="A395" s="531"/>
      <c r="B395" s="506"/>
      <c r="C395" s="506"/>
      <c r="O395" s="504"/>
      <c r="P395" s="503"/>
      <c r="Q395" s="504"/>
      <c r="R395" s="504"/>
      <c r="S395" s="504"/>
      <c r="T395" s="504"/>
      <c r="U395" s="504"/>
      <c r="V395" s="504"/>
      <c r="W395" s="504"/>
      <c r="X395" s="504"/>
      <c r="Y395" s="504"/>
      <c r="Z395" s="504"/>
      <c r="AA395" s="504"/>
      <c r="AB395" s="504"/>
      <c r="AC395" s="504"/>
      <c r="AD395" s="504"/>
      <c r="AE395" s="504"/>
      <c r="AF395" s="504"/>
      <c r="AG395" s="504"/>
    </row>
    <row r="396" spans="1:33" s="420" customFormat="1" x14ac:dyDescent="0.2">
      <c r="A396" s="531"/>
      <c r="B396" s="506"/>
      <c r="C396" s="506"/>
      <c r="O396" s="504"/>
      <c r="P396" s="503"/>
      <c r="Q396" s="504"/>
      <c r="R396" s="504"/>
      <c r="S396" s="504"/>
      <c r="T396" s="504"/>
      <c r="U396" s="504"/>
      <c r="V396" s="504"/>
      <c r="W396" s="504"/>
      <c r="X396" s="504"/>
      <c r="Y396" s="504"/>
      <c r="Z396" s="504"/>
      <c r="AA396" s="504"/>
      <c r="AB396" s="504"/>
      <c r="AC396" s="504"/>
      <c r="AD396" s="504"/>
      <c r="AE396" s="504"/>
      <c r="AF396" s="504"/>
      <c r="AG396" s="504"/>
    </row>
    <row r="397" spans="1:33" s="420" customFormat="1" x14ac:dyDescent="0.2">
      <c r="A397" s="531"/>
      <c r="B397" s="506"/>
      <c r="C397" s="506"/>
      <c r="O397" s="504"/>
      <c r="P397" s="503"/>
      <c r="Q397" s="504"/>
      <c r="R397" s="504"/>
      <c r="S397" s="504"/>
      <c r="T397" s="504"/>
      <c r="U397" s="504"/>
      <c r="V397" s="504"/>
      <c r="W397" s="504"/>
      <c r="X397" s="504"/>
      <c r="Y397" s="504"/>
      <c r="Z397" s="504"/>
      <c r="AA397" s="504"/>
      <c r="AB397" s="504"/>
      <c r="AC397" s="504"/>
      <c r="AD397" s="504"/>
      <c r="AE397" s="504"/>
      <c r="AF397" s="504"/>
      <c r="AG397" s="504"/>
    </row>
    <row r="398" spans="1:33" s="420" customFormat="1" x14ac:dyDescent="0.2">
      <c r="A398" s="531"/>
      <c r="B398" s="506"/>
      <c r="C398" s="506"/>
      <c r="O398" s="504"/>
      <c r="P398" s="503"/>
      <c r="Q398" s="504"/>
      <c r="R398" s="504"/>
      <c r="S398" s="504"/>
      <c r="T398" s="504"/>
      <c r="U398" s="504"/>
      <c r="V398" s="504"/>
      <c r="W398" s="504"/>
      <c r="X398" s="504"/>
      <c r="Y398" s="504"/>
      <c r="Z398" s="504"/>
      <c r="AA398" s="504"/>
      <c r="AB398" s="504"/>
      <c r="AC398" s="504"/>
      <c r="AD398" s="504"/>
      <c r="AE398" s="504"/>
      <c r="AF398" s="504"/>
      <c r="AG398" s="504"/>
    </row>
    <row r="399" spans="1:33" s="420" customFormat="1" x14ac:dyDescent="0.2">
      <c r="A399" s="531"/>
      <c r="B399" s="506"/>
      <c r="C399" s="506"/>
      <c r="O399" s="504"/>
      <c r="P399" s="503"/>
      <c r="Q399" s="504"/>
      <c r="R399" s="504"/>
      <c r="S399" s="504"/>
      <c r="T399" s="504"/>
      <c r="U399" s="504"/>
      <c r="V399" s="504"/>
      <c r="W399" s="504"/>
      <c r="X399" s="504"/>
      <c r="Y399" s="504"/>
      <c r="Z399" s="504"/>
      <c r="AA399" s="504"/>
      <c r="AB399" s="504"/>
      <c r="AC399" s="504"/>
      <c r="AD399" s="504"/>
      <c r="AE399" s="504"/>
      <c r="AF399" s="504"/>
      <c r="AG399" s="504"/>
    </row>
    <row r="400" spans="1:33" s="420" customFormat="1" x14ac:dyDescent="0.2">
      <c r="A400" s="531"/>
      <c r="B400" s="506"/>
      <c r="C400" s="506"/>
      <c r="O400" s="504"/>
      <c r="P400" s="503"/>
      <c r="Q400" s="504"/>
      <c r="R400" s="504"/>
      <c r="S400" s="504"/>
      <c r="T400" s="504"/>
      <c r="U400" s="504"/>
      <c r="V400" s="504"/>
      <c r="W400" s="504"/>
      <c r="X400" s="504"/>
      <c r="Y400" s="504"/>
      <c r="Z400" s="504"/>
      <c r="AA400" s="504"/>
      <c r="AB400" s="504"/>
      <c r="AC400" s="504"/>
      <c r="AD400" s="504"/>
      <c r="AE400" s="504"/>
      <c r="AF400" s="504"/>
      <c r="AG400" s="504"/>
    </row>
    <row r="401" spans="1:33" s="420" customFormat="1" x14ac:dyDescent="0.2">
      <c r="A401" s="531"/>
      <c r="B401" s="506"/>
      <c r="C401" s="506"/>
      <c r="O401" s="504"/>
      <c r="P401" s="503"/>
      <c r="Q401" s="504"/>
      <c r="R401" s="504"/>
      <c r="S401" s="504"/>
      <c r="T401" s="504"/>
      <c r="U401" s="504"/>
      <c r="V401" s="504"/>
      <c r="W401" s="504"/>
      <c r="X401" s="504"/>
      <c r="Y401" s="504"/>
      <c r="Z401" s="504"/>
      <c r="AA401" s="504"/>
      <c r="AB401" s="504"/>
      <c r="AC401" s="504"/>
      <c r="AD401" s="504"/>
      <c r="AE401" s="504"/>
      <c r="AF401" s="504"/>
      <c r="AG401" s="504"/>
    </row>
    <row r="402" spans="1:33" s="420" customFormat="1" x14ac:dyDescent="0.2">
      <c r="A402" s="531"/>
      <c r="B402" s="506"/>
      <c r="C402" s="506"/>
      <c r="O402" s="504"/>
      <c r="P402" s="503"/>
      <c r="Q402" s="504"/>
      <c r="R402" s="504"/>
      <c r="S402" s="504"/>
      <c r="T402" s="504"/>
      <c r="U402" s="504"/>
      <c r="V402" s="504"/>
      <c r="W402" s="504"/>
      <c r="X402" s="504"/>
      <c r="Y402" s="504"/>
      <c r="Z402" s="504"/>
      <c r="AA402" s="504"/>
      <c r="AB402" s="504"/>
      <c r="AC402" s="504"/>
      <c r="AD402" s="504"/>
      <c r="AE402" s="504"/>
      <c r="AF402" s="504"/>
      <c r="AG402" s="504"/>
    </row>
    <row r="403" spans="1:33" s="420" customFormat="1" x14ac:dyDescent="0.2">
      <c r="A403" s="531"/>
      <c r="B403" s="506"/>
      <c r="C403" s="506"/>
      <c r="O403" s="504"/>
      <c r="P403" s="503"/>
      <c r="Q403" s="504"/>
      <c r="R403" s="504"/>
      <c r="S403" s="504"/>
      <c r="T403" s="504"/>
      <c r="U403" s="504"/>
      <c r="V403" s="504"/>
      <c r="W403" s="504"/>
      <c r="X403" s="504"/>
      <c r="Y403" s="504"/>
      <c r="Z403" s="504"/>
      <c r="AA403" s="504"/>
      <c r="AB403" s="504"/>
      <c r="AC403" s="504"/>
      <c r="AD403" s="504"/>
      <c r="AE403" s="504"/>
      <c r="AF403" s="504"/>
      <c r="AG403" s="504"/>
    </row>
    <row r="404" spans="1:33" s="420" customFormat="1" x14ac:dyDescent="0.2">
      <c r="A404" s="531"/>
      <c r="B404" s="506"/>
      <c r="C404" s="506"/>
      <c r="O404" s="504"/>
      <c r="P404" s="503"/>
      <c r="Q404" s="504"/>
      <c r="R404" s="504"/>
      <c r="S404" s="504"/>
      <c r="T404" s="504"/>
      <c r="U404" s="504"/>
      <c r="V404" s="504"/>
      <c r="W404" s="504"/>
      <c r="X404" s="504"/>
      <c r="Y404" s="504"/>
      <c r="Z404" s="504"/>
      <c r="AA404" s="504"/>
      <c r="AB404" s="504"/>
      <c r="AC404" s="504"/>
      <c r="AD404" s="504"/>
      <c r="AE404" s="504"/>
      <c r="AF404" s="504"/>
      <c r="AG404" s="504"/>
    </row>
    <row r="405" spans="1:33" s="420" customFormat="1" x14ac:dyDescent="0.2">
      <c r="A405" s="531"/>
      <c r="B405" s="506"/>
      <c r="C405" s="506"/>
      <c r="O405" s="504"/>
      <c r="P405" s="503"/>
      <c r="Q405" s="504"/>
      <c r="R405" s="504"/>
      <c r="S405" s="504"/>
      <c r="T405" s="504"/>
      <c r="U405" s="504"/>
      <c r="V405" s="504"/>
      <c r="W405" s="504"/>
      <c r="X405" s="504"/>
      <c r="Y405" s="504"/>
      <c r="Z405" s="504"/>
      <c r="AA405" s="504"/>
      <c r="AB405" s="504"/>
      <c r="AC405" s="504"/>
      <c r="AD405" s="504"/>
      <c r="AE405" s="504"/>
      <c r="AF405" s="504"/>
      <c r="AG405" s="504"/>
    </row>
    <row r="406" spans="1:33" s="420" customFormat="1" x14ac:dyDescent="0.2">
      <c r="A406" s="531"/>
      <c r="B406" s="506"/>
      <c r="C406" s="506"/>
      <c r="O406" s="504"/>
      <c r="P406" s="503"/>
      <c r="Q406" s="504"/>
      <c r="R406" s="504"/>
      <c r="S406" s="504"/>
      <c r="T406" s="504"/>
      <c r="U406" s="504"/>
      <c r="V406" s="504"/>
      <c r="W406" s="504"/>
      <c r="X406" s="504"/>
      <c r="Y406" s="504"/>
      <c r="Z406" s="504"/>
      <c r="AA406" s="504"/>
      <c r="AB406" s="504"/>
      <c r="AC406" s="504"/>
      <c r="AD406" s="504"/>
      <c r="AE406" s="504"/>
      <c r="AF406" s="504"/>
      <c r="AG406" s="504"/>
    </row>
    <row r="407" spans="1:33" s="420" customFormat="1" x14ac:dyDescent="0.2">
      <c r="A407" s="531"/>
      <c r="B407" s="506"/>
      <c r="C407" s="506"/>
      <c r="O407" s="504"/>
      <c r="P407" s="503"/>
      <c r="Q407" s="504"/>
      <c r="R407" s="504"/>
      <c r="S407" s="504"/>
      <c r="T407" s="504"/>
      <c r="U407" s="504"/>
      <c r="V407" s="504"/>
      <c r="W407" s="504"/>
      <c r="X407" s="504"/>
      <c r="Y407" s="504"/>
      <c r="Z407" s="504"/>
      <c r="AA407" s="504"/>
      <c r="AB407" s="504"/>
      <c r="AC407" s="504"/>
      <c r="AD407" s="504"/>
      <c r="AE407" s="504"/>
      <c r="AF407" s="504"/>
      <c r="AG407" s="504"/>
    </row>
    <row r="408" spans="1:33" s="420" customFormat="1" x14ac:dyDescent="0.2">
      <c r="A408" s="531"/>
      <c r="B408" s="506"/>
      <c r="C408" s="506"/>
      <c r="O408" s="504"/>
      <c r="P408" s="503"/>
      <c r="Q408" s="504"/>
      <c r="R408" s="504"/>
      <c r="S408" s="504"/>
      <c r="T408" s="504"/>
      <c r="U408" s="504"/>
      <c r="V408" s="504"/>
      <c r="W408" s="504"/>
      <c r="X408" s="504"/>
      <c r="Y408" s="504"/>
      <c r="Z408" s="504"/>
      <c r="AA408" s="504"/>
      <c r="AB408" s="504"/>
      <c r="AC408" s="504"/>
      <c r="AD408" s="504"/>
      <c r="AE408" s="504"/>
      <c r="AF408" s="504"/>
      <c r="AG408" s="504"/>
    </row>
    <row r="409" spans="1:33" s="420" customFormat="1" x14ac:dyDescent="0.2">
      <c r="A409" s="531"/>
      <c r="B409" s="506"/>
      <c r="C409" s="506"/>
      <c r="O409" s="504"/>
      <c r="P409" s="503"/>
      <c r="Q409" s="504"/>
      <c r="R409" s="504"/>
      <c r="S409" s="504"/>
      <c r="T409" s="504"/>
      <c r="U409" s="504"/>
      <c r="V409" s="504"/>
      <c r="W409" s="504"/>
      <c r="X409" s="504"/>
      <c r="Y409" s="504"/>
      <c r="Z409" s="504"/>
      <c r="AA409" s="504"/>
      <c r="AB409" s="504"/>
      <c r="AC409" s="504"/>
      <c r="AD409" s="504"/>
      <c r="AE409" s="504"/>
      <c r="AF409" s="504"/>
      <c r="AG409" s="504"/>
    </row>
    <row r="410" spans="1:33" s="420" customFormat="1" x14ac:dyDescent="0.2">
      <c r="A410" s="531"/>
      <c r="B410" s="506"/>
      <c r="C410" s="506"/>
      <c r="O410" s="504"/>
      <c r="P410" s="503"/>
      <c r="Q410" s="504"/>
      <c r="R410" s="504"/>
      <c r="S410" s="504"/>
      <c r="T410" s="504"/>
      <c r="U410" s="504"/>
      <c r="V410" s="504"/>
      <c r="W410" s="504"/>
      <c r="X410" s="504"/>
      <c r="Y410" s="504"/>
      <c r="Z410" s="504"/>
      <c r="AA410" s="504"/>
      <c r="AB410" s="504"/>
      <c r="AC410" s="504"/>
      <c r="AD410" s="504"/>
      <c r="AE410" s="504"/>
      <c r="AF410" s="504"/>
      <c r="AG410" s="504"/>
    </row>
    <row r="411" spans="1:33" s="420" customFormat="1" x14ac:dyDescent="0.2">
      <c r="A411" s="531"/>
      <c r="B411" s="506"/>
      <c r="C411" s="506"/>
      <c r="O411" s="504"/>
      <c r="P411" s="503"/>
      <c r="Q411" s="504"/>
      <c r="R411" s="504"/>
      <c r="S411" s="504"/>
      <c r="T411" s="504"/>
      <c r="U411" s="504"/>
      <c r="V411" s="504"/>
      <c r="W411" s="504"/>
      <c r="X411" s="504"/>
      <c r="Y411" s="504"/>
      <c r="Z411" s="504"/>
      <c r="AA411" s="504"/>
      <c r="AB411" s="504"/>
      <c r="AC411" s="504"/>
      <c r="AD411" s="504"/>
      <c r="AE411" s="504"/>
      <c r="AF411" s="504"/>
      <c r="AG411" s="504"/>
    </row>
    <row r="412" spans="1:33" s="420" customFormat="1" x14ac:dyDescent="0.2">
      <c r="A412" s="531"/>
      <c r="B412" s="506"/>
      <c r="C412" s="506"/>
      <c r="O412" s="504"/>
      <c r="P412" s="503"/>
      <c r="Q412" s="504"/>
      <c r="R412" s="504"/>
      <c r="S412" s="504"/>
      <c r="T412" s="504"/>
      <c r="U412" s="504"/>
      <c r="V412" s="504"/>
      <c r="W412" s="504"/>
      <c r="X412" s="504"/>
      <c r="Y412" s="504"/>
      <c r="Z412" s="504"/>
      <c r="AA412" s="504"/>
      <c r="AB412" s="504"/>
      <c r="AC412" s="504"/>
      <c r="AD412" s="504"/>
      <c r="AE412" s="504"/>
      <c r="AF412" s="504"/>
      <c r="AG412" s="504"/>
    </row>
    <row r="413" spans="1:33" s="420" customFormat="1" x14ac:dyDescent="0.2">
      <c r="A413" s="531"/>
      <c r="B413" s="506"/>
      <c r="C413" s="506"/>
      <c r="O413" s="504"/>
      <c r="P413" s="503"/>
      <c r="Q413" s="504"/>
      <c r="R413" s="504"/>
      <c r="S413" s="504"/>
      <c r="T413" s="504"/>
      <c r="U413" s="504"/>
      <c r="V413" s="504"/>
      <c r="W413" s="504"/>
      <c r="X413" s="504"/>
      <c r="Y413" s="504"/>
      <c r="Z413" s="504"/>
      <c r="AA413" s="504"/>
      <c r="AB413" s="504"/>
      <c r="AC413" s="504"/>
      <c r="AD413" s="504"/>
      <c r="AE413" s="504"/>
      <c r="AF413" s="504"/>
      <c r="AG413" s="504"/>
    </row>
    <row r="414" spans="1:33" s="420" customFormat="1" x14ac:dyDescent="0.2">
      <c r="A414" s="531"/>
      <c r="B414" s="506"/>
      <c r="C414" s="506"/>
      <c r="O414" s="504"/>
      <c r="P414" s="503"/>
      <c r="Q414" s="504"/>
      <c r="R414" s="504"/>
      <c r="S414" s="504"/>
      <c r="T414" s="504"/>
      <c r="U414" s="504"/>
      <c r="V414" s="504"/>
      <c r="W414" s="504"/>
      <c r="X414" s="504"/>
      <c r="Y414" s="504"/>
      <c r="Z414" s="504"/>
      <c r="AA414" s="504"/>
      <c r="AB414" s="504"/>
      <c r="AC414" s="504"/>
      <c r="AD414" s="504"/>
      <c r="AE414" s="504"/>
      <c r="AF414" s="504"/>
      <c r="AG414" s="504"/>
    </row>
    <row r="415" spans="1:33" s="420" customFormat="1" x14ac:dyDescent="0.2">
      <c r="A415" s="531"/>
      <c r="B415" s="506"/>
      <c r="C415" s="506"/>
      <c r="O415" s="504"/>
      <c r="P415" s="503"/>
      <c r="Q415" s="504"/>
      <c r="R415" s="504"/>
      <c r="S415" s="504"/>
      <c r="T415" s="504"/>
      <c r="U415" s="504"/>
      <c r="V415" s="504"/>
      <c r="W415" s="504"/>
      <c r="X415" s="504"/>
      <c r="Y415" s="504"/>
      <c r="Z415" s="504"/>
      <c r="AA415" s="504"/>
      <c r="AB415" s="504"/>
      <c r="AC415" s="504"/>
      <c r="AD415" s="504"/>
      <c r="AE415" s="504"/>
      <c r="AF415" s="504"/>
      <c r="AG415" s="504"/>
    </row>
    <row r="416" spans="1:33" s="420" customFormat="1" x14ac:dyDescent="0.2">
      <c r="A416" s="531"/>
      <c r="B416" s="506"/>
      <c r="C416" s="506"/>
      <c r="O416" s="504"/>
      <c r="P416" s="503"/>
      <c r="Q416" s="504"/>
      <c r="R416" s="504"/>
      <c r="S416" s="504"/>
      <c r="T416" s="504"/>
      <c r="U416" s="504"/>
      <c r="V416" s="504"/>
      <c r="W416" s="504"/>
      <c r="X416" s="504"/>
      <c r="Y416" s="504"/>
      <c r="Z416" s="504"/>
      <c r="AA416" s="504"/>
      <c r="AB416" s="504"/>
      <c r="AC416" s="504"/>
      <c r="AD416" s="504"/>
      <c r="AE416" s="504"/>
      <c r="AF416" s="504"/>
      <c r="AG416" s="504"/>
    </row>
    <row r="417" spans="1:33" s="420" customFormat="1" x14ac:dyDescent="0.2">
      <c r="A417" s="531"/>
      <c r="B417" s="506"/>
      <c r="C417" s="506"/>
      <c r="O417" s="504"/>
      <c r="P417" s="503"/>
      <c r="Q417" s="504"/>
      <c r="R417" s="504"/>
      <c r="S417" s="504"/>
      <c r="T417" s="504"/>
      <c r="U417" s="504"/>
      <c r="V417" s="504"/>
      <c r="W417" s="504"/>
      <c r="X417" s="504"/>
      <c r="Y417" s="504"/>
      <c r="Z417" s="504"/>
      <c r="AA417" s="504"/>
      <c r="AB417" s="504"/>
      <c r="AC417" s="504"/>
      <c r="AD417" s="504"/>
      <c r="AE417" s="504"/>
      <c r="AF417" s="504"/>
      <c r="AG417" s="504"/>
    </row>
    <row r="418" spans="1:33" s="420" customFormat="1" x14ac:dyDescent="0.2">
      <c r="A418" s="531"/>
      <c r="B418" s="506"/>
      <c r="C418" s="506"/>
      <c r="O418" s="504"/>
      <c r="P418" s="503"/>
      <c r="Q418" s="504"/>
      <c r="R418" s="504"/>
      <c r="S418" s="504"/>
      <c r="T418" s="504"/>
      <c r="U418" s="504"/>
      <c r="V418" s="504"/>
      <c r="W418" s="504"/>
      <c r="X418" s="504"/>
      <c r="Y418" s="504"/>
      <c r="Z418" s="504"/>
      <c r="AA418" s="504"/>
      <c r="AB418" s="504"/>
      <c r="AC418" s="504"/>
      <c r="AD418" s="504"/>
      <c r="AE418" s="504"/>
      <c r="AF418" s="504"/>
      <c r="AG418" s="504"/>
    </row>
    <row r="419" spans="1:33" s="420" customFormat="1" x14ac:dyDescent="0.2">
      <c r="A419" s="531"/>
      <c r="B419" s="506"/>
      <c r="C419" s="506"/>
      <c r="O419" s="504"/>
      <c r="P419" s="503"/>
      <c r="Q419" s="504"/>
      <c r="R419" s="504"/>
      <c r="S419" s="504"/>
      <c r="T419" s="504"/>
      <c r="U419" s="504"/>
      <c r="V419" s="504"/>
      <c r="W419" s="504"/>
      <c r="X419" s="504"/>
      <c r="Y419" s="504"/>
      <c r="Z419" s="504"/>
      <c r="AA419" s="504"/>
      <c r="AB419" s="504"/>
      <c r="AC419" s="504"/>
      <c r="AD419" s="504"/>
      <c r="AE419" s="504"/>
      <c r="AF419" s="504"/>
      <c r="AG419" s="504"/>
    </row>
    <row r="420" spans="1:33" s="420" customFormat="1" x14ac:dyDescent="0.2">
      <c r="A420" s="531"/>
      <c r="B420" s="506"/>
      <c r="C420" s="506"/>
      <c r="O420" s="504"/>
      <c r="P420" s="503"/>
      <c r="Q420" s="504"/>
      <c r="R420" s="504"/>
      <c r="S420" s="504"/>
      <c r="T420" s="504"/>
      <c r="U420" s="504"/>
      <c r="V420" s="504"/>
      <c r="W420" s="504"/>
      <c r="X420" s="504"/>
      <c r="Y420" s="504"/>
      <c r="Z420" s="504"/>
      <c r="AA420" s="504"/>
      <c r="AB420" s="504"/>
      <c r="AC420" s="504"/>
      <c r="AD420" s="504"/>
      <c r="AE420" s="504"/>
      <c r="AF420" s="504"/>
      <c r="AG420" s="504"/>
    </row>
    <row r="421" spans="1:33" s="420" customFormat="1" x14ac:dyDescent="0.2">
      <c r="A421" s="531"/>
      <c r="B421" s="506"/>
      <c r="C421" s="506"/>
      <c r="O421" s="504"/>
      <c r="P421" s="503"/>
      <c r="Q421" s="504"/>
      <c r="R421" s="504"/>
      <c r="S421" s="504"/>
      <c r="T421" s="504"/>
      <c r="U421" s="504"/>
      <c r="V421" s="504"/>
      <c r="W421" s="504"/>
      <c r="X421" s="504"/>
      <c r="Y421" s="504"/>
      <c r="Z421" s="504"/>
      <c r="AA421" s="504"/>
      <c r="AB421" s="504"/>
      <c r="AC421" s="504"/>
      <c r="AD421" s="504"/>
      <c r="AE421" s="504"/>
      <c r="AF421" s="504"/>
      <c r="AG421" s="504"/>
    </row>
    <row r="422" spans="1:33" s="420" customFormat="1" x14ac:dyDescent="0.2">
      <c r="A422" s="531"/>
      <c r="B422" s="506"/>
      <c r="C422" s="506"/>
      <c r="O422" s="504"/>
      <c r="P422" s="503"/>
      <c r="Q422" s="504"/>
      <c r="R422" s="504"/>
      <c r="S422" s="504"/>
      <c r="T422" s="504"/>
      <c r="U422" s="504"/>
      <c r="V422" s="504"/>
      <c r="W422" s="504"/>
      <c r="X422" s="504"/>
      <c r="Y422" s="504"/>
      <c r="Z422" s="504"/>
      <c r="AA422" s="504"/>
      <c r="AB422" s="504"/>
      <c r="AC422" s="504"/>
      <c r="AD422" s="504"/>
      <c r="AE422" s="504"/>
      <c r="AF422" s="504"/>
      <c r="AG422" s="504"/>
    </row>
    <row r="423" spans="1:33" s="420" customFormat="1" x14ac:dyDescent="0.2">
      <c r="A423" s="531"/>
      <c r="B423" s="506"/>
      <c r="C423" s="506"/>
      <c r="O423" s="504"/>
      <c r="P423" s="503"/>
      <c r="Q423" s="504"/>
      <c r="R423" s="504"/>
      <c r="S423" s="504"/>
      <c r="T423" s="504"/>
      <c r="U423" s="504"/>
      <c r="V423" s="504"/>
      <c r="W423" s="504"/>
      <c r="X423" s="504"/>
      <c r="Y423" s="504"/>
      <c r="Z423" s="504"/>
      <c r="AA423" s="504"/>
      <c r="AB423" s="504"/>
      <c r="AC423" s="504"/>
      <c r="AD423" s="504"/>
      <c r="AE423" s="504"/>
      <c r="AF423" s="504"/>
      <c r="AG423" s="504"/>
    </row>
    <row r="424" spans="1:33" s="420" customFormat="1" x14ac:dyDescent="0.2">
      <c r="A424" s="531"/>
      <c r="B424" s="506"/>
      <c r="C424" s="506"/>
      <c r="O424" s="504"/>
      <c r="P424" s="503"/>
      <c r="Q424" s="504"/>
      <c r="R424" s="504"/>
      <c r="S424" s="504"/>
      <c r="T424" s="504"/>
      <c r="U424" s="504"/>
      <c r="V424" s="504"/>
      <c r="W424" s="504"/>
      <c r="X424" s="504"/>
      <c r="Y424" s="504"/>
      <c r="Z424" s="504"/>
      <c r="AA424" s="504"/>
      <c r="AB424" s="504"/>
      <c r="AC424" s="504"/>
      <c r="AD424" s="504"/>
      <c r="AE424" s="504"/>
      <c r="AF424" s="504"/>
      <c r="AG424" s="504"/>
    </row>
    <row r="425" spans="1:33" s="420" customFormat="1" x14ac:dyDescent="0.2">
      <c r="A425" s="531"/>
      <c r="B425" s="506"/>
      <c r="C425" s="506"/>
      <c r="O425" s="504"/>
      <c r="P425" s="503"/>
      <c r="Q425" s="504"/>
      <c r="R425" s="504"/>
      <c r="S425" s="504"/>
      <c r="T425" s="504"/>
      <c r="U425" s="504"/>
      <c r="V425" s="504"/>
      <c r="W425" s="504"/>
      <c r="X425" s="504"/>
      <c r="Y425" s="504"/>
      <c r="Z425" s="504"/>
      <c r="AA425" s="504"/>
      <c r="AB425" s="504"/>
      <c r="AC425" s="504"/>
      <c r="AD425" s="504"/>
      <c r="AE425" s="504"/>
      <c r="AF425" s="504"/>
      <c r="AG425" s="504"/>
    </row>
    <row r="426" spans="1:33" s="420" customFormat="1" x14ac:dyDescent="0.2">
      <c r="A426" s="531"/>
      <c r="B426" s="506"/>
      <c r="C426" s="506"/>
      <c r="O426" s="504"/>
      <c r="P426" s="503"/>
      <c r="Q426" s="504"/>
      <c r="R426" s="504"/>
      <c r="S426" s="504"/>
      <c r="T426" s="504"/>
      <c r="U426" s="504"/>
      <c r="V426" s="504"/>
      <c r="W426" s="504"/>
      <c r="X426" s="504"/>
      <c r="Y426" s="504"/>
      <c r="Z426" s="504"/>
      <c r="AA426" s="504"/>
      <c r="AB426" s="504"/>
      <c r="AC426" s="504"/>
      <c r="AD426" s="504"/>
      <c r="AE426" s="504"/>
      <c r="AF426" s="504"/>
      <c r="AG426" s="504"/>
    </row>
    <row r="427" spans="1:33" s="420" customFormat="1" x14ac:dyDescent="0.2">
      <c r="A427" s="531"/>
      <c r="B427" s="506"/>
      <c r="C427" s="506"/>
      <c r="O427" s="504"/>
      <c r="P427" s="503"/>
      <c r="Q427" s="504"/>
      <c r="R427" s="504"/>
      <c r="S427" s="504"/>
      <c r="T427" s="504"/>
      <c r="U427" s="504"/>
      <c r="V427" s="504"/>
      <c r="W427" s="504"/>
      <c r="X427" s="504"/>
      <c r="Y427" s="504"/>
      <c r="Z427" s="504"/>
      <c r="AA427" s="504"/>
      <c r="AB427" s="504"/>
      <c r="AC427" s="504"/>
      <c r="AD427" s="504"/>
      <c r="AE427" s="504"/>
      <c r="AF427" s="504"/>
      <c r="AG427" s="504"/>
    </row>
    <row r="428" spans="1:33" s="420" customFormat="1" x14ac:dyDescent="0.2">
      <c r="A428" s="531"/>
      <c r="B428" s="506"/>
      <c r="C428" s="506"/>
      <c r="O428" s="504"/>
      <c r="P428" s="503"/>
      <c r="Q428" s="504"/>
      <c r="R428" s="504"/>
      <c r="S428" s="504"/>
      <c r="T428" s="504"/>
      <c r="U428" s="504"/>
      <c r="V428" s="504"/>
      <c r="W428" s="504"/>
      <c r="X428" s="504"/>
      <c r="Y428" s="504"/>
      <c r="Z428" s="504"/>
      <c r="AA428" s="504"/>
      <c r="AB428" s="504"/>
      <c r="AC428" s="504"/>
      <c r="AD428" s="504"/>
      <c r="AE428" s="504"/>
      <c r="AF428" s="504"/>
      <c r="AG428" s="504"/>
    </row>
    <row r="429" spans="1:33" s="420" customFormat="1" x14ac:dyDescent="0.2">
      <c r="A429" s="531"/>
      <c r="B429" s="506"/>
      <c r="C429" s="506"/>
      <c r="O429" s="504"/>
      <c r="P429" s="503"/>
      <c r="Q429" s="504"/>
      <c r="R429" s="504"/>
      <c r="S429" s="504"/>
      <c r="T429" s="504"/>
      <c r="U429" s="504"/>
      <c r="V429" s="504"/>
      <c r="W429" s="504"/>
      <c r="X429" s="504"/>
      <c r="Y429" s="504"/>
      <c r="Z429" s="504"/>
      <c r="AA429" s="504"/>
      <c r="AB429" s="504"/>
      <c r="AC429" s="504"/>
      <c r="AD429" s="504"/>
      <c r="AE429" s="504"/>
      <c r="AF429" s="504"/>
      <c r="AG429" s="504"/>
    </row>
    <row r="430" spans="1:33" s="420" customFormat="1" x14ac:dyDescent="0.2">
      <c r="A430" s="531"/>
      <c r="B430" s="506"/>
      <c r="C430" s="506"/>
      <c r="O430" s="504"/>
      <c r="P430" s="503"/>
      <c r="Q430" s="504"/>
      <c r="R430" s="504"/>
      <c r="S430" s="504"/>
      <c r="T430" s="504"/>
      <c r="U430" s="504"/>
      <c r="V430" s="504"/>
      <c r="W430" s="504"/>
      <c r="X430" s="504"/>
      <c r="Y430" s="504"/>
      <c r="Z430" s="504"/>
      <c r="AA430" s="504"/>
      <c r="AB430" s="504"/>
      <c r="AC430" s="504"/>
      <c r="AD430" s="504"/>
      <c r="AE430" s="504"/>
      <c r="AF430" s="504"/>
      <c r="AG430" s="504"/>
    </row>
    <row r="431" spans="1:33" s="420" customFormat="1" x14ac:dyDescent="0.2">
      <c r="A431" s="531"/>
      <c r="B431" s="506"/>
      <c r="C431" s="506"/>
      <c r="O431" s="504"/>
      <c r="P431" s="503"/>
      <c r="Q431" s="504"/>
      <c r="R431" s="504"/>
      <c r="S431" s="504"/>
      <c r="T431" s="504"/>
      <c r="U431" s="504"/>
      <c r="V431" s="504"/>
      <c r="W431" s="504"/>
      <c r="X431" s="504"/>
      <c r="Y431" s="504"/>
      <c r="Z431" s="504"/>
      <c r="AA431" s="504"/>
      <c r="AB431" s="504"/>
      <c r="AC431" s="504"/>
      <c r="AD431" s="504"/>
      <c r="AE431" s="504"/>
      <c r="AF431" s="504"/>
      <c r="AG431" s="504"/>
    </row>
    <row r="432" spans="1:33" s="420" customFormat="1" x14ac:dyDescent="0.2">
      <c r="A432" s="531"/>
      <c r="B432" s="506"/>
      <c r="C432" s="506"/>
      <c r="O432" s="504"/>
      <c r="P432" s="503"/>
      <c r="Q432" s="504"/>
      <c r="R432" s="504"/>
      <c r="S432" s="504"/>
      <c r="T432" s="504"/>
      <c r="U432" s="504"/>
      <c r="V432" s="504"/>
      <c r="W432" s="504"/>
      <c r="X432" s="504"/>
      <c r="Y432" s="504"/>
      <c r="Z432" s="504"/>
      <c r="AA432" s="504"/>
      <c r="AB432" s="504"/>
      <c r="AC432" s="504"/>
      <c r="AD432" s="504"/>
      <c r="AE432" s="504"/>
      <c r="AF432" s="504"/>
      <c r="AG432" s="504"/>
    </row>
    <row r="433" spans="1:33" s="420" customFormat="1" x14ac:dyDescent="0.2">
      <c r="A433" s="531"/>
      <c r="B433" s="506"/>
      <c r="C433" s="506"/>
      <c r="O433" s="504"/>
      <c r="P433" s="503"/>
      <c r="Q433" s="504"/>
      <c r="R433" s="504"/>
      <c r="S433" s="504"/>
      <c r="T433" s="504"/>
      <c r="U433" s="504"/>
      <c r="V433" s="504"/>
      <c r="W433" s="504"/>
      <c r="X433" s="504"/>
      <c r="Y433" s="504"/>
      <c r="Z433" s="504"/>
      <c r="AA433" s="504"/>
      <c r="AB433" s="504"/>
      <c r="AC433" s="504"/>
      <c r="AD433" s="504"/>
      <c r="AE433" s="504"/>
      <c r="AF433" s="504"/>
      <c r="AG433" s="504"/>
    </row>
    <row r="434" spans="1:33" s="420" customFormat="1" x14ac:dyDescent="0.2">
      <c r="A434" s="531"/>
      <c r="B434" s="506"/>
      <c r="C434" s="506"/>
      <c r="O434" s="504"/>
      <c r="P434" s="503"/>
      <c r="Q434" s="504"/>
      <c r="R434" s="504"/>
      <c r="S434" s="504"/>
      <c r="T434" s="504"/>
      <c r="U434" s="504"/>
      <c r="V434" s="504"/>
      <c r="W434" s="504"/>
      <c r="X434" s="504"/>
      <c r="Y434" s="504"/>
      <c r="Z434" s="504"/>
      <c r="AA434" s="504"/>
      <c r="AB434" s="504"/>
      <c r="AC434" s="504"/>
      <c r="AD434" s="504"/>
      <c r="AE434" s="504"/>
      <c r="AF434" s="504"/>
      <c r="AG434" s="504"/>
    </row>
    <row r="435" spans="1:33" s="420" customFormat="1" x14ac:dyDescent="0.2">
      <c r="A435" s="531"/>
      <c r="B435" s="506"/>
      <c r="C435" s="506"/>
      <c r="O435" s="504"/>
      <c r="P435" s="503"/>
      <c r="Q435" s="504"/>
      <c r="R435" s="504"/>
      <c r="S435" s="504"/>
      <c r="T435" s="504"/>
      <c r="U435" s="504"/>
      <c r="V435" s="504"/>
      <c r="W435" s="504"/>
      <c r="X435" s="504"/>
      <c r="Y435" s="504"/>
      <c r="Z435" s="504"/>
      <c r="AA435" s="504"/>
      <c r="AB435" s="504"/>
      <c r="AC435" s="504"/>
      <c r="AD435" s="504"/>
      <c r="AE435" s="504"/>
      <c r="AF435" s="504"/>
      <c r="AG435" s="504"/>
    </row>
    <row r="436" spans="1:33" s="420" customFormat="1" x14ac:dyDescent="0.2">
      <c r="A436" s="531"/>
      <c r="B436" s="506"/>
      <c r="C436" s="506"/>
      <c r="O436" s="504"/>
      <c r="P436" s="503"/>
      <c r="Q436" s="504"/>
      <c r="R436" s="504"/>
      <c r="S436" s="504"/>
      <c r="T436" s="504"/>
      <c r="U436" s="504"/>
      <c r="V436" s="504"/>
      <c r="W436" s="504"/>
      <c r="X436" s="504"/>
      <c r="Y436" s="504"/>
      <c r="Z436" s="504"/>
      <c r="AA436" s="504"/>
      <c r="AB436" s="504"/>
      <c r="AC436" s="504"/>
      <c r="AD436" s="504"/>
      <c r="AE436" s="504"/>
      <c r="AF436" s="504"/>
      <c r="AG436" s="504"/>
    </row>
    <row r="437" spans="1:33" s="420" customFormat="1" x14ac:dyDescent="0.2">
      <c r="A437" s="531"/>
      <c r="B437" s="506"/>
      <c r="C437" s="506"/>
      <c r="O437" s="504"/>
      <c r="P437" s="503"/>
      <c r="Q437" s="504"/>
      <c r="R437" s="504"/>
      <c r="S437" s="504"/>
      <c r="T437" s="504"/>
      <c r="U437" s="504"/>
      <c r="V437" s="504"/>
      <c r="W437" s="504"/>
      <c r="X437" s="504"/>
      <c r="Y437" s="504"/>
      <c r="Z437" s="504"/>
      <c r="AA437" s="504"/>
      <c r="AB437" s="504"/>
      <c r="AC437" s="504"/>
      <c r="AD437" s="504"/>
      <c r="AE437" s="504"/>
      <c r="AF437" s="504"/>
      <c r="AG437" s="504"/>
    </row>
    <row r="438" spans="1:33" s="420" customFormat="1" x14ac:dyDescent="0.2">
      <c r="A438" s="531"/>
      <c r="B438" s="506"/>
      <c r="C438" s="506"/>
      <c r="O438" s="504"/>
      <c r="P438" s="503"/>
      <c r="Q438" s="504"/>
      <c r="R438" s="504"/>
      <c r="S438" s="504"/>
      <c r="T438" s="504"/>
      <c r="U438" s="504"/>
      <c r="V438" s="504"/>
      <c r="W438" s="504"/>
      <c r="X438" s="504"/>
      <c r="Y438" s="504"/>
      <c r="Z438" s="504"/>
      <c r="AA438" s="504"/>
      <c r="AB438" s="504"/>
      <c r="AC438" s="504"/>
      <c r="AD438" s="504"/>
      <c r="AE438" s="504"/>
      <c r="AF438" s="504"/>
      <c r="AG438" s="504"/>
    </row>
    <row r="439" spans="1:33" s="420" customFormat="1" x14ac:dyDescent="0.2">
      <c r="A439" s="531"/>
      <c r="B439" s="506"/>
      <c r="C439" s="506"/>
      <c r="O439" s="504"/>
      <c r="P439" s="503"/>
      <c r="Q439" s="504"/>
      <c r="R439" s="504"/>
      <c r="S439" s="504"/>
      <c r="T439" s="504"/>
      <c r="U439" s="504"/>
      <c r="V439" s="504"/>
      <c r="W439" s="504"/>
      <c r="X439" s="504"/>
      <c r="Y439" s="504"/>
      <c r="Z439" s="504"/>
      <c r="AA439" s="504"/>
      <c r="AB439" s="504"/>
      <c r="AC439" s="504"/>
      <c r="AD439" s="504"/>
      <c r="AE439" s="504"/>
      <c r="AF439" s="504"/>
      <c r="AG439" s="504"/>
    </row>
    <row r="440" spans="1:33" s="420" customFormat="1" x14ac:dyDescent="0.2">
      <c r="A440" s="531"/>
      <c r="B440" s="506"/>
      <c r="C440" s="506"/>
      <c r="O440" s="504"/>
      <c r="P440" s="503"/>
      <c r="Q440" s="504"/>
      <c r="R440" s="504"/>
      <c r="S440" s="504"/>
      <c r="T440" s="504"/>
      <c r="U440" s="504"/>
      <c r="V440" s="504"/>
      <c r="W440" s="504"/>
      <c r="X440" s="504"/>
      <c r="Y440" s="504"/>
      <c r="Z440" s="504"/>
      <c r="AA440" s="504"/>
      <c r="AB440" s="504"/>
      <c r="AC440" s="504"/>
      <c r="AD440" s="504"/>
      <c r="AE440" s="504"/>
      <c r="AF440" s="504"/>
      <c r="AG440" s="504"/>
    </row>
    <row r="441" spans="1:33" s="420" customFormat="1" x14ac:dyDescent="0.2">
      <c r="A441" s="531"/>
      <c r="B441" s="506"/>
      <c r="C441" s="506"/>
      <c r="O441" s="504"/>
      <c r="P441" s="503"/>
      <c r="Q441" s="504"/>
      <c r="R441" s="504"/>
      <c r="S441" s="504"/>
      <c r="T441" s="504"/>
      <c r="U441" s="504"/>
      <c r="V441" s="504"/>
      <c r="W441" s="504"/>
      <c r="X441" s="504"/>
      <c r="Y441" s="504"/>
      <c r="Z441" s="504"/>
      <c r="AA441" s="504"/>
      <c r="AB441" s="504"/>
      <c r="AC441" s="504"/>
      <c r="AD441" s="504"/>
      <c r="AE441" s="504"/>
      <c r="AF441" s="504"/>
      <c r="AG441" s="504"/>
    </row>
    <row r="442" spans="1:33" s="420" customFormat="1" x14ac:dyDescent="0.2">
      <c r="A442" s="531"/>
      <c r="B442" s="506"/>
      <c r="C442" s="506"/>
      <c r="O442" s="504"/>
      <c r="P442" s="503"/>
      <c r="Q442" s="504"/>
      <c r="R442" s="504"/>
      <c r="S442" s="504"/>
      <c r="T442" s="504"/>
      <c r="U442" s="504"/>
      <c r="V442" s="504"/>
      <c r="W442" s="504"/>
      <c r="X442" s="504"/>
      <c r="Y442" s="504"/>
      <c r="Z442" s="504"/>
      <c r="AA442" s="504"/>
      <c r="AB442" s="504"/>
      <c r="AC442" s="504"/>
      <c r="AD442" s="504"/>
      <c r="AE442" s="504"/>
      <c r="AF442" s="504"/>
      <c r="AG442" s="504"/>
    </row>
    <row r="443" spans="1:33" s="420" customFormat="1" x14ac:dyDescent="0.2">
      <c r="A443" s="531"/>
      <c r="B443" s="506"/>
      <c r="C443" s="506"/>
      <c r="O443" s="504"/>
      <c r="P443" s="503"/>
      <c r="Q443" s="504"/>
      <c r="R443" s="504"/>
      <c r="S443" s="504"/>
      <c r="T443" s="504"/>
      <c r="U443" s="504"/>
      <c r="V443" s="504"/>
      <c r="W443" s="504"/>
      <c r="X443" s="504"/>
      <c r="Y443" s="504"/>
      <c r="Z443" s="504"/>
      <c r="AA443" s="504"/>
      <c r="AB443" s="504"/>
      <c r="AC443" s="504"/>
      <c r="AD443" s="504"/>
      <c r="AE443" s="504"/>
      <c r="AF443" s="504"/>
      <c r="AG443" s="504"/>
    </row>
    <row r="444" spans="1:33" s="420" customFormat="1" x14ac:dyDescent="0.2">
      <c r="A444" s="531"/>
      <c r="B444" s="506"/>
      <c r="C444" s="506"/>
      <c r="O444" s="504"/>
      <c r="P444" s="503"/>
      <c r="Q444" s="504"/>
      <c r="R444" s="504"/>
      <c r="S444" s="504"/>
      <c r="T444" s="504"/>
      <c r="U444" s="504"/>
      <c r="V444" s="504"/>
      <c r="W444" s="504"/>
      <c r="X444" s="504"/>
      <c r="Y444" s="504"/>
      <c r="Z444" s="504"/>
      <c r="AA444" s="504"/>
      <c r="AB444" s="504"/>
      <c r="AC444" s="504"/>
      <c r="AD444" s="504"/>
      <c r="AE444" s="504"/>
      <c r="AF444" s="504"/>
      <c r="AG444" s="504"/>
    </row>
    <row r="445" spans="1:33" s="420" customFormat="1" x14ac:dyDescent="0.2">
      <c r="A445" s="531"/>
      <c r="B445" s="506"/>
      <c r="C445" s="506"/>
      <c r="O445" s="504"/>
      <c r="P445" s="503"/>
      <c r="Q445" s="504"/>
      <c r="R445" s="504"/>
      <c r="S445" s="504"/>
      <c r="T445" s="504"/>
      <c r="U445" s="504"/>
      <c r="V445" s="504"/>
      <c r="W445" s="504"/>
      <c r="X445" s="504"/>
      <c r="Y445" s="504"/>
      <c r="Z445" s="504"/>
      <c r="AA445" s="504"/>
      <c r="AB445" s="504"/>
      <c r="AC445" s="504"/>
      <c r="AD445" s="504"/>
      <c r="AE445" s="504"/>
      <c r="AF445" s="504"/>
      <c r="AG445" s="504"/>
    </row>
    <row r="446" spans="1:33" s="420" customFormat="1" x14ac:dyDescent="0.2">
      <c r="A446" s="531"/>
      <c r="B446" s="506"/>
      <c r="C446" s="506"/>
      <c r="O446" s="504"/>
      <c r="P446" s="503"/>
      <c r="Q446" s="504"/>
      <c r="R446" s="504"/>
      <c r="S446" s="504"/>
      <c r="T446" s="504"/>
      <c r="U446" s="504"/>
      <c r="V446" s="504"/>
      <c r="W446" s="504"/>
      <c r="X446" s="504"/>
      <c r="Y446" s="504"/>
      <c r="Z446" s="504"/>
      <c r="AA446" s="504"/>
      <c r="AB446" s="504"/>
      <c r="AC446" s="504"/>
      <c r="AD446" s="504"/>
      <c r="AE446" s="504"/>
      <c r="AF446" s="504"/>
      <c r="AG446" s="504"/>
    </row>
    <row r="447" spans="1:33" s="420" customFormat="1" x14ac:dyDescent="0.2">
      <c r="A447" s="531"/>
      <c r="B447" s="506"/>
      <c r="C447" s="506"/>
      <c r="O447" s="504"/>
      <c r="P447" s="503"/>
      <c r="Q447" s="504"/>
      <c r="R447" s="504"/>
      <c r="S447" s="504"/>
      <c r="T447" s="504"/>
      <c r="U447" s="504"/>
      <c r="V447" s="504"/>
      <c r="W447" s="504"/>
      <c r="X447" s="504"/>
      <c r="Y447" s="504"/>
      <c r="Z447" s="504"/>
      <c r="AA447" s="504"/>
      <c r="AB447" s="504"/>
      <c r="AC447" s="504"/>
      <c r="AD447" s="504"/>
      <c r="AE447" s="504"/>
      <c r="AF447" s="504"/>
      <c r="AG447" s="504"/>
    </row>
    <row r="448" spans="1:33" s="420" customFormat="1" x14ac:dyDescent="0.2">
      <c r="A448" s="531"/>
      <c r="B448" s="506"/>
      <c r="C448" s="506"/>
      <c r="O448" s="504"/>
      <c r="P448" s="503"/>
      <c r="Q448" s="504"/>
      <c r="R448" s="504"/>
      <c r="S448" s="504"/>
      <c r="T448" s="504"/>
      <c r="U448" s="504"/>
      <c r="V448" s="504"/>
      <c r="W448" s="504"/>
      <c r="X448" s="504"/>
      <c r="Y448" s="504"/>
      <c r="Z448" s="504"/>
      <c r="AA448" s="504"/>
      <c r="AB448" s="504"/>
      <c r="AC448" s="504"/>
      <c r="AD448" s="504"/>
      <c r="AE448" s="504"/>
      <c r="AF448" s="504"/>
      <c r="AG448" s="504"/>
    </row>
    <row r="449" spans="1:33" s="420" customFormat="1" x14ac:dyDescent="0.2">
      <c r="A449" s="531"/>
      <c r="B449" s="506"/>
      <c r="C449" s="506"/>
      <c r="O449" s="504"/>
      <c r="P449" s="503"/>
      <c r="Q449" s="504"/>
      <c r="R449" s="504"/>
      <c r="S449" s="504"/>
      <c r="T449" s="504"/>
      <c r="U449" s="504"/>
      <c r="V449" s="504"/>
      <c r="W449" s="504"/>
      <c r="X449" s="504"/>
      <c r="Y449" s="504"/>
      <c r="Z449" s="504"/>
      <c r="AA449" s="504"/>
      <c r="AB449" s="504"/>
      <c r="AC449" s="504"/>
      <c r="AD449" s="504"/>
      <c r="AE449" s="504"/>
      <c r="AF449" s="504"/>
      <c r="AG449" s="504"/>
    </row>
    <row r="450" spans="1:33" s="420" customFormat="1" x14ac:dyDescent="0.2">
      <c r="A450" s="531"/>
      <c r="B450" s="506"/>
      <c r="C450" s="506"/>
      <c r="O450" s="504"/>
      <c r="P450" s="503"/>
      <c r="Q450" s="504"/>
      <c r="R450" s="504"/>
      <c r="S450" s="504"/>
      <c r="T450" s="504"/>
      <c r="U450" s="504"/>
      <c r="V450" s="504"/>
      <c r="W450" s="504"/>
      <c r="X450" s="504"/>
      <c r="Y450" s="504"/>
      <c r="Z450" s="504"/>
      <c r="AA450" s="504"/>
      <c r="AB450" s="504"/>
      <c r="AC450" s="504"/>
      <c r="AD450" s="504"/>
      <c r="AE450" s="504"/>
      <c r="AF450" s="504"/>
      <c r="AG450" s="504"/>
    </row>
    <row r="451" spans="1:33" s="420" customFormat="1" x14ac:dyDescent="0.2">
      <c r="A451" s="531"/>
      <c r="B451" s="506"/>
      <c r="C451" s="506"/>
      <c r="O451" s="504"/>
      <c r="P451" s="503"/>
      <c r="Q451" s="504"/>
      <c r="R451" s="504"/>
      <c r="S451" s="504"/>
      <c r="T451" s="504"/>
      <c r="U451" s="504"/>
      <c r="V451" s="504"/>
      <c r="W451" s="504"/>
      <c r="X451" s="504"/>
      <c r="Y451" s="504"/>
      <c r="Z451" s="504"/>
      <c r="AA451" s="504"/>
      <c r="AB451" s="504"/>
      <c r="AC451" s="504"/>
      <c r="AD451" s="504"/>
      <c r="AE451" s="504"/>
      <c r="AF451" s="504"/>
      <c r="AG451" s="504"/>
    </row>
    <row r="452" spans="1:33" s="420" customFormat="1" x14ac:dyDescent="0.2">
      <c r="A452" s="531"/>
      <c r="B452" s="506"/>
      <c r="C452" s="506"/>
      <c r="O452" s="504"/>
      <c r="P452" s="503"/>
      <c r="Q452" s="504"/>
      <c r="R452" s="504"/>
      <c r="S452" s="504"/>
      <c r="T452" s="504"/>
      <c r="U452" s="504"/>
      <c r="V452" s="504"/>
      <c r="W452" s="504"/>
      <c r="X452" s="504"/>
      <c r="Y452" s="504"/>
      <c r="Z452" s="504"/>
      <c r="AA452" s="504"/>
      <c r="AB452" s="504"/>
      <c r="AC452" s="504"/>
      <c r="AD452" s="504"/>
      <c r="AE452" s="504"/>
      <c r="AF452" s="504"/>
      <c r="AG452" s="504"/>
    </row>
    <row r="453" spans="1:33" s="420" customFormat="1" x14ac:dyDescent="0.2">
      <c r="A453" s="531"/>
      <c r="B453" s="506"/>
      <c r="C453" s="506"/>
      <c r="O453" s="504"/>
      <c r="P453" s="503"/>
      <c r="Q453" s="504"/>
      <c r="R453" s="504"/>
      <c r="S453" s="504"/>
      <c r="T453" s="504"/>
      <c r="U453" s="504"/>
      <c r="V453" s="504"/>
      <c r="W453" s="504"/>
      <c r="X453" s="504"/>
      <c r="Y453" s="504"/>
      <c r="Z453" s="504"/>
      <c r="AA453" s="504"/>
      <c r="AB453" s="504"/>
      <c r="AC453" s="504"/>
      <c r="AD453" s="504"/>
      <c r="AE453" s="504"/>
      <c r="AF453" s="504"/>
      <c r="AG453" s="504"/>
    </row>
    <row r="454" spans="1:33" s="420" customFormat="1" x14ac:dyDescent="0.2">
      <c r="A454" s="531"/>
      <c r="B454" s="506"/>
      <c r="C454" s="506"/>
      <c r="O454" s="504"/>
      <c r="P454" s="503"/>
      <c r="Q454" s="504"/>
      <c r="R454" s="504"/>
      <c r="S454" s="504"/>
      <c r="T454" s="504"/>
      <c r="U454" s="504"/>
      <c r="V454" s="504"/>
      <c r="W454" s="504"/>
      <c r="X454" s="504"/>
      <c r="Y454" s="504"/>
      <c r="Z454" s="504"/>
      <c r="AA454" s="504"/>
      <c r="AB454" s="504"/>
      <c r="AC454" s="504"/>
      <c r="AD454" s="504"/>
      <c r="AE454" s="504"/>
      <c r="AF454" s="504"/>
      <c r="AG454" s="504"/>
    </row>
    <row r="455" spans="1:33" s="420" customFormat="1" x14ac:dyDescent="0.2">
      <c r="A455" s="531"/>
      <c r="B455" s="506"/>
      <c r="C455" s="506"/>
      <c r="O455" s="504"/>
      <c r="P455" s="503"/>
      <c r="Q455" s="504"/>
      <c r="R455" s="504"/>
      <c r="S455" s="504"/>
      <c r="T455" s="504"/>
      <c r="U455" s="504"/>
      <c r="V455" s="504"/>
      <c r="W455" s="504"/>
      <c r="X455" s="504"/>
      <c r="Y455" s="504"/>
      <c r="Z455" s="504"/>
      <c r="AA455" s="504"/>
      <c r="AB455" s="504"/>
      <c r="AC455" s="504"/>
      <c r="AD455" s="504"/>
      <c r="AE455" s="504"/>
      <c r="AF455" s="504"/>
      <c r="AG455" s="504"/>
    </row>
    <row r="456" spans="1:33" s="420" customFormat="1" x14ac:dyDescent="0.2">
      <c r="A456" s="531"/>
      <c r="B456" s="506"/>
      <c r="C456" s="506"/>
      <c r="O456" s="504"/>
      <c r="P456" s="503"/>
      <c r="Q456" s="504"/>
      <c r="R456" s="504"/>
      <c r="S456" s="504"/>
      <c r="T456" s="504"/>
      <c r="U456" s="504"/>
      <c r="V456" s="504"/>
      <c r="W456" s="504"/>
      <c r="X456" s="504"/>
      <c r="Y456" s="504"/>
      <c r="Z456" s="504"/>
      <c r="AA456" s="504"/>
      <c r="AB456" s="504"/>
      <c r="AC456" s="504"/>
      <c r="AD456" s="504"/>
      <c r="AE456" s="504"/>
      <c r="AF456" s="504"/>
      <c r="AG456" s="504"/>
    </row>
    <row r="457" spans="1:33" s="420" customFormat="1" x14ac:dyDescent="0.2">
      <c r="A457" s="531"/>
      <c r="B457" s="506"/>
      <c r="C457" s="506"/>
      <c r="O457" s="504"/>
      <c r="P457" s="503"/>
      <c r="Q457" s="504"/>
      <c r="R457" s="504"/>
      <c r="S457" s="504"/>
      <c r="T457" s="504"/>
      <c r="U457" s="504"/>
      <c r="V457" s="504"/>
      <c r="W457" s="504"/>
      <c r="X457" s="504"/>
      <c r="Y457" s="504"/>
      <c r="Z457" s="504"/>
      <c r="AA457" s="504"/>
      <c r="AB457" s="504"/>
      <c r="AC457" s="504"/>
      <c r="AD457" s="504"/>
      <c r="AE457" s="504"/>
      <c r="AF457" s="504"/>
      <c r="AG457" s="504"/>
    </row>
    <row r="458" spans="1:33" s="420" customFormat="1" x14ac:dyDescent="0.2">
      <c r="A458" s="531"/>
      <c r="B458" s="506"/>
      <c r="C458" s="506"/>
      <c r="O458" s="504"/>
      <c r="P458" s="503"/>
      <c r="Q458" s="504"/>
      <c r="R458" s="504"/>
      <c r="S458" s="504"/>
      <c r="T458" s="504"/>
      <c r="U458" s="504"/>
      <c r="V458" s="504"/>
      <c r="W458" s="504"/>
      <c r="X458" s="504"/>
      <c r="Y458" s="504"/>
      <c r="Z458" s="504"/>
      <c r="AA458" s="504"/>
      <c r="AB458" s="504"/>
      <c r="AC458" s="504"/>
      <c r="AD458" s="504"/>
      <c r="AE458" s="504"/>
      <c r="AF458" s="504"/>
      <c r="AG458" s="504"/>
    </row>
    <row r="459" spans="1:33" s="420" customFormat="1" x14ac:dyDescent="0.2">
      <c r="A459" s="531"/>
      <c r="B459" s="506"/>
      <c r="C459" s="506"/>
      <c r="O459" s="504"/>
      <c r="P459" s="503"/>
      <c r="Q459" s="504"/>
      <c r="R459" s="504"/>
      <c r="S459" s="504"/>
      <c r="T459" s="504"/>
      <c r="U459" s="504"/>
      <c r="V459" s="504"/>
      <c r="W459" s="504"/>
      <c r="X459" s="504"/>
      <c r="Y459" s="504"/>
      <c r="Z459" s="504"/>
      <c r="AA459" s="504"/>
      <c r="AB459" s="504"/>
      <c r="AC459" s="504"/>
      <c r="AD459" s="504"/>
      <c r="AE459" s="504"/>
      <c r="AF459" s="504"/>
      <c r="AG459" s="504"/>
    </row>
    <row r="460" spans="1:33" s="420" customFormat="1" x14ac:dyDescent="0.2">
      <c r="A460" s="531"/>
      <c r="B460" s="506"/>
      <c r="C460" s="506"/>
      <c r="O460" s="504"/>
      <c r="P460" s="503"/>
      <c r="Q460" s="504"/>
      <c r="R460" s="504"/>
      <c r="S460" s="504"/>
      <c r="T460" s="504"/>
      <c r="U460" s="504"/>
      <c r="V460" s="504"/>
      <c r="W460" s="504"/>
      <c r="X460" s="504"/>
      <c r="Y460" s="504"/>
      <c r="Z460" s="504"/>
      <c r="AA460" s="504"/>
      <c r="AB460" s="504"/>
      <c r="AC460" s="504"/>
      <c r="AD460" s="504"/>
      <c r="AE460" s="504"/>
      <c r="AF460" s="504"/>
      <c r="AG460" s="504"/>
    </row>
    <row r="461" spans="1:33" s="420" customFormat="1" x14ac:dyDescent="0.2">
      <c r="A461" s="531"/>
      <c r="B461" s="506"/>
      <c r="C461" s="506"/>
      <c r="O461" s="504"/>
      <c r="P461" s="503"/>
      <c r="Q461" s="504"/>
      <c r="R461" s="504"/>
      <c r="S461" s="504"/>
      <c r="T461" s="504"/>
      <c r="U461" s="504"/>
      <c r="V461" s="504"/>
      <c r="W461" s="504"/>
      <c r="X461" s="504"/>
      <c r="Y461" s="504"/>
      <c r="Z461" s="504"/>
      <c r="AA461" s="504"/>
      <c r="AB461" s="504"/>
      <c r="AC461" s="504"/>
      <c r="AD461" s="504"/>
      <c r="AE461" s="504"/>
      <c r="AF461" s="504"/>
      <c r="AG461" s="504"/>
    </row>
    <row r="462" spans="1:33" s="420" customFormat="1" x14ac:dyDescent="0.2">
      <c r="A462" s="531"/>
      <c r="B462" s="506"/>
      <c r="C462" s="506"/>
      <c r="O462" s="504"/>
      <c r="P462" s="503"/>
      <c r="Q462" s="504"/>
      <c r="R462" s="504"/>
      <c r="S462" s="504"/>
      <c r="T462" s="504"/>
      <c r="U462" s="504"/>
      <c r="V462" s="504"/>
      <c r="W462" s="504"/>
      <c r="X462" s="504"/>
      <c r="Y462" s="504"/>
      <c r="Z462" s="504"/>
      <c r="AA462" s="504"/>
      <c r="AB462" s="504"/>
      <c r="AC462" s="504"/>
      <c r="AD462" s="504"/>
      <c r="AE462" s="504"/>
      <c r="AF462" s="504"/>
      <c r="AG462" s="504"/>
    </row>
    <row r="463" spans="1:33" s="420" customFormat="1" x14ac:dyDescent="0.2">
      <c r="A463" s="531"/>
      <c r="B463" s="506"/>
      <c r="C463" s="506"/>
      <c r="O463" s="504"/>
      <c r="P463" s="503"/>
      <c r="Q463" s="504"/>
      <c r="R463" s="504"/>
      <c r="S463" s="504"/>
      <c r="T463" s="504"/>
      <c r="U463" s="504"/>
      <c r="V463" s="504"/>
      <c r="W463" s="504"/>
      <c r="X463" s="504"/>
      <c r="Y463" s="504"/>
      <c r="Z463" s="504"/>
      <c r="AA463" s="504"/>
      <c r="AB463" s="504"/>
      <c r="AC463" s="504"/>
      <c r="AD463" s="504"/>
      <c r="AE463" s="504"/>
      <c r="AF463" s="504"/>
      <c r="AG463" s="504"/>
    </row>
    <row r="464" spans="1:33" s="420" customFormat="1" x14ac:dyDescent="0.2">
      <c r="A464" s="531"/>
      <c r="B464" s="506"/>
      <c r="C464" s="506"/>
      <c r="O464" s="504"/>
      <c r="P464" s="503"/>
      <c r="Q464" s="504"/>
      <c r="R464" s="504"/>
      <c r="S464" s="504"/>
      <c r="T464" s="504"/>
      <c r="U464" s="504"/>
      <c r="V464" s="504"/>
      <c r="W464" s="504"/>
      <c r="X464" s="504"/>
      <c r="Y464" s="504"/>
      <c r="Z464" s="504"/>
      <c r="AA464" s="504"/>
      <c r="AB464" s="504"/>
      <c r="AC464" s="504"/>
      <c r="AD464" s="504"/>
      <c r="AE464" s="504"/>
      <c r="AF464" s="504"/>
      <c r="AG464" s="504"/>
    </row>
    <row r="465" spans="1:33" s="420" customFormat="1" x14ac:dyDescent="0.2">
      <c r="A465" s="531"/>
      <c r="B465" s="506"/>
      <c r="C465" s="506"/>
      <c r="O465" s="504"/>
      <c r="P465" s="503"/>
      <c r="Q465" s="504"/>
      <c r="R465" s="504"/>
      <c r="S465" s="504"/>
      <c r="T465" s="504"/>
      <c r="U465" s="504"/>
      <c r="V465" s="504"/>
      <c r="W465" s="504"/>
      <c r="X465" s="504"/>
      <c r="Y465" s="504"/>
      <c r="Z465" s="504"/>
      <c r="AA465" s="504"/>
      <c r="AB465" s="504"/>
      <c r="AC465" s="504"/>
      <c r="AD465" s="504"/>
      <c r="AE465" s="504"/>
      <c r="AF465" s="504"/>
      <c r="AG465" s="504"/>
    </row>
    <row r="466" spans="1:33" s="420" customFormat="1" x14ac:dyDescent="0.2">
      <c r="A466" s="531"/>
      <c r="B466" s="506"/>
      <c r="C466" s="506"/>
      <c r="O466" s="504"/>
      <c r="P466" s="503"/>
      <c r="Q466" s="504"/>
      <c r="R466" s="504"/>
      <c r="S466" s="504"/>
      <c r="T466" s="504"/>
      <c r="U466" s="504"/>
      <c r="V466" s="504"/>
      <c r="W466" s="504"/>
      <c r="X466" s="504"/>
      <c r="Y466" s="504"/>
      <c r="Z466" s="504"/>
      <c r="AA466" s="504"/>
      <c r="AB466" s="504"/>
      <c r="AC466" s="504"/>
      <c r="AD466" s="504"/>
      <c r="AE466" s="504"/>
      <c r="AF466" s="504"/>
      <c r="AG466" s="504"/>
    </row>
    <row r="467" spans="1:33" s="420" customFormat="1" x14ac:dyDescent="0.2">
      <c r="A467" s="531"/>
      <c r="B467" s="506"/>
      <c r="C467" s="506"/>
      <c r="O467" s="504"/>
      <c r="P467" s="503"/>
      <c r="Q467" s="504"/>
      <c r="R467" s="504"/>
      <c r="S467" s="504"/>
      <c r="T467" s="504"/>
      <c r="U467" s="504"/>
      <c r="V467" s="504"/>
      <c r="W467" s="504"/>
      <c r="X467" s="504"/>
      <c r="Y467" s="504"/>
      <c r="Z467" s="504"/>
      <c r="AA467" s="504"/>
      <c r="AB467" s="504"/>
      <c r="AC467" s="504"/>
      <c r="AD467" s="504"/>
      <c r="AE467" s="504"/>
      <c r="AF467" s="504"/>
      <c r="AG467" s="504"/>
    </row>
    <row r="468" spans="1:33" s="420" customFormat="1" x14ac:dyDescent="0.2">
      <c r="A468" s="531"/>
      <c r="B468" s="506"/>
      <c r="C468" s="506"/>
      <c r="O468" s="504"/>
      <c r="P468" s="503"/>
      <c r="Q468" s="504"/>
      <c r="R468" s="504"/>
      <c r="S468" s="504"/>
      <c r="T468" s="504"/>
      <c r="U468" s="504"/>
      <c r="V468" s="504"/>
      <c r="W468" s="504"/>
      <c r="X468" s="504"/>
      <c r="Y468" s="504"/>
      <c r="Z468" s="504"/>
      <c r="AA468" s="504"/>
      <c r="AB468" s="504"/>
      <c r="AC468" s="504"/>
      <c r="AD468" s="504"/>
      <c r="AE468" s="504"/>
      <c r="AF468" s="504"/>
      <c r="AG468" s="504"/>
    </row>
    <row r="469" spans="1:33" s="420" customFormat="1" x14ac:dyDescent="0.2">
      <c r="A469" s="531"/>
      <c r="B469" s="506"/>
      <c r="C469" s="506"/>
      <c r="O469" s="504"/>
      <c r="P469" s="503"/>
      <c r="Q469" s="504"/>
      <c r="R469" s="504"/>
      <c r="S469" s="504"/>
      <c r="T469" s="504"/>
      <c r="U469" s="504"/>
      <c r="V469" s="504"/>
      <c r="W469" s="504"/>
      <c r="X469" s="504"/>
      <c r="Y469" s="504"/>
      <c r="Z469" s="504"/>
      <c r="AA469" s="504"/>
      <c r="AB469" s="504"/>
      <c r="AC469" s="504"/>
      <c r="AD469" s="504"/>
      <c r="AE469" s="504"/>
      <c r="AF469" s="504"/>
      <c r="AG469" s="504"/>
    </row>
    <row r="470" spans="1:33" s="420" customFormat="1" x14ac:dyDescent="0.2">
      <c r="A470" s="531"/>
      <c r="B470" s="506"/>
      <c r="C470" s="506"/>
      <c r="O470" s="504"/>
      <c r="P470" s="503"/>
      <c r="Q470" s="504"/>
      <c r="R470" s="504"/>
      <c r="S470" s="504"/>
      <c r="T470" s="504"/>
      <c r="U470" s="504"/>
      <c r="V470" s="504"/>
      <c r="W470" s="504"/>
      <c r="X470" s="504"/>
      <c r="Y470" s="504"/>
      <c r="Z470" s="504"/>
      <c r="AA470" s="504"/>
      <c r="AB470" s="504"/>
      <c r="AC470" s="504"/>
      <c r="AD470" s="504"/>
      <c r="AE470" s="504"/>
      <c r="AF470" s="504"/>
      <c r="AG470" s="504"/>
    </row>
    <row r="471" spans="1:33" s="420" customFormat="1" x14ac:dyDescent="0.2">
      <c r="A471" s="531"/>
      <c r="B471" s="506"/>
      <c r="C471" s="506"/>
      <c r="O471" s="504"/>
      <c r="P471" s="503"/>
      <c r="Q471" s="504"/>
      <c r="R471" s="504"/>
      <c r="S471" s="504"/>
      <c r="T471" s="504"/>
      <c r="U471" s="504"/>
      <c r="V471" s="504"/>
      <c r="W471" s="504"/>
      <c r="X471" s="504"/>
      <c r="Y471" s="504"/>
      <c r="Z471" s="504"/>
      <c r="AA471" s="504"/>
      <c r="AB471" s="504"/>
      <c r="AC471" s="504"/>
      <c r="AD471" s="504"/>
      <c r="AE471" s="504"/>
      <c r="AF471" s="504"/>
      <c r="AG471" s="504"/>
    </row>
    <row r="472" spans="1:33" s="420" customFormat="1" x14ac:dyDescent="0.2">
      <c r="A472" s="531"/>
      <c r="B472" s="506"/>
      <c r="C472" s="506"/>
      <c r="O472" s="504"/>
      <c r="P472" s="503"/>
      <c r="Q472" s="504"/>
      <c r="R472" s="504"/>
      <c r="S472" s="504"/>
      <c r="T472" s="504"/>
      <c r="U472" s="504"/>
      <c r="V472" s="504"/>
      <c r="W472" s="504"/>
      <c r="X472" s="504"/>
      <c r="Y472" s="504"/>
      <c r="Z472" s="504"/>
      <c r="AA472" s="504"/>
      <c r="AB472" s="504"/>
      <c r="AC472" s="504"/>
      <c r="AD472" s="504"/>
      <c r="AE472" s="504"/>
      <c r="AF472" s="504"/>
      <c r="AG472" s="504"/>
    </row>
    <row r="473" spans="1:33" s="420" customFormat="1" x14ac:dyDescent="0.2">
      <c r="A473" s="531"/>
      <c r="B473" s="506"/>
      <c r="C473" s="506"/>
      <c r="O473" s="504"/>
      <c r="P473" s="503"/>
      <c r="Q473" s="504"/>
      <c r="R473" s="504"/>
      <c r="S473" s="504"/>
      <c r="T473" s="504"/>
      <c r="U473" s="504"/>
      <c r="V473" s="504"/>
      <c r="W473" s="504"/>
      <c r="X473" s="504"/>
      <c r="Y473" s="504"/>
      <c r="Z473" s="504"/>
      <c r="AA473" s="504"/>
      <c r="AB473" s="504"/>
      <c r="AC473" s="504"/>
      <c r="AD473" s="504"/>
      <c r="AE473" s="504"/>
      <c r="AF473" s="504"/>
      <c r="AG473" s="504"/>
    </row>
    <row r="474" spans="1:33" s="420" customFormat="1" x14ac:dyDescent="0.2">
      <c r="A474" s="531"/>
      <c r="B474" s="506"/>
      <c r="C474" s="506"/>
      <c r="O474" s="504"/>
      <c r="P474" s="503"/>
      <c r="Q474" s="504"/>
      <c r="R474" s="504"/>
      <c r="S474" s="504"/>
      <c r="T474" s="504"/>
      <c r="U474" s="504"/>
      <c r="V474" s="504"/>
      <c r="W474" s="504"/>
      <c r="X474" s="504"/>
      <c r="Y474" s="504"/>
      <c r="Z474" s="504"/>
      <c r="AA474" s="504"/>
      <c r="AB474" s="504"/>
      <c r="AC474" s="504"/>
      <c r="AD474" s="504"/>
      <c r="AE474" s="504"/>
      <c r="AF474" s="504"/>
      <c r="AG474" s="504"/>
    </row>
    <row r="475" spans="1:33" s="420" customFormat="1" x14ac:dyDescent="0.2">
      <c r="A475" s="531"/>
      <c r="B475" s="506"/>
      <c r="C475" s="506"/>
      <c r="O475" s="504"/>
      <c r="P475" s="503"/>
      <c r="Q475" s="504"/>
      <c r="R475" s="504"/>
      <c r="S475" s="504"/>
      <c r="T475" s="504"/>
      <c r="U475" s="504"/>
      <c r="V475" s="504"/>
      <c r="W475" s="504"/>
      <c r="X475" s="504"/>
      <c r="Y475" s="504"/>
      <c r="Z475" s="504"/>
      <c r="AA475" s="504"/>
      <c r="AB475" s="504"/>
      <c r="AC475" s="504"/>
      <c r="AD475" s="504"/>
      <c r="AE475" s="504"/>
      <c r="AF475" s="504"/>
      <c r="AG475" s="504"/>
    </row>
    <row r="476" spans="1:33" s="420" customFormat="1" x14ac:dyDescent="0.2">
      <c r="A476" s="531"/>
      <c r="B476" s="506"/>
      <c r="C476" s="506"/>
      <c r="O476" s="504"/>
      <c r="P476" s="503"/>
      <c r="Q476" s="504"/>
      <c r="R476" s="504"/>
      <c r="S476" s="504"/>
      <c r="T476" s="504"/>
      <c r="U476" s="504"/>
      <c r="V476" s="504"/>
      <c r="W476" s="504"/>
      <c r="X476" s="504"/>
      <c r="Y476" s="504"/>
      <c r="Z476" s="504"/>
      <c r="AA476" s="504"/>
      <c r="AB476" s="504"/>
      <c r="AC476" s="504"/>
      <c r="AD476" s="504"/>
      <c r="AE476" s="504"/>
      <c r="AF476" s="504"/>
      <c r="AG476" s="504"/>
    </row>
    <row r="477" spans="1:33" s="420" customFormat="1" x14ac:dyDescent="0.2">
      <c r="A477" s="531"/>
      <c r="B477" s="506"/>
      <c r="C477" s="506"/>
      <c r="O477" s="504"/>
      <c r="P477" s="503"/>
      <c r="Q477" s="504"/>
      <c r="R477" s="504"/>
      <c r="S477" s="504"/>
      <c r="T477" s="504"/>
      <c r="U477" s="504"/>
      <c r="V477" s="504"/>
      <c r="W477" s="504"/>
      <c r="X477" s="504"/>
      <c r="Y477" s="504"/>
      <c r="Z477" s="504"/>
      <c r="AA477" s="504"/>
      <c r="AB477" s="504"/>
      <c r="AC477" s="504"/>
      <c r="AD477" s="504"/>
      <c r="AE477" s="504"/>
      <c r="AF477" s="504"/>
      <c r="AG477" s="504"/>
    </row>
    <row r="478" spans="1:33" s="420" customFormat="1" x14ac:dyDescent="0.2">
      <c r="A478" s="531"/>
      <c r="B478" s="506"/>
      <c r="C478" s="506"/>
      <c r="O478" s="504"/>
      <c r="P478" s="503"/>
      <c r="Q478" s="504"/>
      <c r="R478" s="504"/>
      <c r="S478" s="504"/>
      <c r="T478" s="504"/>
      <c r="U478" s="504"/>
      <c r="V478" s="504"/>
      <c r="W478" s="504"/>
      <c r="X478" s="504"/>
      <c r="Y478" s="504"/>
      <c r="Z478" s="504"/>
      <c r="AA478" s="504"/>
      <c r="AB478" s="504"/>
      <c r="AC478" s="504"/>
      <c r="AD478" s="504"/>
      <c r="AE478" s="504"/>
      <c r="AF478" s="504"/>
      <c r="AG478" s="504"/>
    </row>
    <row r="479" spans="1:33" s="420" customFormat="1" x14ac:dyDescent="0.2">
      <c r="A479" s="531"/>
      <c r="B479" s="506"/>
      <c r="C479" s="506"/>
      <c r="O479" s="504"/>
      <c r="P479" s="503"/>
      <c r="Q479" s="504"/>
      <c r="R479" s="504"/>
      <c r="S479" s="504"/>
      <c r="T479" s="504"/>
      <c r="U479" s="504"/>
      <c r="V479" s="504"/>
      <c r="W479" s="504"/>
      <c r="X479" s="504"/>
      <c r="Y479" s="504"/>
      <c r="Z479" s="504"/>
      <c r="AA479" s="504"/>
      <c r="AB479" s="504"/>
      <c r="AC479" s="504"/>
      <c r="AD479" s="504"/>
      <c r="AE479" s="504"/>
      <c r="AF479" s="504"/>
      <c r="AG479" s="504"/>
    </row>
    <row r="480" spans="1:33" s="420" customFormat="1" x14ac:dyDescent="0.2">
      <c r="A480" s="531"/>
      <c r="B480" s="506"/>
      <c r="C480" s="506"/>
      <c r="O480" s="504"/>
      <c r="P480" s="503"/>
      <c r="Q480" s="504"/>
      <c r="R480" s="504"/>
      <c r="S480" s="504"/>
      <c r="T480" s="504"/>
      <c r="U480" s="504"/>
      <c r="V480" s="504"/>
      <c r="W480" s="504"/>
      <c r="X480" s="504"/>
      <c r="Y480" s="504"/>
      <c r="Z480" s="504"/>
      <c r="AA480" s="504"/>
      <c r="AB480" s="504"/>
      <c r="AC480" s="504"/>
      <c r="AD480" s="504"/>
      <c r="AE480" s="504"/>
      <c r="AF480" s="504"/>
      <c r="AG480" s="504"/>
    </row>
    <row r="481" spans="1:33" s="420" customFormat="1" x14ac:dyDescent="0.2">
      <c r="A481" s="531"/>
      <c r="B481" s="506"/>
      <c r="C481" s="506"/>
      <c r="O481" s="504"/>
      <c r="P481" s="503"/>
      <c r="Q481" s="504"/>
      <c r="R481" s="504"/>
      <c r="S481" s="504"/>
      <c r="T481" s="504"/>
      <c r="U481" s="504"/>
      <c r="V481" s="504"/>
      <c r="W481" s="504"/>
      <c r="X481" s="504"/>
      <c r="Y481" s="504"/>
      <c r="Z481" s="504"/>
      <c r="AA481" s="504"/>
      <c r="AB481" s="504"/>
      <c r="AC481" s="504"/>
      <c r="AD481" s="504"/>
      <c r="AE481" s="504"/>
      <c r="AF481" s="504"/>
      <c r="AG481" s="504"/>
    </row>
    <row r="482" spans="1:33" s="420" customFormat="1" x14ac:dyDescent="0.2">
      <c r="A482" s="531"/>
      <c r="B482" s="506"/>
      <c r="C482" s="506"/>
      <c r="O482" s="504"/>
      <c r="P482" s="503"/>
      <c r="Q482" s="504"/>
      <c r="R482" s="504"/>
      <c r="S482" s="504"/>
      <c r="T482" s="504"/>
      <c r="U482" s="504"/>
      <c r="V482" s="504"/>
      <c r="W482" s="504"/>
      <c r="X482" s="504"/>
      <c r="Y482" s="504"/>
      <c r="Z482" s="504"/>
      <c r="AA482" s="504"/>
      <c r="AB482" s="504"/>
      <c r="AC482" s="504"/>
      <c r="AD482" s="504"/>
      <c r="AE482" s="504"/>
      <c r="AF482" s="504"/>
      <c r="AG482" s="504"/>
    </row>
    <row r="483" spans="1:33" s="420" customFormat="1" x14ac:dyDescent="0.2">
      <c r="A483" s="531"/>
      <c r="B483" s="506"/>
      <c r="C483" s="506"/>
      <c r="O483" s="504"/>
      <c r="P483" s="503"/>
      <c r="Q483" s="504"/>
      <c r="R483" s="504"/>
      <c r="S483" s="504"/>
      <c r="T483" s="504"/>
      <c r="U483" s="504"/>
      <c r="V483" s="504"/>
      <c r="W483" s="504"/>
      <c r="X483" s="504"/>
      <c r="Y483" s="504"/>
      <c r="Z483" s="504"/>
      <c r="AA483" s="504"/>
      <c r="AB483" s="504"/>
      <c r="AC483" s="504"/>
      <c r="AD483" s="504"/>
      <c r="AE483" s="504"/>
      <c r="AF483" s="504"/>
      <c r="AG483" s="504"/>
    </row>
    <row r="484" spans="1:33" s="420" customFormat="1" x14ac:dyDescent="0.2">
      <c r="A484" s="531"/>
      <c r="B484" s="506"/>
      <c r="C484" s="506"/>
      <c r="O484" s="504"/>
      <c r="P484" s="503"/>
      <c r="Q484" s="504"/>
      <c r="R484" s="504"/>
      <c r="S484" s="504"/>
      <c r="T484" s="504"/>
      <c r="U484" s="504"/>
      <c r="V484" s="504"/>
      <c r="W484" s="504"/>
      <c r="X484" s="504"/>
      <c r="Y484" s="504"/>
      <c r="Z484" s="504"/>
      <c r="AA484" s="504"/>
      <c r="AB484" s="504"/>
      <c r="AC484" s="504"/>
      <c r="AD484" s="504"/>
      <c r="AE484" s="504"/>
      <c r="AF484" s="504"/>
      <c r="AG484" s="504"/>
    </row>
    <row r="485" spans="1:33" s="420" customFormat="1" x14ac:dyDescent="0.2">
      <c r="A485" s="531"/>
      <c r="B485" s="506"/>
      <c r="C485" s="506"/>
      <c r="O485" s="504"/>
      <c r="P485" s="503"/>
      <c r="Q485" s="504"/>
      <c r="R485" s="504"/>
      <c r="S485" s="504"/>
      <c r="T485" s="504"/>
      <c r="U485" s="504"/>
      <c r="V485" s="504"/>
      <c r="W485" s="504"/>
      <c r="X485" s="504"/>
      <c r="Y485" s="504"/>
      <c r="Z485" s="504"/>
      <c r="AA485" s="504"/>
      <c r="AB485" s="504"/>
      <c r="AC485" s="504"/>
      <c r="AD485" s="504"/>
      <c r="AE485" s="504"/>
      <c r="AF485" s="504"/>
      <c r="AG485" s="504"/>
    </row>
    <row r="486" spans="1:33" s="420" customFormat="1" x14ac:dyDescent="0.2">
      <c r="A486" s="531"/>
      <c r="B486" s="506"/>
      <c r="C486" s="506"/>
      <c r="O486" s="504"/>
      <c r="P486" s="503"/>
      <c r="Q486" s="504"/>
      <c r="R486" s="504"/>
      <c r="S486" s="504"/>
      <c r="T486" s="504"/>
      <c r="U486" s="504"/>
      <c r="V486" s="504"/>
      <c r="W486" s="504"/>
      <c r="X486" s="504"/>
      <c r="Y486" s="504"/>
      <c r="Z486" s="504"/>
      <c r="AA486" s="504"/>
      <c r="AB486" s="504"/>
      <c r="AC486" s="504"/>
      <c r="AD486" s="504"/>
      <c r="AE486" s="504"/>
      <c r="AF486" s="504"/>
      <c r="AG486" s="504"/>
    </row>
    <row r="487" spans="1:33" s="420" customFormat="1" x14ac:dyDescent="0.2">
      <c r="A487" s="531"/>
      <c r="B487" s="506"/>
      <c r="C487" s="506"/>
      <c r="O487" s="504"/>
      <c r="P487" s="503"/>
      <c r="Q487" s="504"/>
      <c r="R487" s="504"/>
      <c r="S487" s="504"/>
      <c r="T487" s="504"/>
      <c r="U487" s="504"/>
      <c r="V487" s="504"/>
      <c r="W487" s="504"/>
      <c r="X487" s="504"/>
      <c r="Y487" s="504"/>
      <c r="Z487" s="504"/>
      <c r="AA487" s="504"/>
      <c r="AB487" s="504"/>
      <c r="AC487" s="504"/>
      <c r="AD487" s="504"/>
      <c r="AE487" s="504"/>
      <c r="AF487" s="504"/>
      <c r="AG487" s="504"/>
    </row>
    <row r="488" spans="1:33" s="420" customFormat="1" x14ac:dyDescent="0.2">
      <c r="A488" s="531"/>
      <c r="B488" s="506"/>
      <c r="C488" s="506"/>
      <c r="O488" s="504"/>
      <c r="P488" s="503"/>
      <c r="Q488" s="504"/>
      <c r="R488" s="504"/>
      <c r="S488" s="504"/>
      <c r="T488" s="504"/>
      <c r="U488" s="504"/>
      <c r="V488" s="504"/>
      <c r="W488" s="504"/>
      <c r="X488" s="504"/>
      <c r="Y488" s="504"/>
      <c r="Z488" s="504"/>
      <c r="AA488" s="504"/>
      <c r="AB488" s="504"/>
      <c r="AC488" s="504"/>
      <c r="AD488" s="504"/>
      <c r="AE488" s="504"/>
      <c r="AF488" s="504"/>
      <c r="AG488" s="504"/>
    </row>
    <row r="489" spans="1:33" s="420" customFormat="1" x14ac:dyDescent="0.2">
      <c r="A489" s="531"/>
      <c r="B489" s="506"/>
      <c r="C489" s="506"/>
      <c r="O489" s="504"/>
      <c r="P489" s="503"/>
      <c r="Q489" s="504"/>
      <c r="R489" s="504"/>
      <c r="S489" s="504"/>
      <c r="T489" s="504"/>
      <c r="U489" s="504"/>
      <c r="V489" s="504"/>
      <c r="W489" s="504"/>
      <c r="X489" s="504"/>
      <c r="Y489" s="504"/>
      <c r="Z489" s="504"/>
      <c r="AA489" s="504"/>
      <c r="AB489" s="504"/>
      <c r="AC489" s="504"/>
      <c r="AD489" s="504"/>
      <c r="AE489" s="504"/>
      <c r="AF489" s="504"/>
      <c r="AG489" s="504"/>
    </row>
    <row r="490" spans="1:33" s="420" customFormat="1" x14ac:dyDescent="0.2">
      <c r="A490" s="531"/>
      <c r="B490" s="506"/>
      <c r="C490" s="506"/>
      <c r="O490" s="504"/>
      <c r="P490" s="503"/>
      <c r="Q490" s="504"/>
      <c r="R490" s="504"/>
      <c r="S490" s="504"/>
      <c r="T490" s="504"/>
      <c r="U490" s="504"/>
      <c r="V490" s="504"/>
      <c r="W490" s="504"/>
      <c r="X490" s="504"/>
      <c r="Y490" s="504"/>
      <c r="Z490" s="504"/>
      <c r="AA490" s="504"/>
      <c r="AB490" s="504"/>
      <c r="AC490" s="504"/>
      <c r="AD490" s="504"/>
      <c r="AE490" s="504"/>
      <c r="AF490" s="504"/>
      <c r="AG490" s="504"/>
    </row>
    <row r="491" spans="1:33" s="420" customFormat="1" x14ac:dyDescent="0.2">
      <c r="A491" s="531"/>
      <c r="B491" s="506"/>
      <c r="C491" s="506"/>
      <c r="O491" s="504"/>
      <c r="P491" s="503"/>
      <c r="Q491" s="504"/>
      <c r="R491" s="504"/>
      <c r="S491" s="504"/>
      <c r="T491" s="504"/>
      <c r="U491" s="504"/>
      <c r="V491" s="504"/>
      <c r="W491" s="504"/>
      <c r="X491" s="504"/>
      <c r="Y491" s="504"/>
      <c r="Z491" s="504"/>
      <c r="AA491" s="504"/>
      <c r="AB491" s="504"/>
      <c r="AC491" s="504"/>
      <c r="AD491" s="504"/>
      <c r="AE491" s="504"/>
      <c r="AF491" s="504"/>
      <c r="AG491" s="504"/>
    </row>
    <row r="492" spans="1:33" s="420" customFormat="1" x14ac:dyDescent="0.2">
      <c r="A492" s="531"/>
      <c r="B492" s="506"/>
      <c r="C492" s="506"/>
      <c r="O492" s="504"/>
      <c r="P492" s="503"/>
      <c r="Q492" s="504"/>
      <c r="R492" s="504"/>
      <c r="S492" s="504"/>
      <c r="T492" s="504"/>
      <c r="U492" s="504"/>
      <c r="V492" s="504"/>
      <c r="W492" s="504"/>
      <c r="X492" s="504"/>
      <c r="Y492" s="504"/>
      <c r="Z492" s="504"/>
      <c r="AA492" s="504"/>
      <c r="AB492" s="504"/>
      <c r="AC492" s="504"/>
      <c r="AD492" s="504"/>
      <c r="AE492" s="504"/>
      <c r="AF492" s="504"/>
      <c r="AG492" s="504"/>
    </row>
    <row r="493" spans="1:33" s="420" customFormat="1" x14ac:dyDescent="0.2">
      <c r="A493" s="531"/>
      <c r="B493" s="506"/>
      <c r="C493" s="506"/>
      <c r="O493" s="504"/>
      <c r="P493" s="503"/>
      <c r="Q493" s="504"/>
      <c r="R493" s="504"/>
      <c r="S493" s="504"/>
      <c r="T493" s="504"/>
      <c r="U493" s="504"/>
      <c r="V493" s="504"/>
      <c r="W493" s="504"/>
      <c r="X493" s="504"/>
      <c r="Y493" s="504"/>
      <c r="Z493" s="504"/>
      <c r="AA493" s="504"/>
      <c r="AB493" s="504"/>
      <c r="AC493" s="504"/>
      <c r="AD493" s="504"/>
      <c r="AE493" s="504"/>
      <c r="AF493" s="504"/>
      <c r="AG493" s="504"/>
    </row>
    <row r="494" spans="1:33" s="420" customFormat="1" x14ac:dyDescent="0.2">
      <c r="A494" s="531"/>
      <c r="B494" s="506"/>
      <c r="C494" s="506"/>
      <c r="O494" s="504"/>
      <c r="P494" s="503"/>
      <c r="Q494" s="504"/>
      <c r="R494" s="504"/>
      <c r="S494" s="504"/>
      <c r="T494" s="504"/>
      <c r="U494" s="504"/>
      <c r="V494" s="504"/>
      <c r="W494" s="504"/>
      <c r="X494" s="504"/>
      <c r="Y494" s="504"/>
      <c r="Z494" s="504"/>
      <c r="AA494" s="504"/>
      <c r="AB494" s="504"/>
      <c r="AC494" s="504"/>
      <c r="AD494" s="504"/>
      <c r="AE494" s="504"/>
      <c r="AF494" s="504"/>
      <c r="AG494" s="504"/>
    </row>
    <row r="495" spans="1:33" s="420" customFormat="1" x14ac:dyDescent="0.2">
      <c r="A495" s="531"/>
      <c r="B495" s="506"/>
      <c r="C495" s="506"/>
      <c r="O495" s="504"/>
      <c r="P495" s="503"/>
      <c r="Q495" s="504"/>
      <c r="R495" s="504"/>
      <c r="S495" s="504"/>
      <c r="T495" s="504"/>
      <c r="U495" s="504"/>
      <c r="V495" s="504"/>
      <c r="W495" s="504"/>
      <c r="X495" s="504"/>
      <c r="Y495" s="504"/>
      <c r="Z495" s="504"/>
      <c r="AA495" s="504"/>
      <c r="AB495" s="504"/>
      <c r="AC495" s="504"/>
      <c r="AD495" s="504"/>
      <c r="AE495" s="504"/>
      <c r="AF495" s="504"/>
      <c r="AG495" s="504"/>
    </row>
    <row r="496" spans="1:33" s="420" customFormat="1" x14ac:dyDescent="0.2">
      <c r="A496" s="531"/>
      <c r="B496" s="506"/>
      <c r="C496" s="506"/>
      <c r="O496" s="504"/>
      <c r="P496" s="503"/>
      <c r="Q496" s="504"/>
      <c r="R496" s="504"/>
      <c r="S496" s="504"/>
      <c r="T496" s="504"/>
      <c r="U496" s="504"/>
      <c r="V496" s="504"/>
      <c r="W496" s="504"/>
      <c r="X496" s="504"/>
      <c r="Y496" s="504"/>
      <c r="Z496" s="504"/>
      <c r="AA496" s="504"/>
      <c r="AB496" s="504"/>
      <c r="AC496" s="504"/>
      <c r="AD496" s="504"/>
      <c r="AE496" s="504"/>
      <c r="AF496" s="504"/>
      <c r="AG496" s="504"/>
    </row>
    <row r="497" spans="1:33" s="420" customFormat="1" x14ac:dyDescent="0.2">
      <c r="A497" s="531"/>
      <c r="B497" s="506"/>
      <c r="C497" s="506"/>
      <c r="O497" s="504"/>
      <c r="P497" s="503"/>
      <c r="Q497" s="504"/>
      <c r="R497" s="504"/>
      <c r="S497" s="504"/>
      <c r="T497" s="504"/>
      <c r="U497" s="504"/>
      <c r="V497" s="504"/>
      <c r="W497" s="504"/>
      <c r="X497" s="504"/>
      <c r="Y497" s="504"/>
      <c r="Z497" s="504"/>
      <c r="AA497" s="504"/>
      <c r="AB497" s="504"/>
      <c r="AC497" s="504"/>
      <c r="AD497" s="504"/>
      <c r="AE497" s="504"/>
      <c r="AF497" s="504"/>
      <c r="AG497" s="504"/>
    </row>
    <row r="498" spans="1:33" s="420" customFormat="1" x14ac:dyDescent="0.2">
      <c r="A498" s="531"/>
      <c r="B498" s="506"/>
      <c r="C498" s="506"/>
      <c r="O498" s="504"/>
      <c r="P498" s="503"/>
      <c r="Q498" s="504"/>
      <c r="R498" s="504"/>
      <c r="S498" s="504"/>
      <c r="T498" s="504"/>
      <c r="U498" s="504"/>
      <c r="V498" s="504"/>
      <c r="W498" s="504"/>
      <c r="X498" s="504"/>
      <c r="Y498" s="504"/>
      <c r="Z498" s="504"/>
      <c r="AA498" s="504"/>
      <c r="AB498" s="504"/>
      <c r="AC498" s="504"/>
      <c r="AD498" s="504"/>
      <c r="AE498" s="504"/>
      <c r="AF498" s="504"/>
      <c r="AG498" s="504"/>
    </row>
    <row r="499" spans="1:33" s="420" customFormat="1" x14ac:dyDescent="0.2">
      <c r="A499" s="531"/>
      <c r="B499" s="506"/>
      <c r="C499" s="506"/>
      <c r="O499" s="504"/>
      <c r="P499" s="503"/>
      <c r="Q499" s="504"/>
      <c r="R499" s="504"/>
      <c r="S499" s="504"/>
      <c r="T499" s="504"/>
      <c r="U499" s="504"/>
      <c r="V499" s="504"/>
      <c r="W499" s="504"/>
      <c r="X499" s="504"/>
      <c r="Y499" s="504"/>
      <c r="Z499" s="504"/>
      <c r="AA499" s="504"/>
      <c r="AB499" s="504"/>
      <c r="AC499" s="504"/>
      <c r="AD499" s="504"/>
      <c r="AE499" s="504"/>
      <c r="AF499" s="504"/>
      <c r="AG499" s="504"/>
    </row>
    <row r="500" spans="1:33" s="420" customFormat="1" x14ac:dyDescent="0.2">
      <c r="A500" s="531"/>
      <c r="B500" s="506"/>
      <c r="C500" s="506"/>
      <c r="O500" s="504"/>
      <c r="P500" s="503"/>
      <c r="Q500" s="504"/>
      <c r="R500" s="504"/>
      <c r="S500" s="504"/>
      <c r="T500" s="504"/>
      <c r="U500" s="504"/>
      <c r="V500" s="504"/>
      <c r="W500" s="504"/>
      <c r="X500" s="504"/>
      <c r="Y500" s="504"/>
      <c r="Z500" s="504"/>
      <c r="AA500" s="504"/>
      <c r="AB500" s="504"/>
      <c r="AC500" s="504"/>
      <c r="AD500" s="504"/>
      <c r="AE500" s="504"/>
      <c r="AF500" s="504"/>
      <c r="AG500" s="504"/>
    </row>
    <row r="501" spans="1:33" s="420" customFormat="1" x14ac:dyDescent="0.2">
      <c r="A501" s="531"/>
      <c r="B501" s="506"/>
      <c r="C501" s="506"/>
      <c r="O501" s="504"/>
      <c r="P501" s="503"/>
      <c r="Q501" s="504"/>
      <c r="R501" s="504"/>
      <c r="S501" s="504"/>
      <c r="T501" s="504"/>
      <c r="U501" s="504"/>
      <c r="V501" s="504"/>
      <c r="W501" s="504"/>
      <c r="X501" s="504"/>
      <c r="Y501" s="504"/>
      <c r="Z501" s="504"/>
      <c r="AA501" s="504"/>
      <c r="AB501" s="504"/>
      <c r="AC501" s="504"/>
      <c r="AD501" s="504"/>
      <c r="AE501" s="504"/>
      <c r="AF501" s="504"/>
      <c r="AG501" s="504"/>
    </row>
    <row r="502" spans="1:33" s="420" customFormat="1" x14ac:dyDescent="0.2">
      <c r="A502" s="531"/>
      <c r="B502" s="506"/>
      <c r="C502" s="506"/>
      <c r="O502" s="504"/>
      <c r="P502" s="503"/>
      <c r="Q502" s="504"/>
      <c r="R502" s="504"/>
      <c r="S502" s="504"/>
      <c r="T502" s="504"/>
      <c r="U502" s="504"/>
      <c r="V502" s="504"/>
      <c r="W502" s="504"/>
      <c r="X502" s="504"/>
      <c r="Y502" s="504"/>
      <c r="Z502" s="504"/>
      <c r="AA502" s="504"/>
      <c r="AB502" s="504"/>
      <c r="AC502" s="504"/>
      <c r="AD502" s="504"/>
      <c r="AE502" s="504"/>
      <c r="AF502" s="504"/>
      <c r="AG502" s="504"/>
    </row>
    <row r="503" spans="1:33" s="420" customFormat="1" x14ac:dyDescent="0.2">
      <c r="A503" s="531"/>
      <c r="B503" s="506"/>
      <c r="C503" s="506"/>
      <c r="O503" s="504"/>
      <c r="P503" s="503"/>
      <c r="Q503" s="504"/>
      <c r="R503" s="504"/>
      <c r="S503" s="504"/>
      <c r="T503" s="504"/>
      <c r="U503" s="504"/>
      <c r="V503" s="504"/>
      <c r="W503" s="504"/>
      <c r="X503" s="504"/>
      <c r="Y503" s="504"/>
      <c r="Z503" s="504"/>
      <c r="AA503" s="504"/>
      <c r="AB503" s="504"/>
      <c r="AC503" s="504"/>
      <c r="AD503" s="504"/>
      <c r="AE503" s="504"/>
      <c r="AF503" s="504"/>
      <c r="AG503" s="504"/>
    </row>
    <row r="504" spans="1:33" s="420" customFormat="1" x14ac:dyDescent="0.2">
      <c r="A504" s="531"/>
      <c r="B504" s="506"/>
      <c r="C504" s="506"/>
      <c r="O504" s="504"/>
      <c r="P504" s="503"/>
      <c r="Q504" s="504"/>
      <c r="R504" s="504"/>
      <c r="S504" s="504"/>
      <c r="T504" s="504"/>
      <c r="U504" s="504"/>
      <c r="V504" s="504"/>
      <c r="W504" s="504"/>
      <c r="X504" s="504"/>
      <c r="Y504" s="504"/>
      <c r="Z504" s="504"/>
      <c r="AA504" s="504"/>
      <c r="AB504" s="504"/>
      <c r="AC504" s="504"/>
      <c r="AD504" s="504"/>
      <c r="AE504" s="504"/>
      <c r="AF504" s="504"/>
      <c r="AG504" s="504"/>
    </row>
    <row r="505" spans="1:33" s="420" customFormat="1" x14ac:dyDescent="0.2">
      <c r="A505" s="531"/>
      <c r="B505" s="506"/>
      <c r="C505" s="506"/>
      <c r="O505" s="504"/>
      <c r="P505" s="503"/>
      <c r="Q505" s="504"/>
      <c r="R505" s="504"/>
      <c r="S505" s="504"/>
      <c r="T505" s="504"/>
      <c r="U505" s="504"/>
      <c r="V505" s="504"/>
      <c r="W505" s="504"/>
      <c r="X505" s="504"/>
      <c r="Y505" s="504"/>
      <c r="Z505" s="504"/>
      <c r="AA505" s="504"/>
      <c r="AB505" s="504"/>
      <c r="AC505" s="504"/>
      <c r="AD505" s="504"/>
      <c r="AE505" s="504"/>
      <c r="AF505" s="504"/>
      <c r="AG505" s="504"/>
    </row>
    <row r="506" spans="1:33" s="420" customFormat="1" x14ac:dyDescent="0.2">
      <c r="A506" s="531"/>
      <c r="B506" s="506"/>
      <c r="C506" s="506"/>
      <c r="O506" s="504"/>
      <c r="P506" s="503"/>
      <c r="Q506" s="504"/>
      <c r="R506" s="504"/>
      <c r="S506" s="504"/>
      <c r="T506" s="504"/>
      <c r="U506" s="504"/>
      <c r="V506" s="504"/>
      <c r="W506" s="504"/>
      <c r="X506" s="504"/>
      <c r="Y506" s="504"/>
      <c r="Z506" s="504"/>
      <c r="AA506" s="504"/>
      <c r="AB506" s="504"/>
      <c r="AC506" s="504"/>
      <c r="AD506" s="504"/>
      <c r="AE506" s="504"/>
      <c r="AF506" s="504"/>
      <c r="AG506" s="504"/>
    </row>
    <row r="507" spans="1:33" s="420" customFormat="1" x14ac:dyDescent="0.2">
      <c r="A507" s="531"/>
      <c r="B507" s="506"/>
      <c r="C507" s="506"/>
      <c r="O507" s="504"/>
      <c r="P507" s="503"/>
      <c r="Q507" s="504"/>
      <c r="R507" s="504"/>
      <c r="S507" s="504"/>
      <c r="T507" s="504"/>
      <c r="U507" s="504"/>
      <c r="V507" s="504"/>
      <c r="W507" s="504"/>
      <c r="X507" s="504"/>
      <c r="Y507" s="504"/>
      <c r="Z507" s="504"/>
      <c r="AA507" s="504"/>
      <c r="AB507" s="504"/>
      <c r="AC507" s="504"/>
      <c r="AD507" s="504"/>
      <c r="AE507" s="504"/>
      <c r="AF507" s="504"/>
      <c r="AG507" s="504"/>
    </row>
    <row r="508" spans="1:33" s="420" customFormat="1" x14ac:dyDescent="0.2">
      <c r="A508" s="531"/>
      <c r="B508" s="506"/>
      <c r="C508" s="506"/>
      <c r="O508" s="504"/>
      <c r="P508" s="503"/>
      <c r="Q508" s="504"/>
      <c r="R508" s="504"/>
      <c r="S508" s="504"/>
      <c r="T508" s="504"/>
      <c r="U508" s="504"/>
      <c r="V508" s="504"/>
      <c r="W508" s="504"/>
      <c r="X508" s="504"/>
      <c r="Y508" s="504"/>
      <c r="Z508" s="504"/>
      <c r="AA508" s="504"/>
      <c r="AB508" s="504"/>
      <c r="AC508" s="504"/>
      <c r="AD508" s="504"/>
      <c r="AE508" s="504"/>
      <c r="AF508" s="504"/>
      <c r="AG508" s="504"/>
    </row>
    <row r="509" spans="1:33" s="420" customFormat="1" x14ac:dyDescent="0.2">
      <c r="A509" s="531"/>
      <c r="B509" s="506"/>
      <c r="C509" s="506"/>
      <c r="O509" s="504"/>
      <c r="P509" s="503"/>
      <c r="Q509" s="504"/>
      <c r="R509" s="504"/>
      <c r="S509" s="504"/>
      <c r="T509" s="504"/>
      <c r="U509" s="504"/>
      <c r="V509" s="504"/>
      <c r="W509" s="504"/>
      <c r="X509" s="504"/>
      <c r="Y509" s="504"/>
      <c r="Z509" s="504"/>
      <c r="AA509" s="504"/>
      <c r="AB509" s="504"/>
      <c r="AC509" s="504"/>
      <c r="AD509" s="504"/>
      <c r="AE509" s="504"/>
      <c r="AF509" s="504"/>
      <c r="AG509" s="504"/>
    </row>
    <row r="510" spans="1:33" s="420" customFormat="1" x14ac:dyDescent="0.2">
      <c r="A510" s="531"/>
      <c r="B510" s="506"/>
      <c r="C510" s="506"/>
      <c r="O510" s="504"/>
      <c r="P510" s="503"/>
      <c r="Q510" s="504"/>
      <c r="R510" s="504"/>
      <c r="S510" s="504"/>
      <c r="T510" s="504"/>
      <c r="U510" s="504"/>
      <c r="V510" s="504"/>
      <c r="W510" s="504"/>
      <c r="X510" s="504"/>
      <c r="Y510" s="504"/>
      <c r="Z510" s="504"/>
      <c r="AA510" s="504"/>
      <c r="AB510" s="504"/>
      <c r="AC510" s="504"/>
      <c r="AD510" s="504"/>
      <c r="AE510" s="504"/>
      <c r="AF510" s="504"/>
      <c r="AG510" s="504"/>
    </row>
    <row r="511" spans="1:33" s="420" customFormat="1" x14ac:dyDescent="0.2">
      <c r="A511" s="531"/>
      <c r="B511" s="506"/>
      <c r="C511" s="506"/>
      <c r="O511" s="504"/>
      <c r="P511" s="503"/>
      <c r="Q511" s="504"/>
      <c r="R511" s="504"/>
      <c r="S511" s="504"/>
      <c r="T511" s="504"/>
      <c r="U511" s="504"/>
      <c r="V511" s="504"/>
      <c r="W511" s="504"/>
      <c r="X511" s="504"/>
      <c r="Y511" s="504"/>
      <c r="Z511" s="504"/>
      <c r="AA511" s="504"/>
      <c r="AB511" s="504"/>
      <c r="AC511" s="504"/>
      <c r="AD511" s="504"/>
      <c r="AE511" s="504"/>
      <c r="AF511" s="504"/>
      <c r="AG511" s="504"/>
    </row>
    <row r="512" spans="1:33" s="420" customFormat="1" x14ac:dyDescent="0.2">
      <c r="A512" s="531"/>
      <c r="B512" s="506"/>
      <c r="C512" s="506"/>
      <c r="O512" s="504"/>
      <c r="P512" s="503"/>
      <c r="Q512" s="504"/>
      <c r="R512" s="504"/>
      <c r="S512" s="504"/>
      <c r="T512" s="504"/>
      <c r="U512" s="504"/>
      <c r="V512" s="504"/>
      <c r="W512" s="504"/>
      <c r="X512" s="504"/>
      <c r="Y512" s="504"/>
      <c r="Z512" s="504"/>
      <c r="AA512" s="504"/>
      <c r="AB512" s="504"/>
      <c r="AC512" s="504"/>
      <c r="AD512" s="504"/>
      <c r="AE512" s="504"/>
      <c r="AF512" s="504"/>
      <c r="AG512" s="504"/>
    </row>
    <row r="513" spans="1:33" s="420" customFormat="1" x14ac:dyDescent="0.2">
      <c r="A513" s="531"/>
      <c r="B513" s="506"/>
      <c r="C513" s="506"/>
      <c r="O513" s="504"/>
      <c r="P513" s="503"/>
      <c r="Q513" s="504"/>
      <c r="R513" s="504"/>
      <c r="S513" s="504"/>
      <c r="T513" s="504"/>
      <c r="U513" s="504"/>
      <c r="V513" s="504"/>
      <c r="W513" s="504"/>
      <c r="X513" s="504"/>
      <c r="Y513" s="504"/>
      <c r="Z513" s="504"/>
      <c r="AA513" s="504"/>
      <c r="AB513" s="504"/>
      <c r="AC513" s="504"/>
      <c r="AD513" s="504"/>
      <c r="AE513" s="504"/>
      <c r="AF513" s="504"/>
      <c r="AG513" s="504"/>
    </row>
    <row r="514" spans="1:33" s="420" customFormat="1" x14ac:dyDescent="0.2">
      <c r="A514" s="531"/>
      <c r="B514" s="506"/>
      <c r="C514" s="506"/>
      <c r="O514" s="504"/>
      <c r="P514" s="503"/>
      <c r="Q514" s="504"/>
      <c r="R514" s="504"/>
      <c r="S514" s="504"/>
      <c r="T514" s="504"/>
      <c r="U514" s="504"/>
      <c r="V514" s="504"/>
      <c r="W514" s="504"/>
      <c r="X514" s="504"/>
      <c r="Y514" s="504"/>
      <c r="Z514" s="504"/>
      <c r="AA514" s="504"/>
      <c r="AB514" s="504"/>
      <c r="AC514" s="504"/>
      <c r="AD514" s="504"/>
      <c r="AE514" s="504"/>
      <c r="AF514" s="504"/>
      <c r="AG514" s="504"/>
    </row>
    <row r="515" spans="1:33" s="420" customFormat="1" x14ac:dyDescent="0.2">
      <c r="A515" s="531"/>
      <c r="B515" s="506"/>
      <c r="C515" s="506"/>
      <c r="O515" s="504"/>
      <c r="P515" s="503"/>
      <c r="Q515" s="504"/>
      <c r="R515" s="504"/>
      <c r="S515" s="504"/>
      <c r="T515" s="504"/>
      <c r="U515" s="504"/>
      <c r="V515" s="504"/>
      <c r="W515" s="504"/>
      <c r="X515" s="504"/>
      <c r="Y515" s="504"/>
      <c r="Z515" s="504"/>
      <c r="AA515" s="504"/>
      <c r="AB515" s="504"/>
      <c r="AC515" s="504"/>
      <c r="AD515" s="504"/>
      <c r="AE515" s="504"/>
      <c r="AF515" s="504"/>
      <c r="AG515" s="504"/>
    </row>
    <row r="516" spans="1:33" s="420" customFormat="1" x14ac:dyDescent="0.2">
      <c r="A516" s="531"/>
      <c r="B516" s="506"/>
      <c r="C516" s="506"/>
      <c r="O516" s="504"/>
      <c r="P516" s="503"/>
      <c r="Q516" s="504"/>
      <c r="R516" s="504"/>
      <c r="S516" s="504"/>
      <c r="T516" s="504"/>
      <c r="U516" s="504"/>
      <c r="V516" s="504"/>
      <c r="W516" s="504"/>
      <c r="X516" s="504"/>
      <c r="Y516" s="504"/>
      <c r="Z516" s="504"/>
      <c r="AA516" s="504"/>
      <c r="AB516" s="504"/>
      <c r="AC516" s="504"/>
      <c r="AD516" s="504"/>
      <c r="AE516" s="504"/>
      <c r="AF516" s="504"/>
      <c r="AG516" s="504"/>
    </row>
    <row r="517" spans="1:33" s="420" customFormat="1" x14ac:dyDescent="0.2">
      <c r="A517" s="531"/>
      <c r="B517" s="506"/>
      <c r="C517" s="506"/>
      <c r="O517" s="504"/>
      <c r="P517" s="503"/>
      <c r="Q517" s="504"/>
      <c r="R517" s="504"/>
      <c r="S517" s="504"/>
      <c r="T517" s="504"/>
      <c r="U517" s="504"/>
      <c r="V517" s="504"/>
      <c r="W517" s="504"/>
      <c r="X517" s="504"/>
      <c r="Y517" s="504"/>
      <c r="Z517" s="504"/>
      <c r="AA517" s="504"/>
      <c r="AB517" s="504"/>
      <c r="AC517" s="504"/>
      <c r="AD517" s="504"/>
      <c r="AE517" s="504"/>
      <c r="AF517" s="504"/>
      <c r="AG517" s="504"/>
    </row>
    <row r="518" spans="1:33" s="420" customFormat="1" x14ac:dyDescent="0.2">
      <c r="A518" s="531"/>
      <c r="B518" s="506"/>
      <c r="C518" s="506"/>
      <c r="O518" s="504"/>
      <c r="P518" s="503"/>
      <c r="Q518" s="504"/>
      <c r="R518" s="504"/>
      <c r="S518" s="504"/>
      <c r="T518" s="504"/>
      <c r="U518" s="504"/>
      <c r="V518" s="504"/>
      <c r="W518" s="504"/>
      <c r="X518" s="504"/>
      <c r="Y518" s="504"/>
      <c r="Z518" s="504"/>
      <c r="AA518" s="504"/>
      <c r="AB518" s="504"/>
      <c r="AC518" s="504"/>
      <c r="AD518" s="504"/>
      <c r="AE518" s="504"/>
      <c r="AF518" s="504"/>
      <c r="AG518" s="504"/>
    </row>
    <row r="519" spans="1:33" s="420" customFormat="1" x14ac:dyDescent="0.2">
      <c r="A519" s="531"/>
      <c r="B519" s="506"/>
      <c r="C519" s="506"/>
      <c r="O519" s="504"/>
      <c r="P519" s="503"/>
      <c r="Q519" s="504"/>
      <c r="R519" s="504"/>
      <c r="S519" s="504"/>
      <c r="T519" s="504"/>
      <c r="U519" s="504"/>
      <c r="V519" s="504"/>
      <c r="W519" s="504"/>
      <c r="X519" s="504"/>
      <c r="Y519" s="504"/>
      <c r="Z519" s="504"/>
      <c r="AA519" s="504"/>
      <c r="AB519" s="504"/>
      <c r="AC519" s="504"/>
      <c r="AD519" s="504"/>
      <c r="AE519" s="504"/>
      <c r="AF519" s="504"/>
      <c r="AG519" s="504"/>
    </row>
    <row r="520" spans="1:33" s="420" customFormat="1" x14ac:dyDescent="0.2">
      <c r="A520" s="531"/>
      <c r="B520" s="506"/>
      <c r="C520" s="506"/>
      <c r="O520" s="504"/>
      <c r="P520" s="503"/>
      <c r="Q520" s="504"/>
      <c r="R520" s="504"/>
      <c r="S520" s="504"/>
      <c r="T520" s="504"/>
      <c r="U520" s="504"/>
      <c r="V520" s="504"/>
      <c r="W520" s="504"/>
      <c r="X520" s="504"/>
      <c r="Y520" s="504"/>
      <c r="Z520" s="504"/>
      <c r="AA520" s="504"/>
      <c r="AB520" s="504"/>
      <c r="AC520" s="504"/>
      <c r="AD520" s="504"/>
      <c r="AE520" s="504"/>
      <c r="AF520" s="504"/>
      <c r="AG520" s="504"/>
    </row>
    <row r="521" spans="1:33" s="420" customFormat="1" x14ac:dyDescent="0.2">
      <c r="A521" s="531"/>
      <c r="B521" s="506"/>
      <c r="C521" s="506"/>
      <c r="O521" s="504"/>
      <c r="P521" s="503"/>
      <c r="Q521" s="504"/>
      <c r="R521" s="504"/>
      <c r="S521" s="504"/>
      <c r="T521" s="504"/>
      <c r="U521" s="504"/>
      <c r="V521" s="504"/>
      <c r="W521" s="504"/>
      <c r="X521" s="504"/>
      <c r="Y521" s="504"/>
      <c r="Z521" s="504"/>
      <c r="AA521" s="504"/>
      <c r="AB521" s="504"/>
      <c r="AC521" s="504"/>
      <c r="AD521" s="504"/>
      <c r="AE521" s="504"/>
      <c r="AF521" s="504"/>
      <c r="AG521" s="504"/>
    </row>
    <row r="522" spans="1:33" s="420" customFormat="1" x14ac:dyDescent="0.2">
      <c r="A522" s="531"/>
      <c r="B522" s="506"/>
      <c r="C522" s="506"/>
      <c r="O522" s="504"/>
      <c r="P522" s="503"/>
      <c r="Q522" s="504"/>
      <c r="R522" s="504"/>
      <c r="S522" s="504"/>
      <c r="T522" s="504"/>
      <c r="U522" s="504"/>
      <c r="V522" s="504"/>
      <c r="W522" s="504"/>
      <c r="X522" s="504"/>
      <c r="Y522" s="504"/>
      <c r="Z522" s="504"/>
      <c r="AA522" s="504"/>
      <c r="AB522" s="504"/>
      <c r="AC522" s="504"/>
      <c r="AD522" s="504"/>
      <c r="AE522" s="504"/>
      <c r="AF522" s="504"/>
      <c r="AG522" s="504"/>
    </row>
    <row r="523" spans="1:33" s="420" customFormat="1" x14ac:dyDescent="0.2">
      <c r="A523" s="531"/>
      <c r="B523" s="506"/>
      <c r="C523" s="506"/>
      <c r="O523" s="504"/>
      <c r="P523" s="503"/>
      <c r="Q523" s="504"/>
      <c r="R523" s="504"/>
      <c r="S523" s="504"/>
      <c r="T523" s="504"/>
      <c r="U523" s="504"/>
      <c r="V523" s="504"/>
      <c r="W523" s="504"/>
      <c r="X523" s="504"/>
      <c r="Y523" s="504"/>
      <c r="Z523" s="504"/>
      <c r="AA523" s="504"/>
      <c r="AB523" s="504"/>
      <c r="AC523" s="504"/>
      <c r="AD523" s="504"/>
      <c r="AE523" s="504"/>
      <c r="AF523" s="504"/>
      <c r="AG523" s="504"/>
    </row>
    <row r="524" spans="1:33" s="420" customFormat="1" x14ac:dyDescent="0.2">
      <c r="A524" s="531"/>
      <c r="B524" s="506"/>
      <c r="C524" s="506"/>
      <c r="O524" s="504"/>
      <c r="P524" s="503"/>
      <c r="Q524" s="504"/>
      <c r="R524" s="504"/>
      <c r="S524" s="504"/>
      <c r="T524" s="504"/>
      <c r="U524" s="504"/>
      <c r="V524" s="504"/>
      <c r="W524" s="504"/>
      <c r="X524" s="504"/>
      <c r="Y524" s="504"/>
      <c r="Z524" s="504"/>
      <c r="AA524" s="504"/>
      <c r="AB524" s="504"/>
      <c r="AC524" s="504"/>
      <c r="AD524" s="504"/>
      <c r="AE524" s="504"/>
      <c r="AF524" s="504"/>
      <c r="AG524" s="504"/>
    </row>
    <row r="525" spans="1:33" s="420" customFormat="1" x14ac:dyDescent="0.2">
      <c r="A525" s="531"/>
      <c r="B525" s="506"/>
      <c r="C525" s="506"/>
      <c r="O525" s="504"/>
      <c r="P525" s="503"/>
      <c r="Q525" s="504"/>
      <c r="R525" s="504"/>
      <c r="S525" s="504"/>
      <c r="T525" s="504"/>
      <c r="U525" s="504"/>
      <c r="V525" s="504"/>
      <c r="W525" s="504"/>
      <c r="X525" s="504"/>
      <c r="Y525" s="504"/>
      <c r="Z525" s="504"/>
      <c r="AA525" s="504"/>
      <c r="AB525" s="504"/>
      <c r="AC525" s="504"/>
      <c r="AD525" s="504"/>
      <c r="AE525" s="504"/>
      <c r="AF525" s="504"/>
      <c r="AG525" s="504"/>
    </row>
    <row r="526" spans="1:33" s="420" customFormat="1" x14ac:dyDescent="0.2">
      <c r="A526" s="531"/>
      <c r="B526" s="506"/>
      <c r="C526" s="506"/>
      <c r="O526" s="504"/>
      <c r="P526" s="503"/>
      <c r="Q526" s="504"/>
      <c r="R526" s="504"/>
      <c r="S526" s="504"/>
      <c r="T526" s="504"/>
      <c r="U526" s="504"/>
      <c r="V526" s="504"/>
      <c r="W526" s="504"/>
      <c r="X526" s="504"/>
      <c r="Y526" s="504"/>
      <c r="Z526" s="504"/>
      <c r="AA526" s="504"/>
      <c r="AB526" s="504"/>
      <c r="AC526" s="504"/>
      <c r="AD526" s="504"/>
      <c r="AE526" s="504"/>
      <c r="AF526" s="504"/>
      <c r="AG526" s="504"/>
    </row>
    <row r="527" spans="1:33" s="420" customFormat="1" x14ac:dyDescent="0.2">
      <c r="A527" s="531"/>
      <c r="B527" s="506"/>
      <c r="C527" s="506"/>
      <c r="O527" s="504"/>
      <c r="P527" s="503"/>
      <c r="Q527" s="504"/>
      <c r="R527" s="504"/>
      <c r="S527" s="504"/>
      <c r="T527" s="504"/>
      <c r="U527" s="504"/>
      <c r="V527" s="504"/>
      <c r="W527" s="504"/>
      <c r="X527" s="504"/>
      <c r="Y527" s="504"/>
      <c r="Z527" s="504"/>
      <c r="AA527" s="504"/>
      <c r="AB527" s="504"/>
      <c r="AC527" s="504"/>
      <c r="AD527" s="504"/>
      <c r="AE527" s="504"/>
      <c r="AF527" s="504"/>
      <c r="AG527" s="504"/>
    </row>
    <row r="528" spans="1:33" s="420" customFormat="1" x14ac:dyDescent="0.2">
      <c r="A528" s="531"/>
      <c r="B528" s="506"/>
      <c r="C528" s="506"/>
      <c r="O528" s="504"/>
      <c r="P528" s="503"/>
      <c r="Q528" s="504"/>
      <c r="R528" s="504"/>
      <c r="S528" s="504"/>
      <c r="T528" s="504"/>
      <c r="U528" s="504"/>
      <c r="V528" s="504"/>
      <c r="W528" s="504"/>
      <c r="X528" s="504"/>
      <c r="Y528" s="504"/>
      <c r="Z528" s="504"/>
      <c r="AA528" s="504"/>
      <c r="AB528" s="504"/>
      <c r="AC528" s="504"/>
      <c r="AD528" s="504"/>
      <c r="AE528" s="504"/>
      <c r="AF528" s="504"/>
      <c r="AG528" s="504"/>
    </row>
    <row r="529" spans="1:33" s="420" customFormat="1" x14ac:dyDescent="0.2">
      <c r="A529" s="531"/>
      <c r="B529" s="506"/>
      <c r="C529" s="506"/>
      <c r="O529" s="504"/>
      <c r="P529" s="503"/>
      <c r="Q529" s="504"/>
      <c r="R529" s="504"/>
      <c r="S529" s="504"/>
      <c r="T529" s="504"/>
      <c r="U529" s="504"/>
      <c r="V529" s="504"/>
      <c r="W529" s="504"/>
      <c r="X529" s="504"/>
      <c r="Y529" s="504"/>
      <c r="Z529" s="504"/>
      <c r="AA529" s="504"/>
      <c r="AB529" s="504"/>
      <c r="AC529" s="504"/>
      <c r="AD529" s="504"/>
      <c r="AE529" s="504"/>
      <c r="AF529" s="504"/>
      <c r="AG529" s="504"/>
    </row>
    <row r="530" spans="1:33" s="420" customFormat="1" x14ac:dyDescent="0.2">
      <c r="A530" s="531"/>
      <c r="B530" s="506"/>
      <c r="C530" s="506"/>
      <c r="O530" s="504"/>
      <c r="P530" s="503"/>
      <c r="Q530" s="504"/>
      <c r="R530" s="504"/>
      <c r="S530" s="504"/>
      <c r="T530" s="504"/>
      <c r="U530" s="504"/>
      <c r="V530" s="504"/>
      <c r="W530" s="504"/>
      <c r="X530" s="504"/>
      <c r="Y530" s="504"/>
      <c r="Z530" s="504"/>
      <c r="AA530" s="504"/>
      <c r="AB530" s="504"/>
      <c r="AC530" s="504"/>
      <c r="AD530" s="504"/>
      <c r="AE530" s="504"/>
      <c r="AF530" s="504"/>
      <c r="AG530" s="504"/>
    </row>
    <row r="531" spans="1:33" s="420" customFormat="1" x14ac:dyDescent="0.2">
      <c r="A531" s="531"/>
      <c r="B531" s="506"/>
      <c r="C531" s="506"/>
      <c r="O531" s="504"/>
      <c r="P531" s="503"/>
      <c r="Q531" s="504"/>
      <c r="R531" s="504"/>
      <c r="S531" s="504"/>
      <c r="T531" s="504"/>
      <c r="U531" s="504"/>
      <c r="V531" s="504"/>
      <c r="W531" s="504"/>
      <c r="X531" s="504"/>
      <c r="Y531" s="504"/>
      <c r="Z531" s="504"/>
      <c r="AA531" s="504"/>
      <c r="AB531" s="504"/>
      <c r="AC531" s="504"/>
      <c r="AD531" s="504"/>
      <c r="AE531" s="504"/>
      <c r="AF531" s="504"/>
      <c r="AG531" s="504"/>
    </row>
    <row r="532" spans="1:33" s="420" customFormat="1" x14ac:dyDescent="0.2">
      <c r="A532" s="531"/>
      <c r="B532" s="506"/>
      <c r="C532" s="506"/>
      <c r="O532" s="504"/>
      <c r="P532" s="503"/>
      <c r="Q532" s="504"/>
      <c r="R532" s="504"/>
      <c r="S532" s="504"/>
      <c r="T532" s="504"/>
      <c r="U532" s="504"/>
      <c r="V532" s="504"/>
      <c r="W532" s="504"/>
      <c r="X532" s="504"/>
      <c r="Y532" s="504"/>
      <c r="Z532" s="504"/>
      <c r="AA532" s="504"/>
      <c r="AB532" s="504"/>
      <c r="AC532" s="504"/>
      <c r="AD532" s="504"/>
      <c r="AE532" s="504"/>
      <c r="AF532" s="504"/>
      <c r="AG532" s="504"/>
    </row>
    <row r="533" spans="1:33" s="420" customFormat="1" x14ac:dyDescent="0.2">
      <c r="A533" s="531"/>
      <c r="B533" s="506"/>
      <c r="C533" s="506"/>
      <c r="O533" s="504"/>
      <c r="P533" s="503"/>
      <c r="Q533" s="504"/>
      <c r="R533" s="504"/>
      <c r="S533" s="504"/>
      <c r="T533" s="504"/>
      <c r="U533" s="504"/>
      <c r="V533" s="504"/>
      <c r="W533" s="504"/>
      <c r="X533" s="504"/>
      <c r="Y533" s="504"/>
      <c r="Z533" s="504"/>
      <c r="AA533" s="504"/>
      <c r="AB533" s="504"/>
      <c r="AC533" s="504"/>
      <c r="AD533" s="504"/>
      <c r="AE533" s="504"/>
      <c r="AF533" s="504"/>
      <c r="AG533" s="504"/>
    </row>
    <row r="534" spans="1:33" s="420" customFormat="1" x14ac:dyDescent="0.2">
      <c r="A534" s="531"/>
      <c r="B534" s="506"/>
      <c r="C534" s="506"/>
      <c r="O534" s="504"/>
      <c r="P534" s="503"/>
      <c r="Q534" s="504"/>
      <c r="R534" s="504"/>
      <c r="S534" s="504"/>
      <c r="T534" s="504"/>
      <c r="U534" s="504"/>
      <c r="V534" s="504"/>
      <c r="W534" s="504"/>
      <c r="X534" s="504"/>
      <c r="Y534" s="504"/>
      <c r="Z534" s="504"/>
      <c r="AA534" s="504"/>
      <c r="AB534" s="504"/>
      <c r="AC534" s="504"/>
      <c r="AD534" s="504"/>
      <c r="AE534" s="504"/>
      <c r="AF534" s="504"/>
      <c r="AG534" s="504"/>
    </row>
    <row r="535" spans="1:33" s="420" customFormat="1" x14ac:dyDescent="0.2">
      <c r="A535" s="531"/>
      <c r="B535" s="506"/>
      <c r="C535" s="506"/>
      <c r="O535" s="504"/>
      <c r="P535" s="503"/>
      <c r="Q535" s="504"/>
      <c r="R535" s="504"/>
      <c r="S535" s="504"/>
      <c r="T535" s="504"/>
      <c r="U535" s="504"/>
      <c r="V535" s="504"/>
      <c r="W535" s="504"/>
      <c r="X535" s="504"/>
      <c r="Y535" s="504"/>
      <c r="Z535" s="504"/>
      <c r="AA535" s="504"/>
      <c r="AB535" s="504"/>
      <c r="AC535" s="504"/>
      <c r="AD535" s="504"/>
      <c r="AE535" s="504"/>
      <c r="AF535" s="504"/>
      <c r="AG535" s="504"/>
    </row>
    <row r="536" spans="1:33" s="420" customFormat="1" x14ac:dyDescent="0.2">
      <c r="A536" s="531"/>
      <c r="B536" s="506"/>
      <c r="C536" s="506"/>
      <c r="O536" s="504"/>
      <c r="P536" s="503"/>
      <c r="Q536" s="504"/>
      <c r="R536" s="504"/>
      <c r="S536" s="504"/>
      <c r="T536" s="504"/>
      <c r="U536" s="504"/>
      <c r="V536" s="504"/>
      <c r="W536" s="504"/>
      <c r="X536" s="504"/>
      <c r="Y536" s="504"/>
      <c r="Z536" s="504"/>
      <c r="AA536" s="504"/>
      <c r="AB536" s="504"/>
      <c r="AC536" s="504"/>
      <c r="AD536" s="504"/>
      <c r="AE536" s="504"/>
      <c r="AF536" s="504"/>
      <c r="AG536" s="504"/>
    </row>
    <row r="537" spans="1:33" s="420" customFormat="1" x14ac:dyDescent="0.2">
      <c r="A537" s="531"/>
      <c r="B537" s="506"/>
      <c r="C537" s="506"/>
      <c r="O537" s="504"/>
      <c r="P537" s="503"/>
      <c r="Q537" s="504"/>
      <c r="R537" s="504"/>
      <c r="S537" s="504"/>
      <c r="T537" s="504"/>
      <c r="U537" s="504"/>
      <c r="V537" s="504"/>
      <c r="W537" s="504"/>
      <c r="X537" s="504"/>
      <c r="Y537" s="504"/>
      <c r="Z537" s="504"/>
      <c r="AA537" s="504"/>
      <c r="AB537" s="504"/>
      <c r="AC537" s="504"/>
      <c r="AD537" s="504"/>
      <c r="AE537" s="504"/>
      <c r="AF537" s="504"/>
      <c r="AG537" s="504"/>
    </row>
    <row r="538" spans="1:33" s="420" customFormat="1" x14ac:dyDescent="0.2">
      <c r="A538" s="531"/>
      <c r="B538" s="506"/>
      <c r="C538" s="506"/>
      <c r="O538" s="504"/>
      <c r="P538" s="503"/>
      <c r="Q538" s="504"/>
      <c r="R538" s="504"/>
      <c r="S538" s="504"/>
      <c r="T538" s="504"/>
      <c r="U538" s="504"/>
      <c r="V538" s="504"/>
      <c r="W538" s="504"/>
      <c r="X538" s="504"/>
      <c r="Y538" s="504"/>
      <c r="Z538" s="504"/>
      <c r="AA538" s="504"/>
      <c r="AB538" s="504"/>
      <c r="AC538" s="504"/>
      <c r="AD538" s="504"/>
      <c r="AE538" s="504"/>
      <c r="AF538" s="504"/>
      <c r="AG538" s="504"/>
    </row>
    <row r="539" spans="1:33" s="420" customFormat="1" x14ac:dyDescent="0.2">
      <c r="A539" s="531"/>
      <c r="B539" s="506"/>
      <c r="C539" s="506"/>
      <c r="O539" s="504"/>
      <c r="P539" s="503"/>
      <c r="Q539" s="504"/>
      <c r="R539" s="504"/>
      <c r="S539" s="504"/>
      <c r="T539" s="504"/>
      <c r="U539" s="504"/>
      <c r="V539" s="504"/>
      <c r="W539" s="504"/>
      <c r="X539" s="504"/>
      <c r="Y539" s="504"/>
      <c r="Z539" s="504"/>
      <c r="AA539" s="504"/>
      <c r="AB539" s="504"/>
      <c r="AC539" s="504"/>
      <c r="AD539" s="504"/>
      <c r="AE539" s="504"/>
      <c r="AF539" s="504"/>
      <c r="AG539" s="504"/>
    </row>
    <row r="540" spans="1:33" s="420" customFormat="1" x14ac:dyDescent="0.2">
      <c r="A540" s="531"/>
      <c r="B540" s="506"/>
      <c r="C540" s="506"/>
      <c r="O540" s="504"/>
      <c r="P540" s="503"/>
      <c r="Q540" s="504"/>
      <c r="R540" s="504"/>
      <c r="S540" s="504"/>
      <c r="T540" s="504"/>
      <c r="U540" s="504"/>
      <c r="V540" s="504"/>
      <c r="W540" s="504"/>
      <c r="X540" s="504"/>
      <c r="Y540" s="504"/>
      <c r="Z540" s="504"/>
      <c r="AA540" s="504"/>
      <c r="AB540" s="504"/>
      <c r="AC540" s="504"/>
      <c r="AD540" s="504"/>
      <c r="AE540" s="504"/>
      <c r="AF540" s="504"/>
      <c r="AG540" s="504"/>
    </row>
    <row r="541" spans="1:33" s="420" customFormat="1" x14ac:dyDescent="0.2">
      <c r="A541" s="531"/>
      <c r="B541" s="506"/>
      <c r="C541" s="506"/>
      <c r="O541" s="504"/>
      <c r="P541" s="503"/>
      <c r="Q541" s="504"/>
      <c r="R541" s="504"/>
      <c r="S541" s="504"/>
      <c r="T541" s="504"/>
      <c r="U541" s="504"/>
      <c r="V541" s="504"/>
      <c r="W541" s="504"/>
      <c r="X541" s="504"/>
      <c r="Y541" s="504"/>
      <c r="Z541" s="504"/>
      <c r="AA541" s="504"/>
      <c r="AB541" s="504"/>
      <c r="AC541" s="504"/>
      <c r="AD541" s="504"/>
      <c r="AE541" s="504"/>
      <c r="AF541" s="504"/>
      <c r="AG541" s="504"/>
    </row>
    <row r="542" spans="1:33" s="420" customFormat="1" x14ac:dyDescent="0.2">
      <c r="A542" s="531"/>
      <c r="B542" s="506"/>
      <c r="C542" s="506"/>
      <c r="O542" s="504"/>
      <c r="P542" s="503"/>
      <c r="Q542" s="504"/>
      <c r="R542" s="504"/>
      <c r="S542" s="504"/>
      <c r="T542" s="504"/>
      <c r="U542" s="504"/>
      <c r="V542" s="504"/>
      <c r="W542" s="504"/>
      <c r="X542" s="504"/>
      <c r="Y542" s="504"/>
      <c r="Z542" s="504"/>
      <c r="AA542" s="504"/>
      <c r="AB542" s="504"/>
      <c r="AC542" s="504"/>
      <c r="AD542" s="504"/>
      <c r="AE542" s="504"/>
      <c r="AF542" s="504"/>
      <c r="AG542" s="504"/>
    </row>
    <row r="543" spans="1:33" s="420" customFormat="1" x14ac:dyDescent="0.2">
      <c r="A543" s="531"/>
      <c r="B543" s="506"/>
      <c r="C543" s="506"/>
      <c r="O543" s="504"/>
      <c r="P543" s="503"/>
      <c r="Q543" s="504"/>
      <c r="R543" s="504"/>
      <c r="S543" s="504"/>
      <c r="T543" s="504"/>
      <c r="U543" s="504"/>
      <c r="V543" s="504"/>
      <c r="W543" s="504"/>
      <c r="X543" s="504"/>
      <c r="Y543" s="504"/>
      <c r="Z543" s="504"/>
      <c r="AA543" s="504"/>
      <c r="AB543" s="504"/>
      <c r="AC543" s="504"/>
      <c r="AD543" s="504"/>
      <c r="AE543" s="504"/>
      <c r="AF543" s="504"/>
      <c r="AG543" s="504"/>
    </row>
    <row r="544" spans="1:33" s="420" customFormat="1" x14ac:dyDescent="0.2">
      <c r="A544" s="531"/>
      <c r="B544" s="506"/>
      <c r="C544" s="506"/>
      <c r="O544" s="504"/>
      <c r="P544" s="503"/>
      <c r="Q544" s="504"/>
      <c r="R544" s="504"/>
      <c r="S544" s="504"/>
      <c r="T544" s="504"/>
      <c r="U544" s="504"/>
      <c r="V544" s="504"/>
      <c r="W544" s="504"/>
      <c r="X544" s="504"/>
      <c r="Y544" s="504"/>
      <c r="Z544" s="504"/>
      <c r="AA544" s="504"/>
      <c r="AB544" s="504"/>
      <c r="AC544" s="504"/>
      <c r="AD544" s="504"/>
      <c r="AE544" s="504"/>
      <c r="AF544" s="504"/>
      <c r="AG544" s="504"/>
    </row>
    <row r="545" spans="1:33" s="420" customFormat="1" x14ac:dyDescent="0.2">
      <c r="A545" s="531"/>
      <c r="B545" s="506"/>
      <c r="C545" s="506"/>
      <c r="O545" s="504"/>
      <c r="P545" s="503"/>
      <c r="Q545" s="504"/>
      <c r="R545" s="504"/>
      <c r="S545" s="504"/>
      <c r="T545" s="504"/>
      <c r="U545" s="504"/>
      <c r="V545" s="504"/>
      <c r="W545" s="504"/>
      <c r="X545" s="504"/>
      <c r="Y545" s="504"/>
      <c r="Z545" s="504"/>
      <c r="AA545" s="504"/>
      <c r="AB545" s="504"/>
      <c r="AC545" s="504"/>
      <c r="AD545" s="504"/>
      <c r="AE545" s="504"/>
      <c r="AF545" s="504"/>
      <c r="AG545" s="504"/>
    </row>
    <row r="546" spans="1:33" s="420" customFormat="1" x14ac:dyDescent="0.2">
      <c r="A546" s="531"/>
      <c r="B546" s="506"/>
      <c r="C546" s="506"/>
      <c r="O546" s="504"/>
      <c r="P546" s="503"/>
      <c r="Q546" s="504"/>
      <c r="R546" s="504"/>
      <c r="S546" s="504"/>
      <c r="T546" s="504"/>
      <c r="U546" s="504"/>
      <c r="V546" s="504"/>
      <c r="W546" s="504"/>
      <c r="X546" s="504"/>
      <c r="Y546" s="504"/>
      <c r="Z546" s="504"/>
      <c r="AA546" s="504"/>
      <c r="AB546" s="504"/>
      <c r="AC546" s="504"/>
      <c r="AD546" s="504"/>
      <c r="AE546" s="504"/>
      <c r="AF546" s="504"/>
      <c r="AG546" s="504"/>
    </row>
    <row r="547" spans="1:33" s="420" customFormat="1" x14ac:dyDescent="0.2">
      <c r="A547" s="531"/>
      <c r="B547" s="506"/>
      <c r="C547" s="506"/>
      <c r="O547" s="504"/>
      <c r="P547" s="503"/>
      <c r="Q547" s="504"/>
      <c r="R547" s="504"/>
      <c r="S547" s="504"/>
      <c r="T547" s="504"/>
      <c r="U547" s="504"/>
      <c r="V547" s="504"/>
      <c r="W547" s="504"/>
      <c r="X547" s="504"/>
      <c r="Y547" s="504"/>
      <c r="Z547" s="504"/>
      <c r="AA547" s="504"/>
      <c r="AB547" s="504"/>
      <c r="AC547" s="504"/>
      <c r="AD547" s="504"/>
      <c r="AE547" s="504"/>
      <c r="AF547" s="504"/>
      <c r="AG547" s="504"/>
    </row>
    <row r="548" spans="1:33" s="420" customFormat="1" x14ac:dyDescent="0.2">
      <c r="A548" s="531"/>
      <c r="B548" s="506"/>
      <c r="C548" s="506"/>
      <c r="O548" s="504"/>
      <c r="P548" s="503"/>
      <c r="Q548" s="504"/>
      <c r="R548" s="504"/>
      <c r="S548" s="504"/>
      <c r="T548" s="504"/>
      <c r="U548" s="504"/>
      <c r="V548" s="504"/>
      <c r="W548" s="504"/>
      <c r="X548" s="504"/>
      <c r="Y548" s="504"/>
      <c r="Z548" s="504"/>
      <c r="AA548" s="504"/>
      <c r="AB548" s="504"/>
      <c r="AC548" s="504"/>
      <c r="AD548" s="504"/>
      <c r="AE548" s="504"/>
      <c r="AF548" s="504"/>
      <c r="AG548" s="504"/>
    </row>
    <row r="549" spans="1:33" s="420" customFormat="1" x14ac:dyDescent="0.2">
      <c r="A549" s="531"/>
      <c r="B549" s="506"/>
      <c r="C549" s="506"/>
      <c r="O549" s="504"/>
      <c r="P549" s="503"/>
      <c r="Q549" s="504"/>
      <c r="R549" s="504"/>
      <c r="S549" s="504"/>
      <c r="T549" s="504"/>
      <c r="U549" s="504"/>
      <c r="V549" s="504"/>
      <c r="W549" s="504"/>
      <c r="X549" s="504"/>
      <c r="Y549" s="504"/>
      <c r="Z549" s="504"/>
      <c r="AA549" s="504"/>
      <c r="AB549" s="504"/>
      <c r="AC549" s="504"/>
      <c r="AD549" s="504"/>
      <c r="AE549" s="504"/>
      <c r="AF549" s="504"/>
      <c r="AG549" s="504"/>
    </row>
    <row r="550" spans="1:33" s="420" customFormat="1" x14ac:dyDescent="0.2">
      <c r="A550" s="531"/>
      <c r="B550" s="506"/>
      <c r="C550" s="506"/>
      <c r="O550" s="504"/>
      <c r="P550" s="503"/>
      <c r="Q550" s="504"/>
      <c r="R550" s="504"/>
      <c r="S550" s="504"/>
      <c r="T550" s="504"/>
      <c r="U550" s="504"/>
      <c r="V550" s="504"/>
      <c r="W550" s="504"/>
      <c r="X550" s="504"/>
      <c r="Y550" s="504"/>
      <c r="Z550" s="504"/>
      <c r="AA550" s="504"/>
      <c r="AB550" s="504"/>
      <c r="AC550" s="504"/>
      <c r="AD550" s="504"/>
      <c r="AE550" s="504"/>
      <c r="AF550" s="504"/>
      <c r="AG550" s="504"/>
    </row>
    <row r="551" spans="1:33" s="420" customFormat="1" x14ac:dyDescent="0.2">
      <c r="A551" s="531"/>
      <c r="B551" s="506"/>
      <c r="C551" s="506"/>
      <c r="O551" s="504"/>
      <c r="P551" s="503"/>
      <c r="Q551" s="504"/>
      <c r="R551" s="504"/>
      <c r="S551" s="504"/>
      <c r="T551" s="504"/>
      <c r="U551" s="504"/>
      <c r="V551" s="504"/>
      <c r="W551" s="504"/>
      <c r="X551" s="504"/>
      <c r="Y551" s="504"/>
      <c r="Z551" s="504"/>
      <c r="AA551" s="504"/>
      <c r="AB551" s="504"/>
      <c r="AC551" s="504"/>
      <c r="AD551" s="504"/>
      <c r="AE551" s="504"/>
      <c r="AF551" s="504"/>
      <c r="AG551" s="504"/>
    </row>
    <row r="552" spans="1:33" s="420" customFormat="1" x14ac:dyDescent="0.2">
      <c r="A552" s="531"/>
      <c r="B552" s="506"/>
      <c r="C552" s="506"/>
      <c r="O552" s="504"/>
      <c r="P552" s="503"/>
      <c r="Q552" s="504"/>
      <c r="R552" s="504"/>
      <c r="S552" s="504"/>
      <c r="T552" s="504"/>
      <c r="U552" s="504"/>
      <c r="V552" s="504"/>
      <c r="W552" s="504"/>
      <c r="X552" s="504"/>
      <c r="Y552" s="504"/>
      <c r="Z552" s="504"/>
      <c r="AA552" s="504"/>
      <c r="AB552" s="504"/>
      <c r="AC552" s="504"/>
      <c r="AD552" s="504"/>
      <c r="AE552" s="504"/>
      <c r="AF552" s="504"/>
      <c r="AG552" s="504"/>
    </row>
    <row r="553" spans="1:33" s="420" customFormat="1" x14ac:dyDescent="0.2">
      <c r="A553" s="531"/>
      <c r="B553" s="506"/>
      <c r="C553" s="506"/>
      <c r="O553" s="504"/>
      <c r="P553" s="503"/>
      <c r="Q553" s="504"/>
      <c r="R553" s="504"/>
      <c r="S553" s="504"/>
      <c r="T553" s="504"/>
      <c r="U553" s="504"/>
      <c r="V553" s="504"/>
      <c r="W553" s="504"/>
      <c r="X553" s="504"/>
      <c r="Y553" s="504"/>
      <c r="Z553" s="504"/>
      <c r="AA553" s="504"/>
      <c r="AB553" s="504"/>
      <c r="AC553" s="504"/>
      <c r="AD553" s="504"/>
      <c r="AE553" s="504"/>
      <c r="AF553" s="504"/>
      <c r="AG553" s="504"/>
    </row>
    <row r="554" spans="1:33" s="420" customFormat="1" x14ac:dyDescent="0.2">
      <c r="A554" s="531"/>
      <c r="B554" s="506"/>
      <c r="C554" s="506"/>
      <c r="O554" s="504"/>
      <c r="P554" s="503"/>
      <c r="Q554" s="504"/>
      <c r="R554" s="504"/>
      <c r="S554" s="504"/>
      <c r="T554" s="504"/>
      <c r="U554" s="504"/>
      <c r="V554" s="504"/>
      <c r="W554" s="504"/>
      <c r="X554" s="504"/>
      <c r="Y554" s="504"/>
      <c r="Z554" s="504"/>
      <c r="AA554" s="504"/>
      <c r="AB554" s="504"/>
      <c r="AC554" s="504"/>
      <c r="AD554" s="504"/>
      <c r="AE554" s="504"/>
      <c r="AF554" s="504"/>
      <c r="AG554" s="504"/>
    </row>
    <row r="555" spans="1:33" s="420" customFormat="1" x14ac:dyDescent="0.2">
      <c r="A555" s="531"/>
      <c r="B555" s="506"/>
      <c r="C555" s="506"/>
      <c r="O555" s="504"/>
      <c r="P555" s="503"/>
      <c r="Q555" s="504"/>
      <c r="R555" s="504"/>
      <c r="S555" s="504"/>
      <c r="T555" s="504"/>
      <c r="U555" s="504"/>
      <c r="V555" s="504"/>
      <c r="W555" s="504"/>
      <c r="X555" s="504"/>
      <c r="Y555" s="504"/>
      <c r="Z555" s="504"/>
      <c r="AA555" s="504"/>
      <c r="AB555" s="504"/>
      <c r="AC555" s="504"/>
      <c r="AD555" s="504"/>
      <c r="AE555" s="504"/>
      <c r="AF555" s="504"/>
      <c r="AG555" s="504"/>
    </row>
    <row r="556" spans="1:33" s="420" customFormat="1" x14ac:dyDescent="0.2">
      <c r="A556" s="531"/>
      <c r="B556" s="506"/>
      <c r="C556" s="506"/>
      <c r="O556" s="504"/>
      <c r="P556" s="503"/>
      <c r="Q556" s="504"/>
      <c r="R556" s="504"/>
      <c r="S556" s="504"/>
      <c r="T556" s="504"/>
      <c r="U556" s="504"/>
      <c r="V556" s="504"/>
      <c r="W556" s="504"/>
      <c r="X556" s="504"/>
      <c r="Y556" s="504"/>
      <c r="Z556" s="504"/>
      <c r="AA556" s="504"/>
      <c r="AB556" s="504"/>
      <c r="AC556" s="504"/>
      <c r="AD556" s="504"/>
      <c r="AE556" s="504"/>
      <c r="AF556" s="504"/>
      <c r="AG556" s="504"/>
    </row>
    <row r="557" spans="1:33" s="420" customFormat="1" x14ac:dyDescent="0.2">
      <c r="A557" s="531"/>
      <c r="B557" s="506"/>
      <c r="C557" s="506"/>
      <c r="O557" s="504"/>
      <c r="P557" s="503"/>
      <c r="Q557" s="504"/>
      <c r="R557" s="504"/>
      <c r="S557" s="504"/>
      <c r="T557" s="504"/>
      <c r="U557" s="504"/>
      <c r="V557" s="504"/>
      <c r="W557" s="504"/>
      <c r="X557" s="504"/>
      <c r="Y557" s="504"/>
      <c r="Z557" s="504"/>
      <c r="AA557" s="504"/>
      <c r="AB557" s="504"/>
      <c r="AC557" s="504"/>
      <c r="AD557" s="504"/>
      <c r="AE557" s="504"/>
      <c r="AF557" s="504"/>
      <c r="AG557" s="504"/>
    </row>
    <row r="558" spans="1:33" s="420" customFormat="1" x14ac:dyDescent="0.2">
      <c r="A558" s="531"/>
      <c r="B558" s="506"/>
      <c r="C558" s="506"/>
      <c r="O558" s="504"/>
      <c r="P558" s="503"/>
      <c r="Q558" s="504"/>
      <c r="R558" s="504"/>
      <c r="S558" s="504"/>
      <c r="T558" s="504"/>
      <c r="U558" s="504"/>
      <c r="V558" s="504"/>
      <c r="W558" s="504"/>
      <c r="X558" s="504"/>
      <c r="Y558" s="504"/>
      <c r="Z558" s="504"/>
      <c r="AA558" s="504"/>
      <c r="AB558" s="504"/>
      <c r="AC558" s="504"/>
      <c r="AD558" s="504"/>
      <c r="AE558" s="504"/>
      <c r="AF558" s="504"/>
      <c r="AG558" s="504"/>
    </row>
    <row r="559" spans="1:33" s="420" customFormat="1" x14ac:dyDescent="0.2">
      <c r="A559" s="531"/>
      <c r="B559" s="506"/>
      <c r="C559" s="506"/>
      <c r="O559" s="504"/>
      <c r="P559" s="503"/>
      <c r="Q559" s="504"/>
      <c r="R559" s="504"/>
      <c r="S559" s="504"/>
      <c r="T559" s="504"/>
      <c r="U559" s="504"/>
      <c r="V559" s="504"/>
      <c r="W559" s="504"/>
      <c r="X559" s="504"/>
      <c r="Y559" s="504"/>
      <c r="Z559" s="504"/>
      <c r="AA559" s="504"/>
      <c r="AB559" s="504"/>
      <c r="AC559" s="504"/>
      <c r="AD559" s="504"/>
      <c r="AE559" s="504"/>
      <c r="AF559" s="504"/>
      <c r="AG559" s="504"/>
    </row>
    <row r="560" spans="1:33" s="420" customFormat="1" x14ac:dyDescent="0.2">
      <c r="A560" s="531"/>
      <c r="B560" s="506"/>
      <c r="C560" s="506"/>
      <c r="O560" s="504"/>
      <c r="P560" s="503"/>
      <c r="Q560" s="504"/>
      <c r="R560" s="504"/>
      <c r="S560" s="504"/>
      <c r="T560" s="504"/>
      <c r="U560" s="504"/>
      <c r="V560" s="504"/>
      <c r="W560" s="504"/>
      <c r="X560" s="504"/>
      <c r="Y560" s="504"/>
      <c r="Z560" s="504"/>
      <c r="AA560" s="504"/>
      <c r="AB560" s="504"/>
      <c r="AC560" s="504"/>
      <c r="AD560" s="504"/>
      <c r="AE560" s="504"/>
      <c r="AF560" s="504"/>
      <c r="AG560" s="504"/>
    </row>
    <row r="561" spans="1:33" s="420" customFormat="1" x14ac:dyDescent="0.2">
      <c r="A561" s="531"/>
      <c r="B561" s="506"/>
      <c r="C561" s="506"/>
      <c r="O561" s="504"/>
      <c r="P561" s="503"/>
      <c r="Q561" s="504"/>
      <c r="R561" s="504"/>
      <c r="S561" s="504"/>
      <c r="T561" s="504"/>
      <c r="U561" s="504"/>
      <c r="V561" s="504"/>
      <c r="W561" s="504"/>
      <c r="X561" s="504"/>
      <c r="Y561" s="504"/>
      <c r="Z561" s="504"/>
      <c r="AA561" s="504"/>
      <c r="AB561" s="504"/>
      <c r="AC561" s="504"/>
      <c r="AD561" s="504"/>
      <c r="AE561" s="504"/>
      <c r="AF561" s="504"/>
      <c r="AG561" s="504"/>
    </row>
    <row r="562" spans="1:33" s="420" customFormat="1" x14ac:dyDescent="0.2">
      <c r="A562" s="531"/>
      <c r="B562" s="506"/>
      <c r="C562" s="506"/>
      <c r="O562" s="504"/>
      <c r="P562" s="503"/>
      <c r="Q562" s="504"/>
      <c r="R562" s="504"/>
      <c r="S562" s="504"/>
      <c r="T562" s="504"/>
      <c r="U562" s="504"/>
      <c r="V562" s="504"/>
      <c r="W562" s="504"/>
      <c r="X562" s="504"/>
      <c r="Y562" s="504"/>
      <c r="Z562" s="504"/>
      <c r="AA562" s="504"/>
      <c r="AB562" s="504"/>
      <c r="AC562" s="504"/>
      <c r="AD562" s="504"/>
      <c r="AE562" s="504"/>
      <c r="AF562" s="504"/>
      <c r="AG562" s="504"/>
    </row>
    <row r="563" spans="1:33" s="420" customFormat="1" x14ac:dyDescent="0.2">
      <c r="A563" s="531"/>
      <c r="B563" s="506"/>
      <c r="C563" s="506"/>
      <c r="O563" s="504"/>
      <c r="P563" s="503"/>
      <c r="Q563" s="504"/>
      <c r="R563" s="504"/>
      <c r="S563" s="504"/>
      <c r="T563" s="504"/>
      <c r="U563" s="504"/>
      <c r="V563" s="504"/>
      <c r="W563" s="504"/>
      <c r="X563" s="504"/>
      <c r="Y563" s="504"/>
      <c r="Z563" s="504"/>
      <c r="AA563" s="504"/>
      <c r="AB563" s="504"/>
      <c r="AC563" s="504"/>
      <c r="AD563" s="504"/>
      <c r="AE563" s="504"/>
      <c r="AF563" s="504"/>
      <c r="AG563" s="504"/>
    </row>
    <row r="564" spans="1:33" s="420" customFormat="1" x14ac:dyDescent="0.2">
      <c r="A564" s="531"/>
      <c r="B564" s="506"/>
      <c r="C564" s="506"/>
      <c r="O564" s="504"/>
      <c r="P564" s="503"/>
      <c r="Q564" s="504"/>
      <c r="R564" s="504"/>
      <c r="S564" s="504"/>
      <c r="T564" s="504"/>
      <c r="U564" s="504"/>
      <c r="V564" s="504"/>
      <c r="W564" s="504"/>
      <c r="X564" s="504"/>
      <c r="Y564" s="504"/>
      <c r="Z564" s="504"/>
      <c r="AA564" s="504"/>
      <c r="AB564" s="504"/>
      <c r="AC564" s="504"/>
      <c r="AD564" s="504"/>
      <c r="AE564" s="504"/>
      <c r="AF564" s="504"/>
      <c r="AG564" s="504"/>
    </row>
    <row r="565" spans="1:33" s="420" customFormat="1" x14ac:dyDescent="0.2">
      <c r="A565" s="531"/>
      <c r="B565" s="506"/>
      <c r="C565" s="506"/>
      <c r="O565" s="504"/>
      <c r="P565" s="503"/>
      <c r="Q565" s="504"/>
      <c r="R565" s="504"/>
      <c r="S565" s="504"/>
      <c r="T565" s="504"/>
      <c r="U565" s="504"/>
      <c r="V565" s="504"/>
      <c r="W565" s="504"/>
      <c r="X565" s="504"/>
      <c r="Y565" s="504"/>
      <c r="Z565" s="504"/>
      <c r="AA565" s="504"/>
      <c r="AB565" s="504"/>
      <c r="AC565" s="504"/>
      <c r="AD565" s="504"/>
      <c r="AE565" s="504"/>
      <c r="AF565" s="504"/>
      <c r="AG565" s="504"/>
    </row>
    <row r="566" spans="1:33" s="420" customFormat="1" x14ac:dyDescent="0.2">
      <c r="A566" s="531"/>
      <c r="B566" s="506"/>
      <c r="C566" s="506"/>
      <c r="O566" s="504"/>
      <c r="P566" s="503"/>
      <c r="Q566" s="504"/>
      <c r="R566" s="504"/>
      <c r="S566" s="504"/>
      <c r="T566" s="504"/>
      <c r="U566" s="504"/>
      <c r="V566" s="504"/>
      <c r="W566" s="504"/>
      <c r="X566" s="504"/>
      <c r="Y566" s="504"/>
      <c r="Z566" s="504"/>
      <c r="AA566" s="504"/>
      <c r="AB566" s="504"/>
      <c r="AC566" s="504"/>
      <c r="AD566" s="504"/>
      <c r="AE566" s="504"/>
      <c r="AF566" s="504"/>
      <c r="AG566" s="504"/>
    </row>
    <row r="567" spans="1:33" s="420" customFormat="1" x14ac:dyDescent="0.2">
      <c r="A567" s="531"/>
      <c r="B567" s="506"/>
      <c r="C567" s="506"/>
      <c r="O567" s="504"/>
      <c r="P567" s="503"/>
      <c r="Q567" s="504"/>
      <c r="R567" s="504"/>
      <c r="S567" s="504"/>
      <c r="T567" s="504"/>
      <c r="U567" s="504"/>
      <c r="V567" s="504"/>
      <c r="W567" s="504"/>
      <c r="X567" s="504"/>
      <c r="Y567" s="504"/>
      <c r="Z567" s="504"/>
      <c r="AA567" s="504"/>
      <c r="AB567" s="504"/>
      <c r="AC567" s="504"/>
      <c r="AD567" s="504"/>
      <c r="AE567" s="504"/>
      <c r="AF567" s="504"/>
      <c r="AG567" s="504"/>
    </row>
    <row r="568" spans="1:33" s="420" customFormat="1" x14ac:dyDescent="0.2">
      <c r="A568" s="531"/>
      <c r="B568" s="506"/>
      <c r="C568" s="506"/>
      <c r="O568" s="504"/>
      <c r="P568" s="503"/>
      <c r="Q568" s="504"/>
      <c r="R568" s="504"/>
      <c r="S568" s="504"/>
      <c r="T568" s="504"/>
      <c r="U568" s="504"/>
      <c r="V568" s="504"/>
      <c r="W568" s="504"/>
      <c r="X568" s="504"/>
      <c r="Y568" s="504"/>
      <c r="Z568" s="504"/>
      <c r="AA568" s="504"/>
      <c r="AB568" s="504"/>
      <c r="AC568" s="504"/>
      <c r="AD568" s="504"/>
      <c r="AE568" s="504"/>
      <c r="AF568" s="504"/>
      <c r="AG568" s="504"/>
    </row>
    <row r="569" spans="1:33" s="420" customFormat="1" x14ac:dyDescent="0.2">
      <c r="A569" s="531"/>
      <c r="B569" s="506"/>
      <c r="C569" s="506"/>
      <c r="O569" s="504"/>
      <c r="P569" s="503"/>
      <c r="Q569" s="504"/>
      <c r="R569" s="504"/>
      <c r="S569" s="504"/>
      <c r="T569" s="504"/>
      <c r="U569" s="504"/>
      <c r="V569" s="504"/>
      <c r="W569" s="504"/>
      <c r="X569" s="504"/>
      <c r="Y569" s="504"/>
      <c r="Z569" s="504"/>
      <c r="AA569" s="504"/>
      <c r="AB569" s="504"/>
      <c r="AC569" s="504"/>
      <c r="AD569" s="504"/>
      <c r="AE569" s="504"/>
      <c r="AF569" s="504"/>
      <c r="AG569" s="504"/>
    </row>
    <row r="570" spans="1:33" s="420" customFormat="1" x14ac:dyDescent="0.2">
      <c r="A570" s="531"/>
      <c r="B570" s="506"/>
      <c r="C570" s="506"/>
      <c r="O570" s="504"/>
      <c r="P570" s="503"/>
      <c r="Q570" s="504"/>
      <c r="R570" s="504"/>
      <c r="S570" s="504"/>
      <c r="T570" s="504"/>
      <c r="U570" s="504"/>
      <c r="V570" s="504"/>
      <c r="W570" s="504"/>
      <c r="X570" s="504"/>
      <c r="Y570" s="504"/>
      <c r="Z570" s="504"/>
      <c r="AA570" s="504"/>
      <c r="AB570" s="504"/>
      <c r="AC570" s="504"/>
      <c r="AD570" s="504"/>
      <c r="AE570" s="504"/>
      <c r="AF570" s="504"/>
      <c r="AG570" s="504"/>
    </row>
    <row r="571" spans="1:33" s="420" customFormat="1" x14ac:dyDescent="0.2">
      <c r="A571" s="531"/>
      <c r="B571" s="506"/>
      <c r="C571" s="506"/>
      <c r="O571" s="504"/>
      <c r="P571" s="503"/>
      <c r="Q571" s="504"/>
      <c r="R571" s="504"/>
      <c r="S571" s="504"/>
      <c r="T571" s="504"/>
      <c r="U571" s="504"/>
      <c r="V571" s="504"/>
      <c r="W571" s="504"/>
      <c r="X571" s="504"/>
      <c r="Y571" s="504"/>
      <c r="Z571" s="504"/>
      <c r="AA571" s="504"/>
      <c r="AB571" s="504"/>
      <c r="AC571" s="504"/>
      <c r="AD571" s="504"/>
      <c r="AE571" s="504"/>
      <c r="AF571" s="504"/>
      <c r="AG571" s="504"/>
    </row>
    <row r="572" spans="1:33" s="420" customFormat="1" x14ac:dyDescent="0.2">
      <c r="A572" s="531"/>
      <c r="B572" s="506"/>
      <c r="C572" s="506"/>
      <c r="O572" s="504"/>
      <c r="P572" s="503"/>
      <c r="Q572" s="504"/>
      <c r="R572" s="504"/>
      <c r="S572" s="504"/>
      <c r="T572" s="504"/>
      <c r="U572" s="504"/>
      <c r="V572" s="504"/>
      <c r="W572" s="504"/>
      <c r="X572" s="504"/>
      <c r="Y572" s="504"/>
      <c r="Z572" s="504"/>
      <c r="AA572" s="504"/>
      <c r="AB572" s="504"/>
      <c r="AC572" s="504"/>
      <c r="AD572" s="504"/>
      <c r="AE572" s="504"/>
      <c r="AF572" s="504"/>
      <c r="AG572" s="504"/>
    </row>
    <row r="573" spans="1:33" s="420" customFormat="1" x14ac:dyDescent="0.2">
      <c r="A573" s="531"/>
      <c r="B573" s="506"/>
      <c r="C573" s="506"/>
      <c r="O573" s="504"/>
      <c r="P573" s="503"/>
      <c r="Q573" s="504"/>
      <c r="R573" s="504"/>
      <c r="S573" s="504"/>
      <c r="T573" s="504"/>
      <c r="U573" s="504"/>
      <c r="V573" s="504"/>
      <c r="W573" s="504"/>
      <c r="X573" s="504"/>
      <c r="Y573" s="504"/>
      <c r="Z573" s="504"/>
      <c r="AA573" s="504"/>
      <c r="AB573" s="504"/>
      <c r="AC573" s="504"/>
      <c r="AD573" s="504"/>
      <c r="AE573" s="504"/>
      <c r="AF573" s="504"/>
      <c r="AG573" s="504"/>
    </row>
    <row r="574" spans="1:33" s="420" customFormat="1" x14ac:dyDescent="0.2">
      <c r="A574" s="531"/>
      <c r="B574" s="506"/>
      <c r="C574" s="506"/>
      <c r="O574" s="504"/>
      <c r="P574" s="503"/>
      <c r="Q574" s="504"/>
      <c r="R574" s="504"/>
      <c r="S574" s="504"/>
      <c r="T574" s="504"/>
      <c r="U574" s="504"/>
      <c r="V574" s="504"/>
      <c r="W574" s="504"/>
      <c r="X574" s="504"/>
      <c r="Y574" s="504"/>
      <c r="Z574" s="504"/>
      <c r="AA574" s="504"/>
      <c r="AB574" s="504"/>
      <c r="AC574" s="504"/>
      <c r="AD574" s="504"/>
      <c r="AE574" s="504"/>
      <c r="AF574" s="504"/>
      <c r="AG574" s="504"/>
    </row>
    <row r="575" spans="1:33" s="420" customFormat="1" x14ac:dyDescent="0.2">
      <c r="A575" s="531"/>
      <c r="B575" s="506"/>
      <c r="C575" s="506"/>
      <c r="O575" s="504"/>
      <c r="P575" s="503"/>
      <c r="Q575" s="504"/>
      <c r="R575" s="504"/>
      <c r="S575" s="504"/>
      <c r="T575" s="504"/>
      <c r="U575" s="504"/>
      <c r="V575" s="504"/>
      <c r="W575" s="504"/>
      <c r="X575" s="504"/>
      <c r="Y575" s="504"/>
      <c r="Z575" s="504"/>
      <c r="AA575" s="504"/>
      <c r="AB575" s="504"/>
      <c r="AC575" s="504"/>
      <c r="AD575" s="504"/>
      <c r="AE575" s="504"/>
      <c r="AF575" s="504"/>
      <c r="AG575" s="504"/>
    </row>
    <row r="576" spans="1:33" s="420" customFormat="1" x14ac:dyDescent="0.2">
      <c r="A576" s="531"/>
      <c r="B576" s="506"/>
      <c r="C576" s="506"/>
      <c r="O576" s="504"/>
      <c r="P576" s="503"/>
      <c r="Q576" s="504"/>
      <c r="R576" s="504"/>
      <c r="S576" s="504"/>
      <c r="T576" s="504"/>
      <c r="U576" s="504"/>
      <c r="V576" s="504"/>
      <c r="W576" s="504"/>
      <c r="X576" s="504"/>
      <c r="Y576" s="504"/>
      <c r="Z576" s="504"/>
      <c r="AA576" s="504"/>
      <c r="AB576" s="504"/>
      <c r="AC576" s="504"/>
      <c r="AD576" s="504"/>
      <c r="AE576" s="504"/>
      <c r="AF576" s="504"/>
      <c r="AG576" s="504"/>
    </row>
    <row r="577" spans="1:33" s="420" customFormat="1" x14ac:dyDescent="0.2">
      <c r="A577" s="531"/>
      <c r="B577" s="506"/>
      <c r="C577" s="506"/>
      <c r="O577" s="504"/>
      <c r="P577" s="503"/>
      <c r="Q577" s="504"/>
      <c r="R577" s="504"/>
      <c r="S577" s="504"/>
      <c r="T577" s="504"/>
      <c r="U577" s="504"/>
      <c r="V577" s="504"/>
      <c r="W577" s="504"/>
      <c r="X577" s="504"/>
      <c r="Y577" s="504"/>
      <c r="Z577" s="504"/>
      <c r="AA577" s="504"/>
      <c r="AB577" s="504"/>
      <c r="AC577" s="504"/>
      <c r="AD577" s="504"/>
      <c r="AE577" s="504"/>
      <c r="AF577" s="504"/>
      <c r="AG577" s="504"/>
    </row>
    <row r="578" spans="1:33" s="420" customFormat="1" x14ac:dyDescent="0.2">
      <c r="A578" s="531"/>
      <c r="B578" s="506"/>
      <c r="C578" s="506"/>
      <c r="O578" s="504"/>
      <c r="P578" s="503"/>
      <c r="Q578" s="504"/>
      <c r="R578" s="504"/>
      <c r="S578" s="504"/>
      <c r="T578" s="504"/>
      <c r="U578" s="504"/>
      <c r="V578" s="504"/>
      <c r="W578" s="504"/>
      <c r="X578" s="504"/>
      <c r="Y578" s="504"/>
      <c r="Z578" s="504"/>
      <c r="AA578" s="504"/>
      <c r="AB578" s="504"/>
      <c r="AC578" s="504"/>
      <c r="AD578" s="504"/>
      <c r="AE578" s="504"/>
      <c r="AF578" s="504"/>
      <c r="AG578" s="504"/>
    </row>
    <row r="579" spans="1:33" s="420" customFormat="1" x14ac:dyDescent="0.2">
      <c r="A579" s="531"/>
      <c r="B579" s="506"/>
      <c r="C579" s="506"/>
      <c r="O579" s="504"/>
      <c r="P579" s="503"/>
      <c r="Q579" s="504"/>
      <c r="R579" s="504"/>
      <c r="S579" s="504"/>
      <c r="T579" s="504"/>
      <c r="U579" s="504"/>
      <c r="V579" s="504"/>
      <c r="W579" s="504"/>
      <c r="X579" s="504"/>
      <c r="Y579" s="504"/>
      <c r="Z579" s="504"/>
      <c r="AA579" s="504"/>
      <c r="AB579" s="504"/>
      <c r="AC579" s="504"/>
      <c r="AD579" s="504"/>
      <c r="AE579" s="504"/>
      <c r="AF579" s="504"/>
      <c r="AG579" s="504"/>
    </row>
    <row r="580" spans="1:33" s="420" customFormat="1" x14ac:dyDescent="0.2">
      <c r="A580" s="531"/>
      <c r="B580" s="506"/>
      <c r="C580" s="506"/>
      <c r="O580" s="504"/>
      <c r="P580" s="503"/>
      <c r="Q580" s="504"/>
      <c r="R580" s="504"/>
      <c r="S580" s="504"/>
      <c r="T580" s="504"/>
      <c r="U580" s="504"/>
      <c r="V580" s="504"/>
      <c r="W580" s="504"/>
      <c r="X580" s="504"/>
      <c r="Y580" s="504"/>
      <c r="Z580" s="504"/>
      <c r="AA580" s="504"/>
      <c r="AB580" s="504"/>
      <c r="AC580" s="504"/>
      <c r="AD580" s="504"/>
      <c r="AE580" s="504"/>
      <c r="AF580" s="504"/>
      <c r="AG580" s="504"/>
    </row>
    <row r="581" spans="1:33" s="420" customFormat="1" x14ac:dyDescent="0.2">
      <c r="A581" s="531"/>
      <c r="B581" s="506"/>
      <c r="C581" s="506"/>
      <c r="O581" s="504"/>
      <c r="P581" s="503"/>
      <c r="Q581" s="504"/>
      <c r="R581" s="504"/>
      <c r="S581" s="504"/>
      <c r="T581" s="504"/>
      <c r="U581" s="504"/>
      <c r="V581" s="504"/>
      <c r="W581" s="504"/>
      <c r="X581" s="504"/>
      <c r="Y581" s="504"/>
      <c r="Z581" s="504"/>
      <c r="AA581" s="504"/>
      <c r="AB581" s="504"/>
      <c r="AC581" s="504"/>
      <c r="AD581" s="504"/>
      <c r="AE581" s="504"/>
      <c r="AF581" s="504"/>
      <c r="AG581" s="504"/>
    </row>
    <row r="582" spans="1:33" s="420" customFormat="1" x14ac:dyDescent="0.2">
      <c r="A582" s="531"/>
      <c r="B582" s="506"/>
      <c r="C582" s="506"/>
      <c r="O582" s="504"/>
      <c r="P582" s="503"/>
      <c r="Q582" s="504"/>
      <c r="R582" s="504"/>
      <c r="S582" s="504"/>
      <c r="T582" s="504"/>
      <c r="U582" s="504"/>
      <c r="V582" s="504"/>
      <c r="W582" s="504"/>
      <c r="X582" s="504"/>
      <c r="Y582" s="504"/>
      <c r="Z582" s="504"/>
      <c r="AA582" s="504"/>
      <c r="AB582" s="504"/>
      <c r="AC582" s="504"/>
      <c r="AD582" s="504"/>
      <c r="AE582" s="504"/>
      <c r="AF582" s="504"/>
      <c r="AG582" s="504"/>
    </row>
    <row r="583" spans="1:33" s="420" customFormat="1" x14ac:dyDescent="0.2">
      <c r="A583" s="531"/>
      <c r="B583" s="506"/>
      <c r="C583" s="506"/>
      <c r="O583" s="504"/>
      <c r="P583" s="503"/>
      <c r="Q583" s="504"/>
      <c r="R583" s="504"/>
      <c r="S583" s="504"/>
      <c r="T583" s="504"/>
      <c r="U583" s="504"/>
      <c r="V583" s="504"/>
      <c r="W583" s="504"/>
      <c r="X583" s="504"/>
      <c r="Y583" s="504"/>
      <c r="Z583" s="504"/>
      <c r="AA583" s="504"/>
      <c r="AB583" s="504"/>
      <c r="AC583" s="504"/>
      <c r="AD583" s="504"/>
      <c r="AE583" s="504"/>
      <c r="AF583" s="504"/>
      <c r="AG583" s="504"/>
    </row>
    <row r="584" spans="1:33" s="420" customFormat="1" x14ac:dyDescent="0.2">
      <c r="A584" s="531"/>
      <c r="B584" s="506"/>
      <c r="C584" s="506"/>
      <c r="O584" s="504"/>
      <c r="P584" s="503"/>
      <c r="Q584" s="504"/>
      <c r="R584" s="504"/>
      <c r="S584" s="504"/>
      <c r="T584" s="504"/>
      <c r="U584" s="504"/>
      <c r="V584" s="504"/>
      <c r="W584" s="504"/>
      <c r="X584" s="504"/>
      <c r="Y584" s="504"/>
      <c r="Z584" s="504"/>
      <c r="AA584" s="504"/>
      <c r="AB584" s="504"/>
      <c r="AC584" s="504"/>
      <c r="AD584" s="504"/>
      <c r="AE584" s="504"/>
      <c r="AF584" s="504"/>
      <c r="AG584" s="504"/>
    </row>
    <row r="585" spans="1:33" s="420" customFormat="1" x14ac:dyDescent="0.2">
      <c r="A585" s="531"/>
      <c r="B585" s="506"/>
      <c r="C585" s="506"/>
      <c r="O585" s="504"/>
      <c r="P585" s="503"/>
      <c r="Q585" s="504"/>
      <c r="R585" s="504"/>
      <c r="S585" s="504"/>
      <c r="T585" s="504"/>
      <c r="U585" s="504"/>
      <c r="V585" s="504"/>
      <c r="W585" s="504"/>
      <c r="X585" s="504"/>
      <c r="Y585" s="504"/>
      <c r="Z585" s="504"/>
      <c r="AA585" s="504"/>
      <c r="AB585" s="504"/>
      <c r="AC585" s="504"/>
      <c r="AD585" s="504"/>
      <c r="AE585" s="504"/>
      <c r="AF585" s="504"/>
      <c r="AG585" s="504"/>
    </row>
    <row r="586" spans="1:33" s="420" customFormat="1" x14ac:dyDescent="0.2">
      <c r="A586" s="531"/>
      <c r="B586" s="506"/>
      <c r="C586" s="506"/>
      <c r="O586" s="504"/>
      <c r="P586" s="503"/>
      <c r="Q586" s="504"/>
      <c r="R586" s="504"/>
      <c r="S586" s="504"/>
      <c r="T586" s="504"/>
      <c r="U586" s="504"/>
      <c r="V586" s="504"/>
      <c r="W586" s="504"/>
      <c r="X586" s="504"/>
      <c r="Y586" s="504"/>
      <c r="Z586" s="504"/>
      <c r="AA586" s="504"/>
      <c r="AB586" s="504"/>
      <c r="AC586" s="504"/>
      <c r="AD586" s="504"/>
      <c r="AE586" s="504"/>
      <c r="AF586" s="504"/>
      <c r="AG586" s="504"/>
    </row>
    <row r="587" spans="1:33" s="420" customFormat="1" x14ac:dyDescent="0.2">
      <c r="A587" s="531"/>
      <c r="B587" s="506"/>
      <c r="C587" s="506"/>
      <c r="O587" s="504"/>
      <c r="P587" s="503"/>
      <c r="Q587" s="504"/>
      <c r="R587" s="504"/>
      <c r="S587" s="504"/>
      <c r="T587" s="504"/>
      <c r="U587" s="504"/>
      <c r="V587" s="504"/>
      <c r="W587" s="504"/>
      <c r="X587" s="504"/>
      <c r="Y587" s="504"/>
      <c r="Z587" s="504"/>
      <c r="AA587" s="504"/>
      <c r="AB587" s="504"/>
      <c r="AC587" s="504"/>
      <c r="AD587" s="504"/>
      <c r="AE587" s="504"/>
      <c r="AF587" s="504"/>
      <c r="AG587" s="504"/>
    </row>
    <row r="588" spans="1:33" s="420" customFormat="1" x14ac:dyDescent="0.2">
      <c r="A588" s="531"/>
      <c r="B588" s="506"/>
      <c r="C588" s="506"/>
      <c r="O588" s="504"/>
      <c r="P588" s="503"/>
      <c r="Q588" s="504"/>
      <c r="R588" s="504"/>
      <c r="S588" s="504"/>
      <c r="T588" s="504"/>
      <c r="U588" s="504"/>
      <c r="V588" s="504"/>
      <c r="W588" s="504"/>
      <c r="X588" s="504"/>
      <c r="Y588" s="504"/>
      <c r="Z588" s="504"/>
      <c r="AA588" s="504"/>
      <c r="AB588" s="504"/>
      <c r="AC588" s="504"/>
      <c r="AD588" s="504"/>
      <c r="AE588" s="504"/>
      <c r="AF588" s="504"/>
      <c r="AG588" s="504"/>
    </row>
    <row r="589" spans="1:33" s="420" customFormat="1" x14ac:dyDescent="0.2">
      <c r="A589" s="531"/>
      <c r="B589" s="506"/>
      <c r="C589" s="506"/>
      <c r="O589" s="504"/>
      <c r="P589" s="503"/>
      <c r="Q589" s="504"/>
      <c r="R589" s="504"/>
      <c r="S589" s="504"/>
      <c r="T589" s="504"/>
      <c r="U589" s="504"/>
      <c r="V589" s="504"/>
      <c r="W589" s="504"/>
      <c r="X589" s="504"/>
      <c r="Y589" s="504"/>
      <c r="Z589" s="504"/>
      <c r="AA589" s="504"/>
      <c r="AB589" s="504"/>
      <c r="AC589" s="504"/>
      <c r="AD589" s="504"/>
      <c r="AE589" s="504"/>
      <c r="AF589" s="504"/>
      <c r="AG589" s="504"/>
    </row>
    <row r="590" spans="1:33" s="420" customFormat="1" x14ac:dyDescent="0.2">
      <c r="A590" s="531"/>
      <c r="B590" s="506"/>
      <c r="C590" s="506"/>
      <c r="O590" s="504"/>
      <c r="P590" s="503"/>
      <c r="Q590" s="504"/>
      <c r="R590" s="504"/>
      <c r="S590" s="504"/>
      <c r="T590" s="504"/>
      <c r="U590" s="504"/>
      <c r="V590" s="504"/>
      <c r="W590" s="504"/>
      <c r="X590" s="504"/>
      <c r="Y590" s="504"/>
      <c r="Z590" s="504"/>
      <c r="AA590" s="504"/>
      <c r="AB590" s="504"/>
      <c r="AC590" s="504"/>
      <c r="AD590" s="504"/>
      <c r="AE590" s="504"/>
      <c r="AF590" s="504"/>
      <c r="AG590" s="504"/>
    </row>
    <row r="591" spans="1:33" s="420" customFormat="1" x14ac:dyDescent="0.2">
      <c r="A591" s="531"/>
      <c r="B591" s="506"/>
      <c r="C591" s="506"/>
      <c r="O591" s="504"/>
      <c r="P591" s="503"/>
      <c r="Q591" s="504"/>
      <c r="R591" s="504"/>
      <c r="S591" s="504"/>
      <c r="T591" s="504"/>
      <c r="U591" s="504"/>
      <c r="V591" s="504"/>
      <c r="W591" s="504"/>
      <c r="X591" s="504"/>
      <c r="Y591" s="504"/>
      <c r="Z591" s="504"/>
      <c r="AA591" s="504"/>
      <c r="AB591" s="504"/>
      <c r="AC591" s="504"/>
      <c r="AD591" s="504"/>
      <c r="AE591" s="504"/>
      <c r="AF591" s="504"/>
      <c r="AG591" s="504"/>
    </row>
    <row r="592" spans="1:33" s="420" customFormat="1" x14ac:dyDescent="0.2">
      <c r="A592" s="531"/>
      <c r="B592" s="506"/>
      <c r="C592" s="506"/>
      <c r="O592" s="504"/>
      <c r="P592" s="503"/>
      <c r="Q592" s="504"/>
      <c r="R592" s="504"/>
      <c r="S592" s="504"/>
      <c r="T592" s="504"/>
      <c r="U592" s="504"/>
      <c r="V592" s="504"/>
      <c r="W592" s="504"/>
      <c r="X592" s="504"/>
      <c r="Y592" s="504"/>
      <c r="Z592" s="504"/>
      <c r="AA592" s="504"/>
      <c r="AB592" s="504"/>
      <c r="AC592" s="504"/>
      <c r="AD592" s="504"/>
      <c r="AE592" s="504"/>
      <c r="AF592" s="504"/>
      <c r="AG592" s="504"/>
    </row>
    <row r="593" spans="1:33" s="420" customFormat="1" x14ac:dyDescent="0.2">
      <c r="A593" s="531"/>
      <c r="B593" s="506"/>
      <c r="C593" s="506"/>
      <c r="O593" s="504"/>
      <c r="P593" s="503"/>
      <c r="Q593" s="504"/>
      <c r="R593" s="504"/>
      <c r="S593" s="504"/>
      <c r="T593" s="504"/>
      <c r="U593" s="504"/>
      <c r="V593" s="504"/>
      <c r="W593" s="504"/>
      <c r="X593" s="504"/>
      <c r="Y593" s="504"/>
      <c r="Z593" s="504"/>
      <c r="AA593" s="504"/>
      <c r="AB593" s="504"/>
      <c r="AC593" s="504"/>
      <c r="AD593" s="504"/>
      <c r="AE593" s="504"/>
      <c r="AF593" s="504"/>
      <c r="AG593" s="504"/>
    </row>
    <row r="594" spans="1:33" s="420" customFormat="1" x14ac:dyDescent="0.2">
      <c r="A594" s="531"/>
      <c r="B594" s="506"/>
      <c r="C594" s="506"/>
      <c r="O594" s="504"/>
      <c r="P594" s="503"/>
      <c r="Q594" s="504"/>
      <c r="R594" s="504"/>
      <c r="S594" s="504"/>
      <c r="T594" s="504"/>
      <c r="U594" s="504"/>
      <c r="V594" s="504"/>
      <c r="W594" s="504"/>
      <c r="X594" s="504"/>
      <c r="Y594" s="504"/>
      <c r="Z594" s="504"/>
      <c r="AA594" s="504"/>
      <c r="AB594" s="504"/>
      <c r="AC594" s="504"/>
      <c r="AD594" s="504"/>
      <c r="AE594" s="504"/>
      <c r="AF594" s="504"/>
      <c r="AG594" s="504"/>
    </row>
    <row r="595" spans="1:33" s="420" customFormat="1" x14ac:dyDescent="0.2">
      <c r="A595" s="531"/>
      <c r="B595" s="506"/>
      <c r="C595" s="506"/>
      <c r="O595" s="504"/>
      <c r="P595" s="503"/>
      <c r="Q595" s="504"/>
      <c r="R595" s="504"/>
      <c r="S595" s="504"/>
      <c r="T595" s="504"/>
      <c r="U595" s="504"/>
      <c r="V595" s="504"/>
      <c r="W595" s="504"/>
      <c r="X595" s="504"/>
      <c r="Y595" s="504"/>
      <c r="Z595" s="504"/>
      <c r="AA595" s="504"/>
      <c r="AB595" s="504"/>
      <c r="AC595" s="504"/>
      <c r="AD595" s="504"/>
      <c r="AE595" s="504"/>
      <c r="AF595" s="504"/>
      <c r="AG595" s="504"/>
    </row>
    <row r="596" spans="1:33" s="420" customFormat="1" x14ac:dyDescent="0.2">
      <c r="A596" s="531"/>
      <c r="B596" s="506"/>
      <c r="C596" s="506"/>
      <c r="O596" s="504"/>
      <c r="P596" s="503"/>
      <c r="Q596" s="504"/>
      <c r="R596" s="504"/>
      <c r="S596" s="504"/>
      <c r="T596" s="504"/>
      <c r="U596" s="504"/>
      <c r="V596" s="504"/>
      <c r="W596" s="504"/>
      <c r="X596" s="504"/>
      <c r="Y596" s="504"/>
      <c r="Z596" s="504"/>
      <c r="AA596" s="504"/>
      <c r="AB596" s="504"/>
      <c r="AC596" s="504"/>
      <c r="AD596" s="504"/>
      <c r="AE596" s="504"/>
      <c r="AF596" s="504"/>
      <c r="AG596" s="504"/>
    </row>
    <row r="597" spans="1:33" s="420" customFormat="1" x14ac:dyDescent="0.2">
      <c r="A597" s="531"/>
      <c r="B597" s="506"/>
      <c r="C597" s="506"/>
      <c r="O597" s="504"/>
      <c r="P597" s="503"/>
      <c r="Q597" s="504"/>
      <c r="R597" s="504"/>
      <c r="S597" s="504"/>
      <c r="T597" s="504"/>
      <c r="U597" s="504"/>
      <c r="V597" s="504"/>
      <c r="W597" s="504"/>
      <c r="X597" s="504"/>
      <c r="Y597" s="504"/>
      <c r="Z597" s="504"/>
      <c r="AA597" s="504"/>
      <c r="AB597" s="504"/>
      <c r="AC597" s="504"/>
      <c r="AD597" s="504"/>
      <c r="AE597" s="504"/>
      <c r="AF597" s="504"/>
      <c r="AG597" s="504"/>
    </row>
    <row r="598" spans="1:33" s="420" customFormat="1" x14ac:dyDescent="0.2">
      <c r="A598" s="531"/>
      <c r="B598" s="506"/>
      <c r="C598" s="506"/>
      <c r="O598" s="504"/>
      <c r="P598" s="503"/>
      <c r="Q598" s="504"/>
      <c r="R598" s="504"/>
      <c r="S598" s="504"/>
      <c r="T598" s="504"/>
      <c r="U598" s="504"/>
      <c r="V598" s="504"/>
      <c r="W598" s="504"/>
      <c r="X598" s="504"/>
      <c r="Y598" s="504"/>
      <c r="Z598" s="504"/>
      <c r="AA598" s="504"/>
      <c r="AB598" s="504"/>
      <c r="AC598" s="504"/>
      <c r="AD598" s="504"/>
      <c r="AE598" s="504"/>
      <c r="AF598" s="504"/>
      <c r="AG598" s="504"/>
    </row>
    <row r="599" spans="1:33" s="420" customFormat="1" x14ac:dyDescent="0.2">
      <c r="A599" s="531"/>
      <c r="B599" s="506"/>
      <c r="C599" s="506"/>
      <c r="O599" s="504"/>
      <c r="P599" s="503"/>
      <c r="Q599" s="504"/>
      <c r="R599" s="504"/>
      <c r="S599" s="504"/>
      <c r="T599" s="504"/>
      <c r="U599" s="504"/>
      <c r="V599" s="504"/>
      <c r="W599" s="504"/>
      <c r="X599" s="504"/>
      <c r="Y599" s="504"/>
      <c r="Z599" s="504"/>
      <c r="AA599" s="504"/>
      <c r="AB599" s="504"/>
      <c r="AC599" s="504"/>
      <c r="AD599" s="504"/>
      <c r="AE599" s="504"/>
      <c r="AF599" s="504"/>
      <c r="AG599" s="504"/>
    </row>
    <row r="600" spans="1:33" s="420" customFormat="1" x14ac:dyDescent="0.2">
      <c r="A600" s="531"/>
      <c r="B600" s="506"/>
      <c r="C600" s="506"/>
      <c r="O600" s="504"/>
      <c r="P600" s="503"/>
      <c r="Q600" s="504"/>
      <c r="R600" s="504"/>
      <c r="S600" s="504"/>
      <c r="T600" s="504"/>
      <c r="U600" s="504"/>
      <c r="V600" s="504"/>
      <c r="W600" s="504"/>
      <c r="X600" s="504"/>
      <c r="Y600" s="504"/>
      <c r="Z600" s="504"/>
      <c r="AA600" s="504"/>
      <c r="AB600" s="504"/>
      <c r="AC600" s="504"/>
      <c r="AD600" s="504"/>
      <c r="AE600" s="504"/>
      <c r="AF600" s="504"/>
      <c r="AG600" s="504"/>
    </row>
    <row r="601" spans="1:33" s="420" customFormat="1" x14ac:dyDescent="0.2">
      <c r="A601" s="531"/>
      <c r="B601" s="506"/>
      <c r="C601" s="506"/>
      <c r="O601" s="504"/>
      <c r="P601" s="503"/>
      <c r="Q601" s="504"/>
      <c r="R601" s="504"/>
      <c r="S601" s="504"/>
      <c r="T601" s="504"/>
      <c r="U601" s="504"/>
      <c r="V601" s="504"/>
      <c r="W601" s="504"/>
      <c r="X601" s="504"/>
      <c r="Y601" s="504"/>
      <c r="Z601" s="504"/>
      <c r="AA601" s="504"/>
      <c r="AB601" s="504"/>
      <c r="AC601" s="504"/>
      <c r="AD601" s="504"/>
      <c r="AE601" s="504"/>
      <c r="AF601" s="504"/>
      <c r="AG601" s="504"/>
    </row>
    <row r="602" spans="1:33" s="420" customFormat="1" x14ac:dyDescent="0.2">
      <c r="A602" s="531"/>
      <c r="B602" s="506"/>
      <c r="C602" s="506"/>
      <c r="O602" s="504"/>
      <c r="P602" s="503"/>
      <c r="Q602" s="504"/>
      <c r="R602" s="504"/>
      <c r="S602" s="504"/>
      <c r="T602" s="504"/>
      <c r="U602" s="504"/>
      <c r="V602" s="504"/>
      <c r="W602" s="504"/>
      <c r="X602" s="504"/>
      <c r="Y602" s="504"/>
      <c r="Z602" s="504"/>
      <c r="AA602" s="504"/>
      <c r="AB602" s="504"/>
      <c r="AC602" s="504"/>
      <c r="AD602" s="504"/>
      <c r="AE602" s="504"/>
      <c r="AF602" s="504"/>
      <c r="AG602" s="504"/>
    </row>
    <row r="603" spans="1:33" s="420" customFormat="1" x14ac:dyDescent="0.2">
      <c r="A603" s="531"/>
      <c r="B603" s="506"/>
      <c r="C603" s="506"/>
      <c r="O603" s="504"/>
      <c r="P603" s="503"/>
      <c r="Q603" s="504"/>
      <c r="R603" s="504"/>
      <c r="S603" s="504"/>
      <c r="T603" s="504"/>
      <c r="U603" s="504"/>
      <c r="V603" s="504"/>
      <c r="W603" s="504"/>
      <c r="X603" s="504"/>
      <c r="Y603" s="504"/>
      <c r="Z603" s="504"/>
      <c r="AA603" s="504"/>
      <c r="AB603" s="504"/>
      <c r="AC603" s="504"/>
      <c r="AD603" s="504"/>
      <c r="AE603" s="504"/>
      <c r="AF603" s="504"/>
      <c r="AG603" s="504"/>
    </row>
    <row r="604" spans="1:33" s="420" customFormat="1" x14ac:dyDescent="0.2">
      <c r="A604" s="531"/>
      <c r="B604" s="506"/>
      <c r="C604" s="506"/>
      <c r="O604" s="504"/>
      <c r="P604" s="503"/>
      <c r="Q604" s="504"/>
      <c r="R604" s="504"/>
      <c r="S604" s="504"/>
      <c r="T604" s="504"/>
      <c r="U604" s="504"/>
      <c r="V604" s="504"/>
      <c r="W604" s="504"/>
      <c r="X604" s="504"/>
      <c r="Y604" s="504"/>
      <c r="Z604" s="504"/>
      <c r="AA604" s="504"/>
      <c r="AB604" s="504"/>
      <c r="AC604" s="504"/>
      <c r="AD604" s="504"/>
      <c r="AE604" s="504"/>
      <c r="AF604" s="504"/>
      <c r="AG604" s="504"/>
    </row>
    <row r="605" spans="1:33" s="420" customFormat="1" x14ac:dyDescent="0.2">
      <c r="A605" s="531"/>
      <c r="B605" s="506"/>
      <c r="C605" s="506"/>
      <c r="O605" s="504"/>
      <c r="P605" s="503"/>
      <c r="Q605" s="504"/>
      <c r="R605" s="504"/>
      <c r="S605" s="504"/>
      <c r="T605" s="504"/>
      <c r="U605" s="504"/>
      <c r="V605" s="504"/>
      <c r="W605" s="504"/>
      <c r="X605" s="504"/>
      <c r="Y605" s="504"/>
      <c r="Z605" s="504"/>
      <c r="AA605" s="504"/>
      <c r="AB605" s="504"/>
      <c r="AC605" s="504"/>
      <c r="AD605" s="504"/>
      <c r="AE605" s="504"/>
      <c r="AF605" s="504"/>
      <c r="AG605" s="504"/>
    </row>
    <row r="606" spans="1:33" s="420" customFormat="1" x14ac:dyDescent="0.2">
      <c r="A606" s="531"/>
      <c r="B606" s="506"/>
      <c r="C606" s="506"/>
      <c r="O606" s="504"/>
      <c r="P606" s="503"/>
      <c r="Q606" s="504"/>
      <c r="R606" s="504"/>
      <c r="S606" s="504"/>
      <c r="T606" s="504"/>
      <c r="U606" s="504"/>
      <c r="V606" s="504"/>
      <c r="W606" s="504"/>
      <c r="X606" s="504"/>
      <c r="Y606" s="504"/>
      <c r="Z606" s="504"/>
      <c r="AA606" s="504"/>
      <c r="AB606" s="504"/>
      <c r="AC606" s="504"/>
      <c r="AD606" s="504"/>
      <c r="AE606" s="504"/>
      <c r="AF606" s="504"/>
      <c r="AG606" s="504"/>
    </row>
    <row r="607" spans="1:33" s="420" customFormat="1" x14ac:dyDescent="0.2">
      <c r="A607" s="531"/>
      <c r="B607" s="506"/>
      <c r="C607" s="506"/>
      <c r="O607" s="504"/>
      <c r="P607" s="503"/>
      <c r="Q607" s="504"/>
      <c r="R607" s="504"/>
      <c r="S607" s="504"/>
      <c r="T607" s="504"/>
      <c r="U607" s="504"/>
      <c r="V607" s="504"/>
      <c r="W607" s="504"/>
      <c r="X607" s="504"/>
      <c r="Y607" s="504"/>
      <c r="Z607" s="504"/>
      <c r="AA607" s="504"/>
      <c r="AB607" s="504"/>
      <c r="AC607" s="504"/>
      <c r="AD607" s="504"/>
      <c r="AE607" s="504"/>
      <c r="AF607" s="504"/>
      <c r="AG607" s="504"/>
    </row>
    <row r="608" spans="1:33" s="420" customFormat="1" x14ac:dyDescent="0.2">
      <c r="A608" s="531"/>
      <c r="B608" s="506"/>
      <c r="C608" s="506"/>
      <c r="O608" s="504"/>
      <c r="P608" s="503"/>
      <c r="Q608" s="504"/>
      <c r="R608" s="504"/>
      <c r="S608" s="504"/>
      <c r="T608" s="504"/>
      <c r="U608" s="504"/>
      <c r="V608" s="504"/>
      <c r="W608" s="504"/>
      <c r="X608" s="504"/>
      <c r="Y608" s="504"/>
      <c r="Z608" s="504"/>
      <c r="AA608" s="504"/>
      <c r="AB608" s="504"/>
      <c r="AC608" s="504"/>
      <c r="AD608" s="504"/>
      <c r="AE608" s="504"/>
      <c r="AF608" s="504"/>
      <c r="AG608" s="504"/>
    </row>
    <row r="609" spans="1:33" s="420" customFormat="1" x14ac:dyDescent="0.2">
      <c r="A609" s="531"/>
      <c r="B609" s="506"/>
      <c r="C609" s="506"/>
      <c r="O609" s="504"/>
      <c r="P609" s="503"/>
      <c r="Q609" s="504"/>
      <c r="R609" s="504"/>
      <c r="S609" s="504"/>
      <c r="T609" s="504"/>
      <c r="U609" s="504"/>
      <c r="V609" s="504"/>
      <c r="W609" s="504"/>
      <c r="X609" s="504"/>
      <c r="Y609" s="504"/>
      <c r="Z609" s="504"/>
      <c r="AA609" s="504"/>
      <c r="AB609" s="504"/>
      <c r="AC609" s="504"/>
      <c r="AD609" s="504"/>
      <c r="AE609" s="504"/>
      <c r="AF609" s="504"/>
      <c r="AG609" s="504"/>
    </row>
    <row r="610" spans="1:33" s="420" customFormat="1" x14ac:dyDescent="0.2">
      <c r="A610" s="531"/>
      <c r="B610" s="506"/>
      <c r="C610" s="506"/>
      <c r="O610" s="504"/>
      <c r="P610" s="503"/>
      <c r="Q610" s="504"/>
      <c r="R610" s="504"/>
      <c r="S610" s="504"/>
      <c r="T610" s="504"/>
      <c r="U610" s="504"/>
      <c r="V610" s="504"/>
      <c r="W610" s="504"/>
      <c r="X610" s="504"/>
      <c r="Y610" s="504"/>
      <c r="Z610" s="504"/>
      <c r="AA610" s="504"/>
      <c r="AB610" s="504"/>
      <c r="AC610" s="504"/>
      <c r="AD610" s="504"/>
      <c r="AE610" s="504"/>
      <c r="AF610" s="504"/>
      <c r="AG610" s="504"/>
    </row>
    <row r="611" spans="1:33" s="420" customFormat="1" x14ac:dyDescent="0.2">
      <c r="A611" s="531"/>
      <c r="B611" s="506"/>
      <c r="C611" s="506"/>
      <c r="O611" s="504"/>
      <c r="P611" s="503"/>
      <c r="Q611" s="504"/>
      <c r="R611" s="504"/>
      <c r="S611" s="504"/>
      <c r="T611" s="504"/>
      <c r="U611" s="504"/>
      <c r="V611" s="504"/>
      <c r="W611" s="504"/>
      <c r="X611" s="504"/>
      <c r="Y611" s="504"/>
      <c r="Z611" s="504"/>
      <c r="AA611" s="504"/>
      <c r="AB611" s="504"/>
      <c r="AC611" s="504"/>
      <c r="AD611" s="504"/>
      <c r="AE611" s="504"/>
      <c r="AF611" s="504"/>
      <c r="AG611" s="504"/>
    </row>
    <row r="612" spans="1:33" s="420" customFormat="1" x14ac:dyDescent="0.2">
      <c r="A612" s="531"/>
      <c r="B612" s="506"/>
      <c r="C612" s="506"/>
      <c r="O612" s="504"/>
      <c r="P612" s="503"/>
      <c r="Q612" s="504"/>
      <c r="R612" s="504"/>
      <c r="S612" s="504"/>
      <c r="T612" s="504"/>
      <c r="U612" s="504"/>
      <c r="V612" s="504"/>
      <c r="W612" s="504"/>
      <c r="X612" s="504"/>
      <c r="Y612" s="504"/>
      <c r="Z612" s="504"/>
      <c r="AA612" s="504"/>
      <c r="AB612" s="504"/>
      <c r="AC612" s="504"/>
      <c r="AD612" s="504"/>
      <c r="AE612" s="504"/>
      <c r="AF612" s="504"/>
      <c r="AG612" s="504"/>
    </row>
    <row r="613" spans="1:33" s="420" customFormat="1" x14ac:dyDescent="0.2">
      <c r="A613" s="531"/>
      <c r="B613" s="506"/>
      <c r="C613" s="506"/>
      <c r="O613" s="504"/>
      <c r="P613" s="503"/>
      <c r="Q613" s="504"/>
      <c r="R613" s="504"/>
      <c r="S613" s="504"/>
      <c r="T613" s="504"/>
      <c r="U613" s="504"/>
      <c r="V613" s="504"/>
      <c r="W613" s="504"/>
      <c r="X613" s="504"/>
      <c r="Y613" s="504"/>
      <c r="Z613" s="504"/>
      <c r="AA613" s="504"/>
      <c r="AB613" s="504"/>
      <c r="AC613" s="504"/>
      <c r="AD613" s="504"/>
      <c r="AE613" s="504"/>
      <c r="AF613" s="504"/>
      <c r="AG613" s="504"/>
    </row>
    <row r="614" spans="1:33" s="420" customFormat="1" x14ac:dyDescent="0.2">
      <c r="A614" s="531"/>
      <c r="B614" s="506"/>
      <c r="C614" s="506"/>
      <c r="O614" s="504"/>
      <c r="P614" s="503"/>
      <c r="Q614" s="504"/>
      <c r="R614" s="504"/>
      <c r="S614" s="504"/>
      <c r="T614" s="504"/>
      <c r="U614" s="504"/>
      <c r="V614" s="504"/>
      <c r="W614" s="504"/>
      <c r="X614" s="504"/>
      <c r="Y614" s="504"/>
      <c r="Z614" s="504"/>
      <c r="AA614" s="504"/>
      <c r="AB614" s="504"/>
      <c r="AC614" s="504"/>
      <c r="AD614" s="504"/>
      <c r="AE614" s="504"/>
      <c r="AF614" s="504"/>
      <c r="AG614" s="504"/>
    </row>
    <row r="615" spans="1:33" s="420" customFormat="1" x14ac:dyDescent="0.2">
      <c r="A615" s="531"/>
      <c r="B615" s="506"/>
      <c r="C615" s="506"/>
      <c r="O615" s="504"/>
      <c r="P615" s="503"/>
      <c r="Q615" s="504"/>
      <c r="R615" s="504"/>
      <c r="S615" s="504"/>
      <c r="T615" s="504"/>
      <c r="U615" s="504"/>
      <c r="V615" s="504"/>
      <c r="W615" s="504"/>
      <c r="X615" s="504"/>
      <c r="Y615" s="504"/>
      <c r="Z615" s="504"/>
      <c r="AA615" s="504"/>
      <c r="AB615" s="504"/>
      <c r="AC615" s="504"/>
      <c r="AD615" s="504"/>
      <c r="AE615" s="504"/>
      <c r="AF615" s="504"/>
      <c r="AG615" s="504"/>
    </row>
    <row r="616" spans="1:33" s="420" customFormat="1" x14ac:dyDescent="0.2">
      <c r="A616" s="531"/>
      <c r="B616" s="506"/>
      <c r="C616" s="506"/>
      <c r="O616" s="504"/>
      <c r="P616" s="503"/>
      <c r="Q616" s="504"/>
      <c r="R616" s="504"/>
      <c r="S616" s="504"/>
      <c r="T616" s="504"/>
      <c r="U616" s="504"/>
      <c r="V616" s="504"/>
      <c r="W616" s="504"/>
      <c r="X616" s="504"/>
      <c r="Y616" s="504"/>
      <c r="Z616" s="504"/>
      <c r="AA616" s="504"/>
      <c r="AB616" s="504"/>
      <c r="AC616" s="504"/>
      <c r="AD616" s="504"/>
      <c r="AE616" s="504"/>
      <c r="AF616" s="504"/>
      <c r="AG616" s="504"/>
    </row>
    <row r="617" spans="1:33" s="420" customFormat="1" x14ac:dyDescent="0.2">
      <c r="A617" s="531"/>
      <c r="B617" s="506"/>
      <c r="C617" s="506"/>
      <c r="O617" s="504"/>
      <c r="P617" s="503"/>
      <c r="Q617" s="504"/>
      <c r="R617" s="504"/>
      <c r="S617" s="504"/>
      <c r="T617" s="504"/>
      <c r="U617" s="504"/>
      <c r="V617" s="504"/>
      <c r="W617" s="504"/>
      <c r="X617" s="504"/>
      <c r="Y617" s="504"/>
      <c r="Z617" s="504"/>
      <c r="AA617" s="504"/>
      <c r="AB617" s="504"/>
      <c r="AC617" s="504"/>
      <c r="AD617" s="504"/>
      <c r="AE617" s="504"/>
      <c r="AF617" s="504"/>
      <c r="AG617" s="504"/>
    </row>
    <row r="618" spans="1:33" s="420" customFormat="1" x14ac:dyDescent="0.2">
      <c r="A618" s="531"/>
      <c r="B618" s="506"/>
      <c r="C618" s="506"/>
      <c r="O618" s="504"/>
      <c r="P618" s="503"/>
      <c r="Q618" s="504"/>
      <c r="R618" s="504"/>
      <c r="S618" s="504"/>
      <c r="T618" s="504"/>
      <c r="U618" s="504"/>
      <c r="V618" s="504"/>
      <c r="W618" s="504"/>
      <c r="X618" s="504"/>
      <c r="Y618" s="504"/>
      <c r="Z618" s="504"/>
      <c r="AA618" s="504"/>
      <c r="AB618" s="504"/>
      <c r="AC618" s="504"/>
      <c r="AD618" s="504"/>
      <c r="AE618" s="504"/>
      <c r="AF618" s="504"/>
      <c r="AG618" s="504"/>
    </row>
    <row r="619" spans="1:33" s="420" customFormat="1" x14ac:dyDescent="0.2">
      <c r="A619" s="531"/>
      <c r="B619" s="506"/>
      <c r="C619" s="506"/>
      <c r="O619" s="504"/>
      <c r="P619" s="503"/>
      <c r="Q619" s="504"/>
      <c r="R619" s="504"/>
      <c r="S619" s="504"/>
      <c r="T619" s="504"/>
      <c r="U619" s="504"/>
      <c r="V619" s="504"/>
      <c r="W619" s="504"/>
      <c r="X619" s="504"/>
      <c r="Y619" s="504"/>
      <c r="Z619" s="504"/>
      <c r="AA619" s="504"/>
      <c r="AB619" s="504"/>
      <c r="AC619" s="504"/>
      <c r="AD619" s="504"/>
      <c r="AE619" s="504"/>
      <c r="AF619" s="504"/>
      <c r="AG619" s="504"/>
    </row>
    <row r="620" spans="1:33" s="420" customFormat="1" x14ac:dyDescent="0.2">
      <c r="A620" s="531"/>
      <c r="B620" s="506"/>
      <c r="C620" s="506"/>
      <c r="O620" s="504"/>
      <c r="P620" s="503"/>
      <c r="Q620" s="504"/>
      <c r="R620" s="504"/>
      <c r="S620" s="504"/>
      <c r="T620" s="504"/>
      <c r="U620" s="504"/>
      <c r="V620" s="504"/>
      <c r="W620" s="504"/>
      <c r="X620" s="504"/>
      <c r="Y620" s="504"/>
      <c r="Z620" s="504"/>
      <c r="AA620" s="504"/>
      <c r="AB620" s="504"/>
      <c r="AC620" s="504"/>
      <c r="AD620" s="504"/>
      <c r="AE620" s="504"/>
      <c r="AF620" s="504"/>
      <c r="AG620" s="504"/>
    </row>
    <row r="621" spans="1:33" s="420" customFormat="1" x14ac:dyDescent="0.2">
      <c r="A621" s="531"/>
      <c r="B621" s="506"/>
      <c r="C621" s="506"/>
      <c r="O621" s="504"/>
      <c r="P621" s="503"/>
      <c r="Q621" s="504"/>
      <c r="R621" s="504"/>
      <c r="S621" s="504"/>
      <c r="T621" s="504"/>
      <c r="U621" s="504"/>
      <c r="V621" s="504"/>
      <c r="W621" s="504"/>
      <c r="X621" s="504"/>
      <c r="Y621" s="504"/>
      <c r="Z621" s="504"/>
      <c r="AA621" s="504"/>
      <c r="AB621" s="504"/>
      <c r="AC621" s="504"/>
      <c r="AD621" s="504"/>
      <c r="AE621" s="504"/>
      <c r="AF621" s="504"/>
      <c r="AG621" s="504"/>
    </row>
    <row r="622" spans="1:33" s="420" customFormat="1" x14ac:dyDescent="0.2">
      <c r="A622" s="531"/>
      <c r="B622" s="506"/>
      <c r="C622" s="506"/>
      <c r="O622" s="504"/>
      <c r="P622" s="503"/>
      <c r="Q622" s="504"/>
      <c r="R622" s="504"/>
      <c r="S622" s="504"/>
      <c r="T622" s="504"/>
      <c r="U622" s="504"/>
      <c r="V622" s="504"/>
      <c r="W622" s="504"/>
      <c r="X622" s="504"/>
      <c r="Y622" s="504"/>
      <c r="Z622" s="504"/>
      <c r="AA622" s="504"/>
      <c r="AB622" s="504"/>
      <c r="AC622" s="504"/>
      <c r="AD622" s="504"/>
      <c r="AE622" s="504"/>
      <c r="AF622" s="504"/>
      <c r="AG622" s="504"/>
    </row>
    <row r="623" spans="1:33" s="420" customFormat="1" x14ac:dyDescent="0.2">
      <c r="A623" s="531"/>
      <c r="B623" s="506"/>
      <c r="C623" s="506"/>
      <c r="O623" s="504"/>
      <c r="P623" s="503"/>
      <c r="Q623" s="504"/>
      <c r="R623" s="504"/>
      <c r="S623" s="504"/>
      <c r="T623" s="504"/>
      <c r="U623" s="504"/>
      <c r="V623" s="504"/>
      <c r="W623" s="504"/>
      <c r="X623" s="504"/>
      <c r="Y623" s="504"/>
      <c r="Z623" s="504"/>
      <c r="AA623" s="504"/>
      <c r="AB623" s="504"/>
      <c r="AC623" s="504"/>
      <c r="AD623" s="504"/>
      <c r="AE623" s="504"/>
      <c r="AF623" s="504"/>
      <c r="AG623" s="504"/>
    </row>
    <row r="624" spans="1:33" s="420" customFormat="1" x14ac:dyDescent="0.2">
      <c r="A624" s="531"/>
      <c r="B624" s="506"/>
      <c r="C624" s="506"/>
      <c r="O624" s="504"/>
      <c r="P624" s="503"/>
      <c r="Q624" s="504"/>
      <c r="R624" s="504"/>
      <c r="S624" s="504"/>
      <c r="T624" s="504"/>
      <c r="U624" s="504"/>
      <c r="V624" s="504"/>
      <c r="W624" s="504"/>
      <c r="X624" s="504"/>
      <c r="Y624" s="504"/>
      <c r="Z624" s="504"/>
      <c r="AA624" s="504"/>
      <c r="AB624" s="504"/>
      <c r="AC624" s="504"/>
      <c r="AD624" s="504"/>
      <c r="AE624" s="504"/>
      <c r="AF624" s="504"/>
      <c r="AG624" s="504"/>
    </row>
    <row r="625" spans="1:33" s="420" customFormat="1" x14ac:dyDescent="0.2">
      <c r="A625" s="531"/>
      <c r="B625" s="506"/>
      <c r="C625" s="506"/>
      <c r="O625" s="504"/>
      <c r="P625" s="503"/>
      <c r="Q625" s="504"/>
      <c r="R625" s="504"/>
      <c r="S625" s="504"/>
      <c r="T625" s="504"/>
      <c r="U625" s="504"/>
      <c r="V625" s="504"/>
      <c r="W625" s="504"/>
      <c r="X625" s="504"/>
      <c r="Y625" s="504"/>
      <c r="Z625" s="504"/>
      <c r="AA625" s="504"/>
      <c r="AB625" s="504"/>
      <c r="AC625" s="504"/>
      <c r="AD625" s="504"/>
      <c r="AE625" s="504"/>
      <c r="AF625" s="504"/>
      <c r="AG625" s="504"/>
    </row>
    <row r="626" spans="1:33" s="420" customFormat="1" x14ac:dyDescent="0.2">
      <c r="A626" s="531"/>
      <c r="B626" s="506"/>
      <c r="C626" s="506"/>
      <c r="O626" s="504"/>
      <c r="P626" s="503"/>
      <c r="Q626" s="504"/>
      <c r="R626" s="504"/>
      <c r="S626" s="504"/>
      <c r="T626" s="504"/>
      <c r="U626" s="504"/>
      <c r="V626" s="504"/>
      <c r="W626" s="504"/>
      <c r="X626" s="504"/>
      <c r="Y626" s="504"/>
      <c r="Z626" s="504"/>
      <c r="AA626" s="504"/>
      <c r="AB626" s="504"/>
      <c r="AC626" s="504"/>
      <c r="AD626" s="504"/>
      <c r="AE626" s="504"/>
      <c r="AF626" s="504"/>
      <c r="AG626" s="504"/>
    </row>
    <row r="627" spans="1:33" s="420" customFormat="1" x14ac:dyDescent="0.2">
      <c r="A627" s="531"/>
      <c r="B627" s="506"/>
      <c r="C627" s="506"/>
      <c r="O627" s="504"/>
      <c r="P627" s="503"/>
      <c r="Q627" s="504"/>
      <c r="R627" s="504"/>
      <c r="S627" s="504"/>
      <c r="T627" s="504"/>
      <c r="U627" s="504"/>
      <c r="V627" s="504"/>
      <c r="W627" s="504"/>
      <c r="X627" s="504"/>
      <c r="Y627" s="504"/>
      <c r="Z627" s="504"/>
      <c r="AA627" s="504"/>
      <c r="AB627" s="504"/>
      <c r="AC627" s="504"/>
      <c r="AD627" s="504"/>
      <c r="AE627" s="504"/>
      <c r="AF627" s="504"/>
      <c r="AG627" s="504"/>
    </row>
    <row r="628" spans="1:33" s="420" customFormat="1" x14ac:dyDescent="0.2">
      <c r="A628" s="531"/>
      <c r="B628" s="506"/>
      <c r="C628" s="506"/>
      <c r="O628" s="504"/>
      <c r="P628" s="503"/>
      <c r="Q628" s="504"/>
      <c r="R628" s="504"/>
      <c r="S628" s="504"/>
      <c r="T628" s="504"/>
      <c r="U628" s="504"/>
      <c r="V628" s="504"/>
      <c r="W628" s="504"/>
      <c r="X628" s="504"/>
      <c r="Y628" s="504"/>
      <c r="Z628" s="504"/>
      <c r="AA628" s="504"/>
      <c r="AB628" s="504"/>
      <c r="AC628" s="504"/>
      <c r="AD628" s="504"/>
      <c r="AE628" s="504"/>
      <c r="AF628" s="504"/>
      <c r="AG628" s="504"/>
    </row>
    <row r="629" spans="1:33" s="420" customFormat="1" x14ac:dyDescent="0.2">
      <c r="A629" s="531"/>
      <c r="B629" s="506"/>
      <c r="C629" s="506"/>
      <c r="O629" s="504"/>
      <c r="P629" s="503"/>
      <c r="Q629" s="504"/>
      <c r="R629" s="504"/>
      <c r="S629" s="504"/>
      <c r="T629" s="504"/>
      <c r="U629" s="504"/>
      <c r="V629" s="504"/>
      <c r="W629" s="504"/>
      <c r="X629" s="504"/>
      <c r="Y629" s="504"/>
      <c r="Z629" s="504"/>
      <c r="AA629" s="504"/>
      <c r="AB629" s="504"/>
      <c r="AC629" s="504"/>
      <c r="AD629" s="504"/>
      <c r="AE629" s="504"/>
      <c r="AF629" s="504"/>
      <c r="AG629" s="504"/>
    </row>
    <row r="630" spans="1:33" s="420" customFormat="1" x14ac:dyDescent="0.2">
      <c r="A630" s="531"/>
      <c r="B630" s="506"/>
      <c r="C630" s="506"/>
      <c r="O630" s="504"/>
      <c r="P630" s="503"/>
      <c r="Q630" s="504"/>
      <c r="R630" s="504"/>
      <c r="S630" s="504"/>
      <c r="T630" s="504"/>
      <c r="U630" s="504"/>
      <c r="V630" s="504"/>
      <c r="W630" s="504"/>
      <c r="X630" s="504"/>
      <c r="Y630" s="504"/>
      <c r="Z630" s="504"/>
      <c r="AA630" s="504"/>
      <c r="AB630" s="504"/>
      <c r="AC630" s="504"/>
      <c r="AD630" s="504"/>
      <c r="AE630" s="504"/>
      <c r="AF630" s="504"/>
      <c r="AG630" s="504"/>
    </row>
    <row r="631" spans="1:33" s="420" customFormat="1" x14ac:dyDescent="0.2">
      <c r="A631" s="531"/>
      <c r="B631" s="506"/>
      <c r="C631" s="506"/>
      <c r="O631" s="504"/>
      <c r="P631" s="503"/>
      <c r="Q631" s="504"/>
      <c r="R631" s="504"/>
      <c r="S631" s="504"/>
      <c r="T631" s="504"/>
      <c r="U631" s="504"/>
      <c r="V631" s="504"/>
      <c r="W631" s="504"/>
      <c r="X631" s="504"/>
      <c r="Y631" s="504"/>
      <c r="Z631" s="504"/>
      <c r="AA631" s="504"/>
      <c r="AB631" s="504"/>
      <c r="AC631" s="504"/>
      <c r="AD631" s="504"/>
      <c r="AE631" s="504"/>
      <c r="AF631" s="504"/>
      <c r="AG631" s="504"/>
    </row>
    <row r="632" spans="1:33" s="420" customFormat="1" x14ac:dyDescent="0.2">
      <c r="A632" s="531"/>
      <c r="B632" s="506"/>
      <c r="C632" s="506"/>
      <c r="O632" s="504"/>
      <c r="P632" s="503"/>
      <c r="Q632" s="504"/>
      <c r="R632" s="504"/>
      <c r="S632" s="504"/>
      <c r="T632" s="504"/>
      <c r="U632" s="504"/>
      <c r="V632" s="504"/>
      <c r="W632" s="504"/>
      <c r="X632" s="504"/>
      <c r="Y632" s="504"/>
      <c r="Z632" s="504"/>
      <c r="AA632" s="504"/>
      <c r="AB632" s="504"/>
      <c r="AC632" s="504"/>
      <c r="AD632" s="504"/>
      <c r="AE632" s="504"/>
      <c r="AF632" s="504"/>
      <c r="AG632" s="504"/>
    </row>
    <row r="633" spans="1:33" s="420" customFormat="1" x14ac:dyDescent="0.2">
      <c r="A633" s="531"/>
      <c r="B633" s="506"/>
      <c r="C633" s="506"/>
      <c r="O633" s="504"/>
      <c r="P633" s="503"/>
      <c r="Q633" s="504"/>
      <c r="R633" s="504"/>
      <c r="S633" s="504"/>
      <c r="T633" s="504"/>
      <c r="U633" s="504"/>
      <c r="V633" s="504"/>
      <c r="W633" s="504"/>
      <c r="X633" s="504"/>
      <c r="Y633" s="504"/>
      <c r="Z633" s="504"/>
      <c r="AA633" s="504"/>
      <c r="AB633" s="504"/>
      <c r="AC633" s="504"/>
      <c r="AD633" s="504"/>
      <c r="AE633" s="504"/>
      <c r="AF633" s="504"/>
      <c r="AG633" s="504"/>
    </row>
    <row r="634" spans="1:33" s="420" customFormat="1" x14ac:dyDescent="0.2">
      <c r="A634" s="531"/>
      <c r="B634" s="506"/>
      <c r="C634" s="506"/>
      <c r="O634" s="504"/>
      <c r="P634" s="503"/>
      <c r="Q634" s="504"/>
      <c r="R634" s="504"/>
      <c r="S634" s="504"/>
      <c r="T634" s="504"/>
      <c r="U634" s="504"/>
      <c r="V634" s="504"/>
      <c r="W634" s="504"/>
      <c r="X634" s="504"/>
      <c r="Y634" s="504"/>
      <c r="Z634" s="504"/>
      <c r="AA634" s="504"/>
      <c r="AB634" s="504"/>
      <c r="AC634" s="504"/>
      <c r="AD634" s="504"/>
      <c r="AE634" s="504"/>
      <c r="AF634" s="504"/>
      <c r="AG634" s="504"/>
    </row>
    <row r="635" spans="1:33" s="420" customFormat="1" x14ac:dyDescent="0.2">
      <c r="A635" s="531"/>
      <c r="B635" s="506"/>
      <c r="C635" s="506"/>
      <c r="O635" s="504"/>
      <c r="P635" s="503"/>
      <c r="Q635" s="504"/>
      <c r="R635" s="504"/>
      <c r="S635" s="504"/>
      <c r="T635" s="504"/>
      <c r="U635" s="504"/>
      <c r="V635" s="504"/>
      <c r="W635" s="504"/>
      <c r="X635" s="504"/>
      <c r="Y635" s="504"/>
      <c r="Z635" s="504"/>
      <c r="AA635" s="504"/>
      <c r="AB635" s="504"/>
      <c r="AC635" s="504"/>
      <c r="AD635" s="504"/>
      <c r="AE635" s="504"/>
      <c r="AF635" s="504"/>
      <c r="AG635" s="504"/>
    </row>
    <row r="636" spans="1:33" s="420" customFormat="1" x14ac:dyDescent="0.2">
      <c r="A636" s="531"/>
      <c r="B636" s="506"/>
      <c r="C636" s="506"/>
      <c r="O636" s="504"/>
      <c r="P636" s="503"/>
      <c r="Q636" s="504"/>
      <c r="R636" s="504"/>
      <c r="S636" s="504"/>
      <c r="T636" s="504"/>
      <c r="U636" s="504"/>
      <c r="V636" s="504"/>
      <c r="W636" s="504"/>
      <c r="X636" s="504"/>
      <c r="Y636" s="504"/>
      <c r="Z636" s="504"/>
      <c r="AA636" s="504"/>
      <c r="AB636" s="504"/>
      <c r="AC636" s="504"/>
      <c r="AD636" s="504"/>
      <c r="AE636" s="504"/>
      <c r="AF636" s="504"/>
      <c r="AG636" s="504"/>
    </row>
    <row r="637" spans="1:33" s="420" customFormat="1" x14ac:dyDescent="0.2">
      <c r="A637" s="531"/>
      <c r="B637" s="506"/>
      <c r="C637" s="506"/>
      <c r="O637" s="504"/>
      <c r="P637" s="503"/>
      <c r="Q637" s="504"/>
      <c r="R637" s="504"/>
      <c r="S637" s="504"/>
      <c r="T637" s="504"/>
      <c r="U637" s="504"/>
      <c r="V637" s="504"/>
      <c r="W637" s="504"/>
      <c r="X637" s="504"/>
      <c r="Y637" s="504"/>
      <c r="Z637" s="504"/>
      <c r="AA637" s="504"/>
      <c r="AB637" s="504"/>
      <c r="AC637" s="504"/>
      <c r="AD637" s="504"/>
      <c r="AE637" s="504"/>
      <c r="AF637" s="504"/>
      <c r="AG637" s="504"/>
    </row>
    <row r="638" spans="1:33" s="420" customFormat="1" x14ac:dyDescent="0.2">
      <c r="A638" s="531"/>
      <c r="B638" s="506"/>
      <c r="C638" s="506"/>
      <c r="O638" s="504"/>
      <c r="P638" s="503"/>
      <c r="Q638" s="504"/>
      <c r="R638" s="504"/>
      <c r="S638" s="504"/>
      <c r="T638" s="504"/>
      <c r="U638" s="504"/>
      <c r="V638" s="504"/>
      <c r="W638" s="504"/>
      <c r="X638" s="504"/>
      <c r="Y638" s="504"/>
      <c r="Z638" s="504"/>
      <c r="AA638" s="504"/>
      <c r="AB638" s="504"/>
      <c r="AC638" s="504"/>
      <c r="AD638" s="504"/>
      <c r="AE638" s="504"/>
      <c r="AF638" s="504"/>
      <c r="AG638" s="504"/>
    </row>
    <row r="639" spans="1:33" s="420" customFormat="1" x14ac:dyDescent="0.2">
      <c r="A639" s="531"/>
      <c r="B639" s="506"/>
      <c r="C639" s="506"/>
      <c r="O639" s="504"/>
      <c r="P639" s="503"/>
      <c r="Q639" s="504"/>
      <c r="R639" s="504"/>
      <c r="S639" s="504"/>
      <c r="T639" s="504"/>
      <c r="U639" s="504"/>
      <c r="V639" s="504"/>
      <c r="W639" s="504"/>
      <c r="X639" s="504"/>
      <c r="Y639" s="504"/>
      <c r="Z639" s="504"/>
      <c r="AA639" s="504"/>
      <c r="AB639" s="504"/>
      <c r="AC639" s="504"/>
      <c r="AD639" s="504"/>
      <c r="AE639" s="504"/>
      <c r="AF639" s="504"/>
      <c r="AG639" s="504"/>
    </row>
    <row r="640" spans="1:33" s="420" customFormat="1" x14ac:dyDescent="0.2">
      <c r="A640" s="531"/>
      <c r="B640" s="506"/>
      <c r="C640" s="506"/>
      <c r="O640" s="504"/>
      <c r="P640" s="503"/>
      <c r="Q640" s="504"/>
      <c r="R640" s="504"/>
      <c r="S640" s="504"/>
      <c r="T640" s="504"/>
      <c r="U640" s="504"/>
      <c r="V640" s="504"/>
      <c r="W640" s="504"/>
      <c r="X640" s="504"/>
      <c r="Y640" s="504"/>
      <c r="Z640" s="504"/>
      <c r="AA640" s="504"/>
      <c r="AB640" s="504"/>
      <c r="AC640" s="504"/>
      <c r="AD640" s="504"/>
      <c r="AE640" s="504"/>
      <c r="AF640" s="504"/>
      <c r="AG640" s="504"/>
    </row>
    <row r="641" spans="1:33" s="420" customFormat="1" x14ac:dyDescent="0.2">
      <c r="A641" s="531"/>
      <c r="B641" s="506"/>
      <c r="C641" s="506"/>
      <c r="O641" s="504"/>
      <c r="P641" s="503"/>
      <c r="Q641" s="504"/>
      <c r="R641" s="504"/>
      <c r="S641" s="504"/>
      <c r="T641" s="504"/>
      <c r="U641" s="504"/>
      <c r="V641" s="504"/>
      <c r="W641" s="504"/>
      <c r="X641" s="504"/>
      <c r="Y641" s="504"/>
      <c r="Z641" s="504"/>
      <c r="AA641" s="504"/>
      <c r="AB641" s="504"/>
      <c r="AC641" s="504"/>
      <c r="AD641" s="504"/>
      <c r="AE641" s="504"/>
      <c r="AF641" s="504"/>
      <c r="AG641" s="504"/>
    </row>
    <row r="642" spans="1:33" s="420" customFormat="1" x14ac:dyDescent="0.2">
      <c r="A642" s="531"/>
      <c r="B642" s="506"/>
      <c r="C642" s="506"/>
      <c r="O642" s="504"/>
      <c r="P642" s="503"/>
      <c r="Q642" s="504"/>
      <c r="R642" s="504"/>
      <c r="S642" s="504"/>
      <c r="T642" s="504"/>
      <c r="U642" s="504"/>
      <c r="V642" s="504"/>
      <c r="W642" s="504"/>
      <c r="X642" s="504"/>
      <c r="Y642" s="504"/>
      <c r="Z642" s="504"/>
      <c r="AA642" s="504"/>
      <c r="AB642" s="504"/>
      <c r="AC642" s="504"/>
      <c r="AD642" s="504"/>
      <c r="AE642" s="504"/>
      <c r="AF642" s="504"/>
      <c r="AG642" s="504"/>
    </row>
    <row r="643" spans="1:33" s="420" customFormat="1" x14ac:dyDescent="0.2">
      <c r="A643" s="531"/>
      <c r="B643" s="506"/>
      <c r="C643" s="506"/>
      <c r="O643" s="504"/>
      <c r="P643" s="503"/>
      <c r="Q643" s="504"/>
      <c r="R643" s="504"/>
      <c r="S643" s="504"/>
      <c r="T643" s="504"/>
      <c r="U643" s="504"/>
      <c r="V643" s="504"/>
      <c r="W643" s="504"/>
      <c r="X643" s="504"/>
      <c r="Y643" s="504"/>
      <c r="Z643" s="504"/>
      <c r="AA643" s="504"/>
      <c r="AB643" s="504"/>
      <c r="AC643" s="504"/>
      <c r="AD643" s="504"/>
      <c r="AE643" s="504"/>
      <c r="AF643" s="504"/>
      <c r="AG643" s="504"/>
    </row>
    <row r="644" spans="1:33" s="420" customFormat="1" x14ac:dyDescent="0.2">
      <c r="A644" s="531"/>
      <c r="B644" s="506"/>
      <c r="C644" s="506"/>
      <c r="O644" s="504"/>
      <c r="P644" s="503"/>
      <c r="Q644" s="504"/>
      <c r="R644" s="504"/>
      <c r="S644" s="504"/>
      <c r="T644" s="504"/>
      <c r="U644" s="504"/>
      <c r="V644" s="504"/>
      <c r="W644" s="504"/>
      <c r="X644" s="504"/>
      <c r="Y644" s="504"/>
      <c r="Z644" s="504"/>
      <c r="AA644" s="504"/>
      <c r="AB644" s="504"/>
      <c r="AC644" s="504"/>
      <c r="AD644" s="504"/>
      <c r="AE644" s="504"/>
      <c r="AF644" s="504"/>
      <c r="AG644" s="504"/>
    </row>
    <row r="645" spans="1:33" s="420" customFormat="1" x14ac:dyDescent="0.2">
      <c r="A645" s="531"/>
      <c r="B645" s="506"/>
      <c r="C645" s="506"/>
      <c r="O645" s="504"/>
      <c r="P645" s="503"/>
      <c r="Q645" s="504"/>
      <c r="R645" s="504"/>
      <c r="S645" s="504"/>
      <c r="T645" s="504"/>
      <c r="U645" s="504"/>
      <c r="V645" s="504"/>
      <c r="W645" s="504"/>
      <c r="X645" s="504"/>
      <c r="Y645" s="504"/>
      <c r="Z645" s="504"/>
      <c r="AA645" s="504"/>
      <c r="AB645" s="504"/>
      <c r="AC645" s="504"/>
      <c r="AD645" s="504"/>
      <c r="AE645" s="504"/>
      <c r="AF645" s="504"/>
      <c r="AG645" s="504"/>
    </row>
    <row r="646" spans="1:33" s="420" customFormat="1" x14ac:dyDescent="0.2">
      <c r="A646" s="531"/>
      <c r="B646" s="506"/>
      <c r="C646" s="506"/>
      <c r="O646" s="504"/>
      <c r="P646" s="503"/>
      <c r="Q646" s="504"/>
      <c r="R646" s="504"/>
      <c r="S646" s="504"/>
      <c r="T646" s="504"/>
      <c r="U646" s="504"/>
      <c r="V646" s="504"/>
      <c r="W646" s="504"/>
      <c r="X646" s="504"/>
      <c r="Y646" s="504"/>
      <c r="Z646" s="504"/>
      <c r="AA646" s="504"/>
      <c r="AB646" s="504"/>
      <c r="AC646" s="504"/>
      <c r="AD646" s="504"/>
      <c r="AE646" s="504"/>
      <c r="AF646" s="504"/>
      <c r="AG646" s="504"/>
    </row>
    <row r="647" spans="1:33" s="420" customFormat="1" x14ac:dyDescent="0.2">
      <c r="A647" s="531"/>
      <c r="B647" s="506"/>
      <c r="C647" s="506"/>
      <c r="O647" s="504"/>
      <c r="P647" s="503"/>
      <c r="Q647" s="504"/>
      <c r="R647" s="504"/>
      <c r="S647" s="504"/>
      <c r="T647" s="504"/>
      <c r="U647" s="504"/>
      <c r="V647" s="504"/>
      <c r="W647" s="504"/>
      <c r="X647" s="504"/>
      <c r="Y647" s="504"/>
      <c r="Z647" s="504"/>
      <c r="AA647" s="504"/>
      <c r="AB647" s="504"/>
      <c r="AC647" s="504"/>
      <c r="AD647" s="504"/>
      <c r="AE647" s="504"/>
      <c r="AF647" s="504"/>
      <c r="AG647" s="504"/>
    </row>
    <row r="648" spans="1:33" s="420" customFormat="1" x14ac:dyDescent="0.2">
      <c r="A648" s="531"/>
      <c r="B648" s="506"/>
      <c r="C648" s="506"/>
      <c r="O648" s="504"/>
      <c r="P648" s="503"/>
      <c r="Q648" s="504"/>
      <c r="R648" s="504"/>
      <c r="S648" s="504"/>
      <c r="T648" s="504"/>
      <c r="U648" s="504"/>
      <c r="V648" s="504"/>
      <c r="W648" s="504"/>
      <c r="X648" s="504"/>
      <c r="Y648" s="504"/>
      <c r="Z648" s="504"/>
      <c r="AA648" s="504"/>
      <c r="AB648" s="504"/>
      <c r="AC648" s="504"/>
      <c r="AD648" s="504"/>
      <c r="AE648" s="504"/>
      <c r="AF648" s="504"/>
      <c r="AG648" s="504"/>
    </row>
    <row r="649" spans="1:33" s="420" customFormat="1" x14ac:dyDescent="0.2">
      <c r="A649" s="531"/>
      <c r="B649" s="506"/>
      <c r="C649" s="506"/>
      <c r="O649" s="504"/>
      <c r="P649" s="503"/>
      <c r="Q649" s="504"/>
      <c r="R649" s="504"/>
      <c r="S649" s="504"/>
      <c r="T649" s="504"/>
      <c r="U649" s="504"/>
      <c r="V649" s="504"/>
      <c r="W649" s="504"/>
      <c r="X649" s="504"/>
      <c r="Y649" s="504"/>
      <c r="Z649" s="504"/>
      <c r="AA649" s="504"/>
      <c r="AB649" s="504"/>
      <c r="AC649" s="504"/>
      <c r="AD649" s="504"/>
      <c r="AE649" s="504"/>
      <c r="AF649" s="504"/>
      <c r="AG649" s="504"/>
    </row>
    <row r="650" spans="1:33" s="420" customFormat="1" x14ac:dyDescent="0.2">
      <c r="A650" s="531"/>
      <c r="B650" s="506"/>
      <c r="C650" s="506"/>
      <c r="O650" s="504"/>
      <c r="P650" s="503"/>
      <c r="Q650" s="504"/>
      <c r="R650" s="504"/>
      <c r="S650" s="504"/>
      <c r="T650" s="504"/>
      <c r="U650" s="504"/>
      <c r="V650" s="504"/>
      <c r="W650" s="504"/>
      <c r="X650" s="504"/>
      <c r="Y650" s="504"/>
      <c r="Z650" s="504"/>
      <c r="AA650" s="504"/>
      <c r="AB650" s="504"/>
      <c r="AC650" s="504"/>
      <c r="AD650" s="504"/>
      <c r="AE650" s="504"/>
      <c r="AF650" s="504"/>
      <c r="AG650" s="504"/>
    </row>
    <row r="651" spans="1:33" s="420" customFormat="1" x14ac:dyDescent="0.2">
      <c r="A651" s="531"/>
      <c r="B651" s="506"/>
      <c r="C651" s="506"/>
      <c r="O651" s="504"/>
      <c r="P651" s="503"/>
      <c r="Q651" s="504"/>
      <c r="R651" s="504"/>
      <c r="S651" s="504"/>
      <c r="T651" s="504"/>
      <c r="U651" s="504"/>
      <c r="V651" s="504"/>
      <c r="W651" s="504"/>
      <c r="X651" s="504"/>
      <c r="Y651" s="504"/>
      <c r="Z651" s="504"/>
      <c r="AA651" s="504"/>
      <c r="AB651" s="504"/>
      <c r="AC651" s="504"/>
      <c r="AD651" s="504"/>
      <c r="AE651" s="504"/>
      <c r="AF651" s="504"/>
      <c r="AG651" s="504"/>
    </row>
    <row r="652" spans="1:33" s="420" customFormat="1" x14ac:dyDescent="0.2">
      <c r="A652" s="531"/>
      <c r="B652" s="506"/>
      <c r="C652" s="506"/>
      <c r="O652" s="504"/>
      <c r="P652" s="503"/>
      <c r="Q652" s="504"/>
      <c r="R652" s="504"/>
      <c r="S652" s="504"/>
      <c r="T652" s="504"/>
      <c r="U652" s="504"/>
      <c r="V652" s="504"/>
      <c r="W652" s="504"/>
      <c r="X652" s="504"/>
      <c r="Y652" s="504"/>
      <c r="Z652" s="504"/>
      <c r="AA652" s="504"/>
      <c r="AB652" s="504"/>
      <c r="AC652" s="504"/>
      <c r="AD652" s="504"/>
      <c r="AE652" s="504"/>
      <c r="AF652" s="504"/>
      <c r="AG652" s="504"/>
    </row>
    <row r="653" spans="1:33" s="420" customFormat="1" x14ac:dyDescent="0.2">
      <c r="A653" s="531"/>
      <c r="B653" s="506"/>
      <c r="C653" s="506"/>
      <c r="O653" s="504"/>
      <c r="P653" s="503"/>
      <c r="Q653" s="504"/>
      <c r="R653" s="504"/>
      <c r="S653" s="504"/>
      <c r="T653" s="504"/>
      <c r="U653" s="504"/>
      <c r="V653" s="504"/>
      <c r="W653" s="504"/>
      <c r="X653" s="504"/>
      <c r="Y653" s="504"/>
      <c r="Z653" s="504"/>
      <c r="AA653" s="504"/>
      <c r="AB653" s="504"/>
      <c r="AC653" s="504"/>
      <c r="AD653" s="504"/>
      <c r="AE653" s="504"/>
      <c r="AF653" s="504"/>
      <c r="AG653" s="504"/>
    </row>
    <row r="654" spans="1:33" s="420" customFormat="1" x14ac:dyDescent="0.2">
      <c r="A654" s="531"/>
      <c r="B654" s="506"/>
      <c r="C654" s="506"/>
      <c r="O654" s="504"/>
      <c r="P654" s="503"/>
      <c r="Q654" s="504"/>
      <c r="R654" s="504"/>
      <c r="S654" s="504"/>
      <c r="T654" s="504"/>
      <c r="U654" s="504"/>
      <c r="V654" s="504"/>
      <c r="W654" s="504"/>
      <c r="X654" s="504"/>
      <c r="Y654" s="504"/>
      <c r="Z654" s="504"/>
      <c r="AA654" s="504"/>
      <c r="AB654" s="504"/>
      <c r="AC654" s="504"/>
      <c r="AD654" s="504"/>
      <c r="AE654" s="504"/>
      <c r="AF654" s="504"/>
      <c r="AG654" s="504"/>
    </row>
    <row r="655" spans="1:33" s="420" customFormat="1" x14ac:dyDescent="0.2">
      <c r="A655" s="531"/>
      <c r="B655" s="506"/>
      <c r="C655" s="506"/>
      <c r="O655" s="504"/>
      <c r="P655" s="503"/>
      <c r="Q655" s="504"/>
      <c r="R655" s="504"/>
      <c r="S655" s="504"/>
      <c r="T655" s="504"/>
      <c r="U655" s="504"/>
      <c r="V655" s="504"/>
      <c r="W655" s="504"/>
      <c r="X655" s="504"/>
      <c r="Y655" s="504"/>
      <c r="Z655" s="504"/>
      <c r="AA655" s="504"/>
      <c r="AB655" s="504"/>
      <c r="AC655" s="504"/>
      <c r="AD655" s="504"/>
      <c r="AE655" s="504"/>
      <c r="AF655" s="504"/>
      <c r="AG655" s="504"/>
    </row>
    <row r="656" spans="1:33" s="420" customFormat="1" x14ac:dyDescent="0.2">
      <c r="A656" s="531"/>
      <c r="B656" s="506"/>
      <c r="C656" s="506"/>
      <c r="O656" s="504"/>
      <c r="P656" s="503"/>
      <c r="Q656" s="504"/>
      <c r="R656" s="504"/>
      <c r="S656" s="504"/>
      <c r="T656" s="504"/>
      <c r="U656" s="504"/>
      <c r="V656" s="504"/>
      <c r="W656" s="504"/>
      <c r="X656" s="504"/>
      <c r="Y656" s="504"/>
      <c r="Z656" s="504"/>
      <c r="AA656" s="504"/>
      <c r="AB656" s="504"/>
      <c r="AC656" s="504"/>
      <c r="AD656" s="504"/>
      <c r="AE656" s="504"/>
      <c r="AF656" s="504"/>
      <c r="AG656" s="504"/>
    </row>
    <row r="657" spans="1:33" s="420" customFormat="1" x14ac:dyDescent="0.2">
      <c r="A657" s="531"/>
      <c r="B657" s="506"/>
      <c r="C657" s="506"/>
      <c r="O657" s="504"/>
      <c r="P657" s="503"/>
      <c r="Q657" s="504"/>
      <c r="R657" s="504"/>
      <c r="S657" s="504"/>
      <c r="T657" s="504"/>
      <c r="U657" s="504"/>
      <c r="V657" s="504"/>
      <c r="W657" s="504"/>
      <c r="X657" s="504"/>
      <c r="Y657" s="504"/>
      <c r="Z657" s="504"/>
      <c r="AA657" s="504"/>
      <c r="AB657" s="504"/>
      <c r="AC657" s="504"/>
      <c r="AD657" s="504"/>
      <c r="AE657" s="504"/>
      <c r="AF657" s="504"/>
      <c r="AG657" s="504"/>
    </row>
    <row r="658" spans="1:33" s="420" customFormat="1" x14ac:dyDescent="0.2">
      <c r="A658" s="531"/>
      <c r="B658" s="506"/>
      <c r="C658" s="506"/>
      <c r="O658" s="504"/>
      <c r="P658" s="503"/>
      <c r="Q658" s="504"/>
      <c r="R658" s="504"/>
      <c r="S658" s="504"/>
      <c r="T658" s="504"/>
      <c r="U658" s="504"/>
      <c r="V658" s="504"/>
      <c r="W658" s="504"/>
      <c r="X658" s="504"/>
      <c r="Y658" s="504"/>
      <c r="Z658" s="504"/>
      <c r="AA658" s="504"/>
      <c r="AB658" s="504"/>
      <c r="AC658" s="504"/>
      <c r="AD658" s="504"/>
      <c r="AE658" s="504"/>
      <c r="AF658" s="504"/>
      <c r="AG658" s="504"/>
    </row>
    <row r="659" spans="1:33" s="420" customFormat="1" x14ac:dyDescent="0.2">
      <c r="A659" s="531"/>
      <c r="B659" s="506"/>
      <c r="C659" s="506"/>
      <c r="O659" s="504"/>
      <c r="P659" s="503"/>
      <c r="Q659" s="504"/>
      <c r="R659" s="504"/>
      <c r="S659" s="504"/>
      <c r="T659" s="504"/>
      <c r="U659" s="504"/>
      <c r="V659" s="504"/>
      <c r="W659" s="504"/>
      <c r="X659" s="504"/>
      <c r="Y659" s="504"/>
      <c r="Z659" s="504"/>
      <c r="AA659" s="504"/>
      <c r="AB659" s="504"/>
      <c r="AC659" s="504"/>
      <c r="AD659" s="504"/>
      <c r="AE659" s="504"/>
      <c r="AF659" s="504"/>
      <c r="AG659" s="504"/>
    </row>
    <row r="660" spans="1:33" s="420" customFormat="1" x14ac:dyDescent="0.2">
      <c r="A660" s="531"/>
      <c r="B660" s="506"/>
      <c r="C660" s="506"/>
      <c r="O660" s="504"/>
      <c r="P660" s="503"/>
      <c r="Q660" s="504"/>
      <c r="R660" s="504"/>
      <c r="S660" s="504"/>
      <c r="T660" s="504"/>
      <c r="U660" s="504"/>
      <c r="V660" s="504"/>
      <c r="W660" s="504"/>
      <c r="X660" s="504"/>
      <c r="Y660" s="504"/>
      <c r="Z660" s="504"/>
      <c r="AA660" s="504"/>
      <c r="AB660" s="504"/>
      <c r="AC660" s="504"/>
      <c r="AD660" s="504"/>
      <c r="AE660" s="504"/>
      <c r="AF660" s="504"/>
      <c r="AG660" s="504"/>
    </row>
    <row r="661" spans="1:33" s="420" customFormat="1" x14ac:dyDescent="0.2">
      <c r="A661" s="531"/>
      <c r="B661" s="506"/>
      <c r="C661" s="506"/>
      <c r="O661" s="504"/>
      <c r="P661" s="503"/>
      <c r="Q661" s="504"/>
      <c r="R661" s="504"/>
      <c r="S661" s="504"/>
      <c r="T661" s="504"/>
      <c r="U661" s="504"/>
      <c r="V661" s="504"/>
      <c r="W661" s="504"/>
      <c r="X661" s="504"/>
      <c r="Y661" s="504"/>
      <c r="Z661" s="504"/>
      <c r="AA661" s="504"/>
      <c r="AB661" s="504"/>
      <c r="AC661" s="504"/>
      <c r="AD661" s="504"/>
      <c r="AE661" s="504"/>
      <c r="AF661" s="504"/>
      <c r="AG661" s="504"/>
    </row>
    <row r="662" spans="1:33" s="420" customFormat="1" x14ac:dyDescent="0.2">
      <c r="A662" s="531"/>
      <c r="B662" s="506"/>
      <c r="C662" s="506"/>
      <c r="O662" s="504"/>
      <c r="P662" s="503"/>
      <c r="Q662" s="504"/>
      <c r="R662" s="504"/>
      <c r="S662" s="504"/>
      <c r="T662" s="504"/>
      <c r="U662" s="504"/>
      <c r="V662" s="504"/>
      <c r="W662" s="504"/>
      <c r="X662" s="504"/>
      <c r="Y662" s="504"/>
      <c r="Z662" s="504"/>
      <c r="AA662" s="504"/>
      <c r="AB662" s="504"/>
      <c r="AC662" s="504"/>
      <c r="AD662" s="504"/>
      <c r="AE662" s="504"/>
      <c r="AF662" s="504"/>
      <c r="AG662" s="504"/>
    </row>
    <row r="663" spans="1:33" s="420" customFormat="1" x14ac:dyDescent="0.2">
      <c r="A663" s="531"/>
      <c r="B663" s="506"/>
      <c r="C663" s="506"/>
      <c r="O663" s="504"/>
      <c r="P663" s="503"/>
      <c r="Q663" s="504"/>
      <c r="R663" s="504"/>
      <c r="S663" s="504"/>
      <c r="T663" s="504"/>
      <c r="U663" s="504"/>
      <c r="V663" s="504"/>
      <c r="W663" s="504"/>
      <c r="X663" s="504"/>
      <c r="Y663" s="504"/>
      <c r="Z663" s="504"/>
      <c r="AA663" s="504"/>
      <c r="AB663" s="504"/>
      <c r="AC663" s="504"/>
      <c r="AD663" s="504"/>
      <c r="AE663" s="504"/>
      <c r="AF663" s="504"/>
      <c r="AG663" s="504"/>
    </row>
    <row r="664" spans="1:33" s="420" customFormat="1" x14ac:dyDescent="0.2">
      <c r="A664" s="531"/>
      <c r="B664" s="506"/>
      <c r="C664" s="506"/>
      <c r="O664" s="504"/>
      <c r="P664" s="503"/>
      <c r="Q664" s="504"/>
      <c r="R664" s="504"/>
      <c r="S664" s="504"/>
      <c r="T664" s="504"/>
      <c r="U664" s="504"/>
      <c r="V664" s="504"/>
      <c r="W664" s="504"/>
      <c r="X664" s="504"/>
      <c r="Y664" s="504"/>
      <c r="Z664" s="504"/>
      <c r="AA664" s="504"/>
      <c r="AB664" s="504"/>
      <c r="AC664" s="504"/>
      <c r="AD664" s="504"/>
      <c r="AE664" s="504"/>
      <c r="AF664" s="504"/>
      <c r="AG664" s="504"/>
    </row>
    <row r="665" spans="1:33" s="420" customFormat="1" x14ac:dyDescent="0.2">
      <c r="A665" s="531"/>
      <c r="B665" s="506"/>
      <c r="C665" s="506"/>
      <c r="O665" s="504"/>
      <c r="P665" s="503"/>
      <c r="Q665" s="504"/>
      <c r="R665" s="504"/>
      <c r="S665" s="504"/>
      <c r="T665" s="504"/>
      <c r="U665" s="504"/>
      <c r="V665" s="504"/>
      <c r="W665" s="504"/>
      <c r="X665" s="504"/>
      <c r="Y665" s="504"/>
      <c r="Z665" s="504"/>
      <c r="AA665" s="504"/>
      <c r="AB665" s="504"/>
      <c r="AC665" s="504"/>
      <c r="AD665" s="504"/>
      <c r="AE665" s="504"/>
      <c r="AF665" s="504"/>
      <c r="AG665" s="504"/>
    </row>
    <row r="666" spans="1:33" s="420" customFormat="1" x14ac:dyDescent="0.2">
      <c r="A666" s="531"/>
      <c r="B666" s="506"/>
      <c r="C666" s="506"/>
      <c r="O666" s="504"/>
      <c r="P666" s="503"/>
      <c r="Q666" s="504"/>
      <c r="R666" s="504"/>
      <c r="S666" s="504"/>
      <c r="T666" s="504"/>
      <c r="U666" s="504"/>
      <c r="V666" s="504"/>
      <c r="W666" s="504"/>
      <c r="X666" s="504"/>
      <c r="Y666" s="504"/>
      <c r="Z666" s="504"/>
      <c r="AA666" s="504"/>
      <c r="AB666" s="504"/>
      <c r="AC666" s="504"/>
      <c r="AD666" s="504"/>
      <c r="AE666" s="504"/>
      <c r="AF666" s="504"/>
      <c r="AG666" s="504"/>
    </row>
    <row r="667" spans="1:33" s="420" customFormat="1" x14ac:dyDescent="0.2">
      <c r="A667" s="531"/>
      <c r="B667" s="506"/>
      <c r="C667" s="506"/>
      <c r="O667" s="504"/>
      <c r="P667" s="503"/>
      <c r="Q667" s="504"/>
      <c r="R667" s="504"/>
      <c r="S667" s="504"/>
      <c r="T667" s="504"/>
      <c r="U667" s="504"/>
      <c r="V667" s="504"/>
      <c r="W667" s="504"/>
      <c r="X667" s="504"/>
      <c r="Y667" s="504"/>
      <c r="Z667" s="504"/>
      <c r="AA667" s="504"/>
      <c r="AB667" s="504"/>
      <c r="AC667" s="504"/>
      <c r="AD667" s="504"/>
      <c r="AE667" s="504"/>
      <c r="AF667" s="504"/>
      <c r="AG667" s="504"/>
    </row>
    <row r="668" spans="1:33" s="420" customFormat="1" x14ac:dyDescent="0.2">
      <c r="A668" s="531"/>
      <c r="B668" s="506"/>
      <c r="C668" s="506"/>
      <c r="O668" s="504"/>
      <c r="P668" s="503"/>
      <c r="Q668" s="504"/>
      <c r="R668" s="504"/>
      <c r="S668" s="504"/>
      <c r="T668" s="504"/>
      <c r="U668" s="504"/>
      <c r="V668" s="504"/>
      <c r="W668" s="504"/>
      <c r="X668" s="504"/>
      <c r="Y668" s="504"/>
      <c r="Z668" s="504"/>
      <c r="AA668" s="504"/>
      <c r="AB668" s="504"/>
      <c r="AC668" s="504"/>
      <c r="AD668" s="504"/>
      <c r="AE668" s="504"/>
      <c r="AF668" s="504"/>
      <c r="AG668" s="504"/>
    </row>
    <row r="669" spans="1:33" s="420" customFormat="1" x14ac:dyDescent="0.2">
      <c r="A669" s="531"/>
      <c r="B669" s="506"/>
      <c r="C669" s="506"/>
      <c r="O669" s="504"/>
      <c r="P669" s="503"/>
      <c r="Q669" s="504"/>
      <c r="R669" s="504"/>
      <c r="S669" s="504"/>
      <c r="T669" s="504"/>
      <c r="U669" s="504"/>
      <c r="V669" s="504"/>
      <c r="W669" s="504"/>
      <c r="X669" s="504"/>
      <c r="Y669" s="504"/>
      <c r="Z669" s="504"/>
      <c r="AA669" s="504"/>
      <c r="AB669" s="504"/>
      <c r="AC669" s="504"/>
      <c r="AD669" s="504"/>
      <c r="AE669" s="504"/>
      <c r="AF669" s="504"/>
      <c r="AG669" s="504"/>
    </row>
    <row r="670" spans="1:33" s="420" customFormat="1" x14ac:dyDescent="0.2">
      <c r="A670" s="531"/>
      <c r="B670" s="506"/>
      <c r="C670" s="506"/>
      <c r="O670" s="504"/>
      <c r="P670" s="503"/>
      <c r="Q670" s="504"/>
      <c r="R670" s="504"/>
      <c r="S670" s="504"/>
      <c r="T670" s="504"/>
      <c r="U670" s="504"/>
      <c r="V670" s="504"/>
      <c r="W670" s="504"/>
      <c r="X670" s="504"/>
      <c r="Y670" s="504"/>
      <c r="Z670" s="504"/>
      <c r="AA670" s="504"/>
      <c r="AB670" s="504"/>
      <c r="AC670" s="504"/>
      <c r="AD670" s="504"/>
      <c r="AE670" s="504"/>
      <c r="AF670" s="504"/>
      <c r="AG670" s="504"/>
    </row>
    <row r="671" spans="1:33" s="420" customFormat="1" x14ac:dyDescent="0.2">
      <c r="A671" s="531"/>
      <c r="B671" s="506"/>
      <c r="C671" s="506"/>
      <c r="O671" s="504"/>
      <c r="P671" s="503"/>
      <c r="Q671" s="504"/>
      <c r="R671" s="504"/>
      <c r="S671" s="504"/>
      <c r="T671" s="504"/>
      <c r="U671" s="504"/>
      <c r="V671" s="504"/>
      <c r="W671" s="504"/>
      <c r="X671" s="504"/>
      <c r="Y671" s="504"/>
      <c r="Z671" s="504"/>
      <c r="AA671" s="504"/>
      <c r="AB671" s="504"/>
      <c r="AC671" s="504"/>
      <c r="AD671" s="504"/>
      <c r="AE671" s="504"/>
      <c r="AF671" s="504"/>
      <c r="AG671" s="504"/>
    </row>
    <row r="672" spans="1:33" s="420" customFormat="1" x14ac:dyDescent="0.2">
      <c r="A672" s="531"/>
      <c r="B672" s="506"/>
      <c r="C672" s="506"/>
      <c r="O672" s="504"/>
      <c r="P672" s="503"/>
      <c r="Q672" s="504"/>
      <c r="R672" s="504"/>
      <c r="S672" s="504"/>
      <c r="T672" s="504"/>
      <c r="U672" s="504"/>
      <c r="V672" s="504"/>
      <c r="W672" s="504"/>
      <c r="X672" s="504"/>
      <c r="Y672" s="504"/>
      <c r="Z672" s="504"/>
      <c r="AA672" s="504"/>
      <c r="AB672" s="504"/>
      <c r="AC672" s="504"/>
      <c r="AD672" s="504"/>
      <c r="AE672" s="504"/>
      <c r="AF672" s="504"/>
      <c r="AG672" s="504"/>
    </row>
    <row r="673" spans="1:33" s="420" customFormat="1" x14ac:dyDescent="0.2">
      <c r="A673" s="531"/>
      <c r="B673" s="506"/>
      <c r="C673" s="506"/>
      <c r="O673" s="504"/>
      <c r="P673" s="503"/>
      <c r="Q673" s="504"/>
      <c r="R673" s="504"/>
      <c r="S673" s="504"/>
      <c r="T673" s="504"/>
      <c r="U673" s="504"/>
      <c r="V673" s="504"/>
      <c r="W673" s="504"/>
      <c r="X673" s="504"/>
      <c r="Y673" s="504"/>
      <c r="Z673" s="504"/>
      <c r="AA673" s="504"/>
      <c r="AB673" s="504"/>
      <c r="AC673" s="504"/>
      <c r="AD673" s="504"/>
      <c r="AE673" s="504"/>
      <c r="AF673" s="504"/>
      <c r="AG673" s="504"/>
    </row>
    <row r="674" spans="1:33" s="420" customFormat="1" x14ac:dyDescent="0.2">
      <c r="A674" s="531"/>
      <c r="B674" s="506"/>
      <c r="C674" s="506"/>
      <c r="O674" s="504"/>
      <c r="P674" s="503"/>
      <c r="Q674" s="504"/>
      <c r="R674" s="504"/>
      <c r="S674" s="504"/>
      <c r="T674" s="504"/>
      <c r="U674" s="504"/>
      <c r="V674" s="504"/>
      <c r="W674" s="504"/>
      <c r="X674" s="504"/>
      <c r="Y674" s="504"/>
      <c r="Z674" s="504"/>
      <c r="AA674" s="504"/>
      <c r="AB674" s="504"/>
      <c r="AC674" s="504"/>
      <c r="AD674" s="504"/>
      <c r="AE674" s="504"/>
      <c r="AF674" s="504"/>
      <c r="AG674" s="504"/>
    </row>
    <row r="675" spans="1:33" s="420" customFormat="1" x14ac:dyDescent="0.2">
      <c r="A675" s="531"/>
      <c r="B675" s="506"/>
      <c r="C675" s="506"/>
      <c r="O675" s="504"/>
      <c r="P675" s="503"/>
      <c r="Q675" s="504"/>
      <c r="R675" s="504"/>
      <c r="S675" s="504"/>
      <c r="T675" s="504"/>
      <c r="U675" s="504"/>
      <c r="V675" s="504"/>
      <c r="W675" s="504"/>
      <c r="X675" s="504"/>
      <c r="Y675" s="504"/>
      <c r="Z675" s="504"/>
      <c r="AA675" s="504"/>
      <c r="AB675" s="504"/>
      <c r="AC675" s="504"/>
      <c r="AD675" s="504"/>
      <c r="AE675" s="504"/>
      <c r="AF675" s="504"/>
      <c r="AG675" s="504"/>
    </row>
    <row r="676" spans="1:33" s="420" customFormat="1" x14ac:dyDescent="0.2">
      <c r="A676" s="531"/>
      <c r="B676" s="506"/>
      <c r="C676" s="506"/>
      <c r="O676" s="504"/>
      <c r="P676" s="503"/>
      <c r="Q676" s="504"/>
      <c r="R676" s="504"/>
      <c r="S676" s="504"/>
      <c r="T676" s="504"/>
      <c r="U676" s="504"/>
      <c r="V676" s="504"/>
      <c r="W676" s="504"/>
      <c r="X676" s="504"/>
      <c r="Y676" s="504"/>
      <c r="Z676" s="504"/>
      <c r="AA676" s="504"/>
      <c r="AB676" s="504"/>
      <c r="AC676" s="504"/>
      <c r="AD676" s="504"/>
      <c r="AE676" s="504"/>
      <c r="AF676" s="504"/>
      <c r="AG676" s="504"/>
    </row>
    <row r="677" spans="1:33" s="420" customFormat="1" x14ac:dyDescent="0.2">
      <c r="A677" s="531"/>
      <c r="B677" s="506"/>
      <c r="C677" s="506"/>
      <c r="O677" s="504"/>
      <c r="P677" s="503"/>
      <c r="Q677" s="504"/>
      <c r="R677" s="504"/>
      <c r="S677" s="504"/>
      <c r="T677" s="504"/>
      <c r="U677" s="504"/>
      <c r="V677" s="504"/>
      <c r="W677" s="504"/>
      <c r="X677" s="504"/>
      <c r="Y677" s="504"/>
      <c r="Z677" s="504"/>
      <c r="AA677" s="504"/>
      <c r="AB677" s="504"/>
      <c r="AC677" s="504"/>
      <c r="AD677" s="504"/>
      <c r="AE677" s="504"/>
      <c r="AF677" s="504"/>
      <c r="AG677" s="504"/>
    </row>
    <row r="678" spans="1:33" s="420" customFormat="1" x14ac:dyDescent="0.2">
      <c r="A678" s="531"/>
      <c r="B678" s="506"/>
      <c r="C678" s="506"/>
      <c r="O678" s="504"/>
      <c r="P678" s="503"/>
      <c r="Q678" s="504"/>
      <c r="R678" s="504"/>
      <c r="S678" s="504"/>
      <c r="T678" s="504"/>
      <c r="U678" s="504"/>
      <c r="V678" s="504"/>
      <c r="W678" s="504"/>
      <c r="X678" s="504"/>
      <c r="Y678" s="504"/>
      <c r="Z678" s="504"/>
      <c r="AA678" s="504"/>
      <c r="AB678" s="504"/>
      <c r="AC678" s="504"/>
      <c r="AD678" s="504"/>
      <c r="AE678" s="504"/>
      <c r="AF678" s="504"/>
      <c r="AG678" s="504"/>
    </row>
    <row r="679" spans="1:33" s="420" customFormat="1" x14ac:dyDescent="0.2">
      <c r="A679" s="531"/>
      <c r="B679" s="506"/>
      <c r="C679" s="506"/>
      <c r="O679" s="504"/>
      <c r="P679" s="503"/>
      <c r="Q679" s="504"/>
      <c r="R679" s="504"/>
      <c r="S679" s="504"/>
      <c r="T679" s="504"/>
      <c r="U679" s="504"/>
      <c r="V679" s="504"/>
      <c r="W679" s="504"/>
      <c r="X679" s="504"/>
      <c r="Y679" s="504"/>
      <c r="Z679" s="504"/>
      <c r="AA679" s="504"/>
      <c r="AB679" s="504"/>
      <c r="AC679" s="504"/>
      <c r="AD679" s="504"/>
      <c r="AE679" s="504"/>
      <c r="AF679" s="504"/>
      <c r="AG679" s="504"/>
    </row>
    <row r="680" spans="1:33" s="420" customFormat="1" x14ac:dyDescent="0.2">
      <c r="A680" s="531"/>
      <c r="B680" s="506"/>
      <c r="C680" s="506"/>
      <c r="O680" s="504"/>
      <c r="P680" s="503"/>
      <c r="Q680" s="504"/>
      <c r="R680" s="504"/>
      <c r="S680" s="504"/>
      <c r="T680" s="504"/>
      <c r="U680" s="504"/>
      <c r="V680" s="504"/>
      <c r="W680" s="504"/>
      <c r="X680" s="504"/>
      <c r="Y680" s="504"/>
      <c r="Z680" s="504"/>
      <c r="AA680" s="504"/>
      <c r="AB680" s="504"/>
      <c r="AC680" s="504"/>
      <c r="AD680" s="504"/>
      <c r="AE680" s="504"/>
      <c r="AF680" s="504"/>
      <c r="AG680" s="504"/>
    </row>
    <row r="681" spans="1:33" s="420" customFormat="1" x14ac:dyDescent="0.2">
      <c r="A681" s="531"/>
      <c r="B681" s="506"/>
      <c r="C681" s="506"/>
      <c r="O681" s="504"/>
      <c r="P681" s="503"/>
      <c r="Q681" s="504"/>
      <c r="R681" s="504"/>
      <c r="S681" s="504"/>
      <c r="T681" s="504"/>
      <c r="U681" s="504"/>
      <c r="V681" s="504"/>
      <c r="W681" s="504"/>
      <c r="X681" s="504"/>
      <c r="Y681" s="504"/>
      <c r="Z681" s="504"/>
      <c r="AA681" s="504"/>
      <c r="AB681" s="504"/>
      <c r="AC681" s="504"/>
      <c r="AD681" s="504"/>
      <c r="AE681" s="504"/>
      <c r="AF681" s="504"/>
      <c r="AG681" s="504"/>
    </row>
    <row r="682" spans="1:33" s="420" customFormat="1" x14ac:dyDescent="0.2">
      <c r="A682" s="531"/>
      <c r="B682" s="506"/>
      <c r="C682" s="506"/>
      <c r="O682" s="504"/>
      <c r="P682" s="503"/>
      <c r="Q682" s="504"/>
      <c r="R682" s="504"/>
      <c r="S682" s="504"/>
      <c r="T682" s="504"/>
      <c r="U682" s="504"/>
      <c r="V682" s="504"/>
      <c r="W682" s="504"/>
      <c r="X682" s="504"/>
      <c r="Y682" s="504"/>
      <c r="Z682" s="504"/>
      <c r="AA682" s="504"/>
      <c r="AB682" s="504"/>
      <c r="AC682" s="504"/>
      <c r="AD682" s="504"/>
      <c r="AE682" s="504"/>
      <c r="AF682" s="504"/>
      <c r="AG682" s="504"/>
    </row>
    <row r="683" spans="1:33" s="420" customFormat="1" x14ac:dyDescent="0.2">
      <c r="A683" s="531"/>
      <c r="B683" s="506"/>
      <c r="C683" s="506"/>
      <c r="O683" s="504"/>
      <c r="P683" s="503"/>
      <c r="Q683" s="504"/>
      <c r="R683" s="504"/>
      <c r="S683" s="504"/>
      <c r="T683" s="504"/>
      <c r="U683" s="504"/>
      <c r="V683" s="504"/>
      <c r="W683" s="504"/>
      <c r="X683" s="504"/>
      <c r="Y683" s="504"/>
      <c r="Z683" s="504"/>
      <c r="AA683" s="504"/>
      <c r="AB683" s="504"/>
      <c r="AC683" s="504"/>
      <c r="AD683" s="504"/>
      <c r="AE683" s="504"/>
      <c r="AF683" s="504"/>
      <c r="AG683" s="504"/>
    </row>
    <row r="684" spans="1:33" s="420" customFormat="1" x14ac:dyDescent="0.2">
      <c r="A684" s="531"/>
      <c r="B684" s="506"/>
      <c r="C684" s="506"/>
      <c r="O684" s="504"/>
      <c r="P684" s="503"/>
      <c r="Q684" s="504"/>
      <c r="R684" s="504"/>
      <c r="S684" s="504"/>
      <c r="T684" s="504"/>
      <c r="U684" s="504"/>
      <c r="V684" s="504"/>
      <c r="W684" s="504"/>
      <c r="X684" s="504"/>
      <c r="Y684" s="504"/>
      <c r="Z684" s="504"/>
      <c r="AA684" s="504"/>
      <c r="AB684" s="504"/>
      <c r="AC684" s="504"/>
      <c r="AD684" s="504"/>
      <c r="AE684" s="504"/>
      <c r="AF684" s="504"/>
      <c r="AG684" s="504"/>
    </row>
    <row r="685" spans="1:33" s="420" customFormat="1" x14ac:dyDescent="0.2">
      <c r="A685" s="531"/>
      <c r="B685" s="506"/>
      <c r="C685" s="506"/>
      <c r="O685" s="504"/>
      <c r="P685" s="503"/>
      <c r="Q685" s="504"/>
      <c r="R685" s="504"/>
      <c r="S685" s="504"/>
      <c r="T685" s="504"/>
      <c r="U685" s="504"/>
      <c r="V685" s="504"/>
      <c r="W685" s="504"/>
      <c r="X685" s="504"/>
      <c r="Y685" s="504"/>
      <c r="Z685" s="504"/>
      <c r="AA685" s="504"/>
      <c r="AB685" s="504"/>
      <c r="AC685" s="504"/>
      <c r="AD685" s="504"/>
      <c r="AE685" s="504"/>
      <c r="AF685" s="504"/>
      <c r="AG685" s="504"/>
    </row>
    <row r="686" spans="1:33" s="420" customFormat="1" x14ac:dyDescent="0.2">
      <c r="A686" s="531"/>
      <c r="B686" s="506"/>
      <c r="C686" s="506"/>
      <c r="O686" s="504"/>
      <c r="P686" s="503"/>
      <c r="Q686" s="504"/>
      <c r="R686" s="504"/>
      <c r="S686" s="504"/>
      <c r="T686" s="504"/>
      <c r="U686" s="504"/>
      <c r="V686" s="504"/>
      <c r="W686" s="504"/>
      <c r="X686" s="504"/>
      <c r="Y686" s="504"/>
      <c r="Z686" s="504"/>
      <c r="AA686" s="504"/>
      <c r="AB686" s="504"/>
      <c r="AC686" s="504"/>
      <c r="AD686" s="504"/>
      <c r="AE686" s="504"/>
      <c r="AF686" s="504"/>
      <c r="AG686" s="504"/>
    </row>
    <row r="687" spans="1:33" s="420" customFormat="1" x14ac:dyDescent="0.2">
      <c r="A687" s="531"/>
      <c r="B687" s="506"/>
      <c r="C687" s="506"/>
      <c r="O687" s="504"/>
      <c r="P687" s="503"/>
      <c r="Q687" s="504"/>
      <c r="R687" s="504"/>
      <c r="S687" s="504"/>
      <c r="T687" s="504"/>
      <c r="U687" s="504"/>
      <c r="V687" s="504"/>
      <c r="W687" s="504"/>
      <c r="X687" s="504"/>
      <c r="Y687" s="504"/>
      <c r="Z687" s="504"/>
      <c r="AA687" s="504"/>
      <c r="AB687" s="504"/>
      <c r="AC687" s="504"/>
      <c r="AD687" s="504"/>
      <c r="AE687" s="504"/>
      <c r="AF687" s="504"/>
      <c r="AG687" s="504"/>
    </row>
    <row r="688" spans="1:33" s="420" customFormat="1" x14ac:dyDescent="0.2">
      <c r="A688" s="531"/>
      <c r="B688" s="506"/>
      <c r="C688" s="506"/>
      <c r="O688" s="504"/>
      <c r="P688" s="503"/>
      <c r="Q688" s="504"/>
      <c r="R688" s="504"/>
      <c r="S688" s="504"/>
      <c r="T688" s="504"/>
      <c r="U688" s="504"/>
      <c r="V688" s="504"/>
      <c r="W688" s="504"/>
      <c r="X688" s="504"/>
      <c r="Y688" s="504"/>
      <c r="Z688" s="504"/>
      <c r="AA688" s="504"/>
      <c r="AB688" s="504"/>
      <c r="AC688" s="504"/>
      <c r="AD688" s="504"/>
      <c r="AE688" s="504"/>
      <c r="AF688" s="504"/>
      <c r="AG688" s="504"/>
    </row>
    <row r="689" spans="1:33" s="420" customFormat="1" x14ac:dyDescent="0.2">
      <c r="A689" s="531"/>
      <c r="B689" s="506"/>
      <c r="C689" s="506"/>
      <c r="O689" s="504"/>
      <c r="P689" s="503"/>
      <c r="Q689" s="504"/>
      <c r="R689" s="504"/>
      <c r="S689" s="504"/>
      <c r="T689" s="504"/>
      <c r="U689" s="504"/>
      <c r="V689" s="504"/>
      <c r="W689" s="504"/>
      <c r="X689" s="504"/>
      <c r="Y689" s="504"/>
      <c r="Z689" s="504"/>
      <c r="AA689" s="504"/>
      <c r="AB689" s="504"/>
      <c r="AC689" s="504"/>
      <c r="AD689" s="504"/>
      <c r="AE689" s="504"/>
      <c r="AF689" s="504"/>
      <c r="AG689" s="504"/>
    </row>
    <row r="690" spans="1:33" s="420" customFormat="1" x14ac:dyDescent="0.2">
      <c r="A690" s="531"/>
      <c r="B690" s="506"/>
      <c r="C690" s="506"/>
      <c r="O690" s="504"/>
      <c r="P690" s="503"/>
      <c r="Q690" s="504"/>
      <c r="R690" s="504"/>
      <c r="S690" s="504"/>
      <c r="T690" s="504"/>
      <c r="U690" s="504"/>
      <c r="V690" s="504"/>
      <c r="W690" s="504"/>
      <c r="X690" s="504"/>
      <c r="Y690" s="504"/>
      <c r="Z690" s="504"/>
      <c r="AA690" s="504"/>
      <c r="AB690" s="504"/>
      <c r="AC690" s="504"/>
      <c r="AD690" s="504"/>
      <c r="AE690" s="504"/>
      <c r="AF690" s="504"/>
      <c r="AG690" s="504"/>
    </row>
    <row r="691" spans="1:33" s="420" customFormat="1" x14ac:dyDescent="0.2">
      <c r="A691" s="531"/>
      <c r="B691" s="506"/>
      <c r="C691" s="506"/>
      <c r="O691" s="504"/>
      <c r="P691" s="503"/>
      <c r="Q691" s="504"/>
      <c r="R691" s="504"/>
      <c r="S691" s="504"/>
      <c r="T691" s="504"/>
      <c r="U691" s="504"/>
      <c r="V691" s="504"/>
      <c r="W691" s="504"/>
      <c r="X691" s="504"/>
      <c r="Y691" s="504"/>
      <c r="Z691" s="504"/>
      <c r="AA691" s="504"/>
      <c r="AB691" s="504"/>
      <c r="AC691" s="504"/>
      <c r="AD691" s="504"/>
      <c r="AE691" s="504"/>
      <c r="AF691" s="504"/>
      <c r="AG691" s="504"/>
    </row>
    <row r="692" spans="1:33" s="420" customFormat="1" x14ac:dyDescent="0.2">
      <c r="A692" s="531"/>
      <c r="B692" s="506"/>
      <c r="C692" s="506"/>
      <c r="O692" s="504"/>
      <c r="P692" s="503"/>
      <c r="Q692" s="504"/>
      <c r="R692" s="504"/>
      <c r="S692" s="504"/>
      <c r="T692" s="504"/>
      <c r="U692" s="504"/>
      <c r="V692" s="504"/>
      <c r="W692" s="504"/>
      <c r="X692" s="504"/>
      <c r="Y692" s="504"/>
      <c r="Z692" s="504"/>
      <c r="AA692" s="504"/>
      <c r="AB692" s="504"/>
      <c r="AC692" s="504"/>
      <c r="AD692" s="504"/>
      <c r="AE692" s="504"/>
      <c r="AF692" s="504"/>
      <c r="AG692" s="504"/>
    </row>
    <row r="693" spans="1:33" s="420" customFormat="1" x14ac:dyDescent="0.2">
      <c r="A693" s="531"/>
      <c r="B693" s="506"/>
      <c r="C693" s="506"/>
      <c r="O693" s="504"/>
      <c r="P693" s="503"/>
      <c r="Q693" s="504"/>
      <c r="R693" s="504"/>
      <c r="S693" s="504"/>
      <c r="T693" s="504"/>
      <c r="U693" s="504"/>
      <c r="V693" s="504"/>
      <c r="W693" s="504"/>
      <c r="X693" s="504"/>
      <c r="Y693" s="504"/>
      <c r="Z693" s="504"/>
      <c r="AA693" s="504"/>
      <c r="AB693" s="504"/>
      <c r="AC693" s="504"/>
      <c r="AD693" s="504"/>
      <c r="AE693" s="504"/>
      <c r="AF693" s="504"/>
      <c r="AG693" s="504"/>
    </row>
    <row r="694" spans="1:33" s="420" customFormat="1" x14ac:dyDescent="0.2">
      <c r="A694" s="531"/>
      <c r="B694" s="506"/>
      <c r="C694" s="506"/>
      <c r="O694" s="504"/>
      <c r="P694" s="503"/>
      <c r="Q694" s="504"/>
      <c r="R694" s="504"/>
      <c r="S694" s="504"/>
      <c r="T694" s="504"/>
      <c r="U694" s="504"/>
      <c r="V694" s="504"/>
      <c r="W694" s="504"/>
      <c r="X694" s="504"/>
      <c r="Y694" s="504"/>
      <c r="Z694" s="504"/>
      <c r="AA694" s="504"/>
      <c r="AB694" s="504"/>
      <c r="AC694" s="504"/>
      <c r="AD694" s="504"/>
      <c r="AE694" s="504"/>
      <c r="AF694" s="504"/>
      <c r="AG694" s="504"/>
    </row>
    <row r="695" spans="1:33" s="420" customFormat="1" x14ac:dyDescent="0.2">
      <c r="A695" s="531"/>
      <c r="B695" s="506"/>
      <c r="C695" s="506"/>
      <c r="O695" s="504"/>
      <c r="P695" s="503"/>
      <c r="Q695" s="504"/>
      <c r="R695" s="504"/>
      <c r="S695" s="504"/>
      <c r="T695" s="504"/>
      <c r="U695" s="504"/>
      <c r="V695" s="504"/>
      <c r="W695" s="504"/>
      <c r="X695" s="504"/>
      <c r="Y695" s="504"/>
      <c r="Z695" s="504"/>
      <c r="AA695" s="504"/>
      <c r="AB695" s="504"/>
      <c r="AC695" s="504"/>
      <c r="AD695" s="504"/>
      <c r="AE695" s="504"/>
      <c r="AF695" s="504"/>
      <c r="AG695" s="504"/>
    </row>
    <row r="696" spans="1:33" s="420" customFormat="1" x14ac:dyDescent="0.2">
      <c r="A696" s="531"/>
      <c r="B696" s="506"/>
      <c r="C696" s="506"/>
      <c r="O696" s="504"/>
      <c r="P696" s="503"/>
      <c r="Q696" s="504"/>
      <c r="R696" s="504"/>
      <c r="S696" s="504"/>
      <c r="T696" s="504"/>
      <c r="U696" s="504"/>
      <c r="V696" s="504"/>
      <c r="W696" s="504"/>
      <c r="X696" s="504"/>
      <c r="Y696" s="504"/>
      <c r="Z696" s="504"/>
      <c r="AA696" s="504"/>
      <c r="AB696" s="504"/>
      <c r="AC696" s="504"/>
      <c r="AD696" s="504"/>
      <c r="AE696" s="504"/>
      <c r="AF696" s="504"/>
      <c r="AG696" s="504"/>
    </row>
    <row r="697" spans="1:33" s="420" customFormat="1" x14ac:dyDescent="0.2">
      <c r="A697" s="531"/>
      <c r="B697" s="506"/>
      <c r="C697" s="506"/>
      <c r="O697" s="504"/>
      <c r="P697" s="503"/>
      <c r="Q697" s="504"/>
      <c r="R697" s="504"/>
      <c r="S697" s="504"/>
      <c r="T697" s="504"/>
      <c r="U697" s="504"/>
      <c r="V697" s="504"/>
      <c r="W697" s="504"/>
      <c r="X697" s="504"/>
      <c r="Y697" s="504"/>
      <c r="Z697" s="504"/>
      <c r="AA697" s="504"/>
      <c r="AB697" s="504"/>
      <c r="AC697" s="504"/>
      <c r="AD697" s="504"/>
      <c r="AE697" s="504"/>
      <c r="AF697" s="504"/>
      <c r="AG697" s="504"/>
    </row>
    <row r="698" spans="1:33" s="420" customFormat="1" x14ac:dyDescent="0.2">
      <c r="A698" s="531"/>
      <c r="B698" s="506"/>
      <c r="C698" s="506"/>
      <c r="O698" s="504"/>
      <c r="P698" s="503"/>
      <c r="Q698" s="504"/>
      <c r="R698" s="504"/>
      <c r="S698" s="504"/>
      <c r="T698" s="504"/>
      <c r="U698" s="504"/>
      <c r="V698" s="504"/>
      <c r="W698" s="504"/>
      <c r="X698" s="504"/>
      <c r="Y698" s="504"/>
      <c r="Z698" s="504"/>
      <c r="AA698" s="504"/>
      <c r="AB698" s="504"/>
      <c r="AC698" s="504"/>
      <c r="AD698" s="504"/>
      <c r="AE698" s="504"/>
      <c r="AF698" s="504"/>
      <c r="AG698" s="504"/>
    </row>
    <row r="699" spans="1:33" s="420" customFormat="1" x14ac:dyDescent="0.2">
      <c r="A699" s="531"/>
      <c r="B699" s="506"/>
      <c r="C699" s="506"/>
      <c r="O699" s="504"/>
      <c r="P699" s="503"/>
      <c r="Q699" s="504"/>
      <c r="R699" s="504"/>
      <c r="S699" s="504"/>
      <c r="T699" s="504"/>
      <c r="U699" s="504"/>
      <c r="V699" s="504"/>
      <c r="W699" s="504"/>
      <c r="X699" s="504"/>
      <c r="Y699" s="504"/>
      <c r="Z699" s="504"/>
      <c r="AA699" s="504"/>
      <c r="AB699" s="504"/>
      <c r="AC699" s="504"/>
      <c r="AD699" s="504"/>
      <c r="AE699" s="504"/>
      <c r="AF699" s="504"/>
      <c r="AG699" s="504"/>
    </row>
    <row r="700" spans="1:33" s="420" customFormat="1" x14ac:dyDescent="0.2">
      <c r="A700" s="531"/>
      <c r="B700" s="506"/>
      <c r="C700" s="506"/>
      <c r="O700" s="504"/>
      <c r="P700" s="503"/>
      <c r="Q700" s="504"/>
      <c r="R700" s="504"/>
      <c r="S700" s="504"/>
      <c r="T700" s="504"/>
      <c r="U700" s="504"/>
      <c r="V700" s="504"/>
      <c r="W700" s="504"/>
      <c r="X700" s="504"/>
      <c r="Y700" s="504"/>
      <c r="Z700" s="504"/>
      <c r="AA700" s="504"/>
      <c r="AB700" s="504"/>
      <c r="AC700" s="504"/>
      <c r="AD700" s="504"/>
      <c r="AE700" s="504"/>
      <c r="AF700" s="504"/>
      <c r="AG700" s="504"/>
    </row>
    <row r="701" spans="1:33" s="420" customFormat="1" x14ac:dyDescent="0.2">
      <c r="A701" s="531"/>
      <c r="B701" s="506"/>
      <c r="C701" s="506"/>
      <c r="O701" s="504"/>
      <c r="P701" s="503"/>
      <c r="Q701" s="504"/>
      <c r="R701" s="504"/>
      <c r="S701" s="504"/>
      <c r="T701" s="504"/>
      <c r="U701" s="504"/>
      <c r="V701" s="504"/>
      <c r="W701" s="504"/>
      <c r="X701" s="504"/>
      <c r="Y701" s="504"/>
      <c r="Z701" s="504"/>
      <c r="AA701" s="504"/>
      <c r="AB701" s="504"/>
      <c r="AC701" s="504"/>
      <c r="AD701" s="504"/>
      <c r="AE701" s="504"/>
      <c r="AF701" s="504"/>
      <c r="AG701" s="504"/>
    </row>
    <row r="702" spans="1:33" s="420" customFormat="1" x14ac:dyDescent="0.2">
      <c r="A702" s="531"/>
      <c r="B702" s="506"/>
      <c r="C702" s="506"/>
      <c r="O702" s="504"/>
      <c r="P702" s="503"/>
      <c r="Q702" s="504"/>
      <c r="R702" s="504"/>
      <c r="S702" s="504"/>
      <c r="T702" s="504"/>
      <c r="U702" s="504"/>
      <c r="V702" s="504"/>
      <c r="W702" s="504"/>
      <c r="X702" s="504"/>
      <c r="Y702" s="504"/>
      <c r="Z702" s="504"/>
      <c r="AA702" s="504"/>
      <c r="AB702" s="504"/>
      <c r="AC702" s="504"/>
      <c r="AD702" s="504"/>
      <c r="AE702" s="504"/>
      <c r="AF702" s="504"/>
      <c r="AG702" s="504"/>
    </row>
    <row r="703" spans="1:33" s="420" customFormat="1" x14ac:dyDescent="0.2">
      <c r="A703" s="531"/>
      <c r="B703" s="506"/>
      <c r="C703" s="506"/>
      <c r="O703" s="504"/>
      <c r="P703" s="503"/>
      <c r="Q703" s="504"/>
      <c r="R703" s="504"/>
      <c r="S703" s="504"/>
      <c r="T703" s="504"/>
      <c r="U703" s="504"/>
      <c r="V703" s="504"/>
      <c r="W703" s="504"/>
      <c r="X703" s="504"/>
      <c r="Y703" s="504"/>
      <c r="Z703" s="504"/>
      <c r="AA703" s="504"/>
      <c r="AB703" s="504"/>
      <c r="AC703" s="504"/>
      <c r="AD703" s="504"/>
      <c r="AE703" s="504"/>
      <c r="AF703" s="504"/>
      <c r="AG703" s="504"/>
    </row>
    <row r="704" spans="1:33" s="420" customFormat="1" x14ac:dyDescent="0.2">
      <c r="A704" s="531"/>
      <c r="B704" s="506"/>
      <c r="C704" s="506"/>
      <c r="O704" s="504"/>
      <c r="P704" s="503"/>
      <c r="Q704" s="504"/>
      <c r="R704" s="504"/>
      <c r="S704" s="504"/>
      <c r="T704" s="504"/>
      <c r="U704" s="504"/>
      <c r="V704" s="504"/>
      <c r="W704" s="504"/>
      <c r="X704" s="504"/>
      <c r="Y704" s="504"/>
      <c r="Z704" s="504"/>
      <c r="AA704" s="504"/>
      <c r="AB704" s="504"/>
      <c r="AC704" s="504"/>
      <c r="AD704" s="504"/>
      <c r="AE704" s="504"/>
      <c r="AF704" s="504"/>
      <c r="AG704" s="504"/>
    </row>
    <row r="705" spans="1:33" s="420" customFormat="1" x14ac:dyDescent="0.2">
      <c r="A705" s="531"/>
      <c r="B705" s="506"/>
      <c r="C705" s="506"/>
      <c r="O705" s="504"/>
      <c r="P705" s="503"/>
      <c r="Q705" s="504"/>
      <c r="R705" s="504"/>
      <c r="S705" s="504"/>
      <c r="T705" s="504"/>
      <c r="U705" s="504"/>
      <c r="V705" s="504"/>
      <c r="W705" s="504"/>
      <c r="X705" s="504"/>
      <c r="Y705" s="504"/>
      <c r="Z705" s="504"/>
      <c r="AA705" s="504"/>
      <c r="AB705" s="504"/>
      <c r="AC705" s="504"/>
      <c r="AD705" s="504"/>
      <c r="AE705" s="504"/>
      <c r="AF705" s="504"/>
      <c r="AG705" s="504"/>
    </row>
    <row r="706" spans="1:33" s="420" customFormat="1" x14ac:dyDescent="0.2">
      <c r="A706" s="531"/>
      <c r="B706" s="506"/>
      <c r="C706" s="506"/>
      <c r="O706" s="504"/>
      <c r="P706" s="503"/>
      <c r="Q706" s="504"/>
      <c r="R706" s="504"/>
      <c r="S706" s="504"/>
      <c r="T706" s="504"/>
      <c r="U706" s="504"/>
      <c r="V706" s="504"/>
      <c r="W706" s="504"/>
      <c r="X706" s="504"/>
      <c r="Y706" s="504"/>
      <c r="Z706" s="504"/>
      <c r="AA706" s="504"/>
      <c r="AB706" s="504"/>
      <c r="AC706" s="504"/>
      <c r="AD706" s="504"/>
      <c r="AE706" s="504"/>
      <c r="AF706" s="504"/>
      <c r="AG706" s="504"/>
    </row>
    <row r="707" spans="1:33" s="420" customFormat="1" x14ac:dyDescent="0.2">
      <c r="A707" s="531"/>
      <c r="B707" s="506"/>
      <c r="C707" s="506"/>
      <c r="O707" s="504"/>
      <c r="P707" s="503"/>
      <c r="Q707" s="504"/>
      <c r="R707" s="504"/>
      <c r="S707" s="504"/>
      <c r="T707" s="504"/>
      <c r="U707" s="504"/>
      <c r="V707" s="504"/>
      <c r="W707" s="504"/>
      <c r="X707" s="504"/>
      <c r="Y707" s="504"/>
      <c r="Z707" s="504"/>
      <c r="AA707" s="504"/>
      <c r="AB707" s="504"/>
      <c r="AC707" s="504"/>
      <c r="AD707" s="504"/>
      <c r="AE707" s="504"/>
      <c r="AF707" s="504"/>
      <c r="AG707" s="504"/>
    </row>
    <row r="708" spans="1:33" s="420" customFormat="1" x14ac:dyDescent="0.2">
      <c r="A708" s="531"/>
      <c r="B708" s="506"/>
      <c r="C708" s="506"/>
      <c r="O708" s="504"/>
      <c r="P708" s="503"/>
      <c r="Q708" s="504"/>
      <c r="R708" s="504"/>
      <c r="S708" s="504"/>
      <c r="T708" s="504"/>
      <c r="U708" s="504"/>
      <c r="V708" s="504"/>
      <c r="W708" s="504"/>
      <c r="X708" s="504"/>
      <c r="Y708" s="504"/>
      <c r="Z708" s="504"/>
      <c r="AA708" s="504"/>
      <c r="AB708" s="504"/>
      <c r="AC708" s="504"/>
      <c r="AD708" s="504"/>
      <c r="AE708" s="504"/>
      <c r="AF708" s="504"/>
      <c r="AG708" s="504"/>
    </row>
    <row r="709" spans="1:33" s="420" customFormat="1" x14ac:dyDescent="0.2">
      <c r="A709" s="531"/>
      <c r="B709" s="506"/>
      <c r="C709" s="506"/>
      <c r="O709" s="504"/>
      <c r="P709" s="503"/>
      <c r="Q709" s="504"/>
      <c r="R709" s="504"/>
      <c r="S709" s="504"/>
      <c r="T709" s="504"/>
      <c r="U709" s="504"/>
      <c r="V709" s="504"/>
      <c r="W709" s="504"/>
      <c r="X709" s="504"/>
      <c r="Y709" s="504"/>
      <c r="Z709" s="504"/>
      <c r="AA709" s="504"/>
      <c r="AB709" s="504"/>
      <c r="AC709" s="504"/>
      <c r="AD709" s="504"/>
      <c r="AE709" s="504"/>
      <c r="AF709" s="504"/>
      <c r="AG709" s="504"/>
    </row>
    <row r="710" spans="1:33" s="420" customFormat="1" x14ac:dyDescent="0.2">
      <c r="A710" s="531"/>
      <c r="B710" s="506"/>
      <c r="C710" s="506"/>
      <c r="O710" s="504"/>
      <c r="P710" s="503"/>
      <c r="Q710" s="504"/>
      <c r="R710" s="504"/>
      <c r="S710" s="504"/>
      <c r="T710" s="504"/>
      <c r="U710" s="504"/>
      <c r="V710" s="504"/>
      <c r="W710" s="504"/>
      <c r="X710" s="504"/>
      <c r="Y710" s="504"/>
      <c r="Z710" s="504"/>
      <c r="AA710" s="504"/>
      <c r="AB710" s="504"/>
      <c r="AC710" s="504"/>
      <c r="AD710" s="504"/>
      <c r="AE710" s="504"/>
      <c r="AF710" s="504"/>
      <c r="AG710" s="504"/>
    </row>
    <row r="711" spans="1:33" s="420" customFormat="1" x14ac:dyDescent="0.2">
      <c r="A711" s="531"/>
      <c r="B711" s="506"/>
      <c r="C711" s="506"/>
      <c r="O711" s="504"/>
      <c r="P711" s="503"/>
      <c r="Q711" s="504"/>
      <c r="R711" s="504"/>
      <c r="S711" s="504"/>
      <c r="T711" s="504"/>
      <c r="U711" s="504"/>
      <c r="V711" s="504"/>
      <c r="W711" s="504"/>
      <c r="X711" s="504"/>
      <c r="Y711" s="504"/>
      <c r="Z711" s="504"/>
      <c r="AA711" s="504"/>
      <c r="AB711" s="504"/>
      <c r="AC711" s="504"/>
      <c r="AD711" s="504"/>
      <c r="AE711" s="504"/>
      <c r="AF711" s="504"/>
      <c r="AG711" s="504"/>
    </row>
    <row r="712" spans="1:33" s="420" customFormat="1" x14ac:dyDescent="0.2">
      <c r="A712" s="531"/>
      <c r="B712" s="506"/>
      <c r="C712" s="506"/>
      <c r="O712" s="504"/>
      <c r="P712" s="503"/>
      <c r="Q712" s="504"/>
      <c r="R712" s="504"/>
      <c r="S712" s="504"/>
      <c r="T712" s="504"/>
      <c r="U712" s="504"/>
      <c r="V712" s="504"/>
      <c r="W712" s="504"/>
      <c r="X712" s="504"/>
      <c r="Y712" s="504"/>
      <c r="Z712" s="504"/>
      <c r="AA712" s="504"/>
      <c r="AB712" s="504"/>
      <c r="AC712" s="504"/>
      <c r="AD712" s="504"/>
      <c r="AE712" s="504"/>
      <c r="AF712" s="504"/>
      <c r="AG712" s="504"/>
    </row>
    <row r="713" spans="1:33" s="420" customFormat="1" x14ac:dyDescent="0.2">
      <c r="A713" s="531"/>
      <c r="B713" s="506"/>
      <c r="C713" s="506"/>
      <c r="O713" s="504"/>
      <c r="P713" s="503"/>
      <c r="Q713" s="504"/>
      <c r="R713" s="504"/>
      <c r="S713" s="504"/>
      <c r="T713" s="504"/>
      <c r="U713" s="504"/>
      <c r="V713" s="504"/>
      <c r="W713" s="504"/>
      <c r="X713" s="504"/>
      <c r="Y713" s="504"/>
      <c r="Z713" s="504"/>
      <c r="AA713" s="504"/>
      <c r="AB713" s="504"/>
      <c r="AC713" s="504"/>
      <c r="AD713" s="504"/>
      <c r="AE713" s="504"/>
      <c r="AF713" s="504"/>
      <c r="AG713" s="504"/>
    </row>
    <row r="714" spans="1:33" s="420" customFormat="1" x14ac:dyDescent="0.2">
      <c r="A714" s="531"/>
      <c r="B714" s="506"/>
      <c r="C714" s="506"/>
      <c r="O714" s="504"/>
      <c r="P714" s="503"/>
      <c r="Q714" s="504"/>
      <c r="R714" s="504"/>
      <c r="S714" s="504"/>
      <c r="T714" s="504"/>
      <c r="U714" s="504"/>
      <c r="V714" s="504"/>
      <c r="W714" s="504"/>
      <c r="X714" s="504"/>
      <c r="Y714" s="504"/>
      <c r="Z714" s="504"/>
      <c r="AA714" s="504"/>
      <c r="AB714" s="504"/>
      <c r="AC714" s="504"/>
      <c r="AD714" s="504"/>
      <c r="AE714" s="504"/>
      <c r="AF714" s="504"/>
      <c r="AG714" s="504"/>
    </row>
    <row r="715" spans="1:33" s="420" customFormat="1" x14ac:dyDescent="0.2">
      <c r="A715" s="531"/>
      <c r="B715" s="506"/>
      <c r="C715" s="506"/>
      <c r="O715" s="504"/>
      <c r="P715" s="503"/>
      <c r="Q715" s="504"/>
      <c r="R715" s="504"/>
      <c r="S715" s="504"/>
      <c r="T715" s="504"/>
      <c r="U715" s="504"/>
      <c r="V715" s="504"/>
      <c r="W715" s="504"/>
      <c r="X715" s="504"/>
      <c r="Y715" s="504"/>
      <c r="Z715" s="504"/>
      <c r="AA715" s="504"/>
      <c r="AB715" s="504"/>
      <c r="AC715" s="504"/>
      <c r="AD715" s="504"/>
      <c r="AE715" s="504"/>
      <c r="AF715" s="504"/>
      <c r="AG715" s="504"/>
    </row>
    <row r="716" spans="1:33" s="420" customFormat="1" x14ac:dyDescent="0.2">
      <c r="A716" s="531"/>
      <c r="B716" s="506"/>
      <c r="C716" s="506"/>
      <c r="O716" s="504"/>
      <c r="P716" s="503"/>
      <c r="Q716" s="504"/>
      <c r="R716" s="504"/>
      <c r="S716" s="504"/>
      <c r="T716" s="504"/>
      <c r="U716" s="504"/>
      <c r="V716" s="504"/>
      <c r="W716" s="504"/>
      <c r="X716" s="504"/>
      <c r="Y716" s="504"/>
      <c r="Z716" s="504"/>
      <c r="AA716" s="504"/>
      <c r="AB716" s="504"/>
      <c r="AC716" s="504"/>
      <c r="AD716" s="504"/>
      <c r="AE716" s="504"/>
      <c r="AF716" s="504"/>
      <c r="AG716" s="504"/>
    </row>
    <row r="717" spans="1:33" s="420" customFormat="1" x14ac:dyDescent="0.2">
      <c r="A717" s="531"/>
      <c r="B717" s="506"/>
      <c r="C717" s="506"/>
      <c r="O717" s="504"/>
      <c r="P717" s="503"/>
      <c r="Q717" s="504"/>
      <c r="R717" s="504"/>
      <c r="S717" s="504"/>
      <c r="T717" s="504"/>
      <c r="U717" s="504"/>
      <c r="V717" s="504"/>
      <c r="W717" s="504"/>
      <c r="X717" s="504"/>
      <c r="Y717" s="504"/>
      <c r="Z717" s="504"/>
      <c r="AA717" s="504"/>
      <c r="AB717" s="504"/>
      <c r="AC717" s="504"/>
      <c r="AD717" s="504"/>
      <c r="AE717" s="504"/>
      <c r="AF717" s="504"/>
      <c r="AG717" s="504"/>
    </row>
    <row r="718" spans="1:33" s="420" customFormat="1" x14ac:dyDescent="0.2">
      <c r="A718" s="531"/>
      <c r="B718" s="506"/>
      <c r="C718" s="506"/>
      <c r="O718" s="504"/>
      <c r="P718" s="503"/>
      <c r="Q718" s="504"/>
      <c r="R718" s="504"/>
      <c r="S718" s="504"/>
      <c r="T718" s="504"/>
      <c r="U718" s="504"/>
      <c r="V718" s="504"/>
      <c r="W718" s="504"/>
      <c r="X718" s="504"/>
      <c r="Y718" s="504"/>
      <c r="Z718" s="504"/>
      <c r="AA718" s="504"/>
      <c r="AB718" s="504"/>
      <c r="AC718" s="504"/>
      <c r="AD718" s="504"/>
      <c r="AE718" s="504"/>
      <c r="AF718" s="504"/>
      <c r="AG718" s="504"/>
    </row>
    <row r="719" spans="1:33" s="420" customFormat="1" x14ac:dyDescent="0.2">
      <c r="A719" s="531"/>
      <c r="B719" s="506"/>
      <c r="C719" s="506"/>
      <c r="O719" s="504"/>
      <c r="P719" s="503"/>
      <c r="Q719" s="504"/>
      <c r="R719" s="504"/>
      <c r="S719" s="504"/>
      <c r="T719" s="504"/>
      <c r="U719" s="504"/>
      <c r="V719" s="504"/>
      <c r="W719" s="504"/>
      <c r="X719" s="504"/>
      <c r="Y719" s="504"/>
      <c r="Z719" s="504"/>
      <c r="AA719" s="504"/>
      <c r="AB719" s="504"/>
      <c r="AC719" s="504"/>
      <c r="AD719" s="504"/>
      <c r="AE719" s="504"/>
      <c r="AF719" s="504"/>
      <c r="AG719" s="504"/>
    </row>
    <row r="720" spans="1:33" s="420" customFormat="1" x14ac:dyDescent="0.2">
      <c r="A720" s="531"/>
      <c r="B720" s="506"/>
      <c r="C720" s="506"/>
      <c r="O720" s="504"/>
      <c r="P720" s="503"/>
      <c r="Q720" s="504"/>
      <c r="R720" s="504"/>
      <c r="S720" s="504"/>
      <c r="T720" s="504"/>
      <c r="U720" s="504"/>
      <c r="V720" s="504"/>
      <c r="W720" s="504"/>
      <c r="X720" s="504"/>
      <c r="Y720" s="504"/>
      <c r="Z720" s="504"/>
      <c r="AA720" s="504"/>
      <c r="AB720" s="504"/>
      <c r="AC720" s="504"/>
      <c r="AD720" s="504"/>
      <c r="AE720" s="504"/>
      <c r="AF720" s="504"/>
      <c r="AG720" s="504"/>
    </row>
    <row r="721" spans="1:33" s="420" customFormat="1" x14ac:dyDescent="0.2">
      <c r="A721" s="531"/>
      <c r="B721" s="506"/>
      <c r="C721" s="506"/>
      <c r="O721" s="504"/>
      <c r="P721" s="503"/>
      <c r="Q721" s="504"/>
      <c r="R721" s="504"/>
      <c r="S721" s="504"/>
      <c r="T721" s="504"/>
      <c r="U721" s="504"/>
      <c r="V721" s="504"/>
      <c r="W721" s="504"/>
      <c r="X721" s="504"/>
      <c r="Y721" s="504"/>
      <c r="Z721" s="504"/>
      <c r="AA721" s="504"/>
      <c r="AB721" s="504"/>
      <c r="AC721" s="504"/>
      <c r="AD721" s="504"/>
      <c r="AE721" s="504"/>
      <c r="AF721" s="504"/>
      <c r="AG721" s="504"/>
    </row>
    <row r="722" spans="1:33" s="420" customFormat="1" x14ac:dyDescent="0.2">
      <c r="A722" s="531"/>
      <c r="B722" s="506"/>
      <c r="C722" s="506"/>
      <c r="O722" s="504"/>
      <c r="P722" s="503"/>
      <c r="Q722" s="504"/>
      <c r="R722" s="504"/>
      <c r="S722" s="504"/>
      <c r="T722" s="504"/>
      <c r="U722" s="504"/>
      <c r="V722" s="504"/>
      <c r="W722" s="504"/>
      <c r="X722" s="504"/>
      <c r="Y722" s="504"/>
      <c r="Z722" s="504"/>
      <c r="AA722" s="504"/>
      <c r="AB722" s="504"/>
      <c r="AC722" s="504"/>
      <c r="AD722" s="504"/>
      <c r="AE722" s="504"/>
      <c r="AF722" s="504"/>
      <c r="AG722" s="504"/>
    </row>
    <row r="723" spans="1:33" s="420" customFormat="1" x14ac:dyDescent="0.2">
      <c r="A723" s="531"/>
      <c r="B723" s="506"/>
      <c r="C723" s="506"/>
      <c r="O723" s="504"/>
      <c r="P723" s="503"/>
      <c r="Q723" s="504"/>
      <c r="R723" s="504"/>
      <c r="S723" s="504"/>
      <c r="T723" s="504"/>
      <c r="U723" s="504"/>
      <c r="V723" s="504"/>
      <c r="W723" s="504"/>
      <c r="X723" s="504"/>
      <c r="Y723" s="504"/>
      <c r="Z723" s="504"/>
      <c r="AA723" s="504"/>
      <c r="AB723" s="504"/>
      <c r="AC723" s="504"/>
      <c r="AD723" s="504"/>
      <c r="AE723" s="504"/>
      <c r="AF723" s="504"/>
      <c r="AG723" s="504"/>
    </row>
    <row r="724" spans="1:33" s="420" customFormat="1" x14ac:dyDescent="0.2">
      <c r="A724" s="531"/>
      <c r="B724" s="506"/>
      <c r="C724" s="506"/>
      <c r="O724" s="504"/>
      <c r="P724" s="503"/>
      <c r="Q724" s="504"/>
      <c r="R724" s="504"/>
      <c r="S724" s="504"/>
      <c r="T724" s="504"/>
      <c r="U724" s="504"/>
      <c r="V724" s="504"/>
      <c r="W724" s="504"/>
      <c r="X724" s="504"/>
      <c r="Y724" s="504"/>
      <c r="Z724" s="504"/>
      <c r="AA724" s="504"/>
      <c r="AB724" s="504"/>
      <c r="AC724" s="504"/>
      <c r="AD724" s="504"/>
      <c r="AE724" s="504"/>
      <c r="AF724" s="504"/>
      <c r="AG724" s="504"/>
    </row>
    <row r="725" spans="1:33" s="420" customFormat="1" x14ac:dyDescent="0.2">
      <c r="A725" s="531"/>
      <c r="B725" s="506"/>
      <c r="C725" s="506"/>
      <c r="O725" s="504"/>
      <c r="P725" s="503"/>
      <c r="Q725" s="504"/>
      <c r="R725" s="504"/>
      <c r="S725" s="504"/>
      <c r="T725" s="504"/>
      <c r="U725" s="504"/>
      <c r="V725" s="504"/>
      <c r="W725" s="504"/>
      <c r="X725" s="504"/>
      <c r="Y725" s="504"/>
      <c r="Z725" s="504"/>
      <c r="AA725" s="504"/>
      <c r="AB725" s="504"/>
      <c r="AC725" s="504"/>
      <c r="AD725" s="504"/>
      <c r="AE725" s="504"/>
      <c r="AF725" s="504"/>
      <c r="AG725" s="504"/>
    </row>
    <row r="726" spans="1:33" s="420" customFormat="1" x14ac:dyDescent="0.2">
      <c r="A726" s="531"/>
      <c r="B726" s="506"/>
      <c r="C726" s="506"/>
      <c r="O726" s="504"/>
      <c r="P726" s="503"/>
      <c r="Q726" s="504"/>
      <c r="R726" s="504"/>
      <c r="S726" s="504"/>
      <c r="T726" s="504"/>
      <c r="U726" s="504"/>
      <c r="V726" s="504"/>
      <c r="W726" s="504"/>
      <c r="X726" s="504"/>
      <c r="Y726" s="504"/>
      <c r="Z726" s="504"/>
      <c r="AA726" s="504"/>
      <c r="AB726" s="504"/>
      <c r="AC726" s="504"/>
      <c r="AD726" s="504"/>
      <c r="AE726" s="504"/>
      <c r="AF726" s="504"/>
      <c r="AG726" s="504"/>
    </row>
    <row r="727" spans="1:33" s="420" customFormat="1" x14ac:dyDescent="0.2">
      <c r="A727" s="531"/>
      <c r="B727" s="506"/>
      <c r="C727" s="506"/>
      <c r="O727" s="504"/>
      <c r="P727" s="503"/>
      <c r="Q727" s="504"/>
      <c r="R727" s="504"/>
      <c r="S727" s="504"/>
      <c r="T727" s="504"/>
      <c r="U727" s="504"/>
      <c r="V727" s="504"/>
      <c r="W727" s="504"/>
      <c r="X727" s="504"/>
      <c r="Y727" s="504"/>
      <c r="Z727" s="504"/>
      <c r="AA727" s="504"/>
      <c r="AB727" s="504"/>
      <c r="AC727" s="504"/>
      <c r="AD727" s="504"/>
      <c r="AE727" s="504"/>
      <c r="AF727" s="504"/>
      <c r="AG727" s="504"/>
    </row>
    <row r="728" spans="1:33" s="420" customFormat="1" x14ac:dyDescent="0.2">
      <c r="A728" s="531"/>
      <c r="B728" s="506"/>
      <c r="C728" s="506"/>
      <c r="O728" s="504"/>
      <c r="P728" s="503"/>
      <c r="Q728" s="504"/>
      <c r="R728" s="504"/>
      <c r="S728" s="504"/>
      <c r="T728" s="504"/>
      <c r="U728" s="504"/>
      <c r="V728" s="504"/>
      <c r="W728" s="504"/>
      <c r="X728" s="504"/>
      <c r="Y728" s="504"/>
      <c r="Z728" s="504"/>
      <c r="AA728" s="504"/>
      <c r="AB728" s="504"/>
      <c r="AC728" s="504"/>
      <c r="AD728" s="504"/>
      <c r="AE728" s="504"/>
      <c r="AF728" s="504"/>
      <c r="AG728" s="504"/>
    </row>
    <row r="729" spans="1:33" s="420" customFormat="1" x14ac:dyDescent="0.2">
      <c r="A729" s="531"/>
      <c r="B729" s="506"/>
      <c r="C729" s="506"/>
      <c r="O729" s="504"/>
      <c r="P729" s="503"/>
      <c r="Q729" s="504"/>
      <c r="R729" s="504"/>
      <c r="S729" s="504"/>
      <c r="T729" s="504"/>
      <c r="U729" s="504"/>
      <c r="V729" s="504"/>
      <c r="W729" s="504"/>
      <c r="X729" s="504"/>
      <c r="Y729" s="504"/>
      <c r="Z729" s="504"/>
      <c r="AA729" s="504"/>
      <c r="AB729" s="504"/>
      <c r="AC729" s="504"/>
      <c r="AD729" s="504"/>
      <c r="AE729" s="504"/>
      <c r="AF729" s="504"/>
      <c r="AG729" s="504"/>
    </row>
    <row r="730" spans="1:33" s="420" customFormat="1" x14ac:dyDescent="0.2">
      <c r="A730" s="531"/>
      <c r="B730" s="506"/>
      <c r="C730" s="506"/>
      <c r="O730" s="504"/>
      <c r="P730" s="503"/>
      <c r="Q730" s="504"/>
      <c r="R730" s="504"/>
      <c r="S730" s="504"/>
      <c r="T730" s="504"/>
      <c r="U730" s="504"/>
      <c r="V730" s="504"/>
      <c r="W730" s="504"/>
      <c r="X730" s="504"/>
      <c r="Y730" s="504"/>
      <c r="Z730" s="504"/>
      <c r="AA730" s="504"/>
      <c r="AB730" s="504"/>
      <c r="AC730" s="504"/>
      <c r="AD730" s="504"/>
      <c r="AE730" s="504"/>
      <c r="AF730" s="504"/>
      <c r="AG730" s="504"/>
    </row>
    <row r="731" spans="1:33" s="420" customFormat="1" x14ac:dyDescent="0.2">
      <c r="A731" s="531"/>
      <c r="B731" s="506"/>
      <c r="C731" s="506"/>
      <c r="O731" s="504"/>
      <c r="P731" s="503"/>
      <c r="Q731" s="504"/>
      <c r="R731" s="504"/>
      <c r="S731" s="504"/>
      <c r="T731" s="504"/>
      <c r="U731" s="504"/>
      <c r="V731" s="504"/>
      <c r="W731" s="504"/>
      <c r="X731" s="504"/>
      <c r="Y731" s="504"/>
      <c r="Z731" s="504"/>
      <c r="AA731" s="504"/>
      <c r="AB731" s="504"/>
      <c r="AC731" s="504"/>
      <c r="AD731" s="504"/>
      <c r="AE731" s="504"/>
      <c r="AF731" s="504"/>
      <c r="AG731" s="504"/>
    </row>
    <row r="732" spans="1:33" s="420" customFormat="1" x14ac:dyDescent="0.2">
      <c r="A732" s="531"/>
      <c r="B732" s="506"/>
      <c r="C732" s="506"/>
      <c r="O732" s="504"/>
      <c r="P732" s="503"/>
      <c r="Q732" s="504"/>
      <c r="R732" s="504"/>
      <c r="S732" s="504"/>
      <c r="T732" s="504"/>
      <c r="U732" s="504"/>
      <c r="V732" s="504"/>
      <c r="W732" s="504"/>
      <c r="X732" s="504"/>
      <c r="Y732" s="504"/>
      <c r="Z732" s="504"/>
      <c r="AA732" s="504"/>
      <c r="AB732" s="504"/>
      <c r="AC732" s="504"/>
      <c r="AD732" s="504"/>
      <c r="AE732" s="504"/>
      <c r="AF732" s="504"/>
      <c r="AG732" s="504"/>
    </row>
    <row r="733" spans="1:33" s="420" customFormat="1" x14ac:dyDescent="0.2">
      <c r="A733" s="531"/>
      <c r="B733" s="506"/>
      <c r="C733" s="506"/>
      <c r="O733" s="504"/>
      <c r="P733" s="503"/>
      <c r="Q733" s="504"/>
      <c r="R733" s="504"/>
      <c r="S733" s="504"/>
      <c r="T733" s="504"/>
      <c r="U733" s="504"/>
      <c r="V733" s="504"/>
      <c r="W733" s="504"/>
      <c r="X733" s="504"/>
      <c r="Y733" s="504"/>
      <c r="Z733" s="504"/>
      <c r="AA733" s="504"/>
      <c r="AB733" s="504"/>
      <c r="AC733" s="504"/>
      <c r="AD733" s="504"/>
      <c r="AE733" s="504"/>
      <c r="AF733" s="504"/>
      <c r="AG733" s="504"/>
    </row>
    <row r="734" spans="1:33" s="420" customFormat="1" x14ac:dyDescent="0.2">
      <c r="A734" s="531"/>
      <c r="B734" s="506"/>
      <c r="C734" s="506"/>
      <c r="O734" s="504"/>
      <c r="P734" s="503"/>
      <c r="Q734" s="504"/>
      <c r="R734" s="504"/>
      <c r="S734" s="504"/>
      <c r="T734" s="504"/>
      <c r="U734" s="504"/>
      <c r="V734" s="504"/>
      <c r="W734" s="504"/>
      <c r="X734" s="504"/>
      <c r="Y734" s="504"/>
      <c r="Z734" s="504"/>
      <c r="AA734" s="504"/>
      <c r="AB734" s="504"/>
      <c r="AC734" s="504"/>
      <c r="AD734" s="504"/>
      <c r="AE734" s="504"/>
      <c r="AF734" s="504"/>
      <c r="AG734" s="504"/>
    </row>
    <row r="735" spans="1:33" s="420" customFormat="1" x14ac:dyDescent="0.2">
      <c r="A735" s="531"/>
      <c r="B735" s="506"/>
      <c r="C735" s="506"/>
      <c r="O735" s="504"/>
      <c r="P735" s="503"/>
      <c r="Q735" s="504"/>
      <c r="R735" s="504"/>
      <c r="S735" s="504"/>
      <c r="T735" s="504"/>
      <c r="U735" s="504"/>
      <c r="V735" s="504"/>
      <c r="W735" s="504"/>
      <c r="X735" s="504"/>
      <c r="Y735" s="504"/>
      <c r="Z735" s="504"/>
      <c r="AA735" s="504"/>
      <c r="AB735" s="504"/>
      <c r="AC735" s="504"/>
      <c r="AD735" s="504"/>
      <c r="AE735" s="504"/>
      <c r="AF735" s="504"/>
      <c r="AG735" s="504"/>
    </row>
    <row r="736" spans="1:33" s="420" customFormat="1" x14ac:dyDescent="0.2">
      <c r="A736" s="531"/>
      <c r="B736" s="506"/>
      <c r="C736" s="506"/>
      <c r="O736" s="504"/>
      <c r="P736" s="503"/>
      <c r="Q736" s="504"/>
      <c r="R736" s="504"/>
      <c r="S736" s="504"/>
      <c r="T736" s="504"/>
      <c r="U736" s="504"/>
      <c r="V736" s="504"/>
      <c r="W736" s="504"/>
      <c r="X736" s="504"/>
      <c r="Y736" s="504"/>
      <c r="Z736" s="504"/>
      <c r="AA736" s="504"/>
      <c r="AB736" s="504"/>
      <c r="AC736" s="504"/>
      <c r="AD736" s="504"/>
      <c r="AE736" s="504"/>
      <c r="AF736" s="504"/>
      <c r="AG736" s="504"/>
    </row>
    <row r="737" spans="1:33" s="420" customFormat="1" x14ac:dyDescent="0.2">
      <c r="A737" s="531"/>
      <c r="B737" s="506"/>
      <c r="C737" s="506"/>
      <c r="O737" s="504"/>
      <c r="P737" s="503"/>
      <c r="Q737" s="504"/>
      <c r="R737" s="504"/>
      <c r="S737" s="504"/>
      <c r="T737" s="504"/>
      <c r="U737" s="504"/>
      <c r="V737" s="504"/>
      <c r="W737" s="504"/>
      <c r="X737" s="504"/>
      <c r="Y737" s="504"/>
      <c r="Z737" s="504"/>
      <c r="AA737" s="504"/>
      <c r="AB737" s="504"/>
      <c r="AC737" s="504"/>
      <c r="AD737" s="504"/>
      <c r="AE737" s="504"/>
      <c r="AF737" s="504"/>
      <c r="AG737" s="504"/>
    </row>
    <row r="738" spans="1:33" s="420" customFormat="1" x14ac:dyDescent="0.2">
      <c r="A738" s="531"/>
      <c r="B738" s="506"/>
      <c r="C738" s="506"/>
      <c r="O738" s="504"/>
      <c r="P738" s="503"/>
      <c r="Q738" s="504"/>
      <c r="R738" s="504"/>
      <c r="S738" s="504"/>
      <c r="T738" s="504"/>
      <c r="U738" s="504"/>
      <c r="V738" s="504"/>
      <c r="W738" s="504"/>
      <c r="X738" s="504"/>
      <c r="Y738" s="504"/>
      <c r="Z738" s="504"/>
      <c r="AA738" s="504"/>
      <c r="AB738" s="504"/>
      <c r="AC738" s="504"/>
      <c r="AD738" s="504"/>
      <c r="AE738" s="504"/>
      <c r="AF738" s="504"/>
      <c r="AG738" s="504"/>
    </row>
    <row r="739" spans="1:33" s="420" customFormat="1" x14ac:dyDescent="0.2">
      <c r="A739" s="531"/>
      <c r="B739" s="506"/>
      <c r="C739" s="506"/>
      <c r="O739" s="504"/>
      <c r="P739" s="503"/>
      <c r="Q739" s="504"/>
      <c r="R739" s="504"/>
      <c r="S739" s="504"/>
      <c r="T739" s="504"/>
      <c r="U739" s="504"/>
      <c r="V739" s="504"/>
      <c r="W739" s="504"/>
      <c r="X739" s="504"/>
      <c r="Y739" s="504"/>
      <c r="Z739" s="504"/>
      <c r="AA739" s="504"/>
      <c r="AB739" s="504"/>
      <c r="AC739" s="504"/>
      <c r="AD739" s="504"/>
      <c r="AE739" s="504"/>
      <c r="AF739" s="504"/>
      <c r="AG739" s="504"/>
    </row>
    <row r="740" spans="1:33" s="420" customFormat="1" x14ac:dyDescent="0.2">
      <c r="A740" s="531"/>
      <c r="B740" s="506"/>
      <c r="C740" s="506"/>
      <c r="O740" s="504"/>
      <c r="P740" s="503"/>
      <c r="Q740" s="504"/>
      <c r="R740" s="504"/>
      <c r="S740" s="504"/>
      <c r="T740" s="504"/>
      <c r="U740" s="504"/>
      <c r="V740" s="504"/>
      <c r="W740" s="504"/>
      <c r="X740" s="504"/>
      <c r="Y740" s="504"/>
      <c r="Z740" s="504"/>
      <c r="AA740" s="504"/>
      <c r="AB740" s="504"/>
      <c r="AC740" s="504"/>
      <c r="AD740" s="504"/>
      <c r="AE740" s="504"/>
      <c r="AF740" s="504"/>
      <c r="AG740" s="504"/>
    </row>
    <row r="741" spans="1:33" s="420" customFormat="1" x14ac:dyDescent="0.2">
      <c r="A741" s="531"/>
      <c r="B741" s="506"/>
      <c r="C741" s="506"/>
      <c r="O741" s="504"/>
      <c r="P741" s="503"/>
      <c r="Q741" s="504"/>
      <c r="R741" s="504"/>
      <c r="S741" s="504"/>
      <c r="T741" s="504"/>
      <c r="U741" s="504"/>
      <c r="V741" s="504"/>
      <c r="W741" s="504"/>
      <c r="X741" s="504"/>
      <c r="Y741" s="504"/>
      <c r="Z741" s="504"/>
      <c r="AA741" s="504"/>
      <c r="AB741" s="504"/>
      <c r="AC741" s="504"/>
      <c r="AD741" s="504"/>
      <c r="AE741" s="504"/>
      <c r="AF741" s="504"/>
      <c r="AG741" s="504"/>
    </row>
    <row r="742" spans="1:33" s="420" customFormat="1" x14ac:dyDescent="0.2">
      <c r="A742" s="531"/>
      <c r="B742" s="506"/>
      <c r="C742" s="506"/>
      <c r="O742" s="504"/>
      <c r="P742" s="503"/>
      <c r="Q742" s="504"/>
      <c r="R742" s="504"/>
      <c r="S742" s="504"/>
      <c r="T742" s="504"/>
      <c r="U742" s="504"/>
      <c r="V742" s="504"/>
      <c r="W742" s="504"/>
      <c r="X742" s="504"/>
      <c r="Y742" s="504"/>
      <c r="Z742" s="504"/>
      <c r="AA742" s="504"/>
      <c r="AB742" s="504"/>
      <c r="AC742" s="504"/>
      <c r="AD742" s="504"/>
      <c r="AE742" s="504"/>
      <c r="AF742" s="504"/>
      <c r="AG742" s="504"/>
    </row>
    <row r="743" spans="1:33" s="420" customFormat="1" x14ac:dyDescent="0.2">
      <c r="A743" s="531"/>
      <c r="B743" s="506"/>
      <c r="C743" s="506"/>
      <c r="O743" s="504"/>
      <c r="P743" s="503"/>
      <c r="Q743" s="504"/>
      <c r="R743" s="504"/>
      <c r="S743" s="504"/>
      <c r="T743" s="504"/>
      <c r="U743" s="504"/>
      <c r="V743" s="504"/>
      <c r="W743" s="504"/>
      <c r="X743" s="504"/>
      <c r="Y743" s="504"/>
      <c r="Z743" s="504"/>
      <c r="AA743" s="504"/>
      <c r="AB743" s="504"/>
      <c r="AC743" s="504"/>
      <c r="AD743" s="504"/>
      <c r="AE743" s="504"/>
      <c r="AF743" s="504"/>
      <c r="AG743" s="504"/>
    </row>
    <row r="744" spans="1:33" s="420" customFormat="1" x14ac:dyDescent="0.2">
      <c r="A744" s="531"/>
      <c r="B744" s="506"/>
      <c r="C744" s="506"/>
      <c r="O744" s="504"/>
      <c r="P744" s="503"/>
      <c r="Q744" s="504"/>
      <c r="R744" s="504"/>
      <c r="S744" s="504"/>
      <c r="T744" s="504"/>
      <c r="U744" s="504"/>
      <c r="V744" s="504"/>
      <c r="W744" s="504"/>
      <c r="X744" s="504"/>
      <c r="Y744" s="504"/>
      <c r="Z744" s="504"/>
      <c r="AA744" s="504"/>
      <c r="AB744" s="504"/>
      <c r="AC744" s="504"/>
      <c r="AD744" s="504"/>
      <c r="AE744" s="504"/>
      <c r="AF744" s="504"/>
      <c r="AG744" s="504"/>
    </row>
    <row r="745" spans="1:33" s="420" customFormat="1" x14ac:dyDescent="0.2">
      <c r="A745" s="531"/>
      <c r="B745" s="506"/>
      <c r="C745" s="506"/>
      <c r="O745" s="504"/>
      <c r="P745" s="503"/>
      <c r="Q745" s="504"/>
      <c r="R745" s="504"/>
      <c r="S745" s="504"/>
      <c r="T745" s="504"/>
      <c r="U745" s="504"/>
      <c r="V745" s="504"/>
      <c r="W745" s="504"/>
      <c r="X745" s="504"/>
      <c r="Y745" s="504"/>
      <c r="Z745" s="504"/>
      <c r="AA745" s="504"/>
      <c r="AB745" s="504"/>
      <c r="AC745" s="504"/>
      <c r="AD745" s="504"/>
      <c r="AE745" s="504"/>
      <c r="AF745" s="504"/>
      <c r="AG745" s="504"/>
    </row>
    <row r="746" spans="1:33" s="420" customFormat="1" x14ac:dyDescent="0.2">
      <c r="A746" s="531"/>
      <c r="B746" s="506"/>
      <c r="C746" s="506"/>
      <c r="O746" s="504"/>
      <c r="P746" s="503"/>
      <c r="Q746" s="504"/>
      <c r="R746" s="504"/>
      <c r="S746" s="504"/>
      <c r="T746" s="504"/>
      <c r="U746" s="504"/>
      <c r="V746" s="504"/>
      <c r="W746" s="504"/>
      <c r="X746" s="504"/>
      <c r="Y746" s="504"/>
      <c r="Z746" s="504"/>
      <c r="AA746" s="504"/>
      <c r="AB746" s="504"/>
      <c r="AC746" s="504"/>
      <c r="AD746" s="504"/>
      <c r="AE746" s="504"/>
      <c r="AF746" s="504"/>
      <c r="AG746" s="504"/>
    </row>
    <row r="747" spans="1:33" s="420" customFormat="1" x14ac:dyDescent="0.2">
      <c r="A747" s="531"/>
      <c r="B747" s="506"/>
      <c r="C747" s="506"/>
      <c r="O747" s="504"/>
      <c r="P747" s="503"/>
      <c r="Q747" s="504"/>
      <c r="R747" s="504"/>
      <c r="S747" s="504"/>
      <c r="T747" s="504"/>
      <c r="U747" s="504"/>
      <c r="V747" s="504"/>
      <c r="W747" s="504"/>
      <c r="X747" s="504"/>
      <c r="Y747" s="504"/>
      <c r="Z747" s="504"/>
      <c r="AA747" s="504"/>
      <c r="AB747" s="504"/>
      <c r="AC747" s="504"/>
      <c r="AD747" s="504"/>
      <c r="AE747" s="504"/>
      <c r="AF747" s="504"/>
      <c r="AG747" s="504"/>
    </row>
    <row r="748" spans="1:33" s="420" customFormat="1" x14ac:dyDescent="0.2">
      <c r="A748" s="531"/>
      <c r="B748" s="506"/>
      <c r="C748" s="506"/>
      <c r="O748" s="504"/>
      <c r="P748" s="503"/>
      <c r="Q748" s="504"/>
      <c r="R748" s="504"/>
      <c r="S748" s="504"/>
      <c r="T748" s="504"/>
      <c r="U748" s="504"/>
      <c r="V748" s="504"/>
      <c r="W748" s="504"/>
      <c r="X748" s="504"/>
      <c r="Y748" s="504"/>
      <c r="Z748" s="504"/>
      <c r="AA748" s="504"/>
      <c r="AB748" s="504"/>
      <c r="AC748" s="504"/>
      <c r="AD748" s="504"/>
      <c r="AE748" s="504"/>
      <c r="AF748" s="504"/>
      <c r="AG748" s="504"/>
    </row>
    <row r="749" spans="1:33" s="420" customFormat="1" x14ac:dyDescent="0.2">
      <c r="A749" s="531"/>
      <c r="B749" s="506"/>
      <c r="C749" s="506"/>
      <c r="O749" s="504"/>
      <c r="P749" s="503"/>
      <c r="Q749" s="504"/>
      <c r="R749" s="504"/>
      <c r="S749" s="504"/>
      <c r="T749" s="504"/>
      <c r="U749" s="504"/>
      <c r="V749" s="504"/>
      <c r="W749" s="504"/>
      <c r="X749" s="504"/>
      <c r="Y749" s="504"/>
      <c r="Z749" s="504"/>
      <c r="AA749" s="504"/>
      <c r="AB749" s="504"/>
      <c r="AC749" s="504"/>
      <c r="AD749" s="504"/>
      <c r="AE749" s="504"/>
      <c r="AF749" s="504"/>
      <c r="AG749" s="504"/>
    </row>
    <row r="750" spans="1:33" s="420" customFormat="1" x14ac:dyDescent="0.2">
      <c r="A750" s="531"/>
      <c r="B750" s="506"/>
      <c r="C750" s="506"/>
      <c r="O750" s="504"/>
      <c r="P750" s="503"/>
      <c r="Q750" s="504"/>
      <c r="R750" s="504"/>
      <c r="S750" s="504"/>
      <c r="T750" s="504"/>
      <c r="U750" s="504"/>
      <c r="V750" s="504"/>
      <c r="W750" s="504"/>
      <c r="X750" s="504"/>
      <c r="Y750" s="504"/>
      <c r="Z750" s="504"/>
      <c r="AA750" s="504"/>
      <c r="AB750" s="504"/>
      <c r="AC750" s="504"/>
      <c r="AD750" s="504"/>
      <c r="AE750" s="504"/>
      <c r="AF750" s="504"/>
      <c r="AG750" s="504"/>
    </row>
    <row r="751" spans="1:33" s="420" customFormat="1" x14ac:dyDescent="0.2">
      <c r="A751" s="531"/>
      <c r="B751" s="506"/>
      <c r="C751" s="506"/>
      <c r="O751" s="504"/>
      <c r="P751" s="503"/>
      <c r="Q751" s="504"/>
      <c r="R751" s="504"/>
      <c r="S751" s="504"/>
      <c r="T751" s="504"/>
      <c r="U751" s="504"/>
      <c r="V751" s="504"/>
      <c r="W751" s="504"/>
      <c r="X751" s="504"/>
      <c r="Y751" s="504"/>
      <c r="Z751" s="504"/>
      <c r="AA751" s="504"/>
      <c r="AB751" s="504"/>
      <c r="AC751" s="504"/>
      <c r="AD751" s="504"/>
      <c r="AE751" s="504"/>
      <c r="AF751" s="504"/>
      <c r="AG751" s="504"/>
    </row>
    <row r="752" spans="1:33" s="420" customFormat="1" x14ac:dyDescent="0.2">
      <c r="A752" s="531"/>
      <c r="B752" s="506"/>
      <c r="C752" s="506"/>
      <c r="O752" s="504"/>
      <c r="P752" s="503"/>
      <c r="Q752" s="504"/>
      <c r="R752" s="504"/>
      <c r="S752" s="504"/>
      <c r="T752" s="504"/>
      <c r="U752" s="504"/>
      <c r="V752" s="504"/>
      <c r="W752" s="504"/>
      <c r="X752" s="504"/>
      <c r="Y752" s="504"/>
      <c r="Z752" s="504"/>
      <c r="AA752" s="504"/>
      <c r="AB752" s="504"/>
      <c r="AC752" s="504"/>
      <c r="AD752" s="504"/>
      <c r="AE752" s="504"/>
      <c r="AF752" s="504"/>
      <c r="AG752" s="504"/>
    </row>
    <row r="753" spans="1:33" s="420" customFormat="1" x14ac:dyDescent="0.2">
      <c r="A753" s="531"/>
      <c r="B753" s="506"/>
      <c r="C753" s="506"/>
      <c r="O753" s="504"/>
      <c r="P753" s="503"/>
      <c r="Q753" s="504"/>
      <c r="R753" s="504"/>
      <c r="S753" s="504"/>
      <c r="T753" s="504"/>
      <c r="U753" s="504"/>
      <c r="V753" s="504"/>
      <c r="W753" s="504"/>
      <c r="X753" s="504"/>
      <c r="Y753" s="504"/>
      <c r="Z753" s="504"/>
      <c r="AA753" s="504"/>
      <c r="AB753" s="504"/>
      <c r="AC753" s="504"/>
      <c r="AD753" s="504"/>
      <c r="AE753" s="504"/>
      <c r="AF753" s="504"/>
      <c r="AG753" s="504"/>
    </row>
    <row r="754" spans="1:33" s="420" customFormat="1" x14ac:dyDescent="0.2">
      <c r="A754" s="531"/>
      <c r="B754" s="506"/>
      <c r="C754" s="506"/>
      <c r="O754" s="504"/>
      <c r="P754" s="503"/>
      <c r="Q754" s="504"/>
      <c r="R754" s="504"/>
      <c r="S754" s="504"/>
      <c r="T754" s="504"/>
      <c r="U754" s="504"/>
      <c r="V754" s="504"/>
      <c r="W754" s="504"/>
      <c r="X754" s="504"/>
      <c r="Y754" s="504"/>
      <c r="Z754" s="504"/>
      <c r="AA754" s="504"/>
      <c r="AB754" s="504"/>
      <c r="AC754" s="504"/>
      <c r="AD754" s="504"/>
      <c r="AE754" s="504"/>
      <c r="AF754" s="504"/>
      <c r="AG754" s="504"/>
    </row>
    <row r="755" spans="1:33" s="420" customFormat="1" x14ac:dyDescent="0.2">
      <c r="A755" s="531"/>
      <c r="B755" s="506"/>
      <c r="C755" s="506"/>
      <c r="O755" s="504"/>
      <c r="P755" s="503"/>
      <c r="Q755" s="504"/>
      <c r="R755" s="504"/>
      <c r="S755" s="504"/>
      <c r="T755" s="504"/>
      <c r="U755" s="504"/>
      <c r="V755" s="504"/>
      <c r="W755" s="504"/>
      <c r="X755" s="504"/>
      <c r="Y755" s="504"/>
      <c r="Z755" s="504"/>
      <c r="AA755" s="504"/>
      <c r="AB755" s="504"/>
      <c r="AC755" s="504"/>
      <c r="AD755" s="504"/>
      <c r="AE755" s="504"/>
      <c r="AF755" s="504"/>
      <c r="AG755" s="504"/>
    </row>
    <row r="756" spans="1:33" s="420" customFormat="1" x14ac:dyDescent="0.2">
      <c r="A756" s="531"/>
      <c r="B756" s="506"/>
      <c r="C756" s="506"/>
      <c r="O756" s="504"/>
      <c r="P756" s="503"/>
      <c r="Q756" s="504"/>
      <c r="R756" s="504"/>
      <c r="S756" s="504"/>
      <c r="T756" s="504"/>
      <c r="U756" s="504"/>
      <c r="V756" s="504"/>
      <c r="W756" s="504"/>
      <c r="X756" s="504"/>
      <c r="Y756" s="504"/>
      <c r="Z756" s="504"/>
      <c r="AA756" s="504"/>
      <c r="AB756" s="504"/>
      <c r="AC756" s="504"/>
      <c r="AD756" s="504"/>
      <c r="AE756" s="504"/>
      <c r="AF756" s="504"/>
      <c r="AG756" s="504"/>
    </row>
    <row r="757" spans="1:33" s="420" customFormat="1" x14ac:dyDescent="0.2">
      <c r="A757" s="531"/>
      <c r="B757" s="506"/>
      <c r="C757" s="506"/>
      <c r="O757" s="504"/>
      <c r="P757" s="503"/>
      <c r="Q757" s="504"/>
      <c r="R757" s="504"/>
      <c r="S757" s="504"/>
      <c r="T757" s="504"/>
      <c r="U757" s="504"/>
      <c r="V757" s="504"/>
      <c r="W757" s="504"/>
      <c r="X757" s="504"/>
      <c r="Y757" s="504"/>
      <c r="Z757" s="504"/>
      <c r="AA757" s="504"/>
      <c r="AB757" s="504"/>
      <c r="AC757" s="504"/>
      <c r="AD757" s="504"/>
      <c r="AE757" s="504"/>
      <c r="AF757" s="504"/>
      <c r="AG757" s="504"/>
    </row>
    <row r="758" spans="1:33" s="420" customFormat="1" x14ac:dyDescent="0.2">
      <c r="A758" s="531"/>
      <c r="B758" s="506"/>
      <c r="C758" s="506"/>
      <c r="O758" s="504"/>
      <c r="P758" s="503"/>
      <c r="Q758" s="504"/>
      <c r="R758" s="504"/>
      <c r="S758" s="504"/>
      <c r="T758" s="504"/>
      <c r="U758" s="504"/>
      <c r="V758" s="504"/>
      <c r="W758" s="504"/>
      <c r="X758" s="504"/>
      <c r="Y758" s="504"/>
      <c r="Z758" s="504"/>
      <c r="AA758" s="504"/>
      <c r="AB758" s="504"/>
      <c r="AC758" s="504"/>
      <c r="AD758" s="504"/>
      <c r="AE758" s="504"/>
      <c r="AF758" s="504"/>
      <c r="AG758" s="504"/>
    </row>
    <row r="759" spans="1:33" s="420" customFormat="1" x14ac:dyDescent="0.2">
      <c r="A759" s="531"/>
      <c r="B759" s="506"/>
      <c r="C759" s="506"/>
      <c r="O759" s="504"/>
      <c r="P759" s="503"/>
      <c r="Q759" s="504"/>
      <c r="R759" s="504"/>
      <c r="S759" s="504"/>
      <c r="T759" s="504"/>
      <c r="U759" s="504"/>
      <c r="V759" s="504"/>
      <c r="W759" s="504"/>
      <c r="X759" s="504"/>
      <c r="Y759" s="504"/>
      <c r="Z759" s="504"/>
      <c r="AA759" s="504"/>
      <c r="AB759" s="504"/>
      <c r="AC759" s="504"/>
      <c r="AD759" s="504"/>
      <c r="AE759" s="504"/>
      <c r="AF759" s="504"/>
      <c r="AG759" s="504"/>
    </row>
    <row r="760" spans="1:33" s="420" customFormat="1" x14ac:dyDescent="0.2">
      <c r="A760" s="531"/>
      <c r="B760" s="506"/>
      <c r="C760" s="506"/>
      <c r="O760" s="504"/>
      <c r="P760" s="503"/>
      <c r="Q760" s="504"/>
      <c r="R760" s="504"/>
      <c r="S760" s="504"/>
      <c r="T760" s="504"/>
      <c r="U760" s="504"/>
      <c r="V760" s="504"/>
      <c r="W760" s="504"/>
      <c r="X760" s="504"/>
      <c r="Y760" s="504"/>
      <c r="Z760" s="504"/>
      <c r="AA760" s="504"/>
      <c r="AB760" s="504"/>
      <c r="AC760" s="504"/>
      <c r="AD760" s="504"/>
      <c r="AE760" s="504"/>
      <c r="AF760" s="504"/>
      <c r="AG760" s="504"/>
    </row>
    <row r="761" spans="1:33" s="420" customFormat="1" x14ac:dyDescent="0.2">
      <c r="A761" s="531"/>
      <c r="B761" s="506"/>
      <c r="C761" s="506"/>
      <c r="O761" s="504"/>
      <c r="P761" s="503"/>
      <c r="Q761" s="504"/>
      <c r="R761" s="504"/>
      <c r="S761" s="504"/>
      <c r="T761" s="504"/>
      <c r="U761" s="504"/>
      <c r="V761" s="504"/>
      <c r="W761" s="504"/>
      <c r="X761" s="504"/>
      <c r="Y761" s="504"/>
      <c r="Z761" s="504"/>
      <c r="AA761" s="504"/>
      <c r="AB761" s="504"/>
      <c r="AC761" s="504"/>
      <c r="AD761" s="504"/>
      <c r="AE761" s="504"/>
      <c r="AF761" s="504"/>
      <c r="AG761" s="504"/>
    </row>
    <row r="762" spans="1:33" s="420" customFormat="1" x14ac:dyDescent="0.2">
      <c r="A762" s="531"/>
      <c r="B762" s="506"/>
      <c r="C762" s="506"/>
      <c r="O762" s="504"/>
      <c r="P762" s="503"/>
      <c r="Q762" s="504"/>
      <c r="R762" s="504"/>
      <c r="S762" s="504"/>
      <c r="T762" s="504"/>
      <c r="U762" s="504"/>
      <c r="V762" s="504"/>
      <c r="W762" s="504"/>
      <c r="X762" s="504"/>
      <c r="Y762" s="504"/>
      <c r="Z762" s="504"/>
      <c r="AA762" s="504"/>
      <c r="AB762" s="504"/>
      <c r="AC762" s="504"/>
      <c r="AD762" s="504"/>
      <c r="AE762" s="504"/>
      <c r="AF762" s="504"/>
      <c r="AG762" s="504"/>
    </row>
    <row r="763" spans="1:33" s="420" customFormat="1" x14ac:dyDescent="0.2">
      <c r="A763" s="531"/>
      <c r="B763" s="506"/>
      <c r="C763" s="506"/>
      <c r="O763" s="504"/>
      <c r="P763" s="503"/>
      <c r="Q763" s="504"/>
      <c r="R763" s="504"/>
      <c r="S763" s="504"/>
      <c r="T763" s="504"/>
      <c r="U763" s="504"/>
      <c r="V763" s="504"/>
      <c r="W763" s="504"/>
      <c r="X763" s="504"/>
      <c r="Y763" s="504"/>
      <c r="Z763" s="504"/>
      <c r="AA763" s="504"/>
      <c r="AB763" s="504"/>
      <c r="AC763" s="504"/>
      <c r="AD763" s="504"/>
      <c r="AE763" s="504"/>
      <c r="AF763" s="504"/>
      <c r="AG763" s="504"/>
    </row>
    <row r="764" spans="1:33" s="420" customFormat="1" x14ac:dyDescent="0.2">
      <c r="A764" s="531"/>
      <c r="B764" s="506"/>
      <c r="C764" s="506"/>
      <c r="O764" s="504"/>
      <c r="P764" s="503"/>
      <c r="Q764" s="504"/>
      <c r="R764" s="504"/>
      <c r="S764" s="504"/>
      <c r="T764" s="504"/>
      <c r="U764" s="504"/>
      <c r="V764" s="504"/>
      <c r="W764" s="504"/>
      <c r="X764" s="504"/>
      <c r="Y764" s="504"/>
      <c r="Z764" s="504"/>
      <c r="AA764" s="504"/>
      <c r="AB764" s="504"/>
      <c r="AC764" s="504"/>
      <c r="AD764" s="504"/>
      <c r="AE764" s="504"/>
      <c r="AF764" s="504"/>
      <c r="AG764" s="504"/>
    </row>
    <row r="765" spans="1:33" s="420" customFormat="1" x14ac:dyDescent="0.2">
      <c r="A765" s="531"/>
      <c r="B765" s="506"/>
      <c r="C765" s="506"/>
      <c r="O765" s="504"/>
      <c r="P765" s="503"/>
      <c r="Q765" s="504"/>
      <c r="R765" s="504"/>
      <c r="S765" s="504"/>
      <c r="T765" s="504"/>
      <c r="U765" s="504"/>
      <c r="V765" s="504"/>
      <c r="W765" s="504"/>
      <c r="X765" s="504"/>
      <c r="Y765" s="504"/>
      <c r="Z765" s="504"/>
      <c r="AA765" s="504"/>
      <c r="AB765" s="504"/>
      <c r="AC765" s="504"/>
      <c r="AD765" s="504"/>
      <c r="AE765" s="504"/>
      <c r="AF765" s="504"/>
      <c r="AG765" s="504"/>
    </row>
    <row r="766" spans="1:33" s="420" customFormat="1" x14ac:dyDescent="0.2">
      <c r="A766" s="531"/>
      <c r="B766" s="506"/>
      <c r="C766" s="506"/>
      <c r="O766" s="504"/>
      <c r="P766" s="503"/>
      <c r="Q766" s="504"/>
      <c r="R766" s="504"/>
      <c r="S766" s="504"/>
      <c r="T766" s="504"/>
      <c r="U766" s="504"/>
      <c r="V766" s="504"/>
      <c r="W766" s="504"/>
      <c r="X766" s="504"/>
      <c r="Y766" s="504"/>
      <c r="Z766" s="504"/>
      <c r="AA766" s="504"/>
      <c r="AB766" s="504"/>
      <c r="AC766" s="504"/>
      <c r="AD766" s="504"/>
      <c r="AE766" s="504"/>
      <c r="AF766" s="504"/>
      <c r="AG766" s="504"/>
    </row>
    <row r="767" spans="1:33" s="420" customFormat="1" x14ac:dyDescent="0.2">
      <c r="A767" s="531"/>
      <c r="B767" s="506"/>
      <c r="C767" s="506"/>
      <c r="O767" s="504"/>
      <c r="P767" s="503"/>
      <c r="Q767" s="504"/>
      <c r="R767" s="504"/>
      <c r="S767" s="504"/>
      <c r="T767" s="504"/>
      <c r="U767" s="504"/>
      <c r="V767" s="504"/>
      <c r="W767" s="504"/>
      <c r="X767" s="504"/>
      <c r="Y767" s="504"/>
      <c r="Z767" s="504"/>
      <c r="AA767" s="504"/>
      <c r="AB767" s="504"/>
      <c r="AC767" s="504"/>
      <c r="AD767" s="504"/>
      <c r="AE767" s="504"/>
      <c r="AF767" s="504"/>
      <c r="AG767" s="504"/>
    </row>
    <row r="768" spans="1:33" s="420" customFormat="1" x14ac:dyDescent="0.2">
      <c r="A768" s="531"/>
      <c r="B768" s="506"/>
      <c r="C768" s="506"/>
      <c r="O768" s="504"/>
      <c r="P768" s="503"/>
      <c r="Q768" s="504"/>
      <c r="R768" s="504"/>
      <c r="S768" s="504"/>
      <c r="T768" s="504"/>
      <c r="U768" s="504"/>
      <c r="V768" s="504"/>
      <c r="W768" s="504"/>
      <c r="X768" s="504"/>
      <c r="Y768" s="504"/>
      <c r="Z768" s="504"/>
      <c r="AA768" s="504"/>
      <c r="AB768" s="504"/>
      <c r="AC768" s="504"/>
      <c r="AD768" s="504"/>
      <c r="AE768" s="504"/>
      <c r="AF768" s="504"/>
      <c r="AG768" s="504"/>
    </row>
    <row r="769" spans="1:33" s="420" customFormat="1" x14ac:dyDescent="0.2">
      <c r="A769" s="531"/>
      <c r="B769" s="506"/>
      <c r="C769" s="506"/>
      <c r="O769" s="504"/>
      <c r="P769" s="503"/>
      <c r="Q769" s="504"/>
      <c r="R769" s="504"/>
      <c r="S769" s="504"/>
      <c r="T769" s="504"/>
      <c r="U769" s="504"/>
      <c r="V769" s="504"/>
      <c r="W769" s="504"/>
      <c r="X769" s="504"/>
      <c r="Y769" s="504"/>
      <c r="Z769" s="504"/>
      <c r="AA769" s="504"/>
      <c r="AB769" s="504"/>
      <c r="AC769" s="504"/>
      <c r="AD769" s="504"/>
      <c r="AE769" s="504"/>
      <c r="AF769" s="504"/>
      <c r="AG769" s="504"/>
    </row>
    <row r="770" spans="1:33" s="420" customFormat="1" x14ac:dyDescent="0.2">
      <c r="A770" s="531"/>
      <c r="B770" s="506"/>
      <c r="C770" s="506"/>
      <c r="O770" s="504"/>
      <c r="P770" s="503"/>
      <c r="Q770" s="504"/>
      <c r="R770" s="504"/>
      <c r="S770" s="504"/>
      <c r="T770" s="504"/>
      <c r="U770" s="504"/>
      <c r="V770" s="504"/>
      <c r="W770" s="504"/>
      <c r="X770" s="504"/>
      <c r="Y770" s="504"/>
      <c r="Z770" s="504"/>
      <c r="AA770" s="504"/>
      <c r="AB770" s="504"/>
      <c r="AC770" s="504"/>
      <c r="AD770" s="504"/>
      <c r="AE770" s="504"/>
      <c r="AF770" s="504"/>
      <c r="AG770" s="504"/>
    </row>
    <row r="771" spans="1:33" s="420" customFormat="1" x14ac:dyDescent="0.2">
      <c r="A771" s="531"/>
      <c r="B771" s="506"/>
      <c r="C771" s="506"/>
      <c r="O771" s="504"/>
      <c r="P771" s="503"/>
      <c r="Q771" s="504"/>
      <c r="R771" s="504"/>
      <c r="S771" s="504"/>
      <c r="T771" s="504"/>
      <c r="U771" s="504"/>
      <c r="V771" s="504"/>
      <c r="W771" s="504"/>
      <c r="X771" s="504"/>
      <c r="Y771" s="504"/>
      <c r="Z771" s="504"/>
      <c r="AA771" s="504"/>
      <c r="AB771" s="504"/>
      <c r="AC771" s="504"/>
      <c r="AD771" s="504"/>
      <c r="AE771" s="504"/>
      <c r="AF771" s="504"/>
      <c r="AG771" s="504"/>
    </row>
    <row r="772" spans="1:33" s="420" customFormat="1" x14ac:dyDescent="0.2">
      <c r="A772" s="531"/>
      <c r="B772" s="506"/>
      <c r="C772" s="506"/>
      <c r="O772" s="504"/>
      <c r="P772" s="503"/>
      <c r="Q772" s="504"/>
      <c r="R772" s="504"/>
      <c r="S772" s="504"/>
      <c r="T772" s="504"/>
      <c r="U772" s="504"/>
      <c r="V772" s="504"/>
      <c r="W772" s="504"/>
      <c r="X772" s="504"/>
      <c r="Y772" s="504"/>
      <c r="Z772" s="504"/>
      <c r="AA772" s="504"/>
      <c r="AB772" s="504"/>
      <c r="AC772" s="504"/>
      <c r="AD772" s="504"/>
      <c r="AE772" s="504"/>
      <c r="AF772" s="504"/>
      <c r="AG772" s="504"/>
    </row>
    <row r="773" spans="1:33" s="420" customFormat="1" x14ac:dyDescent="0.2">
      <c r="A773" s="531"/>
      <c r="B773" s="506"/>
      <c r="C773" s="506"/>
      <c r="O773" s="504"/>
      <c r="P773" s="503"/>
      <c r="Q773" s="504"/>
      <c r="R773" s="504"/>
      <c r="S773" s="504"/>
      <c r="T773" s="504"/>
      <c r="U773" s="504"/>
      <c r="V773" s="504"/>
      <c r="W773" s="504"/>
      <c r="X773" s="504"/>
      <c r="Y773" s="504"/>
      <c r="Z773" s="504"/>
      <c r="AA773" s="504"/>
      <c r="AB773" s="504"/>
      <c r="AC773" s="504"/>
      <c r="AD773" s="504"/>
      <c r="AE773" s="504"/>
      <c r="AF773" s="504"/>
      <c r="AG773" s="504"/>
    </row>
    <row r="774" spans="1:33" s="420" customFormat="1" x14ac:dyDescent="0.2">
      <c r="A774" s="531"/>
      <c r="B774" s="506"/>
      <c r="C774" s="506"/>
      <c r="O774" s="504"/>
      <c r="P774" s="503"/>
      <c r="Q774" s="504"/>
      <c r="R774" s="504"/>
      <c r="S774" s="504"/>
      <c r="T774" s="504"/>
      <c r="U774" s="504"/>
      <c r="V774" s="504"/>
      <c r="W774" s="504"/>
      <c r="X774" s="504"/>
      <c r="Y774" s="504"/>
      <c r="Z774" s="504"/>
      <c r="AA774" s="504"/>
      <c r="AB774" s="504"/>
      <c r="AC774" s="504"/>
      <c r="AD774" s="504"/>
      <c r="AE774" s="504"/>
      <c r="AF774" s="504"/>
      <c r="AG774" s="504"/>
    </row>
    <row r="775" spans="1:33" s="420" customFormat="1" x14ac:dyDescent="0.2">
      <c r="A775" s="531"/>
      <c r="B775" s="506"/>
      <c r="C775" s="506"/>
      <c r="O775" s="504"/>
      <c r="P775" s="503"/>
      <c r="Q775" s="504"/>
      <c r="R775" s="504"/>
      <c r="S775" s="504"/>
      <c r="T775" s="504"/>
      <c r="U775" s="504"/>
      <c r="V775" s="504"/>
      <c r="W775" s="504"/>
      <c r="X775" s="504"/>
      <c r="Y775" s="504"/>
      <c r="Z775" s="504"/>
      <c r="AA775" s="504"/>
      <c r="AB775" s="504"/>
      <c r="AC775" s="504"/>
      <c r="AD775" s="504"/>
      <c r="AE775" s="504"/>
      <c r="AF775" s="504"/>
      <c r="AG775" s="504"/>
    </row>
    <row r="776" spans="1:33" s="420" customFormat="1" x14ac:dyDescent="0.2">
      <c r="A776" s="531"/>
      <c r="B776" s="506"/>
      <c r="C776" s="506"/>
      <c r="O776" s="504"/>
      <c r="P776" s="503"/>
      <c r="Q776" s="504"/>
      <c r="R776" s="504"/>
      <c r="S776" s="504"/>
      <c r="T776" s="504"/>
      <c r="U776" s="504"/>
      <c r="V776" s="504"/>
      <c r="W776" s="504"/>
      <c r="X776" s="504"/>
      <c r="Y776" s="504"/>
      <c r="Z776" s="504"/>
      <c r="AA776" s="504"/>
      <c r="AB776" s="504"/>
      <c r="AC776" s="504"/>
      <c r="AD776" s="504"/>
      <c r="AE776" s="504"/>
      <c r="AF776" s="504"/>
      <c r="AG776" s="504"/>
    </row>
    <row r="777" spans="1:33" s="420" customFormat="1" x14ac:dyDescent="0.2">
      <c r="A777" s="531"/>
      <c r="B777" s="506"/>
      <c r="C777" s="506"/>
      <c r="O777" s="504"/>
      <c r="P777" s="503"/>
      <c r="Q777" s="504"/>
      <c r="R777" s="504"/>
      <c r="S777" s="504"/>
      <c r="T777" s="504"/>
      <c r="U777" s="504"/>
      <c r="V777" s="504"/>
      <c r="W777" s="504"/>
      <c r="X777" s="504"/>
      <c r="Y777" s="504"/>
      <c r="Z777" s="504"/>
      <c r="AA777" s="504"/>
      <c r="AB777" s="504"/>
      <c r="AC777" s="504"/>
      <c r="AD777" s="504"/>
      <c r="AE777" s="504"/>
      <c r="AF777" s="504"/>
      <c r="AG777" s="504"/>
    </row>
    <row r="778" spans="1:33" s="420" customFormat="1" x14ac:dyDescent="0.2">
      <c r="A778" s="531"/>
      <c r="B778" s="506"/>
      <c r="C778" s="506"/>
      <c r="O778" s="504"/>
      <c r="P778" s="503"/>
      <c r="Q778" s="504"/>
      <c r="R778" s="504"/>
      <c r="S778" s="504"/>
      <c r="T778" s="504"/>
      <c r="U778" s="504"/>
      <c r="V778" s="504"/>
      <c r="W778" s="504"/>
      <c r="X778" s="504"/>
      <c r="Y778" s="504"/>
      <c r="Z778" s="504"/>
      <c r="AA778" s="504"/>
      <c r="AB778" s="504"/>
      <c r="AC778" s="504"/>
      <c r="AD778" s="504"/>
      <c r="AE778" s="504"/>
      <c r="AF778" s="504"/>
      <c r="AG778" s="504"/>
    </row>
    <row r="779" spans="1:33" s="420" customFormat="1" x14ac:dyDescent="0.2">
      <c r="A779" s="531"/>
      <c r="B779" s="506"/>
      <c r="C779" s="506"/>
      <c r="O779" s="504"/>
      <c r="P779" s="503"/>
      <c r="Q779" s="504"/>
      <c r="R779" s="504"/>
      <c r="S779" s="504"/>
      <c r="T779" s="504"/>
      <c r="U779" s="504"/>
      <c r="V779" s="504"/>
      <c r="W779" s="504"/>
      <c r="X779" s="504"/>
      <c r="Y779" s="504"/>
      <c r="Z779" s="504"/>
      <c r="AA779" s="504"/>
      <c r="AB779" s="504"/>
      <c r="AC779" s="504"/>
      <c r="AD779" s="504"/>
      <c r="AE779" s="504"/>
      <c r="AF779" s="504"/>
      <c r="AG779" s="504"/>
    </row>
    <row r="780" spans="1:33" s="420" customFormat="1" x14ac:dyDescent="0.2">
      <c r="A780" s="531"/>
      <c r="B780" s="506"/>
      <c r="C780" s="506"/>
      <c r="O780" s="504"/>
      <c r="P780" s="503"/>
      <c r="Q780" s="504"/>
      <c r="R780" s="504"/>
      <c r="S780" s="504"/>
      <c r="T780" s="504"/>
      <c r="U780" s="504"/>
      <c r="V780" s="504"/>
      <c r="W780" s="504"/>
      <c r="X780" s="504"/>
      <c r="Y780" s="504"/>
      <c r="Z780" s="504"/>
      <c r="AA780" s="504"/>
      <c r="AB780" s="504"/>
      <c r="AC780" s="504"/>
      <c r="AD780" s="504"/>
      <c r="AE780" s="504"/>
      <c r="AF780" s="504"/>
      <c r="AG780" s="504"/>
    </row>
    <row r="781" spans="1:33" s="420" customFormat="1" x14ac:dyDescent="0.2">
      <c r="A781" s="531"/>
      <c r="B781" s="506"/>
      <c r="C781" s="506"/>
      <c r="O781" s="504"/>
      <c r="P781" s="503"/>
      <c r="Q781" s="504"/>
      <c r="R781" s="504"/>
      <c r="S781" s="504"/>
      <c r="T781" s="504"/>
      <c r="U781" s="504"/>
      <c r="V781" s="504"/>
      <c r="W781" s="504"/>
      <c r="X781" s="504"/>
      <c r="Y781" s="504"/>
      <c r="Z781" s="504"/>
      <c r="AA781" s="504"/>
      <c r="AB781" s="504"/>
      <c r="AC781" s="504"/>
      <c r="AD781" s="504"/>
      <c r="AE781" s="504"/>
      <c r="AF781" s="504"/>
      <c r="AG781" s="504"/>
    </row>
    <row r="782" spans="1:33" s="420" customFormat="1" x14ac:dyDescent="0.2">
      <c r="A782" s="531"/>
      <c r="B782" s="506"/>
      <c r="C782" s="506"/>
      <c r="O782" s="504"/>
      <c r="P782" s="503"/>
      <c r="Q782" s="504"/>
      <c r="R782" s="504"/>
      <c r="S782" s="504"/>
      <c r="T782" s="504"/>
      <c r="U782" s="504"/>
      <c r="V782" s="504"/>
      <c r="W782" s="504"/>
      <c r="X782" s="504"/>
      <c r="Y782" s="504"/>
      <c r="Z782" s="504"/>
      <c r="AA782" s="504"/>
      <c r="AB782" s="504"/>
      <c r="AC782" s="504"/>
      <c r="AD782" s="504"/>
      <c r="AE782" s="504"/>
      <c r="AF782" s="504"/>
      <c r="AG782" s="504"/>
    </row>
    <row r="783" spans="1:33" s="420" customFormat="1" x14ac:dyDescent="0.2">
      <c r="A783" s="531"/>
      <c r="B783" s="506"/>
      <c r="C783" s="506"/>
      <c r="O783" s="504"/>
      <c r="P783" s="503"/>
      <c r="Q783" s="504"/>
      <c r="R783" s="504"/>
      <c r="S783" s="504"/>
      <c r="T783" s="504"/>
      <c r="U783" s="504"/>
      <c r="V783" s="504"/>
      <c r="W783" s="504"/>
      <c r="X783" s="504"/>
      <c r="Y783" s="504"/>
      <c r="Z783" s="504"/>
      <c r="AA783" s="504"/>
      <c r="AB783" s="504"/>
      <c r="AC783" s="504"/>
      <c r="AD783" s="504"/>
      <c r="AE783" s="504"/>
      <c r="AF783" s="504"/>
      <c r="AG783" s="504"/>
    </row>
    <row r="784" spans="1:33" s="420" customFormat="1" x14ac:dyDescent="0.2">
      <c r="A784" s="531"/>
      <c r="B784" s="506"/>
      <c r="C784" s="506"/>
      <c r="O784" s="504"/>
      <c r="P784" s="503"/>
      <c r="Q784" s="504"/>
      <c r="R784" s="504"/>
      <c r="S784" s="504"/>
      <c r="T784" s="504"/>
      <c r="U784" s="504"/>
      <c r="V784" s="504"/>
      <c r="W784" s="504"/>
      <c r="X784" s="504"/>
      <c r="Y784" s="504"/>
      <c r="Z784" s="504"/>
      <c r="AA784" s="504"/>
      <c r="AB784" s="504"/>
      <c r="AC784" s="504"/>
      <c r="AD784" s="504"/>
      <c r="AE784" s="504"/>
      <c r="AF784" s="504"/>
      <c r="AG784" s="504"/>
    </row>
    <row r="785" spans="1:33" s="420" customFormat="1" x14ac:dyDescent="0.2">
      <c r="A785" s="531"/>
      <c r="B785" s="506"/>
      <c r="C785" s="506"/>
      <c r="O785" s="504"/>
      <c r="P785" s="503"/>
      <c r="Q785" s="504"/>
      <c r="R785" s="504"/>
      <c r="S785" s="504"/>
      <c r="T785" s="504"/>
      <c r="U785" s="504"/>
      <c r="V785" s="504"/>
      <c r="W785" s="504"/>
      <c r="X785" s="504"/>
      <c r="Y785" s="504"/>
      <c r="Z785" s="504"/>
      <c r="AA785" s="504"/>
      <c r="AB785" s="504"/>
      <c r="AC785" s="504"/>
      <c r="AD785" s="504"/>
      <c r="AE785" s="504"/>
      <c r="AF785" s="504"/>
      <c r="AG785" s="504"/>
    </row>
    <row r="786" spans="1:33" s="420" customFormat="1" x14ac:dyDescent="0.2">
      <c r="A786" s="531"/>
      <c r="B786" s="506"/>
      <c r="C786" s="506"/>
      <c r="O786" s="504"/>
      <c r="P786" s="503"/>
      <c r="Q786" s="504"/>
      <c r="R786" s="504"/>
      <c r="S786" s="504"/>
      <c r="T786" s="504"/>
      <c r="U786" s="504"/>
      <c r="V786" s="504"/>
      <c r="W786" s="504"/>
      <c r="X786" s="504"/>
      <c r="Y786" s="504"/>
      <c r="Z786" s="504"/>
      <c r="AA786" s="504"/>
      <c r="AB786" s="504"/>
      <c r="AC786" s="504"/>
      <c r="AD786" s="504"/>
      <c r="AE786" s="504"/>
      <c r="AF786" s="504"/>
      <c r="AG786" s="504"/>
    </row>
    <row r="787" spans="1:33" s="420" customFormat="1" x14ac:dyDescent="0.2">
      <c r="A787" s="531"/>
      <c r="B787" s="506"/>
      <c r="C787" s="506"/>
      <c r="O787" s="504"/>
      <c r="P787" s="503"/>
      <c r="Q787" s="504"/>
      <c r="R787" s="504"/>
      <c r="S787" s="504"/>
      <c r="T787" s="504"/>
      <c r="U787" s="504"/>
      <c r="V787" s="504"/>
      <c r="W787" s="504"/>
      <c r="X787" s="504"/>
      <c r="Y787" s="504"/>
      <c r="Z787" s="504"/>
      <c r="AA787" s="504"/>
      <c r="AB787" s="504"/>
      <c r="AC787" s="504"/>
      <c r="AD787" s="504"/>
      <c r="AE787" s="504"/>
      <c r="AF787" s="504"/>
      <c r="AG787" s="504"/>
    </row>
    <row r="788" spans="1:33" s="420" customFormat="1" x14ac:dyDescent="0.2">
      <c r="A788" s="531"/>
      <c r="B788" s="506"/>
      <c r="C788" s="506"/>
      <c r="O788" s="504"/>
      <c r="P788" s="503"/>
      <c r="Q788" s="504"/>
      <c r="R788" s="504"/>
      <c r="S788" s="504"/>
      <c r="T788" s="504"/>
      <c r="U788" s="504"/>
      <c r="V788" s="504"/>
      <c r="W788" s="504"/>
      <c r="X788" s="504"/>
      <c r="Y788" s="504"/>
      <c r="Z788" s="504"/>
      <c r="AA788" s="504"/>
      <c r="AB788" s="504"/>
      <c r="AC788" s="504"/>
      <c r="AD788" s="504"/>
      <c r="AE788" s="504"/>
      <c r="AF788" s="504"/>
      <c r="AG788" s="504"/>
    </row>
    <row r="789" spans="1:33" s="420" customFormat="1" x14ac:dyDescent="0.2">
      <c r="A789" s="531"/>
      <c r="B789" s="506"/>
      <c r="C789" s="506"/>
      <c r="O789" s="504"/>
      <c r="P789" s="503"/>
      <c r="Q789" s="504"/>
      <c r="R789" s="504"/>
      <c r="S789" s="504"/>
      <c r="T789" s="504"/>
      <c r="U789" s="504"/>
      <c r="V789" s="504"/>
      <c r="W789" s="504"/>
      <c r="X789" s="504"/>
      <c r="Y789" s="504"/>
      <c r="Z789" s="504"/>
      <c r="AA789" s="504"/>
      <c r="AB789" s="504"/>
      <c r="AC789" s="504"/>
      <c r="AD789" s="504"/>
      <c r="AE789" s="504"/>
      <c r="AF789" s="504"/>
      <c r="AG789" s="504"/>
    </row>
    <row r="790" spans="1:33" s="420" customFormat="1" x14ac:dyDescent="0.2">
      <c r="A790" s="531"/>
      <c r="B790" s="506"/>
      <c r="C790" s="506"/>
      <c r="O790" s="504"/>
      <c r="P790" s="503"/>
      <c r="Q790" s="504"/>
      <c r="R790" s="504"/>
      <c r="S790" s="504"/>
      <c r="T790" s="504"/>
      <c r="U790" s="504"/>
      <c r="V790" s="504"/>
      <c r="W790" s="504"/>
      <c r="X790" s="504"/>
      <c r="Y790" s="504"/>
      <c r="Z790" s="504"/>
      <c r="AA790" s="504"/>
      <c r="AB790" s="504"/>
      <c r="AC790" s="504"/>
      <c r="AD790" s="504"/>
      <c r="AE790" s="504"/>
      <c r="AF790" s="504"/>
      <c r="AG790" s="504"/>
    </row>
    <row r="791" spans="1:33" s="420" customFormat="1" x14ac:dyDescent="0.2">
      <c r="A791" s="531"/>
      <c r="B791" s="506"/>
      <c r="C791" s="506"/>
      <c r="O791" s="504"/>
      <c r="P791" s="503"/>
      <c r="Q791" s="504"/>
      <c r="R791" s="504"/>
      <c r="S791" s="504"/>
      <c r="T791" s="504"/>
      <c r="U791" s="504"/>
      <c r="V791" s="504"/>
      <c r="W791" s="504"/>
      <c r="X791" s="504"/>
      <c r="Y791" s="504"/>
      <c r="Z791" s="504"/>
      <c r="AA791" s="504"/>
      <c r="AB791" s="504"/>
      <c r="AC791" s="504"/>
      <c r="AD791" s="504"/>
      <c r="AE791" s="504"/>
      <c r="AF791" s="504"/>
      <c r="AG791" s="504"/>
    </row>
    <row r="792" spans="1:33" s="420" customFormat="1" x14ac:dyDescent="0.2">
      <c r="A792" s="531"/>
      <c r="B792" s="506"/>
      <c r="C792" s="506"/>
      <c r="O792" s="504"/>
      <c r="P792" s="503"/>
      <c r="Q792" s="504"/>
      <c r="R792" s="504"/>
      <c r="S792" s="504"/>
      <c r="T792" s="504"/>
      <c r="U792" s="504"/>
      <c r="V792" s="504"/>
      <c r="W792" s="504"/>
      <c r="X792" s="504"/>
      <c r="Y792" s="504"/>
      <c r="Z792" s="504"/>
      <c r="AA792" s="504"/>
      <c r="AB792" s="504"/>
      <c r="AC792" s="504"/>
      <c r="AD792" s="504"/>
      <c r="AE792" s="504"/>
      <c r="AF792" s="504"/>
      <c r="AG792" s="504"/>
    </row>
    <row r="793" spans="1:33" s="420" customFormat="1" x14ac:dyDescent="0.2">
      <c r="A793" s="531"/>
      <c r="B793" s="506"/>
      <c r="C793" s="506"/>
      <c r="O793" s="504"/>
      <c r="P793" s="503"/>
      <c r="Q793" s="504"/>
      <c r="R793" s="504"/>
      <c r="S793" s="504"/>
      <c r="T793" s="504"/>
      <c r="U793" s="504"/>
      <c r="V793" s="504"/>
      <c r="W793" s="504"/>
      <c r="X793" s="504"/>
      <c r="Y793" s="504"/>
      <c r="Z793" s="504"/>
      <c r="AA793" s="504"/>
      <c r="AB793" s="504"/>
      <c r="AC793" s="504"/>
      <c r="AD793" s="504"/>
      <c r="AE793" s="504"/>
      <c r="AF793" s="504"/>
      <c r="AG793" s="504"/>
    </row>
    <row r="794" spans="1:33" s="420" customFormat="1" x14ac:dyDescent="0.2">
      <c r="A794" s="531"/>
      <c r="B794" s="506"/>
      <c r="C794" s="506"/>
      <c r="O794" s="504"/>
      <c r="P794" s="503"/>
      <c r="Q794" s="504"/>
      <c r="R794" s="504"/>
      <c r="S794" s="504"/>
      <c r="T794" s="504"/>
      <c r="U794" s="504"/>
      <c r="V794" s="504"/>
      <c r="W794" s="504"/>
      <c r="X794" s="504"/>
      <c r="Y794" s="504"/>
      <c r="Z794" s="504"/>
      <c r="AA794" s="504"/>
      <c r="AB794" s="504"/>
      <c r="AC794" s="504"/>
      <c r="AD794" s="504"/>
      <c r="AE794" s="504"/>
      <c r="AF794" s="504"/>
      <c r="AG794" s="504"/>
    </row>
    <row r="795" spans="1:33" s="420" customFormat="1" x14ac:dyDescent="0.2">
      <c r="A795" s="531"/>
      <c r="B795" s="506"/>
      <c r="C795" s="506"/>
      <c r="O795" s="504"/>
      <c r="P795" s="503"/>
      <c r="Q795" s="504"/>
      <c r="R795" s="504"/>
      <c r="S795" s="504"/>
      <c r="T795" s="504"/>
      <c r="U795" s="504"/>
      <c r="V795" s="504"/>
      <c r="W795" s="504"/>
      <c r="X795" s="504"/>
      <c r="Y795" s="504"/>
      <c r="Z795" s="504"/>
      <c r="AA795" s="504"/>
      <c r="AB795" s="504"/>
      <c r="AC795" s="504"/>
      <c r="AD795" s="504"/>
      <c r="AE795" s="504"/>
      <c r="AF795" s="504"/>
      <c r="AG795" s="504"/>
    </row>
    <row r="796" spans="1:33" s="420" customFormat="1" x14ac:dyDescent="0.2">
      <c r="A796" s="531"/>
      <c r="B796" s="506"/>
      <c r="C796" s="506"/>
      <c r="O796" s="504"/>
      <c r="P796" s="503"/>
      <c r="Q796" s="504"/>
      <c r="R796" s="504"/>
      <c r="S796" s="504"/>
      <c r="T796" s="504"/>
      <c r="U796" s="504"/>
      <c r="V796" s="504"/>
      <c r="W796" s="504"/>
      <c r="X796" s="504"/>
      <c r="Y796" s="504"/>
      <c r="Z796" s="504"/>
      <c r="AA796" s="504"/>
      <c r="AB796" s="504"/>
      <c r="AC796" s="504"/>
      <c r="AD796" s="504"/>
      <c r="AE796" s="504"/>
      <c r="AF796" s="504"/>
      <c r="AG796" s="504"/>
    </row>
    <row r="797" spans="1:33" s="420" customFormat="1" x14ac:dyDescent="0.2">
      <c r="A797" s="531"/>
      <c r="B797" s="506"/>
      <c r="C797" s="506"/>
      <c r="O797" s="504"/>
      <c r="P797" s="503"/>
      <c r="Q797" s="504"/>
      <c r="R797" s="504"/>
      <c r="S797" s="504"/>
      <c r="T797" s="504"/>
      <c r="U797" s="504"/>
      <c r="V797" s="504"/>
      <c r="W797" s="504"/>
      <c r="X797" s="504"/>
      <c r="Y797" s="504"/>
      <c r="Z797" s="504"/>
      <c r="AA797" s="504"/>
      <c r="AB797" s="504"/>
      <c r="AC797" s="504"/>
      <c r="AD797" s="504"/>
      <c r="AE797" s="504"/>
      <c r="AF797" s="504"/>
      <c r="AG797" s="504"/>
    </row>
    <row r="798" spans="1:33" s="420" customFormat="1" x14ac:dyDescent="0.2">
      <c r="A798" s="531"/>
      <c r="B798" s="506"/>
      <c r="C798" s="506"/>
      <c r="O798" s="504"/>
      <c r="P798" s="503"/>
      <c r="Q798" s="504"/>
      <c r="R798" s="504"/>
      <c r="S798" s="504"/>
      <c r="T798" s="504"/>
      <c r="U798" s="504"/>
      <c r="V798" s="504"/>
      <c r="W798" s="504"/>
      <c r="X798" s="504"/>
      <c r="Y798" s="504"/>
      <c r="Z798" s="504"/>
      <c r="AA798" s="504"/>
      <c r="AB798" s="504"/>
      <c r="AC798" s="504"/>
      <c r="AD798" s="504"/>
      <c r="AE798" s="504"/>
      <c r="AF798" s="504"/>
      <c r="AG798" s="504"/>
    </row>
    <row r="799" spans="1:33" s="420" customFormat="1" x14ac:dyDescent="0.2">
      <c r="A799" s="531"/>
      <c r="B799" s="506"/>
      <c r="C799" s="506"/>
      <c r="O799" s="504"/>
      <c r="P799" s="503"/>
      <c r="Q799" s="504"/>
      <c r="R799" s="504"/>
      <c r="S799" s="504"/>
      <c r="T799" s="504"/>
      <c r="U799" s="504"/>
      <c r="V799" s="504"/>
      <c r="W799" s="504"/>
      <c r="X799" s="504"/>
      <c r="Y799" s="504"/>
      <c r="Z799" s="504"/>
      <c r="AA799" s="504"/>
      <c r="AB799" s="504"/>
      <c r="AC799" s="504"/>
      <c r="AD799" s="504"/>
      <c r="AE799" s="504"/>
      <c r="AF799" s="504"/>
      <c r="AG799" s="504"/>
    </row>
    <row r="800" spans="1:33" s="420" customFormat="1" x14ac:dyDescent="0.2">
      <c r="A800" s="531"/>
      <c r="B800" s="506"/>
      <c r="C800" s="506"/>
      <c r="O800" s="504"/>
      <c r="P800" s="503"/>
      <c r="Q800" s="504"/>
      <c r="R800" s="504"/>
      <c r="S800" s="504"/>
      <c r="T800" s="504"/>
      <c r="U800" s="504"/>
      <c r="V800" s="504"/>
      <c r="W800" s="504"/>
      <c r="X800" s="504"/>
      <c r="Y800" s="504"/>
      <c r="Z800" s="504"/>
      <c r="AA800" s="504"/>
      <c r="AB800" s="504"/>
      <c r="AC800" s="504"/>
      <c r="AD800" s="504"/>
      <c r="AE800" s="504"/>
      <c r="AF800" s="504"/>
      <c r="AG800" s="504"/>
    </row>
    <row r="801" spans="1:33" s="420" customFormat="1" x14ac:dyDescent="0.2">
      <c r="A801" s="531"/>
      <c r="B801" s="506"/>
      <c r="C801" s="506"/>
      <c r="O801" s="504"/>
      <c r="P801" s="503"/>
      <c r="Q801" s="504"/>
      <c r="R801" s="504"/>
      <c r="S801" s="504"/>
      <c r="T801" s="504"/>
      <c r="U801" s="504"/>
      <c r="V801" s="504"/>
      <c r="W801" s="504"/>
      <c r="X801" s="504"/>
      <c r="Y801" s="504"/>
      <c r="Z801" s="504"/>
      <c r="AA801" s="504"/>
      <c r="AB801" s="504"/>
      <c r="AC801" s="504"/>
      <c r="AD801" s="504"/>
      <c r="AE801" s="504"/>
      <c r="AF801" s="504"/>
      <c r="AG801" s="504"/>
    </row>
    <row r="802" spans="1:33" s="420" customFormat="1" x14ac:dyDescent="0.2">
      <c r="A802" s="531"/>
      <c r="B802" s="506"/>
      <c r="C802" s="506"/>
      <c r="O802" s="504"/>
      <c r="P802" s="503"/>
      <c r="Q802" s="504"/>
      <c r="R802" s="504"/>
      <c r="S802" s="504"/>
      <c r="T802" s="504"/>
      <c r="U802" s="504"/>
      <c r="V802" s="504"/>
      <c r="W802" s="504"/>
      <c r="X802" s="504"/>
      <c r="Y802" s="504"/>
      <c r="Z802" s="504"/>
      <c r="AA802" s="504"/>
      <c r="AB802" s="504"/>
      <c r="AC802" s="504"/>
      <c r="AD802" s="504"/>
      <c r="AE802" s="504"/>
      <c r="AF802" s="504"/>
      <c r="AG802" s="504"/>
    </row>
    <row r="803" spans="1:33" s="420" customFormat="1" x14ac:dyDescent="0.2">
      <c r="A803" s="531"/>
      <c r="B803" s="506"/>
      <c r="C803" s="506"/>
      <c r="O803" s="504"/>
      <c r="P803" s="503"/>
      <c r="Q803" s="504"/>
      <c r="R803" s="504"/>
      <c r="S803" s="504"/>
      <c r="T803" s="504"/>
      <c r="U803" s="504"/>
      <c r="V803" s="504"/>
      <c r="W803" s="504"/>
      <c r="X803" s="504"/>
      <c r="Y803" s="504"/>
      <c r="Z803" s="504"/>
      <c r="AA803" s="504"/>
      <c r="AB803" s="504"/>
      <c r="AC803" s="504"/>
      <c r="AD803" s="504"/>
      <c r="AE803" s="504"/>
      <c r="AF803" s="504"/>
      <c r="AG803" s="504"/>
    </row>
    <row r="804" spans="1:33" s="420" customFormat="1" x14ac:dyDescent="0.2">
      <c r="A804" s="531"/>
      <c r="B804" s="506"/>
      <c r="C804" s="506"/>
      <c r="O804" s="504"/>
      <c r="P804" s="503"/>
      <c r="Q804" s="504"/>
      <c r="R804" s="504"/>
      <c r="S804" s="504"/>
      <c r="T804" s="504"/>
      <c r="U804" s="504"/>
      <c r="V804" s="504"/>
      <c r="W804" s="504"/>
      <c r="X804" s="504"/>
      <c r="Y804" s="504"/>
      <c r="Z804" s="504"/>
      <c r="AA804" s="504"/>
      <c r="AB804" s="504"/>
      <c r="AC804" s="504"/>
      <c r="AD804" s="504"/>
      <c r="AE804" s="504"/>
      <c r="AF804" s="504"/>
      <c r="AG804" s="504"/>
    </row>
    <row r="805" spans="1:33" s="420" customFormat="1" x14ac:dyDescent="0.2">
      <c r="A805" s="531"/>
      <c r="B805" s="506"/>
      <c r="C805" s="506"/>
      <c r="O805" s="504"/>
      <c r="P805" s="503"/>
      <c r="Q805" s="504"/>
      <c r="R805" s="504"/>
      <c r="S805" s="504"/>
      <c r="T805" s="504"/>
      <c r="U805" s="504"/>
      <c r="V805" s="504"/>
      <c r="W805" s="504"/>
      <c r="X805" s="504"/>
      <c r="Y805" s="504"/>
      <c r="Z805" s="504"/>
      <c r="AA805" s="504"/>
      <c r="AB805" s="504"/>
      <c r="AC805" s="504"/>
      <c r="AD805" s="504"/>
      <c r="AE805" s="504"/>
      <c r="AF805" s="504"/>
      <c r="AG805" s="504"/>
    </row>
    <row r="806" spans="1:33" s="420" customFormat="1" x14ac:dyDescent="0.2">
      <c r="A806" s="531"/>
      <c r="B806" s="506"/>
      <c r="C806" s="506"/>
      <c r="O806" s="504"/>
      <c r="P806" s="503"/>
      <c r="Q806" s="504"/>
      <c r="R806" s="504"/>
      <c r="S806" s="504"/>
      <c r="T806" s="504"/>
      <c r="U806" s="504"/>
      <c r="V806" s="504"/>
      <c r="W806" s="504"/>
      <c r="X806" s="504"/>
      <c r="Y806" s="504"/>
      <c r="Z806" s="504"/>
      <c r="AA806" s="504"/>
      <c r="AB806" s="504"/>
      <c r="AC806" s="504"/>
      <c r="AD806" s="504"/>
      <c r="AE806" s="504"/>
      <c r="AF806" s="504"/>
      <c r="AG806" s="504"/>
    </row>
    <row r="807" spans="1:33" s="420" customFormat="1" x14ac:dyDescent="0.2">
      <c r="A807" s="531"/>
      <c r="B807" s="506"/>
      <c r="C807" s="506"/>
      <c r="O807" s="504"/>
      <c r="P807" s="503"/>
      <c r="Q807" s="504"/>
      <c r="R807" s="504"/>
      <c r="S807" s="504"/>
      <c r="T807" s="504"/>
      <c r="U807" s="504"/>
      <c r="V807" s="504"/>
      <c r="W807" s="504"/>
      <c r="X807" s="504"/>
      <c r="Y807" s="504"/>
      <c r="Z807" s="504"/>
      <c r="AA807" s="504"/>
      <c r="AB807" s="504"/>
      <c r="AC807" s="504"/>
      <c r="AD807" s="504"/>
      <c r="AE807" s="504"/>
      <c r="AF807" s="504"/>
      <c r="AG807" s="504"/>
    </row>
    <row r="808" spans="1:33" s="420" customFormat="1" x14ac:dyDescent="0.2">
      <c r="A808" s="531"/>
      <c r="B808" s="506"/>
      <c r="C808" s="506"/>
      <c r="O808" s="504"/>
      <c r="P808" s="503"/>
      <c r="Q808" s="504"/>
      <c r="R808" s="504"/>
      <c r="S808" s="504"/>
      <c r="T808" s="504"/>
      <c r="U808" s="504"/>
      <c r="V808" s="504"/>
      <c r="W808" s="504"/>
      <c r="X808" s="504"/>
      <c r="Y808" s="504"/>
      <c r="Z808" s="504"/>
      <c r="AA808" s="504"/>
      <c r="AB808" s="504"/>
      <c r="AC808" s="504"/>
      <c r="AD808" s="504"/>
      <c r="AE808" s="504"/>
      <c r="AF808" s="504"/>
      <c r="AG808" s="504"/>
    </row>
    <row r="809" spans="1:33" s="420" customFormat="1" x14ac:dyDescent="0.2">
      <c r="A809" s="531"/>
      <c r="B809" s="506"/>
      <c r="C809" s="506"/>
      <c r="O809" s="504"/>
      <c r="P809" s="503"/>
      <c r="Q809" s="504"/>
      <c r="R809" s="504"/>
      <c r="S809" s="504"/>
      <c r="T809" s="504"/>
      <c r="U809" s="504"/>
      <c r="V809" s="504"/>
      <c r="W809" s="504"/>
      <c r="X809" s="504"/>
      <c r="Y809" s="504"/>
      <c r="Z809" s="504"/>
      <c r="AA809" s="504"/>
      <c r="AB809" s="504"/>
      <c r="AC809" s="504"/>
      <c r="AD809" s="504"/>
      <c r="AE809" s="504"/>
      <c r="AF809" s="504"/>
      <c r="AG809" s="504"/>
    </row>
    <row r="810" spans="1:33" s="420" customFormat="1" x14ac:dyDescent="0.2">
      <c r="A810" s="531"/>
      <c r="B810" s="506"/>
      <c r="C810" s="506"/>
      <c r="O810" s="504"/>
      <c r="P810" s="503"/>
      <c r="Q810" s="504"/>
      <c r="R810" s="504"/>
      <c r="S810" s="504"/>
      <c r="T810" s="504"/>
      <c r="U810" s="504"/>
      <c r="V810" s="504"/>
      <c r="W810" s="504"/>
      <c r="X810" s="504"/>
      <c r="Y810" s="504"/>
      <c r="Z810" s="504"/>
      <c r="AA810" s="504"/>
      <c r="AB810" s="504"/>
      <c r="AC810" s="504"/>
      <c r="AD810" s="504"/>
      <c r="AE810" s="504"/>
      <c r="AF810" s="504"/>
      <c r="AG810" s="504"/>
    </row>
    <row r="811" spans="1:33" s="420" customFormat="1" x14ac:dyDescent="0.2">
      <c r="A811" s="531"/>
      <c r="B811" s="506"/>
      <c r="C811" s="506"/>
      <c r="O811" s="504"/>
      <c r="P811" s="503"/>
      <c r="Q811" s="504"/>
      <c r="R811" s="504"/>
      <c r="S811" s="504"/>
      <c r="T811" s="504"/>
      <c r="U811" s="504"/>
      <c r="V811" s="504"/>
      <c r="W811" s="504"/>
      <c r="X811" s="504"/>
      <c r="Y811" s="504"/>
      <c r="Z811" s="504"/>
      <c r="AA811" s="504"/>
      <c r="AB811" s="504"/>
      <c r="AC811" s="504"/>
      <c r="AD811" s="504"/>
      <c r="AE811" s="504"/>
      <c r="AF811" s="504"/>
      <c r="AG811" s="504"/>
    </row>
    <row r="812" spans="1:33" s="420" customFormat="1" x14ac:dyDescent="0.2">
      <c r="A812" s="531"/>
      <c r="B812" s="506"/>
      <c r="C812" s="506"/>
      <c r="O812" s="504"/>
      <c r="P812" s="503"/>
      <c r="Q812" s="504"/>
      <c r="R812" s="504"/>
      <c r="S812" s="504"/>
      <c r="T812" s="504"/>
      <c r="U812" s="504"/>
      <c r="V812" s="504"/>
      <c r="W812" s="504"/>
      <c r="X812" s="504"/>
      <c r="Y812" s="504"/>
      <c r="Z812" s="504"/>
      <c r="AA812" s="504"/>
      <c r="AB812" s="504"/>
      <c r="AC812" s="504"/>
      <c r="AD812" s="504"/>
      <c r="AE812" s="504"/>
      <c r="AF812" s="504"/>
      <c r="AG812" s="504"/>
    </row>
    <row r="813" spans="1:33" s="420" customFormat="1" x14ac:dyDescent="0.2">
      <c r="A813" s="531"/>
      <c r="B813" s="506"/>
      <c r="C813" s="506"/>
      <c r="O813" s="504"/>
      <c r="P813" s="503"/>
      <c r="Q813" s="504"/>
      <c r="R813" s="504"/>
      <c r="S813" s="504"/>
      <c r="T813" s="504"/>
      <c r="U813" s="504"/>
      <c r="V813" s="504"/>
      <c r="W813" s="504"/>
      <c r="X813" s="504"/>
      <c r="Y813" s="504"/>
      <c r="Z813" s="504"/>
      <c r="AA813" s="504"/>
      <c r="AB813" s="504"/>
      <c r="AC813" s="504"/>
      <c r="AD813" s="504"/>
      <c r="AE813" s="504"/>
      <c r="AF813" s="504"/>
      <c r="AG813" s="504"/>
    </row>
    <row r="814" spans="1:33" s="420" customFormat="1" x14ac:dyDescent="0.2">
      <c r="A814" s="531"/>
      <c r="B814" s="506"/>
      <c r="C814" s="506"/>
      <c r="O814" s="504"/>
      <c r="P814" s="503"/>
      <c r="Q814" s="504"/>
      <c r="R814" s="504"/>
      <c r="S814" s="504"/>
      <c r="T814" s="504"/>
      <c r="U814" s="504"/>
      <c r="V814" s="504"/>
      <c r="W814" s="504"/>
      <c r="X814" s="504"/>
      <c r="Y814" s="504"/>
      <c r="Z814" s="504"/>
      <c r="AA814" s="504"/>
      <c r="AB814" s="504"/>
      <c r="AC814" s="504"/>
      <c r="AD814" s="504"/>
      <c r="AE814" s="504"/>
      <c r="AF814" s="504"/>
      <c r="AG814" s="504"/>
    </row>
    <row r="815" spans="1:33" s="420" customFormat="1" x14ac:dyDescent="0.2">
      <c r="A815" s="531"/>
      <c r="B815" s="506"/>
      <c r="C815" s="506"/>
      <c r="O815" s="504"/>
      <c r="P815" s="503"/>
      <c r="Q815" s="504"/>
      <c r="R815" s="504"/>
      <c r="S815" s="504"/>
      <c r="T815" s="504"/>
      <c r="U815" s="504"/>
      <c r="V815" s="504"/>
      <c r="W815" s="504"/>
      <c r="X815" s="504"/>
      <c r="Y815" s="504"/>
      <c r="Z815" s="504"/>
      <c r="AA815" s="504"/>
      <c r="AB815" s="504"/>
      <c r="AC815" s="504"/>
      <c r="AD815" s="504"/>
      <c r="AE815" s="504"/>
      <c r="AF815" s="504"/>
      <c r="AG815" s="504"/>
    </row>
    <row r="816" spans="1:33" s="420" customFormat="1" x14ac:dyDescent="0.2">
      <c r="A816" s="531"/>
      <c r="B816" s="506"/>
      <c r="C816" s="506"/>
      <c r="O816" s="504"/>
      <c r="P816" s="503"/>
      <c r="Q816" s="504"/>
      <c r="R816" s="504"/>
      <c r="S816" s="504"/>
      <c r="T816" s="504"/>
      <c r="U816" s="504"/>
      <c r="V816" s="504"/>
      <c r="W816" s="504"/>
      <c r="X816" s="504"/>
      <c r="Y816" s="504"/>
      <c r="Z816" s="504"/>
      <c r="AA816" s="504"/>
      <c r="AB816" s="504"/>
      <c r="AC816" s="504"/>
      <c r="AD816" s="504"/>
      <c r="AE816" s="504"/>
      <c r="AF816" s="504"/>
      <c r="AG816" s="504"/>
    </row>
    <row r="817" spans="1:33" s="420" customFormat="1" x14ac:dyDescent="0.2">
      <c r="A817" s="531"/>
      <c r="B817" s="506"/>
      <c r="C817" s="506"/>
      <c r="O817" s="504"/>
      <c r="P817" s="503"/>
      <c r="Q817" s="504"/>
      <c r="R817" s="504"/>
      <c r="S817" s="504"/>
      <c r="T817" s="504"/>
      <c r="U817" s="504"/>
      <c r="V817" s="504"/>
      <c r="W817" s="504"/>
      <c r="X817" s="504"/>
      <c r="Y817" s="504"/>
      <c r="Z817" s="504"/>
      <c r="AA817" s="504"/>
      <c r="AB817" s="504"/>
      <c r="AC817" s="504"/>
      <c r="AD817" s="504"/>
      <c r="AE817" s="504"/>
      <c r="AF817" s="504"/>
      <c r="AG817" s="504"/>
    </row>
    <row r="818" spans="1:33" s="420" customFormat="1" x14ac:dyDescent="0.2">
      <c r="A818" s="531"/>
      <c r="B818" s="506"/>
      <c r="C818" s="506"/>
      <c r="O818" s="504"/>
      <c r="P818" s="503"/>
      <c r="Q818" s="504"/>
      <c r="R818" s="504"/>
      <c r="S818" s="504"/>
      <c r="T818" s="504"/>
      <c r="U818" s="504"/>
      <c r="V818" s="504"/>
      <c r="W818" s="504"/>
      <c r="X818" s="504"/>
      <c r="Y818" s="504"/>
      <c r="Z818" s="504"/>
      <c r="AA818" s="504"/>
      <c r="AB818" s="504"/>
      <c r="AC818" s="504"/>
      <c r="AD818" s="504"/>
      <c r="AE818" s="504"/>
      <c r="AF818" s="504"/>
      <c r="AG818" s="504"/>
    </row>
    <row r="819" spans="1:33" s="420" customFormat="1" x14ac:dyDescent="0.2">
      <c r="A819" s="531"/>
      <c r="B819" s="506"/>
      <c r="C819" s="506"/>
      <c r="O819" s="504"/>
      <c r="P819" s="503"/>
      <c r="Q819" s="504"/>
      <c r="R819" s="504"/>
      <c r="S819" s="504"/>
      <c r="T819" s="504"/>
      <c r="U819" s="504"/>
      <c r="V819" s="504"/>
      <c r="W819" s="504"/>
      <c r="X819" s="504"/>
      <c r="Y819" s="504"/>
      <c r="Z819" s="504"/>
      <c r="AA819" s="504"/>
      <c r="AB819" s="504"/>
      <c r="AC819" s="504"/>
      <c r="AD819" s="504"/>
      <c r="AE819" s="504"/>
      <c r="AF819" s="504"/>
      <c r="AG819" s="504"/>
    </row>
    <row r="820" spans="1:33" s="420" customFormat="1" x14ac:dyDescent="0.2">
      <c r="A820" s="531"/>
      <c r="B820" s="506"/>
      <c r="C820" s="506"/>
      <c r="O820" s="504"/>
      <c r="P820" s="503"/>
      <c r="Q820" s="504"/>
      <c r="R820" s="504"/>
      <c r="S820" s="504"/>
      <c r="T820" s="504"/>
      <c r="U820" s="504"/>
      <c r="V820" s="504"/>
      <c r="W820" s="504"/>
      <c r="X820" s="504"/>
      <c r="Y820" s="504"/>
      <c r="Z820" s="504"/>
      <c r="AA820" s="504"/>
      <c r="AB820" s="504"/>
      <c r="AC820" s="504"/>
      <c r="AD820" s="504"/>
      <c r="AE820" s="504"/>
      <c r="AF820" s="504"/>
      <c r="AG820" s="504"/>
    </row>
    <row r="821" spans="1:33" s="420" customFormat="1" x14ac:dyDescent="0.2">
      <c r="A821" s="531"/>
      <c r="B821" s="506"/>
      <c r="C821" s="506"/>
      <c r="O821" s="504"/>
      <c r="P821" s="503"/>
      <c r="Q821" s="504"/>
      <c r="R821" s="504"/>
      <c r="S821" s="504"/>
      <c r="T821" s="504"/>
      <c r="U821" s="504"/>
      <c r="V821" s="504"/>
      <c r="W821" s="504"/>
      <c r="X821" s="504"/>
      <c r="Y821" s="504"/>
      <c r="Z821" s="504"/>
      <c r="AA821" s="504"/>
      <c r="AB821" s="504"/>
      <c r="AC821" s="504"/>
      <c r="AD821" s="504"/>
      <c r="AE821" s="504"/>
      <c r="AF821" s="504"/>
      <c r="AG821" s="504"/>
    </row>
    <row r="822" spans="1:33" s="420" customFormat="1" x14ac:dyDescent="0.2">
      <c r="A822" s="531"/>
      <c r="B822" s="506"/>
      <c r="C822" s="506"/>
      <c r="O822" s="504"/>
      <c r="P822" s="503"/>
      <c r="Q822" s="504"/>
      <c r="R822" s="504"/>
      <c r="S822" s="504"/>
      <c r="T822" s="504"/>
      <c r="U822" s="504"/>
      <c r="V822" s="504"/>
      <c r="W822" s="504"/>
      <c r="X822" s="504"/>
      <c r="Y822" s="504"/>
      <c r="Z822" s="504"/>
      <c r="AA822" s="504"/>
      <c r="AB822" s="504"/>
      <c r="AC822" s="504"/>
      <c r="AD822" s="504"/>
      <c r="AE822" s="504"/>
      <c r="AF822" s="504"/>
      <c r="AG822" s="504"/>
    </row>
    <row r="823" spans="1:33" s="420" customFormat="1" x14ac:dyDescent="0.2">
      <c r="A823" s="531"/>
      <c r="B823" s="506"/>
      <c r="C823" s="506"/>
      <c r="O823" s="504"/>
      <c r="P823" s="503"/>
      <c r="Q823" s="504"/>
      <c r="R823" s="504"/>
      <c r="S823" s="504"/>
      <c r="T823" s="504"/>
      <c r="U823" s="504"/>
      <c r="V823" s="504"/>
      <c r="W823" s="504"/>
      <c r="X823" s="504"/>
      <c r="Y823" s="504"/>
      <c r="Z823" s="504"/>
      <c r="AA823" s="504"/>
      <c r="AB823" s="504"/>
      <c r="AC823" s="504"/>
      <c r="AD823" s="504"/>
      <c r="AE823" s="504"/>
      <c r="AF823" s="504"/>
      <c r="AG823" s="504"/>
    </row>
    <row r="824" spans="1:33" s="420" customFormat="1" x14ac:dyDescent="0.2">
      <c r="A824" s="531"/>
      <c r="B824" s="506"/>
      <c r="C824" s="506"/>
      <c r="O824" s="504"/>
      <c r="P824" s="503"/>
      <c r="Q824" s="504"/>
      <c r="R824" s="504"/>
      <c r="S824" s="504"/>
      <c r="T824" s="504"/>
      <c r="U824" s="504"/>
      <c r="V824" s="504"/>
      <c r="W824" s="504"/>
      <c r="X824" s="504"/>
      <c r="Y824" s="504"/>
      <c r="Z824" s="504"/>
      <c r="AA824" s="504"/>
      <c r="AB824" s="504"/>
      <c r="AC824" s="504"/>
      <c r="AD824" s="504"/>
      <c r="AE824" s="504"/>
      <c r="AF824" s="504"/>
      <c r="AG824" s="504"/>
    </row>
    <row r="825" spans="1:33" s="420" customFormat="1" x14ac:dyDescent="0.2">
      <c r="A825" s="531"/>
      <c r="B825" s="506"/>
      <c r="C825" s="506"/>
      <c r="O825" s="504"/>
      <c r="P825" s="503"/>
      <c r="Q825" s="504"/>
      <c r="R825" s="504"/>
      <c r="S825" s="504"/>
      <c r="T825" s="504"/>
      <c r="U825" s="504"/>
      <c r="V825" s="504"/>
      <c r="W825" s="504"/>
      <c r="X825" s="504"/>
      <c r="Y825" s="504"/>
      <c r="Z825" s="504"/>
      <c r="AA825" s="504"/>
      <c r="AB825" s="504"/>
      <c r="AC825" s="504"/>
      <c r="AD825" s="504"/>
      <c r="AE825" s="504"/>
      <c r="AF825" s="504"/>
      <c r="AG825" s="504"/>
    </row>
    <row r="826" spans="1:33" s="420" customFormat="1" x14ac:dyDescent="0.2">
      <c r="A826" s="531"/>
      <c r="B826" s="506"/>
      <c r="C826" s="506"/>
      <c r="O826" s="504"/>
      <c r="P826" s="503"/>
      <c r="Q826" s="504"/>
      <c r="R826" s="504"/>
      <c r="S826" s="504"/>
      <c r="T826" s="504"/>
      <c r="U826" s="504"/>
      <c r="V826" s="504"/>
      <c r="W826" s="504"/>
      <c r="X826" s="504"/>
      <c r="Y826" s="504"/>
      <c r="Z826" s="504"/>
      <c r="AA826" s="504"/>
      <c r="AB826" s="504"/>
      <c r="AC826" s="504"/>
      <c r="AD826" s="504"/>
      <c r="AE826" s="504"/>
      <c r="AF826" s="504"/>
      <c r="AG826" s="504"/>
    </row>
    <row r="827" spans="1:33" s="420" customFormat="1" x14ac:dyDescent="0.2">
      <c r="A827" s="531"/>
      <c r="B827" s="506"/>
      <c r="C827" s="506"/>
      <c r="O827" s="504"/>
      <c r="P827" s="503"/>
      <c r="Q827" s="504"/>
      <c r="R827" s="504"/>
      <c r="S827" s="504"/>
      <c r="T827" s="504"/>
      <c r="U827" s="504"/>
      <c r="V827" s="504"/>
      <c r="W827" s="504"/>
      <c r="X827" s="504"/>
      <c r="Y827" s="504"/>
      <c r="Z827" s="504"/>
      <c r="AA827" s="504"/>
      <c r="AB827" s="504"/>
      <c r="AC827" s="504"/>
      <c r="AD827" s="504"/>
      <c r="AE827" s="504"/>
      <c r="AF827" s="504"/>
      <c r="AG827" s="504"/>
    </row>
    <row r="828" spans="1:33" s="420" customFormat="1" x14ac:dyDescent="0.2">
      <c r="A828" s="531"/>
      <c r="B828" s="506"/>
      <c r="C828" s="506"/>
      <c r="O828" s="504"/>
      <c r="P828" s="503"/>
      <c r="Q828" s="504"/>
      <c r="R828" s="504"/>
      <c r="S828" s="504"/>
      <c r="T828" s="504"/>
      <c r="U828" s="504"/>
      <c r="V828" s="504"/>
      <c r="W828" s="504"/>
      <c r="X828" s="504"/>
      <c r="Y828" s="504"/>
      <c r="Z828" s="504"/>
      <c r="AA828" s="504"/>
      <c r="AB828" s="504"/>
      <c r="AC828" s="504"/>
      <c r="AD828" s="504"/>
      <c r="AE828" s="504"/>
      <c r="AF828" s="504"/>
      <c r="AG828" s="504"/>
    </row>
    <row r="829" spans="1:33" s="420" customFormat="1" x14ac:dyDescent="0.2">
      <c r="A829" s="531"/>
      <c r="B829" s="506"/>
      <c r="C829" s="506"/>
      <c r="O829" s="504"/>
      <c r="P829" s="503"/>
      <c r="Q829" s="504"/>
      <c r="R829" s="504"/>
      <c r="S829" s="504"/>
      <c r="T829" s="504"/>
      <c r="U829" s="504"/>
      <c r="V829" s="504"/>
      <c r="W829" s="504"/>
      <c r="X829" s="504"/>
      <c r="Y829" s="504"/>
      <c r="Z829" s="504"/>
      <c r="AA829" s="504"/>
      <c r="AB829" s="504"/>
      <c r="AC829" s="504"/>
      <c r="AD829" s="504"/>
      <c r="AE829" s="504"/>
      <c r="AF829" s="504"/>
      <c r="AG829" s="504"/>
    </row>
    <row r="830" spans="1:33" s="420" customFormat="1" x14ac:dyDescent="0.2">
      <c r="A830" s="531"/>
      <c r="B830" s="506"/>
      <c r="C830" s="506"/>
      <c r="O830" s="504"/>
      <c r="P830" s="503"/>
      <c r="Q830" s="504"/>
      <c r="R830" s="504"/>
      <c r="S830" s="504"/>
      <c r="T830" s="504"/>
      <c r="U830" s="504"/>
      <c r="V830" s="504"/>
      <c r="W830" s="504"/>
      <c r="X830" s="504"/>
      <c r="Y830" s="504"/>
      <c r="Z830" s="504"/>
      <c r="AA830" s="504"/>
      <c r="AB830" s="504"/>
      <c r="AC830" s="504"/>
      <c r="AD830" s="504"/>
      <c r="AE830" s="504"/>
      <c r="AF830" s="504"/>
      <c r="AG830" s="504"/>
    </row>
    <row r="831" spans="1:33" s="420" customFormat="1" x14ac:dyDescent="0.2">
      <c r="A831" s="531"/>
      <c r="B831" s="506"/>
      <c r="C831" s="506"/>
      <c r="O831" s="504"/>
      <c r="P831" s="503"/>
      <c r="Q831" s="504"/>
      <c r="R831" s="504"/>
      <c r="S831" s="504"/>
      <c r="T831" s="504"/>
      <c r="U831" s="504"/>
      <c r="V831" s="504"/>
      <c r="W831" s="504"/>
      <c r="X831" s="504"/>
      <c r="Y831" s="504"/>
      <c r="Z831" s="504"/>
      <c r="AA831" s="504"/>
      <c r="AB831" s="504"/>
      <c r="AC831" s="504"/>
      <c r="AD831" s="504"/>
      <c r="AE831" s="504"/>
      <c r="AF831" s="504"/>
      <c r="AG831" s="504"/>
    </row>
    <row r="832" spans="1:33" s="420" customFormat="1" x14ac:dyDescent="0.2">
      <c r="A832" s="531"/>
      <c r="B832" s="506"/>
      <c r="C832" s="506"/>
      <c r="O832" s="504"/>
      <c r="P832" s="503"/>
      <c r="Q832" s="504"/>
      <c r="R832" s="504"/>
      <c r="S832" s="504"/>
      <c r="T832" s="504"/>
      <c r="U832" s="504"/>
      <c r="V832" s="504"/>
      <c r="W832" s="504"/>
      <c r="X832" s="504"/>
      <c r="Y832" s="504"/>
      <c r="Z832" s="504"/>
      <c r="AA832" s="504"/>
      <c r="AB832" s="504"/>
      <c r="AC832" s="504"/>
      <c r="AD832" s="504"/>
      <c r="AE832" s="504"/>
      <c r="AF832" s="504"/>
      <c r="AG832" s="504"/>
    </row>
    <row r="833" spans="1:33" s="420" customFormat="1" x14ac:dyDescent="0.2">
      <c r="A833" s="531"/>
      <c r="B833" s="506"/>
      <c r="C833" s="506"/>
      <c r="O833" s="504"/>
      <c r="P833" s="503"/>
      <c r="Q833" s="504"/>
      <c r="R833" s="504"/>
      <c r="S833" s="504"/>
      <c r="T833" s="504"/>
      <c r="U833" s="504"/>
      <c r="V833" s="504"/>
      <c r="W833" s="504"/>
      <c r="X833" s="504"/>
      <c r="Y833" s="504"/>
      <c r="Z833" s="504"/>
      <c r="AA833" s="504"/>
      <c r="AB833" s="504"/>
      <c r="AC833" s="504"/>
      <c r="AD833" s="504"/>
      <c r="AE833" s="504"/>
      <c r="AF833" s="504"/>
      <c r="AG833" s="504"/>
    </row>
    <row r="834" spans="1:33" s="420" customFormat="1" x14ac:dyDescent="0.2">
      <c r="A834" s="531"/>
      <c r="B834" s="506"/>
      <c r="C834" s="506"/>
      <c r="O834" s="504"/>
      <c r="P834" s="503"/>
      <c r="Q834" s="504"/>
      <c r="R834" s="504"/>
      <c r="S834" s="504"/>
      <c r="T834" s="504"/>
      <c r="U834" s="504"/>
      <c r="V834" s="504"/>
      <c r="W834" s="504"/>
      <c r="X834" s="504"/>
      <c r="Y834" s="504"/>
      <c r="Z834" s="504"/>
      <c r="AA834" s="504"/>
      <c r="AB834" s="504"/>
      <c r="AC834" s="504"/>
      <c r="AD834" s="504"/>
      <c r="AE834" s="504"/>
      <c r="AF834" s="504"/>
      <c r="AG834" s="504"/>
    </row>
    <row r="835" spans="1:33" s="420" customFormat="1" x14ac:dyDescent="0.2">
      <c r="A835" s="531"/>
      <c r="B835" s="506"/>
      <c r="C835" s="506"/>
      <c r="O835" s="504"/>
      <c r="P835" s="503"/>
      <c r="Q835" s="504"/>
      <c r="R835" s="504"/>
      <c r="S835" s="504"/>
      <c r="T835" s="504"/>
      <c r="U835" s="504"/>
      <c r="V835" s="504"/>
      <c r="W835" s="504"/>
      <c r="X835" s="504"/>
      <c r="Y835" s="504"/>
      <c r="Z835" s="504"/>
      <c r="AA835" s="504"/>
      <c r="AB835" s="504"/>
      <c r="AC835" s="504"/>
      <c r="AD835" s="504"/>
      <c r="AE835" s="504"/>
      <c r="AF835" s="504"/>
      <c r="AG835" s="504"/>
    </row>
    <row r="836" spans="1:33" s="420" customFormat="1" x14ac:dyDescent="0.2">
      <c r="A836" s="531"/>
      <c r="B836" s="506"/>
      <c r="C836" s="506"/>
      <c r="O836" s="504"/>
      <c r="P836" s="503"/>
      <c r="Q836" s="504"/>
      <c r="R836" s="504"/>
      <c r="S836" s="504"/>
      <c r="T836" s="504"/>
      <c r="U836" s="504"/>
      <c r="V836" s="504"/>
      <c r="W836" s="504"/>
      <c r="X836" s="504"/>
      <c r="Y836" s="504"/>
      <c r="Z836" s="504"/>
      <c r="AA836" s="504"/>
      <c r="AB836" s="504"/>
      <c r="AC836" s="504"/>
      <c r="AD836" s="504"/>
      <c r="AE836" s="504"/>
      <c r="AF836" s="504"/>
      <c r="AG836" s="504"/>
    </row>
    <row r="837" spans="1:33" s="420" customFormat="1" x14ac:dyDescent="0.2">
      <c r="A837" s="531"/>
      <c r="B837" s="506"/>
      <c r="C837" s="506"/>
      <c r="O837" s="504"/>
      <c r="P837" s="503"/>
      <c r="Q837" s="504"/>
      <c r="R837" s="504"/>
      <c r="S837" s="504"/>
      <c r="T837" s="504"/>
      <c r="U837" s="504"/>
      <c r="V837" s="504"/>
      <c r="W837" s="504"/>
      <c r="X837" s="504"/>
      <c r="Y837" s="504"/>
      <c r="Z837" s="504"/>
      <c r="AA837" s="504"/>
      <c r="AB837" s="504"/>
      <c r="AC837" s="504"/>
      <c r="AD837" s="504"/>
      <c r="AE837" s="504"/>
      <c r="AF837" s="504"/>
      <c r="AG837" s="504"/>
    </row>
    <row r="838" spans="1:33" s="420" customFormat="1" x14ac:dyDescent="0.2">
      <c r="A838" s="531"/>
      <c r="B838" s="506"/>
      <c r="C838" s="506"/>
      <c r="O838" s="504"/>
      <c r="P838" s="503"/>
      <c r="Q838" s="504"/>
      <c r="R838" s="504"/>
      <c r="S838" s="504"/>
      <c r="T838" s="504"/>
      <c r="U838" s="504"/>
      <c r="V838" s="504"/>
      <c r="W838" s="504"/>
      <c r="X838" s="504"/>
      <c r="Y838" s="504"/>
      <c r="Z838" s="504"/>
      <c r="AA838" s="504"/>
      <c r="AB838" s="504"/>
      <c r="AC838" s="504"/>
      <c r="AD838" s="504"/>
      <c r="AE838" s="504"/>
      <c r="AF838" s="504"/>
      <c r="AG838" s="504"/>
    </row>
    <row r="839" spans="1:33" s="420" customFormat="1" x14ac:dyDescent="0.2">
      <c r="A839" s="531"/>
      <c r="B839" s="506"/>
      <c r="C839" s="506"/>
      <c r="O839" s="504"/>
      <c r="P839" s="503"/>
      <c r="Q839" s="504"/>
      <c r="R839" s="504"/>
      <c r="S839" s="504"/>
      <c r="T839" s="504"/>
      <c r="U839" s="504"/>
      <c r="V839" s="504"/>
      <c r="W839" s="504"/>
      <c r="X839" s="504"/>
      <c r="Y839" s="504"/>
      <c r="Z839" s="504"/>
      <c r="AA839" s="504"/>
      <c r="AB839" s="504"/>
      <c r="AC839" s="504"/>
      <c r="AD839" s="504"/>
      <c r="AE839" s="504"/>
      <c r="AF839" s="504"/>
      <c r="AG839" s="504"/>
    </row>
    <row r="840" spans="1:33" s="420" customFormat="1" x14ac:dyDescent="0.2">
      <c r="A840" s="531"/>
      <c r="B840" s="506"/>
      <c r="C840" s="506"/>
      <c r="O840" s="504"/>
      <c r="P840" s="503"/>
      <c r="Q840" s="504"/>
      <c r="R840" s="504"/>
      <c r="S840" s="504"/>
      <c r="T840" s="504"/>
      <c r="U840" s="504"/>
      <c r="V840" s="504"/>
      <c r="W840" s="504"/>
      <c r="X840" s="504"/>
      <c r="Y840" s="504"/>
      <c r="Z840" s="504"/>
      <c r="AA840" s="504"/>
      <c r="AB840" s="504"/>
      <c r="AC840" s="504"/>
      <c r="AD840" s="504"/>
      <c r="AE840" s="504"/>
      <c r="AF840" s="504"/>
      <c r="AG840" s="504"/>
    </row>
    <row r="841" spans="1:33" s="420" customFormat="1" x14ac:dyDescent="0.2">
      <c r="A841" s="531"/>
      <c r="B841" s="506"/>
      <c r="C841" s="506"/>
      <c r="O841" s="504"/>
      <c r="P841" s="503"/>
      <c r="Q841" s="504"/>
      <c r="R841" s="504"/>
      <c r="S841" s="504"/>
      <c r="T841" s="504"/>
      <c r="U841" s="504"/>
      <c r="V841" s="504"/>
      <c r="W841" s="504"/>
      <c r="X841" s="504"/>
      <c r="Y841" s="504"/>
      <c r="Z841" s="504"/>
      <c r="AA841" s="504"/>
      <c r="AB841" s="504"/>
      <c r="AC841" s="504"/>
      <c r="AD841" s="504"/>
      <c r="AE841" s="504"/>
      <c r="AF841" s="504"/>
      <c r="AG841" s="504"/>
    </row>
    <row r="842" spans="1:33" s="420" customFormat="1" x14ac:dyDescent="0.2">
      <c r="A842" s="531"/>
      <c r="B842" s="506"/>
      <c r="C842" s="506"/>
      <c r="O842" s="504"/>
      <c r="P842" s="503"/>
      <c r="Q842" s="504"/>
      <c r="R842" s="504"/>
      <c r="S842" s="504"/>
      <c r="T842" s="504"/>
      <c r="U842" s="504"/>
      <c r="V842" s="504"/>
      <c r="W842" s="504"/>
      <c r="X842" s="504"/>
      <c r="Y842" s="504"/>
      <c r="Z842" s="504"/>
      <c r="AA842" s="504"/>
      <c r="AB842" s="504"/>
      <c r="AC842" s="504"/>
      <c r="AD842" s="504"/>
      <c r="AE842" s="504"/>
      <c r="AF842" s="504"/>
      <c r="AG842" s="504"/>
    </row>
    <row r="843" spans="1:33" s="420" customFormat="1" x14ac:dyDescent="0.2">
      <c r="A843" s="531"/>
      <c r="B843" s="506"/>
      <c r="C843" s="506"/>
      <c r="O843" s="504"/>
      <c r="P843" s="503"/>
      <c r="Q843" s="504"/>
      <c r="R843" s="504"/>
      <c r="S843" s="504"/>
      <c r="T843" s="504"/>
      <c r="U843" s="504"/>
      <c r="V843" s="504"/>
      <c r="W843" s="504"/>
      <c r="X843" s="504"/>
      <c r="Y843" s="504"/>
      <c r="Z843" s="504"/>
      <c r="AA843" s="504"/>
      <c r="AB843" s="504"/>
      <c r="AC843" s="504"/>
      <c r="AD843" s="504"/>
      <c r="AE843" s="504"/>
      <c r="AF843" s="504"/>
      <c r="AG843" s="504"/>
    </row>
    <row r="844" spans="1:33" s="420" customFormat="1" x14ac:dyDescent="0.2">
      <c r="A844" s="531"/>
      <c r="B844" s="506"/>
      <c r="C844" s="506"/>
      <c r="O844" s="504"/>
      <c r="P844" s="503"/>
      <c r="Q844" s="504"/>
      <c r="R844" s="504"/>
      <c r="S844" s="504"/>
      <c r="T844" s="504"/>
      <c r="U844" s="504"/>
      <c r="V844" s="504"/>
      <c r="W844" s="504"/>
      <c r="X844" s="504"/>
      <c r="Y844" s="504"/>
      <c r="Z844" s="504"/>
      <c r="AA844" s="504"/>
      <c r="AB844" s="504"/>
      <c r="AC844" s="504"/>
      <c r="AD844" s="504"/>
      <c r="AE844" s="504"/>
      <c r="AF844" s="504"/>
      <c r="AG844" s="504"/>
    </row>
    <row r="845" spans="1:33" s="420" customFormat="1" x14ac:dyDescent="0.2">
      <c r="A845" s="531"/>
      <c r="B845" s="506"/>
      <c r="C845" s="506"/>
      <c r="O845" s="504"/>
      <c r="P845" s="503"/>
      <c r="Q845" s="504"/>
      <c r="R845" s="504"/>
      <c r="S845" s="504"/>
      <c r="T845" s="504"/>
      <c r="U845" s="504"/>
      <c r="V845" s="504"/>
      <c r="W845" s="504"/>
      <c r="X845" s="504"/>
      <c r="Y845" s="504"/>
      <c r="Z845" s="504"/>
      <c r="AA845" s="504"/>
      <c r="AB845" s="504"/>
      <c r="AC845" s="504"/>
      <c r="AD845" s="504"/>
      <c r="AE845" s="504"/>
      <c r="AF845" s="504"/>
      <c r="AG845" s="504"/>
    </row>
    <row r="846" spans="1:33" s="420" customFormat="1" x14ac:dyDescent="0.2">
      <c r="A846" s="531"/>
      <c r="B846" s="506"/>
      <c r="C846" s="506"/>
      <c r="O846" s="504"/>
      <c r="P846" s="503"/>
      <c r="Q846" s="504"/>
      <c r="R846" s="504"/>
      <c r="S846" s="504"/>
      <c r="T846" s="504"/>
      <c r="U846" s="504"/>
      <c r="V846" s="504"/>
      <c r="W846" s="504"/>
      <c r="X846" s="504"/>
      <c r="Y846" s="504"/>
      <c r="Z846" s="504"/>
      <c r="AA846" s="504"/>
      <c r="AB846" s="504"/>
      <c r="AC846" s="504"/>
      <c r="AD846" s="504"/>
      <c r="AE846" s="504"/>
      <c r="AF846" s="504"/>
      <c r="AG846" s="504"/>
    </row>
    <row r="847" spans="1:33" s="420" customFormat="1" x14ac:dyDescent="0.2">
      <c r="A847" s="531"/>
      <c r="B847" s="506"/>
      <c r="C847" s="506"/>
      <c r="O847" s="504"/>
      <c r="P847" s="503"/>
      <c r="Q847" s="504"/>
      <c r="R847" s="504"/>
      <c r="S847" s="504"/>
      <c r="T847" s="504"/>
      <c r="U847" s="504"/>
      <c r="V847" s="504"/>
      <c r="W847" s="504"/>
      <c r="X847" s="504"/>
      <c r="Y847" s="504"/>
      <c r="Z847" s="504"/>
      <c r="AA847" s="504"/>
      <c r="AB847" s="504"/>
      <c r="AC847" s="504"/>
      <c r="AD847" s="504"/>
      <c r="AE847" s="504"/>
      <c r="AF847" s="504"/>
      <c r="AG847" s="504"/>
    </row>
    <row r="848" spans="1:33" s="420" customFormat="1" x14ac:dyDescent="0.2">
      <c r="A848" s="531"/>
      <c r="B848" s="506"/>
      <c r="C848" s="506"/>
      <c r="O848" s="504"/>
      <c r="P848" s="503"/>
      <c r="Q848" s="504"/>
      <c r="R848" s="504"/>
      <c r="S848" s="504"/>
      <c r="T848" s="504"/>
      <c r="U848" s="504"/>
      <c r="V848" s="504"/>
      <c r="W848" s="504"/>
      <c r="X848" s="504"/>
      <c r="Y848" s="504"/>
      <c r="Z848" s="504"/>
      <c r="AA848" s="504"/>
      <c r="AB848" s="504"/>
      <c r="AC848" s="504"/>
      <c r="AD848" s="504"/>
      <c r="AE848" s="504"/>
      <c r="AF848" s="504"/>
      <c r="AG848" s="504"/>
    </row>
    <row r="849" spans="1:33" s="420" customFormat="1" x14ac:dyDescent="0.2">
      <c r="A849" s="531"/>
      <c r="B849" s="506"/>
      <c r="C849" s="506"/>
      <c r="O849" s="504"/>
      <c r="P849" s="503"/>
      <c r="Q849" s="504"/>
      <c r="R849" s="504"/>
      <c r="S849" s="504"/>
      <c r="T849" s="504"/>
      <c r="U849" s="504"/>
      <c r="V849" s="504"/>
      <c r="W849" s="504"/>
      <c r="X849" s="504"/>
      <c r="Y849" s="504"/>
      <c r="Z849" s="504"/>
      <c r="AA849" s="504"/>
      <c r="AB849" s="504"/>
      <c r="AC849" s="504"/>
      <c r="AD849" s="504"/>
      <c r="AE849" s="504"/>
      <c r="AF849" s="504"/>
      <c r="AG849" s="504"/>
    </row>
    <row r="850" spans="1:33" s="420" customFormat="1" x14ac:dyDescent="0.2">
      <c r="A850" s="531"/>
      <c r="B850" s="506"/>
      <c r="C850" s="506"/>
      <c r="O850" s="504"/>
      <c r="P850" s="503"/>
      <c r="Q850" s="504"/>
      <c r="R850" s="504"/>
      <c r="S850" s="504"/>
      <c r="T850" s="504"/>
      <c r="U850" s="504"/>
      <c r="V850" s="504"/>
      <c r="W850" s="504"/>
      <c r="X850" s="504"/>
      <c r="Y850" s="504"/>
      <c r="Z850" s="504"/>
      <c r="AA850" s="504"/>
      <c r="AB850" s="504"/>
      <c r="AC850" s="504"/>
      <c r="AD850" s="504"/>
      <c r="AE850" s="504"/>
      <c r="AF850" s="504"/>
      <c r="AG850" s="504"/>
    </row>
    <row r="851" spans="1:33" s="420" customFormat="1" x14ac:dyDescent="0.2">
      <c r="A851" s="531"/>
      <c r="B851" s="506"/>
      <c r="C851" s="506"/>
      <c r="O851" s="504"/>
      <c r="P851" s="503"/>
      <c r="Q851" s="504"/>
      <c r="R851" s="504"/>
      <c r="S851" s="504"/>
      <c r="T851" s="504"/>
      <c r="U851" s="504"/>
      <c r="V851" s="504"/>
      <c r="W851" s="504"/>
      <c r="X851" s="504"/>
      <c r="Y851" s="504"/>
      <c r="Z851" s="504"/>
      <c r="AA851" s="504"/>
      <c r="AB851" s="504"/>
      <c r="AC851" s="504"/>
      <c r="AD851" s="504"/>
      <c r="AE851" s="504"/>
      <c r="AF851" s="504"/>
      <c r="AG851" s="504"/>
    </row>
    <row r="852" spans="1:33" s="420" customFormat="1" x14ac:dyDescent="0.2">
      <c r="A852" s="531"/>
      <c r="B852" s="506"/>
      <c r="C852" s="506"/>
      <c r="O852" s="504"/>
      <c r="P852" s="503"/>
      <c r="Q852" s="504"/>
      <c r="R852" s="504"/>
      <c r="S852" s="504"/>
      <c r="T852" s="504"/>
      <c r="U852" s="504"/>
      <c r="V852" s="504"/>
      <c r="W852" s="504"/>
      <c r="X852" s="504"/>
      <c r="Y852" s="504"/>
      <c r="Z852" s="504"/>
      <c r="AA852" s="504"/>
      <c r="AB852" s="504"/>
      <c r="AC852" s="504"/>
      <c r="AD852" s="504"/>
      <c r="AE852" s="504"/>
      <c r="AF852" s="504"/>
      <c r="AG852" s="504"/>
    </row>
    <row r="853" spans="1:33" s="420" customFormat="1" x14ac:dyDescent="0.2">
      <c r="A853" s="531"/>
      <c r="B853" s="506"/>
      <c r="C853" s="506"/>
      <c r="O853" s="504"/>
      <c r="P853" s="503"/>
      <c r="Q853" s="504"/>
      <c r="R853" s="504"/>
      <c r="S853" s="504"/>
      <c r="T853" s="504"/>
      <c r="U853" s="504"/>
      <c r="V853" s="504"/>
      <c r="W853" s="504"/>
      <c r="X853" s="504"/>
      <c r="Y853" s="504"/>
      <c r="Z853" s="504"/>
      <c r="AA853" s="504"/>
      <c r="AB853" s="504"/>
      <c r="AC853" s="504"/>
      <c r="AD853" s="504"/>
      <c r="AE853" s="504"/>
      <c r="AF853" s="504"/>
      <c r="AG853" s="504"/>
    </row>
    <row r="854" spans="1:33" s="420" customFormat="1" x14ac:dyDescent="0.2">
      <c r="A854" s="531"/>
      <c r="B854" s="506"/>
      <c r="C854" s="506"/>
      <c r="O854" s="504"/>
      <c r="P854" s="503"/>
      <c r="Q854" s="504"/>
      <c r="R854" s="504"/>
      <c r="S854" s="504"/>
      <c r="T854" s="504"/>
      <c r="U854" s="504"/>
      <c r="V854" s="504"/>
      <c r="W854" s="504"/>
      <c r="X854" s="504"/>
      <c r="Y854" s="504"/>
      <c r="Z854" s="504"/>
      <c r="AA854" s="504"/>
      <c r="AB854" s="504"/>
      <c r="AC854" s="504"/>
      <c r="AD854" s="504"/>
      <c r="AE854" s="504"/>
      <c r="AF854" s="504"/>
      <c r="AG854" s="504"/>
    </row>
    <row r="855" spans="1:33" s="420" customFormat="1" x14ac:dyDescent="0.2">
      <c r="A855" s="531"/>
      <c r="B855" s="506"/>
      <c r="C855" s="506"/>
      <c r="O855" s="504"/>
      <c r="P855" s="503"/>
      <c r="Q855" s="504"/>
      <c r="R855" s="504"/>
      <c r="S855" s="504"/>
      <c r="T855" s="504"/>
      <c r="U855" s="504"/>
      <c r="V855" s="504"/>
      <c r="W855" s="504"/>
      <c r="X855" s="504"/>
      <c r="Y855" s="504"/>
      <c r="Z855" s="504"/>
      <c r="AA855" s="504"/>
      <c r="AB855" s="504"/>
      <c r="AC855" s="504"/>
      <c r="AD855" s="504"/>
      <c r="AE855" s="504"/>
      <c r="AF855" s="504"/>
      <c r="AG855" s="504"/>
    </row>
    <row r="856" spans="1:33" s="420" customFormat="1" x14ac:dyDescent="0.2">
      <c r="A856" s="531"/>
      <c r="B856" s="506"/>
      <c r="C856" s="506"/>
      <c r="O856" s="504"/>
      <c r="P856" s="503"/>
      <c r="Q856" s="504"/>
      <c r="R856" s="504"/>
      <c r="S856" s="504"/>
      <c r="T856" s="504"/>
      <c r="U856" s="504"/>
      <c r="V856" s="504"/>
      <c r="W856" s="504"/>
      <c r="X856" s="504"/>
      <c r="Y856" s="504"/>
      <c r="Z856" s="504"/>
      <c r="AA856" s="504"/>
      <c r="AB856" s="504"/>
      <c r="AC856" s="504"/>
      <c r="AD856" s="504"/>
      <c r="AE856" s="504"/>
      <c r="AF856" s="504"/>
      <c r="AG856" s="504"/>
    </row>
    <row r="857" spans="1:33" s="420" customFormat="1" x14ac:dyDescent="0.2">
      <c r="A857" s="531"/>
      <c r="B857" s="506"/>
      <c r="C857" s="506"/>
      <c r="O857" s="504"/>
      <c r="P857" s="503"/>
      <c r="Q857" s="504"/>
      <c r="R857" s="504"/>
      <c r="S857" s="504"/>
      <c r="T857" s="504"/>
      <c r="U857" s="504"/>
      <c r="V857" s="504"/>
      <c r="W857" s="504"/>
      <c r="X857" s="504"/>
      <c r="Y857" s="504"/>
      <c r="Z857" s="504"/>
      <c r="AA857" s="504"/>
      <c r="AB857" s="504"/>
      <c r="AC857" s="504"/>
      <c r="AD857" s="504"/>
      <c r="AE857" s="504"/>
      <c r="AF857" s="504"/>
      <c r="AG857" s="504"/>
    </row>
    <row r="858" spans="1:33" s="420" customFormat="1" x14ac:dyDescent="0.2">
      <c r="A858" s="531"/>
      <c r="B858" s="506"/>
      <c r="C858" s="506"/>
      <c r="O858" s="504"/>
      <c r="P858" s="503"/>
      <c r="Q858" s="504"/>
      <c r="R858" s="504"/>
      <c r="S858" s="504"/>
      <c r="T858" s="504"/>
      <c r="U858" s="504"/>
      <c r="V858" s="504"/>
      <c r="W858" s="504"/>
      <c r="X858" s="504"/>
      <c r="Y858" s="504"/>
      <c r="Z858" s="504"/>
      <c r="AA858" s="504"/>
      <c r="AB858" s="504"/>
      <c r="AC858" s="504"/>
      <c r="AD858" s="504"/>
      <c r="AE858" s="504"/>
      <c r="AF858" s="504"/>
      <c r="AG858" s="504"/>
    </row>
    <row r="859" spans="1:33" s="420" customFormat="1" x14ac:dyDescent="0.2">
      <c r="A859" s="531"/>
      <c r="B859" s="506"/>
      <c r="C859" s="506"/>
      <c r="O859" s="504"/>
      <c r="P859" s="503"/>
      <c r="Q859" s="504"/>
      <c r="R859" s="504"/>
      <c r="S859" s="504"/>
      <c r="T859" s="504"/>
      <c r="U859" s="504"/>
      <c r="V859" s="504"/>
      <c r="W859" s="504"/>
      <c r="X859" s="504"/>
      <c r="Y859" s="504"/>
      <c r="Z859" s="504"/>
      <c r="AA859" s="504"/>
      <c r="AB859" s="504"/>
      <c r="AC859" s="504"/>
      <c r="AD859" s="504"/>
      <c r="AE859" s="504"/>
      <c r="AF859" s="504"/>
      <c r="AG859" s="504"/>
    </row>
    <row r="860" spans="1:33" s="420" customFormat="1" x14ac:dyDescent="0.2">
      <c r="A860" s="531"/>
      <c r="B860" s="506"/>
      <c r="C860" s="506"/>
      <c r="O860" s="504"/>
      <c r="P860" s="503"/>
      <c r="Q860" s="504"/>
      <c r="R860" s="504"/>
      <c r="S860" s="504"/>
      <c r="T860" s="504"/>
      <c r="U860" s="504"/>
      <c r="V860" s="504"/>
      <c r="W860" s="504"/>
      <c r="X860" s="504"/>
      <c r="Y860" s="504"/>
      <c r="Z860" s="504"/>
      <c r="AA860" s="504"/>
      <c r="AB860" s="504"/>
      <c r="AC860" s="504"/>
      <c r="AD860" s="504"/>
      <c r="AE860" s="504"/>
      <c r="AF860" s="504"/>
      <c r="AG860" s="504"/>
    </row>
    <row r="861" spans="1:33" s="420" customFormat="1" x14ac:dyDescent="0.2">
      <c r="A861" s="531"/>
      <c r="B861" s="506"/>
      <c r="C861" s="506"/>
      <c r="O861" s="504"/>
      <c r="P861" s="503"/>
      <c r="Q861" s="504"/>
      <c r="R861" s="504"/>
      <c r="S861" s="504"/>
      <c r="T861" s="504"/>
      <c r="U861" s="504"/>
      <c r="V861" s="504"/>
      <c r="W861" s="504"/>
      <c r="X861" s="504"/>
      <c r="Y861" s="504"/>
      <c r="Z861" s="504"/>
      <c r="AA861" s="504"/>
      <c r="AB861" s="504"/>
      <c r="AC861" s="504"/>
      <c r="AD861" s="504"/>
      <c r="AE861" s="504"/>
      <c r="AF861" s="504"/>
      <c r="AG861" s="504"/>
    </row>
    <row r="862" spans="1:33" s="420" customFormat="1" x14ac:dyDescent="0.2">
      <c r="A862" s="531"/>
      <c r="B862" s="506"/>
      <c r="C862" s="506"/>
      <c r="O862" s="504"/>
      <c r="P862" s="503"/>
      <c r="Q862" s="504"/>
      <c r="R862" s="504"/>
      <c r="S862" s="504"/>
      <c r="T862" s="504"/>
      <c r="U862" s="504"/>
      <c r="V862" s="504"/>
      <c r="W862" s="504"/>
      <c r="X862" s="504"/>
      <c r="Y862" s="504"/>
      <c r="Z862" s="504"/>
      <c r="AA862" s="504"/>
      <c r="AB862" s="504"/>
      <c r="AC862" s="504"/>
      <c r="AD862" s="504"/>
      <c r="AE862" s="504"/>
      <c r="AF862" s="504"/>
      <c r="AG862" s="504"/>
    </row>
    <row r="863" spans="1:33" s="420" customFormat="1" x14ac:dyDescent="0.2">
      <c r="A863" s="531"/>
      <c r="B863" s="506"/>
      <c r="C863" s="506"/>
      <c r="O863" s="504"/>
      <c r="P863" s="503"/>
      <c r="Q863" s="504"/>
      <c r="R863" s="504"/>
      <c r="S863" s="504"/>
      <c r="T863" s="504"/>
      <c r="U863" s="504"/>
      <c r="V863" s="504"/>
      <c r="W863" s="504"/>
      <c r="X863" s="504"/>
      <c r="Y863" s="504"/>
      <c r="Z863" s="504"/>
      <c r="AA863" s="504"/>
      <c r="AB863" s="504"/>
      <c r="AC863" s="504"/>
      <c r="AD863" s="504"/>
      <c r="AE863" s="504"/>
      <c r="AF863" s="504"/>
      <c r="AG863" s="504"/>
    </row>
    <row r="864" spans="1:33" s="420" customFormat="1" x14ac:dyDescent="0.2">
      <c r="A864" s="531"/>
      <c r="B864" s="506"/>
      <c r="C864" s="506"/>
      <c r="O864" s="504"/>
      <c r="P864" s="503"/>
      <c r="Q864" s="504"/>
      <c r="R864" s="504"/>
      <c r="S864" s="504"/>
      <c r="T864" s="504"/>
      <c r="U864" s="504"/>
      <c r="V864" s="504"/>
      <c r="W864" s="504"/>
      <c r="X864" s="504"/>
      <c r="Y864" s="504"/>
      <c r="Z864" s="504"/>
      <c r="AA864" s="504"/>
      <c r="AB864" s="504"/>
      <c r="AC864" s="504"/>
      <c r="AD864" s="504"/>
      <c r="AE864" s="504"/>
      <c r="AF864" s="504"/>
      <c r="AG864" s="504"/>
    </row>
    <row r="865" spans="1:33" s="420" customFormat="1" x14ac:dyDescent="0.2">
      <c r="A865" s="531"/>
      <c r="B865" s="506"/>
      <c r="C865" s="506"/>
      <c r="O865" s="504"/>
      <c r="P865" s="503"/>
      <c r="Q865" s="504"/>
      <c r="R865" s="504"/>
      <c r="S865" s="504"/>
      <c r="T865" s="504"/>
      <c r="U865" s="504"/>
      <c r="V865" s="504"/>
      <c r="W865" s="504"/>
      <c r="X865" s="504"/>
      <c r="Y865" s="504"/>
      <c r="Z865" s="504"/>
      <c r="AA865" s="504"/>
      <c r="AB865" s="504"/>
      <c r="AC865" s="504"/>
      <c r="AD865" s="504"/>
      <c r="AE865" s="504"/>
      <c r="AF865" s="504"/>
      <c r="AG865" s="504"/>
    </row>
    <row r="866" spans="1:33" s="420" customFormat="1" x14ac:dyDescent="0.2">
      <c r="A866" s="531"/>
      <c r="B866" s="506"/>
      <c r="C866" s="506"/>
      <c r="O866" s="504"/>
      <c r="P866" s="503"/>
      <c r="Q866" s="504"/>
      <c r="R866" s="504"/>
      <c r="S866" s="504"/>
      <c r="T866" s="504"/>
      <c r="U866" s="504"/>
      <c r="V866" s="504"/>
      <c r="W866" s="504"/>
      <c r="X866" s="504"/>
      <c r="Y866" s="504"/>
      <c r="Z866" s="504"/>
      <c r="AA866" s="504"/>
      <c r="AB866" s="504"/>
      <c r="AC866" s="504"/>
      <c r="AD866" s="504"/>
      <c r="AE866" s="504"/>
      <c r="AF866" s="504"/>
      <c r="AG866" s="504"/>
    </row>
    <row r="867" spans="1:33" s="420" customFormat="1" x14ac:dyDescent="0.2">
      <c r="A867" s="531"/>
      <c r="B867" s="506"/>
      <c r="C867" s="506"/>
      <c r="O867" s="504"/>
      <c r="P867" s="503"/>
      <c r="Q867" s="504"/>
      <c r="R867" s="504"/>
      <c r="S867" s="504"/>
      <c r="T867" s="504"/>
      <c r="U867" s="504"/>
      <c r="V867" s="504"/>
      <c r="W867" s="504"/>
      <c r="X867" s="504"/>
      <c r="Y867" s="504"/>
      <c r="Z867" s="504"/>
      <c r="AA867" s="504"/>
      <c r="AB867" s="504"/>
      <c r="AC867" s="504"/>
      <c r="AD867" s="504"/>
      <c r="AE867" s="504"/>
      <c r="AF867" s="504"/>
      <c r="AG867" s="504"/>
    </row>
    <row r="868" spans="1:33" s="420" customFormat="1" x14ac:dyDescent="0.2">
      <c r="A868" s="531"/>
      <c r="B868" s="506"/>
      <c r="C868" s="506"/>
      <c r="O868" s="504"/>
      <c r="P868" s="503"/>
      <c r="Q868" s="504"/>
      <c r="R868" s="504"/>
      <c r="S868" s="504"/>
      <c r="T868" s="504"/>
      <c r="U868" s="504"/>
      <c r="V868" s="504"/>
      <c r="W868" s="504"/>
      <c r="X868" s="504"/>
      <c r="Y868" s="504"/>
      <c r="Z868" s="504"/>
      <c r="AA868" s="504"/>
      <c r="AB868" s="504"/>
      <c r="AC868" s="504"/>
      <c r="AD868" s="504"/>
      <c r="AE868" s="504"/>
      <c r="AF868" s="504"/>
      <c r="AG868" s="504"/>
    </row>
    <row r="869" spans="1:33" s="420" customFormat="1" x14ac:dyDescent="0.2">
      <c r="A869" s="531"/>
      <c r="B869" s="506"/>
      <c r="C869" s="506"/>
      <c r="O869" s="504"/>
      <c r="P869" s="503"/>
      <c r="Q869" s="504"/>
      <c r="R869" s="504"/>
      <c r="S869" s="504"/>
      <c r="T869" s="504"/>
      <c r="U869" s="504"/>
      <c r="V869" s="504"/>
      <c r="W869" s="504"/>
      <c r="X869" s="504"/>
      <c r="Y869" s="504"/>
      <c r="Z869" s="504"/>
      <c r="AA869" s="504"/>
      <c r="AB869" s="504"/>
      <c r="AC869" s="504"/>
      <c r="AD869" s="504"/>
      <c r="AE869" s="504"/>
      <c r="AF869" s="504"/>
      <c r="AG869" s="504"/>
    </row>
    <row r="870" spans="1:33" s="420" customFormat="1" x14ac:dyDescent="0.2">
      <c r="A870" s="531"/>
      <c r="B870" s="506"/>
      <c r="C870" s="506"/>
      <c r="O870" s="504"/>
      <c r="P870" s="503"/>
      <c r="Q870" s="504"/>
      <c r="R870" s="504"/>
      <c r="S870" s="504"/>
      <c r="T870" s="504"/>
      <c r="U870" s="504"/>
      <c r="V870" s="504"/>
      <c r="W870" s="504"/>
      <c r="X870" s="504"/>
      <c r="Y870" s="504"/>
      <c r="Z870" s="504"/>
      <c r="AA870" s="504"/>
      <c r="AB870" s="504"/>
      <c r="AC870" s="504"/>
      <c r="AD870" s="504"/>
      <c r="AE870" s="504"/>
      <c r="AF870" s="504"/>
      <c r="AG870" s="504"/>
    </row>
    <row r="871" spans="1:33" s="420" customFormat="1" x14ac:dyDescent="0.2">
      <c r="A871" s="531"/>
      <c r="B871" s="506"/>
      <c r="C871" s="506"/>
      <c r="O871" s="504"/>
      <c r="P871" s="503"/>
      <c r="Q871" s="504"/>
      <c r="R871" s="504"/>
      <c r="S871" s="504"/>
      <c r="T871" s="504"/>
      <c r="U871" s="504"/>
      <c r="V871" s="504"/>
      <c r="W871" s="504"/>
      <c r="X871" s="504"/>
      <c r="Y871" s="504"/>
      <c r="Z871" s="504"/>
      <c r="AA871" s="504"/>
      <c r="AB871" s="504"/>
      <c r="AC871" s="504"/>
      <c r="AD871" s="504"/>
      <c r="AE871" s="504"/>
      <c r="AF871" s="504"/>
      <c r="AG871" s="504"/>
    </row>
    <row r="872" spans="1:33" s="420" customFormat="1" x14ac:dyDescent="0.2">
      <c r="A872" s="531"/>
      <c r="B872" s="506"/>
      <c r="C872" s="506"/>
      <c r="O872" s="504"/>
      <c r="P872" s="503"/>
      <c r="Q872" s="504"/>
      <c r="R872" s="504"/>
      <c r="S872" s="504"/>
      <c r="T872" s="504"/>
      <c r="U872" s="504"/>
      <c r="V872" s="504"/>
      <c r="W872" s="504"/>
      <c r="X872" s="504"/>
      <c r="Y872" s="504"/>
      <c r="Z872" s="504"/>
      <c r="AA872" s="504"/>
      <c r="AB872" s="504"/>
      <c r="AC872" s="504"/>
      <c r="AD872" s="504"/>
      <c r="AE872" s="504"/>
      <c r="AF872" s="504"/>
      <c r="AG872" s="504"/>
    </row>
    <row r="873" spans="1:33" s="420" customFormat="1" x14ac:dyDescent="0.2">
      <c r="A873" s="531"/>
      <c r="B873" s="506"/>
      <c r="C873" s="506"/>
      <c r="O873" s="504"/>
      <c r="P873" s="503"/>
      <c r="Q873" s="504"/>
      <c r="R873" s="504"/>
      <c r="S873" s="504"/>
      <c r="T873" s="504"/>
      <c r="U873" s="504"/>
      <c r="V873" s="504"/>
      <c r="W873" s="504"/>
      <c r="X873" s="504"/>
      <c r="Y873" s="504"/>
      <c r="Z873" s="504"/>
      <c r="AA873" s="504"/>
      <c r="AB873" s="504"/>
      <c r="AC873" s="504"/>
      <c r="AD873" s="504"/>
      <c r="AE873" s="504"/>
      <c r="AF873" s="504"/>
      <c r="AG873" s="504"/>
    </row>
    <row r="874" spans="1:33" s="420" customFormat="1" x14ac:dyDescent="0.2">
      <c r="A874" s="531"/>
      <c r="B874" s="506"/>
      <c r="C874" s="506"/>
      <c r="O874" s="504"/>
      <c r="P874" s="503"/>
      <c r="Q874" s="504"/>
      <c r="R874" s="504"/>
      <c r="S874" s="504"/>
      <c r="T874" s="504"/>
      <c r="U874" s="504"/>
      <c r="V874" s="504"/>
      <c r="W874" s="504"/>
      <c r="X874" s="504"/>
      <c r="Y874" s="504"/>
      <c r="Z874" s="504"/>
      <c r="AA874" s="504"/>
      <c r="AB874" s="504"/>
      <c r="AC874" s="504"/>
      <c r="AD874" s="504"/>
      <c r="AE874" s="504"/>
      <c r="AF874" s="504"/>
      <c r="AG874" s="504"/>
    </row>
    <row r="875" spans="1:33" s="420" customFormat="1" x14ac:dyDescent="0.2">
      <c r="A875" s="531"/>
      <c r="B875" s="506"/>
      <c r="C875" s="506"/>
      <c r="O875" s="504"/>
      <c r="P875" s="503"/>
      <c r="Q875" s="504"/>
      <c r="R875" s="504"/>
      <c r="S875" s="504"/>
      <c r="T875" s="504"/>
      <c r="U875" s="504"/>
      <c r="V875" s="504"/>
      <c r="W875" s="504"/>
      <c r="X875" s="504"/>
      <c r="Y875" s="504"/>
      <c r="Z875" s="504"/>
      <c r="AA875" s="504"/>
      <c r="AB875" s="504"/>
      <c r="AC875" s="504"/>
      <c r="AD875" s="504"/>
      <c r="AE875" s="504"/>
      <c r="AF875" s="504"/>
      <c r="AG875" s="504"/>
    </row>
    <row r="876" spans="1:33" s="420" customFormat="1" x14ac:dyDescent="0.2">
      <c r="A876" s="531"/>
      <c r="B876" s="506"/>
      <c r="C876" s="506"/>
      <c r="O876" s="504"/>
      <c r="P876" s="503"/>
      <c r="Q876" s="504"/>
      <c r="R876" s="504"/>
      <c r="S876" s="504"/>
      <c r="T876" s="504"/>
      <c r="U876" s="504"/>
      <c r="V876" s="504"/>
      <c r="W876" s="504"/>
      <c r="X876" s="504"/>
      <c r="Y876" s="504"/>
      <c r="Z876" s="504"/>
      <c r="AA876" s="504"/>
      <c r="AB876" s="504"/>
      <c r="AC876" s="504"/>
      <c r="AD876" s="504"/>
      <c r="AE876" s="504"/>
      <c r="AF876" s="504"/>
      <c r="AG876" s="504"/>
    </row>
    <row r="877" spans="1:33" s="420" customFormat="1" x14ac:dyDescent="0.2">
      <c r="A877" s="531"/>
      <c r="B877" s="506"/>
      <c r="C877" s="506"/>
      <c r="O877" s="504"/>
      <c r="P877" s="503"/>
      <c r="Q877" s="504"/>
      <c r="R877" s="504"/>
      <c r="S877" s="504"/>
      <c r="T877" s="504"/>
      <c r="U877" s="504"/>
      <c r="V877" s="504"/>
      <c r="W877" s="504"/>
      <c r="X877" s="504"/>
      <c r="Y877" s="504"/>
      <c r="Z877" s="504"/>
      <c r="AA877" s="504"/>
      <c r="AB877" s="504"/>
      <c r="AC877" s="504"/>
      <c r="AD877" s="504"/>
      <c r="AE877" s="504"/>
      <c r="AF877" s="504"/>
      <c r="AG877" s="504"/>
    </row>
    <row r="878" spans="1:33" s="420" customFormat="1" x14ac:dyDescent="0.2">
      <c r="A878" s="531"/>
      <c r="B878" s="506"/>
      <c r="C878" s="506"/>
      <c r="O878" s="504"/>
      <c r="P878" s="503"/>
      <c r="Q878" s="504"/>
      <c r="R878" s="504"/>
      <c r="S878" s="504"/>
      <c r="T878" s="504"/>
      <c r="U878" s="504"/>
      <c r="V878" s="504"/>
      <c r="W878" s="504"/>
      <c r="X878" s="504"/>
      <c r="Y878" s="504"/>
      <c r="Z878" s="504"/>
      <c r="AA878" s="504"/>
      <c r="AB878" s="504"/>
      <c r="AC878" s="504"/>
      <c r="AD878" s="504"/>
      <c r="AE878" s="504"/>
      <c r="AF878" s="504"/>
      <c r="AG878" s="504"/>
    </row>
    <row r="879" spans="1:33" s="420" customFormat="1" x14ac:dyDescent="0.2">
      <c r="A879" s="531"/>
      <c r="B879" s="506"/>
      <c r="C879" s="506"/>
      <c r="O879" s="504"/>
      <c r="P879" s="503"/>
      <c r="Q879" s="504"/>
      <c r="R879" s="504"/>
      <c r="S879" s="504"/>
      <c r="T879" s="504"/>
      <c r="U879" s="504"/>
      <c r="V879" s="504"/>
      <c r="W879" s="504"/>
      <c r="X879" s="504"/>
      <c r="Y879" s="504"/>
      <c r="Z879" s="504"/>
      <c r="AA879" s="504"/>
      <c r="AB879" s="504"/>
      <c r="AC879" s="504"/>
      <c r="AD879" s="504"/>
      <c r="AE879" s="504"/>
      <c r="AF879" s="504"/>
      <c r="AG879" s="504"/>
    </row>
    <row r="880" spans="1:33" s="420" customFormat="1" x14ac:dyDescent="0.2">
      <c r="A880" s="531"/>
      <c r="B880" s="506"/>
      <c r="C880" s="506"/>
      <c r="O880" s="504"/>
      <c r="P880" s="503"/>
      <c r="Q880" s="504"/>
      <c r="R880" s="504"/>
      <c r="S880" s="504"/>
      <c r="T880" s="504"/>
      <c r="U880" s="504"/>
      <c r="V880" s="504"/>
      <c r="W880" s="504"/>
      <c r="X880" s="504"/>
      <c r="Y880" s="504"/>
      <c r="Z880" s="504"/>
      <c r="AA880" s="504"/>
      <c r="AB880" s="504"/>
      <c r="AC880" s="504"/>
      <c r="AD880" s="504"/>
      <c r="AE880" s="504"/>
      <c r="AF880" s="504"/>
      <c r="AG880" s="504"/>
    </row>
    <row r="881" spans="1:33" s="420" customFormat="1" x14ac:dyDescent="0.2">
      <c r="A881" s="531"/>
      <c r="B881" s="506"/>
      <c r="C881" s="506"/>
      <c r="O881" s="504"/>
      <c r="P881" s="503"/>
      <c r="Q881" s="504"/>
      <c r="R881" s="504"/>
      <c r="S881" s="504"/>
      <c r="T881" s="504"/>
      <c r="U881" s="504"/>
      <c r="V881" s="504"/>
      <c r="W881" s="504"/>
      <c r="X881" s="504"/>
      <c r="Y881" s="504"/>
      <c r="Z881" s="504"/>
      <c r="AA881" s="504"/>
      <c r="AB881" s="504"/>
      <c r="AC881" s="504"/>
      <c r="AD881" s="504"/>
      <c r="AE881" s="504"/>
      <c r="AF881" s="504"/>
      <c r="AG881" s="504"/>
    </row>
    <row r="882" spans="1:33" s="420" customFormat="1" x14ac:dyDescent="0.2">
      <c r="A882" s="531"/>
      <c r="B882" s="506"/>
      <c r="C882" s="506"/>
      <c r="O882" s="504"/>
      <c r="P882" s="503"/>
      <c r="Q882" s="504"/>
      <c r="R882" s="504"/>
      <c r="S882" s="504"/>
      <c r="T882" s="504"/>
      <c r="U882" s="504"/>
      <c r="V882" s="504"/>
      <c r="W882" s="504"/>
      <c r="X882" s="504"/>
      <c r="Y882" s="504"/>
      <c r="Z882" s="504"/>
      <c r="AA882" s="504"/>
      <c r="AB882" s="504"/>
      <c r="AC882" s="504"/>
      <c r="AD882" s="504"/>
      <c r="AE882" s="504"/>
      <c r="AF882" s="504"/>
      <c r="AG882" s="504"/>
    </row>
    <row r="883" spans="1:33" s="420" customFormat="1" x14ac:dyDescent="0.2">
      <c r="A883" s="531"/>
      <c r="B883" s="506"/>
      <c r="C883" s="506"/>
      <c r="O883" s="504"/>
      <c r="P883" s="503"/>
      <c r="Q883" s="504"/>
      <c r="R883" s="504"/>
      <c r="S883" s="504"/>
      <c r="T883" s="504"/>
      <c r="U883" s="504"/>
      <c r="V883" s="504"/>
      <c r="W883" s="504"/>
      <c r="X883" s="504"/>
      <c r="Y883" s="504"/>
      <c r="Z883" s="504"/>
      <c r="AA883" s="504"/>
      <c r="AB883" s="504"/>
      <c r="AC883" s="504"/>
      <c r="AD883" s="504"/>
      <c r="AE883" s="504"/>
      <c r="AF883" s="504"/>
      <c r="AG883" s="504"/>
    </row>
    <row r="884" spans="1:33" s="420" customFormat="1" x14ac:dyDescent="0.2">
      <c r="A884" s="531"/>
      <c r="B884" s="506"/>
      <c r="C884" s="506"/>
      <c r="O884" s="504"/>
      <c r="P884" s="503"/>
      <c r="Q884" s="504"/>
      <c r="R884" s="504"/>
      <c r="S884" s="504"/>
      <c r="T884" s="504"/>
      <c r="U884" s="504"/>
      <c r="V884" s="504"/>
      <c r="W884" s="504"/>
      <c r="X884" s="504"/>
      <c r="Y884" s="504"/>
      <c r="Z884" s="504"/>
      <c r="AA884" s="504"/>
      <c r="AB884" s="504"/>
      <c r="AC884" s="504"/>
      <c r="AD884" s="504"/>
      <c r="AE884" s="504"/>
      <c r="AF884" s="504"/>
      <c r="AG884" s="504"/>
    </row>
    <row r="885" spans="1:33" s="420" customFormat="1" x14ac:dyDescent="0.2">
      <c r="A885" s="531"/>
      <c r="B885" s="506"/>
      <c r="C885" s="506"/>
      <c r="O885" s="504"/>
      <c r="P885" s="503"/>
      <c r="Q885" s="504"/>
      <c r="R885" s="504"/>
      <c r="S885" s="504"/>
      <c r="T885" s="504"/>
      <c r="U885" s="504"/>
      <c r="V885" s="504"/>
      <c r="W885" s="504"/>
      <c r="X885" s="504"/>
      <c r="Y885" s="504"/>
      <c r="Z885" s="504"/>
      <c r="AA885" s="504"/>
      <c r="AB885" s="504"/>
      <c r="AC885" s="504"/>
      <c r="AD885" s="504"/>
      <c r="AE885" s="504"/>
      <c r="AF885" s="504"/>
      <c r="AG885" s="504"/>
    </row>
    <row r="886" spans="1:33" s="420" customFormat="1" x14ac:dyDescent="0.2">
      <c r="A886" s="531"/>
      <c r="B886" s="506"/>
      <c r="C886" s="506"/>
      <c r="O886" s="504"/>
      <c r="P886" s="503"/>
      <c r="Q886" s="504"/>
      <c r="R886" s="504"/>
      <c r="S886" s="504"/>
      <c r="T886" s="504"/>
      <c r="U886" s="504"/>
      <c r="V886" s="504"/>
      <c r="W886" s="504"/>
      <c r="X886" s="504"/>
      <c r="Y886" s="504"/>
      <c r="Z886" s="504"/>
      <c r="AA886" s="504"/>
      <c r="AB886" s="504"/>
      <c r="AC886" s="504"/>
      <c r="AD886" s="504"/>
      <c r="AE886" s="504"/>
      <c r="AF886" s="504"/>
      <c r="AG886" s="504"/>
    </row>
    <row r="887" spans="1:33" s="420" customFormat="1" x14ac:dyDescent="0.2">
      <c r="A887" s="531"/>
      <c r="B887" s="506"/>
      <c r="C887" s="506"/>
      <c r="O887" s="504"/>
      <c r="P887" s="503"/>
      <c r="Q887" s="504"/>
      <c r="R887" s="504"/>
      <c r="S887" s="504"/>
      <c r="T887" s="504"/>
      <c r="U887" s="504"/>
      <c r="V887" s="504"/>
      <c r="W887" s="504"/>
      <c r="X887" s="504"/>
      <c r="Y887" s="504"/>
      <c r="Z887" s="504"/>
      <c r="AA887" s="504"/>
      <c r="AB887" s="504"/>
      <c r="AC887" s="504"/>
      <c r="AD887" s="504"/>
      <c r="AE887" s="504"/>
      <c r="AF887" s="504"/>
      <c r="AG887" s="504"/>
    </row>
    <row r="888" spans="1:33" s="420" customFormat="1" x14ac:dyDescent="0.2">
      <c r="A888" s="531"/>
      <c r="B888" s="506"/>
      <c r="C888" s="506"/>
      <c r="O888" s="504"/>
      <c r="P888" s="503"/>
      <c r="Q888" s="504"/>
      <c r="R888" s="504"/>
      <c r="S888" s="504"/>
      <c r="T888" s="504"/>
      <c r="U888" s="504"/>
      <c r="V888" s="504"/>
      <c r="W888" s="504"/>
      <c r="X888" s="504"/>
      <c r="Y888" s="504"/>
      <c r="Z888" s="504"/>
      <c r="AA888" s="504"/>
      <c r="AB888" s="504"/>
      <c r="AC888" s="504"/>
      <c r="AD888" s="504"/>
      <c r="AE888" s="504"/>
      <c r="AF888" s="504"/>
      <c r="AG888" s="504"/>
    </row>
    <row r="889" spans="1:33" s="420" customFormat="1" x14ac:dyDescent="0.2">
      <c r="A889" s="531"/>
      <c r="B889" s="506"/>
      <c r="C889" s="506"/>
      <c r="O889" s="504"/>
      <c r="P889" s="503"/>
      <c r="Q889" s="504"/>
      <c r="R889" s="504"/>
      <c r="S889" s="504"/>
      <c r="T889" s="504"/>
      <c r="U889" s="504"/>
      <c r="V889" s="504"/>
      <c r="W889" s="504"/>
      <c r="X889" s="504"/>
      <c r="Y889" s="504"/>
      <c r="Z889" s="504"/>
      <c r="AA889" s="504"/>
      <c r="AB889" s="504"/>
      <c r="AC889" s="504"/>
      <c r="AD889" s="504"/>
      <c r="AE889" s="504"/>
      <c r="AF889" s="504"/>
      <c r="AG889" s="504"/>
    </row>
    <row r="890" spans="1:33" s="420" customFormat="1" x14ac:dyDescent="0.2">
      <c r="A890" s="531"/>
      <c r="B890" s="506"/>
      <c r="C890" s="506"/>
      <c r="O890" s="504"/>
      <c r="P890" s="503"/>
      <c r="Q890" s="504"/>
      <c r="R890" s="504"/>
      <c r="S890" s="504"/>
      <c r="T890" s="504"/>
      <c r="U890" s="504"/>
      <c r="V890" s="504"/>
      <c r="W890" s="504"/>
      <c r="X890" s="504"/>
      <c r="Y890" s="504"/>
      <c r="Z890" s="504"/>
      <c r="AA890" s="504"/>
      <c r="AB890" s="504"/>
      <c r="AC890" s="504"/>
      <c r="AD890" s="504"/>
      <c r="AE890" s="504"/>
      <c r="AF890" s="504"/>
      <c r="AG890" s="504"/>
    </row>
    <row r="891" spans="1:33" s="420" customFormat="1" x14ac:dyDescent="0.2">
      <c r="A891" s="531"/>
      <c r="B891" s="506"/>
      <c r="C891" s="506"/>
      <c r="O891" s="504"/>
      <c r="P891" s="503"/>
      <c r="Q891" s="504"/>
      <c r="R891" s="504"/>
      <c r="S891" s="504"/>
      <c r="T891" s="504"/>
      <c r="U891" s="504"/>
      <c r="V891" s="504"/>
      <c r="W891" s="504"/>
      <c r="X891" s="504"/>
      <c r="Y891" s="504"/>
      <c r="Z891" s="504"/>
      <c r="AA891" s="504"/>
      <c r="AB891" s="504"/>
      <c r="AC891" s="504"/>
      <c r="AD891" s="504"/>
      <c r="AE891" s="504"/>
      <c r="AF891" s="504"/>
      <c r="AG891" s="504"/>
    </row>
    <row r="892" spans="1:33" s="420" customFormat="1" x14ac:dyDescent="0.2">
      <c r="A892" s="531"/>
      <c r="B892" s="506"/>
      <c r="C892" s="506"/>
      <c r="O892" s="504"/>
      <c r="P892" s="503"/>
      <c r="Q892" s="504"/>
      <c r="R892" s="504"/>
      <c r="S892" s="504"/>
      <c r="T892" s="504"/>
      <c r="U892" s="504"/>
      <c r="V892" s="504"/>
      <c r="W892" s="504"/>
      <c r="X892" s="504"/>
      <c r="Y892" s="504"/>
      <c r="Z892" s="504"/>
      <c r="AA892" s="504"/>
      <c r="AB892" s="504"/>
      <c r="AC892" s="504"/>
      <c r="AD892" s="504"/>
      <c r="AE892" s="504"/>
      <c r="AF892" s="504"/>
      <c r="AG892" s="504"/>
    </row>
    <row r="893" spans="1:33" s="420" customFormat="1" x14ac:dyDescent="0.2">
      <c r="A893" s="531"/>
      <c r="B893" s="506"/>
      <c r="C893" s="506"/>
      <c r="O893" s="504"/>
      <c r="P893" s="503"/>
      <c r="Q893" s="504"/>
      <c r="R893" s="504"/>
      <c r="S893" s="504"/>
      <c r="T893" s="504"/>
      <c r="U893" s="504"/>
      <c r="V893" s="504"/>
      <c r="W893" s="504"/>
      <c r="X893" s="504"/>
      <c r="Y893" s="504"/>
      <c r="Z893" s="504"/>
      <c r="AA893" s="504"/>
      <c r="AB893" s="504"/>
      <c r="AC893" s="504"/>
      <c r="AD893" s="504"/>
      <c r="AE893" s="504"/>
      <c r="AF893" s="504"/>
      <c r="AG893" s="504"/>
    </row>
    <row r="894" spans="1:33" s="420" customFormat="1" x14ac:dyDescent="0.2">
      <c r="A894" s="531"/>
      <c r="B894" s="506"/>
      <c r="C894" s="506"/>
      <c r="O894" s="504"/>
      <c r="P894" s="503"/>
      <c r="Q894" s="504"/>
      <c r="R894" s="504"/>
      <c r="S894" s="504"/>
      <c r="T894" s="504"/>
      <c r="U894" s="504"/>
      <c r="V894" s="504"/>
      <c r="W894" s="504"/>
      <c r="X894" s="504"/>
      <c r="Y894" s="504"/>
      <c r="Z894" s="504"/>
      <c r="AA894" s="504"/>
      <c r="AB894" s="504"/>
      <c r="AC894" s="504"/>
      <c r="AD894" s="504"/>
      <c r="AE894" s="504"/>
      <c r="AF894" s="504"/>
      <c r="AG894" s="504"/>
    </row>
    <row r="895" spans="1:33" s="420" customFormat="1" x14ac:dyDescent="0.2">
      <c r="A895" s="531"/>
      <c r="B895" s="506"/>
      <c r="C895" s="506"/>
      <c r="O895" s="504"/>
      <c r="P895" s="503"/>
      <c r="Q895" s="504"/>
      <c r="R895" s="504"/>
      <c r="S895" s="504"/>
      <c r="T895" s="504"/>
      <c r="U895" s="504"/>
      <c r="V895" s="504"/>
      <c r="W895" s="504"/>
      <c r="X895" s="504"/>
      <c r="Y895" s="504"/>
      <c r="Z895" s="504"/>
      <c r="AA895" s="504"/>
      <c r="AB895" s="504"/>
      <c r="AC895" s="504"/>
      <c r="AD895" s="504"/>
      <c r="AE895" s="504"/>
      <c r="AF895" s="504"/>
      <c r="AG895" s="504"/>
    </row>
    <row r="896" spans="1:33" s="420" customFormat="1" x14ac:dyDescent="0.2">
      <c r="A896" s="531"/>
      <c r="B896" s="506"/>
      <c r="C896" s="506"/>
      <c r="O896" s="504"/>
      <c r="P896" s="503"/>
      <c r="Q896" s="504"/>
      <c r="R896" s="504"/>
      <c r="S896" s="504"/>
      <c r="T896" s="504"/>
      <c r="U896" s="504"/>
      <c r="V896" s="504"/>
      <c r="W896" s="504"/>
      <c r="X896" s="504"/>
      <c r="Y896" s="504"/>
      <c r="Z896" s="504"/>
      <c r="AA896" s="504"/>
      <c r="AB896" s="504"/>
      <c r="AC896" s="504"/>
      <c r="AD896" s="504"/>
      <c r="AE896" s="504"/>
      <c r="AF896" s="504"/>
      <c r="AG896" s="504"/>
    </row>
    <row r="897" spans="1:33" s="420" customFormat="1" x14ac:dyDescent="0.2">
      <c r="A897" s="531"/>
      <c r="B897" s="506"/>
      <c r="C897" s="506"/>
      <c r="O897" s="504"/>
      <c r="P897" s="503"/>
      <c r="Q897" s="504"/>
      <c r="R897" s="504"/>
      <c r="S897" s="504"/>
      <c r="T897" s="504"/>
      <c r="U897" s="504"/>
      <c r="V897" s="504"/>
      <c r="W897" s="504"/>
      <c r="X897" s="504"/>
      <c r="Y897" s="504"/>
      <c r="Z897" s="504"/>
      <c r="AA897" s="504"/>
      <c r="AB897" s="504"/>
      <c r="AC897" s="504"/>
      <c r="AD897" s="504"/>
      <c r="AE897" s="504"/>
      <c r="AF897" s="504"/>
      <c r="AG897" s="504"/>
    </row>
    <row r="898" spans="1:33" s="420" customFormat="1" x14ac:dyDescent="0.2">
      <c r="A898" s="531"/>
      <c r="B898" s="506"/>
      <c r="C898" s="506"/>
      <c r="O898" s="504"/>
      <c r="P898" s="503"/>
      <c r="Q898" s="504"/>
      <c r="R898" s="504"/>
      <c r="S898" s="504"/>
      <c r="T898" s="504"/>
      <c r="U898" s="504"/>
      <c r="V898" s="504"/>
      <c r="W898" s="504"/>
      <c r="X898" s="504"/>
      <c r="Y898" s="504"/>
      <c r="Z898" s="504"/>
      <c r="AA898" s="504"/>
      <c r="AB898" s="504"/>
      <c r="AC898" s="504"/>
      <c r="AD898" s="504"/>
      <c r="AE898" s="504"/>
      <c r="AF898" s="504"/>
      <c r="AG898" s="504"/>
    </row>
    <row r="899" spans="1:33" s="420" customFormat="1" x14ac:dyDescent="0.2">
      <c r="A899" s="531"/>
      <c r="B899" s="506"/>
      <c r="C899" s="506"/>
      <c r="O899" s="504"/>
      <c r="P899" s="503"/>
      <c r="Q899" s="504"/>
      <c r="R899" s="504"/>
      <c r="S899" s="504"/>
      <c r="T899" s="504"/>
      <c r="U899" s="504"/>
      <c r="V899" s="504"/>
      <c r="W899" s="504"/>
      <c r="X899" s="504"/>
      <c r="Y899" s="504"/>
      <c r="Z899" s="504"/>
      <c r="AA899" s="504"/>
      <c r="AB899" s="504"/>
      <c r="AC899" s="504"/>
      <c r="AD899" s="504"/>
      <c r="AE899" s="504"/>
      <c r="AF899" s="504"/>
      <c r="AG899" s="504"/>
    </row>
    <row r="900" spans="1:33" s="420" customFormat="1" x14ac:dyDescent="0.2">
      <c r="A900" s="531"/>
      <c r="B900" s="506"/>
      <c r="C900" s="506"/>
      <c r="O900" s="504"/>
      <c r="P900" s="503"/>
      <c r="Q900" s="504"/>
      <c r="R900" s="504"/>
      <c r="S900" s="504"/>
      <c r="T900" s="504"/>
      <c r="U900" s="504"/>
      <c r="V900" s="504"/>
      <c r="W900" s="504"/>
      <c r="X900" s="504"/>
      <c r="Y900" s="504"/>
      <c r="Z900" s="504"/>
      <c r="AA900" s="504"/>
      <c r="AB900" s="504"/>
      <c r="AC900" s="504"/>
      <c r="AD900" s="504"/>
      <c r="AE900" s="504"/>
      <c r="AF900" s="504"/>
      <c r="AG900" s="504"/>
    </row>
    <row r="901" spans="1:33" s="420" customFormat="1" x14ac:dyDescent="0.2">
      <c r="A901" s="531"/>
      <c r="B901" s="506"/>
      <c r="C901" s="506"/>
      <c r="O901" s="504"/>
      <c r="P901" s="503"/>
      <c r="Q901" s="504"/>
      <c r="R901" s="504"/>
      <c r="S901" s="504"/>
      <c r="T901" s="504"/>
      <c r="U901" s="504"/>
      <c r="V901" s="504"/>
      <c r="W901" s="504"/>
      <c r="X901" s="504"/>
      <c r="Y901" s="504"/>
      <c r="Z901" s="504"/>
      <c r="AA901" s="504"/>
      <c r="AB901" s="504"/>
      <c r="AC901" s="504"/>
      <c r="AD901" s="504"/>
      <c r="AE901" s="504"/>
      <c r="AF901" s="504"/>
      <c r="AG901" s="504"/>
    </row>
    <row r="902" spans="1:33" s="420" customFormat="1" x14ac:dyDescent="0.2">
      <c r="A902" s="531"/>
      <c r="B902" s="506"/>
      <c r="C902" s="506"/>
      <c r="O902" s="504"/>
      <c r="P902" s="503"/>
      <c r="Q902" s="504"/>
      <c r="R902" s="504"/>
      <c r="S902" s="504"/>
      <c r="T902" s="504"/>
      <c r="U902" s="504"/>
      <c r="V902" s="504"/>
      <c r="W902" s="504"/>
      <c r="X902" s="504"/>
      <c r="Y902" s="504"/>
      <c r="Z902" s="504"/>
      <c r="AA902" s="504"/>
      <c r="AB902" s="504"/>
      <c r="AC902" s="504"/>
      <c r="AD902" s="504"/>
      <c r="AE902" s="504"/>
      <c r="AF902" s="504"/>
      <c r="AG902" s="504"/>
    </row>
    <row r="903" spans="1:33" s="420" customFormat="1" x14ac:dyDescent="0.2">
      <c r="A903" s="531"/>
      <c r="B903" s="506"/>
      <c r="C903" s="506"/>
      <c r="O903" s="504"/>
      <c r="P903" s="503"/>
      <c r="Q903" s="504"/>
      <c r="R903" s="504"/>
      <c r="S903" s="504"/>
      <c r="T903" s="504"/>
      <c r="U903" s="504"/>
      <c r="V903" s="504"/>
      <c r="W903" s="504"/>
      <c r="X903" s="504"/>
      <c r="Y903" s="504"/>
      <c r="Z903" s="504"/>
      <c r="AA903" s="504"/>
      <c r="AB903" s="504"/>
      <c r="AC903" s="504"/>
      <c r="AD903" s="504"/>
      <c r="AE903" s="504"/>
      <c r="AF903" s="504"/>
      <c r="AG903" s="504"/>
    </row>
    <row r="904" spans="1:33" s="420" customFormat="1" x14ac:dyDescent="0.2">
      <c r="A904" s="531"/>
      <c r="B904" s="506"/>
      <c r="C904" s="506"/>
      <c r="O904" s="504"/>
      <c r="P904" s="503"/>
      <c r="Q904" s="504"/>
      <c r="R904" s="504"/>
      <c r="S904" s="504"/>
      <c r="T904" s="504"/>
      <c r="U904" s="504"/>
      <c r="V904" s="504"/>
      <c r="W904" s="504"/>
      <c r="X904" s="504"/>
      <c r="Y904" s="504"/>
      <c r="Z904" s="504"/>
      <c r="AA904" s="504"/>
      <c r="AB904" s="504"/>
      <c r="AC904" s="504"/>
      <c r="AD904" s="504"/>
      <c r="AE904" s="504"/>
      <c r="AF904" s="504"/>
      <c r="AG904" s="504"/>
    </row>
    <row r="905" spans="1:33" s="420" customFormat="1" x14ac:dyDescent="0.2">
      <c r="A905" s="531"/>
      <c r="B905" s="506"/>
      <c r="C905" s="506"/>
      <c r="O905" s="504"/>
      <c r="P905" s="503"/>
      <c r="Q905" s="504"/>
      <c r="R905" s="504"/>
      <c r="S905" s="504"/>
      <c r="T905" s="504"/>
      <c r="U905" s="504"/>
      <c r="V905" s="504"/>
      <c r="W905" s="504"/>
      <c r="X905" s="504"/>
      <c r="Y905" s="504"/>
      <c r="Z905" s="504"/>
      <c r="AA905" s="504"/>
      <c r="AB905" s="504"/>
      <c r="AC905" s="504"/>
      <c r="AD905" s="504"/>
      <c r="AE905" s="504"/>
      <c r="AF905" s="504"/>
      <c r="AG905" s="504"/>
    </row>
    <row r="906" spans="1:33" s="420" customFormat="1" x14ac:dyDescent="0.2">
      <c r="A906" s="531"/>
      <c r="B906" s="506"/>
      <c r="C906" s="506"/>
      <c r="O906" s="504"/>
      <c r="P906" s="503"/>
      <c r="Q906" s="504"/>
      <c r="R906" s="504"/>
      <c r="S906" s="504"/>
      <c r="T906" s="504"/>
      <c r="U906" s="504"/>
      <c r="V906" s="504"/>
      <c r="W906" s="504"/>
      <c r="X906" s="504"/>
      <c r="Y906" s="504"/>
      <c r="Z906" s="504"/>
      <c r="AA906" s="504"/>
      <c r="AB906" s="504"/>
      <c r="AC906" s="504"/>
      <c r="AD906" s="504"/>
      <c r="AE906" s="504"/>
      <c r="AF906" s="504"/>
      <c r="AG906" s="504"/>
    </row>
    <row r="907" spans="1:33" s="420" customFormat="1" x14ac:dyDescent="0.2">
      <c r="A907" s="531"/>
      <c r="B907" s="506"/>
      <c r="C907" s="506"/>
      <c r="O907" s="504"/>
      <c r="P907" s="503"/>
      <c r="Q907" s="504"/>
      <c r="R907" s="504"/>
      <c r="S907" s="504"/>
      <c r="T907" s="504"/>
      <c r="U907" s="504"/>
      <c r="V907" s="504"/>
      <c r="W907" s="504"/>
      <c r="X907" s="504"/>
      <c r="Y907" s="504"/>
      <c r="Z907" s="504"/>
      <c r="AA907" s="504"/>
      <c r="AB907" s="504"/>
      <c r="AC907" s="504"/>
      <c r="AD907" s="504"/>
      <c r="AE907" s="504"/>
      <c r="AF907" s="504"/>
      <c r="AG907" s="504"/>
    </row>
    <row r="908" spans="1:33" s="420" customFormat="1" x14ac:dyDescent="0.2">
      <c r="A908" s="531"/>
      <c r="B908" s="506"/>
      <c r="C908" s="506"/>
      <c r="O908" s="504"/>
      <c r="P908" s="503"/>
      <c r="Q908" s="504"/>
      <c r="R908" s="504"/>
      <c r="S908" s="504"/>
      <c r="T908" s="504"/>
      <c r="U908" s="504"/>
      <c r="V908" s="504"/>
      <c r="W908" s="504"/>
      <c r="X908" s="504"/>
      <c r="Y908" s="504"/>
      <c r="Z908" s="504"/>
      <c r="AA908" s="504"/>
      <c r="AB908" s="504"/>
      <c r="AC908" s="504"/>
      <c r="AD908" s="504"/>
      <c r="AE908" s="504"/>
      <c r="AF908" s="504"/>
      <c r="AG908" s="504"/>
    </row>
    <row r="909" spans="1:33" s="420" customFormat="1" x14ac:dyDescent="0.2">
      <c r="A909" s="531"/>
      <c r="B909" s="506"/>
      <c r="C909" s="506"/>
      <c r="O909" s="504"/>
      <c r="P909" s="503"/>
      <c r="Q909" s="504"/>
      <c r="R909" s="504"/>
      <c r="S909" s="504"/>
      <c r="T909" s="504"/>
      <c r="U909" s="504"/>
      <c r="V909" s="504"/>
      <c r="W909" s="504"/>
      <c r="X909" s="504"/>
      <c r="Y909" s="504"/>
      <c r="Z909" s="504"/>
      <c r="AA909" s="504"/>
      <c r="AB909" s="504"/>
      <c r="AC909" s="504"/>
      <c r="AD909" s="504"/>
      <c r="AE909" s="504"/>
      <c r="AF909" s="504"/>
      <c r="AG909" s="504"/>
    </row>
    <row r="910" spans="1:33" s="420" customFormat="1" x14ac:dyDescent="0.2">
      <c r="A910" s="531"/>
      <c r="B910" s="506"/>
      <c r="C910" s="506"/>
      <c r="O910" s="504"/>
      <c r="P910" s="503"/>
      <c r="Q910" s="504"/>
      <c r="R910" s="504"/>
      <c r="S910" s="504"/>
      <c r="T910" s="504"/>
      <c r="U910" s="504"/>
      <c r="V910" s="504"/>
      <c r="W910" s="504"/>
      <c r="X910" s="504"/>
      <c r="Y910" s="504"/>
      <c r="Z910" s="504"/>
      <c r="AA910" s="504"/>
      <c r="AB910" s="504"/>
      <c r="AC910" s="504"/>
      <c r="AD910" s="504"/>
      <c r="AE910" s="504"/>
      <c r="AF910" s="504"/>
      <c r="AG910" s="504"/>
    </row>
    <row r="911" spans="1:33" s="420" customFormat="1" x14ac:dyDescent="0.2">
      <c r="A911" s="531"/>
      <c r="B911" s="506"/>
      <c r="C911" s="506"/>
      <c r="O911" s="504"/>
      <c r="P911" s="503"/>
      <c r="Q911" s="504"/>
      <c r="R911" s="504"/>
      <c r="S911" s="504"/>
      <c r="T911" s="504"/>
      <c r="U911" s="504"/>
      <c r="V911" s="504"/>
      <c r="W911" s="504"/>
      <c r="X911" s="504"/>
      <c r="Y911" s="504"/>
      <c r="Z911" s="504"/>
      <c r="AA911" s="504"/>
      <c r="AB911" s="504"/>
      <c r="AC911" s="504"/>
      <c r="AD911" s="504"/>
      <c r="AE911" s="504"/>
      <c r="AF911" s="504"/>
      <c r="AG911" s="504"/>
    </row>
    <row r="912" spans="1:33" s="420" customFormat="1" x14ac:dyDescent="0.2">
      <c r="A912" s="531"/>
      <c r="B912" s="506"/>
      <c r="C912" s="506"/>
      <c r="O912" s="504"/>
      <c r="P912" s="503"/>
      <c r="Q912" s="504"/>
      <c r="R912" s="504"/>
      <c r="S912" s="504"/>
      <c r="T912" s="504"/>
      <c r="U912" s="504"/>
      <c r="V912" s="504"/>
      <c r="W912" s="504"/>
      <c r="X912" s="504"/>
      <c r="Y912" s="504"/>
      <c r="Z912" s="504"/>
      <c r="AA912" s="504"/>
      <c r="AB912" s="504"/>
      <c r="AC912" s="504"/>
      <c r="AD912" s="504"/>
      <c r="AE912" s="504"/>
      <c r="AF912" s="504"/>
      <c r="AG912" s="504"/>
    </row>
    <row r="913" spans="1:33" s="420" customFormat="1" x14ac:dyDescent="0.2">
      <c r="A913" s="531"/>
      <c r="B913" s="506"/>
      <c r="C913" s="506"/>
      <c r="O913" s="504"/>
      <c r="P913" s="503"/>
      <c r="Q913" s="504"/>
      <c r="R913" s="504"/>
      <c r="S913" s="504"/>
      <c r="T913" s="504"/>
      <c r="U913" s="504"/>
      <c r="V913" s="504"/>
      <c r="W913" s="504"/>
      <c r="X913" s="504"/>
      <c r="Y913" s="504"/>
      <c r="Z913" s="504"/>
      <c r="AA913" s="504"/>
      <c r="AB913" s="504"/>
      <c r="AC913" s="504"/>
      <c r="AD913" s="504"/>
      <c r="AE913" s="504"/>
      <c r="AF913" s="504"/>
      <c r="AG913" s="504"/>
    </row>
    <row r="914" spans="1:33" s="420" customFormat="1" x14ac:dyDescent="0.2">
      <c r="A914" s="531"/>
      <c r="B914" s="506"/>
      <c r="C914" s="506"/>
      <c r="O914" s="504"/>
      <c r="P914" s="503"/>
      <c r="Q914" s="504"/>
      <c r="R914" s="504"/>
      <c r="S914" s="504"/>
      <c r="T914" s="504"/>
      <c r="U914" s="504"/>
      <c r="V914" s="504"/>
      <c r="W914" s="504"/>
      <c r="X914" s="504"/>
      <c r="Y914" s="504"/>
      <c r="Z914" s="504"/>
      <c r="AA914" s="504"/>
      <c r="AB914" s="504"/>
      <c r="AC914" s="504"/>
      <c r="AD914" s="504"/>
      <c r="AE914" s="504"/>
      <c r="AF914" s="504"/>
      <c r="AG914" s="504"/>
    </row>
    <row r="915" spans="1:33" s="420" customFormat="1" x14ac:dyDescent="0.2">
      <c r="A915" s="531"/>
      <c r="B915" s="506"/>
      <c r="C915" s="506"/>
      <c r="O915" s="504"/>
      <c r="P915" s="503"/>
      <c r="Q915" s="504"/>
      <c r="R915" s="504"/>
      <c r="S915" s="504"/>
      <c r="T915" s="504"/>
      <c r="U915" s="504"/>
      <c r="V915" s="504"/>
      <c r="W915" s="504"/>
      <c r="X915" s="504"/>
      <c r="Y915" s="504"/>
      <c r="Z915" s="504"/>
      <c r="AA915" s="504"/>
      <c r="AB915" s="504"/>
      <c r="AC915" s="504"/>
      <c r="AD915" s="504"/>
      <c r="AE915" s="504"/>
      <c r="AF915" s="504"/>
      <c r="AG915" s="504"/>
    </row>
    <row r="916" spans="1:33" s="420" customFormat="1" x14ac:dyDescent="0.2">
      <c r="A916" s="531"/>
      <c r="B916" s="506"/>
      <c r="C916" s="506"/>
      <c r="O916" s="504"/>
      <c r="P916" s="503"/>
      <c r="Q916" s="504"/>
      <c r="R916" s="504"/>
      <c r="S916" s="504"/>
      <c r="T916" s="504"/>
      <c r="U916" s="504"/>
      <c r="V916" s="504"/>
      <c r="W916" s="504"/>
      <c r="X916" s="504"/>
      <c r="Y916" s="504"/>
      <c r="Z916" s="504"/>
      <c r="AA916" s="504"/>
      <c r="AB916" s="504"/>
      <c r="AC916" s="504"/>
      <c r="AD916" s="504"/>
      <c r="AE916" s="504"/>
      <c r="AF916" s="504"/>
      <c r="AG916" s="504"/>
    </row>
    <row r="917" spans="1:33" s="420" customFormat="1" x14ac:dyDescent="0.2">
      <c r="A917" s="531"/>
      <c r="B917" s="506"/>
      <c r="C917" s="506"/>
      <c r="O917" s="504"/>
      <c r="P917" s="503"/>
      <c r="Q917" s="504"/>
      <c r="R917" s="504"/>
      <c r="S917" s="504"/>
      <c r="T917" s="504"/>
      <c r="U917" s="504"/>
      <c r="V917" s="504"/>
      <c r="W917" s="504"/>
      <c r="X917" s="504"/>
      <c r="Y917" s="504"/>
      <c r="Z917" s="504"/>
      <c r="AA917" s="504"/>
      <c r="AB917" s="504"/>
      <c r="AC917" s="504"/>
      <c r="AD917" s="504"/>
      <c r="AE917" s="504"/>
      <c r="AF917" s="504"/>
      <c r="AG917" s="504"/>
    </row>
    <row r="918" spans="1:33" s="420" customFormat="1" x14ac:dyDescent="0.2">
      <c r="A918" s="531"/>
      <c r="B918" s="506"/>
      <c r="C918" s="506"/>
      <c r="O918" s="504"/>
      <c r="P918" s="503"/>
      <c r="Q918" s="504"/>
      <c r="R918" s="504"/>
      <c r="S918" s="504"/>
      <c r="T918" s="504"/>
      <c r="U918" s="504"/>
      <c r="V918" s="504"/>
      <c r="W918" s="504"/>
      <c r="X918" s="504"/>
      <c r="Y918" s="504"/>
      <c r="Z918" s="504"/>
      <c r="AA918" s="504"/>
      <c r="AB918" s="504"/>
      <c r="AC918" s="504"/>
      <c r="AD918" s="504"/>
      <c r="AE918" s="504"/>
      <c r="AF918" s="504"/>
      <c r="AG918" s="504"/>
    </row>
    <row r="919" spans="1:33" s="420" customFormat="1" x14ac:dyDescent="0.2">
      <c r="A919" s="531"/>
      <c r="B919" s="506"/>
      <c r="C919" s="506"/>
      <c r="O919" s="504"/>
      <c r="P919" s="503"/>
      <c r="Q919" s="504"/>
      <c r="R919" s="504"/>
      <c r="S919" s="504"/>
      <c r="T919" s="504"/>
      <c r="U919" s="504"/>
      <c r="V919" s="504"/>
      <c r="W919" s="504"/>
      <c r="X919" s="504"/>
      <c r="Y919" s="504"/>
      <c r="Z919" s="504"/>
      <c r="AA919" s="504"/>
      <c r="AB919" s="504"/>
      <c r="AC919" s="504"/>
      <c r="AD919" s="504"/>
      <c r="AE919" s="504"/>
      <c r="AF919" s="504"/>
      <c r="AG919" s="504"/>
    </row>
    <row r="920" spans="1:33" s="420" customFormat="1" x14ac:dyDescent="0.2">
      <c r="A920" s="531"/>
      <c r="B920" s="506"/>
      <c r="C920" s="506"/>
      <c r="O920" s="504"/>
      <c r="P920" s="503"/>
      <c r="Q920" s="504"/>
      <c r="R920" s="504"/>
      <c r="S920" s="504"/>
      <c r="T920" s="504"/>
      <c r="U920" s="504"/>
      <c r="V920" s="504"/>
      <c r="W920" s="504"/>
      <c r="X920" s="504"/>
      <c r="Y920" s="504"/>
      <c r="Z920" s="504"/>
      <c r="AA920" s="504"/>
      <c r="AB920" s="504"/>
      <c r="AC920" s="504"/>
      <c r="AD920" s="504"/>
      <c r="AE920" s="504"/>
      <c r="AF920" s="504"/>
      <c r="AG920" s="504"/>
    </row>
    <row r="921" spans="1:33" s="420" customFormat="1" x14ac:dyDescent="0.2">
      <c r="A921" s="531"/>
      <c r="B921" s="506"/>
      <c r="C921" s="506"/>
      <c r="O921" s="504"/>
      <c r="P921" s="503"/>
      <c r="Q921" s="504"/>
      <c r="R921" s="504"/>
      <c r="S921" s="504"/>
      <c r="T921" s="504"/>
      <c r="U921" s="504"/>
      <c r="V921" s="504"/>
      <c r="W921" s="504"/>
      <c r="X921" s="504"/>
      <c r="Y921" s="504"/>
      <c r="Z921" s="504"/>
      <c r="AA921" s="504"/>
      <c r="AB921" s="504"/>
      <c r="AC921" s="504"/>
      <c r="AD921" s="504"/>
      <c r="AE921" s="504"/>
      <c r="AF921" s="504"/>
      <c r="AG921" s="504"/>
    </row>
    <row r="922" spans="1:33" s="420" customFormat="1" x14ac:dyDescent="0.2">
      <c r="A922" s="531"/>
      <c r="B922" s="506"/>
      <c r="C922" s="506"/>
      <c r="O922" s="504"/>
      <c r="P922" s="503"/>
      <c r="Q922" s="504"/>
      <c r="R922" s="504"/>
      <c r="S922" s="504"/>
      <c r="T922" s="504"/>
      <c r="U922" s="504"/>
      <c r="V922" s="504"/>
      <c r="W922" s="504"/>
      <c r="X922" s="504"/>
      <c r="Y922" s="504"/>
      <c r="Z922" s="504"/>
      <c r="AA922" s="504"/>
      <c r="AB922" s="504"/>
      <c r="AC922" s="504"/>
      <c r="AD922" s="504"/>
      <c r="AE922" s="504"/>
      <c r="AF922" s="504"/>
      <c r="AG922" s="504"/>
    </row>
    <row r="923" spans="1:33" s="420" customFormat="1" x14ac:dyDescent="0.2">
      <c r="A923" s="531"/>
      <c r="B923" s="506"/>
      <c r="C923" s="506"/>
      <c r="O923" s="504"/>
      <c r="P923" s="503"/>
      <c r="Q923" s="504"/>
      <c r="R923" s="504"/>
      <c r="S923" s="504"/>
      <c r="T923" s="504"/>
      <c r="U923" s="504"/>
      <c r="V923" s="504"/>
      <c r="W923" s="504"/>
      <c r="X923" s="504"/>
      <c r="Y923" s="504"/>
      <c r="Z923" s="504"/>
      <c r="AA923" s="504"/>
      <c r="AB923" s="504"/>
      <c r="AC923" s="504"/>
      <c r="AD923" s="504"/>
      <c r="AE923" s="504"/>
      <c r="AF923" s="504"/>
      <c r="AG923" s="504"/>
    </row>
    <row r="924" spans="1:33" s="420" customFormat="1" x14ac:dyDescent="0.2">
      <c r="A924" s="531"/>
      <c r="B924" s="506"/>
      <c r="C924" s="506"/>
      <c r="O924" s="504"/>
      <c r="P924" s="503"/>
      <c r="Q924" s="504"/>
      <c r="R924" s="504"/>
      <c r="S924" s="504"/>
      <c r="T924" s="504"/>
      <c r="U924" s="504"/>
      <c r="V924" s="504"/>
      <c r="W924" s="504"/>
      <c r="X924" s="504"/>
      <c r="Y924" s="504"/>
      <c r="Z924" s="504"/>
      <c r="AA924" s="504"/>
      <c r="AB924" s="504"/>
      <c r="AC924" s="504"/>
      <c r="AD924" s="504"/>
      <c r="AE924" s="504"/>
      <c r="AF924" s="504"/>
      <c r="AG924" s="504"/>
    </row>
    <row r="925" spans="1:33" s="420" customFormat="1" x14ac:dyDescent="0.2">
      <c r="A925" s="531"/>
      <c r="B925" s="506"/>
      <c r="C925" s="506"/>
      <c r="O925" s="504"/>
      <c r="P925" s="503"/>
      <c r="Q925" s="504"/>
      <c r="R925" s="504"/>
      <c r="S925" s="504"/>
      <c r="T925" s="504"/>
      <c r="U925" s="504"/>
      <c r="V925" s="504"/>
      <c r="W925" s="504"/>
      <c r="X925" s="504"/>
      <c r="Y925" s="504"/>
      <c r="Z925" s="504"/>
      <c r="AA925" s="504"/>
      <c r="AB925" s="504"/>
      <c r="AC925" s="504"/>
      <c r="AD925" s="504"/>
      <c r="AE925" s="504"/>
      <c r="AF925" s="504"/>
      <c r="AG925" s="504"/>
    </row>
    <row r="926" spans="1:33" s="420" customFormat="1" x14ac:dyDescent="0.2">
      <c r="A926" s="531"/>
      <c r="B926" s="506"/>
      <c r="C926" s="506"/>
      <c r="O926" s="504"/>
      <c r="P926" s="503"/>
      <c r="Q926" s="504"/>
      <c r="R926" s="504"/>
      <c r="S926" s="504"/>
      <c r="T926" s="504"/>
      <c r="U926" s="504"/>
      <c r="V926" s="504"/>
      <c r="W926" s="504"/>
      <c r="X926" s="504"/>
      <c r="Y926" s="504"/>
      <c r="Z926" s="504"/>
      <c r="AA926" s="504"/>
      <c r="AB926" s="504"/>
      <c r="AC926" s="504"/>
      <c r="AD926" s="504"/>
      <c r="AE926" s="504"/>
      <c r="AF926" s="504"/>
      <c r="AG926" s="504"/>
    </row>
    <row r="927" spans="1:33" s="420" customFormat="1" x14ac:dyDescent="0.2">
      <c r="A927" s="531"/>
      <c r="B927" s="506"/>
      <c r="C927" s="506"/>
      <c r="O927" s="504"/>
      <c r="P927" s="503"/>
      <c r="Q927" s="504"/>
      <c r="R927" s="504"/>
      <c r="S927" s="504"/>
      <c r="T927" s="504"/>
      <c r="U927" s="504"/>
      <c r="V927" s="504"/>
      <c r="W927" s="504"/>
      <c r="X927" s="504"/>
      <c r="Y927" s="504"/>
      <c r="Z927" s="504"/>
      <c r="AA927" s="504"/>
      <c r="AB927" s="504"/>
      <c r="AC927" s="504"/>
      <c r="AD927" s="504"/>
      <c r="AE927" s="504"/>
      <c r="AF927" s="504"/>
      <c r="AG927" s="504"/>
    </row>
    <row r="928" spans="1:33" s="420" customFormat="1" x14ac:dyDescent="0.2">
      <c r="A928" s="531"/>
      <c r="B928" s="506"/>
      <c r="C928" s="506"/>
      <c r="O928" s="504"/>
      <c r="P928" s="503"/>
      <c r="Q928" s="504"/>
      <c r="R928" s="504"/>
      <c r="S928" s="504"/>
      <c r="T928" s="504"/>
      <c r="U928" s="504"/>
      <c r="V928" s="504"/>
      <c r="W928" s="504"/>
      <c r="X928" s="504"/>
      <c r="Y928" s="504"/>
      <c r="Z928" s="504"/>
      <c r="AA928" s="504"/>
      <c r="AB928" s="504"/>
      <c r="AC928" s="504"/>
      <c r="AD928" s="504"/>
      <c r="AE928" s="504"/>
      <c r="AF928" s="504"/>
      <c r="AG928" s="504"/>
    </row>
    <row r="929" spans="1:33" s="420" customFormat="1" x14ac:dyDescent="0.2">
      <c r="A929" s="531"/>
      <c r="B929" s="506"/>
      <c r="C929" s="506"/>
      <c r="O929" s="504"/>
      <c r="P929" s="503"/>
      <c r="Q929" s="504"/>
      <c r="R929" s="504"/>
      <c r="S929" s="504"/>
      <c r="T929" s="504"/>
      <c r="U929" s="504"/>
      <c r="V929" s="504"/>
      <c r="W929" s="504"/>
      <c r="X929" s="504"/>
      <c r="Y929" s="504"/>
      <c r="Z929" s="504"/>
      <c r="AA929" s="504"/>
      <c r="AB929" s="504"/>
      <c r="AC929" s="504"/>
      <c r="AD929" s="504"/>
      <c r="AE929" s="504"/>
      <c r="AF929" s="504"/>
      <c r="AG929" s="504"/>
    </row>
    <row r="930" spans="1:33" s="420" customFormat="1" x14ac:dyDescent="0.2">
      <c r="A930" s="531"/>
      <c r="B930" s="506"/>
      <c r="C930" s="506"/>
      <c r="O930" s="504"/>
      <c r="P930" s="503"/>
      <c r="Q930" s="504"/>
      <c r="R930" s="504"/>
      <c r="S930" s="504"/>
      <c r="T930" s="504"/>
      <c r="U930" s="504"/>
      <c r="V930" s="504"/>
      <c r="W930" s="504"/>
      <c r="X930" s="504"/>
      <c r="Y930" s="504"/>
      <c r="Z930" s="504"/>
      <c r="AA930" s="504"/>
      <c r="AB930" s="504"/>
      <c r="AC930" s="504"/>
      <c r="AD930" s="504"/>
      <c r="AE930" s="504"/>
      <c r="AF930" s="504"/>
      <c r="AG930" s="504"/>
    </row>
    <row r="931" spans="1:33" s="420" customFormat="1" x14ac:dyDescent="0.2">
      <c r="A931" s="531"/>
      <c r="B931" s="506"/>
      <c r="C931" s="506"/>
      <c r="O931" s="504"/>
      <c r="P931" s="503"/>
      <c r="Q931" s="504"/>
      <c r="R931" s="504"/>
      <c r="S931" s="504"/>
      <c r="T931" s="504"/>
      <c r="U931" s="504"/>
      <c r="V931" s="504"/>
      <c r="W931" s="504"/>
      <c r="X931" s="504"/>
      <c r="Y931" s="504"/>
      <c r="Z931" s="504"/>
      <c r="AA931" s="504"/>
      <c r="AB931" s="504"/>
      <c r="AC931" s="504"/>
      <c r="AD931" s="504"/>
      <c r="AE931" s="504"/>
      <c r="AF931" s="504"/>
      <c r="AG931" s="504"/>
    </row>
    <row r="932" spans="1:33" s="420" customFormat="1" x14ac:dyDescent="0.2">
      <c r="A932" s="531"/>
      <c r="B932" s="506"/>
      <c r="C932" s="506"/>
      <c r="O932" s="504"/>
      <c r="P932" s="503"/>
      <c r="Q932" s="504"/>
      <c r="R932" s="504"/>
      <c r="S932" s="504"/>
      <c r="T932" s="504"/>
      <c r="U932" s="504"/>
      <c r="V932" s="504"/>
      <c r="W932" s="504"/>
      <c r="X932" s="504"/>
      <c r="Y932" s="504"/>
      <c r="Z932" s="504"/>
      <c r="AA932" s="504"/>
      <c r="AB932" s="504"/>
      <c r="AC932" s="504"/>
      <c r="AD932" s="504"/>
      <c r="AE932" s="504"/>
      <c r="AF932" s="504"/>
      <c r="AG932" s="504"/>
    </row>
    <row r="933" spans="1:33" s="420" customFormat="1" x14ac:dyDescent="0.2">
      <c r="A933" s="531"/>
      <c r="B933" s="506"/>
      <c r="C933" s="506"/>
      <c r="O933" s="504"/>
      <c r="P933" s="503"/>
      <c r="Q933" s="504"/>
      <c r="R933" s="504"/>
      <c r="S933" s="504"/>
      <c r="T933" s="504"/>
      <c r="U933" s="504"/>
      <c r="V933" s="504"/>
      <c r="W933" s="504"/>
      <c r="X933" s="504"/>
      <c r="Y933" s="504"/>
      <c r="Z933" s="504"/>
      <c r="AA933" s="504"/>
      <c r="AB933" s="504"/>
      <c r="AC933" s="504"/>
      <c r="AD933" s="504"/>
      <c r="AE933" s="504"/>
      <c r="AF933" s="504"/>
      <c r="AG933" s="504"/>
    </row>
    <row r="934" spans="1:33" s="420" customFormat="1" x14ac:dyDescent="0.2">
      <c r="A934" s="531"/>
      <c r="B934" s="506"/>
      <c r="C934" s="506"/>
      <c r="O934" s="504"/>
      <c r="P934" s="503"/>
      <c r="Q934" s="504"/>
      <c r="R934" s="504"/>
      <c r="S934" s="504"/>
      <c r="T934" s="504"/>
      <c r="U934" s="504"/>
      <c r="V934" s="504"/>
      <c r="W934" s="504"/>
      <c r="X934" s="504"/>
      <c r="Y934" s="504"/>
      <c r="Z934" s="504"/>
      <c r="AA934" s="504"/>
      <c r="AB934" s="504"/>
      <c r="AC934" s="504"/>
      <c r="AD934" s="504"/>
      <c r="AE934" s="504"/>
      <c r="AF934" s="504"/>
      <c r="AG934" s="504"/>
    </row>
    <row r="935" spans="1:33" s="420" customFormat="1" x14ac:dyDescent="0.2">
      <c r="A935" s="531"/>
      <c r="B935" s="506"/>
      <c r="C935" s="506"/>
      <c r="O935" s="504"/>
      <c r="P935" s="503"/>
      <c r="Q935" s="504"/>
      <c r="R935" s="504"/>
      <c r="S935" s="504"/>
      <c r="T935" s="504"/>
      <c r="U935" s="504"/>
      <c r="V935" s="504"/>
      <c r="W935" s="504"/>
      <c r="X935" s="504"/>
      <c r="Y935" s="504"/>
      <c r="Z935" s="504"/>
      <c r="AA935" s="504"/>
      <c r="AB935" s="504"/>
      <c r="AC935" s="504"/>
      <c r="AD935" s="504"/>
      <c r="AE935" s="504"/>
      <c r="AF935" s="504"/>
      <c r="AG935" s="504"/>
    </row>
    <row r="936" spans="1:33" s="420" customFormat="1" x14ac:dyDescent="0.2">
      <c r="A936" s="531"/>
      <c r="B936" s="506"/>
      <c r="C936" s="506"/>
      <c r="O936" s="504"/>
      <c r="P936" s="503"/>
      <c r="Q936" s="504"/>
      <c r="R936" s="504"/>
      <c r="S936" s="504"/>
      <c r="T936" s="504"/>
      <c r="U936" s="504"/>
      <c r="V936" s="504"/>
      <c r="W936" s="504"/>
      <c r="X936" s="504"/>
      <c r="Y936" s="504"/>
      <c r="Z936" s="504"/>
      <c r="AA936" s="504"/>
      <c r="AB936" s="504"/>
      <c r="AC936" s="504"/>
      <c r="AD936" s="504"/>
      <c r="AE936" s="504"/>
      <c r="AF936" s="504"/>
      <c r="AG936" s="504"/>
    </row>
    <row r="937" spans="1:33" s="420" customFormat="1" x14ac:dyDescent="0.2">
      <c r="A937" s="531"/>
      <c r="B937" s="506"/>
      <c r="C937" s="506"/>
      <c r="O937" s="504"/>
      <c r="P937" s="503"/>
      <c r="Q937" s="504"/>
      <c r="R937" s="504"/>
      <c r="S937" s="504"/>
      <c r="T937" s="504"/>
      <c r="U937" s="504"/>
      <c r="V937" s="504"/>
      <c r="W937" s="504"/>
      <c r="X937" s="504"/>
      <c r="Y937" s="504"/>
      <c r="Z937" s="504"/>
      <c r="AA937" s="504"/>
      <c r="AB937" s="504"/>
      <c r="AC937" s="504"/>
      <c r="AD937" s="504"/>
      <c r="AE937" s="504"/>
      <c r="AF937" s="504"/>
      <c r="AG937" s="504"/>
    </row>
    <row r="938" spans="1:33" s="420" customFormat="1" x14ac:dyDescent="0.2">
      <c r="A938" s="531"/>
      <c r="B938" s="506"/>
      <c r="C938" s="506"/>
      <c r="O938" s="504"/>
      <c r="P938" s="503"/>
      <c r="Q938" s="504"/>
      <c r="R938" s="504"/>
      <c r="S938" s="504"/>
      <c r="T938" s="504"/>
      <c r="U938" s="504"/>
      <c r="V938" s="504"/>
      <c r="W938" s="504"/>
      <c r="X938" s="504"/>
      <c r="Y938" s="504"/>
      <c r="Z938" s="504"/>
      <c r="AA938" s="504"/>
      <c r="AB938" s="504"/>
      <c r="AC938" s="504"/>
      <c r="AD938" s="504"/>
      <c r="AE938" s="504"/>
      <c r="AF938" s="504"/>
      <c r="AG938" s="504"/>
    </row>
    <row r="939" spans="1:33" s="420" customFormat="1" x14ac:dyDescent="0.2">
      <c r="A939" s="531"/>
      <c r="B939" s="506"/>
      <c r="C939" s="506"/>
      <c r="O939" s="504"/>
      <c r="P939" s="503"/>
      <c r="Q939" s="504"/>
      <c r="R939" s="504"/>
      <c r="S939" s="504"/>
      <c r="T939" s="504"/>
      <c r="U939" s="504"/>
      <c r="V939" s="504"/>
      <c r="W939" s="504"/>
      <c r="X939" s="504"/>
      <c r="Y939" s="504"/>
      <c r="Z939" s="504"/>
      <c r="AA939" s="504"/>
      <c r="AB939" s="504"/>
      <c r="AC939" s="504"/>
      <c r="AD939" s="504"/>
      <c r="AE939" s="504"/>
      <c r="AF939" s="504"/>
      <c r="AG939" s="504"/>
    </row>
    <row r="940" spans="1:33" s="420" customFormat="1" x14ac:dyDescent="0.2">
      <c r="A940" s="531"/>
      <c r="B940" s="506"/>
      <c r="C940" s="506"/>
      <c r="O940" s="504"/>
      <c r="P940" s="503"/>
      <c r="Q940" s="504"/>
      <c r="R940" s="504"/>
      <c r="S940" s="504"/>
      <c r="T940" s="504"/>
      <c r="U940" s="504"/>
      <c r="V940" s="504"/>
      <c r="W940" s="504"/>
      <c r="X940" s="504"/>
      <c r="Y940" s="504"/>
      <c r="Z940" s="504"/>
      <c r="AA940" s="504"/>
      <c r="AB940" s="504"/>
      <c r="AC940" s="504"/>
      <c r="AD940" s="504"/>
      <c r="AE940" s="504"/>
      <c r="AF940" s="504"/>
      <c r="AG940" s="504"/>
    </row>
    <row r="941" spans="1:33" s="420" customFormat="1" x14ac:dyDescent="0.2">
      <c r="A941" s="531"/>
      <c r="B941" s="506"/>
      <c r="C941" s="506"/>
      <c r="O941" s="504"/>
      <c r="P941" s="503"/>
      <c r="Q941" s="504"/>
      <c r="R941" s="504"/>
      <c r="S941" s="504"/>
      <c r="T941" s="504"/>
      <c r="U941" s="504"/>
      <c r="V941" s="504"/>
      <c r="W941" s="504"/>
      <c r="X941" s="504"/>
      <c r="Y941" s="504"/>
      <c r="Z941" s="504"/>
      <c r="AA941" s="504"/>
      <c r="AB941" s="504"/>
      <c r="AC941" s="504"/>
      <c r="AD941" s="504"/>
      <c r="AE941" s="504"/>
      <c r="AF941" s="504"/>
      <c r="AG941" s="504"/>
    </row>
    <row r="942" spans="1:33" s="420" customFormat="1" x14ac:dyDescent="0.2">
      <c r="A942" s="531"/>
      <c r="B942" s="506"/>
      <c r="C942" s="506"/>
      <c r="O942" s="504"/>
      <c r="P942" s="503"/>
      <c r="Q942" s="504"/>
      <c r="R942" s="504"/>
      <c r="S942" s="504"/>
      <c r="T942" s="504"/>
      <c r="U942" s="504"/>
      <c r="V942" s="504"/>
      <c r="W942" s="504"/>
      <c r="X942" s="504"/>
      <c r="Y942" s="504"/>
      <c r="Z942" s="504"/>
      <c r="AA942" s="504"/>
      <c r="AB942" s="504"/>
      <c r="AC942" s="504"/>
      <c r="AD942" s="504"/>
      <c r="AE942" s="504"/>
      <c r="AF942" s="504"/>
      <c r="AG942" s="504"/>
    </row>
    <row r="943" spans="1:33" s="420" customFormat="1" x14ac:dyDescent="0.2">
      <c r="A943" s="531"/>
      <c r="B943" s="506"/>
      <c r="C943" s="506"/>
      <c r="O943" s="504"/>
      <c r="P943" s="503"/>
      <c r="Q943" s="504"/>
      <c r="R943" s="504"/>
      <c r="S943" s="504"/>
      <c r="T943" s="504"/>
      <c r="U943" s="504"/>
      <c r="V943" s="504"/>
      <c r="W943" s="504"/>
      <c r="X943" s="504"/>
      <c r="Y943" s="504"/>
      <c r="Z943" s="504"/>
      <c r="AA943" s="504"/>
      <c r="AB943" s="504"/>
      <c r="AC943" s="504"/>
      <c r="AD943" s="504"/>
      <c r="AE943" s="504"/>
      <c r="AF943" s="504"/>
      <c r="AG943" s="504"/>
    </row>
    <row r="944" spans="1:33" s="420" customFormat="1" x14ac:dyDescent="0.2">
      <c r="A944" s="531"/>
      <c r="B944" s="506"/>
      <c r="C944" s="506"/>
      <c r="O944" s="504"/>
      <c r="P944" s="503"/>
      <c r="Q944" s="504"/>
      <c r="R944" s="504"/>
      <c r="S944" s="504"/>
      <c r="T944" s="504"/>
      <c r="U944" s="504"/>
      <c r="V944" s="504"/>
      <c r="W944" s="504"/>
      <c r="X944" s="504"/>
      <c r="Y944" s="504"/>
      <c r="Z944" s="504"/>
      <c r="AA944" s="504"/>
      <c r="AB944" s="504"/>
      <c r="AC944" s="504"/>
      <c r="AD944" s="504"/>
      <c r="AE944" s="504"/>
      <c r="AF944" s="504"/>
      <c r="AG944" s="504"/>
    </row>
    <row r="945" spans="1:33" s="420" customFormat="1" x14ac:dyDescent="0.2">
      <c r="A945" s="531"/>
      <c r="B945" s="506"/>
      <c r="C945" s="506"/>
      <c r="O945" s="504"/>
      <c r="P945" s="503"/>
      <c r="Q945" s="504"/>
      <c r="R945" s="504"/>
      <c r="S945" s="504"/>
      <c r="T945" s="504"/>
      <c r="U945" s="504"/>
      <c r="V945" s="504"/>
      <c r="W945" s="504"/>
      <c r="X945" s="504"/>
      <c r="Y945" s="504"/>
      <c r="Z945" s="504"/>
      <c r="AA945" s="504"/>
      <c r="AB945" s="504"/>
      <c r="AC945" s="504"/>
      <c r="AD945" s="504"/>
      <c r="AE945" s="504"/>
      <c r="AF945" s="504"/>
      <c r="AG945" s="504"/>
    </row>
    <row r="946" spans="1:33" s="420" customFormat="1" x14ac:dyDescent="0.2">
      <c r="A946" s="531"/>
      <c r="B946" s="506"/>
      <c r="C946" s="506"/>
      <c r="O946" s="504"/>
      <c r="P946" s="503"/>
      <c r="Q946" s="504"/>
      <c r="R946" s="504"/>
      <c r="S946" s="504"/>
      <c r="T946" s="504"/>
      <c r="U946" s="504"/>
      <c r="V946" s="504"/>
      <c r="W946" s="504"/>
      <c r="X946" s="504"/>
      <c r="Y946" s="504"/>
      <c r="Z946" s="504"/>
      <c r="AA946" s="504"/>
      <c r="AB946" s="504"/>
      <c r="AC946" s="504"/>
      <c r="AD946" s="504"/>
      <c r="AE946" s="504"/>
      <c r="AF946" s="504"/>
      <c r="AG946" s="504"/>
    </row>
    <row r="947" spans="1:33" s="420" customFormat="1" x14ac:dyDescent="0.2">
      <c r="A947" s="531"/>
      <c r="B947" s="506"/>
      <c r="C947" s="506"/>
      <c r="O947" s="504"/>
      <c r="P947" s="503"/>
      <c r="Q947" s="504"/>
      <c r="R947" s="504"/>
      <c r="S947" s="504"/>
      <c r="T947" s="504"/>
      <c r="U947" s="504"/>
      <c r="V947" s="504"/>
      <c r="W947" s="504"/>
      <c r="X947" s="504"/>
      <c r="Y947" s="504"/>
      <c r="Z947" s="504"/>
      <c r="AA947" s="504"/>
      <c r="AB947" s="504"/>
      <c r="AC947" s="504"/>
      <c r="AD947" s="504"/>
      <c r="AE947" s="504"/>
      <c r="AF947" s="504"/>
      <c r="AG947" s="504"/>
    </row>
    <row r="948" spans="1:33" s="420" customFormat="1" x14ac:dyDescent="0.2">
      <c r="A948" s="531"/>
      <c r="B948" s="506"/>
      <c r="C948" s="506"/>
      <c r="O948" s="504"/>
      <c r="P948" s="503"/>
      <c r="Q948" s="504"/>
      <c r="R948" s="504"/>
      <c r="S948" s="504"/>
      <c r="T948" s="504"/>
      <c r="U948" s="504"/>
      <c r="V948" s="504"/>
      <c r="W948" s="504"/>
      <c r="X948" s="504"/>
      <c r="Y948" s="504"/>
      <c r="Z948" s="504"/>
      <c r="AA948" s="504"/>
      <c r="AB948" s="504"/>
      <c r="AC948" s="504"/>
      <c r="AD948" s="504"/>
      <c r="AE948" s="504"/>
      <c r="AF948" s="504"/>
      <c r="AG948" s="504"/>
    </row>
    <row r="949" spans="1:33" s="420" customFormat="1" x14ac:dyDescent="0.2">
      <c r="A949" s="531"/>
      <c r="B949" s="506"/>
      <c r="C949" s="506"/>
      <c r="O949" s="504"/>
      <c r="P949" s="503"/>
      <c r="Q949" s="504"/>
      <c r="R949" s="504"/>
      <c r="S949" s="504"/>
      <c r="T949" s="504"/>
      <c r="U949" s="504"/>
      <c r="V949" s="504"/>
      <c r="W949" s="504"/>
      <c r="X949" s="504"/>
      <c r="Y949" s="504"/>
      <c r="Z949" s="504"/>
      <c r="AA949" s="504"/>
      <c r="AB949" s="504"/>
      <c r="AC949" s="504"/>
      <c r="AD949" s="504"/>
      <c r="AE949" s="504"/>
      <c r="AF949" s="504"/>
      <c r="AG949" s="504"/>
    </row>
    <row r="950" spans="1:33" s="420" customFormat="1" x14ac:dyDescent="0.2">
      <c r="A950" s="531"/>
      <c r="B950" s="506"/>
      <c r="C950" s="506"/>
      <c r="O950" s="504"/>
      <c r="P950" s="503"/>
      <c r="Q950" s="504"/>
      <c r="R950" s="504"/>
      <c r="S950" s="504"/>
      <c r="T950" s="504"/>
      <c r="U950" s="504"/>
      <c r="V950" s="504"/>
      <c r="W950" s="504"/>
      <c r="X950" s="504"/>
      <c r="Y950" s="504"/>
      <c r="Z950" s="504"/>
      <c r="AA950" s="504"/>
      <c r="AB950" s="504"/>
      <c r="AC950" s="504"/>
      <c r="AD950" s="504"/>
      <c r="AE950" s="504"/>
      <c r="AF950" s="504"/>
      <c r="AG950" s="504"/>
    </row>
    <row r="951" spans="1:33" s="420" customFormat="1" x14ac:dyDescent="0.2">
      <c r="A951" s="531"/>
      <c r="B951" s="506"/>
      <c r="C951" s="506"/>
      <c r="O951" s="504"/>
      <c r="P951" s="503"/>
      <c r="Q951" s="504"/>
      <c r="R951" s="504"/>
      <c r="S951" s="504"/>
      <c r="T951" s="504"/>
      <c r="U951" s="504"/>
      <c r="V951" s="504"/>
      <c r="W951" s="504"/>
      <c r="X951" s="504"/>
      <c r="Y951" s="504"/>
      <c r="Z951" s="504"/>
      <c r="AA951" s="504"/>
      <c r="AB951" s="504"/>
      <c r="AC951" s="504"/>
      <c r="AD951" s="504"/>
      <c r="AE951" s="504"/>
      <c r="AF951" s="504"/>
      <c r="AG951" s="504"/>
    </row>
    <row r="952" spans="1:33" s="420" customFormat="1" x14ac:dyDescent="0.2">
      <c r="A952" s="531"/>
      <c r="B952" s="506"/>
      <c r="C952" s="506"/>
      <c r="O952" s="504"/>
      <c r="P952" s="503"/>
      <c r="Q952" s="504"/>
      <c r="R952" s="504"/>
      <c r="S952" s="504"/>
      <c r="T952" s="504"/>
      <c r="U952" s="504"/>
      <c r="V952" s="504"/>
      <c r="W952" s="504"/>
      <c r="X952" s="504"/>
      <c r="Y952" s="504"/>
      <c r="Z952" s="504"/>
      <c r="AA952" s="504"/>
      <c r="AB952" s="504"/>
      <c r="AC952" s="504"/>
      <c r="AD952" s="504"/>
      <c r="AE952" s="504"/>
      <c r="AF952" s="504"/>
      <c r="AG952" s="504"/>
    </row>
    <row r="953" spans="1:33" s="420" customFormat="1" x14ac:dyDescent="0.2">
      <c r="A953" s="531"/>
      <c r="B953" s="506"/>
      <c r="C953" s="506"/>
      <c r="O953" s="504"/>
      <c r="P953" s="503"/>
      <c r="Q953" s="504"/>
      <c r="R953" s="504"/>
      <c r="S953" s="504"/>
      <c r="T953" s="504"/>
      <c r="U953" s="504"/>
      <c r="V953" s="504"/>
      <c r="W953" s="504"/>
      <c r="X953" s="504"/>
      <c r="Y953" s="504"/>
      <c r="Z953" s="504"/>
      <c r="AA953" s="504"/>
      <c r="AB953" s="504"/>
      <c r="AC953" s="504"/>
      <c r="AD953" s="504"/>
      <c r="AE953" s="504"/>
      <c r="AF953" s="504"/>
      <c r="AG953" s="504"/>
    </row>
    <row r="954" spans="1:33" s="420" customFormat="1" x14ac:dyDescent="0.2">
      <c r="A954" s="531"/>
      <c r="B954" s="506"/>
      <c r="C954" s="506"/>
      <c r="O954" s="504"/>
      <c r="P954" s="503"/>
      <c r="Q954" s="504"/>
      <c r="R954" s="504"/>
      <c r="S954" s="504"/>
      <c r="T954" s="504"/>
      <c r="U954" s="504"/>
      <c r="V954" s="504"/>
      <c r="W954" s="504"/>
      <c r="X954" s="504"/>
      <c r="Y954" s="504"/>
      <c r="Z954" s="504"/>
      <c r="AA954" s="504"/>
      <c r="AB954" s="504"/>
      <c r="AC954" s="504"/>
      <c r="AD954" s="504"/>
      <c r="AE954" s="504"/>
      <c r="AF954" s="504"/>
      <c r="AG954" s="504"/>
    </row>
    <row r="955" spans="1:33" s="420" customFormat="1" x14ac:dyDescent="0.2">
      <c r="A955" s="531"/>
      <c r="B955" s="506"/>
      <c r="C955" s="506"/>
      <c r="O955" s="504"/>
      <c r="P955" s="503"/>
      <c r="Q955" s="504"/>
      <c r="R955" s="504"/>
      <c r="S955" s="504"/>
      <c r="T955" s="504"/>
      <c r="U955" s="504"/>
      <c r="V955" s="504"/>
      <c r="W955" s="504"/>
      <c r="X955" s="504"/>
      <c r="Y955" s="504"/>
      <c r="Z955" s="504"/>
      <c r="AA955" s="504"/>
      <c r="AB955" s="504"/>
      <c r="AC955" s="504"/>
      <c r="AD955" s="504"/>
      <c r="AE955" s="504"/>
      <c r="AF955" s="504"/>
      <c r="AG955" s="504"/>
    </row>
    <row r="956" spans="1:33" s="420" customFormat="1" x14ac:dyDescent="0.2">
      <c r="A956" s="531"/>
      <c r="B956" s="506"/>
      <c r="C956" s="506"/>
      <c r="O956" s="504"/>
      <c r="P956" s="503"/>
      <c r="Q956" s="504"/>
      <c r="R956" s="504"/>
      <c r="S956" s="504"/>
      <c r="T956" s="504"/>
      <c r="U956" s="504"/>
      <c r="V956" s="504"/>
      <c r="W956" s="504"/>
      <c r="X956" s="504"/>
      <c r="Y956" s="504"/>
      <c r="Z956" s="504"/>
      <c r="AA956" s="504"/>
      <c r="AB956" s="504"/>
      <c r="AC956" s="504"/>
      <c r="AD956" s="504"/>
      <c r="AE956" s="504"/>
      <c r="AF956" s="504"/>
      <c r="AG956" s="504"/>
    </row>
    <row r="957" spans="1:33" s="420" customFormat="1" x14ac:dyDescent="0.2">
      <c r="A957" s="531"/>
      <c r="B957" s="506"/>
      <c r="C957" s="506"/>
      <c r="O957" s="504"/>
      <c r="P957" s="503"/>
      <c r="Q957" s="504"/>
      <c r="R957" s="504"/>
      <c r="S957" s="504"/>
      <c r="T957" s="504"/>
      <c r="U957" s="504"/>
      <c r="V957" s="504"/>
      <c r="W957" s="504"/>
      <c r="X957" s="504"/>
      <c r="Y957" s="504"/>
      <c r="Z957" s="504"/>
      <c r="AA957" s="504"/>
      <c r="AB957" s="504"/>
      <c r="AC957" s="504"/>
      <c r="AD957" s="504"/>
      <c r="AE957" s="504"/>
      <c r="AF957" s="504"/>
      <c r="AG957" s="504"/>
    </row>
    <row r="958" spans="1:33" s="420" customFormat="1" x14ac:dyDescent="0.2">
      <c r="A958" s="531"/>
      <c r="B958" s="506"/>
      <c r="C958" s="506"/>
      <c r="O958" s="504"/>
      <c r="P958" s="503"/>
      <c r="Q958" s="504"/>
      <c r="R958" s="504"/>
      <c r="S958" s="504"/>
      <c r="T958" s="504"/>
      <c r="U958" s="504"/>
      <c r="V958" s="504"/>
      <c r="W958" s="504"/>
      <c r="X958" s="504"/>
      <c r="Y958" s="504"/>
      <c r="Z958" s="504"/>
      <c r="AA958" s="504"/>
      <c r="AB958" s="504"/>
      <c r="AC958" s="504"/>
      <c r="AD958" s="504"/>
      <c r="AE958" s="504"/>
      <c r="AF958" s="504"/>
      <c r="AG958" s="504"/>
    </row>
    <row r="959" spans="1:33" s="420" customFormat="1" x14ac:dyDescent="0.2">
      <c r="A959" s="531"/>
      <c r="B959" s="506"/>
      <c r="C959" s="506"/>
      <c r="O959" s="504"/>
      <c r="P959" s="503"/>
      <c r="Q959" s="504"/>
      <c r="R959" s="504"/>
      <c r="S959" s="504"/>
      <c r="T959" s="504"/>
      <c r="U959" s="504"/>
      <c r="V959" s="504"/>
      <c r="W959" s="504"/>
      <c r="X959" s="504"/>
      <c r="Y959" s="504"/>
      <c r="Z959" s="504"/>
      <c r="AA959" s="504"/>
      <c r="AB959" s="504"/>
      <c r="AC959" s="504"/>
      <c r="AD959" s="504"/>
      <c r="AE959" s="504"/>
      <c r="AF959" s="504"/>
      <c r="AG959" s="504"/>
    </row>
    <row r="960" spans="1:33" s="420" customFormat="1" x14ac:dyDescent="0.2">
      <c r="A960" s="531"/>
      <c r="B960" s="506"/>
      <c r="C960" s="506"/>
      <c r="O960" s="504"/>
      <c r="P960" s="503"/>
      <c r="Q960" s="504"/>
      <c r="R960" s="504"/>
      <c r="S960" s="504"/>
      <c r="T960" s="504"/>
      <c r="U960" s="504"/>
      <c r="V960" s="504"/>
      <c r="W960" s="504"/>
      <c r="X960" s="504"/>
      <c r="Y960" s="504"/>
      <c r="Z960" s="504"/>
      <c r="AA960" s="504"/>
      <c r="AB960" s="504"/>
      <c r="AC960" s="504"/>
      <c r="AD960" s="504"/>
      <c r="AE960" s="504"/>
      <c r="AF960" s="504"/>
      <c r="AG960" s="504"/>
    </row>
    <row r="961" spans="1:33" s="420" customFormat="1" x14ac:dyDescent="0.2">
      <c r="A961" s="531"/>
      <c r="B961" s="506"/>
      <c r="C961" s="506"/>
      <c r="O961" s="504"/>
      <c r="P961" s="503"/>
      <c r="Q961" s="504"/>
      <c r="R961" s="504"/>
      <c r="S961" s="504"/>
      <c r="T961" s="504"/>
      <c r="U961" s="504"/>
      <c r="V961" s="504"/>
      <c r="W961" s="504"/>
      <c r="X961" s="504"/>
      <c r="Y961" s="504"/>
      <c r="Z961" s="504"/>
      <c r="AA961" s="504"/>
      <c r="AB961" s="504"/>
      <c r="AC961" s="504"/>
      <c r="AD961" s="504"/>
      <c r="AE961" s="504"/>
      <c r="AF961" s="504"/>
      <c r="AG961" s="504"/>
    </row>
    <row r="962" spans="1:33" s="420" customFormat="1" x14ac:dyDescent="0.2">
      <c r="A962" s="531"/>
      <c r="B962" s="506"/>
      <c r="C962" s="506"/>
      <c r="O962" s="504"/>
      <c r="P962" s="503"/>
      <c r="Q962" s="504"/>
      <c r="R962" s="504"/>
      <c r="S962" s="504"/>
      <c r="T962" s="504"/>
      <c r="U962" s="504"/>
      <c r="V962" s="504"/>
      <c r="W962" s="504"/>
      <c r="X962" s="504"/>
      <c r="Y962" s="504"/>
      <c r="Z962" s="504"/>
      <c r="AA962" s="504"/>
      <c r="AB962" s="504"/>
      <c r="AC962" s="504"/>
      <c r="AD962" s="504"/>
      <c r="AE962" s="504"/>
      <c r="AF962" s="504"/>
      <c r="AG962" s="504"/>
    </row>
    <row r="963" spans="1:33" s="420" customFormat="1" x14ac:dyDescent="0.2">
      <c r="A963" s="531"/>
      <c r="B963" s="506"/>
      <c r="C963" s="506"/>
      <c r="O963" s="504"/>
      <c r="P963" s="503"/>
      <c r="Q963" s="504"/>
      <c r="R963" s="504"/>
      <c r="S963" s="504"/>
      <c r="T963" s="504"/>
      <c r="U963" s="504"/>
      <c r="V963" s="504"/>
      <c r="W963" s="504"/>
      <c r="X963" s="504"/>
      <c r="Y963" s="504"/>
      <c r="Z963" s="504"/>
      <c r="AA963" s="504"/>
      <c r="AB963" s="504"/>
      <c r="AC963" s="504"/>
      <c r="AD963" s="504"/>
      <c r="AE963" s="504"/>
      <c r="AF963" s="504"/>
      <c r="AG963" s="504"/>
    </row>
    <row r="964" spans="1:33" s="420" customFormat="1" x14ac:dyDescent="0.2">
      <c r="A964" s="531"/>
      <c r="B964" s="506"/>
      <c r="C964" s="506"/>
      <c r="O964" s="504"/>
      <c r="P964" s="503"/>
      <c r="Q964" s="504"/>
      <c r="R964" s="504"/>
      <c r="S964" s="504"/>
      <c r="T964" s="504"/>
      <c r="U964" s="504"/>
      <c r="V964" s="504"/>
      <c r="W964" s="504"/>
      <c r="X964" s="504"/>
      <c r="Y964" s="504"/>
      <c r="Z964" s="504"/>
      <c r="AA964" s="504"/>
      <c r="AB964" s="504"/>
      <c r="AC964" s="504"/>
      <c r="AD964" s="504"/>
      <c r="AE964" s="504"/>
      <c r="AF964" s="504"/>
      <c r="AG964" s="504"/>
    </row>
    <row r="965" spans="1:33" s="420" customFormat="1" x14ac:dyDescent="0.2">
      <c r="A965" s="531"/>
      <c r="B965" s="506"/>
      <c r="C965" s="506"/>
      <c r="O965" s="504"/>
      <c r="P965" s="503"/>
      <c r="Q965" s="504"/>
      <c r="R965" s="504"/>
      <c r="S965" s="504"/>
      <c r="T965" s="504"/>
      <c r="U965" s="504"/>
      <c r="V965" s="504"/>
      <c r="W965" s="504"/>
      <c r="X965" s="504"/>
      <c r="Y965" s="504"/>
      <c r="Z965" s="504"/>
      <c r="AA965" s="504"/>
      <c r="AB965" s="504"/>
      <c r="AC965" s="504"/>
      <c r="AD965" s="504"/>
      <c r="AE965" s="504"/>
      <c r="AF965" s="504"/>
      <c r="AG965" s="504"/>
    </row>
    <row r="966" spans="1:33" s="420" customFormat="1" x14ac:dyDescent="0.2">
      <c r="A966" s="531"/>
      <c r="B966" s="506"/>
      <c r="C966" s="506"/>
      <c r="O966" s="504"/>
      <c r="P966" s="503"/>
      <c r="Q966" s="504"/>
      <c r="R966" s="504"/>
      <c r="S966" s="504"/>
      <c r="T966" s="504"/>
      <c r="U966" s="504"/>
      <c r="V966" s="504"/>
      <c r="W966" s="504"/>
      <c r="X966" s="504"/>
      <c r="Y966" s="504"/>
      <c r="Z966" s="504"/>
      <c r="AA966" s="504"/>
      <c r="AB966" s="504"/>
      <c r="AC966" s="504"/>
      <c r="AD966" s="504"/>
      <c r="AE966" s="504"/>
      <c r="AF966" s="504"/>
      <c r="AG966" s="504"/>
    </row>
    <row r="967" spans="1:33" s="420" customFormat="1" x14ac:dyDescent="0.2">
      <c r="A967" s="531"/>
      <c r="B967" s="506"/>
      <c r="C967" s="506"/>
      <c r="O967" s="504"/>
      <c r="P967" s="503"/>
      <c r="Q967" s="504"/>
      <c r="R967" s="504"/>
      <c r="S967" s="504"/>
      <c r="T967" s="504"/>
      <c r="U967" s="504"/>
      <c r="V967" s="504"/>
      <c r="W967" s="504"/>
      <c r="X967" s="504"/>
      <c r="Y967" s="504"/>
      <c r="Z967" s="504"/>
      <c r="AA967" s="504"/>
      <c r="AB967" s="504"/>
      <c r="AC967" s="504"/>
      <c r="AD967" s="504"/>
      <c r="AE967" s="504"/>
      <c r="AF967" s="504"/>
      <c r="AG967" s="504"/>
    </row>
    <row r="968" spans="1:33" s="420" customFormat="1" x14ac:dyDescent="0.2">
      <c r="A968" s="531"/>
      <c r="B968" s="506"/>
      <c r="C968" s="506"/>
      <c r="O968" s="504"/>
      <c r="P968" s="503"/>
      <c r="Q968" s="504"/>
      <c r="R968" s="504"/>
      <c r="S968" s="504"/>
      <c r="T968" s="504"/>
      <c r="U968" s="504"/>
      <c r="V968" s="504"/>
      <c r="W968" s="504"/>
      <c r="X968" s="504"/>
      <c r="Y968" s="504"/>
      <c r="Z968" s="504"/>
      <c r="AA968" s="504"/>
      <c r="AB968" s="504"/>
      <c r="AC968" s="504"/>
      <c r="AD968" s="504"/>
      <c r="AE968" s="504"/>
      <c r="AF968" s="504"/>
      <c r="AG968" s="504"/>
    </row>
    <row r="969" spans="1:33" s="420" customFormat="1" x14ac:dyDescent="0.2">
      <c r="A969" s="531"/>
      <c r="B969" s="506"/>
      <c r="C969" s="506"/>
      <c r="O969" s="504"/>
      <c r="P969" s="503"/>
      <c r="Q969" s="504"/>
      <c r="R969" s="504"/>
      <c r="S969" s="504"/>
      <c r="T969" s="504"/>
      <c r="U969" s="504"/>
      <c r="V969" s="504"/>
      <c r="W969" s="504"/>
      <c r="X969" s="504"/>
      <c r="Y969" s="504"/>
      <c r="Z969" s="504"/>
      <c r="AA969" s="504"/>
      <c r="AB969" s="504"/>
      <c r="AC969" s="504"/>
      <c r="AD969" s="504"/>
      <c r="AE969" s="504"/>
      <c r="AF969" s="504"/>
      <c r="AG969" s="504"/>
    </row>
    <row r="970" spans="1:33" s="420" customFormat="1" x14ac:dyDescent="0.2">
      <c r="A970" s="531"/>
      <c r="B970" s="506"/>
      <c r="C970" s="506"/>
      <c r="O970" s="504"/>
      <c r="P970" s="503"/>
      <c r="Q970" s="504"/>
      <c r="R970" s="504"/>
      <c r="S970" s="504"/>
      <c r="T970" s="504"/>
      <c r="U970" s="504"/>
      <c r="V970" s="504"/>
      <c r="W970" s="504"/>
      <c r="X970" s="504"/>
      <c r="Y970" s="504"/>
      <c r="Z970" s="504"/>
      <c r="AA970" s="504"/>
      <c r="AB970" s="504"/>
      <c r="AC970" s="504"/>
      <c r="AD970" s="504"/>
      <c r="AE970" s="504"/>
      <c r="AF970" s="504"/>
      <c r="AG970" s="504"/>
    </row>
    <row r="971" spans="1:33" s="420" customFormat="1" x14ac:dyDescent="0.2">
      <c r="A971" s="531"/>
      <c r="B971" s="506"/>
      <c r="C971" s="506"/>
      <c r="O971" s="504"/>
      <c r="P971" s="503"/>
      <c r="Q971" s="504"/>
      <c r="R971" s="504"/>
      <c r="S971" s="504"/>
      <c r="T971" s="504"/>
      <c r="U971" s="504"/>
      <c r="V971" s="504"/>
      <c r="W971" s="504"/>
      <c r="X971" s="504"/>
      <c r="Y971" s="504"/>
      <c r="Z971" s="504"/>
      <c r="AA971" s="504"/>
      <c r="AB971" s="504"/>
      <c r="AC971" s="504"/>
      <c r="AD971" s="504"/>
      <c r="AE971" s="504"/>
      <c r="AF971" s="504"/>
      <c r="AG971" s="504"/>
    </row>
    <row r="972" spans="1:33" s="420" customFormat="1" x14ac:dyDescent="0.2">
      <c r="A972" s="531"/>
      <c r="B972" s="506"/>
      <c r="C972" s="506"/>
      <c r="O972" s="504"/>
      <c r="P972" s="503"/>
      <c r="Q972" s="504"/>
      <c r="R972" s="504"/>
      <c r="S972" s="504"/>
      <c r="T972" s="504"/>
      <c r="U972" s="504"/>
      <c r="V972" s="504"/>
      <c r="W972" s="504"/>
      <c r="X972" s="504"/>
      <c r="Y972" s="504"/>
      <c r="Z972" s="504"/>
      <c r="AA972" s="504"/>
      <c r="AB972" s="504"/>
      <c r="AC972" s="504"/>
      <c r="AD972" s="504"/>
      <c r="AE972" s="504"/>
      <c r="AF972" s="504"/>
      <c r="AG972" s="504"/>
    </row>
    <row r="973" spans="1:33" s="420" customFormat="1" x14ac:dyDescent="0.2">
      <c r="A973" s="531"/>
      <c r="B973" s="506"/>
      <c r="C973" s="506"/>
      <c r="O973" s="504"/>
      <c r="P973" s="503"/>
      <c r="Q973" s="504"/>
      <c r="R973" s="504"/>
      <c r="S973" s="504"/>
      <c r="T973" s="504"/>
      <c r="U973" s="504"/>
      <c r="V973" s="504"/>
      <c r="W973" s="504"/>
      <c r="X973" s="504"/>
      <c r="Y973" s="504"/>
      <c r="Z973" s="504"/>
      <c r="AA973" s="504"/>
      <c r="AB973" s="504"/>
      <c r="AC973" s="504"/>
      <c r="AD973" s="504"/>
      <c r="AE973" s="504"/>
      <c r="AF973" s="504"/>
      <c r="AG973" s="504"/>
    </row>
    <row r="974" spans="1:33" s="420" customFormat="1" x14ac:dyDescent="0.2">
      <c r="A974" s="531"/>
      <c r="B974" s="506"/>
      <c r="C974" s="506"/>
      <c r="O974" s="504"/>
      <c r="P974" s="503"/>
      <c r="Q974" s="504"/>
      <c r="R974" s="504"/>
      <c r="S974" s="504"/>
      <c r="T974" s="504"/>
      <c r="U974" s="504"/>
      <c r="V974" s="504"/>
      <c r="W974" s="504"/>
      <c r="X974" s="504"/>
      <c r="Y974" s="504"/>
      <c r="Z974" s="504"/>
      <c r="AA974" s="504"/>
      <c r="AB974" s="504"/>
      <c r="AC974" s="504"/>
      <c r="AD974" s="504"/>
      <c r="AE974" s="504"/>
      <c r="AF974" s="504"/>
      <c r="AG974" s="504"/>
    </row>
    <row r="975" spans="1:33" s="420" customFormat="1" x14ac:dyDescent="0.2">
      <c r="A975" s="531"/>
      <c r="B975" s="506"/>
      <c r="C975" s="506"/>
      <c r="O975" s="504"/>
      <c r="P975" s="503"/>
      <c r="Q975" s="504"/>
      <c r="R975" s="504"/>
      <c r="S975" s="504"/>
      <c r="T975" s="504"/>
      <c r="U975" s="504"/>
      <c r="V975" s="504"/>
      <c r="W975" s="504"/>
      <c r="X975" s="504"/>
      <c r="Y975" s="504"/>
      <c r="Z975" s="504"/>
      <c r="AA975" s="504"/>
      <c r="AB975" s="504"/>
      <c r="AC975" s="504"/>
      <c r="AD975" s="504"/>
      <c r="AE975" s="504"/>
      <c r="AF975" s="504"/>
      <c r="AG975" s="504"/>
    </row>
    <row r="976" spans="1:33" s="420" customFormat="1" x14ac:dyDescent="0.2">
      <c r="A976" s="531"/>
      <c r="B976" s="506"/>
      <c r="C976" s="506"/>
      <c r="O976" s="504"/>
      <c r="P976" s="503"/>
      <c r="Q976" s="504"/>
      <c r="R976" s="504"/>
      <c r="S976" s="504"/>
      <c r="T976" s="504"/>
      <c r="U976" s="504"/>
      <c r="V976" s="504"/>
      <c r="W976" s="504"/>
      <c r="X976" s="504"/>
      <c r="Y976" s="504"/>
      <c r="Z976" s="504"/>
      <c r="AA976" s="504"/>
      <c r="AB976" s="504"/>
      <c r="AC976" s="504"/>
      <c r="AD976" s="504"/>
      <c r="AE976" s="504"/>
      <c r="AF976" s="504"/>
      <c r="AG976" s="504"/>
    </row>
    <row r="977" spans="1:33" s="420" customFormat="1" x14ac:dyDescent="0.2">
      <c r="A977" s="531"/>
      <c r="B977" s="506"/>
      <c r="C977" s="506"/>
      <c r="O977" s="504"/>
      <c r="P977" s="503"/>
      <c r="Q977" s="504"/>
      <c r="R977" s="504"/>
      <c r="S977" s="504"/>
      <c r="T977" s="504"/>
      <c r="U977" s="504"/>
      <c r="V977" s="504"/>
      <c r="W977" s="504"/>
      <c r="X977" s="504"/>
      <c r="Y977" s="504"/>
      <c r="Z977" s="504"/>
      <c r="AA977" s="504"/>
      <c r="AB977" s="504"/>
      <c r="AC977" s="504"/>
      <c r="AD977" s="504"/>
      <c r="AE977" s="504"/>
      <c r="AF977" s="504"/>
      <c r="AG977" s="504"/>
    </row>
    <row r="978" spans="1:33" s="420" customFormat="1" x14ac:dyDescent="0.2">
      <c r="A978" s="531"/>
      <c r="B978" s="506"/>
      <c r="C978" s="506"/>
      <c r="O978" s="504"/>
      <c r="P978" s="503"/>
      <c r="Q978" s="504"/>
      <c r="R978" s="504"/>
      <c r="S978" s="504"/>
      <c r="T978" s="504"/>
      <c r="U978" s="504"/>
      <c r="V978" s="504"/>
      <c r="W978" s="504"/>
      <c r="X978" s="504"/>
      <c r="Y978" s="504"/>
      <c r="Z978" s="504"/>
      <c r="AA978" s="504"/>
      <c r="AB978" s="504"/>
      <c r="AC978" s="504"/>
      <c r="AD978" s="504"/>
      <c r="AE978" s="504"/>
      <c r="AF978" s="504"/>
      <c r="AG978" s="504"/>
    </row>
    <row r="979" spans="1:33" s="420" customFormat="1" x14ac:dyDescent="0.2">
      <c r="A979" s="531"/>
      <c r="B979" s="506"/>
      <c r="C979" s="506"/>
      <c r="O979" s="504"/>
      <c r="P979" s="503"/>
      <c r="Q979" s="504"/>
      <c r="R979" s="504"/>
      <c r="S979" s="504"/>
      <c r="T979" s="504"/>
      <c r="U979" s="504"/>
      <c r="V979" s="504"/>
      <c r="W979" s="504"/>
      <c r="X979" s="504"/>
      <c r="Y979" s="504"/>
      <c r="Z979" s="504"/>
      <c r="AA979" s="504"/>
      <c r="AB979" s="504"/>
      <c r="AC979" s="504"/>
      <c r="AD979" s="504"/>
      <c r="AE979" s="504"/>
      <c r="AF979" s="504"/>
      <c r="AG979" s="504"/>
    </row>
    <row r="980" spans="1:33" s="420" customFormat="1" x14ac:dyDescent="0.2">
      <c r="A980" s="531"/>
      <c r="B980" s="506"/>
      <c r="C980" s="506"/>
      <c r="O980" s="504"/>
      <c r="P980" s="503"/>
      <c r="Q980" s="504"/>
      <c r="R980" s="504"/>
      <c r="S980" s="504"/>
      <c r="T980" s="504"/>
      <c r="U980" s="504"/>
      <c r="V980" s="504"/>
      <c r="W980" s="504"/>
      <c r="X980" s="504"/>
      <c r="Y980" s="504"/>
      <c r="Z980" s="504"/>
      <c r="AA980" s="504"/>
      <c r="AB980" s="504"/>
      <c r="AC980" s="504"/>
      <c r="AD980" s="504"/>
      <c r="AE980" s="504"/>
      <c r="AF980" s="504"/>
      <c r="AG980" s="504"/>
    </row>
    <row r="981" spans="1:33" s="420" customFormat="1" x14ac:dyDescent="0.2">
      <c r="A981" s="531"/>
      <c r="B981" s="506"/>
      <c r="C981" s="506"/>
      <c r="O981" s="504"/>
      <c r="P981" s="503"/>
      <c r="Q981" s="504"/>
      <c r="R981" s="504"/>
      <c r="S981" s="504"/>
      <c r="T981" s="504"/>
      <c r="U981" s="504"/>
      <c r="V981" s="504"/>
      <c r="W981" s="504"/>
      <c r="X981" s="504"/>
      <c r="Y981" s="504"/>
      <c r="Z981" s="504"/>
      <c r="AA981" s="504"/>
      <c r="AB981" s="504"/>
      <c r="AC981" s="504"/>
      <c r="AD981" s="504"/>
      <c r="AE981" s="504"/>
      <c r="AF981" s="504"/>
      <c r="AG981" s="504"/>
    </row>
    <row r="982" spans="1:33" s="420" customFormat="1" x14ac:dyDescent="0.2">
      <c r="A982" s="531"/>
      <c r="B982" s="506"/>
      <c r="C982" s="506"/>
      <c r="O982" s="504"/>
      <c r="P982" s="503"/>
      <c r="Q982" s="504"/>
      <c r="R982" s="504"/>
      <c r="S982" s="504"/>
      <c r="T982" s="504"/>
      <c r="U982" s="504"/>
      <c r="V982" s="504"/>
      <c r="W982" s="504"/>
      <c r="X982" s="504"/>
      <c r="Y982" s="504"/>
      <c r="Z982" s="504"/>
      <c r="AA982" s="504"/>
      <c r="AB982" s="504"/>
      <c r="AC982" s="504"/>
      <c r="AD982" s="504"/>
      <c r="AE982" s="504"/>
      <c r="AF982" s="504"/>
      <c r="AG982" s="504"/>
    </row>
    <row r="983" spans="1:33" s="420" customFormat="1" x14ac:dyDescent="0.2">
      <c r="A983" s="531"/>
      <c r="B983" s="506"/>
      <c r="C983" s="506"/>
      <c r="O983" s="504"/>
      <c r="P983" s="503"/>
      <c r="Q983" s="504"/>
      <c r="R983" s="504"/>
      <c r="S983" s="504"/>
      <c r="T983" s="504"/>
      <c r="U983" s="504"/>
      <c r="V983" s="504"/>
      <c r="W983" s="504"/>
      <c r="X983" s="504"/>
      <c r="Y983" s="504"/>
      <c r="Z983" s="504"/>
      <c r="AA983" s="504"/>
      <c r="AB983" s="504"/>
      <c r="AC983" s="504"/>
      <c r="AD983" s="504"/>
      <c r="AE983" s="504"/>
      <c r="AF983" s="504"/>
      <c r="AG983" s="504"/>
    </row>
    <row r="984" spans="1:33" s="420" customFormat="1" x14ac:dyDescent="0.2">
      <c r="A984" s="531"/>
      <c r="B984" s="506"/>
      <c r="C984" s="506"/>
      <c r="O984" s="504"/>
      <c r="P984" s="503"/>
      <c r="Q984" s="504"/>
      <c r="R984" s="504"/>
      <c r="S984" s="504"/>
      <c r="T984" s="504"/>
      <c r="U984" s="504"/>
      <c r="V984" s="504"/>
      <c r="W984" s="504"/>
      <c r="X984" s="504"/>
      <c r="Y984" s="504"/>
      <c r="Z984" s="504"/>
      <c r="AA984" s="504"/>
      <c r="AB984" s="504"/>
      <c r="AC984" s="504"/>
      <c r="AD984" s="504"/>
      <c r="AE984" s="504"/>
      <c r="AF984" s="504"/>
      <c r="AG984" s="504"/>
    </row>
    <row r="985" spans="1:33" s="420" customFormat="1" x14ac:dyDescent="0.2">
      <c r="A985" s="531"/>
      <c r="B985" s="506"/>
      <c r="C985" s="506"/>
      <c r="O985" s="504"/>
      <c r="P985" s="503"/>
      <c r="Q985" s="504"/>
      <c r="R985" s="504"/>
      <c r="S985" s="504"/>
      <c r="T985" s="504"/>
      <c r="U985" s="504"/>
      <c r="V985" s="504"/>
      <c r="W985" s="504"/>
      <c r="X985" s="504"/>
      <c r="Y985" s="504"/>
      <c r="Z985" s="504"/>
      <c r="AA985" s="504"/>
      <c r="AB985" s="504"/>
      <c r="AC985" s="504"/>
      <c r="AD985" s="504"/>
      <c r="AE985" s="504"/>
      <c r="AF985" s="504"/>
      <c r="AG985" s="504"/>
    </row>
    <row r="986" spans="1:33" s="420" customFormat="1" x14ac:dyDescent="0.2">
      <c r="A986" s="531"/>
      <c r="B986" s="506"/>
      <c r="C986" s="506"/>
      <c r="O986" s="504"/>
      <c r="P986" s="503"/>
      <c r="Q986" s="504"/>
      <c r="R986" s="504"/>
      <c r="S986" s="504"/>
      <c r="T986" s="504"/>
      <c r="U986" s="504"/>
      <c r="V986" s="504"/>
      <c r="W986" s="504"/>
      <c r="X986" s="504"/>
      <c r="Y986" s="504"/>
      <c r="Z986" s="504"/>
      <c r="AA986" s="504"/>
      <c r="AB986" s="504"/>
      <c r="AC986" s="504"/>
      <c r="AD986" s="504"/>
      <c r="AE986" s="504"/>
      <c r="AF986" s="504"/>
      <c r="AG986" s="504"/>
    </row>
    <row r="987" spans="1:33" s="420" customFormat="1" x14ac:dyDescent="0.2">
      <c r="A987" s="531"/>
      <c r="B987" s="506"/>
      <c r="C987" s="506"/>
      <c r="O987" s="504"/>
      <c r="P987" s="503"/>
      <c r="Q987" s="504"/>
      <c r="R987" s="504"/>
      <c r="S987" s="504"/>
      <c r="T987" s="504"/>
      <c r="U987" s="504"/>
      <c r="V987" s="504"/>
      <c r="W987" s="504"/>
      <c r="X987" s="504"/>
      <c r="Y987" s="504"/>
      <c r="Z987" s="504"/>
      <c r="AA987" s="504"/>
      <c r="AB987" s="504"/>
      <c r="AC987" s="504"/>
      <c r="AD987" s="504"/>
      <c r="AE987" s="504"/>
      <c r="AF987" s="504"/>
      <c r="AG987" s="504"/>
    </row>
    <row r="988" spans="1:33" s="420" customFormat="1" x14ac:dyDescent="0.2">
      <c r="A988" s="531"/>
      <c r="B988" s="506"/>
      <c r="C988" s="506"/>
      <c r="O988" s="504"/>
      <c r="P988" s="503"/>
      <c r="Q988" s="504"/>
      <c r="R988" s="504"/>
      <c r="S988" s="504"/>
      <c r="T988" s="504"/>
      <c r="U988" s="504"/>
      <c r="V988" s="504"/>
      <c r="W988" s="504"/>
      <c r="X988" s="504"/>
      <c r="Y988" s="504"/>
      <c r="Z988" s="504"/>
      <c r="AA988" s="504"/>
      <c r="AB988" s="504"/>
      <c r="AC988" s="504"/>
      <c r="AD988" s="504"/>
      <c r="AE988" s="504"/>
      <c r="AF988" s="504"/>
      <c r="AG988" s="504"/>
    </row>
    <row r="989" spans="1:33" s="420" customFormat="1" x14ac:dyDescent="0.2">
      <c r="A989" s="531"/>
      <c r="B989" s="506"/>
      <c r="C989" s="506"/>
      <c r="O989" s="504"/>
      <c r="P989" s="503"/>
      <c r="Q989" s="504"/>
      <c r="R989" s="504"/>
      <c r="S989" s="504"/>
      <c r="T989" s="504"/>
      <c r="U989" s="504"/>
      <c r="V989" s="504"/>
      <c r="W989" s="504"/>
      <c r="X989" s="504"/>
      <c r="Y989" s="504"/>
      <c r="Z989" s="504"/>
      <c r="AA989" s="504"/>
      <c r="AB989" s="504"/>
      <c r="AC989" s="504"/>
      <c r="AD989" s="504"/>
      <c r="AE989" s="504"/>
      <c r="AF989" s="504"/>
      <c r="AG989" s="504"/>
    </row>
    <row r="990" spans="1:33" s="420" customFormat="1" x14ac:dyDescent="0.2">
      <c r="A990" s="531"/>
      <c r="B990" s="506"/>
      <c r="C990" s="506"/>
      <c r="O990" s="504"/>
      <c r="P990" s="503"/>
      <c r="Q990" s="504"/>
      <c r="R990" s="504"/>
      <c r="S990" s="504"/>
      <c r="T990" s="504"/>
      <c r="U990" s="504"/>
      <c r="V990" s="504"/>
      <c r="W990" s="504"/>
      <c r="X990" s="504"/>
      <c r="Y990" s="504"/>
      <c r="Z990" s="504"/>
      <c r="AA990" s="504"/>
      <c r="AB990" s="504"/>
      <c r="AC990" s="504"/>
      <c r="AD990" s="504"/>
      <c r="AE990" s="504"/>
      <c r="AF990" s="504"/>
      <c r="AG990" s="504"/>
    </row>
    <row r="991" spans="1:33" s="420" customFormat="1" x14ac:dyDescent="0.2">
      <c r="A991" s="531"/>
      <c r="B991" s="506"/>
      <c r="C991" s="506"/>
      <c r="O991" s="504"/>
      <c r="P991" s="503"/>
      <c r="Q991" s="504"/>
      <c r="R991" s="504"/>
      <c r="S991" s="504"/>
      <c r="T991" s="504"/>
      <c r="U991" s="504"/>
      <c r="V991" s="504"/>
      <c r="W991" s="504"/>
      <c r="X991" s="504"/>
      <c r="Y991" s="504"/>
      <c r="Z991" s="504"/>
      <c r="AA991" s="504"/>
      <c r="AB991" s="504"/>
      <c r="AC991" s="504"/>
      <c r="AD991" s="504"/>
      <c r="AE991" s="504"/>
      <c r="AF991" s="504"/>
      <c r="AG991" s="504"/>
    </row>
    <row r="992" spans="1:33" s="420" customFormat="1" x14ac:dyDescent="0.2">
      <c r="A992" s="531"/>
      <c r="B992" s="506"/>
      <c r="C992" s="506"/>
      <c r="O992" s="504"/>
      <c r="P992" s="503"/>
      <c r="Q992" s="504"/>
      <c r="R992" s="504"/>
      <c r="S992" s="504"/>
      <c r="T992" s="504"/>
      <c r="U992" s="504"/>
      <c r="V992" s="504"/>
      <c r="W992" s="504"/>
      <c r="X992" s="504"/>
      <c r="Y992" s="504"/>
      <c r="Z992" s="504"/>
      <c r="AA992" s="504"/>
      <c r="AB992" s="504"/>
      <c r="AC992" s="504"/>
      <c r="AD992" s="504"/>
      <c r="AE992" s="504"/>
      <c r="AF992" s="504"/>
      <c r="AG992" s="504"/>
    </row>
    <row r="993" spans="1:33" s="420" customFormat="1" x14ac:dyDescent="0.2">
      <c r="A993" s="531"/>
      <c r="B993" s="506"/>
      <c r="C993" s="506"/>
      <c r="O993" s="504"/>
      <c r="P993" s="503"/>
      <c r="Q993" s="504"/>
      <c r="R993" s="504"/>
      <c r="S993" s="504"/>
      <c r="T993" s="504"/>
      <c r="U993" s="504"/>
      <c r="V993" s="504"/>
      <c r="W993" s="504"/>
      <c r="X993" s="504"/>
      <c r="Y993" s="504"/>
      <c r="Z993" s="504"/>
      <c r="AA993" s="504"/>
      <c r="AB993" s="504"/>
      <c r="AC993" s="504"/>
      <c r="AD993" s="504"/>
      <c r="AE993" s="504"/>
      <c r="AF993" s="504"/>
      <c r="AG993" s="504"/>
    </row>
    <row r="994" spans="1:33" s="420" customFormat="1" x14ac:dyDescent="0.2">
      <c r="A994" s="531"/>
      <c r="B994" s="506"/>
      <c r="C994" s="506"/>
      <c r="O994" s="504"/>
      <c r="P994" s="503"/>
      <c r="Q994" s="504"/>
      <c r="R994" s="504"/>
      <c r="S994" s="504"/>
      <c r="T994" s="504"/>
      <c r="U994" s="504"/>
      <c r="V994" s="504"/>
      <c r="W994" s="504"/>
      <c r="X994" s="504"/>
      <c r="Y994" s="504"/>
      <c r="Z994" s="504"/>
      <c r="AA994" s="504"/>
      <c r="AB994" s="504"/>
      <c r="AC994" s="504"/>
      <c r="AD994" s="504"/>
      <c r="AE994" s="504"/>
      <c r="AF994" s="504"/>
      <c r="AG994" s="504"/>
    </row>
    <row r="995" spans="1:33" s="420" customFormat="1" x14ac:dyDescent="0.2">
      <c r="A995" s="531"/>
      <c r="B995" s="506"/>
      <c r="C995" s="506"/>
      <c r="O995" s="504"/>
      <c r="P995" s="503"/>
      <c r="Q995" s="504"/>
      <c r="R995" s="504"/>
      <c r="S995" s="504"/>
      <c r="T995" s="504"/>
      <c r="U995" s="504"/>
      <c r="V995" s="504"/>
      <c r="W995" s="504"/>
      <c r="X995" s="504"/>
      <c r="Y995" s="504"/>
      <c r="Z995" s="504"/>
      <c r="AA995" s="504"/>
      <c r="AB995" s="504"/>
      <c r="AC995" s="504"/>
      <c r="AD995" s="504"/>
      <c r="AE995" s="504"/>
      <c r="AF995" s="504"/>
      <c r="AG995" s="504"/>
    </row>
    <row r="996" spans="1:33" s="420" customFormat="1" x14ac:dyDescent="0.2">
      <c r="A996" s="531"/>
      <c r="B996" s="506"/>
      <c r="C996" s="506"/>
      <c r="O996" s="504"/>
      <c r="P996" s="503"/>
      <c r="Q996" s="504"/>
      <c r="R996" s="504"/>
      <c r="S996" s="504"/>
      <c r="T996" s="504"/>
      <c r="U996" s="504"/>
      <c r="V996" s="504"/>
      <c r="W996" s="504"/>
      <c r="X996" s="504"/>
      <c r="Y996" s="504"/>
      <c r="Z996" s="504"/>
      <c r="AA996" s="504"/>
      <c r="AB996" s="504"/>
      <c r="AC996" s="504"/>
      <c r="AD996" s="504"/>
      <c r="AE996" s="504"/>
      <c r="AF996" s="504"/>
      <c r="AG996" s="504"/>
    </row>
    <row r="997" spans="1:33" s="420" customFormat="1" x14ac:dyDescent="0.2">
      <c r="A997" s="531"/>
      <c r="B997" s="506"/>
      <c r="C997" s="506"/>
      <c r="O997" s="504"/>
      <c r="P997" s="503"/>
      <c r="Q997" s="504"/>
      <c r="R997" s="504"/>
      <c r="S997" s="504"/>
      <c r="T997" s="504"/>
      <c r="U997" s="504"/>
      <c r="V997" s="504"/>
      <c r="W997" s="504"/>
      <c r="X997" s="504"/>
      <c r="Y997" s="504"/>
      <c r="Z997" s="504"/>
      <c r="AA997" s="504"/>
      <c r="AB997" s="504"/>
      <c r="AC997" s="504"/>
      <c r="AD997" s="504"/>
      <c r="AE997" s="504"/>
      <c r="AF997" s="504"/>
      <c r="AG997" s="504"/>
    </row>
    <row r="998" spans="1:33" s="420" customFormat="1" x14ac:dyDescent="0.2">
      <c r="A998" s="531"/>
      <c r="B998" s="506"/>
      <c r="C998" s="506"/>
      <c r="O998" s="504"/>
      <c r="P998" s="503"/>
      <c r="Q998" s="504"/>
      <c r="R998" s="504"/>
      <c r="S998" s="504"/>
      <c r="T998" s="504"/>
      <c r="U998" s="504"/>
      <c r="V998" s="504"/>
      <c r="W998" s="504"/>
      <c r="X998" s="504"/>
      <c r="Y998" s="504"/>
      <c r="Z998" s="504"/>
      <c r="AA998" s="504"/>
      <c r="AB998" s="504"/>
      <c r="AC998" s="504"/>
      <c r="AD998" s="504"/>
      <c r="AE998" s="504"/>
      <c r="AF998" s="504"/>
      <c r="AG998" s="504"/>
    </row>
    <row r="999" spans="1:33" s="420" customFormat="1" x14ac:dyDescent="0.2">
      <c r="A999" s="531"/>
      <c r="B999" s="506"/>
      <c r="C999" s="506"/>
      <c r="O999" s="504"/>
      <c r="P999" s="503"/>
      <c r="Q999" s="504"/>
      <c r="R999" s="504"/>
      <c r="S999" s="504"/>
      <c r="T999" s="504"/>
      <c r="U999" s="504"/>
      <c r="V999" s="504"/>
      <c r="W999" s="504"/>
      <c r="X999" s="504"/>
      <c r="Y999" s="504"/>
      <c r="Z999" s="504"/>
      <c r="AA999" s="504"/>
      <c r="AB999" s="504"/>
      <c r="AC999" s="504"/>
      <c r="AD999" s="504"/>
      <c r="AE999" s="504"/>
      <c r="AF999" s="504"/>
      <c r="AG999" s="504"/>
    </row>
    <row r="1000" spans="1:33" s="420" customFormat="1" x14ac:dyDescent="0.2">
      <c r="A1000" s="531"/>
      <c r="B1000" s="506"/>
      <c r="C1000" s="506"/>
      <c r="O1000" s="504"/>
      <c r="P1000" s="503"/>
      <c r="Q1000" s="504"/>
      <c r="R1000" s="504"/>
      <c r="S1000" s="504"/>
      <c r="T1000" s="504"/>
      <c r="U1000" s="504"/>
      <c r="V1000" s="504"/>
      <c r="W1000" s="504"/>
      <c r="X1000" s="504"/>
      <c r="Y1000" s="504"/>
      <c r="Z1000" s="504"/>
      <c r="AA1000" s="504"/>
      <c r="AB1000" s="504"/>
      <c r="AC1000" s="504"/>
      <c r="AD1000" s="504"/>
      <c r="AE1000" s="504"/>
      <c r="AF1000" s="504"/>
      <c r="AG1000" s="504"/>
    </row>
    <row r="1001" spans="1:33" s="420" customFormat="1" x14ac:dyDescent="0.2">
      <c r="A1001" s="531"/>
      <c r="B1001" s="506"/>
      <c r="C1001" s="506"/>
      <c r="O1001" s="504"/>
      <c r="P1001" s="503"/>
      <c r="Q1001" s="504"/>
      <c r="R1001" s="504"/>
      <c r="S1001" s="504"/>
      <c r="T1001" s="504"/>
      <c r="U1001" s="504"/>
      <c r="V1001" s="504"/>
      <c r="W1001" s="504"/>
      <c r="X1001" s="504"/>
      <c r="Y1001" s="504"/>
      <c r="Z1001" s="504"/>
      <c r="AA1001" s="504"/>
      <c r="AB1001" s="504"/>
      <c r="AC1001" s="504"/>
      <c r="AD1001" s="504"/>
      <c r="AE1001" s="504"/>
      <c r="AF1001" s="504"/>
      <c r="AG1001" s="504"/>
    </row>
    <row r="1002" spans="1:33" s="420" customFormat="1" x14ac:dyDescent="0.2">
      <c r="A1002" s="531"/>
      <c r="B1002" s="506"/>
      <c r="C1002" s="506"/>
      <c r="O1002" s="504"/>
      <c r="P1002" s="503"/>
      <c r="Q1002" s="504"/>
      <c r="R1002" s="504"/>
      <c r="S1002" s="504"/>
      <c r="T1002" s="504"/>
      <c r="U1002" s="504"/>
      <c r="V1002" s="504"/>
      <c r="W1002" s="504"/>
      <c r="X1002" s="504"/>
      <c r="Y1002" s="504"/>
      <c r="Z1002" s="504"/>
      <c r="AA1002" s="504"/>
      <c r="AB1002" s="504"/>
      <c r="AC1002" s="504"/>
      <c r="AD1002" s="504"/>
      <c r="AE1002" s="504"/>
      <c r="AF1002" s="504"/>
      <c r="AG1002" s="504"/>
    </row>
    <row r="1003" spans="1:33" s="420" customFormat="1" x14ac:dyDescent="0.2">
      <c r="A1003" s="531"/>
      <c r="B1003" s="506"/>
      <c r="C1003" s="506"/>
      <c r="O1003" s="504"/>
      <c r="P1003" s="503"/>
      <c r="Q1003" s="504"/>
      <c r="R1003" s="504"/>
      <c r="S1003" s="504"/>
      <c r="T1003" s="504"/>
      <c r="U1003" s="504"/>
      <c r="V1003" s="504"/>
      <c r="W1003" s="504"/>
      <c r="X1003" s="504"/>
      <c r="Y1003" s="504"/>
      <c r="Z1003" s="504"/>
      <c r="AA1003" s="504"/>
      <c r="AB1003" s="504"/>
      <c r="AC1003" s="504"/>
      <c r="AD1003" s="504"/>
      <c r="AE1003" s="504"/>
      <c r="AF1003" s="504"/>
      <c r="AG1003" s="504"/>
    </row>
    <row r="1004" spans="1:33" s="420" customFormat="1" x14ac:dyDescent="0.2">
      <c r="A1004" s="531"/>
      <c r="B1004" s="506"/>
      <c r="C1004" s="506"/>
      <c r="O1004" s="504"/>
      <c r="P1004" s="503"/>
      <c r="Q1004" s="504"/>
      <c r="R1004" s="504"/>
      <c r="S1004" s="504"/>
      <c r="T1004" s="504"/>
      <c r="U1004" s="504"/>
      <c r="V1004" s="504"/>
      <c r="W1004" s="504"/>
      <c r="X1004" s="504"/>
      <c r="Y1004" s="504"/>
      <c r="Z1004" s="504"/>
      <c r="AA1004" s="504"/>
      <c r="AB1004" s="504"/>
      <c r="AC1004" s="504"/>
      <c r="AD1004" s="504"/>
      <c r="AE1004" s="504"/>
      <c r="AF1004" s="504"/>
      <c r="AG1004" s="504"/>
    </row>
    <row r="1005" spans="1:33" s="420" customFormat="1" x14ac:dyDescent="0.2">
      <c r="A1005" s="531"/>
      <c r="B1005" s="506"/>
      <c r="C1005" s="506"/>
      <c r="O1005" s="504"/>
      <c r="P1005" s="503"/>
      <c r="Q1005" s="504"/>
      <c r="R1005" s="504"/>
      <c r="S1005" s="504"/>
      <c r="T1005" s="504"/>
      <c r="U1005" s="504"/>
      <c r="V1005" s="504"/>
      <c r="W1005" s="504"/>
      <c r="X1005" s="504"/>
      <c r="Y1005" s="504"/>
      <c r="Z1005" s="504"/>
      <c r="AA1005" s="504"/>
      <c r="AB1005" s="504"/>
      <c r="AC1005" s="504"/>
      <c r="AD1005" s="504"/>
      <c r="AE1005" s="504"/>
      <c r="AF1005" s="504"/>
      <c r="AG1005" s="504"/>
    </row>
    <row r="1006" spans="1:33" s="420" customFormat="1" x14ac:dyDescent="0.2">
      <c r="A1006" s="531"/>
      <c r="B1006" s="506"/>
      <c r="C1006" s="506"/>
      <c r="O1006" s="504"/>
      <c r="P1006" s="503"/>
      <c r="Q1006" s="504"/>
      <c r="R1006" s="504"/>
      <c r="S1006" s="504"/>
      <c r="T1006" s="504"/>
      <c r="U1006" s="504"/>
      <c r="V1006" s="504"/>
      <c r="W1006" s="504"/>
      <c r="X1006" s="504"/>
      <c r="Y1006" s="504"/>
      <c r="Z1006" s="504"/>
      <c r="AA1006" s="504"/>
      <c r="AB1006" s="504"/>
      <c r="AC1006" s="504"/>
      <c r="AD1006" s="504"/>
      <c r="AE1006" s="504"/>
      <c r="AF1006" s="504"/>
      <c r="AG1006" s="504"/>
    </row>
    <row r="1007" spans="1:33" s="420" customFormat="1" x14ac:dyDescent="0.2">
      <c r="A1007" s="531"/>
      <c r="B1007" s="506"/>
      <c r="C1007" s="506"/>
      <c r="O1007" s="504"/>
      <c r="P1007" s="503"/>
      <c r="Q1007" s="504"/>
      <c r="R1007" s="504"/>
      <c r="S1007" s="504"/>
      <c r="T1007" s="504"/>
      <c r="U1007" s="504"/>
      <c r="V1007" s="504"/>
      <c r="W1007" s="504"/>
      <c r="X1007" s="504"/>
      <c r="Y1007" s="504"/>
      <c r="Z1007" s="504"/>
      <c r="AA1007" s="504"/>
      <c r="AB1007" s="504"/>
      <c r="AC1007" s="504"/>
      <c r="AD1007" s="504"/>
      <c r="AE1007" s="504"/>
      <c r="AF1007" s="504"/>
      <c r="AG1007" s="504"/>
    </row>
    <row r="1008" spans="1:33" s="420" customFormat="1" x14ac:dyDescent="0.2">
      <c r="A1008" s="531"/>
      <c r="B1008" s="506"/>
      <c r="C1008" s="506"/>
      <c r="O1008" s="504"/>
      <c r="P1008" s="503"/>
      <c r="Q1008" s="504"/>
      <c r="R1008" s="504"/>
      <c r="S1008" s="504"/>
      <c r="T1008" s="504"/>
      <c r="U1008" s="504"/>
      <c r="V1008" s="504"/>
      <c r="W1008" s="504"/>
      <c r="X1008" s="504"/>
      <c r="Y1008" s="504"/>
      <c r="Z1008" s="504"/>
      <c r="AA1008" s="504"/>
      <c r="AB1008" s="504"/>
      <c r="AC1008" s="504"/>
      <c r="AD1008" s="504"/>
      <c r="AE1008" s="504"/>
      <c r="AF1008" s="504"/>
      <c r="AG1008" s="504"/>
    </row>
    <row r="1009" spans="1:33" s="420" customFormat="1" x14ac:dyDescent="0.2">
      <c r="A1009" s="531"/>
      <c r="B1009" s="506"/>
      <c r="C1009" s="506"/>
      <c r="O1009" s="504"/>
      <c r="P1009" s="503"/>
      <c r="Q1009" s="504"/>
      <c r="R1009" s="504"/>
      <c r="S1009" s="504"/>
      <c r="T1009" s="504"/>
      <c r="U1009" s="504"/>
      <c r="V1009" s="504"/>
      <c r="W1009" s="504"/>
      <c r="X1009" s="504"/>
      <c r="Y1009" s="504"/>
      <c r="Z1009" s="504"/>
      <c r="AA1009" s="504"/>
      <c r="AB1009" s="504"/>
      <c r="AC1009" s="504"/>
      <c r="AD1009" s="504"/>
      <c r="AE1009" s="504"/>
      <c r="AF1009" s="504"/>
      <c r="AG1009" s="504"/>
    </row>
    <row r="1010" spans="1:33" s="420" customFormat="1" x14ac:dyDescent="0.2">
      <c r="A1010" s="531"/>
      <c r="B1010" s="506"/>
      <c r="C1010" s="506"/>
      <c r="O1010" s="504"/>
      <c r="P1010" s="503"/>
      <c r="Q1010" s="504"/>
      <c r="R1010" s="504"/>
      <c r="S1010" s="504"/>
      <c r="T1010" s="504"/>
      <c r="U1010" s="504"/>
      <c r="V1010" s="504"/>
      <c r="W1010" s="504"/>
      <c r="X1010" s="504"/>
      <c r="Y1010" s="504"/>
      <c r="Z1010" s="504"/>
      <c r="AA1010" s="504"/>
      <c r="AB1010" s="504"/>
      <c r="AC1010" s="504"/>
      <c r="AD1010" s="504"/>
      <c r="AE1010" s="504"/>
      <c r="AF1010" s="504"/>
      <c r="AG1010" s="504"/>
    </row>
    <row r="1011" spans="1:33" s="420" customFormat="1" x14ac:dyDescent="0.2">
      <c r="A1011" s="531"/>
      <c r="B1011" s="506"/>
      <c r="C1011" s="506"/>
      <c r="O1011" s="504"/>
      <c r="P1011" s="503"/>
      <c r="Q1011" s="504"/>
      <c r="R1011" s="504"/>
      <c r="S1011" s="504"/>
      <c r="T1011" s="504"/>
      <c r="U1011" s="504"/>
      <c r="V1011" s="504"/>
      <c r="W1011" s="504"/>
      <c r="X1011" s="504"/>
      <c r="Y1011" s="504"/>
      <c r="Z1011" s="504"/>
      <c r="AA1011" s="504"/>
      <c r="AB1011" s="504"/>
      <c r="AC1011" s="504"/>
      <c r="AD1011" s="504"/>
      <c r="AE1011" s="504"/>
      <c r="AF1011" s="504"/>
      <c r="AG1011" s="504"/>
    </row>
    <row r="1012" spans="1:33" s="420" customFormat="1" x14ac:dyDescent="0.2">
      <c r="A1012" s="531"/>
      <c r="B1012" s="506"/>
      <c r="C1012" s="506"/>
      <c r="O1012" s="504"/>
      <c r="P1012" s="503"/>
      <c r="Q1012" s="504"/>
      <c r="R1012" s="504"/>
      <c r="S1012" s="504"/>
      <c r="T1012" s="504"/>
      <c r="U1012" s="504"/>
      <c r="V1012" s="504"/>
      <c r="W1012" s="504"/>
      <c r="X1012" s="504"/>
      <c r="Y1012" s="504"/>
      <c r="Z1012" s="504"/>
      <c r="AA1012" s="504"/>
      <c r="AB1012" s="504"/>
      <c r="AC1012" s="504"/>
      <c r="AD1012" s="504"/>
      <c r="AE1012" s="504"/>
      <c r="AF1012" s="504"/>
      <c r="AG1012" s="504"/>
    </row>
    <row r="1013" spans="1:33" s="420" customFormat="1" x14ac:dyDescent="0.2">
      <c r="A1013" s="531"/>
      <c r="B1013" s="506"/>
      <c r="C1013" s="506"/>
      <c r="O1013" s="504"/>
      <c r="P1013" s="503"/>
      <c r="Q1013" s="504"/>
      <c r="R1013" s="504"/>
      <c r="S1013" s="504"/>
      <c r="T1013" s="504"/>
      <c r="U1013" s="504"/>
      <c r="V1013" s="504"/>
      <c r="W1013" s="504"/>
      <c r="X1013" s="504"/>
      <c r="Y1013" s="504"/>
      <c r="Z1013" s="504"/>
      <c r="AA1013" s="504"/>
      <c r="AB1013" s="504"/>
      <c r="AC1013" s="504"/>
      <c r="AD1013" s="504"/>
      <c r="AE1013" s="504"/>
      <c r="AF1013" s="504"/>
      <c r="AG1013" s="504"/>
    </row>
    <row r="1014" spans="1:33" s="420" customFormat="1" x14ac:dyDescent="0.2">
      <c r="A1014" s="531"/>
      <c r="B1014" s="506"/>
      <c r="C1014" s="506"/>
      <c r="O1014" s="504"/>
      <c r="P1014" s="503"/>
      <c r="Q1014" s="504"/>
      <c r="R1014" s="504"/>
      <c r="S1014" s="504"/>
      <c r="T1014" s="504"/>
      <c r="U1014" s="504"/>
      <c r="V1014" s="504"/>
      <c r="W1014" s="504"/>
      <c r="X1014" s="504"/>
      <c r="Y1014" s="504"/>
      <c r="Z1014" s="504"/>
      <c r="AA1014" s="504"/>
      <c r="AB1014" s="504"/>
      <c r="AC1014" s="504"/>
      <c r="AD1014" s="504"/>
      <c r="AE1014" s="504"/>
      <c r="AF1014" s="504"/>
      <c r="AG1014" s="504"/>
    </row>
    <row r="1015" spans="1:33" s="420" customFormat="1" x14ac:dyDescent="0.2">
      <c r="A1015" s="531"/>
      <c r="B1015" s="506"/>
      <c r="C1015" s="506"/>
      <c r="O1015" s="504"/>
      <c r="P1015" s="503"/>
      <c r="Q1015" s="504"/>
      <c r="R1015" s="504"/>
      <c r="S1015" s="504"/>
      <c r="T1015" s="504"/>
      <c r="U1015" s="504"/>
      <c r="V1015" s="504"/>
      <c r="W1015" s="504"/>
      <c r="X1015" s="504"/>
      <c r="Y1015" s="504"/>
      <c r="Z1015" s="504"/>
      <c r="AA1015" s="504"/>
      <c r="AB1015" s="504"/>
      <c r="AC1015" s="504"/>
      <c r="AD1015" s="504"/>
      <c r="AE1015" s="504"/>
      <c r="AF1015" s="504"/>
      <c r="AG1015" s="504"/>
    </row>
    <row r="1016" spans="1:33" s="420" customFormat="1" x14ac:dyDescent="0.2">
      <c r="A1016" s="531"/>
      <c r="B1016" s="506"/>
      <c r="C1016" s="506"/>
      <c r="O1016" s="504"/>
      <c r="P1016" s="503"/>
      <c r="Q1016" s="504"/>
      <c r="R1016" s="504"/>
      <c r="S1016" s="504"/>
      <c r="T1016" s="504"/>
      <c r="U1016" s="504"/>
      <c r="V1016" s="504"/>
      <c r="W1016" s="504"/>
      <c r="X1016" s="504"/>
      <c r="Y1016" s="504"/>
      <c r="Z1016" s="504"/>
      <c r="AA1016" s="504"/>
      <c r="AB1016" s="504"/>
      <c r="AC1016" s="504"/>
      <c r="AD1016" s="504"/>
      <c r="AE1016" s="504"/>
      <c r="AF1016" s="504"/>
      <c r="AG1016" s="504"/>
    </row>
    <row r="1017" spans="1:33" s="420" customFormat="1" x14ac:dyDescent="0.2">
      <c r="A1017" s="531"/>
      <c r="B1017" s="506"/>
      <c r="C1017" s="506"/>
      <c r="O1017" s="504"/>
      <c r="P1017" s="503"/>
      <c r="Q1017" s="504"/>
      <c r="R1017" s="504"/>
      <c r="S1017" s="504"/>
      <c r="T1017" s="504"/>
      <c r="U1017" s="504"/>
      <c r="V1017" s="504"/>
      <c r="W1017" s="504"/>
      <c r="X1017" s="504"/>
      <c r="Y1017" s="504"/>
      <c r="Z1017" s="504"/>
      <c r="AA1017" s="504"/>
      <c r="AB1017" s="504"/>
      <c r="AC1017" s="504"/>
      <c r="AD1017" s="504"/>
      <c r="AE1017" s="504"/>
      <c r="AF1017" s="504"/>
      <c r="AG1017" s="504"/>
    </row>
    <row r="1018" spans="1:33" s="420" customFormat="1" x14ac:dyDescent="0.2">
      <c r="A1018" s="531"/>
      <c r="B1018" s="506"/>
      <c r="C1018" s="506"/>
      <c r="O1018" s="504"/>
      <c r="P1018" s="503"/>
      <c r="Q1018" s="504"/>
      <c r="R1018" s="504"/>
      <c r="S1018" s="504"/>
      <c r="T1018" s="504"/>
      <c r="U1018" s="504"/>
      <c r="V1018" s="504"/>
      <c r="W1018" s="504"/>
      <c r="X1018" s="504"/>
      <c r="Y1018" s="504"/>
      <c r="Z1018" s="504"/>
      <c r="AA1018" s="504"/>
      <c r="AB1018" s="504"/>
      <c r="AC1018" s="504"/>
      <c r="AD1018" s="504"/>
      <c r="AE1018" s="504"/>
      <c r="AF1018" s="504"/>
      <c r="AG1018" s="504"/>
    </row>
    <row r="1019" spans="1:33" s="420" customFormat="1" x14ac:dyDescent="0.2">
      <c r="A1019" s="531"/>
      <c r="B1019" s="506"/>
      <c r="C1019" s="506"/>
      <c r="O1019" s="504"/>
      <c r="P1019" s="503"/>
      <c r="Q1019" s="504"/>
      <c r="R1019" s="504"/>
      <c r="S1019" s="504"/>
      <c r="T1019" s="504"/>
      <c r="U1019" s="504"/>
      <c r="V1019" s="504"/>
      <c r="W1019" s="504"/>
      <c r="X1019" s="504"/>
      <c r="Y1019" s="504"/>
      <c r="Z1019" s="504"/>
      <c r="AA1019" s="504"/>
      <c r="AB1019" s="504"/>
      <c r="AC1019" s="504"/>
      <c r="AD1019" s="504"/>
      <c r="AE1019" s="504"/>
      <c r="AF1019" s="504"/>
      <c r="AG1019" s="504"/>
    </row>
    <row r="1020" spans="1:33" s="420" customFormat="1" x14ac:dyDescent="0.2">
      <c r="A1020" s="531"/>
      <c r="B1020" s="506"/>
      <c r="C1020" s="506"/>
      <c r="O1020" s="504"/>
      <c r="P1020" s="503"/>
      <c r="Q1020" s="504"/>
      <c r="R1020" s="504"/>
      <c r="S1020" s="504"/>
      <c r="T1020" s="504"/>
      <c r="U1020" s="504"/>
      <c r="V1020" s="504"/>
      <c r="W1020" s="504"/>
      <c r="X1020" s="504"/>
      <c r="Y1020" s="504"/>
      <c r="Z1020" s="504"/>
      <c r="AA1020" s="504"/>
      <c r="AB1020" s="504"/>
      <c r="AC1020" s="504"/>
      <c r="AD1020" s="504"/>
      <c r="AE1020" s="504"/>
      <c r="AF1020" s="504"/>
      <c r="AG1020" s="504"/>
    </row>
    <row r="1021" spans="1:33" s="420" customFormat="1" x14ac:dyDescent="0.2">
      <c r="A1021" s="531"/>
      <c r="B1021" s="506"/>
      <c r="C1021" s="506"/>
      <c r="O1021" s="504"/>
      <c r="P1021" s="503"/>
      <c r="Q1021" s="504"/>
      <c r="R1021" s="504"/>
      <c r="S1021" s="504"/>
      <c r="T1021" s="504"/>
      <c r="U1021" s="504"/>
      <c r="V1021" s="504"/>
      <c r="W1021" s="504"/>
      <c r="X1021" s="504"/>
      <c r="Y1021" s="504"/>
      <c r="Z1021" s="504"/>
      <c r="AA1021" s="504"/>
      <c r="AB1021" s="504"/>
      <c r="AC1021" s="504"/>
      <c r="AD1021" s="504"/>
      <c r="AE1021" s="504"/>
      <c r="AF1021" s="504"/>
      <c r="AG1021" s="504"/>
    </row>
    <row r="1022" spans="1:33" s="420" customFormat="1" x14ac:dyDescent="0.2">
      <c r="A1022" s="531"/>
      <c r="B1022" s="506"/>
      <c r="C1022" s="506"/>
      <c r="O1022" s="504"/>
      <c r="P1022" s="503"/>
      <c r="Q1022" s="504"/>
      <c r="R1022" s="504"/>
      <c r="S1022" s="504"/>
      <c r="T1022" s="504"/>
      <c r="U1022" s="504"/>
      <c r="V1022" s="504"/>
      <c r="W1022" s="504"/>
      <c r="X1022" s="504"/>
      <c r="Y1022" s="504"/>
      <c r="Z1022" s="504"/>
      <c r="AA1022" s="504"/>
      <c r="AB1022" s="504"/>
      <c r="AC1022" s="504"/>
      <c r="AD1022" s="504"/>
      <c r="AE1022" s="504"/>
      <c r="AF1022" s="504"/>
      <c r="AG1022" s="504"/>
    </row>
    <row r="1023" spans="1:33" s="420" customFormat="1" x14ac:dyDescent="0.2">
      <c r="A1023" s="531"/>
      <c r="B1023" s="506"/>
      <c r="C1023" s="506"/>
      <c r="O1023" s="504"/>
      <c r="P1023" s="503"/>
      <c r="Q1023" s="504"/>
      <c r="R1023" s="504"/>
      <c r="S1023" s="504"/>
      <c r="T1023" s="504"/>
      <c r="U1023" s="504"/>
      <c r="V1023" s="504"/>
      <c r="W1023" s="504"/>
      <c r="X1023" s="504"/>
      <c r="Y1023" s="504"/>
      <c r="Z1023" s="504"/>
      <c r="AA1023" s="504"/>
      <c r="AB1023" s="504"/>
      <c r="AC1023" s="504"/>
      <c r="AD1023" s="504"/>
      <c r="AE1023" s="504"/>
      <c r="AF1023" s="504"/>
      <c r="AG1023" s="504"/>
    </row>
    <row r="1024" spans="1:33" s="420" customFormat="1" x14ac:dyDescent="0.2">
      <c r="A1024" s="531"/>
      <c r="B1024" s="506"/>
      <c r="C1024" s="506"/>
      <c r="O1024" s="504"/>
      <c r="P1024" s="503"/>
      <c r="Q1024" s="504"/>
      <c r="R1024" s="504"/>
      <c r="S1024" s="504"/>
      <c r="T1024" s="504"/>
      <c r="U1024" s="504"/>
      <c r="V1024" s="504"/>
      <c r="W1024" s="504"/>
      <c r="X1024" s="504"/>
      <c r="Y1024" s="504"/>
      <c r="Z1024" s="504"/>
      <c r="AA1024" s="504"/>
      <c r="AB1024" s="504"/>
      <c r="AC1024" s="504"/>
      <c r="AD1024" s="504"/>
      <c r="AE1024" s="504"/>
      <c r="AF1024" s="504"/>
      <c r="AG1024" s="504"/>
    </row>
    <row r="1025" spans="1:33" s="420" customFormat="1" x14ac:dyDescent="0.2">
      <c r="A1025" s="531"/>
      <c r="B1025" s="506"/>
      <c r="C1025" s="506"/>
      <c r="O1025" s="504"/>
      <c r="P1025" s="503"/>
      <c r="Q1025" s="504"/>
      <c r="R1025" s="504"/>
      <c r="S1025" s="504"/>
      <c r="T1025" s="504"/>
      <c r="U1025" s="504"/>
      <c r="V1025" s="504"/>
      <c r="W1025" s="504"/>
      <c r="X1025" s="504"/>
      <c r="Y1025" s="504"/>
      <c r="Z1025" s="504"/>
      <c r="AA1025" s="504"/>
      <c r="AB1025" s="504"/>
      <c r="AC1025" s="504"/>
      <c r="AD1025" s="504"/>
      <c r="AE1025" s="504"/>
      <c r="AF1025" s="504"/>
      <c r="AG1025" s="504"/>
    </row>
    <row r="1026" spans="1:33" s="420" customFormat="1" x14ac:dyDescent="0.2">
      <c r="A1026" s="531"/>
      <c r="B1026" s="506"/>
      <c r="C1026" s="506"/>
      <c r="O1026" s="504"/>
      <c r="P1026" s="503"/>
      <c r="Q1026" s="504"/>
      <c r="R1026" s="504"/>
      <c r="S1026" s="504"/>
      <c r="T1026" s="504"/>
      <c r="U1026" s="504"/>
      <c r="V1026" s="504"/>
      <c r="W1026" s="504"/>
      <c r="X1026" s="504"/>
      <c r="Y1026" s="504"/>
      <c r="Z1026" s="504"/>
      <c r="AA1026" s="504"/>
      <c r="AB1026" s="504"/>
      <c r="AC1026" s="504"/>
      <c r="AD1026" s="504"/>
      <c r="AE1026" s="504"/>
      <c r="AF1026" s="504"/>
      <c r="AG1026" s="504"/>
    </row>
    <row r="1027" spans="1:33" s="420" customFormat="1" x14ac:dyDescent="0.2">
      <c r="A1027" s="531"/>
      <c r="B1027" s="506"/>
      <c r="C1027" s="506"/>
      <c r="O1027" s="504"/>
      <c r="P1027" s="503"/>
      <c r="Q1027" s="504"/>
      <c r="R1027" s="504"/>
      <c r="S1027" s="504"/>
      <c r="T1027" s="504"/>
      <c r="U1027" s="504"/>
      <c r="V1027" s="504"/>
      <c r="W1027" s="504"/>
      <c r="X1027" s="504"/>
      <c r="Y1027" s="504"/>
      <c r="Z1027" s="504"/>
      <c r="AA1027" s="504"/>
      <c r="AB1027" s="504"/>
      <c r="AC1027" s="504"/>
      <c r="AD1027" s="504"/>
      <c r="AE1027" s="504"/>
      <c r="AF1027" s="504"/>
      <c r="AG1027" s="504"/>
    </row>
    <row r="1028" spans="1:33" s="420" customFormat="1" x14ac:dyDescent="0.2">
      <c r="A1028" s="531"/>
      <c r="B1028" s="506"/>
      <c r="C1028" s="506"/>
      <c r="O1028" s="504"/>
      <c r="P1028" s="503"/>
      <c r="Q1028" s="504"/>
      <c r="R1028" s="504"/>
      <c r="S1028" s="504"/>
      <c r="T1028" s="504"/>
      <c r="U1028" s="504"/>
      <c r="V1028" s="504"/>
      <c r="W1028" s="504"/>
      <c r="X1028" s="504"/>
      <c r="Y1028" s="504"/>
      <c r="Z1028" s="504"/>
      <c r="AA1028" s="504"/>
      <c r="AB1028" s="504"/>
      <c r="AC1028" s="504"/>
      <c r="AD1028" s="504"/>
      <c r="AE1028" s="504"/>
      <c r="AF1028" s="504"/>
      <c r="AG1028" s="504"/>
    </row>
    <row r="1029" spans="1:33" s="420" customFormat="1" x14ac:dyDescent="0.2">
      <c r="A1029" s="531"/>
      <c r="B1029" s="506"/>
      <c r="C1029" s="506"/>
      <c r="O1029" s="504"/>
      <c r="P1029" s="503"/>
      <c r="Q1029" s="504"/>
      <c r="R1029" s="504"/>
      <c r="S1029" s="504"/>
      <c r="T1029" s="504"/>
      <c r="U1029" s="504"/>
      <c r="V1029" s="504"/>
      <c r="W1029" s="504"/>
      <c r="X1029" s="504"/>
      <c r="Y1029" s="504"/>
      <c r="Z1029" s="504"/>
      <c r="AA1029" s="504"/>
      <c r="AB1029" s="504"/>
      <c r="AC1029" s="504"/>
      <c r="AD1029" s="504"/>
      <c r="AE1029" s="504"/>
      <c r="AF1029" s="504"/>
      <c r="AG1029" s="504"/>
    </row>
    <row r="1030" spans="1:33" s="420" customFormat="1" x14ac:dyDescent="0.2">
      <c r="A1030" s="531"/>
      <c r="B1030" s="506"/>
      <c r="C1030" s="506"/>
      <c r="O1030" s="504"/>
      <c r="P1030" s="503"/>
      <c r="Q1030" s="504"/>
      <c r="R1030" s="504"/>
      <c r="S1030" s="504"/>
      <c r="T1030" s="504"/>
      <c r="U1030" s="504"/>
      <c r="V1030" s="504"/>
      <c r="W1030" s="504"/>
      <c r="X1030" s="504"/>
      <c r="Y1030" s="504"/>
      <c r="Z1030" s="504"/>
      <c r="AA1030" s="504"/>
      <c r="AB1030" s="504"/>
      <c r="AC1030" s="504"/>
      <c r="AD1030" s="504"/>
      <c r="AE1030" s="504"/>
      <c r="AF1030" s="504"/>
      <c r="AG1030" s="504"/>
    </row>
    <row r="1031" spans="1:33" s="420" customFormat="1" x14ac:dyDescent="0.2">
      <c r="A1031" s="531"/>
      <c r="B1031" s="506"/>
      <c r="C1031" s="506"/>
      <c r="O1031" s="504"/>
      <c r="P1031" s="503"/>
      <c r="Q1031" s="504"/>
      <c r="R1031" s="504"/>
      <c r="S1031" s="504"/>
      <c r="T1031" s="504"/>
      <c r="U1031" s="504"/>
      <c r="V1031" s="504"/>
      <c r="W1031" s="504"/>
      <c r="X1031" s="504"/>
      <c r="Y1031" s="504"/>
      <c r="Z1031" s="504"/>
      <c r="AA1031" s="504"/>
      <c r="AB1031" s="504"/>
      <c r="AC1031" s="504"/>
      <c r="AD1031" s="504"/>
      <c r="AE1031" s="504"/>
      <c r="AF1031" s="504"/>
      <c r="AG1031" s="504"/>
    </row>
    <row r="1032" spans="1:33" s="420" customFormat="1" x14ac:dyDescent="0.2">
      <c r="A1032" s="531"/>
      <c r="B1032" s="506"/>
      <c r="C1032" s="506"/>
      <c r="O1032" s="504"/>
      <c r="P1032" s="503"/>
      <c r="Q1032" s="504"/>
      <c r="R1032" s="504"/>
      <c r="S1032" s="504"/>
      <c r="T1032" s="504"/>
      <c r="U1032" s="504"/>
      <c r="V1032" s="504"/>
      <c r="W1032" s="504"/>
      <c r="X1032" s="504"/>
      <c r="Y1032" s="504"/>
      <c r="Z1032" s="504"/>
      <c r="AA1032" s="504"/>
      <c r="AB1032" s="504"/>
      <c r="AC1032" s="504"/>
      <c r="AD1032" s="504"/>
      <c r="AE1032" s="504"/>
      <c r="AF1032" s="504"/>
      <c r="AG1032" s="504"/>
    </row>
    <row r="1033" spans="1:33" s="420" customFormat="1" x14ac:dyDescent="0.2">
      <c r="A1033" s="531"/>
      <c r="B1033" s="506"/>
      <c r="C1033" s="506"/>
      <c r="O1033" s="504"/>
      <c r="P1033" s="503"/>
      <c r="Q1033" s="504"/>
      <c r="R1033" s="504"/>
      <c r="S1033" s="504"/>
      <c r="T1033" s="504"/>
      <c r="U1033" s="504"/>
      <c r="V1033" s="504"/>
      <c r="W1033" s="504"/>
      <c r="X1033" s="504"/>
      <c r="Y1033" s="504"/>
      <c r="Z1033" s="504"/>
      <c r="AA1033" s="504"/>
      <c r="AB1033" s="504"/>
      <c r="AC1033" s="504"/>
      <c r="AD1033" s="504"/>
      <c r="AE1033" s="504"/>
      <c r="AF1033" s="504"/>
      <c r="AG1033" s="504"/>
    </row>
    <row r="1034" spans="1:33" s="420" customFormat="1" x14ac:dyDescent="0.2">
      <c r="A1034" s="531"/>
      <c r="B1034" s="506"/>
      <c r="C1034" s="506"/>
      <c r="O1034" s="504"/>
      <c r="P1034" s="503"/>
      <c r="Q1034" s="504"/>
      <c r="R1034" s="504"/>
      <c r="S1034" s="504"/>
      <c r="T1034" s="504"/>
      <c r="U1034" s="504"/>
      <c r="V1034" s="504"/>
      <c r="W1034" s="504"/>
      <c r="X1034" s="504"/>
      <c r="Y1034" s="504"/>
      <c r="Z1034" s="504"/>
      <c r="AA1034" s="504"/>
      <c r="AB1034" s="504"/>
      <c r="AC1034" s="504"/>
      <c r="AD1034" s="504"/>
      <c r="AE1034" s="504"/>
      <c r="AF1034" s="504"/>
      <c r="AG1034" s="504"/>
    </row>
    <row r="1035" spans="1:33" s="420" customFormat="1" x14ac:dyDescent="0.2">
      <c r="A1035" s="531"/>
      <c r="B1035" s="506"/>
      <c r="C1035" s="506"/>
      <c r="O1035" s="504"/>
      <c r="P1035" s="503"/>
      <c r="Q1035" s="504"/>
      <c r="R1035" s="504"/>
      <c r="S1035" s="504"/>
      <c r="T1035" s="504"/>
      <c r="U1035" s="504"/>
      <c r="V1035" s="504"/>
      <c r="W1035" s="504"/>
      <c r="X1035" s="504"/>
      <c r="Y1035" s="504"/>
      <c r="Z1035" s="504"/>
      <c r="AA1035" s="504"/>
      <c r="AB1035" s="504"/>
      <c r="AC1035" s="504"/>
      <c r="AD1035" s="504"/>
      <c r="AE1035" s="504"/>
      <c r="AF1035" s="504"/>
      <c r="AG1035" s="504"/>
    </row>
    <row r="1036" spans="1:33" s="420" customFormat="1" x14ac:dyDescent="0.2">
      <c r="A1036" s="531"/>
      <c r="B1036" s="506"/>
      <c r="C1036" s="506"/>
      <c r="O1036" s="504"/>
      <c r="P1036" s="503"/>
      <c r="Q1036" s="504"/>
      <c r="R1036" s="504"/>
      <c r="S1036" s="504"/>
      <c r="T1036" s="504"/>
      <c r="U1036" s="504"/>
      <c r="V1036" s="504"/>
      <c r="W1036" s="504"/>
      <c r="X1036" s="504"/>
      <c r="Y1036" s="504"/>
      <c r="Z1036" s="504"/>
      <c r="AA1036" s="504"/>
      <c r="AB1036" s="504"/>
      <c r="AC1036" s="504"/>
      <c r="AD1036" s="504"/>
      <c r="AE1036" s="504"/>
      <c r="AF1036" s="504"/>
      <c r="AG1036" s="504"/>
    </row>
    <row r="1037" spans="1:33" s="420" customFormat="1" x14ac:dyDescent="0.2">
      <c r="A1037" s="531"/>
      <c r="B1037" s="506"/>
      <c r="C1037" s="506"/>
      <c r="O1037" s="504"/>
      <c r="P1037" s="503"/>
      <c r="Q1037" s="504"/>
      <c r="R1037" s="504"/>
      <c r="S1037" s="504"/>
      <c r="T1037" s="504"/>
      <c r="U1037" s="504"/>
      <c r="V1037" s="504"/>
      <c r="W1037" s="504"/>
      <c r="X1037" s="504"/>
      <c r="Y1037" s="504"/>
      <c r="Z1037" s="504"/>
      <c r="AA1037" s="504"/>
      <c r="AB1037" s="504"/>
      <c r="AC1037" s="504"/>
      <c r="AD1037" s="504"/>
      <c r="AE1037" s="504"/>
      <c r="AF1037" s="504"/>
      <c r="AG1037" s="504"/>
    </row>
    <row r="1038" spans="1:33" s="420" customFormat="1" x14ac:dyDescent="0.2">
      <c r="A1038" s="531"/>
      <c r="B1038" s="506"/>
      <c r="C1038" s="506"/>
      <c r="O1038" s="504"/>
      <c r="P1038" s="503"/>
      <c r="Q1038" s="504"/>
      <c r="R1038" s="504"/>
      <c r="S1038" s="504"/>
      <c r="T1038" s="504"/>
      <c r="U1038" s="504"/>
      <c r="V1038" s="504"/>
      <c r="W1038" s="504"/>
      <c r="X1038" s="504"/>
      <c r="Y1038" s="504"/>
      <c r="Z1038" s="504"/>
      <c r="AA1038" s="504"/>
      <c r="AB1038" s="504"/>
      <c r="AC1038" s="504"/>
      <c r="AD1038" s="504"/>
      <c r="AE1038" s="504"/>
      <c r="AF1038" s="504"/>
      <c r="AG1038" s="504"/>
    </row>
    <row r="1039" spans="1:33" s="420" customFormat="1" x14ac:dyDescent="0.2">
      <c r="A1039" s="531"/>
      <c r="B1039" s="506"/>
      <c r="C1039" s="506"/>
      <c r="O1039" s="504"/>
      <c r="P1039" s="503"/>
      <c r="Q1039" s="504"/>
      <c r="R1039" s="504"/>
      <c r="S1039" s="504"/>
      <c r="T1039" s="504"/>
      <c r="U1039" s="504"/>
      <c r="V1039" s="504"/>
      <c r="W1039" s="504"/>
      <c r="X1039" s="504"/>
      <c r="Y1039" s="504"/>
      <c r="Z1039" s="504"/>
      <c r="AA1039" s="504"/>
      <c r="AB1039" s="504"/>
      <c r="AC1039" s="504"/>
      <c r="AD1039" s="504"/>
      <c r="AE1039" s="504"/>
      <c r="AF1039" s="504"/>
      <c r="AG1039" s="504"/>
    </row>
    <row r="1040" spans="1:33" s="420" customFormat="1" x14ac:dyDescent="0.2">
      <c r="A1040" s="531"/>
      <c r="B1040" s="506"/>
      <c r="C1040" s="506"/>
      <c r="O1040" s="504"/>
      <c r="P1040" s="503"/>
      <c r="Q1040" s="504"/>
      <c r="R1040" s="504"/>
      <c r="S1040" s="504"/>
      <c r="T1040" s="504"/>
      <c r="U1040" s="504"/>
      <c r="V1040" s="504"/>
      <c r="W1040" s="504"/>
      <c r="X1040" s="504"/>
      <c r="Y1040" s="504"/>
      <c r="Z1040" s="504"/>
      <c r="AA1040" s="504"/>
      <c r="AB1040" s="504"/>
      <c r="AC1040" s="504"/>
      <c r="AD1040" s="504"/>
      <c r="AE1040" s="504"/>
      <c r="AF1040" s="504"/>
      <c r="AG1040" s="504"/>
    </row>
    <row r="1041" spans="1:33" s="420" customFormat="1" x14ac:dyDescent="0.2">
      <c r="A1041" s="531"/>
      <c r="B1041" s="506"/>
      <c r="C1041" s="506"/>
      <c r="O1041" s="504"/>
      <c r="P1041" s="503"/>
      <c r="Q1041" s="504"/>
      <c r="R1041" s="504"/>
      <c r="S1041" s="504"/>
      <c r="T1041" s="504"/>
      <c r="U1041" s="504"/>
      <c r="V1041" s="504"/>
      <c r="W1041" s="504"/>
      <c r="X1041" s="504"/>
      <c r="Y1041" s="504"/>
      <c r="Z1041" s="504"/>
      <c r="AA1041" s="504"/>
      <c r="AB1041" s="504"/>
      <c r="AC1041" s="504"/>
      <c r="AD1041" s="504"/>
      <c r="AE1041" s="504"/>
      <c r="AF1041" s="504"/>
      <c r="AG1041" s="504"/>
    </row>
    <row r="1042" spans="1:33" s="420" customFormat="1" x14ac:dyDescent="0.2">
      <c r="A1042" s="531"/>
      <c r="B1042" s="506"/>
      <c r="C1042" s="506"/>
      <c r="O1042" s="504"/>
      <c r="P1042" s="503"/>
      <c r="Q1042" s="504"/>
      <c r="R1042" s="504"/>
      <c r="S1042" s="504"/>
      <c r="T1042" s="504"/>
      <c r="U1042" s="504"/>
      <c r="V1042" s="504"/>
      <c r="W1042" s="504"/>
      <c r="X1042" s="504"/>
      <c r="Y1042" s="504"/>
      <c r="Z1042" s="504"/>
      <c r="AA1042" s="504"/>
      <c r="AB1042" s="504"/>
      <c r="AC1042" s="504"/>
      <c r="AD1042" s="504"/>
      <c r="AE1042" s="504"/>
      <c r="AF1042" s="504"/>
      <c r="AG1042" s="504"/>
    </row>
    <row r="1043" spans="1:33" s="420" customFormat="1" x14ac:dyDescent="0.2">
      <c r="A1043" s="531"/>
      <c r="B1043" s="506"/>
      <c r="C1043" s="506"/>
      <c r="O1043" s="504"/>
      <c r="P1043" s="503"/>
      <c r="Q1043" s="504"/>
      <c r="R1043" s="504"/>
      <c r="S1043" s="504"/>
      <c r="T1043" s="504"/>
      <c r="U1043" s="504"/>
      <c r="V1043" s="504"/>
      <c r="W1043" s="504"/>
      <c r="X1043" s="504"/>
      <c r="Y1043" s="504"/>
      <c r="Z1043" s="504"/>
      <c r="AA1043" s="504"/>
      <c r="AB1043" s="504"/>
      <c r="AC1043" s="504"/>
      <c r="AD1043" s="504"/>
      <c r="AE1043" s="504"/>
      <c r="AF1043" s="504"/>
      <c r="AG1043" s="504"/>
    </row>
    <row r="1044" spans="1:33" s="420" customFormat="1" x14ac:dyDescent="0.2">
      <c r="A1044" s="531"/>
      <c r="B1044" s="506"/>
      <c r="C1044" s="506"/>
      <c r="O1044" s="504"/>
      <c r="P1044" s="503"/>
      <c r="Q1044" s="504"/>
      <c r="R1044" s="504"/>
      <c r="S1044" s="504"/>
      <c r="T1044" s="504"/>
      <c r="U1044" s="504"/>
      <c r="V1044" s="504"/>
      <c r="W1044" s="504"/>
      <c r="X1044" s="504"/>
      <c r="Y1044" s="504"/>
      <c r="Z1044" s="504"/>
      <c r="AA1044" s="504"/>
      <c r="AB1044" s="504"/>
      <c r="AC1044" s="504"/>
      <c r="AD1044" s="504"/>
      <c r="AE1044" s="504"/>
      <c r="AF1044" s="504"/>
      <c r="AG1044" s="504"/>
    </row>
    <row r="1045" spans="1:33" s="420" customFormat="1" x14ac:dyDescent="0.2">
      <c r="A1045" s="531"/>
      <c r="B1045" s="506"/>
      <c r="C1045" s="506"/>
      <c r="O1045" s="504"/>
      <c r="P1045" s="503"/>
      <c r="Q1045" s="504"/>
      <c r="R1045" s="504"/>
      <c r="S1045" s="504"/>
      <c r="T1045" s="504"/>
      <c r="U1045" s="504"/>
      <c r="V1045" s="504"/>
      <c r="W1045" s="504"/>
      <c r="X1045" s="504"/>
      <c r="Y1045" s="504"/>
      <c r="Z1045" s="504"/>
      <c r="AA1045" s="504"/>
      <c r="AB1045" s="504"/>
      <c r="AC1045" s="504"/>
      <c r="AD1045" s="504"/>
      <c r="AE1045" s="504"/>
      <c r="AF1045" s="504"/>
      <c r="AG1045" s="504"/>
    </row>
    <row r="1046" spans="1:33" s="420" customFormat="1" x14ac:dyDescent="0.2">
      <c r="A1046" s="531"/>
      <c r="B1046" s="506"/>
      <c r="C1046" s="506"/>
      <c r="O1046" s="504"/>
      <c r="P1046" s="503"/>
      <c r="Q1046" s="504"/>
      <c r="R1046" s="504"/>
      <c r="S1046" s="504"/>
      <c r="T1046" s="504"/>
      <c r="U1046" s="504"/>
      <c r="V1046" s="504"/>
      <c r="W1046" s="504"/>
      <c r="X1046" s="504"/>
      <c r="Y1046" s="504"/>
      <c r="Z1046" s="504"/>
      <c r="AA1046" s="504"/>
      <c r="AB1046" s="504"/>
      <c r="AC1046" s="504"/>
      <c r="AD1046" s="504"/>
      <c r="AE1046" s="504"/>
      <c r="AF1046" s="504"/>
      <c r="AG1046" s="504"/>
    </row>
    <row r="1047" spans="1:33" s="420" customFormat="1" x14ac:dyDescent="0.2">
      <c r="A1047" s="531"/>
      <c r="B1047" s="506"/>
      <c r="C1047" s="506"/>
      <c r="O1047" s="504"/>
      <c r="P1047" s="503"/>
      <c r="Q1047" s="504"/>
      <c r="R1047" s="504"/>
      <c r="S1047" s="504"/>
      <c r="T1047" s="504"/>
      <c r="U1047" s="504"/>
      <c r="V1047" s="504"/>
      <c r="W1047" s="504"/>
      <c r="X1047" s="504"/>
      <c r="Y1047" s="504"/>
      <c r="Z1047" s="504"/>
      <c r="AA1047" s="504"/>
      <c r="AB1047" s="504"/>
      <c r="AC1047" s="504"/>
      <c r="AD1047" s="504"/>
      <c r="AE1047" s="504"/>
      <c r="AF1047" s="504"/>
      <c r="AG1047" s="504"/>
    </row>
    <row r="1048" spans="1:33" s="420" customFormat="1" x14ac:dyDescent="0.2">
      <c r="A1048" s="531"/>
      <c r="B1048" s="506"/>
      <c r="C1048" s="506"/>
      <c r="O1048" s="504"/>
      <c r="P1048" s="503"/>
      <c r="Q1048" s="504"/>
      <c r="R1048" s="504"/>
      <c r="S1048" s="504"/>
      <c r="T1048" s="504"/>
      <c r="U1048" s="504"/>
      <c r="V1048" s="504"/>
      <c r="W1048" s="504"/>
      <c r="X1048" s="504"/>
      <c r="Y1048" s="504"/>
      <c r="Z1048" s="504"/>
      <c r="AA1048" s="504"/>
      <c r="AB1048" s="504"/>
      <c r="AC1048" s="504"/>
      <c r="AD1048" s="504"/>
      <c r="AE1048" s="504"/>
      <c r="AF1048" s="504"/>
      <c r="AG1048" s="504"/>
    </row>
    <row r="1049" spans="1:33" s="420" customFormat="1" x14ac:dyDescent="0.2">
      <c r="A1049" s="531"/>
      <c r="B1049" s="506"/>
      <c r="C1049" s="506"/>
      <c r="O1049" s="504"/>
      <c r="P1049" s="503"/>
      <c r="Q1049" s="504"/>
      <c r="R1049" s="504"/>
      <c r="S1049" s="504"/>
      <c r="T1049" s="504"/>
      <c r="U1049" s="504"/>
      <c r="V1049" s="504"/>
      <c r="W1049" s="504"/>
      <c r="X1049" s="504"/>
      <c r="Y1049" s="504"/>
      <c r="Z1049" s="504"/>
      <c r="AA1049" s="504"/>
      <c r="AB1049" s="504"/>
      <c r="AC1049" s="504"/>
      <c r="AD1049" s="504"/>
      <c r="AE1049" s="504"/>
      <c r="AF1049" s="504"/>
      <c r="AG1049" s="504"/>
    </row>
    <row r="1050" spans="1:33" s="420" customFormat="1" x14ac:dyDescent="0.2">
      <c r="A1050" s="531"/>
      <c r="B1050" s="506"/>
      <c r="C1050" s="506"/>
      <c r="O1050" s="504"/>
      <c r="P1050" s="503"/>
      <c r="Q1050" s="504"/>
      <c r="R1050" s="504"/>
      <c r="S1050" s="504"/>
      <c r="T1050" s="504"/>
      <c r="U1050" s="504"/>
      <c r="V1050" s="504"/>
      <c r="W1050" s="504"/>
      <c r="X1050" s="504"/>
      <c r="Y1050" s="504"/>
      <c r="Z1050" s="504"/>
      <c r="AA1050" s="504"/>
      <c r="AB1050" s="504"/>
      <c r="AC1050" s="504"/>
      <c r="AD1050" s="504"/>
      <c r="AE1050" s="504"/>
      <c r="AF1050" s="504"/>
      <c r="AG1050" s="504"/>
    </row>
    <row r="1051" spans="1:33" s="420" customFormat="1" x14ac:dyDescent="0.2">
      <c r="A1051" s="531"/>
      <c r="B1051" s="506"/>
      <c r="C1051" s="506"/>
      <c r="O1051" s="504"/>
      <c r="P1051" s="503"/>
      <c r="Q1051" s="504"/>
      <c r="R1051" s="504"/>
      <c r="S1051" s="504"/>
      <c r="T1051" s="504"/>
      <c r="U1051" s="504"/>
      <c r="V1051" s="504"/>
      <c r="W1051" s="504"/>
      <c r="X1051" s="504"/>
      <c r="Y1051" s="504"/>
      <c r="Z1051" s="504"/>
      <c r="AA1051" s="504"/>
      <c r="AB1051" s="504"/>
      <c r="AC1051" s="504"/>
      <c r="AD1051" s="504"/>
      <c r="AE1051" s="504"/>
      <c r="AF1051" s="504"/>
      <c r="AG1051" s="504"/>
    </row>
    <row r="1052" spans="1:33" s="420" customFormat="1" x14ac:dyDescent="0.2">
      <c r="A1052" s="531"/>
      <c r="B1052" s="506"/>
      <c r="C1052" s="506"/>
      <c r="O1052" s="504"/>
      <c r="P1052" s="503"/>
      <c r="Q1052" s="504"/>
      <c r="R1052" s="504"/>
      <c r="S1052" s="504"/>
      <c r="T1052" s="504"/>
      <c r="U1052" s="504"/>
      <c r="V1052" s="504"/>
      <c r="W1052" s="504"/>
      <c r="X1052" s="504"/>
      <c r="Y1052" s="504"/>
      <c r="Z1052" s="504"/>
      <c r="AA1052" s="504"/>
      <c r="AB1052" s="504"/>
      <c r="AC1052" s="504"/>
      <c r="AD1052" s="504"/>
      <c r="AE1052" s="504"/>
      <c r="AF1052" s="504"/>
      <c r="AG1052" s="504"/>
    </row>
    <row r="1053" spans="1:33" s="420" customFormat="1" x14ac:dyDescent="0.2">
      <c r="A1053" s="531"/>
      <c r="B1053" s="506"/>
      <c r="C1053" s="506"/>
      <c r="O1053" s="504"/>
      <c r="P1053" s="503"/>
      <c r="Q1053" s="504"/>
      <c r="R1053" s="504"/>
      <c r="S1053" s="504"/>
      <c r="T1053" s="504"/>
      <c r="U1053" s="504"/>
      <c r="V1053" s="504"/>
      <c r="W1053" s="504"/>
      <c r="X1053" s="504"/>
      <c r="Y1053" s="504"/>
      <c r="Z1053" s="504"/>
      <c r="AA1053" s="504"/>
      <c r="AB1053" s="504"/>
      <c r="AC1053" s="504"/>
      <c r="AD1053" s="504"/>
      <c r="AE1053" s="504"/>
      <c r="AF1053" s="504"/>
      <c r="AG1053" s="504"/>
    </row>
    <row r="1054" spans="1:33" s="420" customFormat="1" x14ac:dyDescent="0.2">
      <c r="A1054" s="531"/>
      <c r="B1054" s="506"/>
      <c r="C1054" s="506"/>
      <c r="O1054" s="504"/>
      <c r="P1054" s="503"/>
      <c r="Q1054" s="504"/>
      <c r="R1054" s="504"/>
      <c r="S1054" s="504"/>
      <c r="T1054" s="504"/>
      <c r="U1054" s="504"/>
      <c r="V1054" s="504"/>
      <c r="W1054" s="504"/>
      <c r="X1054" s="504"/>
      <c r="Y1054" s="504"/>
      <c r="Z1054" s="504"/>
      <c r="AA1054" s="504"/>
      <c r="AB1054" s="504"/>
      <c r="AC1054" s="504"/>
      <c r="AD1054" s="504"/>
      <c r="AE1054" s="504"/>
      <c r="AF1054" s="504"/>
      <c r="AG1054" s="504"/>
    </row>
    <row r="1055" spans="1:33" s="420" customFormat="1" x14ac:dyDescent="0.2">
      <c r="A1055" s="531"/>
      <c r="B1055" s="506"/>
      <c r="C1055" s="506"/>
      <c r="O1055" s="504"/>
      <c r="P1055" s="503"/>
      <c r="Q1055" s="504"/>
      <c r="R1055" s="504"/>
      <c r="S1055" s="504"/>
      <c r="T1055" s="504"/>
      <c r="U1055" s="504"/>
      <c r="V1055" s="504"/>
      <c r="W1055" s="504"/>
      <c r="X1055" s="504"/>
      <c r="Y1055" s="504"/>
      <c r="Z1055" s="504"/>
      <c r="AA1055" s="504"/>
      <c r="AB1055" s="504"/>
      <c r="AC1055" s="504"/>
      <c r="AD1055" s="504"/>
      <c r="AE1055" s="504"/>
      <c r="AF1055" s="504"/>
      <c r="AG1055" s="504"/>
    </row>
    <row r="1056" spans="1:33" s="420" customFormat="1" x14ac:dyDescent="0.2">
      <c r="A1056" s="531"/>
      <c r="B1056" s="506"/>
      <c r="C1056" s="506"/>
      <c r="O1056" s="504"/>
      <c r="P1056" s="503"/>
      <c r="Q1056" s="504"/>
      <c r="R1056" s="504"/>
      <c r="S1056" s="504"/>
      <c r="T1056" s="504"/>
      <c r="U1056" s="504"/>
      <c r="V1056" s="504"/>
      <c r="W1056" s="504"/>
      <c r="X1056" s="504"/>
      <c r="Y1056" s="504"/>
      <c r="Z1056" s="504"/>
      <c r="AA1056" s="504"/>
      <c r="AB1056" s="504"/>
      <c r="AC1056" s="504"/>
      <c r="AD1056" s="504"/>
      <c r="AE1056" s="504"/>
      <c r="AF1056" s="504"/>
      <c r="AG1056" s="504"/>
    </row>
    <row r="1057" spans="1:33" s="420" customFormat="1" x14ac:dyDescent="0.2">
      <c r="A1057" s="531"/>
      <c r="B1057" s="506"/>
      <c r="C1057" s="506"/>
      <c r="O1057" s="504"/>
      <c r="P1057" s="503"/>
      <c r="Q1057" s="504"/>
      <c r="R1057" s="504"/>
      <c r="S1057" s="504"/>
      <c r="T1057" s="504"/>
      <c r="U1057" s="504"/>
      <c r="V1057" s="504"/>
      <c r="W1057" s="504"/>
      <c r="X1057" s="504"/>
      <c r="Y1057" s="504"/>
      <c r="Z1057" s="504"/>
      <c r="AA1057" s="504"/>
      <c r="AB1057" s="504"/>
      <c r="AC1057" s="504"/>
      <c r="AD1057" s="504"/>
      <c r="AE1057" s="504"/>
      <c r="AF1057" s="504"/>
      <c r="AG1057" s="504"/>
    </row>
    <row r="1058" spans="1:33" s="420" customFormat="1" x14ac:dyDescent="0.2">
      <c r="A1058" s="531"/>
      <c r="B1058" s="506"/>
      <c r="C1058" s="506"/>
      <c r="O1058" s="504"/>
      <c r="P1058" s="503"/>
      <c r="Q1058" s="504"/>
      <c r="R1058" s="504"/>
      <c r="S1058" s="504"/>
      <c r="T1058" s="504"/>
      <c r="U1058" s="504"/>
      <c r="V1058" s="504"/>
      <c r="W1058" s="504"/>
      <c r="X1058" s="504"/>
      <c r="Y1058" s="504"/>
      <c r="Z1058" s="504"/>
      <c r="AA1058" s="504"/>
      <c r="AB1058" s="504"/>
      <c r="AC1058" s="504"/>
      <c r="AD1058" s="504"/>
      <c r="AE1058" s="504"/>
      <c r="AF1058" s="504"/>
      <c r="AG1058" s="504"/>
    </row>
    <row r="1059" spans="1:33" s="420" customFormat="1" x14ac:dyDescent="0.2">
      <c r="A1059" s="531"/>
      <c r="B1059" s="506"/>
      <c r="C1059" s="506"/>
      <c r="O1059" s="504"/>
      <c r="P1059" s="503"/>
      <c r="Q1059" s="504"/>
      <c r="R1059" s="504"/>
      <c r="S1059" s="504"/>
      <c r="T1059" s="504"/>
      <c r="U1059" s="504"/>
      <c r="V1059" s="504"/>
      <c r="W1059" s="504"/>
      <c r="X1059" s="504"/>
      <c r="Y1059" s="504"/>
      <c r="Z1059" s="504"/>
      <c r="AA1059" s="504"/>
      <c r="AB1059" s="504"/>
      <c r="AC1059" s="504"/>
      <c r="AD1059" s="504"/>
      <c r="AE1059" s="504"/>
      <c r="AF1059" s="504"/>
      <c r="AG1059" s="504"/>
    </row>
    <row r="1060" spans="1:33" s="420" customFormat="1" x14ac:dyDescent="0.2">
      <c r="A1060" s="531"/>
      <c r="B1060" s="506"/>
      <c r="C1060" s="506"/>
      <c r="O1060" s="504"/>
      <c r="P1060" s="503"/>
      <c r="Q1060" s="504"/>
      <c r="R1060" s="504"/>
      <c r="S1060" s="504"/>
      <c r="T1060" s="504"/>
      <c r="U1060" s="504"/>
      <c r="V1060" s="504"/>
      <c r="W1060" s="504"/>
      <c r="X1060" s="504"/>
      <c r="Y1060" s="504"/>
      <c r="Z1060" s="504"/>
      <c r="AA1060" s="504"/>
      <c r="AB1060" s="504"/>
      <c r="AC1060" s="504"/>
      <c r="AD1060" s="504"/>
      <c r="AE1060" s="504"/>
      <c r="AF1060" s="504"/>
      <c r="AG1060" s="504"/>
    </row>
    <row r="1061" spans="1:33" s="420" customFormat="1" x14ac:dyDescent="0.2">
      <c r="A1061" s="531"/>
      <c r="B1061" s="506"/>
      <c r="C1061" s="506"/>
      <c r="O1061" s="504"/>
      <c r="P1061" s="503"/>
      <c r="Q1061" s="504"/>
      <c r="R1061" s="504"/>
      <c r="S1061" s="504"/>
      <c r="T1061" s="504"/>
      <c r="U1061" s="504"/>
      <c r="V1061" s="504"/>
      <c r="W1061" s="504"/>
      <c r="X1061" s="504"/>
      <c r="Y1061" s="504"/>
      <c r="Z1061" s="504"/>
      <c r="AA1061" s="504"/>
      <c r="AB1061" s="504"/>
      <c r="AC1061" s="504"/>
      <c r="AD1061" s="504"/>
      <c r="AE1061" s="504"/>
      <c r="AF1061" s="504"/>
      <c r="AG1061" s="504"/>
    </row>
    <row r="1062" spans="1:33" s="420" customFormat="1" x14ac:dyDescent="0.2">
      <c r="A1062" s="531"/>
      <c r="B1062" s="506"/>
      <c r="C1062" s="506"/>
      <c r="O1062" s="504"/>
      <c r="P1062" s="503"/>
      <c r="Q1062" s="504"/>
      <c r="R1062" s="504"/>
      <c r="S1062" s="504"/>
      <c r="T1062" s="504"/>
      <c r="U1062" s="504"/>
      <c r="V1062" s="504"/>
      <c r="W1062" s="504"/>
      <c r="X1062" s="504"/>
      <c r="Y1062" s="504"/>
      <c r="Z1062" s="504"/>
      <c r="AA1062" s="504"/>
      <c r="AB1062" s="504"/>
      <c r="AC1062" s="504"/>
      <c r="AD1062" s="504"/>
      <c r="AE1062" s="504"/>
      <c r="AF1062" s="504"/>
      <c r="AG1062" s="504"/>
    </row>
    <row r="1063" spans="1:33" s="420" customFormat="1" x14ac:dyDescent="0.2">
      <c r="A1063" s="531"/>
      <c r="B1063" s="506"/>
      <c r="C1063" s="506"/>
      <c r="O1063" s="504"/>
      <c r="P1063" s="503"/>
      <c r="Q1063" s="504"/>
      <c r="R1063" s="504"/>
      <c r="S1063" s="504"/>
      <c r="T1063" s="504"/>
      <c r="U1063" s="504"/>
      <c r="V1063" s="504"/>
      <c r="W1063" s="504"/>
      <c r="X1063" s="504"/>
      <c r="Y1063" s="504"/>
      <c r="Z1063" s="504"/>
      <c r="AA1063" s="504"/>
      <c r="AB1063" s="504"/>
      <c r="AC1063" s="504"/>
      <c r="AD1063" s="504"/>
      <c r="AE1063" s="504"/>
      <c r="AF1063" s="504"/>
      <c r="AG1063" s="504"/>
    </row>
    <row r="1064" spans="1:33" s="420" customFormat="1" x14ac:dyDescent="0.2">
      <c r="A1064" s="531"/>
      <c r="B1064" s="506"/>
      <c r="C1064" s="506"/>
      <c r="O1064" s="504"/>
      <c r="P1064" s="503"/>
      <c r="Q1064" s="504"/>
      <c r="R1064" s="504"/>
      <c r="S1064" s="504"/>
      <c r="T1064" s="504"/>
      <c r="U1064" s="504"/>
      <c r="V1064" s="504"/>
      <c r="W1064" s="504"/>
      <c r="X1064" s="504"/>
      <c r="Y1064" s="504"/>
      <c r="Z1064" s="504"/>
      <c r="AA1064" s="504"/>
      <c r="AB1064" s="504"/>
      <c r="AC1064" s="504"/>
      <c r="AD1064" s="504"/>
      <c r="AE1064" s="504"/>
      <c r="AF1064" s="504"/>
      <c r="AG1064" s="504"/>
    </row>
    <row r="1065" spans="1:33" s="420" customFormat="1" x14ac:dyDescent="0.2">
      <c r="A1065" s="531"/>
      <c r="B1065" s="506"/>
      <c r="C1065" s="506"/>
      <c r="O1065" s="504"/>
      <c r="P1065" s="503"/>
      <c r="Q1065" s="504"/>
      <c r="R1065" s="504"/>
      <c r="S1065" s="504"/>
      <c r="T1065" s="504"/>
      <c r="U1065" s="504"/>
      <c r="V1065" s="504"/>
      <c r="W1065" s="504"/>
      <c r="X1065" s="504"/>
      <c r="Y1065" s="504"/>
      <c r="Z1065" s="504"/>
      <c r="AA1065" s="504"/>
      <c r="AB1065" s="504"/>
      <c r="AC1065" s="504"/>
      <c r="AD1065" s="504"/>
      <c r="AE1065" s="504"/>
      <c r="AF1065" s="504"/>
      <c r="AG1065" s="504"/>
    </row>
    <row r="1066" spans="1:33" s="420" customFormat="1" x14ac:dyDescent="0.2">
      <c r="A1066" s="531"/>
      <c r="B1066" s="506"/>
      <c r="C1066" s="506"/>
      <c r="O1066" s="504"/>
      <c r="P1066" s="503"/>
      <c r="Q1066" s="504"/>
      <c r="R1066" s="504"/>
      <c r="S1066" s="504"/>
      <c r="T1066" s="504"/>
      <c r="U1066" s="504"/>
      <c r="V1066" s="504"/>
      <c r="W1066" s="504"/>
      <c r="X1066" s="504"/>
      <c r="Y1066" s="504"/>
      <c r="Z1066" s="504"/>
      <c r="AA1066" s="504"/>
      <c r="AB1066" s="504"/>
      <c r="AC1066" s="504"/>
      <c r="AD1066" s="504"/>
      <c r="AE1066" s="504"/>
      <c r="AF1066" s="504"/>
      <c r="AG1066" s="504"/>
    </row>
    <row r="1067" spans="1:33" s="420" customFormat="1" x14ac:dyDescent="0.2">
      <c r="A1067" s="531"/>
      <c r="B1067" s="506"/>
      <c r="C1067" s="506"/>
      <c r="O1067" s="504"/>
      <c r="P1067" s="503"/>
      <c r="Q1067" s="504"/>
      <c r="R1067" s="504"/>
      <c r="S1067" s="504"/>
      <c r="T1067" s="504"/>
      <c r="U1067" s="504"/>
      <c r="V1067" s="504"/>
      <c r="W1067" s="504"/>
      <c r="X1067" s="504"/>
      <c r="Y1067" s="504"/>
      <c r="Z1067" s="504"/>
      <c r="AA1067" s="504"/>
      <c r="AB1067" s="504"/>
      <c r="AC1067" s="504"/>
      <c r="AD1067" s="504"/>
      <c r="AE1067" s="504"/>
      <c r="AF1067" s="504"/>
      <c r="AG1067" s="504"/>
    </row>
    <row r="1068" spans="1:33" s="420" customFormat="1" x14ac:dyDescent="0.2">
      <c r="A1068" s="531"/>
      <c r="B1068" s="506"/>
      <c r="C1068" s="506"/>
      <c r="O1068" s="504"/>
      <c r="P1068" s="503"/>
      <c r="Q1068" s="504"/>
      <c r="R1068" s="504"/>
      <c r="S1068" s="504"/>
      <c r="T1068" s="504"/>
      <c r="U1068" s="504"/>
      <c r="V1068" s="504"/>
      <c r="W1068" s="504"/>
      <c r="X1068" s="504"/>
      <c r="Y1068" s="504"/>
      <c r="Z1068" s="504"/>
      <c r="AA1068" s="504"/>
      <c r="AB1068" s="504"/>
      <c r="AC1068" s="504"/>
      <c r="AD1068" s="504"/>
      <c r="AE1068" s="504"/>
      <c r="AF1068" s="504"/>
      <c r="AG1068" s="504"/>
    </row>
    <row r="1069" spans="1:33" s="420" customFormat="1" x14ac:dyDescent="0.2">
      <c r="A1069" s="531"/>
      <c r="B1069" s="506"/>
      <c r="C1069" s="506"/>
      <c r="O1069" s="504"/>
      <c r="P1069" s="503"/>
      <c r="Q1069" s="504"/>
      <c r="R1069" s="504"/>
      <c r="S1069" s="504"/>
      <c r="T1069" s="504"/>
      <c r="U1069" s="504"/>
      <c r="V1069" s="504"/>
      <c r="W1069" s="504"/>
      <c r="X1069" s="504"/>
      <c r="Y1069" s="504"/>
      <c r="Z1069" s="504"/>
      <c r="AA1069" s="504"/>
      <c r="AB1069" s="504"/>
      <c r="AC1069" s="504"/>
      <c r="AD1069" s="504"/>
      <c r="AE1069" s="504"/>
      <c r="AF1069" s="504"/>
      <c r="AG1069" s="504"/>
    </row>
    <row r="1070" spans="1:33" s="420" customFormat="1" x14ac:dyDescent="0.2">
      <c r="A1070" s="531"/>
      <c r="B1070" s="506"/>
      <c r="C1070" s="506"/>
      <c r="O1070" s="504"/>
      <c r="P1070" s="503"/>
      <c r="Q1070" s="504"/>
      <c r="R1070" s="504"/>
      <c r="S1070" s="504"/>
      <c r="T1070" s="504"/>
      <c r="U1070" s="504"/>
      <c r="V1070" s="504"/>
      <c r="W1070" s="504"/>
      <c r="X1070" s="504"/>
      <c r="Y1070" s="504"/>
      <c r="Z1070" s="504"/>
      <c r="AA1070" s="504"/>
      <c r="AB1070" s="504"/>
      <c r="AC1070" s="504"/>
      <c r="AD1070" s="504"/>
      <c r="AE1070" s="504"/>
      <c r="AF1070" s="504"/>
      <c r="AG1070" s="504"/>
    </row>
    <row r="1071" spans="1:33" s="420" customFormat="1" x14ac:dyDescent="0.2">
      <c r="A1071" s="531"/>
      <c r="B1071" s="506"/>
      <c r="C1071" s="506"/>
      <c r="O1071" s="504"/>
      <c r="P1071" s="503"/>
      <c r="Q1071" s="504"/>
      <c r="R1071" s="504"/>
      <c r="S1071" s="504"/>
      <c r="T1071" s="504"/>
      <c r="U1071" s="504"/>
      <c r="V1071" s="504"/>
      <c r="W1071" s="504"/>
      <c r="X1071" s="504"/>
      <c r="Y1071" s="504"/>
      <c r="Z1071" s="504"/>
      <c r="AA1071" s="504"/>
      <c r="AB1071" s="504"/>
      <c r="AC1071" s="504"/>
      <c r="AD1071" s="504"/>
      <c r="AE1071" s="504"/>
      <c r="AF1071" s="504"/>
      <c r="AG1071" s="504"/>
    </row>
    <row r="1072" spans="1:33" s="420" customFormat="1" x14ac:dyDescent="0.2">
      <c r="A1072" s="531"/>
      <c r="B1072" s="506"/>
      <c r="C1072" s="506"/>
      <c r="O1072" s="504"/>
      <c r="P1072" s="503"/>
      <c r="Q1072" s="504"/>
      <c r="R1072" s="504"/>
      <c r="S1072" s="504"/>
      <c r="T1072" s="504"/>
      <c r="U1072" s="504"/>
      <c r="V1072" s="504"/>
      <c r="W1072" s="504"/>
      <c r="X1072" s="504"/>
      <c r="Y1072" s="504"/>
      <c r="Z1072" s="504"/>
      <c r="AA1072" s="504"/>
      <c r="AB1072" s="504"/>
      <c r="AC1072" s="504"/>
      <c r="AD1072" s="504"/>
      <c r="AE1072" s="504"/>
      <c r="AF1072" s="504"/>
      <c r="AG1072" s="504"/>
    </row>
    <row r="1073" spans="1:33" s="420" customFormat="1" x14ac:dyDescent="0.2">
      <c r="A1073" s="531"/>
      <c r="B1073" s="506"/>
      <c r="C1073" s="506"/>
      <c r="O1073" s="504"/>
      <c r="P1073" s="503"/>
      <c r="Q1073" s="504"/>
      <c r="R1073" s="504"/>
      <c r="S1073" s="504"/>
      <c r="T1073" s="504"/>
      <c r="U1073" s="504"/>
      <c r="V1073" s="504"/>
      <c r="W1073" s="504"/>
      <c r="X1073" s="504"/>
      <c r="Y1073" s="504"/>
      <c r="Z1073" s="504"/>
      <c r="AA1073" s="504"/>
      <c r="AB1073" s="504"/>
      <c r="AC1073" s="504"/>
      <c r="AD1073" s="504"/>
      <c r="AE1073" s="504"/>
      <c r="AF1073" s="504"/>
      <c r="AG1073" s="504"/>
    </row>
    <row r="1074" spans="1:33" s="420" customFormat="1" x14ac:dyDescent="0.2">
      <c r="A1074" s="531"/>
      <c r="B1074" s="506"/>
      <c r="C1074" s="506"/>
      <c r="O1074" s="504"/>
      <c r="P1074" s="503"/>
      <c r="Q1074" s="504"/>
      <c r="R1074" s="504"/>
      <c r="S1074" s="504"/>
      <c r="T1074" s="504"/>
      <c r="U1074" s="504"/>
      <c r="V1074" s="504"/>
      <c r="W1074" s="504"/>
      <c r="X1074" s="504"/>
      <c r="Y1074" s="504"/>
      <c r="Z1074" s="504"/>
      <c r="AA1074" s="504"/>
      <c r="AB1074" s="504"/>
      <c r="AC1074" s="504"/>
      <c r="AD1074" s="504"/>
      <c r="AE1074" s="504"/>
      <c r="AF1074" s="504"/>
      <c r="AG1074" s="504"/>
    </row>
    <row r="1075" spans="1:33" s="420" customFormat="1" x14ac:dyDescent="0.2">
      <c r="A1075" s="531"/>
      <c r="B1075" s="506"/>
      <c r="C1075" s="506"/>
      <c r="O1075" s="504"/>
      <c r="P1075" s="503"/>
      <c r="Q1075" s="504"/>
      <c r="R1075" s="504"/>
      <c r="S1075" s="504"/>
      <c r="T1075" s="504"/>
      <c r="U1075" s="504"/>
      <c r="V1075" s="504"/>
      <c r="W1075" s="504"/>
      <c r="X1075" s="504"/>
      <c r="Y1075" s="504"/>
      <c r="Z1075" s="504"/>
      <c r="AA1075" s="504"/>
      <c r="AB1075" s="504"/>
      <c r="AC1075" s="504"/>
      <c r="AD1075" s="504"/>
      <c r="AE1075" s="504"/>
      <c r="AF1075" s="504"/>
      <c r="AG1075" s="504"/>
    </row>
    <row r="1076" spans="1:33" s="420" customFormat="1" x14ac:dyDescent="0.2">
      <c r="A1076" s="531"/>
      <c r="B1076" s="506"/>
      <c r="C1076" s="506"/>
      <c r="O1076" s="504"/>
      <c r="P1076" s="503"/>
      <c r="Q1076" s="504"/>
      <c r="R1076" s="504"/>
      <c r="S1076" s="504"/>
      <c r="T1076" s="504"/>
      <c r="U1076" s="504"/>
      <c r="V1076" s="504"/>
      <c r="W1076" s="504"/>
      <c r="X1076" s="504"/>
      <c r="Y1076" s="504"/>
      <c r="Z1076" s="504"/>
      <c r="AA1076" s="504"/>
      <c r="AB1076" s="504"/>
      <c r="AC1076" s="504"/>
      <c r="AD1076" s="504"/>
      <c r="AE1076" s="504"/>
      <c r="AF1076" s="504"/>
      <c r="AG1076" s="504"/>
    </row>
    <row r="1077" spans="1:33" s="420" customFormat="1" x14ac:dyDescent="0.2">
      <c r="A1077" s="531"/>
      <c r="B1077" s="506"/>
      <c r="C1077" s="506"/>
      <c r="O1077" s="504"/>
      <c r="P1077" s="503"/>
      <c r="Q1077" s="504"/>
      <c r="R1077" s="504"/>
      <c r="S1077" s="504"/>
      <c r="T1077" s="504"/>
      <c r="U1077" s="504"/>
      <c r="V1077" s="504"/>
      <c r="W1077" s="504"/>
      <c r="X1077" s="504"/>
      <c r="Y1077" s="504"/>
      <c r="Z1077" s="504"/>
      <c r="AA1077" s="504"/>
      <c r="AB1077" s="504"/>
      <c r="AC1077" s="504"/>
      <c r="AD1077" s="504"/>
      <c r="AE1077" s="504"/>
      <c r="AF1077" s="504"/>
      <c r="AG1077" s="504"/>
    </row>
    <row r="1078" spans="1:33" s="420" customFormat="1" x14ac:dyDescent="0.2">
      <c r="A1078" s="531"/>
      <c r="B1078" s="506"/>
      <c r="C1078" s="506"/>
      <c r="O1078" s="504"/>
      <c r="P1078" s="503"/>
      <c r="Q1078" s="504"/>
      <c r="R1078" s="504"/>
      <c r="S1078" s="504"/>
      <c r="T1078" s="504"/>
      <c r="U1078" s="504"/>
      <c r="V1078" s="504"/>
      <c r="W1078" s="504"/>
      <c r="X1078" s="504"/>
      <c r="Y1078" s="504"/>
      <c r="Z1078" s="504"/>
      <c r="AA1078" s="504"/>
      <c r="AB1078" s="504"/>
      <c r="AC1078" s="504"/>
      <c r="AD1078" s="504"/>
      <c r="AE1078" s="504"/>
      <c r="AF1078" s="504"/>
      <c r="AG1078" s="504"/>
    </row>
    <row r="1079" spans="1:33" s="420" customFormat="1" x14ac:dyDescent="0.2">
      <c r="A1079" s="531"/>
      <c r="B1079" s="506"/>
      <c r="C1079" s="506"/>
      <c r="O1079" s="504"/>
      <c r="P1079" s="503"/>
      <c r="Q1079" s="504"/>
      <c r="R1079" s="504"/>
      <c r="S1079" s="504"/>
      <c r="T1079" s="504"/>
      <c r="U1079" s="504"/>
      <c r="V1079" s="504"/>
      <c r="W1079" s="504"/>
      <c r="X1079" s="504"/>
      <c r="Y1079" s="504"/>
      <c r="Z1079" s="504"/>
      <c r="AA1079" s="504"/>
      <c r="AB1079" s="504"/>
      <c r="AC1079" s="504"/>
      <c r="AD1079" s="504"/>
      <c r="AE1079" s="504"/>
      <c r="AF1079" s="504"/>
      <c r="AG1079" s="504"/>
    </row>
    <row r="1080" spans="1:33" s="420" customFormat="1" x14ac:dyDescent="0.2">
      <c r="A1080" s="531"/>
      <c r="B1080" s="506"/>
      <c r="C1080" s="506"/>
      <c r="O1080" s="504"/>
      <c r="P1080" s="503"/>
      <c r="Q1080" s="504"/>
      <c r="R1080" s="504"/>
      <c r="S1080" s="504"/>
      <c r="T1080" s="504"/>
      <c r="U1080" s="504"/>
      <c r="V1080" s="504"/>
      <c r="W1080" s="504"/>
      <c r="X1080" s="504"/>
      <c r="Y1080" s="504"/>
      <c r="Z1080" s="504"/>
      <c r="AA1080" s="504"/>
      <c r="AB1080" s="504"/>
      <c r="AC1080" s="504"/>
      <c r="AD1080" s="504"/>
      <c r="AE1080" s="504"/>
      <c r="AF1080" s="504"/>
      <c r="AG1080" s="504"/>
    </row>
    <row r="1081" spans="1:33" s="420" customFormat="1" x14ac:dyDescent="0.2">
      <c r="A1081" s="531"/>
      <c r="B1081" s="506"/>
      <c r="C1081" s="506"/>
      <c r="O1081" s="504"/>
      <c r="P1081" s="503"/>
      <c r="Q1081" s="504"/>
      <c r="R1081" s="504"/>
      <c r="S1081" s="504"/>
      <c r="T1081" s="504"/>
      <c r="U1081" s="504"/>
      <c r="V1081" s="504"/>
      <c r="W1081" s="504"/>
      <c r="X1081" s="504"/>
      <c r="Y1081" s="504"/>
      <c r="Z1081" s="504"/>
      <c r="AA1081" s="504"/>
      <c r="AB1081" s="504"/>
      <c r="AC1081" s="504"/>
      <c r="AD1081" s="504"/>
      <c r="AE1081" s="504"/>
      <c r="AF1081" s="504"/>
      <c r="AG1081" s="504"/>
    </row>
    <row r="1082" spans="1:33" s="420" customFormat="1" x14ac:dyDescent="0.2">
      <c r="A1082" s="531"/>
      <c r="B1082" s="506"/>
      <c r="C1082" s="506"/>
      <c r="O1082" s="504"/>
      <c r="P1082" s="503"/>
      <c r="Q1082" s="504"/>
      <c r="R1082" s="504"/>
      <c r="S1082" s="504"/>
      <c r="T1082" s="504"/>
      <c r="U1082" s="504"/>
      <c r="V1082" s="504"/>
      <c r="W1082" s="504"/>
      <c r="X1082" s="504"/>
      <c r="Y1082" s="504"/>
      <c r="Z1082" s="504"/>
      <c r="AA1082" s="504"/>
      <c r="AB1082" s="504"/>
      <c r="AC1082" s="504"/>
      <c r="AD1082" s="504"/>
      <c r="AE1082" s="504"/>
      <c r="AF1082" s="504"/>
      <c r="AG1082" s="504"/>
    </row>
    <row r="1083" spans="1:33" s="420" customFormat="1" x14ac:dyDescent="0.2">
      <c r="A1083" s="531"/>
      <c r="B1083" s="506"/>
      <c r="C1083" s="506"/>
      <c r="O1083" s="504"/>
      <c r="P1083" s="503"/>
      <c r="Q1083" s="504"/>
      <c r="R1083" s="504"/>
      <c r="S1083" s="504"/>
      <c r="T1083" s="504"/>
      <c r="U1083" s="504"/>
      <c r="V1083" s="504"/>
      <c r="W1083" s="504"/>
      <c r="X1083" s="504"/>
      <c r="Y1083" s="504"/>
      <c r="Z1083" s="504"/>
      <c r="AA1083" s="504"/>
      <c r="AB1083" s="504"/>
      <c r="AC1083" s="504"/>
      <c r="AD1083" s="504"/>
      <c r="AE1083" s="504"/>
      <c r="AF1083" s="504"/>
      <c r="AG1083" s="504"/>
    </row>
    <row r="1084" spans="1:33" s="420" customFormat="1" x14ac:dyDescent="0.2">
      <c r="A1084" s="531"/>
      <c r="B1084" s="506"/>
      <c r="C1084" s="506"/>
      <c r="O1084" s="504"/>
      <c r="P1084" s="503"/>
      <c r="Q1084" s="504"/>
      <c r="R1084" s="504"/>
      <c r="S1084" s="504"/>
      <c r="T1084" s="504"/>
      <c r="U1084" s="504"/>
      <c r="V1084" s="504"/>
      <c r="W1084" s="504"/>
      <c r="X1084" s="504"/>
      <c r="Y1084" s="504"/>
      <c r="Z1084" s="504"/>
      <c r="AA1084" s="504"/>
      <c r="AB1084" s="504"/>
      <c r="AC1084" s="504"/>
      <c r="AD1084" s="504"/>
      <c r="AE1084" s="504"/>
      <c r="AF1084" s="504"/>
      <c r="AG1084" s="504"/>
    </row>
    <row r="1085" spans="1:33" s="420" customFormat="1" x14ac:dyDescent="0.2">
      <c r="A1085" s="531"/>
      <c r="B1085" s="506"/>
      <c r="C1085" s="506"/>
      <c r="O1085" s="504"/>
      <c r="P1085" s="503"/>
      <c r="Q1085" s="504"/>
      <c r="R1085" s="504"/>
      <c r="S1085" s="504"/>
      <c r="T1085" s="504"/>
      <c r="U1085" s="504"/>
      <c r="V1085" s="504"/>
      <c r="W1085" s="504"/>
      <c r="X1085" s="504"/>
      <c r="Y1085" s="504"/>
      <c r="Z1085" s="504"/>
      <c r="AA1085" s="504"/>
      <c r="AB1085" s="504"/>
      <c r="AC1085" s="504"/>
      <c r="AD1085" s="504"/>
      <c r="AE1085" s="504"/>
      <c r="AF1085" s="504"/>
      <c r="AG1085" s="504"/>
    </row>
    <row r="1086" spans="1:33" s="420" customFormat="1" x14ac:dyDescent="0.2">
      <c r="A1086" s="531"/>
      <c r="B1086" s="506"/>
      <c r="C1086" s="506"/>
      <c r="O1086" s="504"/>
      <c r="P1086" s="503"/>
      <c r="Q1086" s="504"/>
      <c r="R1086" s="504"/>
      <c r="S1086" s="504"/>
      <c r="T1086" s="504"/>
      <c r="U1086" s="504"/>
      <c r="V1086" s="504"/>
      <c r="W1086" s="504"/>
      <c r="X1086" s="504"/>
      <c r="Y1086" s="504"/>
      <c r="Z1086" s="504"/>
      <c r="AA1086" s="504"/>
      <c r="AB1086" s="504"/>
      <c r="AC1086" s="504"/>
      <c r="AD1086" s="504"/>
      <c r="AE1086" s="504"/>
      <c r="AF1086" s="504"/>
      <c r="AG1086" s="504"/>
    </row>
    <row r="1087" spans="1:33" s="420" customFormat="1" x14ac:dyDescent="0.2">
      <c r="A1087" s="531"/>
      <c r="B1087" s="506"/>
      <c r="C1087" s="506"/>
      <c r="O1087" s="504"/>
      <c r="P1087" s="503"/>
      <c r="Q1087" s="504"/>
      <c r="R1087" s="504"/>
      <c r="S1087" s="504"/>
      <c r="T1087" s="504"/>
      <c r="U1087" s="504"/>
      <c r="V1087" s="504"/>
      <c r="W1087" s="504"/>
      <c r="X1087" s="504"/>
      <c r="Y1087" s="504"/>
      <c r="Z1087" s="504"/>
      <c r="AA1087" s="504"/>
      <c r="AB1087" s="504"/>
      <c r="AC1087" s="504"/>
      <c r="AD1087" s="504"/>
      <c r="AE1087" s="504"/>
      <c r="AF1087" s="504"/>
      <c r="AG1087" s="504"/>
    </row>
    <row r="1088" spans="1:33" s="420" customFormat="1" x14ac:dyDescent="0.2">
      <c r="A1088" s="531"/>
      <c r="B1088" s="506"/>
      <c r="C1088" s="506"/>
      <c r="O1088" s="504"/>
      <c r="P1088" s="503"/>
      <c r="Q1088" s="504"/>
      <c r="R1088" s="504"/>
      <c r="S1088" s="504"/>
      <c r="T1088" s="504"/>
      <c r="U1088" s="504"/>
      <c r="V1088" s="504"/>
      <c r="W1088" s="504"/>
      <c r="X1088" s="504"/>
      <c r="Y1088" s="504"/>
      <c r="Z1088" s="504"/>
      <c r="AA1088" s="504"/>
      <c r="AB1088" s="504"/>
      <c r="AC1088" s="504"/>
      <c r="AD1088" s="504"/>
      <c r="AE1088" s="504"/>
      <c r="AF1088" s="504"/>
      <c r="AG1088" s="504"/>
    </row>
    <row r="1089" spans="1:33" s="420" customFormat="1" x14ac:dyDescent="0.2">
      <c r="A1089" s="531"/>
      <c r="B1089" s="506"/>
      <c r="C1089" s="506"/>
      <c r="O1089" s="504"/>
      <c r="P1089" s="503"/>
      <c r="Q1089" s="504"/>
      <c r="R1089" s="504"/>
      <c r="S1089" s="504"/>
      <c r="T1089" s="504"/>
      <c r="U1089" s="504"/>
      <c r="V1089" s="504"/>
      <c r="W1089" s="504"/>
      <c r="X1089" s="504"/>
      <c r="Y1089" s="504"/>
      <c r="Z1089" s="504"/>
      <c r="AA1089" s="504"/>
      <c r="AB1089" s="504"/>
      <c r="AC1089" s="504"/>
      <c r="AD1089" s="504"/>
      <c r="AE1089" s="504"/>
      <c r="AF1089" s="504"/>
      <c r="AG1089" s="504"/>
    </row>
    <row r="1090" spans="1:33" s="420" customFormat="1" x14ac:dyDescent="0.2">
      <c r="A1090" s="531"/>
      <c r="B1090" s="506"/>
      <c r="C1090" s="506"/>
      <c r="O1090" s="504"/>
      <c r="P1090" s="503"/>
      <c r="Q1090" s="504"/>
      <c r="R1090" s="504"/>
      <c r="S1090" s="504"/>
      <c r="T1090" s="504"/>
      <c r="U1090" s="504"/>
      <c r="V1090" s="504"/>
      <c r="W1090" s="504"/>
      <c r="X1090" s="504"/>
      <c r="Y1090" s="504"/>
      <c r="Z1090" s="504"/>
      <c r="AA1090" s="504"/>
      <c r="AB1090" s="504"/>
      <c r="AC1090" s="504"/>
      <c r="AD1090" s="504"/>
      <c r="AE1090" s="504"/>
      <c r="AF1090" s="504"/>
      <c r="AG1090" s="504"/>
    </row>
    <row r="1091" spans="1:33" s="420" customFormat="1" x14ac:dyDescent="0.2">
      <c r="A1091" s="531"/>
      <c r="B1091" s="506"/>
      <c r="C1091" s="506"/>
      <c r="O1091" s="504"/>
      <c r="P1091" s="503"/>
      <c r="Q1091" s="504"/>
      <c r="R1091" s="504"/>
      <c r="S1091" s="504"/>
      <c r="T1091" s="504"/>
      <c r="U1091" s="504"/>
      <c r="V1091" s="504"/>
      <c r="W1091" s="504"/>
      <c r="X1091" s="504"/>
      <c r="Y1091" s="504"/>
      <c r="Z1091" s="504"/>
      <c r="AA1091" s="504"/>
      <c r="AB1091" s="504"/>
      <c r="AC1091" s="504"/>
      <c r="AD1091" s="504"/>
      <c r="AE1091" s="504"/>
      <c r="AF1091" s="504"/>
      <c r="AG1091" s="504"/>
    </row>
    <row r="1092" spans="1:33" s="420" customFormat="1" x14ac:dyDescent="0.2">
      <c r="A1092" s="531"/>
      <c r="B1092" s="506"/>
      <c r="C1092" s="506"/>
      <c r="O1092" s="504"/>
      <c r="P1092" s="503"/>
      <c r="Q1092" s="504"/>
      <c r="R1092" s="504"/>
      <c r="S1092" s="504"/>
      <c r="T1092" s="504"/>
      <c r="U1092" s="504"/>
      <c r="V1092" s="504"/>
      <c r="W1092" s="504"/>
      <c r="X1092" s="504"/>
      <c r="Y1092" s="504"/>
      <c r="Z1092" s="504"/>
      <c r="AA1092" s="504"/>
      <c r="AB1092" s="504"/>
      <c r="AC1092" s="504"/>
      <c r="AD1092" s="504"/>
      <c r="AE1092" s="504"/>
      <c r="AF1092" s="504"/>
      <c r="AG1092" s="504"/>
    </row>
    <row r="1093" spans="1:33" s="420" customFormat="1" x14ac:dyDescent="0.2">
      <c r="A1093" s="531"/>
      <c r="B1093" s="506"/>
      <c r="C1093" s="506"/>
      <c r="O1093" s="504"/>
      <c r="P1093" s="503"/>
      <c r="Q1093" s="504"/>
      <c r="R1093" s="504"/>
      <c r="S1093" s="504"/>
      <c r="T1093" s="504"/>
      <c r="U1093" s="504"/>
      <c r="V1093" s="504"/>
      <c r="W1093" s="504"/>
      <c r="X1093" s="504"/>
      <c r="Y1093" s="504"/>
      <c r="Z1093" s="504"/>
      <c r="AA1093" s="504"/>
      <c r="AB1093" s="504"/>
      <c r="AC1093" s="504"/>
      <c r="AD1093" s="504"/>
      <c r="AE1093" s="504"/>
      <c r="AF1093" s="504"/>
      <c r="AG1093" s="504"/>
    </row>
    <row r="1094" spans="1:33" s="420" customFormat="1" x14ac:dyDescent="0.2">
      <c r="A1094" s="531"/>
      <c r="B1094" s="506"/>
      <c r="C1094" s="506"/>
      <c r="O1094" s="504"/>
      <c r="P1094" s="503"/>
      <c r="Q1094" s="504"/>
      <c r="R1094" s="504"/>
      <c r="S1094" s="504"/>
      <c r="T1094" s="504"/>
      <c r="U1094" s="504"/>
      <c r="V1094" s="504"/>
      <c r="W1094" s="504"/>
      <c r="X1094" s="504"/>
      <c r="Y1094" s="504"/>
      <c r="Z1094" s="504"/>
      <c r="AA1094" s="504"/>
      <c r="AB1094" s="504"/>
      <c r="AC1094" s="504"/>
      <c r="AD1094" s="504"/>
      <c r="AE1094" s="504"/>
      <c r="AF1094" s="504"/>
      <c r="AG1094" s="504"/>
    </row>
    <row r="1095" spans="1:33" s="420" customFormat="1" x14ac:dyDescent="0.2">
      <c r="A1095" s="531"/>
      <c r="B1095" s="506"/>
      <c r="C1095" s="506"/>
      <c r="O1095" s="504"/>
      <c r="P1095" s="503"/>
      <c r="Q1095" s="504"/>
      <c r="R1095" s="504"/>
      <c r="S1095" s="504"/>
      <c r="T1095" s="504"/>
      <c r="U1095" s="504"/>
      <c r="V1095" s="504"/>
      <c r="W1095" s="504"/>
      <c r="X1095" s="504"/>
      <c r="Y1095" s="504"/>
      <c r="Z1095" s="504"/>
      <c r="AA1095" s="504"/>
      <c r="AB1095" s="504"/>
      <c r="AC1095" s="504"/>
      <c r="AD1095" s="504"/>
      <c r="AE1095" s="504"/>
      <c r="AF1095" s="504"/>
      <c r="AG1095" s="504"/>
    </row>
    <row r="1096" spans="1:33" s="420" customFormat="1" x14ac:dyDescent="0.2">
      <c r="A1096" s="531"/>
      <c r="B1096" s="506"/>
      <c r="C1096" s="506"/>
      <c r="O1096" s="504"/>
      <c r="P1096" s="503"/>
      <c r="Q1096" s="504"/>
      <c r="R1096" s="504"/>
      <c r="S1096" s="504"/>
      <c r="T1096" s="504"/>
      <c r="U1096" s="504"/>
      <c r="V1096" s="504"/>
      <c r="W1096" s="504"/>
      <c r="X1096" s="504"/>
      <c r="Y1096" s="504"/>
      <c r="Z1096" s="504"/>
      <c r="AA1096" s="504"/>
      <c r="AB1096" s="504"/>
      <c r="AC1096" s="504"/>
      <c r="AD1096" s="504"/>
      <c r="AE1096" s="504"/>
      <c r="AF1096" s="504"/>
      <c r="AG1096" s="504"/>
    </row>
    <row r="1097" spans="1:33" s="420" customFormat="1" x14ac:dyDescent="0.2">
      <c r="A1097" s="531"/>
      <c r="B1097" s="506"/>
      <c r="C1097" s="506"/>
      <c r="O1097" s="504"/>
      <c r="P1097" s="503"/>
      <c r="Q1097" s="504"/>
      <c r="R1097" s="504"/>
      <c r="S1097" s="504"/>
      <c r="T1097" s="504"/>
      <c r="U1097" s="504"/>
      <c r="V1097" s="504"/>
      <c r="W1097" s="504"/>
      <c r="X1097" s="504"/>
      <c r="Y1097" s="504"/>
      <c r="Z1097" s="504"/>
      <c r="AA1097" s="504"/>
      <c r="AB1097" s="504"/>
      <c r="AC1097" s="504"/>
      <c r="AD1097" s="504"/>
      <c r="AE1097" s="504"/>
      <c r="AF1097" s="504"/>
      <c r="AG1097" s="504"/>
    </row>
    <row r="1098" spans="1:33" s="420" customFormat="1" x14ac:dyDescent="0.2">
      <c r="A1098" s="531"/>
      <c r="B1098" s="506"/>
      <c r="C1098" s="506"/>
      <c r="O1098" s="504"/>
      <c r="P1098" s="503"/>
      <c r="Q1098" s="504"/>
      <c r="R1098" s="504"/>
      <c r="S1098" s="504"/>
      <c r="T1098" s="504"/>
      <c r="U1098" s="504"/>
      <c r="V1098" s="504"/>
      <c r="W1098" s="504"/>
      <c r="X1098" s="504"/>
      <c r="Y1098" s="504"/>
      <c r="Z1098" s="504"/>
      <c r="AA1098" s="504"/>
      <c r="AB1098" s="504"/>
      <c r="AC1098" s="504"/>
      <c r="AD1098" s="504"/>
      <c r="AE1098" s="504"/>
      <c r="AF1098" s="504"/>
      <c r="AG1098" s="504"/>
    </row>
    <row r="1099" spans="1:33" s="420" customFormat="1" x14ac:dyDescent="0.2">
      <c r="A1099" s="531"/>
      <c r="B1099" s="506"/>
      <c r="C1099" s="506"/>
      <c r="O1099" s="504"/>
      <c r="P1099" s="503"/>
      <c r="Q1099" s="504"/>
      <c r="R1099" s="504"/>
      <c r="S1099" s="504"/>
      <c r="T1099" s="504"/>
      <c r="U1099" s="504"/>
      <c r="V1099" s="504"/>
      <c r="W1099" s="504"/>
      <c r="X1099" s="504"/>
      <c r="Y1099" s="504"/>
      <c r="Z1099" s="504"/>
      <c r="AA1099" s="504"/>
      <c r="AB1099" s="504"/>
      <c r="AC1099" s="504"/>
      <c r="AD1099" s="504"/>
      <c r="AE1099" s="504"/>
      <c r="AF1099" s="504"/>
      <c r="AG1099" s="504"/>
    </row>
    <row r="1100" spans="1:33" s="420" customFormat="1" x14ac:dyDescent="0.2">
      <c r="A1100" s="531"/>
      <c r="B1100" s="506"/>
      <c r="C1100" s="506"/>
      <c r="O1100" s="504"/>
      <c r="P1100" s="503"/>
      <c r="Q1100" s="504"/>
      <c r="R1100" s="504"/>
      <c r="S1100" s="504"/>
      <c r="T1100" s="504"/>
      <c r="U1100" s="504"/>
      <c r="V1100" s="504"/>
      <c r="W1100" s="504"/>
      <c r="X1100" s="504"/>
      <c r="Y1100" s="504"/>
      <c r="Z1100" s="504"/>
      <c r="AA1100" s="504"/>
      <c r="AB1100" s="504"/>
      <c r="AC1100" s="504"/>
      <c r="AD1100" s="504"/>
      <c r="AE1100" s="504"/>
      <c r="AF1100" s="504"/>
      <c r="AG1100" s="504"/>
    </row>
    <row r="1101" spans="1:33" s="420" customFormat="1" x14ac:dyDescent="0.2">
      <c r="A1101" s="531"/>
      <c r="B1101" s="506"/>
      <c r="C1101" s="506"/>
      <c r="O1101" s="504"/>
      <c r="P1101" s="503"/>
      <c r="Q1101" s="504"/>
      <c r="R1101" s="504"/>
      <c r="S1101" s="504"/>
      <c r="T1101" s="504"/>
      <c r="U1101" s="504"/>
      <c r="V1101" s="504"/>
      <c r="W1101" s="504"/>
      <c r="X1101" s="504"/>
      <c r="Y1101" s="504"/>
      <c r="Z1101" s="504"/>
      <c r="AA1101" s="504"/>
      <c r="AB1101" s="504"/>
      <c r="AC1101" s="504"/>
      <c r="AD1101" s="504"/>
      <c r="AE1101" s="504"/>
      <c r="AF1101" s="504"/>
      <c r="AG1101" s="504"/>
    </row>
    <row r="1102" spans="1:33" s="420" customFormat="1" x14ac:dyDescent="0.2">
      <c r="A1102" s="531"/>
      <c r="B1102" s="506"/>
      <c r="C1102" s="506"/>
      <c r="O1102" s="504"/>
      <c r="P1102" s="503"/>
      <c r="Q1102" s="504"/>
      <c r="R1102" s="504"/>
      <c r="S1102" s="504"/>
      <c r="T1102" s="504"/>
      <c r="U1102" s="504"/>
      <c r="V1102" s="504"/>
      <c r="W1102" s="504"/>
      <c r="X1102" s="504"/>
      <c r="Y1102" s="504"/>
      <c r="Z1102" s="504"/>
      <c r="AA1102" s="504"/>
      <c r="AB1102" s="504"/>
      <c r="AC1102" s="504"/>
      <c r="AD1102" s="504"/>
      <c r="AE1102" s="504"/>
      <c r="AF1102" s="504"/>
      <c r="AG1102" s="504"/>
    </row>
    <row r="1103" spans="1:33" s="420" customFormat="1" x14ac:dyDescent="0.2">
      <c r="A1103" s="531"/>
      <c r="B1103" s="506"/>
      <c r="C1103" s="506"/>
      <c r="O1103" s="504"/>
      <c r="P1103" s="503"/>
      <c r="Q1103" s="504"/>
      <c r="R1103" s="504"/>
      <c r="S1103" s="504"/>
      <c r="T1103" s="504"/>
      <c r="U1103" s="504"/>
      <c r="V1103" s="504"/>
      <c r="W1103" s="504"/>
      <c r="X1103" s="504"/>
      <c r="Y1103" s="504"/>
      <c r="Z1103" s="504"/>
      <c r="AA1103" s="504"/>
      <c r="AB1103" s="504"/>
      <c r="AC1103" s="504"/>
      <c r="AD1103" s="504"/>
      <c r="AE1103" s="504"/>
      <c r="AF1103" s="504"/>
      <c r="AG1103" s="504"/>
    </row>
    <row r="1104" spans="1:33" s="420" customFormat="1" x14ac:dyDescent="0.2">
      <c r="A1104" s="531"/>
      <c r="B1104" s="506"/>
      <c r="C1104" s="506"/>
      <c r="O1104" s="504"/>
      <c r="P1104" s="503"/>
      <c r="Q1104" s="504"/>
      <c r="R1104" s="504"/>
      <c r="S1104" s="504"/>
      <c r="T1104" s="504"/>
      <c r="U1104" s="504"/>
      <c r="V1104" s="504"/>
      <c r="W1104" s="504"/>
      <c r="X1104" s="504"/>
      <c r="Y1104" s="504"/>
      <c r="Z1104" s="504"/>
      <c r="AA1104" s="504"/>
      <c r="AB1104" s="504"/>
      <c r="AC1104" s="504"/>
      <c r="AD1104" s="504"/>
      <c r="AE1104" s="504"/>
      <c r="AF1104" s="504"/>
      <c r="AG1104" s="504"/>
    </row>
    <row r="1105" spans="1:33" s="420" customFormat="1" x14ac:dyDescent="0.2">
      <c r="A1105" s="531"/>
      <c r="B1105" s="506"/>
      <c r="C1105" s="506"/>
      <c r="O1105" s="504"/>
      <c r="P1105" s="503"/>
      <c r="Q1105" s="504"/>
      <c r="R1105" s="504"/>
      <c r="S1105" s="504"/>
      <c r="T1105" s="504"/>
      <c r="U1105" s="504"/>
      <c r="V1105" s="504"/>
      <c r="W1105" s="504"/>
      <c r="X1105" s="504"/>
      <c r="Y1105" s="504"/>
      <c r="Z1105" s="504"/>
      <c r="AA1105" s="504"/>
      <c r="AB1105" s="504"/>
      <c r="AC1105" s="504"/>
      <c r="AD1105" s="504"/>
      <c r="AE1105" s="504"/>
      <c r="AF1105" s="504"/>
      <c r="AG1105" s="504"/>
    </row>
    <row r="1106" spans="1:33" s="420" customFormat="1" x14ac:dyDescent="0.2">
      <c r="A1106" s="531"/>
      <c r="B1106" s="506"/>
      <c r="C1106" s="506"/>
      <c r="O1106" s="504"/>
      <c r="P1106" s="503"/>
      <c r="Q1106" s="504"/>
      <c r="R1106" s="504"/>
      <c r="S1106" s="504"/>
      <c r="T1106" s="504"/>
      <c r="U1106" s="504"/>
      <c r="V1106" s="504"/>
      <c r="W1106" s="504"/>
      <c r="X1106" s="504"/>
      <c r="Y1106" s="504"/>
      <c r="Z1106" s="504"/>
      <c r="AA1106" s="504"/>
      <c r="AB1106" s="504"/>
      <c r="AC1106" s="504"/>
      <c r="AD1106" s="504"/>
      <c r="AE1106" s="504"/>
      <c r="AF1106" s="504"/>
      <c r="AG1106" s="504"/>
    </row>
    <row r="1107" spans="1:33" s="420" customFormat="1" x14ac:dyDescent="0.2">
      <c r="A1107" s="531"/>
      <c r="B1107" s="506"/>
      <c r="C1107" s="506"/>
      <c r="O1107" s="504"/>
      <c r="P1107" s="503"/>
      <c r="Q1107" s="504"/>
      <c r="R1107" s="504"/>
      <c r="S1107" s="504"/>
      <c r="T1107" s="504"/>
      <c r="U1107" s="504"/>
      <c r="V1107" s="504"/>
      <c r="W1107" s="504"/>
      <c r="X1107" s="504"/>
      <c r="Y1107" s="504"/>
      <c r="Z1107" s="504"/>
      <c r="AA1107" s="504"/>
      <c r="AB1107" s="504"/>
      <c r="AC1107" s="504"/>
      <c r="AD1107" s="504"/>
      <c r="AE1107" s="504"/>
      <c r="AF1107" s="504"/>
      <c r="AG1107" s="504"/>
    </row>
    <row r="1108" spans="1:33" s="420" customFormat="1" x14ac:dyDescent="0.2">
      <c r="A1108" s="531"/>
      <c r="B1108" s="506"/>
      <c r="C1108" s="506"/>
      <c r="O1108" s="504"/>
      <c r="P1108" s="503"/>
      <c r="Q1108" s="504"/>
      <c r="R1108" s="504"/>
      <c r="S1108" s="504"/>
      <c r="T1108" s="504"/>
      <c r="U1108" s="504"/>
      <c r="V1108" s="504"/>
      <c r="W1108" s="504"/>
      <c r="X1108" s="504"/>
      <c r="Y1108" s="504"/>
      <c r="Z1108" s="504"/>
      <c r="AA1108" s="504"/>
      <c r="AB1108" s="504"/>
      <c r="AC1108" s="504"/>
      <c r="AD1108" s="504"/>
      <c r="AE1108" s="504"/>
      <c r="AF1108" s="504"/>
      <c r="AG1108" s="504"/>
    </row>
    <row r="1109" spans="1:33" s="420" customFormat="1" x14ac:dyDescent="0.2">
      <c r="A1109" s="531"/>
      <c r="B1109" s="506"/>
      <c r="C1109" s="506"/>
      <c r="O1109" s="504"/>
      <c r="P1109" s="503"/>
      <c r="Q1109" s="504"/>
      <c r="R1109" s="504"/>
      <c r="S1109" s="504"/>
      <c r="T1109" s="504"/>
      <c r="U1109" s="504"/>
      <c r="V1109" s="504"/>
      <c r="W1109" s="504"/>
      <c r="X1109" s="504"/>
      <c r="Y1109" s="504"/>
      <c r="Z1109" s="504"/>
      <c r="AA1109" s="504"/>
      <c r="AB1109" s="504"/>
      <c r="AC1109" s="504"/>
      <c r="AD1109" s="504"/>
      <c r="AE1109" s="504"/>
      <c r="AF1109" s="504"/>
      <c r="AG1109" s="504"/>
    </row>
    <row r="1110" spans="1:33" s="420" customFormat="1" x14ac:dyDescent="0.2">
      <c r="A1110" s="531"/>
      <c r="B1110" s="506"/>
      <c r="C1110" s="506"/>
      <c r="O1110" s="504"/>
      <c r="P1110" s="503"/>
      <c r="Q1110" s="504"/>
      <c r="R1110" s="504"/>
      <c r="S1110" s="504"/>
      <c r="T1110" s="504"/>
      <c r="U1110" s="504"/>
      <c r="V1110" s="504"/>
      <c r="W1110" s="504"/>
      <c r="X1110" s="504"/>
      <c r="Y1110" s="504"/>
      <c r="Z1110" s="504"/>
      <c r="AA1110" s="504"/>
      <c r="AB1110" s="504"/>
      <c r="AC1110" s="504"/>
      <c r="AD1110" s="504"/>
      <c r="AE1110" s="504"/>
      <c r="AF1110" s="504"/>
      <c r="AG1110" s="504"/>
    </row>
    <row r="1111" spans="1:33" s="420" customFormat="1" x14ac:dyDescent="0.2">
      <c r="A1111" s="531"/>
      <c r="B1111" s="506"/>
      <c r="C1111" s="506"/>
      <c r="O1111" s="504"/>
      <c r="P1111" s="503"/>
      <c r="Q1111" s="504"/>
      <c r="R1111" s="504"/>
      <c r="S1111" s="504"/>
      <c r="T1111" s="504"/>
      <c r="U1111" s="504"/>
      <c r="V1111" s="504"/>
      <c r="W1111" s="504"/>
      <c r="X1111" s="504"/>
      <c r="Y1111" s="504"/>
      <c r="Z1111" s="504"/>
      <c r="AA1111" s="504"/>
      <c r="AB1111" s="504"/>
      <c r="AC1111" s="504"/>
      <c r="AD1111" s="504"/>
      <c r="AE1111" s="504"/>
      <c r="AF1111" s="504"/>
      <c r="AG1111" s="504"/>
    </row>
    <row r="1112" spans="1:33" s="420" customFormat="1" x14ac:dyDescent="0.2">
      <c r="A1112" s="531"/>
      <c r="B1112" s="506"/>
      <c r="C1112" s="506"/>
      <c r="O1112" s="504"/>
      <c r="P1112" s="503"/>
      <c r="Q1112" s="504"/>
      <c r="R1112" s="504"/>
      <c r="S1112" s="504"/>
      <c r="T1112" s="504"/>
      <c r="U1112" s="504"/>
      <c r="V1112" s="504"/>
      <c r="W1112" s="504"/>
      <c r="X1112" s="504"/>
      <c r="Y1112" s="504"/>
      <c r="Z1112" s="504"/>
      <c r="AA1112" s="504"/>
      <c r="AB1112" s="504"/>
      <c r="AC1112" s="504"/>
      <c r="AD1112" s="504"/>
      <c r="AE1112" s="504"/>
      <c r="AF1112" s="504"/>
      <c r="AG1112" s="504"/>
    </row>
    <row r="1113" spans="1:33" s="420" customFormat="1" x14ac:dyDescent="0.2">
      <c r="A1113" s="531"/>
      <c r="B1113" s="506"/>
      <c r="C1113" s="506"/>
      <c r="O1113" s="504"/>
      <c r="P1113" s="503"/>
      <c r="Q1113" s="504"/>
      <c r="R1113" s="504"/>
      <c r="S1113" s="504"/>
      <c r="T1113" s="504"/>
      <c r="U1113" s="504"/>
      <c r="V1113" s="504"/>
      <c r="W1113" s="504"/>
      <c r="X1113" s="504"/>
      <c r="Y1113" s="504"/>
      <c r="Z1113" s="504"/>
      <c r="AA1113" s="504"/>
      <c r="AB1113" s="504"/>
      <c r="AC1113" s="504"/>
      <c r="AD1113" s="504"/>
      <c r="AE1113" s="504"/>
      <c r="AF1113" s="504"/>
      <c r="AG1113" s="504"/>
    </row>
    <row r="1114" spans="1:33" s="420" customFormat="1" x14ac:dyDescent="0.2">
      <c r="A1114" s="531"/>
      <c r="B1114" s="506"/>
      <c r="C1114" s="506"/>
      <c r="O1114" s="504"/>
      <c r="P1114" s="503"/>
      <c r="Q1114" s="504"/>
      <c r="R1114" s="504"/>
      <c r="S1114" s="504"/>
      <c r="T1114" s="504"/>
      <c r="U1114" s="504"/>
      <c r="V1114" s="504"/>
      <c r="W1114" s="504"/>
      <c r="X1114" s="504"/>
      <c r="Y1114" s="504"/>
      <c r="Z1114" s="504"/>
      <c r="AA1114" s="504"/>
      <c r="AB1114" s="504"/>
      <c r="AC1114" s="504"/>
      <c r="AD1114" s="504"/>
      <c r="AE1114" s="504"/>
      <c r="AF1114" s="504"/>
      <c r="AG1114" s="504"/>
    </row>
    <row r="1115" spans="1:33" s="420" customFormat="1" x14ac:dyDescent="0.2">
      <c r="A1115" s="531"/>
      <c r="B1115" s="506"/>
      <c r="C1115" s="506"/>
      <c r="O1115" s="504"/>
      <c r="P1115" s="503"/>
      <c r="Q1115" s="504"/>
      <c r="R1115" s="504"/>
      <c r="S1115" s="504"/>
      <c r="T1115" s="504"/>
      <c r="U1115" s="504"/>
      <c r="V1115" s="504"/>
      <c r="W1115" s="504"/>
      <c r="X1115" s="504"/>
      <c r="Y1115" s="504"/>
      <c r="Z1115" s="504"/>
      <c r="AA1115" s="504"/>
      <c r="AB1115" s="504"/>
      <c r="AC1115" s="504"/>
      <c r="AD1115" s="504"/>
      <c r="AE1115" s="504"/>
      <c r="AF1115" s="504"/>
      <c r="AG1115" s="504"/>
    </row>
    <row r="1116" spans="1:33" s="420" customFormat="1" x14ac:dyDescent="0.2">
      <c r="A1116" s="531"/>
      <c r="B1116" s="506"/>
      <c r="C1116" s="506"/>
      <c r="O1116" s="504"/>
      <c r="P1116" s="503"/>
      <c r="Q1116" s="504"/>
      <c r="R1116" s="504"/>
      <c r="S1116" s="504"/>
      <c r="T1116" s="504"/>
      <c r="U1116" s="504"/>
      <c r="V1116" s="504"/>
      <c r="W1116" s="504"/>
      <c r="X1116" s="504"/>
      <c r="Y1116" s="504"/>
      <c r="Z1116" s="504"/>
      <c r="AA1116" s="504"/>
      <c r="AB1116" s="504"/>
      <c r="AC1116" s="504"/>
      <c r="AD1116" s="504"/>
      <c r="AE1116" s="504"/>
      <c r="AF1116" s="504"/>
      <c r="AG1116" s="504"/>
    </row>
    <row r="1117" spans="1:33" s="420" customFormat="1" x14ac:dyDescent="0.2">
      <c r="A1117" s="531"/>
      <c r="B1117" s="506"/>
      <c r="C1117" s="506"/>
      <c r="O1117" s="504"/>
      <c r="P1117" s="503"/>
      <c r="Q1117" s="504"/>
      <c r="R1117" s="504"/>
      <c r="S1117" s="504"/>
      <c r="T1117" s="504"/>
      <c r="U1117" s="504"/>
      <c r="V1117" s="504"/>
      <c r="W1117" s="504"/>
      <c r="X1117" s="504"/>
      <c r="Y1117" s="504"/>
      <c r="Z1117" s="504"/>
      <c r="AA1117" s="504"/>
      <c r="AB1117" s="504"/>
      <c r="AC1117" s="504"/>
      <c r="AD1117" s="504"/>
      <c r="AE1117" s="504"/>
      <c r="AF1117" s="504"/>
      <c r="AG1117" s="504"/>
    </row>
    <row r="1118" spans="1:33" s="420" customFormat="1" x14ac:dyDescent="0.2">
      <c r="A1118" s="531"/>
      <c r="B1118" s="506"/>
      <c r="C1118" s="506"/>
      <c r="O1118" s="504"/>
      <c r="P1118" s="503"/>
      <c r="Q1118" s="504"/>
      <c r="R1118" s="504"/>
      <c r="S1118" s="504"/>
      <c r="T1118" s="504"/>
      <c r="U1118" s="504"/>
      <c r="V1118" s="504"/>
      <c r="W1118" s="504"/>
      <c r="X1118" s="504"/>
      <c r="Y1118" s="504"/>
      <c r="Z1118" s="504"/>
      <c r="AA1118" s="504"/>
      <c r="AB1118" s="504"/>
      <c r="AC1118" s="504"/>
      <c r="AD1118" s="504"/>
      <c r="AE1118" s="504"/>
      <c r="AF1118" s="504"/>
      <c r="AG1118" s="504"/>
    </row>
    <row r="1119" spans="1:33" s="420" customFormat="1" x14ac:dyDescent="0.2">
      <c r="A1119" s="531"/>
      <c r="B1119" s="506"/>
      <c r="C1119" s="506"/>
      <c r="O1119" s="504"/>
      <c r="P1119" s="503"/>
      <c r="Q1119" s="504"/>
      <c r="R1119" s="504"/>
      <c r="S1119" s="504"/>
      <c r="T1119" s="504"/>
      <c r="U1119" s="504"/>
      <c r="V1119" s="504"/>
      <c r="W1119" s="504"/>
      <c r="X1119" s="504"/>
      <c r="Y1119" s="504"/>
      <c r="Z1119" s="504"/>
      <c r="AA1119" s="504"/>
      <c r="AB1119" s="504"/>
      <c r="AC1119" s="504"/>
      <c r="AD1119" s="504"/>
      <c r="AE1119" s="504"/>
      <c r="AF1119" s="504"/>
      <c r="AG1119" s="504"/>
    </row>
    <row r="1120" spans="1:33" s="420" customFormat="1" x14ac:dyDescent="0.2">
      <c r="A1120" s="531"/>
      <c r="B1120" s="506"/>
      <c r="C1120" s="506"/>
      <c r="O1120" s="504"/>
      <c r="P1120" s="503"/>
      <c r="Q1120" s="504"/>
      <c r="R1120" s="504"/>
      <c r="S1120" s="504"/>
      <c r="T1120" s="504"/>
      <c r="U1120" s="504"/>
      <c r="V1120" s="504"/>
      <c r="W1120" s="504"/>
      <c r="X1120" s="504"/>
      <c r="Y1120" s="504"/>
      <c r="Z1120" s="504"/>
      <c r="AA1120" s="504"/>
      <c r="AB1120" s="504"/>
      <c r="AC1120" s="504"/>
      <c r="AD1120" s="504"/>
      <c r="AE1120" s="504"/>
      <c r="AF1120" s="504"/>
      <c r="AG1120" s="504"/>
    </row>
    <row r="1121" spans="1:33" s="420" customFormat="1" x14ac:dyDescent="0.2">
      <c r="A1121" s="531"/>
      <c r="B1121" s="506"/>
      <c r="C1121" s="506"/>
      <c r="O1121" s="504"/>
      <c r="P1121" s="503"/>
      <c r="Q1121" s="504"/>
      <c r="R1121" s="504"/>
      <c r="S1121" s="504"/>
      <c r="T1121" s="504"/>
      <c r="U1121" s="504"/>
      <c r="V1121" s="504"/>
      <c r="W1121" s="504"/>
      <c r="X1121" s="504"/>
      <c r="Y1121" s="504"/>
      <c r="Z1121" s="504"/>
      <c r="AA1121" s="504"/>
      <c r="AB1121" s="504"/>
      <c r="AC1121" s="504"/>
      <c r="AD1121" s="504"/>
      <c r="AE1121" s="504"/>
      <c r="AF1121" s="504"/>
      <c r="AG1121" s="504"/>
    </row>
    <row r="1122" spans="1:33" s="420" customFormat="1" x14ac:dyDescent="0.2">
      <c r="A1122" s="531"/>
      <c r="B1122" s="506"/>
      <c r="C1122" s="506"/>
      <c r="O1122" s="504"/>
      <c r="P1122" s="503"/>
      <c r="Q1122" s="504"/>
      <c r="R1122" s="504"/>
      <c r="S1122" s="504"/>
      <c r="T1122" s="504"/>
      <c r="U1122" s="504"/>
      <c r="V1122" s="504"/>
      <c r="W1122" s="504"/>
      <c r="X1122" s="504"/>
      <c r="Y1122" s="504"/>
      <c r="Z1122" s="504"/>
      <c r="AA1122" s="504"/>
      <c r="AB1122" s="504"/>
      <c r="AC1122" s="504"/>
      <c r="AD1122" s="504"/>
      <c r="AE1122" s="504"/>
      <c r="AF1122" s="504"/>
      <c r="AG1122" s="504"/>
    </row>
    <row r="1123" spans="1:33" s="420" customFormat="1" x14ac:dyDescent="0.2">
      <c r="A1123" s="531"/>
      <c r="B1123" s="506"/>
      <c r="C1123" s="506"/>
      <c r="O1123" s="504"/>
      <c r="P1123" s="503"/>
      <c r="Q1123" s="504"/>
      <c r="R1123" s="504"/>
      <c r="S1123" s="504"/>
      <c r="T1123" s="504"/>
      <c r="U1123" s="504"/>
      <c r="V1123" s="504"/>
      <c r="W1123" s="504"/>
      <c r="X1123" s="504"/>
      <c r="Y1123" s="504"/>
      <c r="Z1123" s="504"/>
      <c r="AA1123" s="504"/>
      <c r="AB1123" s="504"/>
      <c r="AC1123" s="504"/>
      <c r="AD1123" s="504"/>
      <c r="AE1123" s="504"/>
      <c r="AF1123" s="504"/>
      <c r="AG1123" s="504"/>
    </row>
  </sheetData>
  <sheetProtection algorithmName="SHA-512" hashValue="8stvYAdo3jaHMSt9bnNSI1HGcQ257qS/hVlFgPmx5Kjm4OJEuNTmegBmzRnkrr/fTUmzs4MmMLJWN5/OjAPLeg==" saltValue="N8x6NEPtHQJTFbn4/pCxLw=="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O7:O8"/>
    <mergeCell ref="M7:M8"/>
    <mergeCell ref="N7:N8"/>
    <mergeCell ref="B106:B130"/>
    <mergeCell ref="I7:I8"/>
    <mergeCell ref="J7:J8"/>
    <mergeCell ref="K7:K8"/>
    <mergeCell ref="L7:L8"/>
    <mergeCell ref="B12:B36"/>
    <mergeCell ref="B38:B52"/>
    <mergeCell ref="B54:B78"/>
    <mergeCell ref="B80:B104"/>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s>
  <phoneticPr fontId="39"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type="date" operator="greaterThanOrEqual" allowBlank="1" showInputMessage="1" showErrorMessage="1" sqref="O5" xr:uid="{00000000-0002-0000-2100-000007000000}">
      <formula1>44562</formula1>
    </dataValidation>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9" tint="0.79998168889431442"/>
    <pageSetUpPr fitToPage="1"/>
  </sheetPr>
  <dimension ref="A1:AD1561"/>
  <sheetViews>
    <sheetView topLeftCell="A18" zoomScale="60" zoomScaleNormal="60" workbookViewId="0">
      <selection activeCell="E90" sqref="E90"/>
    </sheetView>
  </sheetViews>
  <sheetFormatPr defaultColWidth="9.140625" defaultRowHeight="12.75" outlineLevelRow="2" x14ac:dyDescent="0.2"/>
  <cols>
    <col min="1" max="1" width="59.7109375" style="505" customWidth="1"/>
    <col min="2" max="2" width="17.28515625" style="420" customWidth="1"/>
    <col min="3" max="3" width="9" style="420" customWidth="1"/>
    <col min="4" max="4" width="14.85546875" style="420" customWidth="1"/>
    <col min="5" max="5" width="17" style="420" customWidth="1"/>
    <col min="6" max="6" width="41.7109375" style="420" customWidth="1"/>
    <col min="7" max="9" width="20" style="420" customWidth="1"/>
    <col min="10" max="10" width="18.140625" style="420" customWidth="1"/>
    <col min="11" max="11" width="28.28515625" style="504" customWidth="1"/>
    <col min="12" max="12" width="32.28515625" style="503" customWidth="1"/>
    <col min="13" max="13" width="23.5703125" style="503" customWidth="1"/>
    <col min="14" max="18" width="9.140625" style="504"/>
    <col min="19" max="19" width="15.140625" style="504" customWidth="1"/>
    <col min="20" max="21" width="9.140625" style="504"/>
    <col min="22" max="22" width="0" style="504" hidden="1" customWidth="1"/>
    <col min="23" max="16384" width="9.140625" style="504"/>
  </cols>
  <sheetData>
    <row r="1" spans="1:30" ht="13.5" customHeight="1" x14ac:dyDescent="0.2">
      <c r="A1" s="502"/>
      <c r="B1" s="1240"/>
      <c r="C1" s="1240"/>
      <c r="D1" s="1240"/>
      <c r="E1" s="1240"/>
      <c r="F1" s="1240"/>
      <c r="G1" s="1240"/>
      <c r="H1" s="1240"/>
      <c r="I1" s="1240"/>
      <c r="J1" s="1240"/>
      <c r="K1" s="1240"/>
    </row>
    <row r="2" spans="1:30" x14ac:dyDescent="0.2">
      <c r="S2" s="503"/>
      <c r="V2" s="503" t="s">
        <v>1337</v>
      </c>
    </row>
    <row r="3" spans="1:30" ht="15" customHeight="1" x14ac:dyDescent="0.2">
      <c r="A3" s="1241" t="s">
        <v>1410</v>
      </c>
      <c r="B3" s="1241"/>
      <c r="C3" s="1241"/>
      <c r="D3" s="1241"/>
      <c r="E3" s="1241"/>
      <c r="F3" s="1241"/>
      <c r="G3" s="1241"/>
      <c r="H3" s="1241"/>
      <c r="I3" s="1241"/>
      <c r="J3" s="1241"/>
      <c r="K3" s="1241"/>
      <c r="S3" s="503"/>
      <c r="V3" s="503" t="s">
        <v>1339</v>
      </c>
    </row>
    <row r="4" spans="1:30" x14ac:dyDescent="0.2">
      <c r="A4" s="507"/>
      <c r="B4" s="423"/>
      <c r="C4" s="423"/>
      <c r="D4" s="423"/>
      <c r="E4" s="423"/>
      <c r="F4" s="423"/>
      <c r="G4" s="423"/>
      <c r="H4" s="423"/>
      <c r="I4" s="423"/>
      <c r="J4" s="423"/>
      <c r="K4" s="536"/>
    </row>
    <row r="5" spans="1:30" s="512" customFormat="1" ht="12.75" customHeight="1" x14ac:dyDescent="0.25">
      <c r="A5" s="510" t="str">
        <f>i.04156a!A5</f>
        <v>Даатгагчийн нэр:</v>
      </c>
      <c r="B5" s="426"/>
      <c r="C5" s="426"/>
      <c r="D5" s="426"/>
      <c r="E5" s="426"/>
      <c r="F5" s="426"/>
      <c r="G5" s="426"/>
      <c r="H5" s="426"/>
      <c r="I5" s="426"/>
      <c r="J5" s="426"/>
      <c r="K5" s="537" t="str">
        <f>i.04156a!N5</f>
        <v>..... оны .... сарын ...-ны өдөр</v>
      </c>
      <c r="L5" s="504"/>
      <c r="M5" s="504"/>
      <c r="N5" s="504"/>
      <c r="O5" s="504"/>
      <c r="P5" s="504"/>
      <c r="Q5" s="504"/>
      <c r="R5" s="504"/>
      <c r="S5" s="504"/>
      <c r="T5" s="504"/>
      <c r="U5" s="504"/>
      <c r="V5" s="504"/>
      <c r="W5" s="504"/>
      <c r="X5" s="504"/>
      <c r="Y5" s="504"/>
      <c r="Z5" s="504"/>
      <c r="AA5" s="504"/>
      <c r="AB5" s="504"/>
      <c r="AC5" s="504"/>
      <c r="AD5" s="504"/>
    </row>
    <row r="6" spans="1:30" s="512" customFormat="1" ht="12.75" customHeight="1" thickBot="1" x14ac:dyDescent="0.3">
      <c r="A6" s="510"/>
      <c r="B6" s="431"/>
      <c r="C6" s="431"/>
      <c r="D6" s="431"/>
      <c r="E6" s="431"/>
      <c r="F6" s="431"/>
      <c r="G6" s="431"/>
      <c r="H6" s="431"/>
      <c r="I6" s="431"/>
      <c r="J6" s="431"/>
      <c r="K6" s="514" t="s">
        <v>3</v>
      </c>
      <c r="L6" s="504"/>
      <c r="M6" s="504"/>
      <c r="N6" s="504"/>
      <c r="O6" s="504"/>
      <c r="P6" s="504"/>
      <c r="Q6" s="504"/>
      <c r="R6" s="504"/>
      <c r="S6" s="504"/>
      <c r="T6" s="504"/>
      <c r="U6" s="504"/>
      <c r="V6" s="504"/>
      <c r="W6" s="504"/>
      <c r="X6" s="504"/>
      <c r="Y6" s="504"/>
      <c r="Z6" s="504"/>
      <c r="AA6" s="504"/>
      <c r="AB6" s="504"/>
      <c r="AC6" s="504"/>
      <c r="AD6" s="504"/>
    </row>
    <row r="7" spans="1:30" s="512" customFormat="1" ht="12.75" customHeight="1" x14ac:dyDescent="0.25">
      <c r="A7" s="1242" t="s">
        <v>380</v>
      </c>
      <c r="B7" s="1238" t="s">
        <v>381</v>
      </c>
      <c r="C7" s="1238" t="s">
        <v>6</v>
      </c>
      <c r="D7" s="1238" t="s">
        <v>1411</v>
      </c>
      <c r="E7" s="1238" t="s">
        <v>1341</v>
      </c>
      <c r="F7" s="1238" t="s">
        <v>1342</v>
      </c>
      <c r="G7" s="1238" t="s">
        <v>1343</v>
      </c>
      <c r="H7" s="1238" t="s">
        <v>1412</v>
      </c>
      <c r="I7" s="1238" t="s">
        <v>1413</v>
      </c>
      <c r="J7" s="1246" t="s">
        <v>144</v>
      </c>
      <c r="K7" s="1248" t="s">
        <v>1346</v>
      </c>
      <c r="L7" s="504"/>
      <c r="M7" s="504"/>
      <c r="N7" s="504"/>
      <c r="O7" s="504"/>
      <c r="P7" s="504"/>
      <c r="Q7" s="504"/>
      <c r="R7" s="504"/>
      <c r="S7" s="504"/>
      <c r="T7" s="504"/>
      <c r="U7" s="504"/>
      <c r="V7" s="504"/>
      <c r="W7" s="504"/>
      <c r="X7" s="504"/>
      <c r="Y7" s="504"/>
      <c r="Z7" s="504"/>
      <c r="AA7" s="504"/>
      <c r="AB7" s="504"/>
      <c r="AC7" s="504"/>
      <c r="AD7" s="504"/>
    </row>
    <row r="8" spans="1:30" ht="48.75" customHeight="1" x14ac:dyDescent="0.2">
      <c r="A8" s="1243"/>
      <c r="B8" s="1239"/>
      <c r="C8" s="1239"/>
      <c r="D8" s="1239"/>
      <c r="E8" s="1239"/>
      <c r="F8" s="1239"/>
      <c r="G8" s="1239"/>
      <c r="H8" s="1239"/>
      <c r="I8" s="1239"/>
      <c r="J8" s="1247"/>
      <c r="K8" s="1249"/>
    </row>
    <row r="9" spans="1:30" x14ac:dyDescent="0.2">
      <c r="A9" s="538" t="s">
        <v>8</v>
      </c>
      <c r="B9" s="539" t="s">
        <v>9</v>
      </c>
      <c r="C9" s="539" t="s">
        <v>10</v>
      </c>
      <c r="D9" s="437">
        <v>1</v>
      </c>
      <c r="E9" s="437">
        <v>2</v>
      </c>
      <c r="F9" s="437">
        <v>3</v>
      </c>
      <c r="G9" s="437">
        <v>4</v>
      </c>
      <c r="H9" s="437">
        <v>5</v>
      </c>
      <c r="I9" s="437">
        <v>6</v>
      </c>
      <c r="J9" s="437">
        <v>7</v>
      </c>
      <c r="K9" s="540">
        <v>8</v>
      </c>
      <c r="M9" s="504"/>
    </row>
    <row r="10" spans="1:30" x14ac:dyDescent="0.2">
      <c r="A10" s="526" t="s">
        <v>1414</v>
      </c>
      <c r="B10" s="441"/>
      <c r="C10" s="527">
        <v>1</v>
      </c>
      <c r="D10" s="754"/>
      <c r="E10" s="754"/>
      <c r="F10" s="441"/>
      <c r="G10" s="441">
        <f>SUM(G11:G30)</f>
        <v>0</v>
      </c>
      <c r="H10" s="441">
        <f t="shared" ref="H10:I10" si="0">SUM(H11:H30)</f>
        <v>0</v>
      </c>
      <c r="I10" s="441">
        <f t="shared" si="0"/>
        <v>0</v>
      </c>
      <c r="J10" s="441">
        <f>SUM(J11:J30)</f>
        <v>0</v>
      </c>
      <c r="K10" s="442" cm="1">
        <f t="array" ref="K10">SUMPRODUCT((K11:K30=$V$2)*J11:J30)</f>
        <v>0</v>
      </c>
      <c r="M10" s="504"/>
    </row>
    <row r="11" spans="1:30" outlineLevel="1" x14ac:dyDescent="0.2">
      <c r="A11" s="541"/>
      <c r="B11" s="441"/>
      <c r="C11" s="527">
        <v>2</v>
      </c>
      <c r="D11" s="456"/>
      <c r="E11" s="456"/>
      <c r="F11" s="448">
        <f>YEARFRAC(D11,E11)*12</f>
        <v>0</v>
      </c>
      <c r="G11" s="446"/>
      <c r="H11" s="569"/>
      <c r="I11" s="569"/>
      <c r="J11" s="448">
        <f>G11+H11+I11</f>
        <v>0</v>
      </c>
      <c r="K11" s="827"/>
    </row>
    <row r="12" spans="1:30" outlineLevel="1" x14ac:dyDescent="0.2">
      <c r="A12" s="541"/>
      <c r="B12" s="441"/>
      <c r="C12" s="527">
        <v>3</v>
      </c>
      <c r="D12" s="456"/>
      <c r="E12" s="456"/>
      <c r="F12" s="448">
        <f t="shared" ref="F12:F20" si="1">YEARFRAC(D12,E12)*12</f>
        <v>0</v>
      </c>
      <c r="G12" s="446"/>
      <c r="H12" s="569"/>
      <c r="I12" s="569"/>
      <c r="J12" s="448">
        <f t="shared" ref="J12:J30" si="2">G12+H12+I12</f>
        <v>0</v>
      </c>
      <c r="K12" s="827"/>
    </row>
    <row r="13" spans="1:30" outlineLevel="1" x14ac:dyDescent="0.2">
      <c r="A13" s="541"/>
      <c r="B13" s="441"/>
      <c r="C13" s="527">
        <v>4</v>
      </c>
      <c r="D13" s="456"/>
      <c r="E13" s="456"/>
      <c r="F13" s="448">
        <f t="shared" si="1"/>
        <v>0</v>
      </c>
      <c r="G13" s="446"/>
      <c r="H13" s="569"/>
      <c r="I13" s="569"/>
      <c r="J13" s="448">
        <f t="shared" si="2"/>
        <v>0</v>
      </c>
      <c r="K13" s="827"/>
      <c r="S13" s="523"/>
    </row>
    <row r="14" spans="1:30" outlineLevel="1" x14ac:dyDescent="0.2">
      <c r="A14" s="541"/>
      <c r="B14" s="441"/>
      <c r="C14" s="527">
        <v>5</v>
      </c>
      <c r="D14" s="456"/>
      <c r="E14" s="456"/>
      <c r="F14" s="448">
        <f t="shared" si="1"/>
        <v>0</v>
      </c>
      <c r="G14" s="446"/>
      <c r="H14" s="569"/>
      <c r="I14" s="569"/>
      <c r="J14" s="448">
        <f t="shared" si="2"/>
        <v>0</v>
      </c>
      <c r="K14" s="827"/>
      <c r="S14" s="523"/>
    </row>
    <row r="15" spans="1:30" outlineLevel="1" x14ac:dyDescent="0.2">
      <c r="A15" s="541"/>
      <c r="B15" s="441"/>
      <c r="C15" s="527">
        <v>6</v>
      </c>
      <c r="D15" s="456"/>
      <c r="E15" s="456"/>
      <c r="F15" s="448">
        <f t="shared" si="1"/>
        <v>0</v>
      </c>
      <c r="G15" s="446"/>
      <c r="H15" s="569"/>
      <c r="I15" s="569"/>
      <c r="J15" s="448">
        <f t="shared" si="2"/>
        <v>0</v>
      </c>
      <c r="K15" s="827"/>
      <c r="S15" s="523"/>
    </row>
    <row r="16" spans="1:30" outlineLevel="1" x14ac:dyDescent="0.2">
      <c r="A16" s="541"/>
      <c r="B16" s="441"/>
      <c r="C16" s="527">
        <v>7</v>
      </c>
      <c r="D16" s="456"/>
      <c r="E16" s="456"/>
      <c r="F16" s="448">
        <f t="shared" si="1"/>
        <v>0</v>
      </c>
      <c r="G16" s="446"/>
      <c r="H16" s="569"/>
      <c r="I16" s="569"/>
      <c r="J16" s="448">
        <f t="shared" si="2"/>
        <v>0</v>
      </c>
      <c r="K16" s="827"/>
      <c r="S16" s="523"/>
    </row>
    <row r="17" spans="1:30" outlineLevel="1" x14ac:dyDescent="0.2">
      <c r="A17" s="541"/>
      <c r="B17" s="441"/>
      <c r="C17" s="527">
        <v>8</v>
      </c>
      <c r="D17" s="456"/>
      <c r="E17" s="456"/>
      <c r="F17" s="448">
        <f t="shared" si="1"/>
        <v>0</v>
      </c>
      <c r="G17" s="446"/>
      <c r="H17" s="569"/>
      <c r="I17" s="569"/>
      <c r="J17" s="448">
        <f t="shared" si="2"/>
        <v>0</v>
      </c>
      <c r="K17" s="827"/>
      <c r="S17" s="523"/>
    </row>
    <row r="18" spans="1:30" outlineLevel="1" x14ac:dyDescent="0.2">
      <c r="A18" s="541"/>
      <c r="B18" s="441"/>
      <c r="C18" s="527">
        <v>9</v>
      </c>
      <c r="D18" s="456"/>
      <c r="E18" s="456"/>
      <c r="F18" s="448">
        <f t="shared" si="1"/>
        <v>0</v>
      </c>
      <c r="G18" s="446"/>
      <c r="H18" s="569"/>
      <c r="I18" s="569"/>
      <c r="J18" s="448">
        <f t="shared" si="2"/>
        <v>0</v>
      </c>
      <c r="K18" s="827"/>
      <c r="S18" s="523"/>
    </row>
    <row r="19" spans="1:30" outlineLevel="1" x14ac:dyDescent="0.2">
      <c r="A19" s="541"/>
      <c r="B19" s="441"/>
      <c r="C19" s="527">
        <v>10</v>
      </c>
      <c r="D19" s="456"/>
      <c r="E19" s="456"/>
      <c r="F19" s="448">
        <f t="shared" si="1"/>
        <v>0</v>
      </c>
      <c r="G19" s="446"/>
      <c r="H19" s="569"/>
      <c r="I19" s="569"/>
      <c r="J19" s="448">
        <f t="shared" si="2"/>
        <v>0</v>
      </c>
      <c r="K19" s="827"/>
      <c r="S19" s="523"/>
    </row>
    <row r="20" spans="1:30" outlineLevel="1" x14ac:dyDescent="0.2">
      <c r="A20" s="541"/>
      <c r="B20" s="441"/>
      <c r="C20" s="527">
        <v>11</v>
      </c>
      <c r="D20" s="456"/>
      <c r="E20" s="456"/>
      <c r="F20" s="448">
        <f t="shared" si="1"/>
        <v>0</v>
      </c>
      <c r="G20" s="446"/>
      <c r="H20" s="569"/>
      <c r="I20" s="569"/>
      <c r="J20" s="448">
        <f t="shared" si="2"/>
        <v>0</v>
      </c>
      <c r="K20" s="827"/>
      <c r="S20" s="523"/>
    </row>
    <row r="21" spans="1:30" outlineLevel="1" x14ac:dyDescent="0.2">
      <c r="A21" s="541"/>
      <c r="B21" s="441"/>
      <c r="C21" s="527">
        <v>12</v>
      </c>
      <c r="D21" s="456"/>
      <c r="E21" s="456"/>
      <c r="F21" s="448">
        <f>YEARFRAC(D21,E21)*12</f>
        <v>0</v>
      </c>
      <c r="G21" s="446"/>
      <c r="H21" s="569"/>
      <c r="I21" s="569"/>
      <c r="J21" s="448">
        <f t="shared" si="2"/>
        <v>0</v>
      </c>
      <c r="K21" s="827"/>
      <c r="S21" s="523"/>
    </row>
    <row r="22" spans="1:30" outlineLevel="1" x14ac:dyDescent="0.2">
      <c r="A22" s="541"/>
      <c r="B22" s="441"/>
      <c r="C22" s="527">
        <v>13</v>
      </c>
      <c r="D22" s="456"/>
      <c r="E22" s="456"/>
      <c r="F22" s="448">
        <f t="shared" ref="F22:F30" si="3">YEARFRAC(D22,E22)*12</f>
        <v>0</v>
      </c>
      <c r="G22" s="446"/>
      <c r="H22" s="569"/>
      <c r="I22" s="569"/>
      <c r="J22" s="448">
        <f t="shared" si="2"/>
        <v>0</v>
      </c>
      <c r="K22" s="827"/>
      <c r="S22" s="523"/>
    </row>
    <row r="23" spans="1:30" outlineLevel="1" x14ac:dyDescent="0.2">
      <c r="A23" s="541"/>
      <c r="B23" s="441"/>
      <c r="C23" s="527">
        <v>14</v>
      </c>
      <c r="D23" s="456"/>
      <c r="E23" s="456"/>
      <c r="F23" s="448">
        <f t="shared" si="3"/>
        <v>0</v>
      </c>
      <c r="G23" s="446"/>
      <c r="H23" s="569"/>
      <c r="I23" s="569"/>
      <c r="J23" s="448">
        <f t="shared" si="2"/>
        <v>0</v>
      </c>
      <c r="K23" s="827"/>
      <c r="S23" s="523"/>
    </row>
    <row r="24" spans="1:30" outlineLevel="1" x14ac:dyDescent="0.2">
      <c r="A24" s="541"/>
      <c r="B24" s="441"/>
      <c r="C24" s="527">
        <v>15</v>
      </c>
      <c r="D24" s="456"/>
      <c r="E24" s="456"/>
      <c r="F24" s="448">
        <f t="shared" si="3"/>
        <v>0</v>
      </c>
      <c r="G24" s="446"/>
      <c r="H24" s="569"/>
      <c r="I24" s="569"/>
      <c r="J24" s="448">
        <f t="shared" si="2"/>
        <v>0</v>
      </c>
      <c r="K24" s="827"/>
      <c r="S24" s="523"/>
    </row>
    <row r="25" spans="1:30" outlineLevel="1" x14ac:dyDescent="0.2">
      <c r="A25" s="541"/>
      <c r="B25" s="441"/>
      <c r="C25" s="527">
        <v>16</v>
      </c>
      <c r="D25" s="456"/>
      <c r="E25" s="456"/>
      <c r="F25" s="448">
        <f t="shared" si="3"/>
        <v>0</v>
      </c>
      <c r="G25" s="446"/>
      <c r="H25" s="569"/>
      <c r="I25" s="569"/>
      <c r="J25" s="448">
        <f t="shared" si="2"/>
        <v>0</v>
      </c>
      <c r="K25" s="827"/>
      <c r="S25" s="523"/>
    </row>
    <row r="26" spans="1:30" outlineLevel="1" x14ac:dyDescent="0.2">
      <c r="A26" s="541"/>
      <c r="B26" s="441"/>
      <c r="C26" s="527">
        <v>17</v>
      </c>
      <c r="D26" s="456"/>
      <c r="E26" s="456"/>
      <c r="F26" s="448">
        <f t="shared" si="3"/>
        <v>0</v>
      </c>
      <c r="G26" s="446"/>
      <c r="H26" s="569"/>
      <c r="I26" s="569"/>
      <c r="J26" s="448">
        <f t="shared" si="2"/>
        <v>0</v>
      </c>
      <c r="K26" s="827"/>
      <c r="S26" s="503"/>
    </row>
    <row r="27" spans="1:30" outlineLevel="1" x14ac:dyDescent="0.2">
      <c r="A27" s="541"/>
      <c r="B27" s="441"/>
      <c r="C27" s="527">
        <v>18</v>
      </c>
      <c r="D27" s="456"/>
      <c r="E27" s="456"/>
      <c r="F27" s="448">
        <f t="shared" si="3"/>
        <v>0</v>
      </c>
      <c r="G27" s="446"/>
      <c r="H27" s="569"/>
      <c r="I27" s="569"/>
      <c r="J27" s="448">
        <f t="shared" si="2"/>
        <v>0</v>
      </c>
      <c r="K27" s="827"/>
    </row>
    <row r="28" spans="1:30" outlineLevel="1" x14ac:dyDescent="0.2">
      <c r="A28" s="541"/>
      <c r="B28" s="441"/>
      <c r="C28" s="527">
        <v>19</v>
      </c>
      <c r="D28" s="456"/>
      <c r="E28" s="456"/>
      <c r="F28" s="448">
        <f t="shared" si="3"/>
        <v>0</v>
      </c>
      <c r="G28" s="446"/>
      <c r="H28" s="569"/>
      <c r="I28" s="569"/>
      <c r="J28" s="448">
        <f t="shared" si="2"/>
        <v>0</v>
      </c>
      <c r="K28" s="827"/>
    </row>
    <row r="29" spans="1:30" outlineLevel="1" x14ac:dyDescent="0.2">
      <c r="A29" s="541"/>
      <c r="B29" s="441"/>
      <c r="C29" s="527">
        <v>20</v>
      </c>
      <c r="D29" s="456"/>
      <c r="E29" s="456"/>
      <c r="F29" s="448">
        <f t="shared" si="3"/>
        <v>0</v>
      </c>
      <c r="G29" s="446"/>
      <c r="H29" s="569"/>
      <c r="I29" s="569"/>
      <c r="J29" s="448">
        <f t="shared" si="2"/>
        <v>0</v>
      </c>
      <c r="K29" s="827"/>
    </row>
    <row r="30" spans="1:30" outlineLevel="1" x14ac:dyDescent="0.2">
      <c r="A30" s="541"/>
      <c r="B30" s="441"/>
      <c r="C30" s="527">
        <v>21</v>
      </c>
      <c r="D30" s="456"/>
      <c r="E30" s="456"/>
      <c r="F30" s="448">
        <f t="shared" si="3"/>
        <v>0</v>
      </c>
      <c r="G30" s="446"/>
      <c r="H30" s="569"/>
      <c r="I30" s="569"/>
      <c r="J30" s="448">
        <f t="shared" si="2"/>
        <v>0</v>
      </c>
      <c r="K30" s="827"/>
    </row>
    <row r="31" spans="1:30" s="503" customFormat="1" ht="25.5" x14ac:dyDescent="0.2">
      <c r="A31" s="530" t="s">
        <v>1417</v>
      </c>
      <c r="B31" s="441"/>
      <c r="C31" s="527">
        <v>22</v>
      </c>
      <c r="D31" s="754"/>
      <c r="E31" s="754"/>
      <c r="F31" s="441"/>
      <c r="G31" s="441">
        <f>SUM(G32:G51)</f>
        <v>0</v>
      </c>
      <c r="H31" s="441">
        <f t="shared" ref="H31:I31" si="4">SUM(H32:H51)</f>
        <v>0</v>
      </c>
      <c r="I31" s="441">
        <f t="shared" si="4"/>
        <v>0</v>
      </c>
      <c r="J31" s="441">
        <f>SUM(J32:J51)</f>
        <v>0</v>
      </c>
      <c r="K31" s="442" cm="1">
        <f t="array" ref="K31">SUMPRODUCT((K32:K51=$V$2)*J32:J51)</f>
        <v>0</v>
      </c>
      <c r="N31" s="504"/>
      <c r="O31" s="504"/>
      <c r="P31" s="504"/>
      <c r="Q31" s="504"/>
      <c r="R31" s="504"/>
      <c r="S31" s="504"/>
      <c r="T31" s="504"/>
      <c r="U31" s="504"/>
      <c r="V31" s="504"/>
      <c r="W31" s="504"/>
      <c r="X31" s="504"/>
      <c r="Y31" s="504"/>
      <c r="Z31" s="504"/>
      <c r="AA31" s="504"/>
      <c r="AB31" s="504"/>
      <c r="AC31" s="504"/>
      <c r="AD31" s="504"/>
    </row>
    <row r="32" spans="1:30" s="503" customFormat="1" outlineLevel="1" x14ac:dyDescent="0.2">
      <c r="A32" s="541"/>
      <c r="B32" s="441"/>
      <c r="C32" s="527">
        <v>23</v>
      </c>
      <c r="D32" s="456"/>
      <c r="E32" s="456"/>
      <c r="F32" s="448">
        <f>YEARFRAC(D32,E32)*12</f>
        <v>0</v>
      </c>
      <c r="G32" s="446"/>
      <c r="H32" s="569"/>
      <c r="I32" s="569"/>
      <c r="J32" s="448">
        <f>G32+H32+I32</f>
        <v>0</v>
      </c>
      <c r="K32" s="827"/>
      <c r="N32" s="504"/>
      <c r="O32" s="504"/>
      <c r="P32" s="504"/>
      <c r="Q32" s="504"/>
      <c r="R32" s="504"/>
      <c r="S32" s="504"/>
      <c r="T32" s="504"/>
      <c r="U32" s="504"/>
      <c r="V32" s="504"/>
      <c r="W32" s="504"/>
      <c r="X32" s="504"/>
      <c r="Y32" s="504"/>
      <c r="Z32" s="504"/>
      <c r="AA32" s="504"/>
      <c r="AB32" s="504"/>
      <c r="AC32" s="504"/>
      <c r="AD32" s="504"/>
    </row>
    <row r="33" spans="1:30" s="503" customFormat="1" outlineLevel="1" x14ac:dyDescent="0.2">
      <c r="A33" s="543"/>
      <c r="B33" s="441"/>
      <c r="C33" s="527">
        <v>24</v>
      </c>
      <c r="D33" s="456"/>
      <c r="E33" s="456"/>
      <c r="F33" s="448">
        <f t="shared" ref="F33:F41" si="5">YEARFRAC(D33,E33)*12</f>
        <v>0</v>
      </c>
      <c r="G33" s="446"/>
      <c r="H33" s="569"/>
      <c r="I33" s="569"/>
      <c r="J33" s="448">
        <f t="shared" ref="J33:J51" si="6">G33+H33+I33</f>
        <v>0</v>
      </c>
      <c r="K33" s="827"/>
      <c r="N33" s="504"/>
      <c r="O33" s="504"/>
      <c r="P33" s="504"/>
      <c r="Q33" s="504"/>
      <c r="R33" s="504"/>
      <c r="S33" s="504"/>
      <c r="T33" s="504"/>
      <c r="U33" s="504"/>
      <c r="V33" s="504"/>
      <c r="W33" s="504"/>
      <c r="X33" s="504"/>
      <c r="Y33" s="504"/>
      <c r="Z33" s="504"/>
      <c r="AA33" s="504"/>
      <c r="AB33" s="504"/>
      <c r="AC33" s="504"/>
      <c r="AD33" s="504"/>
    </row>
    <row r="34" spans="1:30" s="503" customFormat="1" outlineLevel="1" x14ac:dyDescent="0.2">
      <c r="A34" s="543"/>
      <c r="B34" s="441"/>
      <c r="C34" s="527">
        <v>25</v>
      </c>
      <c r="D34" s="456"/>
      <c r="E34" s="456"/>
      <c r="F34" s="448">
        <f t="shared" si="5"/>
        <v>0</v>
      </c>
      <c r="G34" s="446"/>
      <c r="H34" s="569"/>
      <c r="I34" s="569"/>
      <c r="J34" s="448">
        <f t="shared" si="6"/>
        <v>0</v>
      </c>
      <c r="K34" s="827"/>
      <c r="N34" s="504"/>
      <c r="O34" s="504"/>
      <c r="P34" s="504"/>
      <c r="Q34" s="504"/>
      <c r="R34" s="504"/>
      <c r="S34" s="504"/>
      <c r="T34" s="504"/>
      <c r="U34" s="504"/>
      <c r="V34" s="504"/>
      <c r="W34" s="504"/>
      <c r="X34" s="504"/>
      <c r="Y34" s="504"/>
      <c r="Z34" s="504"/>
      <c r="AA34" s="504"/>
      <c r="AB34" s="504"/>
      <c r="AC34" s="504"/>
      <c r="AD34" s="504"/>
    </row>
    <row r="35" spans="1:30" s="503" customFormat="1" outlineLevel="1" x14ac:dyDescent="0.2">
      <c r="A35" s="543"/>
      <c r="B35" s="441"/>
      <c r="C35" s="527">
        <v>26</v>
      </c>
      <c r="D35" s="456"/>
      <c r="E35" s="456"/>
      <c r="F35" s="448">
        <f t="shared" si="5"/>
        <v>0</v>
      </c>
      <c r="G35" s="446"/>
      <c r="H35" s="569"/>
      <c r="I35" s="569"/>
      <c r="J35" s="448">
        <f t="shared" si="6"/>
        <v>0</v>
      </c>
      <c r="K35" s="827"/>
      <c r="N35" s="504"/>
      <c r="O35" s="504"/>
      <c r="P35" s="504"/>
      <c r="Q35" s="504"/>
      <c r="R35" s="504"/>
      <c r="S35" s="504"/>
      <c r="T35" s="504"/>
      <c r="U35" s="504"/>
      <c r="V35" s="504"/>
      <c r="W35" s="504"/>
      <c r="X35" s="504"/>
      <c r="Y35" s="504"/>
      <c r="Z35" s="504"/>
      <c r="AA35" s="504"/>
      <c r="AB35" s="504"/>
      <c r="AC35" s="504"/>
      <c r="AD35" s="504"/>
    </row>
    <row r="36" spans="1:30" s="503" customFormat="1" outlineLevel="1" x14ac:dyDescent="0.2">
      <c r="A36" s="543"/>
      <c r="B36" s="441"/>
      <c r="C36" s="527">
        <v>27</v>
      </c>
      <c r="D36" s="456"/>
      <c r="E36" s="456"/>
      <c r="F36" s="448">
        <f t="shared" si="5"/>
        <v>0</v>
      </c>
      <c r="G36" s="446"/>
      <c r="H36" s="569"/>
      <c r="I36" s="569"/>
      <c r="J36" s="448">
        <f t="shared" si="6"/>
        <v>0</v>
      </c>
      <c r="K36" s="827"/>
      <c r="N36" s="504"/>
      <c r="O36" s="504"/>
      <c r="P36" s="504"/>
      <c r="Q36" s="504"/>
      <c r="R36" s="504"/>
      <c r="S36" s="504"/>
      <c r="T36" s="504"/>
      <c r="U36" s="504"/>
      <c r="V36" s="504"/>
      <c r="W36" s="504"/>
      <c r="X36" s="504"/>
      <c r="Y36" s="504"/>
      <c r="Z36" s="504"/>
      <c r="AA36" s="504"/>
      <c r="AB36" s="504"/>
      <c r="AC36" s="504"/>
      <c r="AD36" s="504"/>
    </row>
    <row r="37" spans="1:30" s="503" customFormat="1" outlineLevel="1" x14ac:dyDescent="0.2">
      <c r="A37" s="543"/>
      <c r="B37" s="441"/>
      <c r="C37" s="527">
        <v>28</v>
      </c>
      <c r="D37" s="456"/>
      <c r="E37" s="456"/>
      <c r="F37" s="448">
        <f t="shared" si="5"/>
        <v>0</v>
      </c>
      <c r="G37" s="446"/>
      <c r="H37" s="569"/>
      <c r="I37" s="569"/>
      <c r="J37" s="448">
        <f t="shared" si="6"/>
        <v>0</v>
      </c>
      <c r="K37" s="827"/>
      <c r="N37" s="504"/>
      <c r="O37" s="504"/>
      <c r="P37" s="504"/>
      <c r="Q37" s="504"/>
      <c r="R37" s="504"/>
      <c r="S37" s="504"/>
      <c r="T37" s="504"/>
      <c r="U37" s="504"/>
      <c r="V37" s="504"/>
      <c r="W37" s="504"/>
      <c r="X37" s="504"/>
      <c r="Y37" s="504"/>
      <c r="Z37" s="504"/>
      <c r="AA37" s="504"/>
      <c r="AB37" s="504"/>
      <c r="AC37" s="504"/>
      <c r="AD37" s="504"/>
    </row>
    <row r="38" spans="1:30" s="503" customFormat="1" outlineLevel="1" x14ac:dyDescent="0.2">
      <c r="A38" s="543"/>
      <c r="B38" s="441"/>
      <c r="C38" s="527">
        <v>29</v>
      </c>
      <c r="D38" s="456"/>
      <c r="E38" s="456"/>
      <c r="F38" s="448">
        <f t="shared" si="5"/>
        <v>0</v>
      </c>
      <c r="G38" s="446"/>
      <c r="H38" s="569"/>
      <c r="I38" s="569"/>
      <c r="J38" s="448">
        <f t="shared" si="6"/>
        <v>0</v>
      </c>
      <c r="K38" s="827"/>
      <c r="N38" s="504"/>
      <c r="O38" s="504"/>
      <c r="P38" s="504"/>
      <c r="Q38" s="504"/>
      <c r="R38" s="504"/>
      <c r="S38" s="504"/>
      <c r="T38" s="504"/>
      <c r="U38" s="504"/>
      <c r="V38" s="504"/>
      <c r="W38" s="504"/>
      <c r="X38" s="504"/>
      <c r="Y38" s="504"/>
      <c r="Z38" s="504"/>
      <c r="AA38" s="504"/>
      <c r="AB38" s="504"/>
      <c r="AC38" s="504"/>
      <c r="AD38" s="504"/>
    </row>
    <row r="39" spans="1:30" s="503" customFormat="1" outlineLevel="1" x14ac:dyDescent="0.2">
      <c r="A39" s="543"/>
      <c r="B39" s="441"/>
      <c r="C39" s="527">
        <v>30</v>
      </c>
      <c r="D39" s="456"/>
      <c r="E39" s="456"/>
      <c r="F39" s="448">
        <f t="shared" si="5"/>
        <v>0</v>
      </c>
      <c r="G39" s="446"/>
      <c r="H39" s="569"/>
      <c r="I39" s="569"/>
      <c r="J39" s="448">
        <f t="shared" si="6"/>
        <v>0</v>
      </c>
      <c r="K39" s="827"/>
      <c r="N39" s="504"/>
      <c r="O39" s="504"/>
      <c r="P39" s="504"/>
      <c r="Q39" s="504"/>
      <c r="R39" s="504"/>
      <c r="S39" s="504"/>
      <c r="T39" s="504"/>
      <c r="U39" s="504"/>
      <c r="V39" s="504"/>
      <c r="W39" s="504"/>
      <c r="X39" s="504"/>
      <c r="Y39" s="504"/>
      <c r="Z39" s="504"/>
      <c r="AA39" s="504"/>
      <c r="AB39" s="504"/>
      <c r="AC39" s="504"/>
      <c r="AD39" s="504"/>
    </row>
    <row r="40" spans="1:30" s="503" customFormat="1" outlineLevel="1" x14ac:dyDescent="0.2">
      <c r="A40" s="543"/>
      <c r="B40" s="441"/>
      <c r="C40" s="527">
        <v>31</v>
      </c>
      <c r="D40" s="456"/>
      <c r="E40" s="456"/>
      <c r="F40" s="448">
        <f t="shared" si="5"/>
        <v>0</v>
      </c>
      <c r="G40" s="446"/>
      <c r="H40" s="569"/>
      <c r="I40" s="569"/>
      <c r="J40" s="448">
        <f t="shared" si="6"/>
        <v>0</v>
      </c>
      <c r="K40" s="827"/>
      <c r="N40" s="504"/>
      <c r="O40" s="504"/>
      <c r="P40" s="504"/>
      <c r="Q40" s="504"/>
      <c r="R40" s="504"/>
      <c r="S40" s="504"/>
      <c r="T40" s="504"/>
      <c r="U40" s="504"/>
      <c r="V40" s="504"/>
      <c r="W40" s="504"/>
      <c r="X40" s="504"/>
      <c r="Y40" s="504"/>
      <c r="Z40" s="504"/>
      <c r="AA40" s="504"/>
      <c r="AB40" s="504"/>
      <c r="AC40" s="504"/>
      <c r="AD40" s="504"/>
    </row>
    <row r="41" spans="1:30" s="503" customFormat="1" outlineLevel="1" x14ac:dyDescent="0.2">
      <c r="A41" s="543"/>
      <c r="B41" s="441"/>
      <c r="C41" s="527">
        <v>32</v>
      </c>
      <c r="D41" s="456"/>
      <c r="E41" s="456"/>
      <c r="F41" s="448">
        <f t="shared" si="5"/>
        <v>0</v>
      </c>
      <c r="G41" s="446"/>
      <c r="H41" s="569"/>
      <c r="I41" s="569"/>
      <c r="J41" s="448">
        <f t="shared" si="6"/>
        <v>0</v>
      </c>
      <c r="K41" s="827"/>
      <c r="N41" s="504"/>
      <c r="O41" s="504"/>
      <c r="P41" s="504"/>
      <c r="Q41" s="504"/>
      <c r="R41" s="504"/>
      <c r="S41" s="504"/>
      <c r="T41" s="504"/>
      <c r="U41" s="504"/>
      <c r="V41" s="504"/>
      <c r="W41" s="504"/>
      <c r="X41" s="504"/>
      <c r="Y41" s="504"/>
      <c r="Z41" s="504"/>
      <c r="AA41" s="504"/>
      <c r="AB41" s="504"/>
      <c r="AC41" s="504"/>
      <c r="AD41" s="504"/>
    </row>
    <row r="42" spans="1:30" s="503" customFormat="1" outlineLevel="1" x14ac:dyDescent="0.2">
      <c r="A42" s="543"/>
      <c r="B42" s="441"/>
      <c r="C42" s="527">
        <v>33</v>
      </c>
      <c r="D42" s="456"/>
      <c r="E42" s="456"/>
      <c r="F42" s="448">
        <f>YEARFRAC(D42,E42)*12</f>
        <v>0</v>
      </c>
      <c r="G42" s="446"/>
      <c r="H42" s="569"/>
      <c r="I42" s="569"/>
      <c r="J42" s="448">
        <f t="shared" si="6"/>
        <v>0</v>
      </c>
      <c r="K42" s="827"/>
      <c r="N42" s="504"/>
      <c r="O42" s="504"/>
      <c r="P42" s="504"/>
      <c r="Q42" s="504"/>
      <c r="R42" s="504"/>
      <c r="S42" s="504"/>
      <c r="T42" s="504"/>
      <c r="U42" s="504"/>
      <c r="V42" s="504"/>
      <c r="W42" s="504"/>
      <c r="X42" s="504"/>
      <c r="Y42" s="504"/>
      <c r="Z42" s="504"/>
      <c r="AA42" s="504"/>
      <c r="AB42" s="504"/>
      <c r="AC42" s="504"/>
      <c r="AD42" s="504"/>
    </row>
    <row r="43" spans="1:30" s="503" customFormat="1" outlineLevel="1" x14ac:dyDescent="0.2">
      <c r="A43" s="542"/>
      <c r="B43" s="441"/>
      <c r="C43" s="527">
        <v>34</v>
      </c>
      <c r="D43" s="456"/>
      <c r="E43" s="456"/>
      <c r="F43" s="448">
        <f t="shared" ref="F43:F51" si="7">YEARFRAC(D43,E43)*12</f>
        <v>0</v>
      </c>
      <c r="G43" s="446"/>
      <c r="H43" s="569"/>
      <c r="I43" s="569"/>
      <c r="J43" s="448">
        <f t="shared" si="6"/>
        <v>0</v>
      </c>
      <c r="K43" s="827"/>
      <c r="N43" s="504"/>
      <c r="O43" s="504"/>
      <c r="P43" s="504"/>
      <c r="Q43" s="504"/>
      <c r="R43" s="504"/>
      <c r="S43" s="504"/>
      <c r="T43" s="504"/>
      <c r="U43" s="504"/>
      <c r="V43" s="504"/>
      <c r="W43" s="504"/>
      <c r="X43" s="504"/>
      <c r="Y43" s="504"/>
      <c r="Z43" s="504"/>
      <c r="AA43" s="504"/>
      <c r="AB43" s="504"/>
      <c r="AC43" s="504"/>
      <c r="AD43" s="504"/>
    </row>
    <row r="44" spans="1:30" s="503" customFormat="1" outlineLevel="1" x14ac:dyDescent="0.2">
      <c r="A44" s="543"/>
      <c r="B44" s="441"/>
      <c r="C44" s="527">
        <v>35</v>
      </c>
      <c r="D44" s="456"/>
      <c r="E44" s="456"/>
      <c r="F44" s="448">
        <f t="shared" si="7"/>
        <v>0</v>
      </c>
      <c r="G44" s="446"/>
      <c r="H44" s="569"/>
      <c r="I44" s="569"/>
      <c r="J44" s="448">
        <f t="shared" si="6"/>
        <v>0</v>
      </c>
      <c r="K44" s="827"/>
      <c r="N44" s="504"/>
      <c r="O44" s="504"/>
      <c r="P44" s="504"/>
      <c r="Q44" s="504"/>
      <c r="R44" s="504"/>
      <c r="S44" s="504"/>
      <c r="T44" s="504"/>
      <c r="U44" s="504"/>
      <c r="V44" s="504"/>
      <c r="W44" s="504"/>
      <c r="X44" s="504"/>
      <c r="Y44" s="504"/>
      <c r="Z44" s="504"/>
      <c r="AA44" s="504"/>
      <c r="AB44" s="504"/>
      <c r="AC44" s="504"/>
      <c r="AD44" s="504"/>
    </row>
    <row r="45" spans="1:30" s="503" customFormat="1" outlineLevel="1" x14ac:dyDescent="0.2">
      <c r="A45" s="543"/>
      <c r="B45" s="441"/>
      <c r="C45" s="527">
        <v>36</v>
      </c>
      <c r="D45" s="456"/>
      <c r="E45" s="456"/>
      <c r="F45" s="448">
        <f t="shared" si="7"/>
        <v>0</v>
      </c>
      <c r="G45" s="446"/>
      <c r="H45" s="569"/>
      <c r="I45" s="569"/>
      <c r="J45" s="448">
        <f t="shared" si="6"/>
        <v>0</v>
      </c>
      <c r="K45" s="827"/>
      <c r="N45" s="504"/>
      <c r="O45" s="504"/>
      <c r="P45" s="504"/>
      <c r="Q45" s="504"/>
      <c r="R45" s="504"/>
      <c r="S45" s="504"/>
      <c r="T45" s="504"/>
      <c r="U45" s="504"/>
      <c r="V45" s="504"/>
      <c r="W45" s="504"/>
      <c r="X45" s="504"/>
      <c r="Y45" s="504"/>
      <c r="Z45" s="504"/>
      <c r="AA45" s="504"/>
      <c r="AB45" s="504"/>
      <c r="AC45" s="504"/>
      <c r="AD45" s="504"/>
    </row>
    <row r="46" spans="1:30" s="503" customFormat="1" outlineLevel="1" x14ac:dyDescent="0.2">
      <c r="A46" s="543"/>
      <c r="B46" s="441"/>
      <c r="C46" s="527">
        <v>37</v>
      </c>
      <c r="D46" s="456"/>
      <c r="E46" s="456"/>
      <c r="F46" s="448">
        <f t="shared" si="7"/>
        <v>0</v>
      </c>
      <c r="G46" s="446"/>
      <c r="H46" s="569"/>
      <c r="I46" s="569"/>
      <c r="J46" s="448">
        <f t="shared" si="6"/>
        <v>0</v>
      </c>
      <c r="K46" s="827"/>
      <c r="N46" s="504"/>
      <c r="O46" s="504"/>
      <c r="P46" s="504"/>
      <c r="Q46" s="504"/>
      <c r="R46" s="504"/>
      <c r="S46" s="504"/>
      <c r="T46" s="504"/>
      <c r="U46" s="504"/>
      <c r="V46" s="504"/>
      <c r="W46" s="504"/>
      <c r="X46" s="504"/>
      <c r="Y46" s="504"/>
      <c r="Z46" s="504"/>
      <c r="AA46" s="504"/>
      <c r="AB46" s="504"/>
      <c r="AC46" s="504"/>
      <c r="AD46" s="504"/>
    </row>
    <row r="47" spans="1:30" s="503" customFormat="1" outlineLevel="1" x14ac:dyDescent="0.2">
      <c r="A47" s="543"/>
      <c r="B47" s="441"/>
      <c r="C47" s="527">
        <v>38</v>
      </c>
      <c r="D47" s="456"/>
      <c r="E47" s="456"/>
      <c r="F47" s="448">
        <f t="shared" si="7"/>
        <v>0</v>
      </c>
      <c r="G47" s="446"/>
      <c r="H47" s="569"/>
      <c r="I47" s="569"/>
      <c r="J47" s="448">
        <f t="shared" si="6"/>
        <v>0</v>
      </c>
      <c r="K47" s="827"/>
      <c r="N47" s="504"/>
      <c r="O47" s="504"/>
      <c r="P47" s="504"/>
      <c r="Q47" s="504"/>
      <c r="R47" s="504"/>
      <c r="S47" s="504"/>
      <c r="T47" s="504"/>
      <c r="U47" s="504"/>
      <c r="V47" s="504"/>
      <c r="W47" s="504"/>
      <c r="X47" s="504"/>
      <c r="Y47" s="504"/>
      <c r="Z47" s="504"/>
      <c r="AA47" s="504"/>
      <c r="AB47" s="504"/>
      <c r="AC47" s="504"/>
      <c r="AD47" s="504"/>
    </row>
    <row r="48" spans="1:30" s="503" customFormat="1" outlineLevel="1" x14ac:dyDescent="0.2">
      <c r="A48" s="543"/>
      <c r="B48" s="441"/>
      <c r="C48" s="527">
        <v>39</v>
      </c>
      <c r="D48" s="456"/>
      <c r="E48" s="456"/>
      <c r="F48" s="448">
        <f t="shared" si="7"/>
        <v>0</v>
      </c>
      <c r="G48" s="446"/>
      <c r="H48" s="569"/>
      <c r="I48" s="569"/>
      <c r="J48" s="448">
        <f t="shared" si="6"/>
        <v>0</v>
      </c>
      <c r="K48" s="827"/>
      <c r="N48" s="504"/>
      <c r="O48" s="504"/>
      <c r="P48" s="504"/>
      <c r="Q48" s="504"/>
      <c r="R48" s="504"/>
      <c r="S48" s="504"/>
      <c r="T48" s="504"/>
      <c r="U48" s="504"/>
      <c r="V48" s="504"/>
      <c r="W48" s="504"/>
      <c r="X48" s="504"/>
      <c r="Y48" s="504"/>
      <c r="Z48" s="504"/>
      <c r="AA48" s="504"/>
      <c r="AB48" s="504"/>
      <c r="AC48" s="504"/>
      <c r="AD48" s="504"/>
    </row>
    <row r="49" spans="1:30" s="503" customFormat="1" outlineLevel="1" x14ac:dyDescent="0.2">
      <c r="A49" s="543"/>
      <c r="B49" s="441"/>
      <c r="C49" s="527">
        <v>40</v>
      </c>
      <c r="D49" s="456"/>
      <c r="E49" s="456"/>
      <c r="F49" s="448">
        <f t="shared" si="7"/>
        <v>0</v>
      </c>
      <c r="G49" s="446"/>
      <c r="H49" s="569"/>
      <c r="I49" s="569"/>
      <c r="J49" s="448">
        <f t="shared" si="6"/>
        <v>0</v>
      </c>
      <c r="K49" s="827"/>
      <c r="N49" s="504"/>
      <c r="O49" s="504"/>
      <c r="P49" s="504"/>
      <c r="Q49" s="504"/>
      <c r="R49" s="504"/>
      <c r="S49" s="504"/>
      <c r="T49" s="504"/>
      <c r="U49" s="504"/>
      <c r="V49" s="504"/>
      <c r="W49" s="504"/>
      <c r="X49" s="504"/>
      <c r="Y49" s="504"/>
      <c r="Z49" s="504"/>
      <c r="AA49" s="504"/>
      <c r="AB49" s="504"/>
      <c r="AC49" s="504"/>
      <c r="AD49" s="504"/>
    </row>
    <row r="50" spans="1:30" s="503" customFormat="1" outlineLevel="1" x14ac:dyDescent="0.2">
      <c r="A50" s="543"/>
      <c r="B50" s="441"/>
      <c r="C50" s="527">
        <v>41</v>
      </c>
      <c r="D50" s="456"/>
      <c r="E50" s="456"/>
      <c r="F50" s="448">
        <f t="shared" si="7"/>
        <v>0</v>
      </c>
      <c r="G50" s="446"/>
      <c r="H50" s="569"/>
      <c r="I50" s="569"/>
      <c r="J50" s="448">
        <f t="shared" si="6"/>
        <v>0</v>
      </c>
      <c r="K50" s="827"/>
      <c r="N50" s="504"/>
      <c r="O50" s="504"/>
      <c r="P50" s="504"/>
      <c r="Q50" s="504"/>
      <c r="R50" s="504"/>
      <c r="S50" s="504"/>
      <c r="T50" s="504"/>
      <c r="U50" s="504"/>
      <c r="V50" s="504"/>
      <c r="W50" s="504"/>
      <c r="X50" s="504"/>
      <c r="Y50" s="504"/>
      <c r="Z50" s="504"/>
      <c r="AA50" s="504"/>
      <c r="AB50" s="504"/>
      <c r="AC50" s="504"/>
      <c r="AD50" s="504"/>
    </row>
    <row r="51" spans="1:30" s="503" customFormat="1" outlineLevel="1" x14ac:dyDescent="0.2">
      <c r="A51" s="543"/>
      <c r="B51" s="441"/>
      <c r="C51" s="527">
        <v>42</v>
      </c>
      <c r="D51" s="456"/>
      <c r="E51" s="456"/>
      <c r="F51" s="448">
        <f t="shared" si="7"/>
        <v>0</v>
      </c>
      <c r="G51" s="446"/>
      <c r="H51" s="569"/>
      <c r="I51" s="569"/>
      <c r="J51" s="448">
        <f t="shared" si="6"/>
        <v>0</v>
      </c>
      <c r="K51" s="827"/>
      <c r="N51" s="504"/>
      <c r="O51" s="504"/>
      <c r="P51" s="504"/>
      <c r="Q51" s="504"/>
      <c r="R51" s="504"/>
      <c r="S51" s="504"/>
      <c r="T51" s="504"/>
      <c r="U51" s="504"/>
      <c r="V51" s="504"/>
      <c r="W51" s="504"/>
      <c r="X51" s="504"/>
      <c r="Y51" s="504"/>
      <c r="Z51" s="504"/>
      <c r="AA51" s="504"/>
      <c r="AB51" s="504"/>
      <c r="AC51" s="504"/>
      <c r="AD51" s="504"/>
    </row>
    <row r="52" spans="1:30" s="503" customFormat="1" ht="38.25" x14ac:dyDescent="0.2">
      <c r="A52" s="530" t="s">
        <v>1418</v>
      </c>
      <c r="B52" s="441"/>
      <c r="C52" s="527">
        <v>43</v>
      </c>
      <c r="D52" s="754"/>
      <c r="E52" s="754"/>
      <c r="F52" s="441"/>
      <c r="G52" s="441">
        <f>SUM(G53:G72)</f>
        <v>0</v>
      </c>
      <c r="H52" s="441">
        <f t="shared" ref="H52:I52" si="8">SUM(H53:H72)</f>
        <v>0</v>
      </c>
      <c r="I52" s="441">
        <f t="shared" si="8"/>
        <v>0</v>
      </c>
      <c r="J52" s="441">
        <f>SUM(J53:J72)</f>
        <v>0</v>
      </c>
      <c r="K52" s="442" cm="1">
        <f t="array" ref="K52">SUMPRODUCT((K53:K72=$V$2)*J53:J72)</f>
        <v>0</v>
      </c>
      <c r="N52" s="504"/>
      <c r="O52" s="504"/>
      <c r="P52" s="504"/>
      <c r="Q52" s="504"/>
      <c r="R52" s="504"/>
      <c r="S52" s="504"/>
      <c r="T52" s="504"/>
      <c r="U52" s="504"/>
      <c r="V52" s="504"/>
      <c r="W52" s="504"/>
      <c r="X52" s="504"/>
      <c r="Y52" s="504"/>
      <c r="Z52" s="504"/>
      <c r="AA52" s="504"/>
      <c r="AB52" s="504"/>
      <c r="AC52" s="504"/>
      <c r="AD52" s="504"/>
    </row>
    <row r="53" spans="1:30" s="503" customFormat="1" outlineLevel="2" x14ac:dyDescent="0.2">
      <c r="A53" s="543"/>
      <c r="B53" s="441"/>
      <c r="C53" s="527">
        <v>44</v>
      </c>
      <c r="D53" s="456"/>
      <c r="E53" s="456"/>
      <c r="F53" s="448">
        <f>YEARFRAC(D53,E53)*12</f>
        <v>0</v>
      </c>
      <c r="G53" s="749"/>
      <c r="H53" s="750"/>
      <c r="I53" s="750"/>
      <c r="J53" s="448">
        <f>G53+H53+I53</f>
        <v>0</v>
      </c>
      <c r="K53" s="827"/>
      <c r="N53" s="504"/>
      <c r="O53" s="504"/>
      <c r="P53" s="504"/>
      <c r="Q53" s="504"/>
      <c r="R53" s="504"/>
      <c r="S53" s="504"/>
      <c r="T53" s="504"/>
      <c r="U53" s="504"/>
      <c r="V53" s="504"/>
      <c r="W53" s="504"/>
      <c r="X53" s="504"/>
      <c r="Y53" s="504"/>
      <c r="Z53" s="504"/>
      <c r="AA53" s="504"/>
      <c r="AB53" s="504"/>
      <c r="AC53" s="504"/>
      <c r="AD53" s="504"/>
    </row>
    <row r="54" spans="1:30" s="503" customFormat="1" outlineLevel="2" x14ac:dyDescent="0.2">
      <c r="A54" s="543"/>
      <c r="B54" s="441"/>
      <c r="C54" s="527">
        <v>45</v>
      </c>
      <c r="D54" s="456"/>
      <c r="E54" s="456"/>
      <c r="F54" s="448">
        <f t="shared" ref="F54:F62" si="9">YEARFRAC(D54,E54)*12</f>
        <v>0</v>
      </c>
      <c r="G54" s="749"/>
      <c r="H54" s="750"/>
      <c r="I54" s="750"/>
      <c r="J54" s="448">
        <f t="shared" ref="J54:J72" si="10">G54+H54+I54</f>
        <v>0</v>
      </c>
      <c r="K54" s="827"/>
      <c r="N54" s="504"/>
      <c r="O54" s="504"/>
      <c r="P54" s="504"/>
      <c r="Q54" s="504"/>
      <c r="R54" s="504"/>
      <c r="S54" s="504"/>
      <c r="T54" s="504"/>
      <c r="U54" s="504"/>
      <c r="V54" s="504"/>
      <c r="W54" s="504"/>
      <c r="X54" s="504"/>
      <c r="Y54" s="504"/>
      <c r="Z54" s="504"/>
      <c r="AA54" s="504"/>
      <c r="AB54" s="504"/>
      <c r="AC54" s="504"/>
      <c r="AD54" s="504"/>
    </row>
    <row r="55" spans="1:30" s="503" customFormat="1" outlineLevel="2" x14ac:dyDescent="0.2">
      <c r="A55" s="543"/>
      <c r="B55" s="441"/>
      <c r="C55" s="527">
        <v>46</v>
      </c>
      <c r="D55" s="456"/>
      <c r="E55" s="456"/>
      <c r="F55" s="448">
        <f t="shared" si="9"/>
        <v>0</v>
      </c>
      <c r="G55" s="749"/>
      <c r="H55" s="750"/>
      <c r="I55" s="750"/>
      <c r="J55" s="448">
        <f t="shared" si="10"/>
        <v>0</v>
      </c>
      <c r="K55" s="827"/>
      <c r="N55" s="504"/>
      <c r="O55" s="504"/>
      <c r="P55" s="504"/>
      <c r="Q55" s="504"/>
      <c r="R55" s="504"/>
      <c r="S55" s="504"/>
      <c r="T55" s="504"/>
      <c r="U55" s="504"/>
      <c r="V55" s="504"/>
      <c r="W55" s="504"/>
      <c r="X55" s="504"/>
      <c r="Y55" s="504"/>
      <c r="Z55" s="504"/>
      <c r="AA55" s="504"/>
      <c r="AB55" s="504"/>
      <c r="AC55" s="504"/>
      <c r="AD55" s="504"/>
    </row>
    <row r="56" spans="1:30" s="503" customFormat="1" outlineLevel="2" x14ac:dyDescent="0.2">
      <c r="A56" s="543"/>
      <c r="B56" s="441"/>
      <c r="C56" s="527">
        <v>47</v>
      </c>
      <c r="D56" s="456"/>
      <c r="E56" s="456"/>
      <c r="F56" s="448">
        <f t="shared" si="9"/>
        <v>0</v>
      </c>
      <c r="G56" s="749"/>
      <c r="H56" s="750"/>
      <c r="I56" s="750"/>
      <c r="J56" s="448">
        <f t="shared" si="10"/>
        <v>0</v>
      </c>
      <c r="K56" s="827"/>
      <c r="N56" s="504"/>
      <c r="O56" s="504"/>
      <c r="P56" s="504"/>
      <c r="Q56" s="504"/>
      <c r="R56" s="504"/>
      <c r="S56" s="504"/>
      <c r="T56" s="504"/>
      <c r="U56" s="504"/>
      <c r="V56" s="504"/>
      <c r="W56" s="504"/>
      <c r="X56" s="504"/>
      <c r="Y56" s="504"/>
      <c r="Z56" s="504"/>
      <c r="AA56" s="504"/>
      <c r="AB56" s="504"/>
      <c r="AC56" s="504"/>
      <c r="AD56" s="504"/>
    </row>
    <row r="57" spans="1:30" s="503" customFormat="1" outlineLevel="2" x14ac:dyDescent="0.2">
      <c r="A57" s="543"/>
      <c r="B57" s="441"/>
      <c r="C57" s="527">
        <v>48</v>
      </c>
      <c r="D57" s="456"/>
      <c r="E57" s="456"/>
      <c r="F57" s="448">
        <f t="shared" si="9"/>
        <v>0</v>
      </c>
      <c r="G57" s="749"/>
      <c r="H57" s="750"/>
      <c r="I57" s="750"/>
      <c r="J57" s="448">
        <f t="shared" si="10"/>
        <v>0</v>
      </c>
      <c r="K57" s="827"/>
      <c r="N57" s="504"/>
      <c r="O57" s="504"/>
      <c r="P57" s="504"/>
      <c r="Q57" s="504"/>
      <c r="R57" s="504"/>
      <c r="S57" s="504"/>
      <c r="T57" s="504"/>
      <c r="U57" s="504"/>
      <c r="V57" s="504"/>
      <c r="W57" s="504"/>
      <c r="X57" s="504"/>
      <c r="Y57" s="504"/>
      <c r="Z57" s="504"/>
      <c r="AA57" s="504"/>
      <c r="AB57" s="504"/>
      <c r="AC57" s="504"/>
      <c r="AD57" s="504"/>
    </row>
    <row r="58" spans="1:30" s="503" customFormat="1" outlineLevel="2" x14ac:dyDescent="0.2">
      <c r="A58" s="543"/>
      <c r="B58" s="441"/>
      <c r="C58" s="527">
        <v>49</v>
      </c>
      <c r="D58" s="456"/>
      <c r="E58" s="456"/>
      <c r="F58" s="448">
        <f t="shared" si="9"/>
        <v>0</v>
      </c>
      <c r="G58" s="749"/>
      <c r="H58" s="750"/>
      <c r="I58" s="750"/>
      <c r="J58" s="448">
        <f t="shared" si="10"/>
        <v>0</v>
      </c>
      <c r="K58" s="827"/>
      <c r="N58" s="504"/>
      <c r="O58" s="504"/>
      <c r="P58" s="504"/>
      <c r="Q58" s="504"/>
      <c r="R58" s="504"/>
      <c r="S58" s="504"/>
      <c r="T58" s="504"/>
      <c r="U58" s="504"/>
      <c r="V58" s="504"/>
      <c r="W58" s="504"/>
      <c r="X58" s="504"/>
      <c r="Y58" s="504"/>
      <c r="Z58" s="504"/>
      <c r="AA58" s="504"/>
      <c r="AB58" s="504"/>
      <c r="AC58" s="504"/>
      <c r="AD58" s="504"/>
    </row>
    <row r="59" spans="1:30" s="503" customFormat="1" outlineLevel="2" x14ac:dyDescent="0.2">
      <c r="A59" s="543"/>
      <c r="B59" s="441"/>
      <c r="C59" s="527">
        <v>50</v>
      </c>
      <c r="D59" s="456"/>
      <c r="E59" s="456"/>
      <c r="F59" s="448">
        <f t="shared" si="9"/>
        <v>0</v>
      </c>
      <c r="G59" s="749"/>
      <c r="H59" s="750"/>
      <c r="I59" s="750"/>
      <c r="J59" s="448">
        <f t="shared" si="10"/>
        <v>0</v>
      </c>
      <c r="K59" s="827"/>
      <c r="N59" s="504"/>
      <c r="O59" s="504"/>
      <c r="P59" s="504"/>
      <c r="Q59" s="504"/>
      <c r="R59" s="504"/>
      <c r="S59" s="504"/>
      <c r="T59" s="504"/>
      <c r="U59" s="504"/>
      <c r="V59" s="504"/>
      <c r="W59" s="504"/>
      <c r="X59" s="504"/>
      <c r="Y59" s="504"/>
      <c r="Z59" s="504"/>
      <c r="AA59" s="504"/>
      <c r="AB59" s="504"/>
      <c r="AC59" s="504"/>
      <c r="AD59" s="504"/>
    </row>
    <row r="60" spans="1:30" s="503" customFormat="1" outlineLevel="2" x14ac:dyDescent="0.2">
      <c r="A60" s="543"/>
      <c r="B60" s="441"/>
      <c r="C60" s="527">
        <v>51</v>
      </c>
      <c r="D60" s="456"/>
      <c r="E60" s="456"/>
      <c r="F60" s="448">
        <f t="shared" si="9"/>
        <v>0</v>
      </c>
      <c r="G60" s="749"/>
      <c r="H60" s="750"/>
      <c r="I60" s="750"/>
      <c r="J60" s="448">
        <f t="shared" si="10"/>
        <v>0</v>
      </c>
      <c r="K60" s="827"/>
      <c r="N60" s="504"/>
      <c r="O60" s="504"/>
      <c r="P60" s="504"/>
      <c r="Q60" s="504"/>
      <c r="R60" s="504"/>
      <c r="S60" s="504"/>
      <c r="T60" s="504"/>
      <c r="U60" s="504"/>
      <c r="V60" s="504"/>
      <c r="W60" s="504"/>
      <c r="X60" s="504"/>
      <c r="Y60" s="504"/>
      <c r="Z60" s="504"/>
      <c r="AA60" s="504"/>
      <c r="AB60" s="504"/>
      <c r="AC60" s="504"/>
      <c r="AD60" s="504"/>
    </row>
    <row r="61" spans="1:30" s="503" customFormat="1" outlineLevel="2" x14ac:dyDescent="0.2">
      <c r="A61" s="543"/>
      <c r="B61" s="441"/>
      <c r="C61" s="527">
        <v>52</v>
      </c>
      <c r="D61" s="456"/>
      <c r="E61" s="456"/>
      <c r="F61" s="448">
        <f t="shared" si="9"/>
        <v>0</v>
      </c>
      <c r="G61" s="749"/>
      <c r="H61" s="750"/>
      <c r="I61" s="750"/>
      <c r="J61" s="448">
        <f t="shared" si="10"/>
        <v>0</v>
      </c>
      <c r="K61" s="827"/>
      <c r="N61" s="504"/>
      <c r="O61" s="504"/>
      <c r="P61" s="504"/>
      <c r="Q61" s="504"/>
      <c r="R61" s="504"/>
      <c r="S61" s="504"/>
      <c r="T61" s="504"/>
      <c r="U61" s="504"/>
      <c r="V61" s="504"/>
      <c r="W61" s="504"/>
      <c r="X61" s="504"/>
      <c r="Y61" s="504"/>
      <c r="Z61" s="504"/>
      <c r="AA61" s="504"/>
      <c r="AB61" s="504"/>
      <c r="AC61" s="504"/>
      <c r="AD61" s="504"/>
    </row>
    <row r="62" spans="1:30" s="503" customFormat="1" outlineLevel="2" x14ac:dyDescent="0.2">
      <c r="A62" s="543"/>
      <c r="B62" s="441"/>
      <c r="C62" s="527">
        <v>53</v>
      </c>
      <c r="D62" s="456"/>
      <c r="E62" s="456"/>
      <c r="F62" s="448">
        <f t="shared" si="9"/>
        <v>0</v>
      </c>
      <c r="G62" s="749"/>
      <c r="H62" s="750"/>
      <c r="I62" s="750"/>
      <c r="J62" s="448">
        <f t="shared" si="10"/>
        <v>0</v>
      </c>
      <c r="K62" s="827"/>
      <c r="N62" s="504"/>
      <c r="O62" s="504"/>
      <c r="P62" s="504"/>
      <c r="Q62" s="504"/>
      <c r="R62" s="504"/>
      <c r="S62" s="504"/>
      <c r="T62" s="504"/>
      <c r="U62" s="504"/>
      <c r="V62" s="504"/>
      <c r="W62" s="504"/>
      <c r="X62" s="504"/>
      <c r="Y62" s="504"/>
      <c r="Z62" s="504"/>
      <c r="AA62" s="504"/>
      <c r="AB62" s="504"/>
      <c r="AC62" s="504"/>
      <c r="AD62" s="504"/>
    </row>
    <row r="63" spans="1:30" s="503" customFormat="1" outlineLevel="2" x14ac:dyDescent="0.2">
      <c r="A63" s="542"/>
      <c r="B63" s="441"/>
      <c r="C63" s="527">
        <v>54</v>
      </c>
      <c r="D63" s="456"/>
      <c r="E63" s="456"/>
      <c r="F63" s="448">
        <f>YEARFRAC(D63,E63)*12</f>
        <v>0</v>
      </c>
      <c r="G63" s="749"/>
      <c r="H63" s="750"/>
      <c r="I63" s="750"/>
      <c r="J63" s="448">
        <f t="shared" si="10"/>
        <v>0</v>
      </c>
      <c r="K63" s="827"/>
      <c r="N63" s="504"/>
      <c r="O63" s="504"/>
      <c r="P63" s="504"/>
      <c r="Q63" s="504"/>
      <c r="R63" s="504"/>
      <c r="S63" s="504"/>
      <c r="T63" s="504"/>
      <c r="U63" s="504"/>
      <c r="V63" s="504"/>
      <c r="W63" s="504"/>
      <c r="X63" s="504"/>
      <c r="Y63" s="504"/>
      <c r="Z63" s="504"/>
      <c r="AA63" s="504"/>
      <c r="AB63" s="504"/>
      <c r="AC63" s="504"/>
      <c r="AD63" s="504"/>
    </row>
    <row r="64" spans="1:30" s="503" customFormat="1" outlineLevel="2" x14ac:dyDescent="0.2">
      <c r="A64" s="543"/>
      <c r="B64" s="441"/>
      <c r="C64" s="527">
        <v>55</v>
      </c>
      <c r="D64" s="456"/>
      <c r="E64" s="456"/>
      <c r="F64" s="448">
        <f t="shared" ref="F64:F72" si="11">YEARFRAC(D64,E64)*12</f>
        <v>0</v>
      </c>
      <c r="G64" s="749"/>
      <c r="H64" s="750"/>
      <c r="I64" s="750"/>
      <c r="J64" s="448">
        <f t="shared" si="10"/>
        <v>0</v>
      </c>
      <c r="K64" s="827"/>
      <c r="N64" s="504"/>
      <c r="O64" s="504"/>
      <c r="P64" s="504"/>
      <c r="Q64" s="504"/>
      <c r="R64" s="504"/>
      <c r="S64" s="504"/>
      <c r="T64" s="504"/>
      <c r="U64" s="504"/>
      <c r="V64" s="504"/>
      <c r="W64" s="504"/>
      <c r="X64" s="504"/>
      <c r="Y64" s="504"/>
      <c r="Z64" s="504"/>
      <c r="AA64" s="504"/>
      <c r="AB64" s="504"/>
      <c r="AC64" s="504"/>
      <c r="AD64" s="504"/>
    </row>
    <row r="65" spans="1:30" s="503" customFormat="1" outlineLevel="2" x14ac:dyDescent="0.2">
      <c r="A65" s="543"/>
      <c r="B65" s="441"/>
      <c r="C65" s="527">
        <v>56</v>
      </c>
      <c r="D65" s="456"/>
      <c r="E65" s="456"/>
      <c r="F65" s="448">
        <f t="shared" si="11"/>
        <v>0</v>
      </c>
      <c r="G65" s="749"/>
      <c r="H65" s="750"/>
      <c r="I65" s="750"/>
      <c r="J65" s="448">
        <f t="shared" si="10"/>
        <v>0</v>
      </c>
      <c r="K65" s="827"/>
      <c r="N65" s="504"/>
      <c r="O65" s="504"/>
      <c r="P65" s="504"/>
      <c r="Q65" s="504"/>
      <c r="R65" s="504"/>
      <c r="S65" s="504"/>
      <c r="T65" s="504"/>
      <c r="U65" s="504"/>
      <c r="V65" s="504"/>
      <c r="W65" s="504"/>
      <c r="X65" s="504"/>
      <c r="Y65" s="504"/>
      <c r="Z65" s="504"/>
      <c r="AA65" s="504"/>
      <c r="AB65" s="504"/>
      <c r="AC65" s="504"/>
      <c r="AD65" s="504"/>
    </row>
    <row r="66" spans="1:30" s="503" customFormat="1" outlineLevel="2" x14ac:dyDescent="0.2">
      <c r="A66" s="543"/>
      <c r="B66" s="441"/>
      <c r="C66" s="527">
        <v>57</v>
      </c>
      <c r="D66" s="456"/>
      <c r="E66" s="456"/>
      <c r="F66" s="448">
        <f t="shared" si="11"/>
        <v>0</v>
      </c>
      <c r="G66" s="749"/>
      <c r="H66" s="750"/>
      <c r="I66" s="750"/>
      <c r="J66" s="448">
        <f t="shared" si="10"/>
        <v>0</v>
      </c>
      <c r="K66" s="827"/>
      <c r="N66" s="504"/>
      <c r="O66" s="504"/>
      <c r="P66" s="504"/>
      <c r="Q66" s="504"/>
      <c r="R66" s="504"/>
      <c r="S66" s="504"/>
      <c r="T66" s="504"/>
      <c r="U66" s="504"/>
      <c r="V66" s="504"/>
      <c r="W66" s="504"/>
      <c r="X66" s="504"/>
      <c r="Y66" s="504"/>
      <c r="Z66" s="504"/>
      <c r="AA66" s="504"/>
      <c r="AB66" s="504"/>
      <c r="AC66" s="504"/>
      <c r="AD66" s="504"/>
    </row>
    <row r="67" spans="1:30" s="503" customFormat="1" outlineLevel="2" x14ac:dyDescent="0.2">
      <c r="A67" s="543"/>
      <c r="B67" s="441"/>
      <c r="C67" s="527">
        <v>58</v>
      </c>
      <c r="D67" s="456"/>
      <c r="E67" s="456"/>
      <c r="F67" s="448">
        <f t="shared" si="11"/>
        <v>0</v>
      </c>
      <c r="G67" s="749"/>
      <c r="H67" s="750"/>
      <c r="I67" s="750"/>
      <c r="J67" s="448">
        <f t="shared" si="10"/>
        <v>0</v>
      </c>
      <c r="K67" s="827"/>
      <c r="N67" s="504"/>
      <c r="O67" s="504"/>
      <c r="P67" s="504"/>
      <c r="Q67" s="504"/>
      <c r="R67" s="504"/>
      <c r="S67" s="504"/>
      <c r="T67" s="504"/>
      <c r="U67" s="504"/>
      <c r="V67" s="504"/>
      <c r="W67" s="504"/>
      <c r="X67" s="504"/>
      <c r="Y67" s="504"/>
      <c r="Z67" s="504"/>
      <c r="AA67" s="504"/>
      <c r="AB67" s="504"/>
      <c r="AC67" s="504"/>
      <c r="AD67" s="504"/>
    </row>
    <row r="68" spans="1:30" s="503" customFormat="1" outlineLevel="2" x14ac:dyDescent="0.2">
      <c r="A68" s="543"/>
      <c r="B68" s="441"/>
      <c r="C68" s="527">
        <v>59</v>
      </c>
      <c r="D68" s="456"/>
      <c r="E68" s="456"/>
      <c r="F68" s="448">
        <f t="shared" si="11"/>
        <v>0</v>
      </c>
      <c r="G68" s="749"/>
      <c r="H68" s="750"/>
      <c r="I68" s="750"/>
      <c r="J68" s="448">
        <f t="shared" si="10"/>
        <v>0</v>
      </c>
      <c r="K68" s="827"/>
      <c r="N68" s="504"/>
      <c r="O68" s="504"/>
      <c r="P68" s="504"/>
      <c r="Q68" s="504"/>
      <c r="R68" s="504"/>
      <c r="S68" s="504"/>
      <c r="T68" s="504"/>
      <c r="U68" s="504"/>
      <c r="V68" s="504"/>
      <c r="W68" s="504"/>
      <c r="X68" s="504"/>
      <c r="Y68" s="504"/>
      <c r="Z68" s="504"/>
      <c r="AA68" s="504"/>
      <c r="AB68" s="504"/>
      <c r="AC68" s="504"/>
      <c r="AD68" s="504"/>
    </row>
    <row r="69" spans="1:30" s="503" customFormat="1" outlineLevel="2" x14ac:dyDescent="0.2">
      <c r="A69" s="543"/>
      <c r="B69" s="441"/>
      <c r="C69" s="527">
        <v>60</v>
      </c>
      <c r="D69" s="456"/>
      <c r="E69" s="456"/>
      <c r="F69" s="448">
        <f t="shared" si="11"/>
        <v>0</v>
      </c>
      <c r="G69" s="749"/>
      <c r="H69" s="750"/>
      <c r="I69" s="750"/>
      <c r="J69" s="448">
        <f t="shared" si="10"/>
        <v>0</v>
      </c>
      <c r="K69" s="827"/>
      <c r="N69" s="504"/>
      <c r="O69" s="504"/>
      <c r="P69" s="504"/>
      <c r="Q69" s="504"/>
      <c r="R69" s="504"/>
      <c r="S69" s="504"/>
      <c r="T69" s="504"/>
      <c r="U69" s="504"/>
      <c r="V69" s="504"/>
      <c r="W69" s="504"/>
      <c r="X69" s="504"/>
      <c r="Y69" s="504"/>
      <c r="Z69" s="504"/>
      <c r="AA69" s="504"/>
      <c r="AB69" s="504"/>
      <c r="AC69" s="504"/>
      <c r="AD69" s="504"/>
    </row>
    <row r="70" spans="1:30" s="503" customFormat="1" outlineLevel="2" x14ac:dyDescent="0.2">
      <c r="A70" s="543"/>
      <c r="B70" s="441"/>
      <c r="C70" s="527">
        <v>61</v>
      </c>
      <c r="D70" s="456"/>
      <c r="E70" s="456"/>
      <c r="F70" s="448">
        <f t="shared" si="11"/>
        <v>0</v>
      </c>
      <c r="G70" s="749"/>
      <c r="H70" s="750"/>
      <c r="I70" s="750"/>
      <c r="J70" s="448">
        <f t="shared" si="10"/>
        <v>0</v>
      </c>
      <c r="K70" s="827"/>
      <c r="N70" s="504"/>
      <c r="O70" s="504"/>
      <c r="P70" s="504"/>
      <c r="Q70" s="504"/>
      <c r="R70" s="504"/>
      <c r="S70" s="504"/>
      <c r="T70" s="504"/>
      <c r="U70" s="504"/>
      <c r="V70" s="504"/>
      <c r="W70" s="504"/>
      <c r="X70" s="504"/>
      <c r="Y70" s="504"/>
      <c r="Z70" s="504"/>
      <c r="AA70" s="504"/>
      <c r="AB70" s="504"/>
      <c r="AC70" s="504"/>
      <c r="AD70" s="504"/>
    </row>
    <row r="71" spans="1:30" s="503" customFormat="1" outlineLevel="2" x14ac:dyDescent="0.2">
      <c r="A71" s="543"/>
      <c r="B71" s="441"/>
      <c r="C71" s="527">
        <v>62</v>
      </c>
      <c r="D71" s="456"/>
      <c r="E71" s="456"/>
      <c r="F71" s="448">
        <f t="shared" si="11"/>
        <v>0</v>
      </c>
      <c r="G71" s="749"/>
      <c r="H71" s="750"/>
      <c r="I71" s="750"/>
      <c r="J71" s="448">
        <f t="shared" si="10"/>
        <v>0</v>
      </c>
      <c r="K71" s="827"/>
      <c r="N71" s="504"/>
      <c r="O71" s="504"/>
      <c r="P71" s="504"/>
      <c r="Q71" s="504"/>
      <c r="R71" s="504"/>
      <c r="S71" s="504"/>
      <c r="T71" s="504"/>
      <c r="U71" s="504"/>
      <c r="V71" s="504"/>
      <c r="W71" s="504"/>
      <c r="X71" s="504"/>
      <c r="Y71" s="504"/>
      <c r="Z71" s="504"/>
      <c r="AA71" s="504"/>
      <c r="AB71" s="504"/>
      <c r="AC71" s="504"/>
      <c r="AD71" s="504"/>
    </row>
    <row r="72" spans="1:30" s="503" customFormat="1" ht="13.5" outlineLevel="2" thickBot="1" x14ac:dyDescent="0.25">
      <c r="A72" s="544"/>
      <c r="B72" s="545"/>
      <c r="C72" s="546">
        <v>63</v>
      </c>
      <c r="D72" s="456"/>
      <c r="E72" s="456"/>
      <c r="F72" s="448">
        <f t="shared" si="11"/>
        <v>0</v>
      </c>
      <c r="G72" s="761"/>
      <c r="H72" s="762"/>
      <c r="I72" s="762"/>
      <c r="J72" s="476">
        <f t="shared" si="10"/>
        <v>0</v>
      </c>
      <c r="K72" s="842"/>
      <c r="N72" s="504"/>
      <c r="O72" s="504"/>
      <c r="P72" s="504"/>
      <c r="Q72" s="504"/>
      <c r="R72" s="504"/>
      <c r="S72" s="504"/>
      <c r="T72" s="504"/>
      <c r="U72" s="504"/>
      <c r="V72" s="504"/>
      <c r="W72" s="504"/>
      <c r="X72" s="504"/>
      <c r="Y72" s="504"/>
      <c r="Z72" s="504"/>
      <c r="AA72" s="504"/>
      <c r="AB72" s="504"/>
      <c r="AC72" s="504"/>
      <c r="AD72" s="504"/>
    </row>
    <row r="73" spans="1:30" s="550" customFormat="1" x14ac:dyDescent="0.2">
      <c r="A73" s="510"/>
      <c r="B73" s="548"/>
      <c r="C73" s="548"/>
      <c r="D73" s="548"/>
      <c r="E73" s="548"/>
      <c r="F73" s="548"/>
      <c r="G73" s="548"/>
      <c r="H73" s="548"/>
      <c r="I73" s="548"/>
      <c r="J73" s="548"/>
      <c r="K73" s="843">
        <f>SUM(K52,K31,K10)</f>
        <v>0</v>
      </c>
      <c r="L73" s="503"/>
      <c r="M73" s="503"/>
      <c r="N73" s="503"/>
      <c r="O73" s="503"/>
      <c r="P73" s="503"/>
      <c r="Q73" s="503"/>
      <c r="R73" s="503"/>
      <c r="S73" s="503"/>
      <c r="T73" s="503"/>
      <c r="U73" s="503"/>
      <c r="V73" s="503"/>
      <c r="W73" s="503"/>
      <c r="X73" s="503"/>
      <c r="Y73" s="503"/>
      <c r="Z73" s="503"/>
      <c r="AA73" s="503"/>
      <c r="AB73" s="503"/>
      <c r="AC73" s="503"/>
      <c r="AD73" s="503"/>
    </row>
    <row r="74" spans="1:30" s="550" customFormat="1" x14ac:dyDescent="0.2">
      <c r="A74" s="510"/>
      <c r="B74" s="548"/>
      <c r="C74" s="548"/>
      <c r="D74" s="548"/>
      <c r="E74" s="548"/>
      <c r="F74" s="548"/>
      <c r="G74" s="548"/>
      <c r="H74" s="548"/>
      <c r="I74" s="548"/>
      <c r="J74" s="548"/>
      <c r="K74" s="549"/>
      <c r="L74" s="503"/>
      <c r="M74" s="503"/>
      <c r="N74" s="503"/>
      <c r="O74" s="503"/>
      <c r="P74" s="503"/>
      <c r="Q74" s="503"/>
      <c r="R74" s="503"/>
      <c r="S74" s="503"/>
      <c r="T74" s="503"/>
      <c r="U74" s="503"/>
      <c r="V74" s="503"/>
      <c r="W74" s="503"/>
      <c r="X74" s="503"/>
      <c r="Y74" s="503"/>
      <c r="Z74" s="503"/>
      <c r="AA74" s="503"/>
      <c r="AB74" s="503"/>
      <c r="AC74" s="503"/>
      <c r="AD74" s="503"/>
    </row>
    <row r="75" spans="1:30" s="550" customFormat="1" x14ac:dyDescent="0.2">
      <c r="A75" s="510"/>
      <c r="B75" s="548"/>
      <c r="C75" s="548"/>
      <c r="D75" s="548"/>
      <c r="E75" s="548"/>
      <c r="F75" s="548"/>
      <c r="G75" s="548"/>
      <c r="H75" s="548"/>
      <c r="I75" s="548"/>
      <c r="J75" s="548"/>
      <c r="K75" s="549"/>
      <c r="L75" s="503"/>
      <c r="M75" s="503"/>
      <c r="N75" s="503"/>
      <c r="O75" s="503"/>
      <c r="P75" s="503"/>
      <c r="Q75" s="503"/>
      <c r="R75" s="503"/>
      <c r="S75" s="503"/>
      <c r="T75" s="503"/>
      <c r="U75" s="503"/>
      <c r="V75" s="503"/>
      <c r="W75" s="503"/>
      <c r="X75" s="503"/>
      <c r="Y75" s="503"/>
      <c r="Z75" s="503"/>
      <c r="AA75" s="503"/>
      <c r="AB75" s="503"/>
      <c r="AC75" s="503"/>
      <c r="AD75" s="503"/>
    </row>
    <row r="76" spans="1:30" s="550" customFormat="1" ht="31.5" x14ac:dyDescent="0.2">
      <c r="A76" s="480" t="s">
        <v>380</v>
      </c>
      <c r="B76" s="481" t="s">
        <v>1365</v>
      </c>
      <c r="C76" s="481" t="s">
        <v>1366</v>
      </c>
      <c r="D76" s="481" t="s">
        <v>1419</v>
      </c>
      <c r="E76" s="482" t="s">
        <v>144</v>
      </c>
      <c r="F76" s="548"/>
      <c r="G76" s="548"/>
      <c r="H76" s="548"/>
      <c r="I76" s="548"/>
      <c r="J76" s="548"/>
      <c r="K76" s="549"/>
      <c r="L76" s="503"/>
      <c r="M76" s="503"/>
      <c r="N76" s="503"/>
      <c r="O76" s="503"/>
      <c r="P76" s="503"/>
      <c r="Q76" s="503"/>
      <c r="R76" s="503"/>
      <c r="S76" s="503"/>
      <c r="T76" s="503"/>
      <c r="U76" s="503"/>
      <c r="V76" s="503"/>
      <c r="W76" s="503"/>
      <c r="X76" s="503"/>
      <c r="Y76" s="503"/>
      <c r="Z76" s="503"/>
      <c r="AA76" s="503"/>
      <c r="AB76" s="503"/>
      <c r="AC76" s="503"/>
      <c r="AD76" s="503"/>
    </row>
    <row r="77" spans="1:30" s="550" customFormat="1" x14ac:dyDescent="0.2">
      <c r="A77" s="526" t="s">
        <v>1414</v>
      </c>
      <c r="B77" s="487">
        <f>SUM(B78:B81)</f>
        <v>0</v>
      </c>
      <c r="C77" s="487">
        <f t="shared" ref="C77:E77" si="12">SUM(C78:C81)</f>
        <v>0</v>
      </c>
      <c r="D77" s="487">
        <f t="shared" si="12"/>
        <v>0</v>
      </c>
      <c r="E77" s="487">
        <f t="shared" si="12"/>
        <v>0</v>
      </c>
      <c r="F77" s="548"/>
      <c r="G77" s="548"/>
      <c r="H77" s="548"/>
      <c r="I77" s="548"/>
      <c r="J77" s="548"/>
      <c r="K77" s="549"/>
      <c r="L77" s="503"/>
      <c r="M77" s="503"/>
      <c r="N77" s="503"/>
      <c r="O77" s="503"/>
      <c r="P77" s="503"/>
      <c r="Q77" s="503"/>
      <c r="R77" s="503"/>
      <c r="S77" s="503"/>
      <c r="T77" s="503"/>
      <c r="U77" s="503"/>
      <c r="V77" s="503"/>
      <c r="W77" s="503"/>
      <c r="X77" s="503"/>
      <c r="Y77" s="503"/>
      <c r="Z77" s="503"/>
      <c r="AA77" s="503"/>
      <c r="AB77" s="503"/>
      <c r="AC77" s="503"/>
      <c r="AD77" s="503"/>
    </row>
    <row r="78" spans="1:30" s="550" customFormat="1" x14ac:dyDescent="0.2">
      <c r="A78" s="491" t="s">
        <v>1369</v>
      </c>
      <c r="B78" s="490">
        <f>SUMIFS(G11:G30,$F$11:$F$30,"&lt;="&amp;3)</f>
        <v>0</v>
      </c>
      <c r="C78" s="490">
        <f t="shared" ref="C78:E78" si="13">SUMIFS(H11:H30,$F$11:$F$30,"&lt;="&amp;3)</f>
        <v>0</v>
      </c>
      <c r="D78" s="490">
        <f t="shared" si="13"/>
        <v>0</v>
      </c>
      <c r="E78" s="490">
        <f t="shared" si="13"/>
        <v>0</v>
      </c>
      <c r="F78" s="548"/>
      <c r="G78" s="548"/>
      <c r="H78" s="548"/>
      <c r="I78" s="548"/>
      <c r="J78" s="548"/>
      <c r="K78" s="549"/>
      <c r="L78" s="503"/>
      <c r="M78" s="503"/>
      <c r="N78" s="503"/>
      <c r="O78" s="503"/>
      <c r="P78" s="503"/>
      <c r="Q78" s="503"/>
      <c r="R78" s="503"/>
      <c r="S78" s="503"/>
      <c r="T78" s="503"/>
      <c r="U78" s="503"/>
      <c r="V78" s="503"/>
      <c r="W78" s="503"/>
      <c r="X78" s="503"/>
      <c r="Y78" s="503"/>
      <c r="Z78" s="503"/>
      <c r="AA78" s="503"/>
      <c r="AB78" s="503"/>
      <c r="AC78" s="503"/>
      <c r="AD78" s="503"/>
    </row>
    <row r="79" spans="1:30" s="550" customFormat="1" x14ac:dyDescent="0.2">
      <c r="A79" s="491" t="s">
        <v>1370</v>
      </c>
      <c r="B79" s="490">
        <f>SUMIFS(G11:G30,$F$11:$F$30,"&gt;"&amp;3, $F$11:$F$30,"&lt;="&amp;12)</f>
        <v>0</v>
      </c>
      <c r="C79" s="490">
        <f t="shared" ref="C79:E79" si="14">SUMIFS(H11:H30,$F$11:$F$30,"&gt;"&amp;3, $F$11:$F$30,"&lt;="&amp;12)</f>
        <v>0</v>
      </c>
      <c r="D79" s="490">
        <f t="shared" si="14"/>
        <v>0</v>
      </c>
      <c r="E79" s="490">
        <f t="shared" si="14"/>
        <v>0</v>
      </c>
      <c r="F79" s="548"/>
      <c r="G79" s="548"/>
      <c r="H79" s="548"/>
      <c r="I79" s="548"/>
      <c r="J79" s="548"/>
      <c r="K79" s="549"/>
      <c r="L79" s="503"/>
      <c r="M79" s="503"/>
      <c r="N79" s="503"/>
      <c r="O79" s="503"/>
      <c r="P79" s="503"/>
      <c r="Q79" s="503"/>
      <c r="R79" s="503"/>
      <c r="S79" s="503"/>
      <c r="T79" s="503"/>
      <c r="U79" s="503"/>
      <c r="V79" s="503"/>
      <c r="W79" s="503"/>
      <c r="X79" s="503"/>
      <c r="Y79" s="503"/>
      <c r="Z79" s="503"/>
      <c r="AA79" s="503"/>
      <c r="AB79" s="503"/>
      <c r="AC79" s="503"/>
      <c r="AD79" s="503"/>
    </row>
    <row r="80" spans="1:30" s="550" customFormat="1" x14ac:dyDescent="0.2">
      <c r="A80" s="491" t="s">
        <v>1371</v>
      </c>
      <c r="B80" s="490">
        <f>SUMIFS(G11:G30,$F$11:$F$30,"&gt;"&amp;12, $F$11:$F$30,"&lt;="&amp;36)</f>
        <v>0</v>
      </c>
      <c r="C80" s="490">
        <f t="shared" ref="C80:E80" si="15">SUMIFS(H11:H30,$F$11:$F$30,"&gt;"&amp;12, $F$11:$F$30,"&lt;="&amp;36)</f>
        <v>0</v>
      </c>
      <c r="D80" s="490">
        <f t="shared" si="15"/>
        <v>0</v>
      </c>
      <c r="E80" s="490">
        <f t="shared" si="15"/>
        <v>0</v>
      </c>
      <c r="F80" s="548"/>
      <c r="G80" s="548"/>
      <c r="H80" s="548"/>
      <c r="I80" s="548"/>
      <c r="J80" s="548"/>
      <c r="K80" s="549"/>
      <c r="L80" s="503"/>
      <c r="M80" s="503"/>
      <c r="N80" s="503"/>
      <c r="O80" s="503"/>
      <c r="P80" s="503"/>
      <c r="Q80" s="503"/>
      <c r="R80" s="503"/>
      <c r="S80" s="503"/>
      <c r="T80" s="503"/>
      <c r="U80" s="503"/>
      <c r="V80" s="503"/>
      <c r="W80" s="503"/>
      <c r="X80" s="503"/>
      <c r="Y80" s="503"/>
      <c r="Z80" s="503"/>
      <c r="AA80" s="503"/>
      <c r="AB80" s="503"/>
      <c r="AC80" s="503"/>
      <c r="AD80" s="503"/>
    </row>
    <row r="81" spans="1:30" s="550" customFormat="1" x14ac:dyDescent="0.2">
      <c r="A81" s="491" t="s">
        <v>1372</v>
      </c>
      <c r="B81" s="490">
        <f>SUMIFS(G11:G30,$F$11:$F$30,"&gt;"&amp;36)</f>
        <v>0</v>
      </c>
      <c r="C81" s="490">
        <f t="shared" ref="C81:E81" si="16">SUMIFS(H11:H30,$F$11:$F$30,"&gt;"&amp;36)</f>
        <v>0</v>
      </c>
      <c r="D81" s="490">
        <f t="shared" si="16"/>
        <v>0</v>
      </c>
      <c r="E81" s="490">
        <f t="shared" si="16"/>
        <v>0</v>
      </c>
      <c r="F81" s="548"/>
      <c r="G81" s="548"/>
      <c r="H81" s="548"/>
      <c r="I81" s="548"/>
      <c r="J81" s="548"/>
      <c r="K81" s="549"/>
      <c r="L81" s="503"/>
      <c r="M81" s="503"/>
      <c r="N81" s="503"/>
      <c r="O81" s="503"/>
      <c r="P81" s="503"/>
      <c r="Q81" s="503"/>
      <c r="R81" s="503"/>
      <c r="S81" s="503"/>
      <c r="T81" s="503"/>
      <c r="U81" s="503"/>
      <c r="V81" s="503"/>
      <c r="W81" s="503"/>
      <c r="X81" s="503"/>
      <c r="Y81" s="503"/>
      <c r="Z81" s="503"/>
      <c r="AA81" s="503"/>
      <c r="AB81" s="503"/>
      <c r="AC81" s="503"/>
      <c r="AD81" s="503"/>
    </row>
    <row r="82" spans="1:30" s="550" customFormat="1" ht="25.5" x14ac:dyDescent="0.2">
      <c r="A82" s="530" t="s">
        <v>1417</v>
      </c>
      <c r="B82" s="487">
        <f>SUM(B83:B86)</f>
        <v>0</v>
      </c>
      <c r="C82" s="487">
        <f t="shared" ref="C82:E82" si="17">SUM(C83:C86)</f>
        <v>0</v>
      </c>
      <c r="D82" s="487">
        <f t="shared" si="17"/>
        <v>0</v>
      </c>
      <c r="E82" s="487">
        <f t="shared" si="17"/>
        <v>0</v>
      </c>
      <c r="F82" s="548"/>
      <c r="G82" s="548"/>
      <c r="H82" s="548"/>
      <c r="I82" s="548"/>
      <c r="J82" s="548"/>
      <c r="K82" s="548"/>
      <c r="L82" s="503"/>
      <c r="M82" s="503"/>
      <c r="N82" s="503"/>
      <c r="O82" s="503"/>
      <c r="P82" s="503"/>
      <c r="Q82" s="503"/>
      <c r="R82" s="503"/>
      <c r="S82" s="503"/>
      <c r="T82" s="503"/>
      <c r="U82" s="503"/>
      <c r="V82" s="503"/>
      <c r="W82" s="503"/>
      <c r="X82" s="503"/>
      <c r="Y82" s="503"/>
      <c r="Z82" s="503"/>
      <c r="AA82" s="503"/>
      <c r="AB82" s="503"/>
      <c r="AC82" s="503"/>
      <c r="AD82" s="503"/>
    </row>
    <row r="83" spans="1:30" s="550" customFormat="1" x14ac:dyDescent="0.2">
      <c r="A83" s="491" t="s">
        <v>1369</v>
      </c>
      <c r="B83" s="490">
        <f>SUMIFS(G32:G51,$F$32:$F$51,"&lt;="&amp;3)</f>
        <v>0</v>
      </c>
      <c r="C83" s="490">
        <f t="shared" ref="C83:E83" si="18">SUMIFS(H32:H51,$F$32:$F$51,"&lt;="&amp;3)</f>
        <v>0</v>
      </c>
      <c r="D83" s="490">
        <f t="shared" si="18"/>
        <v>0</v>
      </c>
      <c r="E83" s="490">
        <f t="shared" si="18"/>
        <v>0</v>
      </c>
      <c r="F83" s="548"/>
      <c r="G83" s="548"/>
      <c r="H83" s="548"/>
      <c r="I83" s="548"/>
      <c r="J83" s="548"/>
      <c r="K83" s="549"/>
      <c r="L83" s="503"/>
      <c r="M83" s="503"/>
      <c r="N83" s="503"/>
      <c r="O83" s="503"/>
      <c r="P83" s="503"/>
      <c r="Q83" s="503"/>
      <c r="R83" s="503"/>
      <c r="S83" s="503"/>
      <c r="T83" s="503"/>
      <c r="U83" s="503"/>
      <c r="V83" s="503"/>
      <c r="W83" s="503"/>
      <c r="X83" s="503"/>
      <c r="Y83" s="503"/>
      <c r="Z83" s="503"/>
      <c r="AA83" s="503"/>
      <c r="AB83" s="503"/>
      <c r="AC83" s="503"/>
      <c r="AD83" s="503"/>
    </row>
    <row r="84" spans="1:30" s="550" customFormat="1" x14ac:dyDescent="0.2">
      <c r="A84" s="491" t="s">
        <v>1370</v>
      </c>
      <c r="B84" s="490">
        <f>SUMIFS(G32:G51,$F$32:$F$51,"&gt;"&amp;3, $F$32:$F$51,"&lt;="&amp;12)</f>
        <v>0</v>
      </c>
      <c r="C84" s="490">
        <f t="shared" ref="C84:E84" si="19">SUMIFS(H32:H51,$F$32:$F$51,"&gt;"&amp;3, $F$32:$F$51,"&lt;="&amp;12)</f>
        <v>0</v>
      </c>
      <c r="D84" s="490">
        <f t="shared" si="19"/>
        <v>0</v>
      </c>
      <c r="E84" s="490">
        <f t="shared" si="19"/>
        <v>0</v>
      </c>
      <c r="F84" s="548"/>
      <c r="G84" s="548"/>
      <c r="H84" s="548"/>
      <c r="I84" s="548"/>
      <c r="J84" s="548"/>
      <c r="K84" s="549"/>
      <c r="L84" s="503"/>
      <c r="M84" s="503"/>
      <c r="N84" s="503"/>
      <c r="O84" s="503"/>
      <c r="P84" s="503"/>
      <c r="Q84" s="503"/>
      <c r="R84" s="503"/>
      <c r="S84" s="503"/>
      <c r="T84" s="503"/>
      <c r="U84" s="503"/>
      <c r="V84" s="503"/>
      <c r="W84" s="503"/>
      <c r="X84" s="503"/>
      <c r="Y84" s="503"/>
      <c r="Z84" s="503"/>
      <c r="AA84" s="503"/>
      <c r="AB84" s="503"/>
      <c r="AC84" s="503"/>
      <c r="AD84" s="503"/>
    </row>
    <row r="85" spans="1:30" s="550" customFormat="1" x14ac:dyDescent="0.2">
      <c r="A85" s="491" t="s">
        <v>1371</v>
      </c>
      <c r="B85" s="490">
        <f>SUMIFS(G32:G51,$F$32:$F$51,"&gt;"&amp;12, $F$32:$F$51,"&lt;="&amp;36)</f>
        <v>0</v>
      </c>
      <c r="C85" s="490">
        <f t="shared" ref="C85:E85" si="20">SUMIFS(H32:H51,$F$32:$F$51,"&gt;"&amp;12, $F$32:$F$51,"&lt;="&amp;36)</f>
        <v>0</v>
      </c>
      <c r="D85" s="490">
        <f t="shared" si="20"/>
        <v>0</v>
      </c>
      <c r="E85" s="490">
        <f t="shared" si="20"/>
        <v>0</v>
      </c>
      <c r="F85" s="548"/>
      <c r="G85" s="548"/>
      <c r="H85" s="548"/>
      <c r="I85" s="548"/>
      <c r="J85" s="548"/>
      <c r="K85" s="549"/>
      <c r="L85" s="503"/>
      <c r="M85" s="503"/>
      <c r="N85" s="503"/>
      <c r="O85" s="503"/>
      <c r="P85" s="503"/>
      <c r="Q85" s="503"/>
      <c r="R85" s="503"/>
      <c r="S85" s="503"/>
      <c r="T85" s="503"/>
      <c r="U85" s="503"/>
      <c r="V85" s="503"/>
      <c r="W85" s="503"/>
      <c r="X85" s="503"/>
      <c r="Y85" s="503"/>
      <c r="Z85" s="503"/>
      <c r="AA85" s="503"/>
      <c r="AB85" s="503"/>
      <c r="AC85" s="503"/>
      <c r="AD85" s="503"/>
    </row>
    <row r="86" spans="1:30" s="550" customFormat="1" x14ac:dyDescent="0.2">
      <c r="A86" s="491" t="s">
        <v>1372</v>
      </c>
      <c r="B86" s="490">
        <f>SUMIFS(G32:G51,$F$32:$F$51,"&gt;"&amp;36)</f>
        <v>0</v>
      </c>
      <c r="C86" s="490">
        <f t="shared" ref="C86:E86" si="21">SUMIFS(H32:H51,$F$32:$F$51,"&gt;"&amp;36)</f>
        <v>0</v>
      </c>
      <c r="D86" s="490">
        <f t="shared" si="21"/>
        <v>0</v>
      </c>
      <c r="E86" s="490">
        <f t="shared" si="21"/>
        <v>0</v>
      </c>
      <c r="F86" s="548"/>
      <c r="G86" s="548"/>
      <c r="H86" s="548"/>
      <c r="I86" s="548"/>
      <c r="J86" s="548"/>
      <c r="K86" s="549"/>
      <c r="L86" s="503"/>
      <c r="M86" s="503"/>
      <c r="N86" s="503"/>
      <c r="O86" s="503"/>
      <c r="P86" s="503"/>
      <c r="Q86" s="503"/>
      <c r="R86" s="503"/>
      <c r="S86" s="503"/>
      <c r="T86" s="503"/>
      <c r="U86" s="503"/>
      <c r="V86" s="503"/>
      <c r="W86" s="503"/>
      <c r="X86" s="503"/>
      <c r="Y86" s="503"/>
      <c r="Z86" s="503"/>
      <c r="AA86" s="503"/>
      <c r="AB86" s="503"/>
      <c r="AC86" s="503"/>
      <c r="AD86" s="503"/>
    </row>
    <row r="87" spans="1:30" s="550" customFormat="1" ht="38.25" x14ac:dyDescent="0.2">
      <c r="A87" s="530" t="s">
        <v>1418</v>
      </c>
      <c r="B87" s="487">
        <f>SUM(B88:B91)</f>
        <v>0</v>
      </c>
      <c r="C87" s="487">
        <f t="shared" ref="C87:E87" si="22">SUM(C88:C91)</f>
        <v>0</v>
      </c>
      <c r="D87" s="487">
        <f t="shared" si="22"/>
        <v>0</v>
      </c>
      <c r="E87" s="487">
        <f t="shared" si="22"/>
        <v>0</v>
      </c>
      <c r="F87" s="548"/>
      <c r="G87" s="548"/>
      <c r="H87" s="548"/>
      <c r="I87" s="548"/>
      <c r="J87" s="548"/>
      <c r="K87" s="549"/>
      <c r="L87" s="503"/>
      <c r="M87" s="503"/>
      <c r="N87" s="503"/>
      <c r="O87" s="503"/>
      <c r="P87" s="503"/>
      <c r="Q87" s="503"/>
      <c r="R87" s="503"/>
      <c r="S87" s="503"/>
      <c r="T87" s="503"/>
      <c r="U87" s="503"/>
      <c r="V87" s="503"/>
      <c r="W87" s="503"/>
      <c r="X87" s="503"/>
      <c r="Y87" s="503"/>
      <c r="Z87" s="503"/>
      <c r="AA87" s="503"/>
      <c r="AB87" s="503"/>
      <c r="AC87" s="503"/>
      <c r="AD87" s="503"/>
    </row>
    <row r="88" spans="1:30" s="550" customFormat="1" x14ac:dyDescent="0.2">
      <c r="A88" s="491" t="s">
        <v>1369</v>
      </c>
      <c r="B88" s="490">
        <f>SUMIFS(G53:G72,$F$53:$F$72,"&lt;="&amp;3)</f>
        <v>0</v>
      </c>
      <c r="C88" s="490">
        <f t="shared" ref="C88:E88" si="23">SUMIFS(H53:H72,$F$53:$F$72,"&lt;="&amp;3)</f>
        <v>0</v>
      </c>
      <c r="D88" s="490">
        <f t="shared" si="23"/>
        <v>0</v>
      </c>
      <c r="E88" s="490">
        <f t="shared" si="23"/>
        <v>0</v>
      </c>
      <c r="F88" s="548"/>
      <c r="G88" s="548"/>
      <c r="H88" s="548"/>
      <c r="I88" s="548"/>
      <c r="J88" s="548"/>
      <c r="K88" s="549"/>
      <c r="L88" s="503"/>
      <c r="M88" s="503"/>
      <c r="N88" s="503"/>
      <c r="O88" s="503"/>
      <c r="P88" s="503"/>
      <c r="Q88" s="503"/>
      <c r="R88" s="503"/>
      <c r="S88" s="503"/>
      <c r="T88" s="503"/>
      <c r="U88" s="503"/>
      <c r="V88" s="503"/>
      <c r="W88" s="503"/>
      <c r="X88" s="503"/>
      <c r="Y88" s="503"/>
      <c r="Z88" s="503"/>
      <c r="AA88" s="503"/>
      <c r="AB88" s="503"/>
      <c r="AC88" s="503"/>
      <c r="AD88" s="503"/>
    </row>
    <row r="89" spans="1:30" s="550" customFormat="1" x14ac:dyDescent="0.2">
      <c r="A89" s="491" t="s">
        <v>1370</v>
      </c>
      <c r="B89" s="490">
        <f>SUMIFS(G53:G72,$F$53:$F$72,"&gt;"&amp;3, $F$53:$F$72,"&lt;="&amp;12)</f>
        <v>0</v>
      </c>
      <c r="C89" s="490">
        <f t="shared" ref="C89:E89" si="24">SUMIFS(H53:H72,$F$53:$F$72,"&gt;"&amp;3, $F$53:$F$72,"&lt;="&amp;12)</f>
        <v>0</v>
      </c>
      <c r="D89" s="490">
        <f t="shared" si="24"/>
        <v>0</v>
      </c>
      <c r="E89" s="490">
        <f t="shared" si="24"/>
        <v>0</v>
      </c>
      <c r="F89" s="548"/>
      <c r="G89" s="548"/>
      <c r="H89" s="548"/>
      <c r="I89" s="548"/>
      <c r="J89" s="548"/>
      <c r="K89" s="549"/>
      <c r="L89" s="503"/>
      <c r="M89" s="503"/>
      <c r="N89" s="503"/>
      <c r="O89" s="503"/>
      <c r="P89" s="503"/>
      <c r="Q89" s="503"/>
      <c r="R89" s="503"/>
      <c r="S89" s="503"/>
      <c r="T89" s="503"/>
      <c r="U89" s="503"/>
      <c r="V89" s="503"/>
      <c r="W89" s="503"/>
      <c r="X89" s="503"/>
      <c r="Y89" s="503"/>
      <c r="Z89" s="503"/>
      <c r="AA89" s="503"/>
      <c r="AB89" s="503"/>
      <c r="AC89" s="503"/>
      <c r="AD89" s="503"/>
    </row>
    <row r="90" spans="1:30" s="550" customFormat="1" x14ac:dyDescent="0.2">
      <c r="A90" s="491" t="s">
        <v>1371</v>
      </c>
      <c r="B90" s="490">
        <f>SUMIFS(G53:G72,$F$53:$F$72,"&gt;"&amp;12, $F$53:$F$72,"&lt;="&amp;36)</f>
        <v>0</v>
      </c>
      <c r="C90" s="490">
        <f t="shared" ref="C90:E90" si="25">SUMIFS(H53:H72,$F$53:$F$72,"&gt;"&amp;12, $F$53:$F$72,"&lt;="&amp;36)</f>
        <v>0</v>
      </c>
      <c r="D90" s="490">
        <f t="shared" si="25"/>
        <v>0</v>
      </c>
      <c r="E90" s="490">
        <f t="shared" si="25"/>
        <v>0</v>
      </c>
      <c r="F90" s="548"/>
      <c r="G90" s="548"/>
      <c r="H90" s="548"/>
      <c r="I90" s="548"/>
      <c r="J90" s="548"/>
      <c r="K90" s="549"/>
      <c r="L90" s="503"/>
      <c r="M90" s="503"/>
      <c r="N90" s="503"/>
      <c r="O90" s="503"/>
      <c r="P90" s="503"/>
      <c r="Q90" s="503"/>
      <c r="R90" s="503"/>
      <c r="S90" s="503"/>
      <c r="T90" s="503"/>
      <c r="U90" s="503"/>
      <c r="V90" s="503"/>
      <c r="W90" s="503"/>
      <c r="X90" s="503"/>
      <c r="Y90" s="503"/>
      <c r="Z90" s="503"/>
      <c r="AA90" s="503"/>
      <c r="AB90" s="503"/>
      <c r="AC90" s="503"/>
      <c r="AD90" s="503"/>
    </row>
    <row r="91" spans="1:30" s="550" customFormat="1" x14ac:dyDescent="0.2">
      <c r="A91" s="491" t="s">
        <v>1372</v>
      </c>
      <c r="B91" s="490">
        <f>SUMIFS(G53:G72,$F$53:$F$72,"&gt;"&amp;36)</f>
        <v>0</v>
      </c>
      <c r="C91" s="490">
        <f t="shared" ref="C91:E91" si="26">SUMIFS(H53:H72,$F$53:$F$72,"&gt;"&amp;36)</f>
        <v>0</v>
      </c>
      <c r="D91" s="490">
        <f t="shared" si="26"/>
        <v>0</v>
      </c>
      <c r="E91" s="490">
        <f t="shared" si="26"/>
        <v>0</v>
      </c>
      <c r="F91" s="548"/>
      <c r="G91" s="548"/>
      <c r="H91" s="548"/>
      <c r="I91" s="548"/>
      <c r="J91" s="548"/>
      <c r="K91" s="549"/>
      <c r="L91" s="503"/>
      <c r="M91" s="503"/>
      <c r="N91" s="503"/>
      <c r="O91" s="503"/>
      <c r="P91" s="503"/>
      <c r="Q91" s="503"/>
      <c r="R91" s="503"/>
      <c r="S91" s="503"/>
      <c r="T91" s="503"/>
      <c r="U91" s="503"/>
      <c r="V91" s="503"/>
      <c r="W91" s="503"/>
      <c r="X91" s="503"/>
      <c r="Y91" s="503"/>
      <c r="Z91" s="503"/>
      <c r="AA91" s="503"/>
      <c r="AB91" s="503"/>
      <c r="AC91" s="503"/>
      <c r="AD91" s="503"/>
    </row>
    <row r="92" spans="1:30" s="550" customFormat="1" ht="25.5" x14ac:dyDescent="0.2">
      <c r="A92" s="495" t="s">
        <v>1420</v>
      </c>
      <c r="B92" s="519">
        <f>B78+B88</f>
        <v>0</v>
      </c>
      <c r="C92" s="519">
        <f t="shared" ref="C92:E92" si="27">C78+C88</f>
        <v>0</v>
      </c>
      <c r="D92" s="519">
        <f t="shared" si="27"/>
        <v>0</v>
      </c>
      <c r="E92" s="519">
        <f t="shared" si="27"/>
        <v>0</v>
      </c>
      <c r="F92" s="551" t="str">
        <f>IF(E92=(i.04119a!D17+i.04119a!D18),"",E92-(i.04119a!D17+i.04119a!D18))</f>
        <v/>
      </c>
      <c r="G92" s="548"/>
      <c r="H92" s="548"/>
      <c r="I92" s="548"/>
      <c r="J92" s="548"/>
      <c r="K92" s="548"/>
      <c r="L92" s="503"/>
      <c r="M92" s="503"/>
      <c r="N92" s="503"/>
      <c r="O92" s="503"/>
      <c r="P92" s="503"/>
      <c r="Q92" s="503"/>
      <c r="R92" s="503"/>
      <c r="S92" s="503"/>
      <c r="T92" s="503"/>
      <c r="U92" s="503"/>
      <c r="V92" s="503"/>
      <c r="W92" s="503"/>
      <c r="X92" s="503"/>
      <c r="Y92" s="503"/>
      <c r="Z92" s="503"/>
      <c r="AA92" s="503"/>
      <c r="AB92" s="503"/>
      <c r="AC92" s="503"/>
      <c r="AD92" s="503"/>
    </row>
    <row r="93" spans="1:30" s="550" customFormat="1" ht="25.5" x14ac:dyDescent="0.2">
      <c r="A93" s="495" t="s">
        <v>421</v>
      </c>
      <c r="B93" s="519">
        <f>SUM(B79:B81,B89:B91)</f>
        <v>0</v>
      </c>
      <c r="C93" s="519">
        <f t="shared" ref="C93:E93" si="28">SUM(C79:C81,C89:C91)</f>
        <v>0</v>
      </c>
      <c r="D93" s="519">
        <f t="shared" si="28"/>
        <v>0</v>
      </c>
      <c r="E93" s="519">
        <f t="shared" si="28"/>
        <v>0</v>
      </c>
      <c r="F93" s="551" t="str">
        <f>IF(E93=i.04119a!D48,"",E93-i.04119a!D48)</f>
        <v/>
      </c>
      <c r="G93" s="548"/>
      <c r="H93" s="548"/>
      <c r="I93" s="548"/>
      <c r="J93" s="548"/>
      <c r="K93" s="549"/>
      <c r="L93" s="503"/>
      <c r="M93" s="503"/>
      <c r="N93" s="503"/>
      <c r="O93" s="503"/>
      <c r="P93" s="503"/>
      <c r="Q93" s="503"/>
      <c r="R93" s="503"/>
      <c r="S93" s="503"/>
      <c r="T93" s="503"/>
      <c r="U93" s="503"/>
      <c r="V93" s="503"/>
      <c r="W93" s="503"/>
      <c r="X93" s="503"/>
      <c r="Y93" s="503"/>
      <c r="Z93" s="503"/>
      <c r="AA93" s="503"/>
      <c r="AB93" s="503"/>
      <c r="AC93" s="503"/>
      <c r="AD93" s="503"/>
    </row>
    <row r="94" spans="1:30" s="550" customFormat="1" x14ac:dyDescent="0.2">
      <c r="A94" s="510"/>
      <c r="B94" s="548"/>
      <c r="C94" s="548"/>
      <c r="D94" s="548"/>
      <c r="E94" s="548"/>
      <c r="F94" s="548"/>
      <c r="G94" s="548"/>
      <c r="H94" s="548"/>
      <c r="I94" s="548"/>
      <c r="J94" s="548"/>
      <c r="K94" s="549"/>
      <c r="L94" s="503"/>
      <c r="M94" s="503"/>
      <c r="N94" s="503"/>
      <c r="O94" s="503"/>
      <c r="P94" s="503"/>
      <c r="Q94" s="503"/>
      <c r="R94" s="503"/>
      <c r="S94" s="503"/>
      <c r="T94" s="503"/>
      <c r="U94" s="503"/>
      <c r="V94" s="503"/>
      <c r="W94" s="503"/>
      <c r="X94" s="503"/>
      <c r="Y94" s="503"/>
      <c r="Z94" s="503"/>
      <c r="AA94" s="503"/>
      <c r="AB94" s="503"/>
      <c r="AC94" s="503"/>
      <c r="AD94" s="503"/>
    </row>
    <row r="95" spans="1:30" s="550" customFormat="1" x14ac:dyDescent="0.2">
      <c r="A95" s="510"/>
      <c r="B95" s="548"/>
      <c r="C95" s="548"/>
      <c r="D95" s="548"/>
      <c r="E95" s="548"/>
      <c r="F95" s="548"/>
      <c r="G95" s="548"/>
      <c r="H95" s="548"/>
      <c r="I95" s="548"/>
      <c r="J95" s="548"/>
      <c r="K95" s="549"/>
      <c r="L95" s="503"/>
      <c r="M95" s="503"/>
      <c r="N95" s="503"/>
      <c r="O95" s="503"/>
      <c r="P95" s="503"/>
      <c r="Q95" s="503"/>
      <c r="R95" s="503"/>
      <c r="S95" s="503"/>
      <c r="T95" s="503"/>
      <c r="U95" s="503"/>
      <c r="V95" s="503"/>
      <c r="W95" s="503"/>
      <c r="X95" s="503"/>
      <c r="Y95" s="503"/>
      <c r="Z95" s="503"/>
      <c r="AA95" s="503"/>
      <c r="AB95" s="503"/>
      <c r="AC95" s="503"/>
      <c r="AD95" s="503"/>
    </row>
    <row r="96" spans="1:30" s="550" customFormat="1" ht="13.5" thickBot="1" x14ac:dyDescent="0.25">
      <c r="A96" s="510"/>
      <c r="B96" s="548"/>
      <c r="C96" s="548"/>
      <c r="D96" s="548"/>
      <c r="E96" s="548"/>
      <c r="F96" s="548"/>
      <c r="G96" s="548"/>
      <c r="H96" s="548"/>
      <c r="I96" s="548"/>
      <c r="J96" s="548"/>
      <c r="K96" s="549"/>
      <c r="L96" s="503"/>
      <c r="M96" s="503"/>
      <c r="N96" s="503"/>
      <c r="O96" s="503"/>
      <c r="P96" s="503"/>
      <c r="Q96" s="503"/>
      <c r="R96" s="503"/>
      <c r="S96" s="503"/>
      <c r="T96" s="503"/>
      <c r="U96" s="503"/>
      <c r="V96" s="503"/>
      <c r="W96" s="503"/>
      <c r="X96" s="503"/>
      <c r="Y96" s="503"/>
      <c r="Z96" s="503"/>
      <c r="AA96" s="503"/>
      <c r="AB96" s="503"/>
      <c r="AC96" s="503"/>
      <c r="AD96" s="503"/>
    </row>
    <row r="97" spans="1:30" s="550" customFormat="1" x14ac:dyDescent="0.2">
      <c r="A97" s="829" t="s">
        <v>1022</v>
      </c>
      <c r="B97" s="71"/>
      <c r="C97" s="506"/>
      <c r="D97" s="420"/>
      <c r="E97" s="420"/>
      <c r="F97" s="420"/>
      <c r="G97" s="803"/>
      <c r="H97" s="548"/>
      <c r="I97" s="548"/>
      <c r="J97" s="548"/>
      <c r="K97" s="549"/>
      <c r="L97" s="503"/>
      <c r="M97" s="503"/>
      <c r="N97" s="503"/>
      <c r="O97" s="503"/>
      <c r="P97" s="503"/>
      <c r="Q97" s="503"/>
      <c r="R97" s="503"/>
      <c r="S97" s="503"/>
      <c r="T97" s="503"/>
      <c r="U97" s="503"/>
      <c r="V97" s="503"/>
      <c r="W97" s="503"/>
      <c r="X97" s="503"/>
      <c r="Y97" s="503"/>
      <c r="Z97" s="503"/>
      <c r="AA97" s="503"/>
      <c r="AB97" s="503"/>
      <c r="AC97" s="503"/>
      <c r="AD97" s="503"/>
    </row>
    <row r="98" spans="1:30" s="550" customFormat="1" ht="26.1" customHeight="1" x14ac:dyDescent="0.2">
      <c r="A98" s="830" t="s">
        <v>1590</v>
      </c>
      <c r="B98" s="71"/>
      <c r="C98" s="506"/>
      <c r="D98" s="420"/>
      <c r="E98" s="420"/>
      <c r="F98" s="420"/>
      <c r="G98" s="803"/>
      <c r="H98" s="548"/>
      <c r="I98" s="548"/>
      <c r="J98" s="548"/>
      <c r="K98" s="549"/>
      <c r="L98" s="503"/>
      <c r="M98" s="503"/>
      <c r="N98" s="503"/>
      <c r="O98" s="503"/>
      <c r="P98" s="503"/>
      <c r="Q98" s="503"/>
      <c r="R98" s="503"/>
      <c r="S98" s="503"/>
      <c r="T98" s="503"/>
      <c r="U98" s="503"/>
      <c r="V98" s="503"/>
      <c r="W98" s="503"/>
      <c r="X98" s="503"/>
      <c r="Y98" s="503"/>
      <c r="Z98" s="503"/>
      <c r="AA98" s="503"/>
      <c r="AB98" s="503"/>
      <c r="AC98" s="503"/>
      <c r="AD98" s="503"/>
    </row>
    <row r="99" spans="1:30" s="550" customFormat="1" ht="48.95" customHeight="1" x14ac:dyDescent="0.2">
      <c r="A99" s="1250" t="s">
        <v>1603</v>
      </c>
      <c r="B99" s="1250"/>
      <c r="C99" s="1250"/>
      <c r="D99" s="1250"/>
      <c r="E99" s="1250"/>
      <c r="F99" s="1250"/>
      <c r="G99" s="1250"/>
      <c r="H99" s="548"/>
      <c r="I99" s="548"/>
      <c r="J99" s="548"/>
      <c r="K99" s="549"/>
      <c r="L99" s="503"/>
      <c r="M99" s="503"/>
      <c r="N99" s="503"/>
      <c r="O99" s="503"/>
      <c r="P99" s="503"/>
      <c r="Q99" s="503"/>
      <c r="R99" s="503"/>
      <c r="S99" s="503"/>
      <c r="T99" s="503"/>
      <c r="U99" s="503"/>
      <c r="V99" s="503"/>
      <c r="W99" s="503"/>
      <c r="X99" s="503"/>
      <c r="Y99" s="503"/>
      <c r="Z99" s="503"/>
      <c r="AA99" s="503"/>
      <c r="AB99" s="503"/>
      <c r="AC99" s="503"/>
      <c r="AD99" s="503"/>
    </row>
    <row r="100" spans="1:30" s="550" customFormat="1" ht="33" customHeight="1" x14ac:dyDescent="0.2">
      <c r="A100" s="1232" t="s">
        <v>1604</v>
      </c>
      <c r="B100" s="1232"/>
      <c r="C100" s="1232"/>
      <c r="D100" s="1232"/>
      <c r="E100" s="1232"/>
      <c r="F100" s="1232"/>
      <c r="G100" s="1232"/>
      <c r="H100" s="548"/>
      <c r="I100" s="548"/>
      <c r="J100" s="548"/>
      <c r="K100" s="549"/>
      <c r="L100" s="503"/>
      <c r="M100" s="503"/>
      <c r="N100" s="503"/>
      <c r="O100" s="503"/>
      <c r="P100" s="503"/>
      <c r="Q100" s="503"/>
      <c r="R100" s="503"/>
      <c r="S100" s="503"/>
      <c r="T100" s="503"/>
      <c r="U100" s="503"/>
      <c r="V100" s="503"/>
      <c r="W100" s="503"/>
      <c r="X100" s="503"/>
      <c r="Y100" s="503"/>
      <c r="Z100" s="503"/>
      <c r="AA100" s="503"/>
      <c r="AB100" s="503"/>
      <c r="AC100" s="503"/>
      <c r="AD100" s="503"/>
    </row>
    <row r="101" spans="1:30" s="550" customFormat="1" ht="12.95" customHeight="1" x14ac:dyDescent="0.2">
      <c r="A101" s="1232" t="s">
        <v>1605</v>
      </c>
      <c r="B101" s="1232"/>
      <c r="C101" s="1232"/>
      <c r="D101" s="1232"/>
      <c r="E101" s="1232"/>
      <c r="F101" s="1232"/>
      <c r="G101" s="1232"/>
      <c r="H101" s="548"/>
      <c r="I101" s="548"/>
      <c r="J101" s="548"/>
      <c r="K101" s="549"/>
      <c r="L101" s="503"/>
      <c r="M101" s="503"/>
      <c r="N101" s="503"/>
      <c r="O101" s="503"/>
      <c r="P101" s="503"/>
      <c r="Q101" s="503"/>
      <c r="R101" s="503"/>
      <c r="S101" s="503"/>
      <c r="T101" s="503"/>
      <c r="U101" s="503"/>
      <c r="V101" s="503"/>
      <c r="W101" s="503"/>
      <c r="X101" s="503"/>
      <c r="Y101" s="503"/>
      <c r="Z101" s="503"/>
      <c r="AA101" s="503"/>
      <c r="AB101" s="503"/>
      <c r="AC101" s="503"/>
      <c r="AD101" s="503"/>
    </row>
    <row r="102" spans="1:30" s="550" customFormat="1" x14ac:dyDescent="0.2">
      <c r="A102" s="832"/>
      <c r="B102" s="71"/>
      <c r="C102" s="506"/>
      <c r="D102" s="420"/>
      <c r="E102" s="420"/>
      <c r="F102" s="420"/>
      <c r="G102" s="803"/>
      <c r="H102" s="548"/>
      <c r="I102" s="548"/>
      <c r="J102" s="548"/>
      <c r="K102" s="549"/>
      <c r="L102" s="503"/>
      <c r="M102" s="503"/>
      <c r="N102" s="503"/>
      <c r="O102" s="503"/>
      <c r="P102" s="503"/>
      <c r="Q102" s="503"/>
      <c r="R102" s="503"/>
      <c r="S102" s="503"/>
      <c r="T102" s="503"/>
      <c r="U102" s="503"/>
      <c r="V102" s="503"/>
      <c r="W102" s="503"/>
      <c r="X102" s="503"/>
      <c r="Y102" s="503"/>
      <c r="Z102" s="503"/>
      <c r="AA102" s="503"/>
      <c r="AB102" s="503"/>
      <c r="AC102" s="503"/>
      <c r="AD102" s="503"/>
    </row>
    <row r="103" spans="1:30" s="550" customFormat="1" x14ac:dyDescent="0.2">
      <c r="A103" s="833" t="s">
        <v>1594</v>
      </c>
      <c r="B103" s="833" t="s">
        <v>1595</v>
      </c>
      <c r="C103" s="506"/>
      <c r="D103" s="420"/>
      <c r="E103" s="420"/>
      <c r="F103" s="420"/>
      <c r="G103" s="803"/>
      <c r="H103" s="548"/>
      <c r="I103" s="548"/>
      <c r="J103" s="548"/>
      <c r="K103" s="548"/>
      <c r="L103" s="503"/>
      <c r="M103" s="503"/>
      <c r="N103" s="503"/>
      <c r="O103" s="503"/>
      <c r="P103" s="503"/>
      <c r="Q103" s="503"/>
      <c r="R103" s="503"/>
      <c r="S103" s="503"/>
      <c r="T103" s="503"/>
      <c r="U103" s="503"/>
      <c r="V103" s="503"/>
      <c r="W103" s="503"/>
      <c r="X103" s="503"/>
      <c r="Y103" s="503"/>
      <c r="Z103" s="503"/>
      <c r="AA103" s="503"/>
      <c r="AB103" s="503"/>
      <c r="AC103" s="503"/>
      <c r="AD103" s="503"/>
    </row>
    <row r="104" spans="1:30" s="550" customFormat="1" x14ac:dyDescent="0.2">
      <c r="A104" s="834" t="s">
        <v>1596</v>
      </c>
      <c r="B104" s="833"/>
      <c r="C104" s="506"/>
      <c r="D104" s="420"/>
      <c r="E104" s="420"/>
      <c r="F104" s="420"/>
      <c r="G104" s="803"/>
      <c r="H104" s="548"/>
      <c r="I104" s="548"/>
      <c r="J104" s="548"/>
      <c r="K104" s="549"/>
      <c r="L104" s="503"/>
      <c r="M104" s="503"/>
      <c r="N104" s="503"/>
      <c r="O104" s="503"/>
      <c r="P104" s="503"/>
      <c r="Q104" s="503"/>
      <c r="R104" s="503"/>
      <c r="S104" s="503"/>
      <c r="T104" s="503"/>
      <c r="U104" s="503"/>
      <c r="V104" s="503"/>
      <c r="W104" s="503"/>
      <c r="X104" s="503"/>
      <c r="Y104" s="503"/>
      <c r="Z104" s="503"/>
      <c r="AA104" s="503"/>
      <c r="AB104" s="503"/>
      <c r="AC104" s="503"/>
      <c r="AD104" s="503"/>
    </row>
    <row r="105" spans="1:30" s="550" customFormat="1" x14ac:dyDescent="0.2">
      <c r="A105" s="834" t="s">
        <v>1597</v>
      </c>
      <c r="B105" s="835"/>
      <c r="C105" s="506"/>
      <c r="D105" s="420"/>
      <c r="E105" s="420"/>
      <c r="F105" s="420"/>
      <c r="G105" s="803"/>
      <c r="H105" s="548"/>
      <c r="I105" s="548"/>
      <c r="J105" s="548"/>
      <c r="K105" s="549"/>
      <c r="L105" s="503"/>
      <c r="M105" s="503"/>
      <c r="N105" s="503"/>
      <c r="O105" s="503"/>
      <c r="P105" s="503"/>
      <c r="Q105" s="503"/>
      <c r="R105" s="503"/>
      <c r="S105" s="503"/>
      <c r="T105" s="503"/>
      <c r="U105" s="503"/>
      <c r="V105" s="503"/>
      <c r="W105" s="503"/>
      <c r="X105" s="503"/>
      <c r="Y105" s="503"/>
      <c r="Z105" s="503"/>
      <c r="AA105" s="503"/>
      <c r="AB105" s="503"/>
      <c r="AC105" s="503"/>
      <c r="AD105" s="503"/>
    </row>
    <row r="106" spans="1:30" s="550" customFormat="1" x14ac:dyDescent="0.2">
      <c r="A106" s="834" t="s">
        <v>1598</v>
      </c>
      <c r="B106" s="836"/>
      <c r="C106" s="506"/>
      <c r="D106" s="420"/>
      <c r="E106" s="420"/>
      <c r="F106" s="420"/>
      <c r="G106" s="803"/>
      <c r="H106" s="548"/>
      <c r="I106" s="548"/>
      <c r="J106" s="548"/>
      <c r="K106" s="549"/>
      <c r="L106" s="503"/>
      <c r="M106" s="503"/>
      <c r="N106" s="503"/>
      <c r="O106" s="503"/>
      <c r="P106" s="503"/>
      <c r="Q106" s="503"/>
      <c r="R106" s="503"/>
      <c r="S106" s="503"/>
      <c r="T106" s="503"/>
      <c r="U106" s="503"/>
      <c r="V106" s="503"/>
      <c r="W106" s="503"/>
      <c r="X106" s="503"/>
      <c r="Y106" s="503"/>
      <c r="Z106" s="503"/>
      <c r="AA106" s="503"/>
      <c r="AB106" s="503"/>
      <c r="AC106" s="503"/>
      <c r="AD106" s="503"/>
    </row>
    <row r="107" spans="1:30" s="550" customFormat="1" x14ac:dyDescent="0.2">
      <c r="A107" s="834" t="s">
        <v>1599</v>
      </c>
      <c r="B107" s="837"/>
      <c r="C107" s="506"/>
      <c r="D107" s="420"/>
      <c r="E107" s="420"/>
      <c r="F107" s="420"/>
      <c r="G107" s="803"/>
      <c r="H107" s="548"/>
      <c r="I107" s="548"/>
      <c r="J107" s="548"/>
      <c r="K107" s="549"/>
      <c r="L107" s="503"/>
      <c r="M107" s="503"/>
      <c r="N107" s="503"/>
      <c r="O107" s="503"/>
      <c r="P107" s="503"/>
      <c r="Q107" s="503"/>
      <c r="R107" s="503"/>
      <c r="S107" s="503"/>
      <c r="T107" s="503"/>
      <c r="U107" s="503"/>
      <c r="V107" s="503"/>
      <c r="W107" s="503"/>
      <c r="X107" s="503"/>
      <c r="Y107" s="503"/>
      <c r="Z107" s="503"/>
      <c r="AA107" s="503"/>
      <c r="AB107" s="503"/>
      <c r="AC107" s="503"/>
      <c r="AD107" s="503"/>
    </row>
    <row r="108" spans="1:30" s="550" customFormat="1" x14ac:dyDescent="0.2">
      <c r="A108" s="510"/>
      <c r="B108" s="548"/>
      <c r="C108" s="548"/>
      <c r="D108" s="548"/>
      <c r="E108" s="548"/>
      <c r="F108" s="548"/>
      <c r="G108" s="548"/>
      <c r="H108" s="548"/>
      <c r="I108" s="548"/>
      <c r="J108" s="548"/>
      <c r="K108" s="549"/>
      <c r="L108" s="503"/>
      <c r="M108" s="503"/>
      <c r="N108" s="503"/>
      <c r="O108" s="503"/>
      <c r="P108" s="503"/>
      <c r="Q108" s="503"/>
      <c r="R108" s="503"/>
      <c r="S108" s="503"/>
      <c r="T108" s="503"/>
      <c r="U108" s="503"/>
      <c r="V108" s="503"/>
      <c r="W108" s="503"/>
      <c r="X108" s="503"/>
      <c r="Y108" s="503"/>
      <c r="Z108" s="503"/>
      <c r="AA108" s="503"/>
      <c r="AB108" s="503"/>
      <c r="AC108" s="503"/>
      <c r="AD108" s="503"/>
    </row>
    <row r="109" spans="1:30" s="550" customFormat="1" x14ac:dyDescent="0.2">
      <c r="A109" s="510"/>
      <c r="B109" s="548"/>
      <c r="C109" s="548"/>
      <c r="D109" s="548"/>
      <c r="E109" s="548"/>
      <c r="F109" s="548"/>
      <c r="G109" s="548"/>
      <c r="H109" s="548"/>
      <c r="I109" s="548"/>
      <c r="J109" s="548"/>
      <c r="K109" s="549"/>
      <c r="L109" s="503"/>
      <c r="M109" s="503"/>
      <c r="N109" s="503"/>
      <c r="O109" s="503"/>
      <c r="P109" s="503"/>
      <c r="Q109" s="503"/>
      <c r="R109" s="503"/>
      <c r="S109" s="503"/>
      <c r="T109" s="503"/>
      <c r="U109" s="503"/>
      <c r="V109" s="503"/>
      <c r="W109" s="503"/>
      <c r="X109" s="503"/>
      <c r="Y109" s="503"/>
      <c r="Z109" s="503"/>
      <c r="AA109" s="503"/>
      <c r="AB109" s="503"/>
      <c r="AC109" s="503"/>
      <c r="AD109" s="503"/>
    </row>
    <row r="110" spans="1:30" s="550" customFormat="1" x14ac:dyDescent="0.2">
      <c r="A110" s="510"/>
      <c r="B110" s="548"/>
      <c r="C110" s="548"/>
      <c r="D110" s="548"/>
      <c r="E110" s="548"/>
      <c r="F110" s="548"/>
      <c r="G110" s="548"/>
      <c r="H110" s="548"/>
      <c r="I110" s="548"/>
      <c r="J110" s="548"/>
      <c r="K110" s="549"/>
      <c r="L110" s="503"/>
      <c r="M110" s="503"/>
      <c r="N110" s="503"/>
      <c r="O110" s="503"/>
      <c r="P110" s="503"/>
      <c r="Q110" s="503"/>
      <c r="R110" s="503"/>
      <c r="S110" s="503"/>
      <c r="T110" s="503"/>
      <c r="U110" s="503"/>
      <c r="V110" s="503"/>
      <c r="W110" s="503"/>
      <c r="X110" s="503"/>
      <c r="Y110" s="503"/>
      <c r="Z110" s="503"/>
      <c r="AA110" s="503"/>
      <c r="AB110" s="503"/>
      <c r="AC110" s="503"/>
      <c r="AD110" s="503"/>
    </row>
    <row r="111" spans="1:30" s="550" customFormat="1" x14ac:dyDescent="0.2">
      <c r="A111" s="510"/>
      <c r="B111" s="548"/>
      <c r="C111" s="548"/>
      <c r="D111" s="548"/>
      <c r="E111" s="548"/>
      <c r="F111" s="548"/>
      <c r="G111" s="548"/>
      <c r="H111" s="548"/>
      <c r="I111" s="548"/>
      <c r="J111" s="548"/>
      <c r="K111" s="549"/>
      <c r="L111" s="503"/>
      <c r="M111" s="503"/>
      <c r="N111" s="503"/>
      <c r="O111" s="503"/>
      <c r="P111" s="503"/>
      <c r="Q111" s="503"/>
      <c r="R111" s="503"/>
      <c r="S111" s="503"/>
      <c r="T111" s="503"/>
      <c r="U111" s="503"/>
      <c r="V111" s="503"/>
      <c r="W111" s="503"/>
      <c r="X111" s="503"/>
      <c r="Y111" s="503"/>
      <c r="Z111" s="503"/>
      <c r="AA111" s="503"/>
      <c r="AB111" s="503"/>
      <c r="AC111" s="503"/>
      <c r="AD111" s="503"/>
    </row>
    <row r="112" spans="1:30" s="550" customFormat="1" x14ac:dyDescent="0.2">
      <c r="A112" s="510"/>
      <c r="B112" s="548"/>
      <c r="C112" s="548"/>
      <c r="D112" s="548"/>
      <c r="E112" s="548"/>
      <c r="F112" s="548"/>
      <c r="G112" s="548"/>
      <c r="H112" s="548"/>
      <c r="I112" s="548"/>
      <c r="J112" s="548"/>
      <c r="K112" s="549"/>
      <c r="L112" s="503"/>
      <c r="M112" s="503"/>
      <c r="N112" s="503"/>
      <c r="O112" s="503"/>
      <c r="P112" s="503"/>
      <c r="Q112" s="503"/>
      <c r="R112" s="503"/>
      <c r="S112" s="503"/>
      <c r="T112" s="503"/>
      <c r="U112" s="503"/>
      <c r="V112" s="503"/>
      <c r="W112" s="503"/>
      <c r="X112" s="503"/>
      <c r="Y112" s="503"/>
      <c r="Z112" s="503"/>
      <c r="AA112" s="503"/>
      <c r="AB112" s="503"/>
      <c r="AC112" s="503"/>
      <c r="AD112" s="503"/>
    </row>
    <row r="113" spans="1:30" s="550" customFormat="1" x14ac:dyDescent="0.2">
      <c r="A113" s="510"/>
      <c r="B113" s="548"/>
      <c r="C113" s="548"/>
      <c r="D113" s="548"/>
      <c r="E113" s="548"/>
      <c r="F113" s="548"/>
      <c r="G113" s="548"/>
      <c r="H113" s="548"/>
      <c r="I113" s="548"/>
      <c r="J113" s="548"/>
      <c r="K113" s="549"/>
      <c r="L113" s="503"/>
      <c r="M113" s="503"/>
      <c r="N113" s="503"/>
      <c r="O113" s="503"/>
      <c r="P113" s="503"/>
      <c r="Q113" s="503"/>
      <c r="R113" s="503"/>
      <c r="S113" s="503"/>
      <c r="T113" s="503"/>
      <c r="U113" s="503"/>
      <c r="V113" s="503"/>
      <c r="W113" s="503"/>
      <c r="X113" s="503"/>
      <c r="Y113" s="503"/>
      <c r="Z113" s="503"/>
      <c r="AA113" s="503"/>
      <c r="AB113" s="503"/>
      <c r="AC113" s="503"/>
      <c r="AD113" s="503"/>
    </row>
    <row r="114" spans="1:30" s="550" customFormat="1" x14ac:dyDescent="0.2">
      <c r="A114" s="510"/>
      <c r="B114" s="548"/>
      <c r="C114" s="548"/>
      <c r="D114" s="548"/>
      <c r="E114" s="548"/>
      <c r="F114" s="548"/>
      <c r="G114" s="548"/>
      <c r="H114" s="548"/>
      <c r="I114" s="548"/>
      <c r="J114" s="548"/>
      <c r="K114" s="548"/>
      <c r="L114" s="503"/>
      <c r="M114" s="503"/>
      <c r="N114" s="503"/>
      <c r="O114" s="503"/>
      <c r="P114" s="503"/>
      <c r="Q114" s="503"/>
      <c r="R114" s="503"/>
      <c r="S114" s="503"/>
      <c r="T114" s="503"/>
      <c r="U114" s="503"/>
      <c r="V114" s="503"/>
      <c r="W114" s="503"/>
      <c r="X114" s="503"/>
      <c r="Y114" s="503"/>
      <c r="Z114" s="503"/>
      <c r="AA114" s="503"/>
      <c r="AB114" s="503"/>
      <c r="AC114" s="503"/>
      <c r="AD114" s="503"/>
    </row>
    <row r="115" spans="1:30" s="550" customFormat="1" x14ac:dyDescent="0.2">
      <c r="A115" s="510"/>
      <c r="B115" s="548"/>
      <c r="C115" s="548"/>
      <c r="D115" s="548"/>
      <c r="E115" s="548"/>
      <c r="F115" s="548"/>
      <c r="G115" s="548"/>
      <c r="H115" s="548"/>
      <c r="I115" s="548"/>
      <c r="J115" s="548"/>
      <c r="K115" s="548"/>
      <c r="L115" s="503"/>
      <c r="M115" s="503"/>
      <c r="N115" s="503"/>
      <c r="O115" s="503"/>
      <c r="P115" s="503"/>
      <c r="Q115" s="503"/>
      <c r="R115" s="503"/>
      <c r="S115" s="503"/>
      <c r="T115" s="503"/>
      <c r="U115" s="503"/>
      <c r="V115" s="503"/>
      <c r="W115" s="503"/>
      <c r="X115" s="503"/>
      <c r="Y115" s="503"/>
      <c r="Z115" s="503"/>
      <c r="AA115" s="503"/>
      <c r="AB115" s="503"/>
      <c r="AC115" s="503"/>
      <c r="AD115" s="503"/>
    </row>
    <row r="116" spans="1:30" s="550" customFormat="1" x14ac:dyDescent="0.2">
      <c r="A116" s="510"/>
      <c r="B116" s="548"/>
      <c r="C116" s="548"/>
      <c r="D116" s="548"/>
      <c r="E116" s="548"/>
      <c r="F116" s="548"/>
      <c r="G116" s="548"/>
      <c r="H116" s="548"/>
      <c r="I116" s="548"/>
      <c r="J116" s="548"/>
      <c r="K116" s="549"/>
      <c r="L116" s="503"/>
      <c r="M116" s="503"/>
      <c r="N116" s="503"/>
      <c r="O116" s="503"/>
      <c r="P116" s="503"/>
      <c r="Q116" s="503"/>
      <c r="R116" s="503"/>
      <c r="S116" s="503"/>
      <c r="T116" s="503"/>
      <c r="U116" s="503"/>
      <c r="V116" s="503"/>
      <c r="W116" s="503"/>
      <c r="X116" s="503"/>
      <c r="Y116" s="503"/>
      <c r="Z116" s="503"/>
      <c r="AA116" s="503"/>
      <c r="AB116" s="503"/>
      <c r="AC116" s="503"/>
      <c r="AD116" s="503"/>
    </row>
    <row r="117" spans="1:30" s="550" customFormat="1" x14ac:dyDescent="0.2">
      <c r="A117" s="510"/>
      <c r="B117" s="548"/>
      <c r="C117" s="548"/>
      <c r="D117" s="548"/>
      <c r="E117" s="548"/>
      <c r="F117" s="548"/>
      <c r="G117" s="548"/>
      <c r="H117" s="548"/>
      <c r="I117" s="548"/>
      <c r="J117" s="548"/>
      <c r="K117" s="549"/>
      <c r="L117" s="503"/>
      <c r="M117" s="503"/>
      <c r="N117" s="503"/>
      <c r="O117" s="503"/>
      <c r="P117" s="503"/>
      <c r="Q117" s="503"/>
      <c r="R117" s="503"/>
      <c r="S117" s="503"/>
      <c r="T117" s="503"/>
      <c r="U117" s="503"/>
      <c r="V117" s="503"/>
      <c r="W117" s="503"/>
      <c r="X117" s="503"/>
      <c r="Y117" s="503"/>
      <c r="Z117" s="503"/>
      <c r="AA117" s="503"/>
      <c r="AB117" s="503"/>
      <c r="AC117" s="503"/>
      <c r="AD117" s="503"/>
    </row>
    <row r="118" spans="1:30" s="550" customFormat="1" x14ac:dyDescent="0.2">
      <c r="A118" s="510"/>
      <c r="B118" s="548"/>
      <c r="C118" s="548"/>
      <c r="D118" s="548"/>
      <c r="E118" s="548"/>
      <c r="F118" s="548"/>
      <c r="G118" s="548"/>
      <c r="H118" s="548"/>
      <c r="I118" s="548"/>
      <c r="J118" s="548"/>
      <c r="K118" s="549"/>
      <c r="L118" s="503"/>
      <c r="M118" s="503"/>
      <c r="N118" s="503"/>
      <c r="O118" s="503"/>
      <c r="P118" s="503"/>
      <c r="Q118" s="503"/>
      <c r="R118" s="503"/>
      <c r="S118" s="503"/>
      <c r="T118" s="503"/>
      <c r="U118" s="503"/>
      <c r="V118" s="503"/>
      <c r="W118" s="503"/>
      <c r="X118" s="503"/>
      <c r="Y118" s="503"/>
      <c r="Z118" s="503"/>
      <c r="AA118" s="503"/>
      <c r="AB118" s="503"/>
      <c r="AC118" s="503"/>
      <c r="AD118" s="503"/>
    </row>
    <row r="119" spans="1:30" s="550" customFormat="1" x14ac:dyDescent="0.2">
      <c r="A119" s="510"/>
      <c r="B119" s="548"/>
      <c r="C119" s="548"/>
      <c r="D119" s="548"/>
      <c r="E119" s="548"/>
      <c r="F119" s="548"/>
      <c r="G119" s="548"/>
      <c r="H119" s="548"/>
      <c r="I119" s="548"/>
      <c r="J119" s="548"/>
      <c r="K119" s="549"/>
      <c r="L119" s="503"/>
      <c r="M119" s="503"/>
      <c r="N119" s="503"/>
      <c r="O119" s="503"/>
      <c r="P119" s="503"/>
      <c r="Q119" s="503"/>
      <c r="R119" s="503"/>
      <c r="S119" s="503"/>
      <c r="T119" s="503"/>
      <c r="U119" s="503"/>
      <c r="V119" s="503"/>
      <c r="W119" s="503"/>
      <c r="X119" s="503"/>
      <c r="Y119" s="503"/>
      <c r="Z119" s="503"/>
      <c r="AA119" s="503"/>
      <c r="AB119" s="503"/>
      <c r="AC119" s="503"/>
      <c r="AD119" s="503"/>
    </row>
    <row r="120" spans="1:30" s="550" customFormat="1" x14ac:dyDescent="0.2">
      <c r="A120" s="510"/>
      <c r="B120" s="548"/>
      <c r="C120" s="548"/>
      <c r="D120" s="548"/>
      <c r="E120" s="548"/>
      <c r="F120" s="548"/>
      <c r="G120" s="548"/>
      <c r="H120" s="548"/>
      <c r="I120" s="548"/>
      <c r="J120" s="548"/>
      <c r="K120" s="549"/>
      <c r="L120" s="503"/>
      <c r="M120" s="503"/>
      <c r="N120" s="503"/>
      <c r="O120" s="503"/>
      <c r="P120" s="503"/>
      <c r="Q120" s="503"/>
      <c r="R120" s="503"/>
      <c r="S120" s="503"/>
      <c r="T120" s="503"/>
      <c r="U120" s="503"/>
      <c r="V120" s="503"/>
      <c r="W120" s="503"/>
      <c r="X120" s="503"/>
      <c r="Y120" s="503"/>
      <c r="Z120" s="503"/>
      <c r="AA120" s="503"/>
      <c r="AB120" s="503"/>
      <c r="AC120" s="503"/>
      <c r="AD120" s="503"/>
    </row>
    <row r="121" spans="1:30" s="550" customFormat="1" x14ac:dyDescent="0.2">
      <c r="A121" s="510"/>
      <c r="B121" s="548"/>
      <c r="C121" s="548"/>
      <c r="D121" s="548"/>
      <c r="E121" s="548"/>
      <c r="F121" s="548"/>
      <c r="G121" s="548"/>
      <c r="H121" s="548"/>
      <c r="I121" s="548"/>
      <c r="J121" s="548"/>
      <c r="K121" s="549"/>
      <c r="L121" s="503"/>
      <c r="M121" s="503"/>
      <c r="N121" s="503"/>
      <c r="O121" s="503"/>
      <c r="P121" s="503"/>
      <c r="Q121" s="503"/>
      <c r="R121" s="503"/>
      <c r="S121" s="503"/>
      <c r="T121" s="503"/>
      <c r="U121" s="503"/>
      <c r="V121" s="503"/>
      <c r="W121" s="503"/>
      <c r="X121" s="503"/>
      <c r="Y121" s="503"/>
      <c r="Z121" s="503"/>
      <c r="AA121" s="503"/>
      <c r="AB121" s="503"/>
      <c r="AC121" s="503"/>
      <c r="AD121" s="503"/>
    </row>
    <row r="122" spans="1:30" s="550" customFormat="1" x14ac:dyDescent="0.2">
      <c r="A122" s="510"/>
      <c r="B122" s="548"/>
      <c r="C122" s="548"/>
      <c r="D122" s="548"/>
      <c r="E122" s="548"/>
      <c r="F122" s="548"/>
      <c r="G122" s="548"/>
      <c r="H122" s="548"/>
      <c r="I122" s="548"/>
      <c r="J122" s="548"/>
      <c r="K122" s="549"/>
      <c r="L122" s="503"/>
      <c r="M122" s="503"/>
      <c r="N122" s="503"/>
      <c r="O122" s="503"/>
      <c r="P122" s="503"/>
      <c r="Q122" s="503"/>
      <c r="R122" s="503"/>
      <c r="S122" s="503"/>
      <c r="T122" s="503"/>
      <c r="U122" s="503"/>
      <c r="V122" s="503"/>
      <c r="W122" s="503"/>
      <c r="X122" s="503"/>
      <c r="Y122" s="503"/>
      <c r="Z122" s="503"/>
      <c r="AA122" s="503"/>
      <c r="AB122" s="503"/>
      <c r="AC122" s="503"/>
      <c r="AD122" s="503"/>
    </row>
    <row r="123" spans="1:30" s="550" customFormat="1" x14ac:dyDescent="0.2">
      <c r="A123" s="510"/>
      <c r="B123" s="548"/>
      <c r="C123" s="548"/>
      <c r="D123" s="548"/>
      <c r="E123" s="548"/>
      <c r="F123" s="548"/>
      <c r="G123" s="548"/>
      <c r="H123" s="548"/>
      <c r="I123" s="548"/>
      <c r="J123" s="548"/>
      <c r="K123" s="549"/>
      <c r="L123" s="503"/>
      <c r="M123" s="503"/>
      <c r="N123" s="503"/>
      <c r="O123" s="503"/>
      <c r="P123" s="503"/>
      <c r="Q123" s="503"/>
      <c r="R123" s="503"/>
      <c r="S123" s="503"/>
      <c r="T123" s="503"/>
      <c r="U123" s="503"/>
      <c r="V123" s="503"/>
      <c r="W123" s="503"/>
      <c r="X123" s="503"/>
      <c r="Y123" s="503"/>
      <c r="Z123" s="503"/>
      <c r="AA123" s="503"/>
      <c r="AB123" s="503"/>
      <c r="AC123" s="503"/>
      <c r="AD123" s="503"/>
    </row>
    <row r="124" spans="1:30" s="550" customFormat="1" x14ac:dyDescent="0.2">
      <c r="A124" s="510"/>
      <c r="B124" s="548"/>
      <c r="C124" s="548"/>
      <c r="D124" s="548"/>
      <c r="E124" s="548"/>
      <c r="F124" s="548"/>
      <c r="G124" s="548"/>
      <c r="H124" s="548"/>
      <c r="I124" s="548"/>
      <c r="J124" s="548"/>
      <c r="K124" s="549"/>
      <c r="L124" s="503"/>
      <c r="M124" s="503"/>
      <c r="N124" s="503"/>
      <c r="O124" s="503"/>
      <c r="P124" s="503"/>
      <c r="Q124" s="503"/>
      <c r="R124" s="503"/>
      <c r="S124" s="503"/>
      <c r="T124" s="503"/>
      <c r="U124" s="503"/>
      <c r="V124" s="503"/>
      <c r="W124" s="503"/>
      <c r="X124" s="503"/>
      <c r="Y124" s="503"/>
      <c r="Z124" s="503"/>
      <c r="AA124" s="503"/>
      <c r="AB124" s="503"/>
      <c r="AC124" s="503"/>
      <c r="AD124" s="503"/>
    </row>
    <row r="125" spans="1:30" s="550" customFormat="1" x14ac:dyDescent="0.2">
      <c r="A125" s="510"/>
      <c r="B125" s="548"/>
      <c r="C125" s="548"/>
      <c r="D125" s="548"/>
      <c r="E125" s="548"/>
      <c r="F125" s="548"/>
      <c r="G125" s="548"/>
      <c r="H125" s="548"/>
      <c r="I125" s="548"/>
      <c r="J125" s="548"/>
      <c r="K125" s="549"/>
      <c r="L125" s="503"/>
      <c r="M125" s="503"/>
      <c r="N125" s="503"/>
      <c r="O125" s="503"/>
      <c r="P125" s="503"/>
      <c r="Q125" s="503"/>
      <c r="R125" s="503"/>
      <c r="S125" s="503"/>
      <c r="T125" s="503"/>
      <c r="U125" s="503"/>
      <c r="V125" s="503"/>
      <c r="W125" s="503"/>
      <c r="X125" s="503"/>
      <c r="Y125" s="503"/>
      <c r="Z125" s="503"/>
      <c r="AA125" s="503"/>
      <c r="AB125" s="503"/>
      <c r="AC125" s="503"/>
      <c r="AD125" s="503"/>
    </row>
    <row r="126" spans="1:30" s="550" customFormat="1" x14ac:dyDescent="0.2">
      <c r="A126" s="510"/>
      <c r="B126" s="548"/>
      <c r="C126" s="548"/>
      <c r="D126" s="548"/>
      <c r="E126" s="548"/>
      <c r="F126" s="548"/>
      <c r="G126" s="548"/>
      <c r="H126" s="548"/>
      <c r="I126" s="548"/>
      <c r="J126" s="548"/>
      <c r="K126" s="548"/>
      <c r="L126" s="503"/>
      <c r="M126" s="503"/>
      <c r="N126" s="503"/>
      <c r="O126" s="503"/>
      <c r="P126" s="503"/>
      <c r="Q126" s="503"/>
      <c r="R126" s="503"/>
      <c r="S126" s="503"/>
      <c r="T126" s="503"/>
      <c r="U126" s="503"/>
      <c r="V126" s="503"/>
      <c r="W126" s="503"/>
      <c r="X126" s="503"/>
      <c r="Y126" s="503"/>
      <c r="Z126" s="503"/>
      <c r="AA126" s="503"/>
      <c r="AB126" s="503"/>
      <c r="AC126" s="503"/>
      <c r="AD126" s="503"/>
    </row>
    <row r="127" spans="1:30" s="550" customFormat="1" x14ac:dyDescent="0.2">
      <c r="A127" s="510"/>
      <c r="B127" s="548"/>
      <c r="C127" s="548"/>
      <c r="D127" s="548"/>
      <c r="E127" s="548"/>
      <c r="F127" s="548"/>
      <c r="G127" s="548"/>
      <c r="H127" s="548"/>
      <c r="I127" s="548"/>
      <c r="J127" s="548"/>
      <c r="K127" s="549"/>
      <c r="L127" s="503"/>
      <c r="M127" s="503"/>
      <c r="N127" s="503"/>
      <c r="O127" s="503"/>
      <c r="P127" s="503"/>
      <c r="Q127" s="503"/>
      <c r="R127" s="503"/>
      <c r="S127" s="503"/>
      <c r="T127" s="503"/>
      <c r="U127" s="503"/>
      <c r="V127" s="503"/>
      <c r="W127" s="503"/>
      <c r="X127" s="503"/>
      <c r="Y127" s="503"/>
      <c r="Z127" s="503"/>
      <c r="AA127" s="503"/>
      <c r="AB127" s="503"/>
      <c r="AC127" s="503"/>
      <c r="AD127" s="503"/>
    </row>
    <row r="128" spans="1:30" s="550" customFormat="1" x14ac:dyDescent="0.2">
      <c r="A128" s="510"/>
      <c r="B128" s="548"/>
      <c r="C128" s="548"/>
      <c r="D128" s="548"/>
      <c r="E128" s="548"/>
      <c r="F128" s="548"/>
      <c r="G128" s="548"/>
      <c r="H128" s="548"/>
      <c r="I128" s="548"/>
      <c r="J128" s="548"/>
      <c r="K128" s="549"/>
      <c r="L128" s="503"/>
      <c r="M128" s="503"/>
      <c r="N128" s="503"/>
      <c r="O128" s="503"/>
      <c r="P128" s="503"/>
      <c r="Q128" s="503"/>
      <c r="R128" s="503"/>
      <c r="S128" s="503"/>
      <c r="T128" s="503"/>
      <c r="U128" s="503"/>
      <c r="V128" s="503"/>
      <c r="W128" s="503"/>
      <c r="X128" s="503"/>
      <c r="Y128" s="503"/>
      <c r="Z128" s="503"/>
      <c r="AA128" s="503"/>
      <c r="AB128" s="503"/>
      <c r="AC128" s="503"/>
      <c r="AD128" s="503"/>
    </row>
    <row r="129" spans="1:30" s="550" customFormat="1" x14ac:dyDescent="0.2">
      <c r="A129" s="510"/>
      <c r="B129" s="548"/>
      <c r="C129" s="548"/>
      <c r="D129" s="548"/>
      <c r="E129" s="548"/>
      <c r="F129" s="548"/>
      <c r="G129" s="548"/>
      <c r="H129" s="548"/>
      <c r="I129" s="548"/>
      <c r="J129" s="548"/>
      <c r="K129" s="549"/>
      <c r="L129" s="503"/>
      <c r="M129" s="503"/>
      <c r="N129" s="503"/>
      <c r="O129" s="503"/>
      <c r="P129" s="503"/>
      <c r="Q129" s="503"/>
      <c r="R129" s="503"/>
      <c r="S129" s="503"/>
      <c r="T129" s="503"/>
      <c r="U129" s="503"/>
      <c r="V129" s="503"/>
      <c r="W129" s="503"/>
      <c r="X129" s="503"/>
      <c r="Y129" s="503"/>
      <c r="Z129" s="503"/>
      <c r="AA129" s="503"/>
      <c r="AB129" s="503"/>
      <c r="AC129" s="503"/>
      <c r="AD129" s="503"/>
    </row>
    <row r="130" spans="1:30" s="550" customFormat="1" x14ac:dyDescent="0.2">
      <c r="A130" s="510"/>
      <c r="B130" s="548"/>
      <c r="C130" s="548"/>
      <c r="D130" s="548"/>
      <c r="E130" s="548"/>
      <c r="F130" s="548"/>
      <c r="G130" s="548"/>
      <c r="H130" s="548"/>
      <c r="I130" s="548"/>
      <c r="J130" s="548"/>
      <c r="K130" s="549"/>
      <c r="L130" s="503"/>
      <c r="M130" s="503"/>
      <c r="N130" s="503"/>
      <c r="O130" s="503"/>
      <c r="P130" s="503"/>
      <c r="Q130" s="503"/>
      <c r="R130" s="503"/>
      <c r="S130" s="503"/>
      <c r="T130" s="503"/>
      <c r="U130" s="503"/>
      <c r="V130" s="503"/>
      <c r="W130" s="503"/>
      <c r="X130" s="503"/>
      <c r="Y130" s="503"/>
      <c r="Z130" s="503"/>
      <c r="AA130" s="503"/>
      <c r="AB130" s="503"/>
      <c r="AC130" s="503"/>
      <c r="AD130" s="503"/>
    </row>
    <row r="131" spans="1:30" s="550" customFormat="1" x14ac:dyDescent="0.2">
      <c r="A131" s="510"/>
      <c r="B131" s="548"/>
      <c r="C131" s="548"/>
      <c r="D131" s="548"/>
      <c r="E131" s="548"/>
      <c r="F131" s="548"/>
      <c r="G131" s="548"/>
      <c r="H131" s="548"/>
      <c r="I131" s="548"/>
      <c r="J131" s="548"/>
      <c r="K131" s="549"/>
      <c r="L131" s="503"/>
      <c r="M131" s="503"/>
      <c r="N131" s="503"/>
      <c r="O131" s="503"/>
      <c r="P131" s="503"/>
      <c r="Q131" s="503"/>
      <c r="R131" s="503"/>
      <c r="S131" s="503"/>
      <c r="T131" s="503"/>
      <c r="U131" s="503"/>
      <c r="V131" s="503"/>
      <c r="W131" s="503"/>
      <c r="X131" s="503"/>
      <c r="Y131" s="503"/>
      <c r="Z131" s="503"/>
      <c r="AA131" s="503"/>
      <c r="AB131" s="503"/>
      <c r="AC131" s="503"/>
      <c r="AD131" s="503"/>
    </row>
    <row r="132" spans="1:30" s="550" customFormat="1" x14ac:dyDescent="0.2">
      <c r="A132" s="510"/>
      <c r="B132" s="548"/>
      <c r="C132" s="548"/>
      <c r="D132" s="548"/>
      <c r="E132" s="548"/>
      <c r="F132" s="548"/>
      <c r="G132" s="548"/>
      <c r="H132" s="548"/>
      <c r="I132" s="548"/>
      <c r="J132" s="548"/>
      <c r="K132" s="549"/>
      <c r="L132" s="503"/>
      <c r="M132" s="503"/>
      <c r="N132" s="503"/>
      <c r="O132" s="503"/>
      <c r="P132" s="503"/>
      <c r="Q132" s="503"/>
      <c r="R132" s="503"/>
      <c r="S132" s="503"/>
      <c r="T132" s="503"/>
      <c r="U132" s="503"/>
      <c r="V132" s="503"/>
      <c r="W132" s="503"/>
      <c r="X132" s="503"/>
      <c r="Y132" s="503"/>
      <c r="Z132" s="503"/>
      <c r="AA132" s="503"/>
      <c r="AB132" s="503"/>
      <c r="AC132" s="503"/>
      <c r="AD132" s="503"/>
    </row>
    <row r="133" spans="1:30" s="550" customFormat="1" x14ac:dyDescent="0.2">
      <c r="A133" s="510"/>
      <c r="B133" s="548"/>
      <c r="C133" s="548"/>
      <c r="D133" s="548"/>
      <c r="E133" s="548"/>
      <c r="F133" s="548"/>
      <c r="G133" s="548"/>
      <c r="H133" s="548"/>
      <c r="I133" s="548"/>
      <c r="J133" s="548"/>
      <c r="K133" s="549"/>
      <c r="L133" s="503"/>
      <c r="M133" s="503"/>
      <c r="N133" s="503"/>
      <c r="O133" s="503"/>
      <c r="P133" s="503"/>
      <c r="Q133" s="503"/>
      <c r="R133" s="503"/>
      <c r="S133" s="503"/>
      <c r="T133" s="503"/>
      <c r="U133" s="503"/>
      <c r="V133" s="503"/>
      <c r="W133" s="503"/>
      <c r="X133" s="503"/>
      <c r="Y133" s="503"/>
      <c r="Z133" s="503"/>
      <c r="AA133" s="503"/>
      <c r="AB133" s="503"/>
      <c r="AC133" s="503"/>
      <c r="AD133" s="503"/>
    </row>
    <row r="134" spans="1:30" s="550" customFormat="1" x14ac:dyDescent="0.2">
      <c r="A134" s="510"/>
      <c r="B134" s="548"/>
      <c r="C134" s="548"/>
      <c r="D134" s="548"/>
      <c r="E134" s="548"/>
      <c r="F134" s="548"/>
      <c r="G134" s="548"/>
      <c r="H134" s="548"/>
      <c r="I134" s="548"/>
      <c r="J134" s="548"/>
      <c r="K134" s="549"/>
      <c r="L134" s="503"/>
      <c r="M134" s="503"/>
      <c r="N134" s="503"/>
      <c r="O134" s="503"/>
      <c r="P134" s="503"/>
      <c r="Q134" s="503"/>
      <c r="R134" s="503"/>
      <c r="S134" s="503"/>
      <c r="T134" s="503"/>
      <c r="U134" s="503"/>
      <c r="V134" s="503"/>
      <c r="W134" s="503"/>
      <c r="X134" s="503"/>
      <c r="Y134" s="503"/>
      <c r="Z134" s="503"/>
      <c r="AA134" s="503"/>
      <c r="AB134" s="503"/>
      <c r="AC134" s="503"/>
      <c r="AD134" s="503"/>
    </row>
    <row r="135" spans="1:30" s="550" customFormat="1" x14ac:dyDescent="0.2">
      <c r="A135" s="510"/>
      <c r="B135" s="548"/>
      <c r="C135" s="548"/>
      <c r="D135" s="548"/>
      <c r="E135" s="548"/>
      <c r="F135" s="548"/>
      <c r="G135" s="548"/>
      <c r="H135" s="548"/>
      <c r="I135" s="548"/>
      <c r="J135" s="548"/>
      <c r="K135" s="549"/>
      <c r="L135" s="503"/>
      <c r="M135" s="503"/>
      <c r="N135" s="503"/>
      <c r="O135" s="503"/>
      <c r="P135" s="503"/>
      <c r="Q135" s="503"/>
      <c r="R135" s="503"/>
      <c r="S135" s="503"/>
      <c r="T135" s="503"/>
      <c r="U135" s="503"/>
      <c r="V135" s="503"/>
      <c r="W135" s="503"/>
      <c r="X135" s="503"/>
      <c r="Y135" s="503"/>
      <c r="Z135" s="503"/>
      <c r="AA135" s="503"/>
      <c r="AB135" s="503"/>
      <c r="AC135" s="503"/>
      <c r="AD135" s="503"/>
    </row>
    <row r="136" spans="1:30" s="550" customFormat="1" x14ac:dyDescent="0.2">
      <c r="A136" s="510"/>
      <c r="B136" s="548"/>
      <c r="C136" s="548"/>
      <c r="D136" s="548"/>
      <c r="E136" s="548"/>
      <c r="F136" s="548"/>
      <c r="G136" s="548"/>
      <c r="H136" s="548"/>
      <c r="I136" s="548"/>
      <c r="J136" s="548"/>
      <c r="K136" s="549"/>
      <c r="L136" s="503"/>
      <c r="M136" s="503"/>
      <c r="N136" s="503"/>
      <c r="O136" s="503"/>
      <c r="P136" s="503"/>
      <c r="Q136" s="503"/>
      <c r="R136" s="503"/>
      <c r="S136" s="503"/>
      <c r="T136" s="503"/>
      <c r="U136" s="503"/>
      <c r="V136" s="503"/>
      <c r="W136" s="503"/>
      <c r="X136" s="503"/>
      <c r="Y136" s="503"/>
      <c r="Z136" s="503"/>
      <c r="AA136" s="503"/>
      <c r="AB136" s="503"/>
      <c r="AC136" s="503"/>
      <c r="AD136" s="503"/>
    </row>
    <row r="137" spans="1:30" s="550" customFormat="1" x14ac:dyDescent="0.2">
      <c r="A137" s="510"/>
      <c r="B137" s="548"/>
      <c r="C137" s="548"/>
      <c r="D137" s="548"/>
      <c r="E137" s="548"/>
      <c r="F137" s="548"/>
      <c r="G137" s="548"/>
      <c r="H137" s="548"/>
      <c r="I137" s="548"/>
      <c r="J137" s="548"/>
      <c r="K137" s="548"/>
      <c r="L137" s="503"/>
      <c r="M137" s="503"/>
      <c r="N137" s="503"/>
      <c r="O137" s="503"/>
      <c r="P137" s="503"/>
      <c r="Q137" s="503"/>
      <c r="R137" s="503"/>
      <c r="S137" s="503"/>
      <c r="T137" s="503"/>
      <c r="U137" s="503"/>
      <c r="V137" s="503"/>
      <c r="W137" s="503"/>
      <c r="X137" s="503"/>
      <c r="Y137" s="503"/>
      <c r="Z137" s="503"/>
      <c r="AA137" s="503"/>
      <c r="AB137" s="503"/>
      <c r="AC137" s="503"/>
      <c r="AD137" s="503"/>
    </row>
    <row r="138" spans="1:30" s="550" customFormat="1" x14ac:dyDescent="0.2">
      <c r="A138" s="510"/>
      <c r="B138" s="548"/>
      <c r="C138" s="548"/>
      <c r="D138" s="548"/>
      <c r="E138" s="548"/>
      <c r="F138" s="548"/>
      <c r="G138" s="548"/>
      <c r="H138" s="548"/>
      <c r="I138" s="548"/>
      <c r="J138" s="548"/>
      <c r="K138" s="549"/>
      <c r="L138" s="503"/>
      <c r="M138" s="503"/>
      <c r="N138" s="503"/>
      <c r="O138" s="503"/>
      <c r="P138" s="503"/>
      <c r="Q138" s="503"/>
      <c r="R138" s="503"/>
      <c r="S138" s="503"/>
      <c r="T138" s="503"/>
      <c r="U138" s="503"/>
      <c r="V138" s="503"/>
      <c r="W138" s="503"/>
      <c r="X138" s="503"/>
      <c r="Y138" s="503"/>
      <c r="Z138" s="503"/>
      <c r="AA138" s="503"/>
      <c r="AB138" s="503"/>
      <c r="AC138" s="503"/>
      <c r="AD138" s="503"/>
    </row>
    <row r="139" spans="1:30" s="550" customFormat="1" x14ac:dyDescent="0.2">
      <c r="A139" s="510"/>
      <c r="B139" s="548"/>
      <c r="C139" s="548"/>
      <c r="D139" s="548"/>
      <c r="E139" s="548"/>
      <c r="F139" s="548"/>
      <c r="G139" s="548"/>
      <c r="H139" s="548"/>
      <c r="I139" s="548"/>
      <c r="J139" s="548"/>
      <c r="K139" s="549"/>
      <c r="L139" s="503"/>
      <c r="M139" s="503"/>
      <c r="N139" s="503"/>
      <c r="O139" s="503"/>
      <c r="P139" s="503"/>
      <c r="Q139" s="503"/>
      <c r="R139" s="503"/>
      <c r="S139" s="503"/>
      <c r="T139" s="503"/>
      <c r="U139" s="503"/>
      <c r="V139" s="503"/>
      <c r="W139" s="503"/>
      <c r="X139" s="503"/>
      <c r="Y139" s="503"/>
      <c r="Z139" s="503"/>
      <c r="AA139" s="503"/>
      <c r="AB139" s="503"/>
      <c r="AC139" s="503"/>
      <c r="AD139" s="503"/>
    </row>
    <row r="140" spans="1:30" s="550" customFormat="1" x14ac:dyDescent="0.2">
      <c r="A140" s="510"/>
      <c r="B140" s="548"/>
      <c r="C140" s="548"/>
      <c r="D140" s="548"/>
      <c r="E140" s="548"/>
      <c r="F140" s="548"/>
      <c r="G140" s="548"/>
      <c r="H140" s="548"/>
      <c r="I140" s="548"/>
      <c r="J140" s="548"/>
      <c r="K140" s="549"/>
      <c r="L140" s="503"/>
      <c r="M140" s="503"/>
      <c r="N140" s="503"/>
      <c r="O140" s="503"/>
      <c r="P140" s="503"/>
      <c r="Q140" s="503"/>
      <c r="R140" s="503"/>
      <c r="S140" s="503"/>
      <c r="T140" s="503"/>
      <c r="U140" s="503"/>
      <c r="V140" s="503"/>
      <c r="W140" s="503"/>
      <c r="X140" s="503"/>
      <c r="Y140" s="503"/>
      <c r="Z140" s="503"/>
      <c r="AA140" s="503"/>
      <c r="AB140" s="503"/>
      <c r="AC140" s="503"/>
      <c r="AD140" s="503"/>
    </row>
    <row r="141" spans="1:30" s="550" customFormat="1" x14ac:dyDescent="0.2">
      <c r="A141" s="510"/>
      <c r="B141" s="548"/>
      <c r="C141" s="548"/>
      <c r="D141" s="548"/>
      <c r="E141" s="548"/>
      <c r="F141" s="548"/>
      <c r="G141" s="548"/>
      <c r="H141" s="548"/>
      <c r="I141" s="548"/>
      <c r="J141" s="548"/>
      <c r="K141" s="549"/>
      <c r="L141" s="503"/>
      <c r="M141" s="503"/>
      <c r="N141" s="503"/>
      <c r="O141" s="503"/>
      <c r="P141" s="503"/>
      <c r="Q141" s="503"/>
      <c r="R141" s="503"/>
      <c r="S141" s="503"/>
      <c r="T141" s="503"/>
      <c r="U141" s="503"/>
      <c r="V141" s="503"/>
      <c r="W141" s="503"/>
      <c r="X141" s="503"/>
      <c r="Y141" s="503"/>
      <c r="Z141" s="503"/>
      <c r="AA141" s="503"/>
      <c r="AB141" s="503"/>
      <c r="AC141" s="503"/>
      <c r="AD141" s="503"/>
    </row>
    <row r="142" spans="1:30" s="550" customFormat="1" x14ac:dyDescent="0.2">
      <c r="A142" s="510"/>
      <c r="B142" s="548"/>
      <c r="C142" s="548"/>
      <c r="D142" s="548"/>
      <c r="E142" s="548"/>
      <c r="F142" s="548"/>
      <c r="G142" s="548"/>
      <c r="H142" s="548"/>
      <c r="I142" s="548"/>
      <c r="J142" s="548"/>
      <c r="K142" s="549"/>
      <c r="L142" s="503"/>
      <c r="M142" s="503"/>
      <c r="N142" s="503"/>
      <c r="O142" s="503"/>
      <c r="P142" s="503"/>
      <c r="Q142" s="503"/>
      <c r="R142" s="503"/>
      <c r="S142" s="503"/>
      <c r="T142" s="503"/>
      <c r="U142" s="503"/>
      <c r="V142" s="503"/>
      <c r="W142" s="503"/>
      <c r="X142" s="503"/>
      <c r="Y142" s="503"/>
      <c r="Z142" s="503"/>
      <c r="AA142" s="503"/>
      <c r="AB142" s="503"/>
      <c r="AC142" s="503"/>
      <c r="AD142" s="503"/>
    </row>
    <row r="143" spans="1:30" s="550" customFormat="1" x14ac:dyDescent="0.2">
      <c r="A143" s="510"/>
      <c r="B143" s="548"/>
      <c r="C143" s="548"/>
      <c r="D143" s="548"/>
      <c r="E143" s="548"/>
      <c r="F143" s="548"/>
      <c r="G143" s="548"/>
      <c r="H143" s="548"/>
      <c r="I143" s="548"/>
      <c r="J143" s="548"/>
      <c r="K143" s="549"/>
      <c r="L143" s="503"/>
      <c r="M143" s="503"/>
      <c r="N143" s="503"/>
      <c r="O143" s="503"/>
      <c r="P143" s="503"/>
      <c r="Q143" s="503"/>
      <c r="R143" s="503"/>
      <c r="S143" s="503"/>
      <c r="T143" s="503"/>
      <c r="U143" s="503"/>
      <c r="V143" s="503"/>
      <c r="W143" s="503"/>
      <c r="X143" s="503"/>
      <c r="Y143" s="503"/>
      <c r="Z143" s="503"/>
      <c r="AA143" s="503"/>
      <c r="AB143" s="503"/>
      <c r="AC143" s="503"/>
      <c r="AD143" s="503"/>
    </row>
    <row r="144" spans="1:30" s="550" customFormat="1" x14ac:dyDescent="0.2">
      <c r="A144" s="510"/>
      <c r="B144" s="548"/>
      <c r="C144" s="548"/>
      <c r="D144" s="548"/>
      <c r="E144" s="548"/>
      <c r="F144" s="548"/>
      <c r="G144" s="548"/>
      <c r="H144" s="548"/>
      <c r="I144" s="548"/>
      <c r="J144" s="548"/>
      <c r="K144" s="549"/>
      <c r="L144" s="503"/>
      <c r="M144" s="503"/>
      <c r="N144" s="503"/>
      <c r="O144" s="503"/>
      <c r="P144" s="503"/>
      <c r="Q144" s="503"/>
      <c r="R144" s="503"/>
      <c r="S144" s="503"/>
      <c r="T144" s="503"/>
      <c r="U144" s="503"/>
      <c r="V144" s="503"/>
      <c r="W144" s="503"/>
      <c r="X144" s="503"/>
      <c r="Y144" s="503"/>
      <c r="Z144" s="503"/>
      <c r="AA144" s="503"/>
      <c r="AB144" s="503"/>
      <c r="AC144" s="503"/>
      <c r="AD144" s="503"/>
    </row>
    <row r="145" spans="1:30" s="550" customFormat="1" x14ac:dyDescent="0.2">
      <c r="A145" s="510"/>
      <c r="B145" s="548"/>
      <c r="C145" s="548"/>
      <c r="D145" s="548"/>
      <c r="E145" s="548"/>
      <c r="F145" s="548"/>
      <c r="G145" s="548"/>
      <c r="H145" s="548"/>
      <c r="I145" s="548"/>
      <c r="J145" s="548"/>
      <c r="K145" s="549"/>
      <c r="L145" s="503"/>
      <c r="M145" s="503"/>
      <c r="N145" s="503"/>
      <c r="O145" s="503"/>
      <c r="P145" s="503"/>
      <c r="Q145" s="503"/>
      <c r="R145" s="503"/>
      <c r="S145" s="503"/>
      <c r="T145" s="503"/>
      <c r="U145" s="503"/>
      <c r="V145" s="503"/>
      <c r="W145" s="503"/>
      <c r="X145" s="503"/>
      <c r="Y145" s="503"/>
      <c r="Z145" s="503"/>
      <c r="AA145" s="503"/>
      <c r="AB145" s="503"/>
      <c r="AC145" s="503"/>
      <c r="AD145" s="503"/>
    </row>
    <row r="146" spans="1:30" s="550" customFormat="1" x14ac:dyDescent="0.2">
      <c r="A146" s="510"/>
      <c r="B146" s="548"/>
      <c r="C146" s="548"/>
      <c r="D146" s="548"/>
      <c r="E146" s="548"/>
      <c r="F146" s="548"/>
      <c r="G146" s="548"/>
      <c r="H146" s="548"/>
      <c r="I146" s="548"/>
      <c r="J146" s="548"/>
      <c r="K146" s="549"/>
      <c r="L146" s="503"/>
      <c r="M146" s="503"/>
      <c r="N146" s="503"/>
      <c r="O146" s="503"/>
      <c r="P146" s="503"/>
      <c r="Q146" s="503"/>
      <c r="R146" s="503"/>
      <c r="S146" s="503"/>
      <c r="T146" s="503"/>
      <c r="U146" s="503"/>
      <c r="V146" s="503"/>
      <c r="W146" s="503"/>
      <c r="X146" s="503"/>
      <c r="Y146" s="503"/>
      <c r="Z146" s="503"/>
      <c r="AA146" s="503"/>
      <c r="AB146" s="503"/>
      <c r="AC146" s="503"/>
      <c r="AD146" s="503"/>
    </row>
    <row r="147" spans="1:30" s="550" customFormat="1" x14ac:dyDescent="0.2">
      <c r="A147" s="510"/>
      <c r="B147" s="548"/>
      <c r="C147" s="548"/>
      <c r="D147" s="548"/>
      <c r="E147" s="548"/>
      <c r="F147" s="548"/>
      <c r="G147" s="548"/>
      <c r="H147" s="548"/>
      <c r="I147" s="548"/>
      <c r="J147" s="548"/>
      <c r="K147" s="549"/>
      <c r="L147" s="503"/>
      <c r="M147" s="503"/>
      <c r="N147" s="503"/>
      <c r="O147" s="503"/>
      <c r="P147" s="503"/>
      <c r="Q147" s="503"/>
      <c r="R147" s="503"/>
      <c r="S147" s="503"/>
      <c r="T147" s="503"/>
      <c r="U147" s="503"/>
      <c r="V147" s="503"/>
      <c r="W147" s="503"/>
      <c r="X147" s="503"/>
      <c r="Y147" s="503"/>
      <c r="Z147" s="503"/>
      <c r="AA147" s="503"/>
      <c r="AB147" s="503"/>
      <c r="AC147" s="503"/>
      <c r="AD147" s="503"/>
    </row>
    <row r="148" spans="1:30" s="550" customFormat="1" x14ac:dyDescent="0.2">
      <c r="A148" s="510"/>
      <c r="B148" s="548"/>
      <c r="C148" s="548"/>
      <c r="D148" s="548"/>
      <c r="E148" s="548"/>
      <c r="F148" s="548"/>
      <c r="G148" s="548"/>
      <c r="H148" s="548"/>
      <c r="I148" s="548"/>
      <c r="J148" s="548"/>
      <c r="K148" s="548"/>
      <c r="L148" s="503"/>
      <c r="M148" s="503"/>
      <c r="N148" s="503"/>
      <c r="O148" s="503"/>
      <c r="P148" s="503"/>
      <c r="Q148" s="503"/>
      <c r="R148" s="503"/>
      <c r="S148" s="503"/>
      <c r="T148" s="503"/>
      <c r="U148" s="503"/>
      <c r="V148" s="503"/>
      <c r="W148" s="503"/>
      <c r="X148" s="503"/>
      <c r="Y148" s="503"/>
      <c r="Z148" s="503"/>
      <c r="AA148" s="503"/>
      <c r="AB148" s="503"/>
      <c r="AC148" s="503"/>
      <c r="AD148" s="503"/>
    </row>
    <row r="149" spans="1:30" s="550" customFormat="1" x14ac:dyDescent="0.2">
      <c r="A149" s="510"/>
      <c r="B149" s="548"/>
      <c r="C149" s="548"/>
      <c r="D149" s="548"/>
      <c r="E149" s="548"/>
      <c r="F149" s="548"/>
      <c r="G149" s="548"/>
      <c r="H149" s="548"/>
      <c r="I149" s="548"/>
      <c r="J149" s="548"/>
      <c r="K149" s="549"/>
      <c r="L149" s="503"/>
      <c r="M149" s="503"/>
      <c r="N149" s="503"/>
      <c r="O149" s="503"/>
      <c r="P149" s="503"/>
      <c r="Q149" s="503"/>
      <c r="R149" s="503"/>
      <c r="S149" s="503"/>
      <c r="T149" s="503"/>
      <c r="U149" s="503"/>
      <c r="V149" s="503"/>
      <c r="W149" s="503"/>
      <c r="X149" s="503"/>
      <c r="Y149" s="503"/>
      <c r="Z149" s="503"/>
      <c r="AA149" s="503"/>
      <c r="AB149" s="503"/>
      <c r="AC149" s="503"/>
      <c r="AD149" s="503"/>
    </row>
    <row r="150" spans="1:30" s="550" customFormat="1" x14ac:dyDescent="0.2">
      <c r="A150" s="510"/>
      <c r="B150" s="548"/>
      <c r="C150" s="548"/>
      <c r="D150" s="548"/>
      <c r="E150" s="548"/>
      <c r="F150" s="548"/>
      <c r="G150" s="548"/>
      <c r="H150" s="548"/>
      <c r="I150" s="548"/>
      <c r="J150" s="548"/>
      <c r="K150" s="549"/>
      <c r="L150" s="503"/>
      <c r="M150" s="503"/>
      <c r="N150" s="503"/>
      <c r="O150" s="503"/>
      <c r="P150" s="503"/>
      <c r="Q150" s="503"/>
      <c r="R150" s="503"/>
      <c r="S150" s="503"/>
      <c r="T150" s="503"/>
      <c r="U150" s="503"/>
      <c r="V150" s="503"/>
      <c r="W150" s="503"/>
      <c r="X150" s="503"/>
      <c r="Y150" s="503"/>
      <c r="Z150" s="503"/>
      <c r="AA150" s="503"/>
      <c r="AB150" s="503"/>
      <c r="AC150" s="503"/>
      <c r="AD150" s="503"/>
    </row>
    <row r="151" spans="1:30" s="550" customFormat="1" x14ac:dyDescent="0.2">
      <c r="A151" s="510"/>
      <c r="B151" s="548"/>
      <c r="C151" s="548"/>
      <c r="D151" s="548"/>
      <c r="E151" s="548"/>
      <c r="F151" s="548"/>
      <c r="G151" s="548"/>
      <c r="H151" s="548"/>
      <c r="I151" s="548"/>
      <c r="J151" s="548"/>
      <c r="K151" s="549"/>
      <c r="L151" s="503"/>
      <c r="M151" s="503"/>
      <c r="N151" s="503"/>
      <c r="O151" s="503"/>
      <c r="P151" s="503"/>
      <c r="Q151" s="503"/>
      <c r="R151" s="503"/>
      <c r="S151" s="503"/>
      <c r="T151" s="503"/>
      <c r="U151" s="503"/>
      <c r="V151" s="503"/>
      <c r="W151" s="503"/>
      <c r="X151" s="503"/>
      <c r="Y151" s="503"/>
      <c r="Z151" s="503"/>
      <c r="AA151" s="503"/>
      <c r="AB151" s="503"/>
      <c r="AC151" s="503"/>
      <c r="AD151" s="503"/>
    </row>
    <row r="152" spans="1:30" s="550" customFormat="1" x14ac:dyDescent="0.2">
      <c r="A152" s="510"/>
      <c r="B152" s="548"/>
      <c r="C152" s="548"/>
      <c r="D152" s="548"/>
      <c r="E152" s="548"/>
      <c r="F152" s="548"/>
      <c r="G152" s="548"/>
      <c r="H152" s="548"/>
      <c r="I152" s="548"/>
      <c r="J152" s="548"/>
      <c r="K152" s="549"/>
      <c r="L152" s="503"/>
      <c r="M152" s="503"/>
      <c r="N152" s="503"/>
      <c r="O152" s="503"/>
      <c r="P152" s="503"/>
      <c r="Q152" s="503"/>
      <c r="R152" s="503"/>
      <c r="S152" s="503"/>
      <c r="T152" s="503"/>
      <c r="U152" s="503"/>
      <c r="V152" s="503"/>
      <c r="W152" s="503"/>
      <c r="X152" s="503"/>
      <c r="Y152" s="503"/>
      <c r="Z152" s="503"/>
      <c r="AA152" s="503"/>
      <c r="AB152" s="503"/>
      <c r="AC152" s="503"/>
      <c r="AD152" s="503"/>
    </row>
    <row r="153" spans="1:30" s="550" customFormat="1" x14ac:dyDescent="0.2">
      <c r="A153" s="510"/>
      <c r="B153" s="548"/>
      <c r="C153" s="548"/>
      <c r="D153" s="548"/>
      <c r="E153" s="548"/>
      <c r="F153" s="548"/>
      <c r="G153" s="548"/>
      <c r="H153" s="548"/>
      <c r="I153" s="548"/>
      <c r="J153" s="548"/>
      <c r="K153" s="549"/>
      <c r="L153" s="503"/>
      <c r="M153" s="503"/>
      <c r="N153" s="503"/>
      <c r="O153" s="503"/>
      <c r="P153" s="503"/>
      <c r="Q153" s="503"/>
      <c r="R153" s="503"/>
      <c r="S153" s="503"/>
      <c r="T153" s="503"/>
      <c r="U153" s="503"/>
      <c r="V153" s="503"/>
      <c r="W153" s="503"/>
      <c r="X153" s="503"/>
      <c r="Y153" s="503"/>
      <c r="Z153" s="503"/>
      <c r="AA153" s="503"/>
      <c r="AB153" s="503"/>
      <c r="AC153" s="503"/>
      <c r="AD153" s="503"/>
    </row>
    <row r="154" spans="1:30" s="550" customFormat="1" x14ac:dyDescent="0.2">
      <c r="A154" s="510"/>
      <c r="B154" s="548"/>
      <c r="C154" s="548"/>
      <c r="D154" s="548"/>
      <c r="E154" s="548"/>
      <c r="F154" s="548"/>
      <c r="G154" s="548"/>
      <c r="H154" s="548"/>
      <c r="I154" s="548"/>
      <c r="J154" s="548"/>
      <c r="K154" s="549"/>
      <c r="L154" s="503"/>
      <c r="M154" s="503"/>
      <c r="N154" s="503"/>
      <c r="O154" s="503"/>
      <c r="P154" s="503"/>
      <c r="Q154" s="503"/>
      <c r="R154" s="503"/>
      <c r="S154" s="503"/>
      <c r="T154" s="503"/>
      <c r="U154" s="503"/>
      <c r="V154" s="503"/>
      <c r="W154" s="503"/>
      <c r="X154" s="503"/>
      <c r="Y154" s="503"/>
      <c r="Z154" s="503"/>
      <c r="AA154" s="503"/>
      <c r="AB154" s="503"/>
      <c r="AC154" s="503"/>
      <c r="AD154" s="503"/>
    </row>
    <row r="155" spans="1:30" s="550" customFormat="1" x14ac:dyDescent="0.2">
      <c r="A155" s="510"/>
      <c r="B155" s="548"/>
      <c r="C155" s="548"/>
      <c r="D155" s="548"/>
      <c r="E155" s="548"/>
      <c r="F155" s="548"/>
      <c r="G155" s="548"/>
      <c r="H155" s="548"/>
      <c r="I155" s="548"/>
      <c r="J155" s="548"/>
      <c r="K155" s="549"/>
      <c r="L155" s="503"/>
      <c r="M155" s="503"/>
      <c r="N155" s="503"/>
      <c r="O155" s="503"/>
      <c r="P155" s="503"/>
      <c r="Q155" s="503"/>
      <c r="R155" s="503"/>
      <c r="S155" s="503"/>
      <c r="T155" s="503"/>
      <c r="U155" s="503"/>
      <c r="V155" s="503"/>
      <c r="W155" s="503"/>
      <c r="X155" s="503"/>
      <c r="Y155" s="503"/>
      <c r="Z155" s="503"/>
      <c r="AA155" s="503"/>
      <c r="AB155" s="503"/>
      <c r="AC155" s="503"/>
      <c r="AD155" s="503"/>
    </row>
    <row r="156" spans="1:30" s="550" customFormat="1" x14ac:dyDescent="0.2">
      <c r="A156" s="510"/>
      <c r="B156" s="548"/>
      <c r="C156" s="548"/>
      <c r="D156" s="548"/>
      <c r="E156" s="548"/>
      <c r="F156" s="548"/>
      <c r="G156" s="548"/>
      <c r="H156" s="548"/>
      <c r="I156" s="548"/>
      <c r="J156" s="548"/>
      <c r="K156" s="549"/>
      <c r="L156" s="503"/>
      <c r="M156" s="503"/>
      <c r="N156" s="503"/>
      <c r="O156" s="503"/>
      <c r="P156" s="503"/>
      <c r="Q156" s="503"/>
      <c r="R156" s="503"/>
      <c r="S156" s="503"/>
      <c r="T156" s="503"/>
      <c r="U156" s="503"/>
      <c r="V156" s="503"/>
      <c r="W156" s="503"/>
      <c r="X156" s="503"/>
      <c r="Y156" s="503"/>
      <c r="Z156" s="503"/>
      <c r="AA156" s="503"/>
      <c r="AB156" s="503"/>
      <c r="AC156" s="503"/>
      <c r="AD156" s="503"/>
    </row>
    <row r="157" spans="1:30" s="550" customFormat="1" x14ac:dyDescent="0.2">
      <c r="A157" s="510"/>
      <c r="B157" s="548"/>
      <c r="C157" s="548"/>
      <c r="D157" s="548"/>
      <c r="E157" s="548"/>
      <c r="F157" s="548"/>
      <c r="G157" s="548"/>
      <c r="H157" s="548"/>
      <c r="I157" s="548"/>
      <c r="J157" s="548"/>
      <c r="K157" s="549"/>
      <c r="L157" s="503"/>
      <c r="M157" s="503"/>
      <c r="N157" s="503"/>
      <c r="O157" s="503"/>
      <c r="P157" s="503"/>
      <c r="Q157" s="503"/>
      <c r="R157" s="503"/>
      <c r="S157" s="503"/>
      <c r="T157" s="503"/>
      <c r="U157" s="503"/>
      <c r="V157" s="503"/>
      <c r="W157" s="503"/>
      <c r="X157" s="503"/>
      <c r="Y157" s="503"/>
      <c r="Z157" s="503"/>
      <c r="AA157" s="503"/>
      <c r="AB157" s="503"/>
      <c r="AC157" s="503"/>
      <c r="AD157" s="503"/>
    </row>
    <row r="158" spans="1:30" s="550" customFormat="1" x14ac:dyDescent="0.2">
      <c r="A158" s="510"/>
      <c r="B158" s="548"/>
      <c r="C158" s="548"/>
      <c r="D158" s="548"/>
      <c r="E158" s="548"/>
      <c r="F158" s="548"/>
      <c r="G158" s="548"/>
      <c r="H158" s="548"/>
      <c r="I158" s="548"/>
      <c r="J158" s="548"/>
      <c r="K158" s="549"/>
      <c r="L158" s="503"/>
      <c r="M158" s="503"/>
      <c r="N158" s="503"/>
      <c r="O158" s="503"/>
      <c r="P158" s="503"/>
      <c r="Q158" s="503"/>
      <c r="R158" s="503"/>
      <c r="S158" s="503"/>
      <c r="T158" s="503"/>
      <c r="U158" s="503"/>
      <c r="V158" s="503"/>
      <c r="W158" s="503"/>
      <c r="X158" s="503"/>
      <c r="Y158" s="503"/>
      <c r="Z158" s="503"/>
      <c r="AA158" s="503"/>
      <c r="AB158" s="503"/>
      <c r="AC158" s="503"/>
      <c r="AD158" s="503"/>
    </row>
    <row r="159" spans="1:30" s="550" customFormat="1" x14ac:dyDescent="0.2">
      <c r="A159" s="510"/>
      <c r="B159" s="548"/>
      <c r="C159" s="548"/>
      <c r="D159" s="548"/>
      <c r="E159" s="548"/>
      <c r="F159" s="548"/>
      <c r="G159" s="548"/>
      <c r="H159" s="548"/>
      <c r="I159" s="548"/>
      <c r="J159" s="548"/>
      <c r="K159" s="548"/>
      <c r="L159" s="503"/>
      <c r="M159" s="503"/>
      <c r="N159" s="503"/>
      <c r="O159" s="503"/>
      <c r="P159" s="503"/>
      <c r="Q159" s="503"/>
      <c r="R159" s="503"/>
      <c r="S159" s="503"/>
      <c r="T159" s="503"/>
      <c r="U159" s="503"/>
      <c r="V159" s="503"/>
      <c r="W159" s="503"/>
      <c r="X159" s="503"/>
      <c r="Y159" s="503"/>
      <c r="Z159" s="503"/>
      <c r="AA159" s="503"/>
      <c r="AB159" s="503"/>
      <c r="AC159" s="503"/>
      <c r="AD159" s="503"/>
    </row>
    <row r="160" spans="1:30" s="550" customFormat="1" x14ac:dyDescent="0.2">
      <c r="A160" s="510"/>
      <c r="B160" s="548"/>
      <c r="C160" s="548"/>
      <c r="D160" s="548"/>
      <c r="E160" s="548"/>
      <c r="F160" s="548"/>
      <c r="G160" s="548"/>
      <c r="H160" s="548"/>
      <c r="I160" s="548"/>
      <c r="J160" s="548"/>
      <c r="K160" s="549"/>
      <c r="L160" s="503"/>
      <c r="M160" s="503"/>
      <c r="N160" s="503"/>
      <c r="O160" s="503"/>
      <c r="P160" s="503"/>
      <c r="Q160" s="503"/>
      <c r="R160" s="503"/>
      <c r="S160" s="503"/>
      <c r="T160" s="503"/>
      <c r="U160" s="503"/>
      <c r="V160" s="503"/>
      <c r="W160" s="503"/>
      <c r="X160" s="503"/>
      <c r="Y160" s="503"/>
      <c r="Z160" s="503"/>
      <c r="AA160" s="503"/>
      <c r="AB160" s="503"/>
      <c r="AC160" s="503"/>
      <c r="AD160" s="503"/>
    </row>
    <row r="161" spans="1:30" s="550" customFormat="1" x14ac:dyDescent="0.2">
      <c r="A161" s="510"/>
      <c r="B161" s="548"/>
      <c r="C161" s="548"/>
      <c r="D161" s="548"/>
      <c r="E161" s="548"/>
      <c r="F161" s="548"/>
      <c r="G161" s="548"/>
      <c r="H161" s="548"/>
      <c r="I161" s="548"/>
      <c r="J161" s="548"/>
      <c r="K161" s="549"/>
      <c r="L161" s="503"/>
      <c r="M161" s="503"/>
      <c r="N161" s="503"/>
      <c r="O161" s="503"/>
      <c r="P161" s="503"/>
      <c r="Q161" s="503"/>
      <c r="R161" s="503"/>
      <c r="S161" s="503"/>
      <c r="T161" s="503"/>
      <c r="U161" s="503"/>
      <c r="V161" s="503"/>
      <c r="W161" s="503"/>
      <c r="X161" s="503"/>
      <c r="Y161" s="503"/>
      <c r="Z161" s="503"/>
      <c r="AA161" s="503"/>
      <c r="AB161" s="503"/>
      <c r="AC161" s="503"/>
      <c r="AD161" s="503"/>
    </row>
    <row r="162" spans="1:30" s="550" customFormat="1" x14ac:dyDescent="0.2">
      <c r="A162" s="510"/>
      <c r="B162" s="548"/>
      <c r="C162" s="548"/>
      <c r="D162" s="548"/>
      <c r="E162" s="548"/>
      <c r="F162" s="548"/>
      <c r="G162" s="548"/>
      <c r="H162" s="548"/>
      <c r="I162" s="548"/>
      <c r="J162" s="548"/>
      <c r="K162" s="549"/>
      <c r="L162" s="503"/>
      <c r="M162" s="503"/>
      <c r="N162" s="503"/>
      <c r="O162" s="503"/>
      <c r="P162" s="503"/>
      <c r="Q162" s="503"/>
      <c r="R162" s="503"/>
      <c r="S162" s="503"/>
      <c r="T162" s="503"/>
      <c r="U162" s="503"/>
      <c r="V162" s="503"/>
      <c r="W162" s="503"/>
      <c r="X162" s="503"/>
      <c r="Y162" s="503"/>
      <c r="Z162" s="503"/>
      <c r="AA162" s="503"/>
      <c r="AB162" s="503"/>
      <c r="AC162" s="503"/>
      <c r="AD162" s="503"/>
    </row>
    <row r="163" spans="1:30" s="550" customFormat="1" x14ac:dyDescent="0.2">
      <c r="A163" s="510"/>
      <c r="B163" s="548"/>
      <c r="C163" s="548"/>
      <c r="D163" s="548"/>
      <c r="E163" s="548"/>
      <c r="F163" s="548"/>
      <c r="G163" s="548"/>
      <c r="H163" s="548"/>
      <c r="I163" s="548"/>
      <c r="J163" s="548"/>
      <c r="K163" s="549"/>
      <c r="L163" s="503"/>
      <c r="M163" s="503"/>
      <c r="N163" s="503"/>
      <c r="O163" s="503"/>
      <c r="P163" s="503"/>
      <c r="Q163" s="503"/>
      <c r="R163" s="503"/>
      <c r="S163" s="503"/>
      <c r="T163" s="503"/>
      <c r="U163" s="503"/>
      <c r="V163" s="503"/>
      <c r="W163" s="503"/>
      <c r="X163" s="503"/>
      <c r="Y163" s="503"/>
      <c r="Z163" s="503"/>
      <c r="AA163" s="503"/>
      <c r="AB163" s="503"/>
      <c r="AC163" s="503"/>
      <c r="AD163" s="503"/>
    </row>
    <row r="164" spans="1:30" s="550" customFormat="1" x14ac:dyDescent="0.2">
      <c r="A164" s="510"/>
      <c r="B164" s="548"/>
      <c r="C164" s="548"/>
      <c r="D164" s="548"/>
      <c r="E164" s="548"/>
      <c r="F164" s="548"/>
      <c r="G164" s="548"/>
      <c r="H164" s="548"/>
      <c r="I164" s="548"/>
      <c r="J164" s="548"/>
      <c r="K164" s="549"/>
      <c r="L164" s="503"/>
      <c r="M164" s="503"/>
      <c r="N164" s="503"/>
      <c r="O164" s="503"/>
      <c r="P164" s="503"/>
      <c r="Q164" s="503"/>
      <c r="R164" s="503"/>
      <c r="S164" s="503"/>
      <c r="T164" s="503"/>
      <c r="U164" s="503"/>
      <c r="V164" s="503"/>
      <c r="W164" s="503"/>
      <c r="X164" s="503"/>
      <c r="Y164" s="503"/>
      <c r="Z164" s="503"/>
      <c r="AA164" s="503"/>
      <c r="AB164" s="503"/>
      <c r="AC164" s="503"/>
      <c r="AD164" s="503"/>
    </row>
    <row r="165" spans="1:30" s="550" customFormat="1" x14ac:dyDescent="0.2">
      <c r="A165" s="510"/>
      <c r="B165" s="548"/>
      <c r="C165" s="548"/>
      <c r="D165" s="548"/>
      <c r="E165" s="548"/>
      <c r="F165" s="548"/>
      <c r="G165" s="548"/>
      <c r="H165" s="548"/>
      <c r="I165" s="548"/>
      <c r="J165" s="548"/>
      <c r="K165" s="549"/>
      <c r="L165" s="503"/>
      <c r="M165" s="503"/>
      <c r="N165" s="503"/>
      <c r="O165" s="503"/>
      <c r="P165" s="503"/>
      <c r="Q165" s="503"/>
      <c r="R165" s="503"/>
      <c r="S165" s="503"/>
      <c r="T165" s="503"/>
      <c r="U165" s="503"/>
      <c r="V165" s="503"/>
      <c r="W165" s="503"/>
      <c r="X165" s="503"/>
      <c r="Y165" s="503"/>
      <c r="Z165" s="503"/>
      <c r="AA165" s="503"/>
      <c r="AB165" s="503"/>
      <c r="AC165" s="503"/>
      <c r="AD165" s="503"/>
    </row>
    <row r="166" spans="1:30" s="550" customFormat="1" x14ac:dyDescent="0.2">
      <c r="A166" s="510"/>
      <c r="B166" s="548"/>
      <c r="C166" s="548"/>
      <c r="D166" s="548"/>
      <c r="E166" s="548"/>
      <c r="F166" s="548"/>
      <c r="G166" s="548"/>
      <c r="H166" s="548"/>
      <c r="I166" s="548"/>
      <c r="J166" s="548"/>
      <c r="K166" s="549"/>
      <c r="L166" s="503"/>
      <c r="M166" s="503"/>
      <c r="N166" s="503"/>
      <c r="O166" s="503"/>
      <c r="P166" s="503"/>
      <c r="Q166" s="503"/>
      <c r="R166" s="503"/>
      <c r="S166" s="503"/>
      <c r="T166" s="503"/>
      <c r="U166" s="503"/>
      <c r="V166" s="503"/>
      <c r="W166" s="503"/>
      <c r="X166" s="503"/>
      <c r="Y166" s="503"/>
      <c r="Z166" s="503"/>
      <c r="AA166" s="503"/>
      <c r="AB166" s="503"/>
      <c r="AC166" s="503"/>
      <c r="AD166" s="503"/>
    </row>
    <row r="167" spans="1:30" s="550" customFormat="1" x14ac:dyDescent="0.2">
      <c r="A167" s="510"/>
      <c r="B167" s="548"/>
      <c r="C167" s="548"/>
      <c r="D167" s="548"/>
      <c r="E167" s="548"/>
      <c r="F167" s="548"/>
      <c r="G167" s="548"/>
      <c r="H167" s="548"/>
      <c r="I167" s="548"/>
      <c r="J167" s="548"/>
      <c r="K167" s="549"/>
      <c r="L167" s="503"/>
      <c r="M167" s="503"/>
      <c r="N167" s="503"/>
      <c r="O167" s="503"/>
      <c r="P167" s="503"/>
      <c r="Q167" s="503"/>
      <c r="R167" s="503"/>
      <c r="S167" s="503"/>
      <c r="T167" s="503"/>
      <c r="U167" s="503"/>
      <c r="V167" s="503"/>
      <c r="W167" s="503"/>
      <c r="X167" s="503"/>
      <c r="Y167" s="503"/>
      <c r="Z167" s="503"/>
      <c r="AA167" s="503"/>
      <c r="AB167" s="503"/>
      <c r="AC167" s="503"/>
      <c r="AD167" s="503"/>
    </row>
    <row r="168" spans="1:30" s="550" customFormat="1" x14ac:dyDescent="0.2">
      <c r="A168" s="510"/>
      <c r="B168" s="548"/>
      <c r="C168" s="548"/>
      <c r="D168" s="548"/>
      <c r="E168" s="548"/>
      <c r="F168" s="548"/>
      <c r="G168" s="548"/>
      <c r="H168" s="548"/>
      <c r="I168" s="548"/>
      <c r="J168" s="548"/>
      <c r="K168" s="549"/>
      <c r="L168" s="503"/>
      <c r="M168" s="503"/>
      <c r="N168" s="503"/>
      <c r="O168" s="503"/>
      <c r="P168" s="503"/>
      <c r="Q168" s="503"/>
      <c r="R168" s="503"/>
      <c r="S168" s="503"/>
      <c r="T168" s="503"/>
      <c r="U168" s="503"/>
      <c r="V168" s="503"/>
      <c r="W168" s="503"/>
      <c r="X168" s="503"/>
      <c r="Y168" s="503"/>
      <c r="Z168" s="503"/>
      <c r="AA168" s="503"/>
      <c r="AB168" s="503"/>
      <c r="AC168" s="503"/>
      <c r="AD168" s="503"/>
    </row>
    <row r="169" spans="1:30" s="550" customFormat="1" x14ac:dyDescent="0.2">
      <c r="A169" s="510"/>
      <c r="B169" s="548"/>
      <c r="C169" s="548"/>
      <c r="D169" s="548"/>
      <c r="E169" s="548"/>
      <c r="F169" s="548"/>
      <c r="G169" s="548"/>
      <c r="H169" s="548"/>
      <c r="I169" s="548"/>
      <c r="J169" s="548"/>
      <c r="K169" s="549"/>
      <c r="L169" s="503"/>
      <c r="M169" s="503"/>
      <c r="N169" s="503"/>
      <c r="O169" s="503"/>
      <c r="P169" s="503"/>
      <c r="Q169" s="503"/>
      <c r="R169" s="503"/>
      <c r="S169" s="503"/>
      <c r="T169" s="503"/>
      <c r="U169" s="503"/>
      <c r="V169" s="503"/>
      <c r="W169" s="503"/>
      <c r="X169" s="503"/>
      <c r="Y169" s="503"/>
      <c r="Z169" s="503"/>
      <c r="AA169" s="503"/>
      <c r="AB169" s="503"/>
      <c r="AC169" s="503"/>
      <c r="AD169" s="503"/>
    </row>
    <row r="170" spans="1:30" s="550" customFormat="1" x14ac:dyDescent="0.2">
      <c r="A170" s="510"/>
      <c r="B170" s="548"/>
      <c r="C170" s="548"/>
      <c r="D170" s="548"/>
      <c r="E170" s="548"/>
      <c r="F170" s="548"/>
      <c r="G170" s="548"/>
      <c r="H170" s="548"/>
      <c r="I170" s="548"/>
      <c r="J170" s="548"/>
      <c r="K170" s="548"/>
      <c r="L170" s="503"/>
      <c r="M170" s="503"/>
      <c r="N170" s="503"/>
      <c r="O170" s="503"/>
      <c r="P170" s="503"/>
      <c r="Q170" s="503"/>
      <c r="R170" s="503"/>
      <c r="S170" s="503"/>
      <c r="T170" s="503"/>
      <c r="U170" s="503"/>
      <c r="V170" s="503"/>
      <c r="W170" s="503"/>
      <c r="X170" s="503"/>
      <c r="Y170" s="503"/>
      <c r="Z170" s="503"/>
      <c r="AA170" s="503"/>
      <c r="AB170" s="503"/>
      <c r="AC170" s="503"/>
      <c r="AD170" s="503"/>
    </row>
    <row r="171" spans="1:30" s="550" customFormat="1" x14ac:dyDescent="0.2">
      <c r="A171" s="510"/>
      <c r="B171" s="548"/>
      <c r="C171" s="548"/>
      <c r="D171" s="548"/>
      <c r="E171" s="548"/>
      <c r="F171" s="548"/>
      <c r="G171" s="548"/>
      <c r="H171" s="548"/>
      <c r="I171" s="548"/>
      <c r="J171" s="548"/>
      <c r="K171" s="549"/>
      <c r="L171" s="503"/>
      <c r="M171" s="503"/>
      <c r="N171" s="503"/>
      <c r="O171" s="503"/>
      <c r="P171" s="503"/>
      <c r="Q171" s="503"/>
      <c r="R171" s="503"/>
      <c r="S171" s="503"/>
      <c r="T171" s="503"/>
      <c r="U171" s="503"/>
      <c r="V171" s="503"/>
      <c r="W171" s="503"/>
      <c r="X171" s="503"/>
      <c r="Y171" s="503"/>
      <c r="Z171" s="503"/>
      <c r="AA171" s="503"/>
      <c r="AB171" s="503"/>
      <c r="AC171" s="503"/>
      <c r="AD171" s="503"/>
    </row>
    <row r="172" spans="1:30" s="550" customFormat="1" x14ac:dyDescent="0.2">
      <c r="A172" s="510"/>
      <c r="B172" s="548"/>
      <c r="C172" s="548"/>
      <c r="D172" s="548"/>
      <c r="E172" s="548"/>
      <c r="F172" s="548"/>
      <c r="G172" s="548"/>
      <c r="H172" s="548"/>
      <c r="I172" s="548"/>
      <c r="J172" s="548"/>
      <c r="K172" s="549"/>
      <c r="L172" s="503"/>
      <c r="M172" s="503"/>
      <c r="N172" s="503"/>
      <c r="O172" s="503"/>
      <c r="P172" s="503"/>
      <c r="Q172" s="503"/>
      <c r="R172" s="503"/>
      <c r="S172" s="503"/>
      <c r="T172" s="503"/>
      <c r="U172" s="503"/>
      <c r="V172" s="503"/>
      <c r="W172" s="503"/>
      <c r="X172" s="503"/>
      <c r="Y172" s="503"/>
      <c r="Z172" s="503"/>
      <c r="AA172" s="503"/>
      <c r="AB172" s="503"/>
      <c r="AC172" s="503"/>
      <c r="AD172" s="503"/>
    </row>
    <row r="173" spans="1:30" s="550" customFormat="1" x14ac:dyDescent="0.2">
      <c r="A173" s="510"/>
      <c r="B173" s="548"/>
      <c r="C173" s="548"/>
      <c r="D173" s="548"/>
      <c r="E173" s="548"/>
      <c r="F173" s="548"/>
      <c r="G173" s="548"/>
      <c r="H173" s="548"/>
      <c r="I173" s="548"/>
      <c r="J173" s="548"/>
      <c r="K173" s="549"/>
      <c r="L173" s="503"/>
      <c r="M173" s="503"/>
      <c r="N173" s="503"/>
      <c r="O173" s="503"/>
      <c r="P173" s="503"/>
      <c r="Q173" s="503"/>
      <c r="R173" s="503"/>
      <c r="S173" s="503"/>
      <c r="T173" s="503"/>
      <c r="U173" s="503"/>
      <c r="V173" s="503"/>
      <c r="W173" s="503"/>
      <c r="X173" s="503"/>
      <c r="Y173" s="503"/>
      <c r="Z173" s="503"/>
      <c r="AA173" s="503"/>
      <c r="AB173" s="503"/>
      <c r="AC173" s="503"/>
      <c r="AD173" s="503"/>
    </row>
    <row r="174" spans="1:30" s="550" customFormat="1" x14ac:dyDescent="0.2">
      <c r="A174" s="510"/>
      <c r="B174" s="548"/>
      <c r="C174" s="548"/>
      <c r="D174" s="548"/>
      <c r="E174" s="548"/>
      <c r="F174" s="548"/>
      <c r="G174" s="548"/>
      <c r="H174" s="548"/>
      <c r="I174" s="548"/>
      <c r="J174" s="548"/>
      <c r="K174" s="549"/>
      <c r="L174" s="503"/>
      <c r="M174" s="503"/>
      <c r="N174" s="503"/>
      <c r="O174" s="503"/>
      <c r="P174" s="503"/>
      <c r="Q174" s="503"/>
      <c r="R174" s="503"/>
      <c r="S174" s="503"/>
      <c r="T174" s="503"/>
      <c r="U174" s="503"/>
      <c r="V174" s="503"/>
      <c r="W174" s="503"/>
      <c r="X174" s="503"/>
      <c r="Y174" s="503"/>
      <c r="Z174" s="503"/>
      <c r="AA174" s="503"/>
      <c r="AB174" s="503"/>
      <c r="AC174" s="503"/>
      <c r="AD174" s="503"/>
    </row>
    <row r="175" spans="1:30" s="550" customFormat="1" x14ac:dyDescent="0.2">
      <c r="A175" s="510"/>
      <c r="B175" s="548"/>
      <c r="C175" s="548"/>
      <c r="D175" s="548"/>
      <c r="E175" s="548"/>
      <c r="F175" s="548"/>
      <c r="G175" s="548"/>
      <c r="H175" s="548"/>
      <c r="I175" s="548"/>
      <c r="J175" s="548"/>
      <c r="K175" s="549"/>
      <c r="L175" s="503"/>
      <c r="M175" s="503"/>
      <c r="N175" s="503"/>
      <c r="O175" s="503"/>
      <c r="P175" s="503"/>
      <c r="Q175" s="503"/>
      <c r="R175" s="503"/>
      <c r="S175" s="503"/>
      <c r="T175" s="503"/>
      <c r="U175" s="503"/>
      <c r="V175" s="503"/>
      <c r="W175" s="503"/>
      <c r="X175" s="503"/>
      <c r="Y175" s="503"/>
      <c r="Z175" s="503"/>
      <c r="AA175" s="503"/>
      <c r="AB175" s="503"/>
      <c r="AC175" s="503"/>
      <c r="AD175" s="503"/>
    </row>
    <row r="176" spans="1:30" s="550" customFormat="1" x14ac:dyDescent="0.2">
      <c r="A176" s="510"/>
      <c r="B176" s="548"/>
      <c r="C176" s="548"/>
      <c r="D176" s="548"/>
      <c r="E176" s="548"/>
      <c r="F176" s="548"/>
      <c r="G176" s="548"/>
      <c r="H176" s="548"/>
      <c r="I176" s="548"/>
      <c r="J176" s="548"/>
      <c r="K176" s="549"/>
      <c r="L176" s="503"/>
      <c r="M176" s="503"/>
      <c r="N176" s="503"/>
      <c r="O176" s="503"/>
      <c r="P176" s="503"/>
      <c r="Q176" s="503"/>
      <c r="R176" s="503"/>
      <c r="S176" s="503"/>
      <c r="T176" s="503"/>
      <c r="U176" s="503"/>
      <c r="V176" s="503"/>
      <c r="W176" s="503"/>
      <c r="X176" s="503"/>
      <c r="Y176" s="503"/>
      <c r="Z176" s="503"/>
      <c r="AA176" s="503"/>
      <c r="AB176" s="503"/>
      <c r="AC176" s="503"/>
      <c r="AD176" s="503"/>
    </row>
    <row r="177" spans="1:30" s="550" customFormat="1" x14ac:dyDescent="0.2">
      <c r="A177" s="510"/>
      <c r="B177" s="548"/>
      <c r="C177" s="548"/>
      <c r="D177" s="548"/>
      <c r="E177" s="548"/>
      <c r="F177" s="548"/>
      <c r="G177" s="548"/>
      <c r="H177" s="548"/>
      <c r="I177" s="548"/>
      <c r="J177" s="548"/>
      <c r="K177" s="549"/>
      <c r="L177" s="503"/>
      <c r="M177" s="503"/>
      <c r="N177" s="503"/>
      <c r="O177" s="503"/>
      <c r="P177" s="503"/>
      <c r="Q177" s="503"/>
      <c r="R177" s="503"/>
      <c r="S177" s="503"/>
      <c r="T177" s="503"/>
      <c r="U177" s="503"/>
      <c r="V177" s="503"/>
      <c r="W177" s="503"/>
      <c r="X177" s="503"/>
      <c r="Y177" s="503"/>
      <c r="Z177" s="503"/>
      <c r="AA177" s="503"/>
      <c r="AB177" s="503"/>
      <c r="AC177" s="503"/>
      <c r="AD177" s="503"/>
    </row>
    <row r="178" spans="1:30" s="550" customFormat="1" x14ac:dyDescent="0.2">
      <c r="A178" s="510"/>
      <c r="B178" s="548"/>
      <c r="C178" s="548"/>
      <c r="D178" s="548"/>
      <c r="E178" s="548"/>
      <c r="F178" s="548"/>
      <c r="G178" s="548"/>
      <c r="H178" s="548"/>
      <c r="I178" s="548"/>
      <c r="J178" s="548"/>
      <c r="K178" s="549"/>
      <c r="L178" s="503"/>
      <c r="M178" s="503"/>
      <c r="N178" s="503"/>
      <c r="O178" s="503"/>
      <c r="P178" s="503"/>
      <c r="Q178" s="503"/>
      <c r="R178" s="503"/>
      <c r="S178" s="503"/>
      <c r="T178" s="503"/>
      <c r="U178" s="503"/>
      <c r="V178" s="503"/>
      <c r="W178" s="503"/>
      <c r="X178" s="503"/>
      <c r="Y178" s="503"/>
      <c r="Z178" s="503"/>
      <c r="AA178" s="503"/>
      <c r="AB178" s="503"/>
      <c r="AC178" s="503"/>
      <c r="AD178" s="503"/>
    </row>
    <row r="179" spans="1:30" s="550" customFormat="1" x14ac:dyDescent="0.2">
      <c r="A179" s="510"/>
      <c r="B179" s="548"/>
      <c r="C179" s="548"/>
      <c r="D179" s="548"/>
      <c r="E179" s="548"/>
      <c r="F179" s="548"/>
      <c r="G179" s="548"/>
      <c r="H179" s="548"/>
      <c r="I179" s="548"/>
      <c r="J179" s="548"/>
      <c r="K179" s="549"/>
      <c r="L179" s="503"/>
      <c r="M179" s="503"/>
      <c r="N179" s="503"/>
      <c r="O179" s="503"/>
      <c r="P179" s="503"/>
      <c r="Q179" s="503"/>
      <c r="R179" s="503"/>
      <c r="S179" s="503"/>
      <c r="T179" s="503"/>
      <c r="U179" s="503"/>
      <c r="V179" s="503"/>
      <c r="W179" s="503"/>
      <c r="X179" s="503"/>
      <c r="Y179" s="503"/>
      <c r="Z179" s="503"/>
      <c r="AA179" s="503"/>
      <c r="AB179" s="503"/>
      <c r="AC179" s="503"/>
      <c r="AD179" s="503"/>
    </row>
    <row r="180" spans="1:30" s="550" customFormat="1" x14ac:dyDescent="0.2">
      <c r="A180" s="510"/>
      <c r="B180" s="548"/>
      <c r="C180" s="548"/>
      <c r="D180" s="548"/>
      <c r="E180" s="548"/>
      <c r="F180" s="548"/>
      <c r="G180" s="548"/>
      <c r="H180" s="548"/>
      <c r="I180" s="548"/>
      <c r="J180" s="548"/>
      <c r="K180" s="549"/>
      <c r="L180" s="503"/>
      <c r="M180" s="503"/>
      <c r="N180" s="503"/>
      <c r="O180" s="503"/>
      <c r="P180" s="503"/>
      <c r="Q180" s="503"/>
      <c r="R180" s="503"/>
      <c r="S180" s="503"/>
      <c r="T180" s="503"/>
      <c r="U180" s="503"/>
      <c r="V180" s="503"/>
      <c r="W180" s="503"/>
      <c r="X180" s="503"/>
      <c r="Y180" s="503"/>
      <c r="Z180" s="503"/>
      <c r="AA180" s="503"/>
      <c r="AB180" s="503"/>
      <c r="AC180" s="503"/>
      <c r="AD180" s="503"/>
    </row>
    <row r="181" spans="1:30" s="550" customFormat="1" x14ac:dyDescent="0.2">
      <c r="A181" s="510"/>
      <c r="B181" s="548"/>
      <c r="C181" s="548"/>
      <c r="D181" s="548"/>
      <c r="E181" s="548"/>
      <c r="F181" s="548"/>
      <c r="G181" s="548"/>
      <c r="H181" s="548"/>
      <c r="I181" s="548"/>
      <c r="J181" s="548"/>
      <c r="K181" s="548"/>
      <c r="L181" s="503"/>
      <c r="M181" s="503"/>
      <c r="N181" s="503"/>
      <c r="O181" s="503"/>
      <c r="P181" s="503"/>
      <c r="Q181" s="503"/>
      <c r="R181" s="503"/>
      <c r="S181" s="503"/>
      <c r="T181" s="503"/>
      <c r="U181" s="503"/>
      <c r="V181" s="503"/>
      <c r="W181" s="503"/>
      <c r="X181" s="503"/>
      <c r="Y181" s="503"/>
      <c r="Z181" s="503"/>
      <c r="AA181" s="503"/>
      <c r="AB181" s="503"/>
      <c r="AC181" s="503"/>
      <c r="AD181" s="503"/>
    </row>
    <row r="182" spans="1:30" s="550" customFormat="1" x14ac:dyDescent="0.2">
      <c r="A182" s="510"/>
      <c r="B182" s="548"/>
      <c r="C182" s="548"/>
      <c r="D182" s="548"/>
      <c r="E182" s="548"/>
      <c r="F182" s="548"/>
      <c r="G182" s="548"/>
      <c r="H182" s="548"/>
      <c r="I182" s="548"/>
      <c r="J182" s="548"/>
      <c r="K182" s="549"/>
      <c r="L182" s="503"/>
      <c r="M182" s="503"/>
      <c r="N182" s="503"/>
      <c r="O182" s="503"/>
      <c r="P182" s="503"/>
      <c r="Q182" s="503"/>
      <c r="R182" s="503"/>
      <c r="S182" s="503"/>
      <c r="T182" s="503"/>
      <c r="U182" s="503"/>
      <c r="V182" s="503"/>
      <c r="W182" s="503"/>
      <c r="X182" s="503"/>
      <c r="Y182" s="503"/>
      <c r="Z182" s="503"/>
      <c r="AA182" s="503"/>
      <c r="AB182" s="503"/>
      <c r="AC182" s="503"/>
      <c r="AD182" s="503"/>
    </row>
    <row r="183" spans="1:30" s="550" customFormat="1" x14ac:dyDescent="0.2">
      <c r="A183" s="510"/>
      <c r="B183" s="548"/>
      <c r="C183" s="548"/>
      <c r="D183" s="548"/>
      <c r="E183" s="548"/>
      <c r="F183" s="548"/>
      <c r="G183" s="548"/>
      <c r="H183" s="548"/>
      <c r="I183" s="548"/>
      <c r="J183" s="548"/>
      <c r="K183" s="549"/>
      <c r="L183" s="503"/>
      <c r="M183" s="503"/>
      <c r="N183" s="503"/>
      <c r="O183" s="503"/>
      <c r="P183" s="503"/>
      <c r="Q183" s="503"/>
      <c r="R183" s="503"/>
      <c r="S183" s="503"/>
      <c r="T183" s="503"/>
      <c r="U183" s="503"/>
      <c r="V183" s="503"/>
      <c r="W183" s="503"/>
      <c r="X183" s="503"/>
      <c r="Y183" s="503"/>
      <c r="Z183" s="503"/>
      <c r="AA183" s="503"/>
      <c r="AB183" s="503"/>
      <c r="AC183" s="503"/>
      <c r="AD183" s="503"/>
    </row>
    <row r="184" spans="1:30" s="550" customFormat="1" x14ac:dyDescent="0.2">
      <c r="A184" s="510"/>
      <c r="B184" s="548"/>
      <c r="C184" s="548"/>
      <c r="D184" s="548"/>
      <c r="E184" s="548"/>
      <c r="F184" s="548"/>
      <c r="G184" s="548"/>
      <c r="H184" s="548"/>
      <c r="I184" s="548"/>
      <c r="J184" s="548"/>
      <c r="K184" s="549"/>
      <c r="L184" s="503"/>
      <c r="M184" s="503"/>
      <c r="N184" s="503"/>
      <c r="O184" s="503"/>
      <c r="P184" s="503"/>
      <c r="Q184" s="503"/>
      <c r="R184" s="503"/>
      <c r="S184" s="503"/>
      <c r="T184" s="503"/>
      <c r="U184" s="503"/>
      <c r="V184" s="503"/>
      <c r="W184" s="503"/>
      <c r="X184" s="503"/>
      <c r="Y184" s="503"/>
      <c r="Z184" s="503"/>
      <c r="AA184" s="503"/>
      <c r="AB184" s="503"/>
      <c r="AC184" s="503"/>
      <c r="AD184" s="503"/>
    </row>
    <row r="185" spans="1:30" s="550" customFormat="1" x14ac:dyDescent="0.2">
      <c r="A185" s="510"/>
      <c r="B185" s="548"/>
      <c r="C185" s="548"/>
      <c r="D185" s="548"/>
      <c r="E185" s="548"/>
      <c r="F185" s="548"/>
      <c r="G185" s="548"/>
      <c r="H185" s="548"/>
      <c r="I185" s="548"/>
      <c r="J185" s="548"/>
      <c r="K185" s="549"/>
      <c r="L185" s="503"/>
      <c r="M185" s="503"/>
      <c r="N185" s="503"/>
      <c r="O185" s="503"/>
      <c r="P185" s="503"/>
      <c r="Q185" s="503"/>
      <c r="R185" s="503"/>
      <c r="S185" s="503"/>
      <c r="T185" s="503"/>
      <c r="U185" s="503"/>
      <c r="V185" s="503"/>
      <c r="W185" s="503"/>
      <c r="X185" s="503"/>
      <c r="Y185" s="503"/>
      <c r="Z185" s="503"/>
      <c r="AA185" s="503"/>
      <c r="AB185" s="503"/>
      <c r="AC185" s="503"/>
      <c r="AD185" s="503"/>
    </row>
    <row r="186" spans="1:30" s="550" customFormat="1" x14ac:dyDescent="0.2">
      <c r="A186" s="510"/>
      <c r="B186" s="548"/>
      <c r="C186" s="548"/>
      <c r="D186" s="548"/>
      <c r="E186" s="548"/>
      <c r="F186" s="548"/>
      <c r="G186" s="548"/>
      <c r="H186" s="548"/>
      <c r="I186" s="548"/>
      <c r="J186" s="548"/>
      <c r="K186" s="549"/>
      <c r="L186" s="503"/>
      <c r="M186" s="503"/>
      <c r="N186" s="503"/>
      <c r="O186" s="503"/>
      <c r="P186" s="503"/>
      <c r="Q186" s="503"/>
      <c r="R186" s="503"/>
      <c r="S186" s="503"/>
      <c r="T186" s="503"/>
      <c r="U186" s="503"/>
      <c r="V186" s="503"/>
      <c r="W186" s="503"/>
      <c r="X186" s="503"/>
      <c r="Y186" s="503"/>
      <c r="Z186" s="503"/>
      <c r="AA186" s="503"/>
      <c r="AB186" s="503"/>
      <c r="AC186" s="503"/>
      <c r="AD186" s="503"/>
    </row>
    <row r="187" spans="1:30" s="550" customFormat="1" x14ac:dyDescent="0.2">
      <c r="A187" s="510"/>
      <c r="B187" s="548"/>
      <c r="C187" s="548"/>
      <c r="D187" s="548"/>
      <c r="E187" s="548"/>
      <c r="F187" s="548"/>
      <c r="G187" s="548"/>
      <c r="H187" s="548"/>
      <c r="I187" s="548"/>
      <c r="J187" s="548"/>
      <c r="K187" s="549"/>
      <c r="L187" s="503"/>
      <c r="M187" s="503"/>
      <c r="N187" s="503"/>
      <c r="O187" s="503"/>
      <c r="P187" s="503"/>
      <c r="Q187" s="503"/>
      <c r="R187" s="503"/>
      <c r="S187" s="503"/>
      <c r="T187" s="503"/>
      <c r="U187" s="503"/>
      <c r="V187" s="503"/>
      <c r="W187" s="503"/>
      <c r="X187" s="503"/>
      <c r="Y187" s="503"/>
      <c r="Z187" s="503"/>
      <c r="AA187" s="503"/>
      <c r="AB187" s="503"/>
      <c r="AC187" s="503"/>
      <c r="AD187" s="503"/>
    </row>
    <row r="188" spans="1:30" s="550" customFormat="1" x14ac:dyDescent="0.2">
      <c r="A188" s="510"/>
      <c r="B188" s="548"/>
      <c r="C188" s="548"/>
      <c r="D188" s="548"/>
      <c r="E188" s="548"/>
      <c r="F188" s="548"/>
      <c r="G188" s="548"/>
      <c r="H188" s="548"/>
      <c r="I188" s="548"/>
      <c r="J188" s="548"/>
      <c r="K188" s="549"/>
      <c r="L188" s="503"/>
      <c r="M188" s="503"/>
      <c r="N188" s="503"/>
      <c r="O188" s="503"/>
      <c r="P188" s="503"/>
      <c r="Q188" s="503"/>
      <c r="R188" s="503"/>
      <c r="S188" s="503"/>
      <c r="T188" s="503"/>
      <c r="U188" s="503"/>
      <c r="V188" s="503"/>
      <c r="W188" s="503"/>
      <c r="X188" s="503"/>
      <c r="Y188" s="503"/>
      <c r="Z188" s="503"/>
      <c r="AA188" s="503"/>
      <c r="AB188" s="503"/>
      <c r="AC188" s="503"/>
      <c r="AD188" s="503"/>
    </row>
    <row r="189" spans="1:30" s="550" customFormat="1" x14ac:dyDescent="0.2">
      <c r="A189" s="510"/>
      <c r="B189" s="548"/>
      <c r="C189" s="548"/>
      <c r="D189" s="548"/>
      <c r="E189" s="548"/>
      <c r="F189" s="548"/>
      <c r="G189" s="548"/>
      <c r="H189" s="548"/>
      <c r="I189" s="548"/>
      <c r="J189" s="548"/>
      <c r="K189" s="549"/>
      <c r="L189" s="503"/>
      <c r="M189" s="503"/>
      <c r="N189" s="503"/>
      <c r="O189" s="503"/>
      <c r="P189" s="503"/>
      <c r="Q189" s="503"/>
      <c r="R189" s="503"/>
      <c r="S189" s="503"/>
      <c r="T189" s="503"/>
      <c r="U189" s="503"/>
      <c r="V189" s="503"/>
      <c r="W189" s="503"/>
      <c r="X189" s="503"/>
      <c r="Y189" s="503"/>
      <c r="Z189" s="503"/>
      <c r="AA189" s="503"/>
      <c r="AB189" s="503"/>
      <c r="AC189" s="503"/>
      <c r="AD189" s="503"/>
    </row>
    <row r="190" spans="1:30" s="550" customFormat="1" x14ac:dyDescent="0.2">
      <c r="A190" s="510"/>
      <c r="B190" s="548"/>
      <c r="C190" s="548"/>
      <c r="D190" s="548"/>
      <c r="E190" s="548"/>
      <c r="F190" s="548"/>
      <c r="G190" s="548"/>
      <c r="H190" s="548"/>
      <c r="I190" s="548"/>
      <c r="J190" s="548"/>
      <c r="K190" s="549"/>
      <c r="L190" s="503"/>
      <c r="M190" s="503"/>
      <c r="N190" s="503"/>
      <c r="O190" s="503"/>
      <c r="P190" s="503"/>
      <c r="Q190" s="503"/>
      <c r="R190" s="503"/>
      <c r="S190" s="503"/>
      <c r="T190" s="503"/>
      <c r="U190" s="503"/>
      <c r="V190" s="503"/>
      <c r="W190" s="503"/>
      <c r="X190" s="503"/>
      <c r="Y190" s="503"/>
      <c r="Z190" s="503"/>
      <c r="AA190" s="503"/>
      <c r="AB190" s="503"/>
      <c r="AC190" s="503"/>
      <c r="AD190" s="503"/>
    </row>
    <row r="191" spans="1:30" s="550" customFormat="1" x14ac:dyDescent="0.2">
      <c r="A191" s="510"/>
      <c r="B191" s="548"/>
      <c r="C191" s="548"/>
      <c r="D191" s="548"/>
      <c r="E191" s="548"/>
      <c r="F191" s="548"/>
      <c r="G191" s="548"/>
      <c r="H191" s="548"/>
      <c r="I191" s="548"/>
      <c r="J191" s="548"/>
      <c r="K191" s="549"/>
      <c r="L191" s="503"/>
      <c r="M191" s="503"/>
      <c r="N191" s="503"/>
      <c r="O191" s="503"/>
      <c r="P191" s="503"/>
      <c r="Q191" s="503"/>
      <c r="R191" s="503"/>
      <c r="S191" s="503"/>
      <c r="T191" s="503"/>
      <c r="U191" s="503"/>
      <c r="V191" s="503"/>
      <c r="W191" s="503"/>
      <c r="X191" s="503"/>
      <c r="Y191" s="503"/>
      <c r="Z191" s="503"/>
      <c r="AA191" s="503"/>
      <c r="AB191" s="503"/>
      <c r="AC191" s="503"/>
      <c r="AD191" s="503"/>
    </row>
    <row r="192" spans="1:30" s="550" customFormat="1" x14ac:dyDescent="0.2">
      <c r="A192" s="510"/>
      <c r="B192" s="548"/>
      <c r="C192" s="548"/>
      <c r="D192" s="548"/>
      <c r="E192" s="548"/>
      <c r="F192" s="548"/>
      <c r="G192" s="548"/>
      <c r="H192" s="548"/>
      <c r="I192" s="548"/>
      <c r="J192" s="548"/>
      <c r="K192" s="548"/>
      <c r="L192" s="503"/>
      <c r="M192" s="503"/>
      <c r="N192" s="503"/>
      <c r="O192" s="503"/>
      <c r="P192" s="503"/>
      <c r="Q192" s="503"/>
      <c r="R192" s="503"/>
      <c r="S192" s="503"/>
      <c r="T192" s="503"/>
      <c r="U192" s="503"/>
      <c r="V192" s="503"/>
      <c r="W192" s="503"/>
      <c r="X192" s="503"/>
      <c r="Y192" s="503"/>
      <c r="Z192" s="503"/>
      <c r="AA192" s="503"/>
      <c r="AB192" s="503"/>
      <c r="AC192" s="503"/>
      <c r="AD192" s="503"/>
    </row>
    <row r="193" spans="1:30" s="550" customFormat="1" x14ac:dyDescent="0.2">
      <c r="A193" s="510"/>
      <c r="B193" s="548"/>
      <c r="C193" s="548"/>
      <c r="D193" s="548"/>
      <c r="E193" s="548"/>
      <c r="F193" s="548"/>
      <c r="G193" s="548"/>
      <c r="H193" s="548"/>
      <c r="I193" s="548"/>
      <c r="J193" s="548"/>
      <c r="K193" s="549"/>
      <c r="L193" s="503"/>
      <c r="M193" s="503"/>
      <c r="N193" s="503"/>
      <c r="O193" s="503"/>
      <c r="P193" s="503"/>
      <c r="Q193" s="503"/>
      <c r="R193" s="503"/>
      <c r="S193" s="503"/>
      <c r="T193" s="503"/>
      <c r="U193" s="503"/>
      <c r="V193" s="503"/>
      <c r="W193" s="503"/>
      <c r="X193" s="503"/>
      <c r="Y193" s="503"/>
      <c r="Z193" s="503"/>
      <c r="AA193" s="503"/>
      <c r="AB193" s="503"/>
      <c r="AC193" s="503"/>
      <c r="AD193" s="503"/>
    </row>
    <row r="194" spans="1:30" s="550" customFormat="1" x14ac:dyDescent="0.2">
      <c r="A194" s="510"/>
      <c r="B194" s="548"/>
      <c r="C194" s="548"/>
      <c r="D194" s="548"/>
      <c r="E194" s="548"/>
      <c r="F194" s="548"/>
      <c r="G194" s="548"/>
      <c r="H194" s="548"/>
      <c r="I194" s="548"/>
      <c r="J194" s="548"/>
      <c r="K194" s="549"/>
      <c r="L194" s="503"/>
      <c r="M194" s="503"/>
      <c r="N194" s="503"/>
      <c r="O194" s="503"/>
      <c r="P194" s="503"/>
      <c r="Q194" s="503"/>
      <c r="R194" s="503"/>
      <c r="S194" s="503"/>
      <c r="T194" s="503"/>
      <c r="U194" s="503"/>
      <c r="V194" s="503"/>
      <c r="W194" s="503"/>
      <c r="X194" s="503"/>
      <c r="Y194" s="503"/>
      <c r="Z194" s="503"/>
      <c r="AA194" s="503"/>
      <c r="AB194" s="503"/>
      <c r="AC194" s="503"/>
      <c r="AD194" s="503"/>
    </row>
    <row r="195" spans="1:30" s="550" customFormat="1" x14ac:dyDescent="0.2">
      <c r="A195" s="510"/>
      <c r="B195" s="548"/>
      <c r="C195" s="548"/>
      <c r="D195" s="548"/>
      <c r="E195" s="548"/>
      <c r="F195" s="548"/>
      <c r="G195" s="548"/>
      <c r="H195" s="548"/>
      <c r="I195" s="548"/>
      <c r="J195" s="548"/>
      <c r="K195" s="549"/>
      <c r="L195" s="503"/>
      <c r="M195" s="503"/>
      <c r="N195" s="503"/>
      <c r="O195" s="503"/>
      <c r="P195" s="503"/>
      <c r="Q195" s="503"/>
      <c r="R195" s="503"/>
      <c r="S195" s="503"/>
      <c r="T195" s="503"/>
      <c r="U195" s="503"/>
      <c r="V195" s="503"/>
      <c r="W195" s="503"/>
      <c r="X195" s="503"/>
      <c r="Y195" s="503"/>
      <c r="Z195" s="503"/>
      <c r="AA195" s="503"/>
      <c r="AB195" s="503"/>
      <c r="AC195" s="503"/>
      <c r="AD195" s="503"/>
    </row>
    <row r="196" spans="1:30" s="550" customFormat="1" x14ac:dyDescent="0.2">
      <c r="A196" s="510"/>
      <c r="B196" s="548"/>
      <c r="C196" s="548"/>
      <c r="D196" s="548"/>
      <c r="E196" s="548"/>
      <c r="F196" s="548"/>
      <c r="G196" s="548"/>
      <c r="H196" s="548"/>
      <c r="I196" s="548"/>
      <c r="J196" s="548"/>
      <c r="K196" s="549"/>
      <c r="L196" s="503"/>
      <c r="M196" s="503"/>
      <c r="N196" s="503"/>
      <c r="O196" s="503"/>
      <c r="P196" s="503"/>
      <c r="Q196" s="503"/>
      <c r="R196" s="503"/>
      <c r="S196" s="503"/>
      <c r="T196" s="503"/>
      <c r="U196" s="503"/>
      <c r="V196" s="503"/>
      <c r="W196" s="503"/>
      <c r="X196" s="503"/>
      <c r="Y196" s="503"/>
      <c r="Z196" s="503"/>
      <c r="AA196" s="503"/>
      <c r="AB196" s="503"/>
      <c r="AC196" s="503"/>
      <c r="AD196" s="503"/>
    </row>
    <row r="197" spans="1:30" s="550" customFormat="1" x14ac:dyDescent="0.2">
      <c r="A197" s="510"/>
      <c r="B197" s="548"/>
      <c r="C197" s="548"/>
      <c r="D197" s="548"/>
      <c r="E197" s="548"/>
      <c r="F197" s="548"/>
      <c r="G197" s="548"/>
      <c r="H197" s="548"/>
      <c r="I197" s="548"/>
      <c r="J197" s="548"/>
      <c r="K197" s="549"/>
      <c r="L197" s="503"/>
      <c r="M197" s="503"/>
      <c r="N197" s="503"/>
      <c r="O197" s="503"/>
      <c r="P197" s="503"/>
      <c r="Q197" s="503"/>
      <c r="R197" s="503"/>
      <c r="S197" s="503"/>
      <c r="T197" s="503"/>
      <c r="U197" s="503"/>
      <c r="V197" s="503"/>
      <c r="W197" s="503"/>
      <c r="X197" s="503"/>
      <c r="Y197" s="503"/>
      <c r="Z197" s="503"/>
      <c r="AA197" s="503"/>
      <c r="AB197" s="503"/>
      <c r="AC197" s="503"/>
      <c r="AD197" s="503"/>
    </row>
    <row r="198" spans="1:30" s="550" customFormat="1" x14ac:dyDescent="0.2">
      <c r="A198" s="510"/>
      <c r="B198" s="548"/>
      <c r="C198" s="548"/>
      <c r="D198" s="548"/>
      <c r="E198" s="548"/>
      <c r="F198" s="548"/>
      <c r="G198" s="548"/>
      <c r="H198" s="548"/>
      <c r="I198" s="548"/>
      <c r="J198" s="548"/>
      <c r="K198" s="549"/>
      <c r="L198" s="503"/>
      <c r="M198" s="503"/>
      <c r="N198" s="503"/>
      <c r="O198" s="503"/>
      <c r="P198" s="503"/>
      <c r="Q198" s="503"/>
      <c r="R198" s="503"/>
      <c r="S198" s="503"/>
      <c r="T198" s="503"/>
      <c r="U198" s="503"/>
      <c r="V198" s="503"/>
      <c r="W198" s="503"/>
      <c r="X198" s="503"/>
      <c r="Y198" s="503"/>
      <c r="Z198" s="503"/>
      <c r="AA198" s="503"/>
      <c r="AB198" s="503"/>
      <c r="AC198" s="503"/>
      <c r="AD198" s="503"/>
    </row>
    <row r="199" spans="1:30" s="550" customFormat="1" x14ac:dyDescent="0.2">
      <c r="A199" s="510"/>
      <c r="B199" s="548"/>
      <c r="C199" s="548"/>
      <c r="D199" s="548"/>
      <c r="E199" s="548"/>
      <c r="F199" s="548"/>
      <c r="G199" s="548"/>
      <c r="H199" s="548"/>
      <c r="I199" s="548"/>
      <c r="J199" s="548"/>
      <c r="K199" s="549"/>
      <c r="L199" s="503"/>
      <c r="M199" s="503"/>
      <c r="N199" s="503"/>
      <c r="O199" s="503"/>
      <c r="P199" s="503"/>
      <c r="Q199" s="503"/>
      <c r="R199" s="503"/>
      <c r="S199" s="503"/>
      <c r="T199" s="503"/>
      <c r="U199" s="503"/>
      <c r="V199" s="503"/>
      <c r="W199" s="503"/>
      <c r="X199" s="503"/>
      <c r="Y199" s="503"/>
      <c r="Z199" s="503"/>
      <c r="AA199" s="503"/>
      <c r="AB199" s="503"/>
      <c r="AC199" s="503"/>
      <c r="AD199" s="503"/>
    </row>
    <row r="200" spans="1:30" s="550" customFormat="1" x14ac:dyDescent="0.2">
      <c r="A200" s="510"/>
      <c r="B200" s="548"/>
      <c r="C200" s="548"/>
      <c r="D200" s="548"/>
      <c r="E200" s="548"/>
      <c r="F200" s="548"/>
      <c r="G200" s="548"/>
      <c r="H200" s="548"/>
      <c r="I200" s="548"/>
      <c r="J200" s="548"/>
      <c r="K200" s="549"/>
      <c r="L200" s="503"/>
      <c r="M200" s="503"/>
      <c r="N200" s="503"/>
      <c r="O200" s="503"/>
      <c r="P200" s="503"/>
      <c r="Q200" s="503"/>
      <c r="R200" s="503"/>
      <c r="S200" s="503"/>
      <c r="T200" s="503"/>
      <c r="U200" s="503"/>
      <c r="V200" s="503"/>
      <c r="W200" s="503"/>
      <c r="X200" s="503"/>
      <c r="Y200" s="503"/>
      <c r="Z200" s="503"/>
      <c r="AA200" s="503"/>
      <c r="AB200" s="503"/>
      <c r="AC200" s="503"/>
      <c r="AD200" s="503"/>
    </row>
    <row r="201" spans="1:30" s="550" customFormat="1" x14ac:dyDescent="0.2">
      <c r="A201" s="510"/>
      <c r="B201" s="548"/>
      <c r="C201" s="548"/>
      <c r="D201" s="548"/>
      <c r="E201" s="548"/>
      <c r="F201" s="548"/>
      <c r="G201" s="548"/>
      <c r="H201" s="548"/>
      <c r="I201" s="548"/>
      <c r="J201" s="548"/>
      <c r="K201" s="549"/>
      <c r="L201" s="503"/>
      <c r="M201" s="503"/>
      <c r="N201" s="503"/>
      <c r="O201" s="503"/>
      <c r="P201" s="503"/>
      <c r="Q201" s="503"/>
      <c r="R201" s="503"/>
      <c r="S201" s="503"/>
      <c r="T201" s="503"/>
      <c r="U201" s="503"/>
      <c r="V201" s="503"/>
      <c r="W201" s="503"/>
      <c r="X201" s="503"/>
      <c r="Y201" s="503"/>
      <c r="Z201" s="503"/>
      <c r="AA201" s="503"/>
      <c r="AB201" s="503"/>
      <c r="AC201" s="503"/>
      <c r="AD201" s="503"/>
    </row>
    <row r="202" spans="1:30" s="550" customFormat="1" x14ac:dyDescent="0.2">
      <c r="A202" s="510"/>
      <c r="B202" s="548"/>
      <c r="C202" s="548"/>
      <c r="D202" s="548"/>
      <c r="E202" s="548"/>
      <c r="F202" s="548"/>
      <c r="G202" s="548"/>
      <c r="H202" s="548"/>
      <c r="I202" s="548"/>
      <c r="J202" s="548"/>
      <c r="K202" s="549"/>
      <c r="L202" s="503"/>
      <c r="M202" s="503"/>
      <c r="N202" s="503"/>
      <c r="O202" s="503"/>
      <c r="P202" s="503"/>
      <c r="Q202" s="503"/>
      <c r="R202" s="503"/>
      <c r="S202" s="503"/>
      <c r="T202" s="503"/>
      <c r="U202" s="503"/>
      <c r="V202" s="503"/>
      <c r="W202" s="503"/>
      <c r="X202" s="503"/>
      <c r="Y202" s="503"/>
      <c r="Z202" s="503"/>
      <c r="AA202" s="503"/>
      <c r="AB202" s="503"/>
      <c r="AC202" s="503"/>
      <c r="AD202" s="503"/>
    </row>
    <row r="203" spans="1:30" s="550" customFormat="1" x14ac:dyDescent="0.2">
      <c r="A203" s="510"/>
      <c r="B203" s="548"/>
      <c r="C203" s="548"/>
      <c r="D203" s="548"/>
      <c r="E203" s="548"/>
      <c r="F203" s="548"/>
      <c r="G203" s="548"/>
      <c r="H203" s="548"/>
      <c r="I203" s="548"/>
      <c r="J203" s="548"/>
      <c r="K203" s="548"/>
      <c r="L203" s="503"/>
      <c r="M203" s="503"/>
      <c r="N203" s="503"/>
      <c r="O203" s="503"/>
      <c r="P203" s="503"/>
      <c r="Q203" s="503"/>
      <c r="R203" s="503"/>
      <c r="S203" s="503"/>
      <c r="T203" s="503"/>
      <c r="U203" s="503"/>
      <c r="V203" s="503"/>
      <c r="W203" s="503"/>
      <c r="X203" s="503"/>
      <c r="Y203" s="503"/>
      <c r="Z203" s="503"/>
      <c r="AA203" s="503"/>
      <c r="AB203" s="503"/>
      <c r="AC203" s="503"/>
      <c r="AD203" s="503"/>
    </row>
    <row r="204" spans="1:30" s="550" customFormat="1" x14ac:dyDescent="0.2">
      <c r="A204" s="510"/>
      <c r="B204" s="548"/>
      <c r="C204" s="548"/>
      <c r="D204" s="548"/>
      <c r="E204" s="548"/>
      <c r="F204" s="548"/>
      <c r="G204" s="548"/>
      <c r="H204" s="548"/>
      <c r="I204" s="548"/>
      <c r="J204" s="548"/>
      <c r="K204" s="549"/>
      <c r="L204" s="503"/>
      <c r="M204" s="503"/>
      <c r="N204" s="503"/>
      <c r="O204" s="503"/>
      <c r="P204" s="503"/>
      <c r="Q204" s="503"/>
      <c r="R204" s="503"/>
      <c r="S204" s="503"/>
      <c r="T204" s="503"/>
      <c r="U204" s="503"/>
      <c r="V204" s="503"/>
      <c r="W204" s="503"/>
      <c r="X204" s="503"/>
      <c r="Y204" s="503"/>
      <c r="Z204" s="503"/>
      <c r="AA204" s="503"/>
      <c r="AB204" s="503"/>
      <c r="AC204" s="503"/>
      <c r="AD204" s="503"/>
    </row>
    <row r="205" spans="1:30" s="550" customFormat="1" x14ac:dyDescent="0.2">
      <c r="A205" s="510"/>
      <c r="B205" s="548"/>
      <c r="C205" s="548"/>
      <c r="D205" s="548"/>
      <c r="E205" s="548"/>
      <c r="F205" s="548"/>
      <c r="G205" s="548"/>
      <c r="H205" s="548"/>
      <c r="I205" s="548"/>
      <c r="J205" s="548"/>
      <c r="K205" s="549"/>
      <c r="L205" s="503"/>
      <c r="M205" s="503"/>
      <c r="N205" s="503"/>
      <c r="O205" s="503"/>
      <c r="P205" s="503"/>
      <c r="Q205" s="503"/>
      <c r="R205" s="503"/>
      <c r="S205" s="503"/>
      <c r="T205" s="503"/>
      <c r="U205" s="503"/>
      <c r="V205" s="503"/>
      <c r="W205" s="503"/>
      <c r="X205" s="503"/>
      <c r="Y205" s="503"/>
      <c r="Z205" s="503"/>
      <c r="AA205" s="503"/>
      <c r="AB205" s="503"/>
      <c r="AC205" s="503"/>
      <c r="AD205" s="503"/>
    </row>
    <row r="206" spans="1:30" s="550" customFormat="1" x14ac:dyDescent="0.2">
      <c r="A206" s="510"/>
      <c r="B206" s="548"/>
      <c r="C206" s="548"/>
      <c r="D206" s="548"/>
      <c r="E206" s="548"/>
      <c r="F206" s="548"/>
      <c r="G206" s="548"/>
      <c r="H206" s="548"/>
      <c r="I206" s="548"/>
      <c r="J206" s="548"/>
      <c r="K206" s="549"/>
      <c r="L206" s="503"/>
      <c r="M206" s="503"/>
      <c r="N206" s="503"/>
      <c r="O206" s="503"/>
      <c r="P206" s="503"/>
      <c r="Q206" s="503"/>
      <c r="R206" s="503"/>
      <c r="S206" s="503"/>
      <c r="T206" s="503"/>
      <c r="U206" s="503"/>
      <c r="V206" s="503"/>
      <c r="W206" s="503"/>
      <c r="X206" s="503"/>
      <c r="Y206" s="503"/>
      <c r="Z206" s="503"/>
      <c r="AA206" s="503"/>
      <c r="AB206" s="503"/>
      <c r="AC206" s="503"/>
      <c r="AD206" s="503"/>
    </row>
    <row r="207" spans="1:30" s="550" customFormat="1" x14ac:dyDescent="0.2">
      <c r="A207" s="510"/>
      <c r="B207" s="548"/>
      <c r="C207" s="548"/>
      <c r="D207" s="548"/>
      <c r="E207" s="548"/>
      <c r="F207" s="548"/>
      <c r="G207" s="548"/>
      <c r="H207" s="548"/>
      <c r="I207" s="548"/>
      <c r="J207" s="548"/>
      <c r="K207" s="549"/>
      <c r="L207" s="503"/>
      <c r="M207" s="503"/>
      <c r="N207" s="503"/>
      <c r="O207" s="503"/>
      <c r="P207" s="503"/>
      <c r="Q207" s="503"/>
      <c r="R207" s="503"/>
      <c r="S207" s="503"/>
      <c r="T207" s="503"/>
      <c r="U207" s="503"/>
      <c r="V207" s="503"/>
      <c r="W207" s="503"/>
      <c r="X207" s="503"/>
      <c r="Y207" s="503"/>
      <c r="Z207" s="503"/>
      <c r="AA207" s="503"/>
      <c r="AB207" s="503"/>
      <c r="AC207" s="503"/>
      <c r="AD207" s="503"/>
    </row>
    <row r="208" spans="1:30" s="550" customFormat="1" x14ac:dyDescent="0.2">
      <c r="A208" s="510"/>
      <c r="B208" s="548"/>
      <c r="C208" s="548"/>
      <c r="D208" s="548"/>
      <c r="E208" s="548"/>
      <c r="F208" s="548"/>
      <c r="G208" s="548"/>
      <c r="H208" s="548"/>
      <c r="I208" s="548"/>
      <c r="J208" s="548"/>
      <c r="K208" s="549"/>
      <c r="L208" s="503"/>
      <c r="M208" s="503"/>
      <c r="N208" s="503"/>
      <c r="O208" s="503"/>
      <c r="P208" s="503"/>
      <c r="Q208" s="503"/>
      <c r="R208" s="503"/>
      <c r="S208" s="503"/>
      <c r="T208" s="503"/>
      <c r="U208" s="503"/>
      <c r="V208" s="503"/>
      <c r="W208" s="503"/>
      <c r="X208" s="503"/>
      <c r="Y208" s="503"/>
      <c r="Z208" s="503"/>
      <c r="AA208" s="503"/>
      <c r="AB208" s="503"/>
      <c r="AC208" s="503"/>
      <c r="AD208" s="503"/>
    </row>
    <row r="209" spans="1:30" s="550" customFormat="1" x14ac:dyDescent="0.2">
      <c r="A209" s="510"/>
      <c r="B209" s="548"/>
      <c r="C209" s="548"/>
      <c r="D209" s="548"/>
      <c r="E209" s="548"/>
      <c r="F209" s="548"/>
      <c r="G209" s="548"/>
      <c r="H209" s="548"/>
      <c r="I209" s="548"/>
      <c r="J209" s="548"/>
      <c r="K209" s="549"/>
      <c r="L209" s="503"/>
      <c r="M209" s="503"/>
      <c r="N209" s="503"/>
      <c r="O209" s="503"/>
      <c r="P209" s="503"/>
      <c r="Q209" s="503"/>
      <c r="R209" s="503"/>
      <c r="S209" s="503"/>
      <c r="T209" s="503"/>
      <c r="U209" s="503"/>
      <c r="V209" s="503"/>
      <c r="W209" s="503"/>
      <c r="X209" s="503"/>
      <c r="Y209" s="503"/>
      <c r="Z209" s="503"/>
      <c r="AA209" s="503"/>
      <c r="AB209" s="503"/>
      <c r="AC209" s="503"/>
      <c r="AD209" s="503"/>
    </row>
    <row r="210" spans="1:30" s="550" customFormat="1" x14ac:dyDescent="0.2">
      <c r="A210" s="510"/>
      <c r="B210" s="548"/>
      <c r="C210" s="548"/>
      <c r="D210" s="548"/>
      <c r="E210" s="548"/>
      <c r="F210" s="548"/>
      <c r="G210" s="548"/>
      <c r="H210" s="548"/>
      <c r="I210" s="548"/>
      <c r="J210" s="548"/>
      <c r="K210" s="549"/>
      <c r="L210" s="503"/>
      <c r="M210" s="503"/>
      <c r="N210" s="503"/>
      <c r="O210" s="503"/>
      <c r="P210" s="503"/>
      <c r="Q210" s="503"/>
      <c r="R210" s="503"/>
      <c r="S210" s="503"/>
      <c r="T210" s="503"/>
      <c r="U210" s="503"/>
      <c r="V210" s="503"/>
      <c r="W210" s="503"/>
      <c r="X210" s="503"/>
      <c r="Y210" s="503"/>
      <c r="Z210" s="503"/>
      <c r="AA210" s="503"/>
      <c r="AB210" s="503"/>
      <c r="AC210" s="503"/>
      <c r="AD210" s="503"/>
    </row>
    <row r="211" spans="1:30" s="550" customFormat="1" x14ac:dyDescent="0.2">
      <c r="A211" s="510"/>
      <c r="B211" s="548"/>
      <c r="C211" s="548"/>
      <c r="D211" s="548"/>
      <c r="E211" s="548"/>
      <c r="F211" s="548"/>
      <c r="G211" s="548"/>
      <c r="H211" s="548"/>
      <c r="I211" s="548"/>
      <c r="J211" s="548"/>
      <c r="K211" s="549"/>
      <c r="L211" s="503"/>
      <c r="M211" s="503"/>
      <c r="N211" s="503"/>
      <c r="O211" s="503"/>
      <c r="P211" s="503"/>
      <c r="Q211" s="503"/>
      <c r="R211" s="503"/>
      <c r="S211" s="503"/>
      <c r="T211" s="503"/>
      <c r="U211" s="503"/>
      <c r="V211" s="503"/>
      <c r="W211" s="503"/>
      <c r="X211" s="503"/>
      <c r="Y211" s="503"/>
      <c r="Z211" s="503"/>
      <c r="AA211" s="503"/>
      <c r="AB211" s="503"/>
      <c r="AC211" s="503"/>
      <c r="AD211" s="503"/>
    </row>
    <row r="212" spans="1:30" s="550" customFormat="1" x14ac:dyDescent="0.2">
      <c r="A212" s="510"/>
      <c r="B212" s="548"/>
      <c r="C212" s="548"/>
      <c r="D212" s="548"/>
      <c r="E212" s="548"/>
      <c r="F212" s="548"/>
      <c r="G212" s="548"/>
      <c r="H212" s="548"/>
      <c r="I212" s="548"/>
      <c r="J212" s="548"/>
      <c r="K212" s="549"/>
      <c r="L212" s="503"/>
      <c r="M212" s="503"/>
      <c r="N212" s="503"/>
      <c r="O212" s="503"/>
      <c r="P212" s="503"/>
      <c r="Q212" s="503"/>
      <c r="R212" s="503"/>
      <c r="S212" s="503"/>
      <c r="T212" s="503"/>
      <c r="U212" s="503"/>
      <c r="V212" s="503"/>
      <c r="W212" s="503"/>
      <c r="X212" s="503"/>
      <c r="Y212" s="503"/>
      <c r="Z212" s="503"/>
      <c r="AA212" s="503"/>
      <c r="AB212" s="503"/>
      <c r="AC212" s="503"/>
      <c r="AD212" s="503"/>
    </row>
    <row r="213" spans="1:30" s="550" customFormat="1" x14ac:dyDescent="0.2">
      <c r="A213" s="510"/>
      <c r="B213" s="548"/>
      <c r="C213" s="548"/>
      <c r="D213" s="548"/>
      <c r="E213" s="548"/>
      <c r="F213" s="548"/>
      <c r="G213" s="548"/>
      <c r="H213" s="548"/>
      <c r="I213" s="548"/>
      <c r="J213" s="548"/>
      <c r="K213" s="549"/>
      <c r="L213" s="503"/>
      <c r="M213" s="503"/>
      <c r="N213" s="503"/>
      <c r="O213" s="503"/>
      <c r="P213" s="503"/>
      <c r="Q213" s="503"/>
      <c r="R213" s="503"/>
      <c r="S213" s="503"/>
      <c r="T213" s="503"/>
      <c r="U213" s="503"/>
      <c r="V213" s="503"/>
      <c r="W213" s="503"/>
      <c r="X213" s="503"/>
      <c r="Y213" s="503"/>
      <c r="Z213" s="503"/>
      <c r="AA213" s="503"/>
      <c r="AB213" s="503"/>
      <c r="AC213" s="503"/>
      <c r="AD213" s="503"/>
    </row>
    <row r="214" spans="1:30" s="550" customFormat="1" x14ac:dyDescent="0.2">
      <c r="A214" s="510"/>
      <c r="B214" s="548"/>
      <c r="C214" s="548"/>
      <c r="D214" s="548"/>
      <c r="E214" s="548"/>
      <c r="F214" s="548"/>
      <c r="G214" s="548"/>
      <c r="H214" s="548"/>
      <c r="I214" s="548"/>
      <c r="J214" s="548"/>
      <c r="K214" s="548"/>
      <c r="L214" s="503"/>
      <c r="M214" s="503"/>
      <c r="N214" s="503"/>
      <c r="O214" s="503"/>
      <c r="P214" s="503"/>
      <c r="Q214" s="503"/>
      <c r="R214" s="503"/>
      <c r="S214" s="503"/>
      <c r="T214" s="503"/>
      <c r="U214" s="503"/>
      <c r="V214" s="503"/>
      <c r="W214" s="503"/>
      <c r="X214" s="503"/>
      <c r="Y214" s="503"/>
      <c r="Z214" s="503"/>
      <c r="AA214" s="503"/>
      <c r="AB214" s="503"/>
      <c r="AC214" s="503"/>
      <c r="AD214" s="503"/>
    </row>
    <row r="215" spans="1:30" s="550" customFormat="1" x14ac:dyDescent="0.2">
      <c r="A215" s="510"/>
      <c r="B215" s="548"/>
      <c r="C215" s="548"/>
      <c r="D215" s="548"/>
      <c r="E215" s="548"/>
      <c r="F215" s="548"/>
      <c r="G215" s="548"/>
      <c r="H215" s="548"/>
      <c r="I215" s="548"/>
      <c r="J215" s="548"/>
      <c r="K215" s="549"/>
      <c r="L215" s="503"/>
      <c r="M215" s="503"/>
      <c r="N215" s="503"/>
      <c r="O215" s="503"/>
      <c r="P215" s="503"/>
      <c r="Q215" s="503"/>
      <c r="R215" s="503"/>
      <c r="S215" s="503"/>
      <c r="T215" s="503"/>
      <c r="U215" s="503"/>
      <c r="V215" s="503"/>
      <c r="W215" s="503"/>
      <c r="X215" s="503"/>
      <c r="Y215" s="503"/>
      <c r="Z215" s="503"/>
      <c r="AA215" s="503"/>
      <c r="AB215" s="503"/>
      <c r="AC215" s="503"/>
      <c r="AD215" s="503"/>
    </row>
    <row r="216" spans="1:30" s="550" customFormat="1" x14ac:dyDescent="0.2">
      <c r="A216" s="510"/>
      <c r="B216" s="548"/>
      <c r="C216" s="548"/>
      <c r="D216" s="548"/>
      <c r="E216" s="548"/>
      <c r="F216" s="548"/>
      <c r="G216" s="548"/>
      <c r="H216" s="548"/>
      <c r="I216" s="548"/>
      <c r="J216" s="548"/>
      <c r="K216" s="549"/>
      <c r="L216" s="503"/>
      <c r="M216" s="503"/>
      <c r="N216" s="503"/>
      <c r="O216" s="503"/>
      <c r="P216" s="503"/>
      <c r="Q216" s="503"/>
      <c r="R216" s="503"/>
      <c r="S216" s="503"/>
      <c r="T216" s="503"/>
      <c r="U216" s="503"/>
      <c r="V216" s="503"/>
      <c r="W216" s="503"/>
      <c r="X216" s="503"/>
      <c r="Y216" s="503"/>
      <c r="Z216" s="503"/>
      <c r="AA216" s="503"/>
      <c r="AB216" s="503"/>
      <c r="AC216" s="503"/>
      <c r="AD216" s="503"/>
    </row>
    <row r="217" spans="1:30" s="550" customFormat="1" x14ac:dyDescent="0.2">
      <c r="A217" s="510"/>
      <c r="B217" s="548"/>
      <c r="C217" s="548"/>
      <c r="D217" s="548"/>
      <c r="E217" s="548"/>
      <c r="F217" s="548"/>
      <c r="G217" s="548"/>
      <c r="H217" s="548"/>
      <c r="I217" s="548"/>
      <c r="J217" s="548"/>
      <c r="K217" s="549"/>
      <c r="L217" s="503"/>
      <c r="M217" s="503"/>
      <c r="N217" s="503"/>
      <c r="O217" s="503"/>
      <c r="P217" s="503"/>
      <c r="Q217" s="503"/>
      <c r="R217" s="503"/>
      <c r="S217" s="503"/>
      <c r="T217" s="503"/>
      <c r="U217" s="503"/>
      <c r="V217" s="503"/>
      <c r="W217" s="503"/>
      <c r="X217" s="503"/>
      <c r="Y217" s="503"/>
      <c r="Z217" s="503"/>
      <c r="AA217" s="503"/>
      <c r="AB217" s="503"/>
      <c r="AC217" s="503"/>
      <c r="AD217" s="503"/>
    </row>
    <row r="218" spans="1:30" s="550" customFormat="1" x14ac:dyDescent="0.2">
      <c r="A218" s="510"/>
      <c r="B218" s="548"/>
      <c r="C218" s="548"/>
      <c r="D218" s="548"/>
      <c r="E218" s="548"/>
      <c r="F218" s="548"/>
      <c r="G218" s="548"/>
      <c r="H218" s="548"/>
      <c r="I218" s="548"/>
      <c r="J218" s="548"/>
      <c r="K218" s="549"/>
      <c r="L218" s="503"/>
      <c r="M218" s="503"/>
      <c r="N218" s="503"/>
      <c r="O218" s="503"/>
      <c r="P218" s="503"/>
      <c r="Q218" s="503"/>
      <c r="R218" s="503"/>
      <c r="S218" s="503"/>
      <c r="T218" s="503"/>
      <c r="U218" s="503"/>
      <c r="V218" s="503"/>
      <c r="W218" s="503"/>
      <c r="X218" s="503"/>
      <c r="Y218" s="503"/>
      <c r="Z218" s="503"/>
      <c r="AA218" s="503"/>
      <c r="AB218" s="503"/>
      <c r="AC218" s="503"/>
      <c r="AD218" s="503"/>
    </row>
    <row r="219" spans="1:30" s="550" customFormat="1" x14ac:dyDescent="0.2">
      <c r="A219" s="510"/>
      <c r="B219" s="548"/>
      <c r="C219" s="548"/>
      <c r="D219" s="548"/>
      <c r="E219" s="548"/>
      <c r="F219" s="548"/>
      <c r="G219" s="548"/>
      <c r="H219" s="548"/>
      <c r="I219" s="548"/>
      <c r="J219" s="548"/>
      <c r="K219" s="549"/>
      <c r="L219" s="503"/>
      <c r="M219" s="503"/>
      <c r="N219" s="503"/>
      <c r="O219" s="503"/>
      <c r="P219" s="503"/>
      <c r="Q219" s="503"/>
      <c r="R219" s="503"/>
      <c r="S219" s="503"/>
      <c r="T219" s="503"/>
      <c r="U219" s="503"/>
      <c r="V219" s="503"/>
      <c r="W219" s="503"/>
      <c r="X219" s="503"/>
      <c r="Y219" s="503"/>
      <c r="Z219" s="503"/>
      <c r="AA219" s="503"/>
      <c r="AB219" s="503"/>
      <c r="AC219" s="503"/>
      <c r="AD219" s="503"/>
    </row>
    <row r="220" spans="1:30" s="550" customFormat="1" x14ac:dyDescent="0.2">
      <c r="A220" s="510"/>
      <c r="B220" s="548"/>
      <c r="C220" s="548"/>
      <c r="D220" s="548"/>
      <c r="E220" s="548"/>
      <c r="F220" s="548"/>
      <c r="G220" s="548"/>
      <c r="H220" s="548"/>
      <c r="I220" s="548"/>
      <c r="J220" s="548"/>
      <c r="K220" s="549"/>
      <c r="L220" s="503"/>
      <c r="M220" s="503"/>
      <c r="N220" s="503"/>
      <c r="O220" s="503"/>
      <c r="P220" s="503"/>
      <c r="Q220" s="503"/>
      <c r="R220" s="503"/>
      <c r="S220" s="503"/>
      <c r="T220" s="503"/>
      <c r="U220" s="503"/>
      <c r="V220" s="503"/>
      <c r="W220" s="503"/>
      <c r="X220" s="503"/>
      <c r="Y220" s="503"/>
      <c r="Z220" s="503"/>
      <c r="AA220" s="503"/>
      <c r="AB220" s="503"/>
      <c r="AC220" s="503"/>
      <c r="AD220" s="503"/>
    </row>
    <row r="221" spans="1:30" s="550" customFormat="1" x14ac:dyDescent="0.2">
      <c r="A221" s="510"/>
      <c r="B221" s="548"/>
      <c r="C221" s="548"/>
      <c r="D221" s="548"/>
      <c r="E221" s="548"/>
      <c r="F221" s="548"/>
      <c r="G221" s="548"/>
      <c r="H221" s="548"/>
      <c r="I221" s="548"/>
      <c r="J221" s="548"/>
      <c r="K221" s="549"/>
      <c r="L221" s="503"/>
      <c r="M221" s="503"/>
      <c r="N221" s="503"/>
      <c r="O221" s="503"/>
      <c r="P221" s="503"/>
      <c r="Q221" s="503"/>
      <c r="R221" s="503"/>
      <c r="S221" s="503"/>
      <c r="T221" s="503"/>
      <c r="U221" s="503"/>
      <c r="V221" s="503"/>
      <c r="W221" s="503"/>
      <c r="X221" s="503"/>
      <c r="Y221" s="503"/>
      <c r="Z221" s="503"/>
      <c r="AA221" s="503"/>
      <c r="AB221" s="503"/>
      <c r="AC221" s="503"/>
      <c r="AD221" s="503"/>
    </row>
    <row r="222" spans="1:30" s="550" customFormat="1" x14ac:dyDescent="0.2">
      <c r="A222" s="510"/>
      <c r="B222" s="548"/>
      <c r="C222" s="548"/>
      <c r="D222" s="548"/>
      <c r="E222" s="548"/>
      <c r="F222" s="548"/>
      <c r="G222" s="548"/>
      <c r="H222" s="548"/>
      <c r="I222" s="548"/>
      <c r="J222" s="548"/>
      <c r="K222" s="549"/>
      <c r="L222" s="503"/>
      <c r="M222" s="503"/>
      <c r="N222" s="503"/>
      <c r="O222" s="503"/>
      <c r="P222" s="503"/>
      <c r="Q222" s="503"/>
      <c r="R222" s="503"/>
      <c r="S222" s="503"/>
      <c r="T222" s="503"/>
      <c r="U222" s="503"/>
      <c r="V222" s="503"/>
      <c r="W222" s="503"/>
      <c r="X222" s="503"/>
      <c r="Y222" s="503"/>
      <c r="Z222" s="503"/>
      <c r="AA222" s="503"/>
      <c r="AB222" s="503"/>
      <c r="AC222" s="503"/>
      <c r="AD222" s="503"/>
    </row>
    <row r="223" spans="1:30" s="550" customFormat="1" x14ac:dyDescent="0.2">
      <c r="A223" s="510"/>
      <c r="B223" s="548"/>
      <c r="C223" s="548"/>
      <c r="D223" s="548"/>
      <c r="E223" s="548"/>
      <c r="F223" s="548"/>
      <c r="G223" s="548"/>
      <c r="H223" s="548"/>
      <c r="I223" s="548"/>
      <c r="J223" s="548"/>
      <c r="K223" s="549"/>
      <c r="L223" s="503"/>
      <c r="M223" s="503"/>
      <c r="N223" s="503"/>
      <c r="O223" s="503"/>
      <c r="P223" s="503"/>
      <c r="Q223" s="503"/>
      <c r="R223" s="503"/>
      <c r="S223" s="503"/>
      <c r="T223" s="503"/>
      <c r="U223" s="503"/>
      <c r="V223" s="503"/>
      <c r="W223" s="503"/>
      <c r="X223" s="503"/>
      <c r="Y223" s="503"/>
      <c r="Z223" s="503"/>
      <c r="AA223" s="503"/>
      <c r="AB223" s="503"/>
      <c r="AC223" s="503"/>
      <c r="AD223" s="503"/>
    </row>
    <row r="224" spans="1:30" s="550" customFormat="1" x14ac:dyDescent="0.2">
      <c r="A224" s="510"/>
      <c r="B224" s="548"/>
      <c r="C224" s="548"/>
      <c r="D224" s="548"/>
      <c r="E224" s="548"/>
      <c r="F224" s="548"/>
      <c r="G224" s="548"/>
      <c r="H224" s="548"/>
      <c r="I224" s="548"/>
      <c r="J224" s="548"/>
      <c r="K224" s="549"/>
      <c r="L224" s="503"/>
      <c r="M224" s="503"/>
      <c r="N224" s="503"/>
      <c r="O224" s="503"/>
      <c r="P224" s="503"/>
      <c r="Q224" s="503"/>
      <c r="R224" s="503"/>
      <c r="S224" s="503"/>
      <c r="T224" s="503"/>
      <c r="U224" s="503"/>
      <c r="V224" s="503"/>
      <c r="W224" s="503"/>
      <c r="X224" s="503"/>
      <c r="Y224" s="503"/>
      <c r="Z224" s="503"/>
      <c r="AA224" s="503"/>
      <c r="AB224" s="503"/>
      <c r="AC224" s="503"/>
      <c r="AD224" s="503"/>
    </row>
    <row r="225" spans="1:30" s="550" customFormat="1" x14ac:dyDescent="0.2">
      <c r="A225" s="510"/>
      <c r="B225" s="548"/>
      <c r="C225" s="548"/>
      <c r="D225" s="548"/>
      <c r="E225" s="548"/>
      <c r="F225" s="548"/>
      <c r="G225" s="548"/>
      <c r="H225" s="548"/>
      <c r="I225" s="548"/>
      <c r="J225" s="548"/>
      <c r="K225" s="548"/>
      <c r="L225" s="503"/>
      <c r="M225" s="503"/>
      <c r="N225" s="503"/>
      <c r="O225" s="503"/>
      <c r="P225" s="503"/>
      <c r="Q225" s="503"/>
      <c r="R225" s="503"/>
      <c r="S225" s="503"/>
      <c r="T225" s="503"/>
      <c r="U225" s="503"/>
      <c r="V225" s="503"/>
      <c r="W225" s="503"/>
      <c r="X225" s="503"/>
      <c r="Y225" s="503"/>
      <c r="Z225" s="503"/>
      <c r="AA225" s="503"/>
      <c r="AB225" s="503"/>
      <c r="AC225" s="503"/>
      <c r="AD225" s="503"/>
    </row>
    <row r="226" spans="1:30" s="550" customFormat="1" x14ac:dyDescent="0.2">
      <c r="A226" s="510"/>
      <c r="B226" s="548"/>
      <c r="C226" s="548"/>
      <c r="D226" s="548"/>
      <c r="E226" s="548"/>
      <c r="F226" s="548"/>
      <c r="G226" s="548"/>
      <c r="H226" s="548"/>
      <c r="I226" s="548"/>
      <c r="J226" s="548"/>
      <c r="K226" s="549"/>
      <c r="L226" s="503"/>
      <c r="M226" s="503"/>
      <c r="N226" s="503"/>
      <c r="O226" s="503"/>
      <c r="P226" s="503"/>
      <c r="Q226" s="503"/>
      <c r="R226" s="503"/>
      <c r="S226" s="503"/>
      <c r="T226" s="503"/>
      <c r="U226" s="503"/>
      <c r="V226" s="503"/>
      <c r="W226" s="503"/>
      <c r="X226" s="503"/>
      <c r="Y226" s="503"/>
      <c r="Z226" s="503"/>
      <c r="AA226" s="503"/>
      <c r="AB226" s="503"/>
      <c r="AC226" s="503"/>
      <c r="AD226" s="503"/>
    </row>
    <row r="227" spans="1:30" s="550" customFormat="1" x14ac:dyDescent="0.2">
      <c r="A227" s="510"/>
      <c r="B227" s="548"/>
      <c r="C227" s="548"/>
      <c r="D227" s="548"/>
      <c r="E227" s="548"/>
      <c r="F227" s="548"/>
      <c r="G227" s="548"/>
      <c r="H227" s="548"/>
      <c r="I227" s="548"/>
      <c r="J227" s="548"/>
      <c r="K227" s="549"/>
      <c r="L227" s="503"/>
      <c r="M227" s="503"/>
      <c r="N227" s="503"/>
      <c r="O227" s="503"/>
      <c r="P227" s="503"/>
      <c r="Q227" s="503"/>
      <c r="R227" s="503"/>
      <c r="S227" s="503"/>
      <c r="T227" s="503"/>
      <c r="U227" s="503"/>
      <c r="V227" s="503"/>
      <c r="W227" s="503"/>
      <c r="X227" s="503"/>
      <c r="Y227" s="503"/>
      <c r="Z227" s="503"/>
      <c r="AA227" s="503"/>
      <c r="AB227" s="503"/>
      <c r="AC227" s="503"/>
      <c r="AD227" s="503"/>
    </row>
    <row r="228" spans="1:30" s="550" customFormat="1" x14ac:dyDescent="0.2">
      <c r="A228" s="510"/>
      <c r="B228" s="548"/>
      <c r="C228" s="548"/>
      <c r="D228" s="548"/>
      <c r="E228" s="548"/>
      <c r="F228" s="548"/>
      <c r="G228" s="548"/>
      <c r="H228" s="548"/>
      <c r="I228" s="548"/>
      <c r="J228" s="548"/>
      <c r="K228" s="549"/>
      <c r="L228" s="503"/>
      <c r="M228" s="503"/>
      <c r="N228" s="503"/>
      <c r="O228" s="503"/>
      <c r="P228" s="503"/>
      <c r="Q228" s="503"/>
      <c r="R228" s="503"/>
      <c r="S228" s="503"/>
      <c r="T228" s="503"/>
      <c r="U228" s="503"/>
      <c r="V228" s="503"/>
      <c r="W228" s="503"/>
      <c r="X228" s="503"/>
      <c r="Y228" s="503"/>
      <c r="Z228" s="503"/>
      <c r="AA228" s="503"/>
      <c r="AB228" s="503"/>
      <c r="AC228" s="503"/>
      <c r="AD228" s="503"/>
    </row>
    <row r="229" spans="1:30" s="550" customFormat="1" x14ac:dyDescent="0.2">
      <c r="A229" s="510"/>
      <c r="B229" s="548"/>
      <c r="C229" s="548"/>
      <c r="D229" s="548"/>
      <c r="E229" s="548"/>
      <c r="F229" s="548"/>
      <c r="G229" s="548"/>
      <c r="H229" s="548"/>
      <c r="I229" s="548"/>
      <c r="J229" s="548"/>
      <c r="K229" s="549"/>
      <c r="L229" s="503"/>
      <c r="M229" s="503"/>
      <c r="N229" s="503"/>
      <c r="O229" s="503"/>
      <c r="P229" s="503"/>
      <c r="Q229" s="503"/>
      <c r="R229" s="503"/>
      <c r="S229" s="503"/>
      <c r="T229" s="503"/>
      <c r="U229" s="503"/>
      <c r="V229" s="503"/>
      <c r="W229" s="503"/>
      <c r="X229" s="503"/>
      <c r="Y229" s="503"/>
      <c r="Z229" s="503"/>
      <c r="AA229" s="503"/>
      <c r="AB229" s="503"/>
      <c r="AC229" s="503"/>
      <c r="AD229" s="503"/>
    </row>
    <row r="230" spans="1:30" s="550" customFormat="1" x14ac:dyDescent="0.2">
      <c r="A230" s="510"/>
      <c r="B230" s="548"/>
      <c r="C230" s="548"/>
      <c r="D230" s="548"/>
      <c r="E230" s="548"/>
      <c r="F230" s="548"/>
      <c r="G230" s="548"/>
      <c r="H230" s="548"/>
      <c r="I230" s="548"/>
      <c r="J230" s="548"/>
      <c r="K230" s="549"/>
      <c r="L230" s="503"/>
      <c r="M230" s="503"/>
      <c r="N230" s="503"/>
      <c r="O230" s="503"/>
      <c r="P230" s="503"/>
      <c r="Q230" s="503"/>
      <c r="R230" s="503"/>
      <c r="S230" s="503"/>
      <c r="T230" s="503"/>
      <c r="U230" s="503"/>
      <c r="V230" s="503"/>
      <c r="W230" s="503"/>
      <c r="X230" s="503"/>
      <c r="Y230" s="503"/>
      <c r="Z230" s="503"/>
      <c r="AA230" s="503"/>
      <c r="AB230" s="503"/>
      <c r="AC230" s="503"/>
      <c r="AD230" s="503"/>
    </row>
    <row r="231" spans="1:30" s="550" customFormat="1" x14ac:dyDescent="0.2">
      <c r="A231" s="510"/>
      <c r="B231" s="548"/>
      <c r="C231" s="548"/>
      <c r="D231" s="548"/>
      <c r="E231" s="548"/>
      <c r="F231" s="548"/>
      <c r="G231" s="548"/>
      <c r="H231" s="548"/>
      <c r="I231" s="548"/>
      <c r="J231" s="548"/>
      <c r="K231" s="549"/>
      <c r="L231" s="503"/>
      <c r="M231" s="503"/>
      <c r="N231" s="503"/>
      <c r="O231" s="503"/>
      <c r="P231" s="503"/>
      <c r="Q231" s="503"/>
      <c r="R231" s="503"/>
      <c r="S231" s="503"/>
      <c r="T231" s="503"/>
      <c r="U231" s="503"/>
      <c r="V231" s="503"/>
      <c r="W231" s="503"/>
      <c r="X231" s="503"/>
      <c r="Y231" s="503"/>
      <c r="Z231" s="503"/>
      <c r="AA231" s="503"/>
      <c r="AB231" s="503"/>
      <c r="AC231" s="503"/>
      <c r="AD231" s="503"/>
    </row>
    <row r="232" spans="1:30" s="550" customFormat="1" x14ac:dyDescent="0.2">
      <c r="A232" s="510"/>
      <c r="B232" s="548"/>
      <c r="C232" s="548"/>
      <c r="D232" s="548"/>
      <c r="E232" s="548"/>
      <c r="F232" s="548"/>
      <c r="G232" s="548"/>
      <c r="H232" s="548"/>
      <c r="I232" s="548"/>
      <c r="J232" s="548"/>
      <c r="K232" s="549"/>
      <c r="L232" s="503"/>
      <c r="M232" s="503"/>
      <c r="N232" s="503"/>
      <c r="O232" s="503"/>
      <c r="P232" s="503"/>
      <c r="Q232" s="503"/>
      <c r="R232" s="503"/>
      <c r="S232" s="503"/>
      <c r="T232" s="503"/>
      <c r="U232" s="503"/>
      <c r="V232" s="503"/>
      <c r="W232" s="503"/>
      <c r="X232" s="503"/>
      <c r="Y232" s="503"/>
      <c r="Z232" s="503"/>
      <c r="AA232" s="503"/>
      <c r="AB232" s="503"/>
      <c r="AC232" s="503"/>
      <c r="AD232" s="503"/>
    </row>
    <row r="233" spans="1:30" s="550" customFormat="1" x14ac:dyDescent="0.2">
      <c r="A233" s="510"/>
      <c r="B233" s="548"/>
      <c r="C233" s="548"/>
      <c r="D233" s="548"/>
      <c r="E233" s="548"/>
      <c r="F233" s="548"/>
      <c r="G233" s="548"/>
      <c r="H233" s="548"/>
      <c r="I233" s="548"/>
      <c r="J233" s="548"/>
      <c r="K233" s="549"/>
      <c r="L233" s="503"/>
      <c r="M233" s="503"/>
      <c r="N233" s="503"/>
      <c r="O233" s="503"/>
      <c r="P233" s="503"/>
      <c r="Q233" s="503"/>
      <c r="R233" s="503"/>
      <c r="S233" s="503"/>
      <c r="T233" s="503"/>
      <c r="U233" s="503"/>
      <c r="V233" s="503"/>
      <c r="W233" s="503"/>
      <c r="X233" s="503"/>
      <c r="Y233" s="503"/>
      <c r="Z233" s="503"/>
      <c r="AA233" s="503"/>
      <c r="AB233" s="503"/>
      <c r="AC233" s="503"/>
      <c r="AD233" s="503"/>
    </row>
    <row r="234" spans="1:30" s="550" customFormat="1" x14ac:dyDescent="0.2">
      <c r="A234" s="510"/>
      <c r="B234" s="548"/>
      <c r="C234" s="548"/>
      <c r="D234" s="548"/>
      <c r="E234" s="548"/>
      <c r="F234" s="548"/>
      <c r="G234" s="548"/>
      <c r="H234" s="548"/>
      <c r="I234" s="548"/>
      <c r="J234" s="548"/>
      <c r="K234" s="549"/>
      <c r="L234" s="503"/>
      <c r="M234" s="503"/>
      <c r="N234" s="503"/>
      <c r="O234" s="503"/>
      <c r="P234" s="503"/>
      <c r="Q234" s="503"/>
      <c r="R234" s="503"/>
      <c r="S234" s="503"/>
      <c r="T234" s="503"/>
      <c r="U234" s="503"/>
      <c r="V234" s="503"/>
      <c r="W234" s="503"/>
      <c r="X234" s="503"/>
      <c r="Y234" s="503"/>
      <c r="Z234" s="503"/>
      <c r="AA234" s="503"/>
      <c r="AB234" s="503"/>
      <c r="AC234" s="503"/>
      <c r="AD234" s="503"/>
    </row>
    <row r="235" spans="1:30" s="550" customFormat="1" x14ac:dyDescent="0.2">
      <c r="A235" s="510"/>
      <c r="B235" s="548"/>
      <c r="C235" s="548"/>
      <c r="D235" s="548"/>
      <c r="E235" s="548"/>
      <c r="F235" s="548"/>
      <c r="G235" s="548"/>
      <c r="H235" s="548"/>
      <c r="I235" s="548"/>
      <c r="J235" s="548"/>
      <c r="K235" s="549"/>
      <c r="L235" s="503"/>
      <c r="M235" s="503"/>
      <c r="N235" s="503"/>
      <c r="O235" s="503"/>
      <c r="P235" s="503"/>
      <c r="Q235" s="503"/>
      <c r="R235" s="503"/>
      <c r="S235" s="503"/>
      <c r="T235" s="503"/>
      <c r="U235" s="503"/>
      <c r="V235" s="503"/>
      <c r="W235" s="503"/>
      <c r="X235" s="503"/>
      <c r="Y235" s="503"/>
      <c r="Z235" s="503"/>
      <c r="AA235" s="503"/>
      <c r="AB235" s="503"/>
      <c r="AC235" s="503"/>
      <c r="AD235" s="503"/>
    </row>
    <row r="236" spans="1:30" s="550" customFormat="1" x14ac:dyDescent="0.2">
      <c r="A236" s="510"/>
      <c r="B236" s="548"/>
      <c r="C236" s="548"/>
      <c r="D236" s="548"/>
      <c r="E236" s="548"/>
      <c r="F236" s="548"/>
      <c r="G236" s="548"/>
      <c r="H236" s="548"/>
      <c r="I236" s="548"/>
      <c r="J236" s="548"/>
      <c r="K236" s="548"/>
      <c r="L236" s="503"/>
      <c r="M236" s="503"/>
      <c r="N236" s="503"/>
      <c r="O236" s="503"/>
      <c r="P236" s="503"/>
      <c r="Q236" s="503"/>
      <c r="R236" s="503"/>
      <c r="S236" s="503"/>
      <c r="T236" s="503"/>
      <c r="U236" s="503"/>
      <c r="V236" s="503"/>
      <c r="W236" s="503"/>
      <c r="X236" s="503"/>
      <c r="Y236" s="503"/>
      <c r="Z236" s="503"/>
      <c r="AA236" s="503"/>
      <c r="AB236" s="503"/>
      <c r="AC236" s="503"/>
      <c r="AD236" s="503"/>
    </row>
    <row r="237" spans="1:30" s="550" customFormat="1" x14ac:dyDescent="0.2">
      <c r="A237" s="510"/>
      <c r="B237" s="548"/>
      <c r="C237" s="548"/>
      <c r="D237" s="548"/>
      <c r="E237" s="548"/>
      <c r="F237" s="548"/>
      <c r="G237" s="548"/>
      <c r="H237" s="548"/>
      <c r="I237" s="548"/>
      <c r="J237" s="548"/>
      <c r="K237" s="549"/>
      <c r="L237" s="503"/>
      <c r="M237" s="503"/>
      <c r="N237" s="503"/>
      <c r="O237" s="503"/>
      <c r="P237" s="503"/>
      <c r="Q237" s="503"/>
      <c r="R237" s="503"/>
      <c r="S237" s="503"/>
      <c r="T237" s="503"/>
      <c r="U237" s="503"/>
      <c r="V237" s="503"/>
      <c r="W237" s="503"/>
      <c r="X237" s="503"/>
      <c r="Y237" s="503"/>
      <c r="Z237" s="503"/>
      <c r="AA237" s="503"/>
      <c r="AB237" s="503"/>
      <c r="AC237" s="503"/>
      <c r="AD237" s="503"/>
    </row>
    <row r="238" spans="1:30" s="550" customFormat="1" x14ac:dyDescent="0.2">
      <c r="A238" s="510"/>
      <c r="B238" s="548"/>
      <c r="C238" s="548"/>
      <c r="D238" s="548"/>
      <c r="E238" s="548"/>
      <c r="F238" s="548"/>
      <c r="G238" s="548"/>
      <c r="H238" s="548"/>
      <c r="I238" s="548"/>
      <c r="J238" s="548"/>
      <c r="K238" s="549"/>
      <c r="L238" s="503"/>
      <c r="M238" s="503"/>
      <c r="N238" s="503"/>
      <c r="O238" s="503"/>
      <c r="P238" s="503"/>
      <c r="Q238" s="503"/>
      <c r="R238" s="503"/>
      <c r="S238" s="503"/>
      <c r="T238" s="503"/>
      <c r="U238" s="503"/>
      <c r="V238" s="503"/>
      <c r="W238" s="503"/>
      <c r="X238" s="503"/>
      <c r="Y238" s="503"/>
      <c r="Z238" s="503"/>
      <c r="AA238" s="503"/>
      <c r="AB238" s="503"/>
      <c r="AC238" s="503"/>
      <c r="AD238" s="503"/>
    </row>
    <row r="239" spans="1:30" s="550" customFormat="1" x14ac:dyDescent="0.2">
      <c r="A239" s="510"/>
      <c r="B239" s="548"/>
      <c r="C239" s="548"/>
      <c r="D239" s="548"/>
      <c r="E239" s="548"/>
      <c r="F239" s="548"/>
      <c r="G239" s="548"/>
      <c r="H239" s="548"/>
      <c r="I239" s="548"/>
      <c r="J239" s="548"/>
      <c r="K239" s="549"/>
      <c r="L239" s="503"/>
      <c r="M239" s="503"/>
      <c r="N239" s="503"/>
      <c r="O239" s="503"/>
      <c r="P239" s="503"/>
      <c r="Q239" s="503"/>
      <c r="R239" s="503"/>
      <c r="S239" s="503"/>
      <c r="T239" s="503"/>
      <c r="U239" s="503"/>
      <c r="V239" s="503"/>
      <c r="W239" s="503"/>
      <c r="X239" s="503"/>
      <c r="Y239" s="503"/>
      <c r="Z239" s="503"/>
      <c r="AA239" s="503"/>
      <c r="AB239" s="503"/>
      <c r="AC239" s="503"/>
      <c r="AD239" s="503"/>
    </row>
    <row r="240" spans="1:30" s="550" customFormat="1" x14ac:dyDescent="0.2">
      <c r="A240" s="510"/>
      <c r="B240" s="548"/>
      <c r="C240" s="548"/>
      <c r="D240" s="548"/>
      <c r="E240" s="548"/>
      <c r="F240" s="548"/>
      <c r="G240" s="548"/>
      <c r="H240" s="548"/>
      <c r="I240" s="548"/>
      <c r="J240" s="548"/>
      <c r="K240" s="549"/>
      <c r="L240" s="503"/>
      <c r="M240" s="503"/>
      <c r="N240" s="503"/>
      <c r="O240" s="503"/>
      <c r="P240" s="503"/>
      <c r="Q240" s="503"/>
      <c r="R240" s="503"/>
      <c r="S240" s="503"/>
      <c r="T240" s="503"/>
      <c r="U240" s="503"/>
      <c r="V240" s="503"/>
      <c r="W240" s="503"/>
      <c r="X240" s="503"/>
      <c r="Y240" s="503"/>
      <c r="Z240" s="503"/>
      <c r="AA240" s="503"/>
      <c r="AB240" s="503"/>
      <c r="AC240" s="503"/>
      <c r="AD240" s="503"/>
    </row>
    <row r="241" spans="1:30" s="550" customFormat="1" x14ac:dyDescent="0.2">
      <c r="A241" s="510"/>
      <c r="B241" s="548"/>
      <c r="C241" s="548"/>
      <c r="D241" s="548"/>
      <c r="E241" s="548"/>
      <c r="F241" s="548"/>
      <c r="G241" s="548"/>
      <c r="H241" s="548"/>
      <c r="I241" s="548"/>
      <c r="J241" s="548"/>
      <c r="K241" s="549"/>
      <c r="L241" s="503"/>
      <c r="M241" s="503"/>
      <c r="N241" s="503"/>
      <c r="O241" s="503"/>
      <c r="P241" s="503"/>
      <c r="Q241" s="503"/>
      <c r="R241" s="503"/>
      <c r="S241" s="503"/>
      <c r="T241" s="503"/>
      <c r="U241" s="503"/>
      <c r="V241" s="503"/>
      <c r="W241" s="503"/>
      <c r="X241" s="503"/>
      <c r="Y241" s="503"/>
      <c r="Z241" s="503"/>
      <c r="AA241" s="503"/>
      <c r="AB241" s="503"/>
      <c r="AC241" s="503"/>
      <c r="AD241" s="503"/>
    </row>
    <row r="242" spans="1:30" s="550" customFormat="1" x14ac:dyDescent="0.2">
      <c r="A242" s="510"/>
      <c r="B242" s="548"/>
      <c r="C242" s="548"/>
      <c r="D242" s="548"/>
      <c r="E242" s="548"/>
      <c r="F242" s="548"/>
      <c r="G242" s="548"/>
      <c r="H242" s="548"/>
      <c r="I242" s="548"/>
      <c r="J242" s="548"/>
      <c r="K242" s="549"/>
      <c r="L242" s="503"/>
      <c r="M242" s="503"/>
      <c r="N242" s="503"/>
      <c r="O242" s="503"/>
      <c r="P242" s="503"/>
      <c r="Q242" s="503"/>
      <c r="R242" s="503"/>
      <c r="S242" s="503"/>
      <c r="T242" s="503"/>
      <c r="U242" s="503"/>
      <c r="V242" s="503"/>
      <c r="W242" s="503"/>
      <c r="X242" s="503"/>
      <c r="Y242" s="503"/>
      <c r="Z242" s="503"/>
      <c r="AA242" s="503"/>
      <c r="AB242" s="503"/>
      <c r="AC242" s="503"/>
      <c r="AD242" s="503"/>
    </row>
    <row r="243" spans="1:30" s="550" customFormat="1" x14ac:dyDescent="0.2">
      <c r="A243" s="510"/>
      <c r="B243" s="548"/>
      <c r="C243" s="548"/>
      <c r="D243" s="548"/>
      <c r="E243" s="548"/>
      <c r="F243" s="548"/>
      <c r="G243" s="548"/>
      <c r="H243" s="548"/>
      <c r="I243" s="548"/>
      <c r="J243" s="548"/>
      <c r="K243" s="549"/>
      <c r="L243" s="503"/>
      <c r="M243" s="503"/>
      <c r="N243" s="503"/>
      <c r="O243" s="503"/>
      <c r="P243" s="503"/>
      <c r="Q243" s="503"/>
      <c r="R243" s="503"/>
      <c r="S243" s="503"/>
      <c r="T243" s="503"/>
      <c r="U243" s="503"/>
      <c r="V243" s="503"/>
      <c r="W243" s="503"/>
      <c r="X243" s="503"/>
      <c r="Y243" s="503"/>
      <c r="Z243" s="503"/>
      <c r="AA243" s="503"/>
      <c r="AB243" s="503"/>
      <c r="AC243" s="503"/>
      <c r="AD243" s="503"/>
    </row>
    <row r="244" spans="1:30" s="550" customFormat="1" x14ac:dyDescent="0.2">
      <c r="A244" s="510"/>
      <c r="B244" s="548"/>
      <c r="C244" s="548"/>
      <c r="D244" s="548"/>
      <c r="E244" s="548"/>
      <c r="F244" s="548"/>
      <c r="G244" s="548"/>
      <c r="H244" s="548"/>
      <c r="I244" s="548"/>
      <c r="J244" s="548"/>
      <c r="K244" s="549"/>
      <c r="L244" s="503"/>
      <c r="M244" s="503"/>
      <c r="N244" s="503"/>
      <c r="O244" s="503"/>
      <c r="P244" s="503"/>
      <c r="Q244" s="503"/>
      <c r="R244" s="503"/>
      <c r="S244" s="503"/>
      <c r="T244" s="503"/>
      <c r="U244" s="503"/>
      <c r="V244" s="503"/>
      <c r="W244" s="503"/>
      <c r="X244" s="503"/>
      <c r="Y244" s="503"/>
      <c r="Z244" s="503"/>
      <c r="AA244" s="503"/>
      <c r="AB244" s="503"/>
      <c r="AC244" s="503"/>
      <c r="AD244" s="503"/>
    </row>
    <row r="245" spans="1:30" s="550" customFormat="1" x14ac:dyDescent="0.2">
      <c r="A245" s="510"/>
      <c r="B245" s="548"/>
      <c r="C245" s="548"/>
      <c r="D245" s="548"/>
      <c r="E245" s="548"/>
      <c r="F245" s="548"/>
      <c r="G245" s="548"/>
      <c r="H245" s="548"/>
      <c r="I245" s="548"/>
      <c r="J245" s="548"/>
      <c r="K245" s="549"/>
      <c r="L245" s="503"/>
      <c r="M245" s="503"/>
      <c r="N245" s="503"/>
      <c r="O245" s="503"/>
      <c r="P245" s="503"/>
      <c r="Q245" s="503"/>
      <c r="R245" s="503"/>
      <c r="S245" s="503"/>
      <c r="T245" s="503"/>
      <c r="U245" s="503"/>
      <c r="V245" s="503"/>
      <c r="W245" s="503"/>
      <c r="X245" s="503"/>
      <c r="Y245" s="503"/>
      <c r="Z245" s="503"/>
      <c r="AA245" s="503"/>
      <c r="AB245" s="503"/>
      <c r="AC245" s="503"/>
      <c r="AD245" s="503"/>
    </row>
    <row r="246" spans="1:30" s="550" customFormat="1" x14ac:dyDescent="0.2">
      <c r="A246" s="510"/>
      <c r="B246" s="548"/>
      <c r="C246" s="548"/>
      <c r="D246" s="548"/>
      <c r="E246" s="548"/>
      <c r="F246" s="548"/>
      <c r="G246" s="548"/>
      <c r="H246" s="548"/>
      <c r="I246" s="548"/>
      <c r="J246" s="548"/>
      <c r="K246" s="549"/>
      <c r="L246" s="503"/>
      <c r="M246" s="503"/>
      <c r="N246" s="503"/>
      <c r="O246" s="503"/>
      <c r="P246" s="503"/>
      <c r="Q246" s="503"/>
      <c r="R246" s="503"/>
      <c r="S246" s="503"/>
      <c r="T246" s="503"/>
      <c r="U246" s="503"/>
      <c r="V246" s="503"/>
      <c r="W246" s="503"/>
      <c r="X246" s="503"/>
      <c r="Y246" s="503"/>
      <c r="Z246" s="503"/>
      <c r="AA246" s="503"/>
      <c r="AB246" s="503"/>
      <c r="AC246" s="503"/>
      <c r="AD246" s="503"/>
    </row>
    <row r="247" spans="1:30" s="550" customFormat="1" x14ac:dyDescent="0.2">
      <c r="A247" s="510"/>
      <c r="B247" s="548"/>
      <c r="C247" s="548"/>
      <c r="D247" s="548"/>
      <c r="E247" s="548"/>
      <c r="F247" s="548"/>
      <c r="G247" s="548"/>
      <c r="H247" s="548"/>
      <c r="I247" s="548"/>
      <c r="J247" s="548"/>
      <c r="K247" s="548"/>
      <c r="L247" s="503"/>
      <c r="M247" s="503"/>
      <c r="N247" s="503"/>
      <c r="O247" s="503"/>
      <c r="P247" s="503"/>
      <c r="Q247" s="503"/>
      <c r="R247" s="503"/>
      <c r="S247" s="503"/>
      <c r="T247" s="503"/>
      <c r="U247" s="503"/>
      <c r="V247" s="503"/>
      <c r="W247" s="503"/>
      <c r="X247" s="503"/>
      <c r="Y247" s="503"/>
      <c r="Z247" s="503"/>
      <c r="AA247" s="503"/>
      <c r="AB247" s="503"/>
      <c r="AC247" s="503"/>
      <c r="AD247" s="503"/>
    </row>
    <row r="248" spans="1:30" s="550" customFormat="1" x14ac:dyDescent="0.2">
      <c r="A248" s="510"/>
      <c r="B248" s="548"/>
      <c r="C248" s="548"/>
      <c r="D248" s="548"/>
      <c r="E248" s="548"/>
      <c r="F248" s="548"/>
      <c r="G248" s="548"/>
      <c r="H248" s="548"/>
      <c r="I248" s="548"/>
      <c r="J248" s="548"/>
      <c r="K248" s="549"/>
      <c r="L248" s="503"/>
      <c r="M248" s="503"/>
      <c r="N248" s="503"/>
      <c r="O248" s="503"/>
      <c r="P248" s="503"/>
      <c r="Q248" s="503"/>
      <c r="R248" s="503"/>
      <c r="S248" s="503"/>
      <c r="T248" s="503"/>
      <c r="U248" s="503"/>
      <c r="V248" s="503"/>
      <c r="W248" s="503"/>
      <c r="X248" s="503"/>
      <c r="Y248" s="503"/>
      <c r="Z248" s="503"/>
      <c r="AA248" s="503"/>
      <c r="AB248" s="503"/>
      <c r="AC248" s="503"/>
      <c r="AD248" s="503"/>
    </row>
    <row r="249" spans="1:30" s="550" customFormat="1" x14ac:dyDescent="0.2">
      <c r="A249" s="510"/>
      <c r="B249" s="548"/>
      <c r="C249" s="548"/>
      <c r="D249" s="548"/>
      <c r="E249" s="548"/>
      <c r="F249" s="548"/>
      <c r="G249" s="548"/>
      <c r="H249" s="548"/>
      <c r="I249" s="548"/>
      <c r="J249" s="548"/>
      <c r="K249" s="549"/>
      <c r="L249" s="503"/>
      <c r="M249" s="503"/>
      <c r="N249" s="503"/>
      <c r="O249" s="503"/>
      <c r="P249" s="503"/>
      <c r="Q249" s="503"/>
      <c r="R249" s="503"/>
      <c r="S249" s="503"/>
      <c r="T249" s="503"/>
      <c r="U249" s="503"/>
      <c r="V249" s="503"/>
      <c r="W249" s="503"/>
      <c r="X249" s="503"/>
      <c r="Y249" s="503"/>
      <c r="Z249" s="503"/>
      <c r="AA249" s="503"/>
      <c r="AB249" s="503"/>
      <c r="AC249" s="503"/>
      <c r="AD249" s="503"/>
    </row>
    <row r="250" spans="1:30" s="550" customFormat="1" x14ac:dyDescent="0.2">
      <c r="A250" s="510"/>
      <c r="B250" s="548"/>
      <c r="C250" s="548"/>
      <c r="D250" s="548"/>
      <c r="E250" s="548"/>
      <c r="F250" s="548"/>
      <c r="G250" s="548"/>
      <c r="H250" s="548"/>
      <c r="I250" s="548"/>
      <c r="J250" s="548"/>
      <c r="K250" s="549"/>
      <c r="L250" s="503"/>
      <c r="M250" s="503"/>
      <c r="N250" s="503"/>
      <c r="O250" s="503"/>
      <c r="P250" s="503"/>
      <c r="Q250" s="503"/>
      <c r="R250" s="503"/>
      <c r="S250" s="503"/>
      <c r="T250" s="503"/>
      <c r="U250" s="503"/>
      <c r="V250" s="503"/>
      <c r="W250" s="503"/>
      <c r="X250" s="503"/>
      <c r="Y250" s="503"/>
      <c r="Z250" s="503"/>
      <c r="AA250" s="503"/>
      <c r="AB250" s="503"/>
      <c r="AC250" s="503"/>
      <c r="AD250" s="503"/>
    </row>
    <row r="251" spans="1:30" s="550" customFormat="1" x14ac:dyDescent="0.2">
      <c r="A251" s="510"/>
      <c r="B251" s="548"/>
      <c r="C251" s="548"/>
      <c r="D251" s="548"/>
      <c r="E251" s="548"/>
      <c r="F251" s="548"/>
      <c r="G251" s="548"/>
      <c r="H251" s="548"/>
      <c r="I251" s="548"/>
      <c r="J251" s="548"/>
      <c r="K251" s="549"/>
      <c r="L251" s="503"/>
      <c r="M251" s="503"/>
      <c r="N251" s="503"/>
      <c r="O251" s="503"/>
      <c r="P251" s="503"/>
      <c r="Q251" s="503"/>
      <c r="R251" s="503"/>
      <c r="S251" s="503"/>
      <c r="T251" s="503"/>
      <c r="U251" s="503"/>
      <c r="V251" s="503"/>
      <c r="W251" s="503"/>
      <c r="X251" s="503"/>
      <c r="Y251" s="503"/>
      <c r="Z251" s="503"/>
      <c r="AA251" s="503"/>
      <c r="AB251" s="503"/>
      <c r="AC251" s="503"/>
      <c r="AD251" s="503"/>
    </row>
    <row r="252" spans="1:30" s="550" customFormat="1" x14ac:dyDescent="0.2">
      <c r="A252" s="510"/>
      <c r="B252" s="548"/>
      <c r="C252" s="548"/>
      <c r="D252" s="548"/>
      <c r="E252" s="548"/>
      <c r="F252" s="548"/>
      <c r="G252" s="548"/>
      <c r="H252" s="548"/>
      <c r="I252" s="548"/>
      <c r="J252" s="548"/>
      <c r="K252" s="549"/>
      <c r="L252" s="503"/>
      <c r="M252" s="503"/>
      <c r="N252" s="503"/>
      <c r="O252" s="503"/>
      <c r="P252" s="503"/>
      <c r="Q252" s="503"/>
      <c r="R252" s="503"/>
      <c r="S252" s="503"/>
      <c r="T252" s="503"/>
      <c r="U252" s="503"/>
      <c r="V252" s="503"/>
      <c r="W252" s="503"/>
      <c r="X252" s="503"/>
      <c r="Y252" s="503"/>
      <c r="Z252" s="503"/>
      <c r="AA252" s="503"/>
      <c r="AB252" s="503"/>
      <c r="AC252" s="503"/>
      <c r="AD252" s="503"/>
    </row>
    <row r="253" spans="1:30" s="550" customFormat="1" x14ac:dyDescent="0.2">
      <c r="A253" s="510"/>
      <c r="B253" s="548"/>
      <c r="C253" s="548"/>
      <c r="D253" s="548"/>
      <c r="E253" s="548"/>
      <c r="F253" s="548"/>
      <c r="G253" s="548"/>
      <c r="H253" s="548"/>
      <c r="I253" s="548"/>
      <c r="J253" s="548"/>
      <c r="K253" s="549"/>
      <c r="L253" s="503"/>
      <c r="M253" s="503"/>
      <c r="N253" s="503"/>
      <c r="O253" s="503"/>
      <c r="P253" s="503"/>
      <c r="Q253" s="503"/>
      <c r="R253" s="503"/>
      <c r="S253" s="503"/>
      <c r="T253" s="503"/>
      <c r="U253" s="503"/>
      <c r="V253" s="503"/>
      <c r="W253" s="503"/>
      <c r="X253" s="503"/>
      <c r="Y253" s="503"/>
      <c r="Z253" s="503"/>
      <c r="AA253" s="503"/>
      <c r="AB253" s="503"/>
      <c r="AC253" s="503"/>
      <c r="AD253" s="503"/>
    </row>
    <row r="254" spans="1:30" s="550" customFormat="1" x14ac:dyDescent="0.2">
      <c r="A254" s="510"/>
      <c r="B254" s="548"/>
      <c r="C254" s="548"/>
      <c r="D254" s="548"/>
      <c r="E254" s="548"/>
      <c r="F254" s="548"/>
      <c r="G254" s="548"/>
      <c r="H254" s="548"/>
      <c r="I254" s="548"/>
      <c r="J254" s="548"/>
      <c r="K254" s="549"/>
      <c r="L254" s="503"/>
      <c r="M254" s="503"/>
      <c r="N254" s="503"/>
      <c r="O254" s="503"/>
      <c r="P254" s="503"/>
      <c r="Q254" s="503"/>
      <c r="R254" s="503"/>
      <c r="S254" s="503"/>
      <c r="T254" s="503"/>
      <c r="U254" s="503"/>
      <c r="V254" s="503"/>
      <c r="W254" s="503"/>
      <c r="X254" s="503"/>
      <c r="Y254" s="503"/>
      <c r="Z254" s="503"/>
      <c r="AA254" s="503"/>
      <c r="AB254" s="503"/>
      <c r="AC254" s="503"/>
      <c r="AD254" s="503"/>
    </row>
    <row r="255" spans="1:30" s="550" customFormat="1" x14ac:dyDescent="0.2">
      <c r="A255" s="510"/>
      <c r="B255" s="548"/>
      <c r="C255" s="548"/>
      <c r="D255" s="548"/>
      <c r="E255" s="548"/>
      <c r="F255" s="548"/>
      <c r="G255" s="548"/>
      <c r="H255" s="548"/>
      <c r="I255" s="548"/>
      <c r="J255" s="548"/>
      <c r="K255" s="549"/>
      <c r="L255" s="503"/>
      <c r="M255" s="503"/>
      <c r="N255" s="503"/>
      <c r="O255" s="503"/>
      <c r="P255" s="503"/>
      <c r="Q255" s="503"/>
      <c r="R255" s="503"/>
      <c r="S255" s="503"/>
      <c r="T255" s="503"/>
      <c r="U255" s="503"/>
      <c r="V255" s="503"/>
      <c r="W255" s="503"/>
      <c r="X255" s="503"/>
      <c r="Y255" s="503"/>
      <c r="Z255" s="503"/>
      <c r="AA255" s="503"/>
      <c r="AB255" s="503"/>
      <c r="AC255" s="503"/>
      <c r="AD255" s="503"/>
    </row>
    <row r="256" spans="1:30" s="550" customFormat="1" x14ac:dyDescent="0.2">
      <c r="A256" s="510"/>
      <c r="B256" s="548"/>
      <c r="C256" s="548"/>
      <c r="D256" s="548"/>
      <c r="E256" s="548"/>
      <c r="F256" s="548"/>
      <c r="G256" s="548"/>
      <c r="H256" s="548"/>
      <c r="I256" s="548"/>
      <c r="J256" s="548"/>
      <c r="K256" s="549"/>
      <c r="L256" s="503"/>
      <c r="M256" s="503"/>
      <c r="N256" s="503"/>
      <c r="O256" s="503"/>
      <c r="P256" s="503"/>
      <c r="Q256" s="503"/>
      <c r="R256" s="503"/>
      <c r="S256" s="503"/>
      <c r="T256" s="503"/>
      <c r="U256" s="503"/>
      <c r="V256" s="503"/>
      <c r="W256" s="503"/>
      <c r="X256" s="503"/>
      <c r="Y256" s="503"/>
      <c r="Z256" s="503"/>
      <c r="AA256" s="503"/>
      <c r="AB256" s="503"/>
      <c r="AC256" s="503"/>
      <c r="AD256" s="503"/>
    </row>
    <row r="257" spans="1:30" s="550" customFormat="1" x14ac:dyDescent="0.2">
      <c r="A257" s="510"/>
      <c r="B257" s="548"/>
      <c r="C257" s="548"/>
      <c r="D257" s="548"/>
      <c r="E257" s="548"/>
      <c r="F257" s="548"/>
      <c r="G257" s="548"/>
      <c r="H257" s="548"/>
      <c r="I257" s="548"/>
      <c r="J257" s="548"/>
      <c r="K257" s="549"/>
      <c r="L257" s="503"/>
      <c r="M257" s="503"/>
      <c r="N257" s="503"/>
      <c r="O257" s="503"/>
      <c r="P257" s="503"/>
      <c r="Q257" s="503"/>
      <c r="R257" s="503"/>
      <c r="S257" s="503"/>
      <c r="T257" s="503"/>
      <c r="U257" s="503"/>
      <c r="V257" s="503"/>
      <c r="W257" s="503"/>
      <c r="X257" s="503"/>
      <c r="Y257" s="503"/>
      <c r="Z257" s="503"/>
      <c r="AA257" s="503"/>
      <c r="AB257" s="503"/>
      <c r="AC257" s="503"/>
      <c r="AD257" s="503"/>
    </row>
    <row r="258" spans="1:30" s="550" customFormat="1" x14ac:dyDescent="0.2">
      <c r="A258" s="510"/>
      <c r="B258" s="548"/>
      <c r="C258" s="548"/>
      <c r="D258" s="548"/>
      <c r="E258" s="548"/>
      <c r="F258" s="548"/>
      <c r="G258" s="548"/>
      <c r="H258" s="548"/>
      <c r="I258" s="548"/>
      <c r="J258" s="548"/>
      <c r="K258" s="548"/>
      <c r="L258" s="503"/>
      <c r="M258" s="503"/>
      <c r="N258" s="503"/>
      <c r="O258" s="503"/>
      <c r="P258" s="503"/>
      <c r="Q258" s="503"/>
      <c r="R258" s="503"/>
      <c r="S258" s="503"/>
      <c r="T258" s="503"/>
      <c r="U258" s="503"/>
      <c r="V258" s="503"/>
      <c r="W258" s="503"/>
      <c r="X258" s="503"/>
      <c r="Y258" s="503"/>
      <c r="Z258" s="503"/>
      <c r="AA258" s="503"/>
      <c r="AB258" s="503"/>
      <c r="AC258" s="503"/>
      <c r="AD258" s="503"/>
    </row>
    <row r="259" spans="1:30" s="550" customFormat="1" x14ac:dyDescent="0.2">
      <c r="A259" s="510"/>
      <c r="B259" s="548"/>
      <c r="C259" s="548"/>
      <c r="D259" s="548"/>
      <c r="E259" s="548"/>
      <c r="F259" s="548"/>
      <c r="G259" s="548"/>
      <c r="H259" s="548"/>
      <c r="I259" s="548"/>
      <c r="J259" s="548"/>
      <c r="K259" s="548"/>
      <c r="L259" s="503"/>
      <c r="M259" s="503"/>
      <c r="N259" s="503"/>
      <c r="O259" s="503"/>
      <c r="P259" s="503"/>
      <c r="Q259" s="503"/>
      <c r="R259" s="503"/>
      <c r="S259" s="503"/>
      <c r="T259" s="503"/>
      <c r="U259" s="503"/>
      <c r="V259" s="503"/>
      <c r="W259" s="503"/>
      <c r="X259" s="503"/>
      <c r="Y259" s="503"/>
      <c r="Z259" s="503"/>
      <c r="AA259" s="503"/>
      <c r="AB259" s="503"/>
      <c r="AC259" s="503"/>
      <c r="AD259" s="503"/>
    </row>
    <row r="260" spans="1:30" s="550" customFormat="1" x14ac:dyDescent="0.2">
      <c r="A260" s="510"/>
      <c r="B260" s="548"/>
      <c r="C260" s="548"/>
      <c r="D260" s="548"/>
      <c r="E260" s="548"/>
      <c r="F260" s="548"/>
      <c r="G260" s="548"/>
      <c r="H260" s="548"/>
      <c r="I260" s="548"/>
      <c r="J260" s="548"/>
      <c r="K260" s="549"/>
      <c r="L260" s="503"/>
      <c r="M260" s="503"/>
      <c r="N260" s="503"/>
      <c r="O260" s="503"/>
      <c r="P260" s="503"/>
      <c r="Q260" s="503"/>
      <c r="R260" s="503"/>
      <c r="S260" s="503"/>
      <c r="T260" s="503"/>
      <c r="U260" s="503"/>
      <c r="V260" s="503"/>
      <c r="W260" s="503"/>
      <c r="X260" s="503"/>
      <c r="Y260" s="503"/>
      <c r="Z260" s="503"/>
      <c r="AA260" s="503"/>
      <c r="AB260" s="503"/>
      <c r="AC260" s="503"/>
      <c r="AD260" s="503"/>
    </row>
    <row r="261" spans="1:30" s="550" customFormat="1" x14ac:dyDescent="0.2">
      <c r="A261" s="510"/>
      <c r="B261" s="548"/>
      <c r="C261" s="548"/>
      <c r="D261" s="548"/>
      <c r="E261" s="548"/>
      <c r="F261" s="548"/>
      <c r="G261" s="548"/>
      <c r="H261" s="548"/>
      <c r="I261" s="548"/>
      <c r="J261" s="548"/>
      <c r="K261" s="549"/>
      <c r="L261" s="503"/>
      <c r="M261" s="503"/>
      <c r="N261" s="503"/>
      <c r="O261" s="503"/>
      <c r="P261" s="503"/>
      <c r="Q261" s="503"/>
      <c r="R261" s="503"/>
      <c r="S261" s="503"/>
      <c r="T261" s="503"/>
      <c r="U261" s="503"/>
      <c r="V261" s="503"/>
      <c r="W261" s="503"/>
      <c r="X261" s="503"/>
      <c r="Y261" s="503"/>
      <c r="Z261" s="503"/>
      <c r="AA261" s="503"/>
      <c r="AB261" s="503"/>
      <c r="AC261" s="503"/>
      <c r="AD261" s="503"/>
    </row>
    <row r="262" spans="1:30" s="550" customFormat="1" x14ac:dyDescent="0.2">
      <c r="A262" s="510"/>
      <c r="B262" s="548"/>
      <c r="C262" s="548"/>
      <c r="D262" s="548"/>
      <c r="E262" s="548"/>
      <c r="F262" s="548"/>
      <c r="G262" s="548"/>
      <c r="H262" s="548"/>
      <c r="I262" s="548"/>
      <c r="J262" s="548"/>
      <c r="K262" s="549"/>
      <c r="L262" s="503"/>
      <c r="M262" s="503"/>
      <c r="N262" s="503"/>
      <c r="O262" s="503"/>
      <c r="P262" s="503"/>
      <c r="Q262" s="503"/>
      <c r="R262" s="503"/>
      <c r="S262" s="503"/>
      <c r="T262" s="503"/>
      <c r="U262" s="503"/>
      <c r="V262" s="503"/>
      <c r="W262" s="503"/>
      <c r="X262" s="503"/>
      <c r="Y262" s="503"/>
      <c r="Z262" s="503"/>
      <c r="AA262" s="503"/>
      <c r="AB262" s="503"/>
      <c r="AC262" s="503"/>
      <c r="AD262" s="503"/>
    </row>
    <row r="263" spans="1:30" s="550" customFormat="1" x14ac:dyDescent="0.2">
      <c r="A263" s="510"/>
      <c r="B263" s="548"/>
      <c r="C263" s="548"/>
      <c r="D263" s="548"/>
      <c r="E263" s="548"/>
      <c r="F263" s="548"/>
      <c r="G263" s="548"/>
      <c r="H263" s="548"/>
      <c r="I263" s="548"/>
      <c r="J263" s="548"/>
      <c r="K263" s="549"/>
      <c r="L263" s="503"/>
      <c r="M263" s="503"/>
      <c r="N263" s="503"/>
      <c r="O263" s="503"/>
      <c r="P263" s="503"/>
      <c r="Q263" s="503"/>
      <c r="R263" s="503"/>
      <c r="S263" s="503"/>
      <c r="T263" s="503"/>
      <c r="U263" s="503"/>
      <c r="V263" s="503"/>
      <c r="W263" s="503"/>
      <c r="X263" s="503"/>
      <c r="Y263" s="503"/>
      <c r="Z263" s="503"/>
      <c r="AA263" s="503"/>
      <c r="AB263" s="503"/>
      <c r="AC263" s="503"/>
      <c r="AD263" s="503"/>
    </row>
    <row r="264" spans="1:30" s="550" customFormat="1" x14ac:dyDescent="0.2">
      <c r="A264" s="510"/>
      <c r="B264" s="548"/>
      <c r="C264" s="548"/>
      <c r="D264" s="548"/>
      <c r="E264" s="548"/>
      <c r="F264" s="548"/>
      <c r="G264" s="548"/>
      <c r="H264" s="548"/>
      <c r="I264" s="548"/>
      <c r="J264" s="548"/>
      <c r="K264" s="549"/>
      <c r="L264" s="503"/>
      <c r="M264" s="503"/>
      <c r="N264" s="503"/>
      <c r="O264" s="503"/>
      <c r="P264" s="503"/>
      <c r="Q264" s="503"/>
      <c r="R264" s="503"/>
      <c r="S264" s="503"/>
      <c r="T264" s="503"/>
      <c r="U264" s="503"/>
      <c r="V264" s="503"/>
      <c r="W264" s="503"/>
      <c r="X264" s="503"/>
      <c r="Y264" s="503"/>
      <c r="Z264" s="503"/>
      <c r="AA264" s="503"/>
      <c r="AB264" s="503"/>
      <c r="AC264" s="503"/>
      <c r="AD264" s="503"/>
    </row>
    <row r="265" spans="1:30" s="550" customFormat="1" x14ac:dyDescent="0.2">
      <c r="A265" s="510"/>
      <c r="B265" s="548"/>
      <c r="C265" s="548"/>
      <c r="D265" s="548"/>
      <c r="E265" s="548"/>
      <c r="F265" s="548"/>
      <c r="G265" s="548"/>
      <c r="H265" s="548"/>
      <c r="I265" s="548"/>
      <c r="J265" s="548"/>
      <c r="K265" s="549"/>
      <c r="L265" s="503"/>
      <c r="M265" s="503"/>
      <c r="N265" s="503"/>
      <c r="O265" s="503"/>
      <c r="P265" s="503"/>
      <c r="Q265" s="503"/>
      <c r="R265" s="503"/>
      <c r="S265" s="503"/>
      <c r="T265" s="503"/>
      <c r="U265" s="503"/>
      <c r="V265" s="503"/>
      <c r="W265" s="503"/>
      <c r="X265" s="503"/>
      <c r="Y265" s="503"/>
      <c r="Z265" s="503"/>
      <c r="AA265" s="503"/>
      <c r="AB265" s="503"/>
      <c r="AC265" s="503"/>
      <c r="AD265" s="503"/>
    </row>
    <row r="266" spans="1:30" s="550" customFormat="1" x14ac:dyDescent="0.2">
      <c r="A266" s="510"/>
      <c r="B266" s="548"/>
      <c r="C266" s="548"/>
      <c r="D266" s="548"/>
      <c r="E266" s="548"/>
      <c r="F266" s="548"/>
      <c r="G266" s="548"/>
      <c r="H266" s="548"/>
      <c r="I266" s="548"/>
      <c r="J266" s="548"/>
      <c r="K266" s="549"/>
      <c r="L266" s="503"/>
      <c r="M266" s="503"/>
      <c r="N266" s="503"/>
      <c r="O266" s="503"/>
      <c r="P266" s="503"/>
      <c r="Q266" s="503"/>
      <c r="R266" s="503"/>
      <c r="S266" s="503"/>
      <c r="T266" s="503"/>
      <c r="U266" s="503"/>
      <c r="V266" s="503"/>
      <c r="W266" s="503"/>
      <c r="X266" s="503"/>
      <c r="Y266" s="503"/>
      <c r="Z266" s="503"/>
      <c r="AA266" s="503"/>
      <c r="AB266" s="503"/>
      <c r="AC266" s="503"/>
      <c r="AD266" s="503"/>
    </row>
    <row r="267" spans="1:30" s="550" customFormat="1" x14ac:dyDescent="0.2">
      <c r="A267" s="510"/>
      <c r="B267" s="548"/>
      <c r="C267" s="548"/>
      <c r="D267" s="548"/>
      <c r="E267" s="548"/>
      <c r="F267" s="548"/>
      <c r="G267" s="548"/>
      <c r="H267" s="548"/>
      <c r="I267" s="548"/>
      <c r="J267" s="548"/>
      <c r="K267" s="549"/>
      <c r="L267" s="503"/>
      <c r="M267" s="503"/>
      <c r="N267" s="503"/>
      <c r="O267" s="503"/>
      <c r="P267" s="503"/>
      <c r="Q267" s="503"/>
      <c r="R267" s="503"/>
      <c r="S267" s="503"/>
      <c r="T267" s="503"/>
      <c r="U267" s="503"/>
      <c r="V267" s="503"/>
      <c r="W267" s="503"/>
      <c r="X267" s="503"/>
      <c r="Y267" s="503"/>
      <c r="Z267" s="503"/>
      <c r="AA267" s="503"/>
      <c r="AB267" s="503"/>
      <c r="AC267" s="503"/>
      <c r="AD267" s="503"/>
    </row>
    <row r="268" spans="1:30" s="550" customFormat="1" x14ac:dyDescent="0.2">
      <c r="A268" s="510"/>
      <c r="B268" s="548"/>
      <c r="C268" s="548"/>
      <c r="D268" s="548"/>
      <c r="E268" s="548"/>
      <c r="F268" s="548"/>
      <c r="G268" s="548"/>
      <c r="H268" s="548"/>
      <c r="I268" s="548"/>
      <c r="J268" s="548"/>
      <c r="K268" s="549"/>
      <c r="L268" s="503"/>
      <c r="M268" s="503"/>
      <c r="N268" s="503"/>
      <c r="O268" s="503"/>
      <c r="P268" s="503"/>
      <c r="Q268" s="503"/>
      <c r="R268" s="503"/>
      <c r="S268" s="503"/>
      <c r="T268" s="503"/>
      <c r="U268" s="503"/>
      <c r="V268" s="503"/>
      <c r="W268" s="503"/>
      <c r="X268" s="503"/>
      <c r="Y268" s="503"/>
      <c r="Z268" s="503"/>
      <c r="AA268" s="503"/>
      <c r="AB268" s="503"/>
      <c r="AC268" s="503"/>
      <c r="AD268" s="503"/>
    </row>
    <row r="269" spans="1:30" s="550" customFormat="1" x14ac:dyDescent="0.2">
      <c r="A269" s="510"/>
      <c r="B269" s="548"/>
      <c r="C269" s="548"/>
      <c r="D269" s="548"/>
      <c r="E269" s="548"/>
      <c r="F269" s="548"/>
      <c r="G269" s="548"/>
      <c r="H269" s="548"/>
      <c r="I269" s="548"/>
      <c r="J269" s="548"/>
      <c r="K269" s="549"/>
      <c r="L269" s="503"/>
      <c r="M269" s="503"/>
      <c r="N269" s="503"/>
      <c r="O269" s="503"/>
      <c r="P269" s="503"/>
      <c r="Q269" s="503"/>
      <c r="R269" s="503"/>
      <c r="S269" s="503"/>
      <c r="T269" s="503"/>
      <c r="U269" s="503"/>
      <c r="V269" s="503"/>
      <c r="W269" s="503"/>
      <c r="X269" s="503"/>
      <c r="Y269" s="503"/>
      <c r="Z269" s="503"/>
      <c r="AA269" s="503"/>
      <c r="AB269" s="503"/>
      <c r="AC269" s="503"/>
      <c r="AD269" s="503"/>
    </row>
    <row r="270" spans="1:30" s="550" customFormat="1" x14ac:dyDescent="0.2">
      <c r="A270" s="510"/>
      <c r="B270" s="548"/>
      <c r="C270" s="548"/>
      <c r="D270" s="548"/>
      <c r="E270" s="548"/>
      <c r="F270" s="548"/>
      <c r="G270" s="548"/>
      <c r="H270" s="548"/>
      <c r="I270" s="548"/>
      <c r="J270" s="548"/>
      <c r="K270" s="548"/>
      <c r="L270" s="503"/>
      <c r="M270" s="503"/>
      <c r="N270" s="503"/>
      <c r="O270" s="503"/>
      <c r="P270" s="503"/>
      <c r="Q270" s="503"/>
      <c r="R270" s="503"/>
      <c r="S270" s="503"/>
      <c r="T270" s="503"/>
      <c r="U270" s="503"/>
      <c r="V270" s="503"/>
      <c r="W270" s="503"/>
      <c r="X270" s="503"/>
      <c r="Y270" s="503"/>
      <c r="Z270" s="503"/>
      <c r="AA270" s="503"/>
      <c r="AB270" s="503"/>
      <c r="AC270" s="503"/>
      <c r="AD270" s="503"/>
    </row>
    <row r="271" spans="1:30" s="550" customFormat="1" x14ac:dyDescent="0.2">
      <c r="A271" s="510"/>
      <c r="B271" s="548"/>
      <c r="C271" s="548"/>
      <c r="D271" s="548"/>
      <c r="E271" s="548"/>
      <c r="F271" s="548"/>
      <c r="G271" s="548"/>
      <c r="H271" s="548"/>
      <c r="I271" s="548"/>
      <c r="J271" s="548"/>
      <c r="K271" s="549"/>
      <c r="L271" s="503"/>
      <c r="M271" s="503"/>
      <c r="N271" s="503"/>
      <c r="O271" s="503"/>
      <c r="P271" s="503"/>
      <c r="Q271" s="503"/>
      <c r="R271" s="503"/>
      <c r="S271" s="503"/>
      <c r="T271" s="503"/>
      <c r="U271" s="503"/>
      <c r="V271" s="503"/>
      <c r="W271" s="503"/>
      <c r="X271" s="503"/>
      <c r="Y271" s="503"/>
      <c r="Z271" s="503"/>
      <c r="AA271" s="503"/>
      <c r="AB271" s="503"/>
      <c r="AC271" s="503"/>
      <c r="AD271" s="503"/>
    </row>
    <row r="272" spans="1:30" s="550" customFormat="1" x14ac:dyDescent="0.2">
      <c r="A272" s="510"/>
      <c r="B272" s="548"/>
      <c r="C272" s="548"/>
      <c r="D272" s="548"/>
      <c r="E272" s="548"/>
      <c r="F272" s="548"/>
      <c r="G272" s="548"/>
      <c r="H272" s="548"/>
      <c r="I272" s="548"/>
      <c r="J272" s="548"/>
      <c r="K272" s="549"/>
      <c r="L272" s="503"/>
      <c r="M272" s="503"/>
      <c r="N272" s="503"/>
      <c r="O272" s="503"/>
      <c r="P272" s="503"/>
      <c r="Q272" s="503"/>
      <c r="R272" s="503"/>
      <c r="S272" s="503"/>
      <c r="T272" s="503"/>
      <c r="U272" s="503"/>
      <c r="V272" s="503"/>
      <c r="W272" s="503"/>
      <c r="X272" s="503"/>
      <c r="Y272" s="503"/>
      <c r="Z272" s="503"/>
      <c r="AA272" s="503"/>
      <c r="AB272" s="503"/>
      <c r="AC272" s="503"/>
      <c r="AD272" s="503"/>
    </row>
    <row r="273" spans="1:30" s="550" customFormat="1" x14ac:dyDescent="0.2">
      <c r="A273" s="510"/>
      <c r="B273" s="548"/>
      <c r="C273" s="548"/>
      <c r="D273" s="548"/>
      <c r="E273" s="548"/>
      <c r="F273" s="548"/>
      <c r="G273" s="548"/>
      <c r="H273" s="548"/>
      <c r="I273" s="548"/>
      <c r="J273" s="548"/>
      <c r="K273" s="549"/>
      <c r="L273" s="503"/>
      <c r="M273" s="503"/>
      <c r="N273" s="503"/>
      <c r="O273" s="503"/>
      <c r="P273" s="503"/>
      <c r="Q273" s="503"/>
      <c r="R273" s="503"/>
      <c r="S273" s="503"/>
      <c r="T273" s="503"/>
      <c r="U273" s="503"/>
      <c r="V273" s="503"/>
      <c r="W273" s="503"/>
      <c r="X273" s="503"/>
      <c r="Y273" s="503"/>
      <c r="Z273" s="503"/>
      <c r="AA273" s="503"/>
      <c r="AB273" s="503"/>
      <c r="AC273" s="503"/>
      <c r="AD273" s="503"/>
    </row>
    <row r="274" spans="1:30" s="550" customFormat="1" x14ac:dyDescent="0.2">
      <c r="A274" s="510"/>
      <c r="B274" s="548"/>
      <c r="C274" s="548"/>
      <c r="D274" s="548"/>
      <c r="E274" s="548"/>
      <c r="F274" s="548"/>
      <c r="G274" s="548"/>
      <c r="H274" s="548"/>
      <c r="I274" s="548"/>
      <c r="J274" s="548"/>
      <c r="K274" s="549"/>
      <c r="L274" s="503"/>
      <c r="M274" s="503"/>
      <c r="N274" s="503"/>
      <c r="O274" s="503"/>
      <c r="P274" s="503"/>
      <c r="Q274" s="503"/>
      <c r="R274" s="503"/>
      <c r="S274" s="503"/>
      <c r="T274" s="503"/>
      <c r="U274" s="503"/>
      <c r="V274" s="503"/>
      <c r="W274" s="503"/>
      <c r="X274" s="503"/>
      <c r="Y274" s="503"/>
      <c r="Z274" s="503"/>
      <c r="AA274" s="503"/>
      <c r="AB274" s="503"/>
      <c r="AC274" s="503"/>
      <c r="AD274" s="503"/>
    </row>
    <row r="275" spans="1:30" s="550" customFormat="1" x14ac:dyDescent="0.2">
      <c r="A275" s="510"/>
      <c r="B275" s="548"/>
      <c r="C275" s="548"/>
      <c r="D275" s="548"/>
      <c r="E275" s="548"/>
      <c r="F275" s="548"/>
      <c r="G275" s="548"/>
      <c r="H275" s="548"/>
      <c r="I275" s="548"/>
      <c r="J275" s="548"/>
      <c r="K275" s="549"/>
      <c r="L275" s="503"/>
      <c r="M275" s="503"/>
      <c r="N275" s="503"/>
      <c r="O275" s="503"/>
      <c r="P275" s="503"/>
      <c r="Q275" s="503"/>
      <c r="R275" s="503"/>
      <c r="S275" s="503"/>
      <c r="T275" s="503"/>
      <c r="U275" s="503"/>
      <c r="V275" s="503"/>
      <c r="W275" s="503"/>
      <c r="X275" s="503"/>
      <c r="Y275" s="503"/>
      <c r="Z275" s="503"/>
      <c r="AA275" s="503"/>
      <c r="AB275" s="503"/>
      <c r="AC275" s="503"/>
      <c r="AD275" s="503"/>
    </row>
    <row r="276" spans="1:30" s="550" customFormat="1" x14ac:dyDescent="0.2">
      <c r="A276" s="510"/>
      <c r="B276" s="548"/>
      <c r="C276" s="548"/>
      <c r="D276" s="548"/>
      <c r="E276" s="548"/>
      <c r="F276" s="548"/>
      <c r="G276" s="548"/>
      <c r="H276" s="548"/>
      <c r="I276" s="548"/>
      <c r="J276" s="548"/>
      <c r="K276" s="549"/>
      <c r="L276" s="503"/>
      <c r="M276" s="503"/>
      <c r="N276" s="503"/>
      <c r="O276" s="503"/>
      <c r="P276" s="503"/>
      <c r="Q276" s="503"/>
      <c r="R276" s="503"/>
      <c r="S276" s="503"/>
      <c r="T276" s="503"/>
      <c r="U276" s="503"/>
      <c r="V276" s="503"/>
      <c r="W276" s="503"/>
      <c r="X276" s="503"/>
      <c r="Y276" s="503"/>
      <c r="Z276" s="503"/>
      <c r="AA276" s="503"/>
      <c r="AB276" s="503"/>
      <c r="AC276" s="503"/>
      <c r="AD276" s="503"/>
    </row>
    <row r="277" spans="1:30" s="550" customFormat="1" x14ac:dyDescent="0.2">
      <c r="A277" s="510"/>
      <c r="B277" s="548"/>
      <c r="C277" s="548"/>
      <c r="D277" s="548"/>
      <c r="E277" s="548"/>
      <c r="F277" s="548"/>
      <c r="G277" s="548"/>
      <c r="H277" s="548"/>
      <c r="I277" s="548"/>
      <c r="J277" s="548"/>
      <c r="K277" s="549"/>
      <c r="L277" s="503"/>
      <c r="M277" s="503"/>
      <c r="N277" s="503"/>
      <c r="O277" s="503"/>
      <c r="P277" s="503"/>
      <c r="Q277" s="503"/>
      <c r="R277" s="503"/>
      <c r="S277" s="503"/>
      <c r="T277" s="503"/>
      <c r="U277" s="503"/>
      <c r="V277" s="503"/>
      <c r="W277" s="503"/>
      <c r="X277" s="503"/>
      <c r="Y277" s="503"/>
      <c r="Z277" s="503"/>
      <c r="AA277" s="503"/>
      <c r="AB277" s="503"/>
      <c r="AC277" s="503"/>
      <c r="AD277" s="503"/>
    </row>
    <row r="278" spans="1:30" s="550" customFormat="1" x14ac:dyDescent="0.2">
      <c r="A278" s="510"/>
      <c r="B278" s="548"/>
      <c r="C278" s="548"/>
      <c r="D278" s="548"/>
      <c r="E278" s="548"/>
      <c r="F278" s="548"/>
      <c r="G278" s="548"/>
      <c r="H278" s="548"/>
      <c r="I278" s="548"/>
      <c r="J278" s="548"/>
      <c r="K278" s="549"/>
      <c r="L278" s="503"/>
      <c r="M278" s="503"/>
      <c r="N278" s="503"/>
      <c r="O278" s="503"/>
      <c r="P278" s="503"/>
      <c r="Q278" s="503"/>
      <c r="R278" s="503"/>
      <c r="S278" s="503"/>
      <c r="T278" s="503"/>
      <c r="U278" s="503"/>
      <c r="V278" s="503"/>
      <c r="W278" s="503"/>
      <c r="X278" s="503"/>
      <c r="Y278" s="503"/>
      <c r="Z278" s="503"/>
      <c r="AA278" s="503"/>
      <c r="AB278" s="503"/>
      <c r="AC278" s="503"/>
      <c r="AD278" s="503"/>
    </row>
    <row r="279" spans="1:30" s="550" customFormat="1" x14ac:dyDescent="0.2">
      <c r="A279" s="510"/>
      <c r="B279" s="548"/>
      <c r="C279" s="548"/>
      <c r="D279" s="548"/>
      <c r="E279" s="548"/>
      <c r="F279" s="548"/>
      <c r="G279" s="548"/>
      <c r="H279" s="548"/>
      <c r="I279" s="548"/>
      <c r="J279" s="548"/>
      <c r="K279" s="549"/>
      <c r="L279" s="503"/>
      <c r="M279" s="503"/>
      <c r="N279" s="503"/>
      <c r="O279" s="503"/>
      <c r="P279" s="503"/>
      <c r="Q279" s="503"/>
      <c r="R279" s="503"/>
      <c r="S279" s="503"/>
      <c r="T279" s="503"/>
      <c r="U279" s="503"/>
      <c r="V279" s="503"/>
      <c r="W279" s="503"/>
      <c r="X279" s="503"/>
      <c r="Y279" s="503"/>
      <c r="Z279" s="503"/>
      <c r="AA279" s="503"/>
      <c r="AB279" s="503"/>
      <c r="AC279" s="503"/>
      <c r="AD279" s="503"/>
    </row>
    <row r="280" spans="1:30" s="550" customFormat="1" x14ac:dyDescent="0.2">
      <c r="A280" s="510"/>
      <c r="B280" s="548"/>
      <c r="C280" s="548"/>
      <c r="D280" s="548"/>
      <c r="E280" s="548"/>
      <c r="F280" s="548"/>
      <c r="G280" s="548"/>
      <c r="H280" s="548"/>
      <c r="I280" s="548"/>
      <c r="J280" s="548"/>
      <c r="K280" s="549"/>
      <c r="L280" s="503"/>
      <c r="M280" s="503"/>
      <c r="N280" s="503"/>
      <c r="O280" s="503"/>
      <c r="P280" s="503"/>
      <c r="Q280" s="503"/>
      <c r="R280" s="503"/>
      <c r="S280" s="503"/>
      <c r="T280" s="503"/>
      <c r="U280" s="503"/>
      <c r="V280" s="503"/>
      <c r="W280" s="503"/>
      <c r="X280" s="503"/>
      <c r="Y280" s="503"/>
      <c r="Z280" s="503"/>
      <c r="AA280" s="503"/>
      <c r="AB280" s="503"/>
      <c r="AC280" s="503"/>
      <c r="AD280" s="503"/>
    </row>
    <row r="281" spans="1:30" s="550" customFormat="1" x14ac:dyDescent="0.2">
      <c r="A281" s="510"/>
      <c r="B281" s="548"/>
      <c r="C281" s="548"/>
      <c r="D281" s="548"/>
      <c r="E281" s="548"/>
      <c r="F281" s="548"/>
      <c r="G281" s="548"/>
      <c r="H281" s="548"/>
      <c r="I281" s="548"/>
      <c r="J281" s="548"/>
      <c r="K281" s="548"/>
      <c r="L281" s="503"/>
      <c r="M281" s="503"/>
      <c r="N281" s="503"/>
      <c r="O281" s="503"/>
      <c r="P281" s="503"/>
      <c r="Q281" s="503"/>
      <c r="R281" s="503"/>
      <c r="S281" s="503"/>
      <c r="T281" s="503"/>
      <c r="U281" s="503"/>
      <c r="V281" s="503"/>
      <c r="W281" s="503"/>
      <c r="X281" s="503"/>
      <c r="Y281" s="503"/>
      <c r="Z281" s="503"/>
      <c r="AA281" s="503"/>
      <c r="AB281" s="503"/>
      <c r="AC281" s="503"/>
      <c r="AD281" s="503"/>
    </row>
    <row r="282" spans="1:30" s="550" customFormat="1" x14ac:dyDescent="0.2">
      <c r="A282" s="510"/>
      <c r="B282" s="548"/>
      <c r="C282" s="548"/>
      <c r="D282" s="548"/>
      <c r="E282" s="548"/>
      <c r="F282" s="548"/>
      <c r="G282" s="548"/>
      <c r="H282" s="548"/>
      <c r="I282" s="548"/>
      <c r="J282" s="548"/>
      <c r="K282" s="549"/>
      <c r="L282" s="503"/>
      <c r="M282" s="503"/>
      <c r="N282" s="503"/>
      <c r="O282" s="503"/>
      <c r="P282" s="503"/>
      <c r="Q282" s="503"/>
      <c r="R282" s="503"/>
      <c r="S282" s="503"/>
      <c r="T282" s="503"/>
      <c r="U282" s="503"/>
      <c r="V282" s="503"/>
      <c r="W282" s="503"/>
      <c r="X282" s="503"/>
      <c r="Y282" s="503"/>
      <c r="Z282" s="503"/>
      <c r="AA282" s="503"/>
      <c r="AB282" s="503"/>
      <c r="AC282" s="503"/>
      <c r="AD282" s="503"/>
    </row>
    <row r="283" spans="1:30" s="550" customFormat="1" x14ac:dyDescent="0.2">
      <c r="A283" s="510"/>
      <c r="B283" s="548"/>
      <c r="C283" s="548"/>
      <c r="D283" s="548"/>
      <c r="E283" s="548"/>
      <c r="F283" s="548"/>
      <c r="G283" s="548"/>
      <c r="H283" s="548"/>
      <c r="I283" s="548"/>
      <c r="J283" s="548"/>
      <c r="K283" s="549"/>
      <c r="L283" s="503"/>
      <c r="M283" s="503"/>
      <c r="N283" s="503"/>
      <c r="O283" s="503"/>
      <c r="P283" s="503"/>
      <c r="Q283" s="503"/>
      <c r="R283" s="503"/>
      <c r="S283" s="503"/>
      <c r="T283" s="503"/>
      <c r="U283" s="503"/>
      <c r="V283" s="503"/>
      <c r="W283" s="503"/>
      <c r="X283" s="503"/>
      <c r="Y283" s="503"/>
      <c r="Z283" s="503"/>
      <c r="AA283" s="503"/>
      <c r="AB283" s="503"/>
      <c r="AC283" s="503"/>
      <c r="AD283" s="503"/>
    </row>
    <row r="284" spans="1:30" s="550" customFormat="1" x14ac:dyDescent="0.2">
      <c r="A284" s="510"/>
      <c r="B284" s="548"/>
      <c r="C284" s="548"/>
      <c r="D284" s="548"/>
      <c r="E284" s="548"/>
      <c r="F284" s="548"/>
      <c r="G284" s="548"/>
      <c r="H284" s="548"/>
      <c r="I284" s="548"/>
      <c r="J284" s="548"/>
      <c r="K284" s="549"/>
      <c r="L284" s="503"/>
      <c r="M284" s="503"/>
      <c r="N284" s="503"/>
      <c r="O284" s="503"/>
      <c r="P284" s="503"/>
      <c r="Q284" s="503"/>
      <c r="R284" s="503"/>
      <c r="S284" s="503"/>
      <c r="T284" s="503"/>
      <c r="U284" s="503"/>
      <c r="V284" s="503"/>
      <c r="W284" s="503"/>
      <c r="X284" s="503"/>
      <c r="Y284" s="503"/>
      <c r="Z284" s="503"/>
      <c r="AA284" s="503"/>
      <c r="AB284" s="503"/>
      <c r="AC284" s="503"/>
      <c r="AD284" s="503"/>
    </row>
    <row r="285" spans="1:30" s="550" customFormat="1" x14ac:dyDescent="0.2">
      <c r="A285" s="510"/>
      <c r="B285" s="548"/>
      <c r="C285" s="548"/>
      <c r="D285" s="548"/>
      <c r="E285" s="548"/>
      <c r="F285" s="548"/>
      <c r="G285" s="548"/>
      <c r="H285" s="548"/>
      <c r="I285" s="548"/>
      <c r="J285" s="548"/>
      <c r="K285" s="549"/>
      <c r="L285" s="503"/>
      <c r="M285" s="503"/>
      <c r="N285" s="503"/>
      <c r="O285" s="503"/>
      <c r="P285" s="503"/>
      <c r="Q285" s="503"/>
      <c r="R285" s="503"/>
      <c r="S285" s="503"/>
      <c r="T285" s="503"/>
      <c r="U285" s="503"/>
      <c r="V285" s="503"/>
      <c r="W285" s="503"/>
      <c r="X285" s="503"/>
      <c r="Y285" s="503"/>
      <c r="Z285" s="503"/>
      <c r="AA285" s="503"/>
      <c r="AB285" s="503"/>
      <c r="AC285" s="503"/>
      <c r="AD285" s="503"/>
    </row>
    <row r="286" spans="1:30" s="550" customFormat="1" x14ac:dyDescent="0.2">
      <c r="A286" s="510"/>
      <c r="B286" s="548"/>
      <c r="C286" s="548"/>
      <c r="D286" s="548"/>
      <c r="E286" s="548"/>
      <c r="F286" s="548"/>
      <c r="G286" s="548"/>
      <c r="H286" s="548"/>
      <c r="I286" s="548"/>
      <c r="J286" s="548"/>
      <c r="K286" s="549"/>
      <c r="L286" s="503"/>
      <c r="M286" s="503"/>
      <c r="N286" s="503"/>
      <c r="O286" s="503"/>
      <c r="P286" s="503"/>
      <c r="Q286" s="503"/>
      <c r="R286" s="503"/>
      <c r="S286" s="503"/>
      <c r="T286" s="503"/>
      <c r="U286" s="503"/>
      <c r="V286" s="503"/>
      <c r="W286" s="503"/>
      <c r="X286" s="503"/>
      <c r="Y286" s="503"/>
      <c r="Z286" s="503"/>
      <c r="AA286" s="503"/>
      <c r="AB286" s="503"/>
      <c r="AC286" s="503"/>
      <c r="AD286" s="503"/>
    </row>
    <row r="287" spans="1:30" s="550" customFormat="1" x14ac:dyDescent="0.2">
      <c r="A287" s="510"/>
      <c r="B287" s="548"/>
      <c r="C287" s="548"/>
      <c r="D287" s="548"/>
      <c r="E287" s="548"/>
      <c r="F287" s="548"/>
      <c r="G287" s="548"/>
      <c r="H287" s="548"/>
      <c r="I287" s="548"/>
      <c r="J287" s="548"/>
      <c r="K287" s="549"/>
      <c r="L287" s="503"/>
      <c r="M287" s="503"/>
      <c r="N287" s="503"/>
      <c r="O287" s="503"/>
      <c r="P287" s="503"/>
      <c r="Q287" s="503"/>
      <c r="R287" s="503"/>
      <c r="S287" s="503"/>
      <c r="T287" s="503"/>
      <c r="U287" s="503"/>
      <c r="V287" s="503"/>
      <c r="W287" s="503"/>
      <c r="X287" s="503"/>
      <c r="Y287" s="503"/>
      <c r="Z287" s="503"/>
      <c r="AA287" s="503"/>
      <c r="AB287" s="503"/>
      <c r="AC287" s="503"/>
      <c r="AD287" s="503"/>
    </row>
    <row r="288" spans="1:30" s="550" customFormat="1" x14ac:dyDescent="0.2">
      <c r="A288" s="510"/>
      <c r="B288" s="548"/>
      <c r="C288" s="548"/>
      <c r="D288" s="548"/>
      <c r="E288" s="548"/>
      <c r="F288" s="548"/>
      <c r="G288" s="548"/>
      <c r="H288" s="548"/>
      <c r="I288" s="548"/>
      <c r="J288" s="548"/>
      <c r="K288" s="549"/>
      <c r="L288" s="503"/>
      <c r="M288" s="503"/>
      <c r="N288" s="503"/>
      <c r="O288" s="503"/>
      <c r="P288" s="503"/>
      <c r="Q288" s="503"/>
      <c r="R288" s="503"/>
      <c r="S288" s="503"/>
      <c r="T288" s="503"/>
      <c r="U288" s="503"/>
      <c r="V288" s="503"/>
      <c r="W288" s="503"/>
      <c r="X288" s="503"/>
      <c r="Y288" s="503"/>
      <c r="Z288" s="503"/>
      <c r="AA288" s="503"/>
      <c r="AB288" s="503"/>
      <c r="AC288" s="503"/>
      <c r="AD288" s="503"/>
    </row>
    <row r="289" spans="1:30" s="550" customFormat="1" x14ac:dyDescent="0.2">
      <c r="A289" s="510"/>
      <c r="B289" s="548"/>
      <c r="C289" s="548"/>
      <c r="D289" s="548"/>
      <c r="E289" s="548"/>
      <c r="F289" s="548"/>
      <c r="G289" s="548"/>
      <c r="H289" s="548"/>
      <c r="I289" s="548"/>
      <c r="J289" s="548"/>
      <c r="K289" s="549"/>
      <c r="L289" s="503"/>
      <c r="M289" s="503"/>
      <c r="N289" s="503"/>
      <c r="O289" s="503"/>
      <c r="P289" s="503"/>
      <c r="Q289" s="503"/>
      <c r="R289" s="503"/>
      <c r="S289" s="503"/>
      <c r="T289" s="503"/>
      <c r="U289" s="503"/>
      <c r="V289" s="503"/>
      <c r="W289" s="503"/>
      <c r="X289" s="503"/>
      <c r="Y289" s="503"/>
      <c r="Z289" s="503"/>
      <c r="AA289" s="503"/>
      <c r="AB289" s="503"/>
      <c r="AC289" s="503"/>
      <c r="AD289" s="503"/>
    </row>
    <row r="290" spans="1:30" s="550" customFormat="1" x14ac:dyDescent="0.2">
      <c r="A290" s="510"/>
      <c r="B290" s="548"/>
      <c r="C290" s="548"/>
      <c r="D290" s="548"/>
      <c r="E290" s="548"/>
      <c r="F290" s="548"/>
      <c r="G290" s="548"/>
      <c r="H290" s="548"/>
      <c r="I290" s="548"/>
      <c r="J290" s="548"/>
      <c r="K290" s="549"/>
      <c r="L290" s="503"/>
      <c r="M290" s="503"/>
      <c r="N290" s="503"/>
      <c r="O290" s="503"/>
      <c r="P290" s="503"/>
      <c r="Q290" s="503"/>
      <c r="R290" s="503"/>
      <c r="S290" s="503"/>
      <c r="T290" s="503"/>
      <c r="U290" s="503"/>
      <c r="V290" s="503"/>
      <c r="W290" s="503"/>
      <c r="X290" s="503"/>
      <c r="Y290" s="503"/>
      <c r="Z290" s="503"/>
      <c r="AA290" s="503"/>
      <c r="AB290" s="503"/>
      <c r="AC290" s="503"/>
      <c r="AD290" s="503"/>
    </row>
    <row r="291" spans="1:30" s="550" customFormat="1" x14ac:dyDescent="0.2">
      <c r="A291" s="510"/>
      <c r="B291" s="548"/>
      <c r="C291" s="548"/>
      <c r="D291" s="548"/>
      <c r="E291" s="548"/>
      <c r="F291" s="548"/>
      <c r="G291" s="548"/>
      <c r="H291" s="548"/>
      <c r="I291" s="548"/>
      <c r="J291" s="548"/>
      <c r="K291" s="549"/>
      <c r="L291" s="503"/>
      <c r="M291" s="503"/>
      <c r="N291" s="503"/>
      <c r="O291" s="503"/>
      <c r="P291" s="503"/>
      <c r="Q291" s="503"/>
      <c r="R291" s="503"/>
      <c r="S291" s="503"/>
      <c r="T291" s="503"/>
      <c r="U291" s="503"/>
      <c r="V291" s="503"/>
      <c r="W291" s="503"/>
      <c r="X291" s="503"/>
      <c r="Y291" s="503"/>
      <c r="Z291" s="503"/>
      <c r="AA291" s="503"/>
      <c r="AB291" s="503"/>
      <c r="AC291" s="503"/>
      <c r="AD291" s="503"/>
    </row>
    <row r="292" spans="1:30" s="550" customFormat="1" x14ac:dyDescent="0.2">
      <c r="A292" s="510"/>
      <c r="B292" s="548"/>
      <c r="C292" s="548"/>
      <c r="D292" s="548"/>
      <c r="E292" s="548"/>
      <c r="F292" s="548"/>
      <c r="G292" s="548"/>
      <c r="H292" s="548"/>
      <c r="I292" s="548"/>
      <c r="J292" s="548"/>
      <c r="K292" s="548"/>
      <c r="L292" s="503"/>
      <c r="M292" s="503"/>
      <c r="N292" s="503"/>
      <c r="O292" s="503"/>
      <c r="P292" s="503"/>
      <c r="Q292" s="503"/>
      <c r="R292" s="503"/>
      <c r="S292" s="503"/>
      <c r="T292" s="503"/>
      <c r="U292" s="503"/>
      <c r="V292" s="503"/>
      <c r="W292" s="503"/>
      <c r="X292" s="503"/>
      <c r="Y292" s="503"/>
      <c r="Z292" s="503"/>
      <c r="AA292" s="503"/>
      <c r="AB292" s="503"/>
      <c r="AC292" s="503"/>
      <c r="AD292" s="503"/>
    </row>
    <row r="293" spans="1:30" s="550" customFormat="1" x14ac:dyDescent="0.2">
      <c r="A293" s="510"/>
      <c r="B293" s="548"/>
      <c r="C293" s="548"/>
      <c r="D293" s="548"/>
      <c r="E293" s="548"/>
      <c r="F293" s="548"/>
      <c r="G293" s="548"/>
      <c r="H293" s="548"/>
      <c r="I293" s="548"/>
      <c r="J293" s="548"/>
      <c r="K293" s="549"/>
      <c r="L293" s="503"/>
      <c r="M293" s="503"/>
      <c r="N293" s="503"/>
      <c r="O293" s="503"/>
      <c r="P293" s="503"/>
      <c r="Q293" s="503"/>
      <c r="R293" s="503"/>
      <c r="S293" s="503"/>
      <c r="T293" s="503"/>
      <c r="U293" s="503"/>
      <c r="V293" s="503"/>
      <c r="W293" s="503"/>
      <c r="X293" s="503"/>
      <c r="Y293" s="503"/>
      <c r="Z293" s="503"/>
      <c r="AA293" s="503"/>
      <c r="AB293" s="503"/>
      <c r="AC293" s="503"/>
      <c r="AD293" s="503"/>
    </row>
    <row r="294" spans="1:30" s="550" customFormat="1" x14ac:dyDescent="0.2">
      <c r="A294" s="510"/>
      <c r="B294" s="548"/>
      <c r="C294" s="548"/>
      <c r="D294" s="548"/>
      <c r="E294" s="548"/>
      <c r="F294" s="548"/>
      <c r="G294" s="548"/>
      <c r="H294" s="548"/>
      <c r="I294" s="548"/>
      <c r="J294" s="548"/>
      <c r="K294" s="549"/>
      <c r="L294" s="503"/>
      <c r="M294" s="503"/>
      <c r="N294" s="503"/>
      <c r="O294" s="503"/>
      <c r="P294" s="503"/>
      <c r="Q294" s="503"/>
      <c r="R294" s="503"/>
      <c r="S294" s="503"/>
      <c r="T294" s="503"/>
      <c r="U294" s="503"/>
      <c r="V294" s="503"/>
      <c r="W294" s="503"/>
      <c r="X294" s="503"/>
      <c r="Y294" s="503"/>
      <c r="Z294" s="503"/>
      <c r="AA294" s="503"/>
      <c r="AB294" s="503"/>
      <c r="AC294" s="503"/>
      <c r="AD294" s="503"/>
    </row>
    <row r="295" spans="1:30" s="550" customFormat="1" x14ac:dyDescent="0.2">
      <c r="A295" s="510"/>
      <c r="B295" s="548"/>
      <c r="C295" s="548"/>
      <c r="D295" s="548"/>
      <c r="E295" s="548"/>
      <c r="F295" s="548"/>
      <c r="G295" s="548"/>
      <c r="H295" s="548"/>
      <c r="I295" s="548"/>
      <c r="J295" s="548"/>
      <c r="K295" s="549"/>
      <c r="L295" s="503"/>
      <c r="M295" s="503"/>
      <c r="N295" s="503"/>
      <c r="O295" s="503"/>
      <c r="P295" s="503"/>
      <c r="Q295" s="503"/>
      <c r="R295" s="503"/>
      <c r="S295" s="503"/>
      <c r="T295" s="503"/>
      <c r="U295" s="503"/>
      <c r="V295" s="503"/>
      <c r="W295" s="503"/>
      <c r="X295" s="503"/>
      <c r="Y295" s="503"/>
      <c r="Z295" s="503"/>
      <c r="AA295" s="503"/>
      <c r="AB295" s="503"/>
      <c r="AC295" s="503"/>
      <c r="AD295" s="503"/>
    </row>
    <row r="296" spans="1:30" s="550" customFormat="1" x14ac:dyDescent="0.2">
      <c r="A296" s="510"/>
      <c r="B296" s="548"/>
      <c r="C296" s="548"/>
      <c r="D296" s="548"/>
      <c r="E296" s="548"/>
      <c r="F296" s="548"/>
      <c r="G296" s="548"/>
      <c r="H296" s="548"/>
      <c r="I296" s="548"/>
      <c r="J296" s="548"/>
      <c r="K296" s="549"/>
      <c r="L296" s="503"/>
      <c r="M296" s="503"/>
      <c r="N296" s="503"/>
      <c r="O296" s="503"/>
      <c r="P296" s="503"/>
      <c r="Q296" s="503"/>
      <c r="R296" s="503"/>
      <c r="S296" s="503"/>
      <c r="T296" s="503"/>
      <c r="U296" s="503"/>
      <c r="V296" s="503"/>
      <c r="W296" s="503"/>
      <c r="X296" s="503"/>
      <c r="Y296" s="503"/>
      <c r="Z296" s="503"/>
      <c r="AA296" s="503"/>
      <c r="AB296" s="503"/>
      <c r="AC296" s="503"/>
      <c r="AD296" s="503"/>
    </row>
    <row r="297" spans="1:30" s="550" customFormat="1" x14ac:dyDescent="0.2">
      <c r="A297" s="510"/>
      <c r="B297" s="548"/>
      <c r="C297" s="548"/>
      <c r="D297" s="548"/>
      <c r="E297" s="548"/>
      <c r="F297" s="548"/>
      <c r="G297" s="548"/>
      <c r="H297" s="548"/>
      <c r="I297" s="548"/>
      <c r="J297" s="548"/>
      <c r="K297" s="549"/>
      <c r="L297" s="503"/>
      <c r="M297" s="503"/>
      <c r="N297" s="503"/>
      <c r="O297" s="503"/>
      <c r="P297" s="503"/>
      <c r="Q297" s="503"/>
      <c r="R297" s="503"/>
      <c r="S297" s="503"/>
      <c r="T297" s="503"/>
      <c r="U297" s="503"/>
      <c r="V297" s="503"/>
      <c r="W297" s="503"/>
      <c r="X297" s="503"/>
      <c r="Y297" s="503"/>
      <c r="Z297" s="503"/>
      <c r="AA297" s="503"/>
      <c r="AB297" s="503"/>
      <c r="AC297" s="503"/>
      <c r="AD297" s="503"/>
    </row>
    <row r="298" spans="1:30" s="550" customFormat="1" x14ac:dyDescent="0.2">
      <c r="A298" s="510"/>
      <c r="B298" s="548"/>
      <c r="C298" s="548"/>
      <c r="D298" s="548"/>
      <c r="E298" s="548"/>
      <c r="F298" s="548"/>
      <c r="G298" s="548"/>
      <c r="H298" s="548"/>
      <c r="I298" s="548"/>
      <c r="J298" s="548"/>
      <c r="K298" s="549"/>
      <c r="L298" s="503"/>
      <c r="M298" s="503"/>
      <c r="N298" s="503"/>
      <c r="O298" s="503"/>
      <c r="P298" s="503"/>
      <c r="Q298" s="503"/>
      <c r="R298" s="503"/>
      <c r="S298" s="503"/>
      <c r="T298" s="503"/>
      <c r="U298" s="503"/>
      <c r="V298" s="503"/>
      <c r="W298" s="503"/>
      <c r="X298" s="503"/>
      <c r="Y298" s="503"/>
      <c r="Z298" s="503"/>
      <c r="AA298" s="503"/>
      <c r="AB298" s="503"/>
      <c r="AC298" s="503"/>
      <c r="AD298" s="503"/>
    </row>
    <row r="299" spans="1:30" s="550" customFormat="1" x14ac:dyDescent="0.2">
      <c r="A299" s="510"/>
      <c r="B299" s="548"/>
      <c r="C299" s="548"/>
      <c r="D299" s="548"/>
      <c r="E299" s="548"/>
      <c r="F299" s="548"/>
      <c r="G299" s="548"/>
      <c r="H299" s="548"/>
      <c r="I299" s="548"/>
      <c r="J299" s="548"/>
      <c r="K299" s="549"/>
      <c r="L299" s="503"/>
      <c r="M299" s="503"/>
      <c r="N299" s="503"/>
      <c r="O299" s="503"/>
      <c r="P299" s="503"/>
      <c r="Q299" s="503"/>
      <c r="R299" s="503"/>
      <c r="S299" s="503"/>
      <c r="T299" s="503"/>
      <c r="U299" s="503"/>
      <c r="V299" s="503"/>
      <c r="W299" s="503"/>
      <c r="X299" s="503"/>
      <c r="Y299" s="503"/>
      <c r="Z299" s="503"/>
      <c r="AA299" s="503"/>
      <c r="AB299" s="503"/>
      <c r="AC299" s="503"/>
      <c r="AD299" s="503"/>
    </row>
    <row r="300" spans="1:30" s="550" customFormat="1" x14ac:dyDescent="0.2">
      <c r="A300" s="510"/>
      <c r="B300" s="548"/>
      <c r="C300" s="548"/>
      <c r="D300" s="548"/>
      <c r="E300" s="548"/>
      <c r="F300" s="548"/>
      <c r="G300" s="548"/>
      <c r="H300" s="548"/>
      <c r="I300" s="548"/>
      <c r="J300" s="548"/>
      <c r="K300" s="549"/>
      <c r="L300" s="503"/>
      <c r="M300" s="503"/>
      <c r="N300" s="503"/>
      <c r="O300" s="503"/>
      <c r="P300" s="503"/>
      <c r="Q300" s="503"/>
      <c r="R300" s="503"/>
      <c r="S300" s="503"/>
      <c r="T300" s="503"/>
      <c r="U300" s="503"/>
      <c r="V300" s="503"/>
      <c r="W300" s="503"/>
      <c r="X300" s="503"/>
      <c r="Y300" s="503"/>
      <c r="Z300" s="503"/>
      <c r="AA300" s="503"/>
      <c r="AB300" s="503"/>
      <c r="AC300" s="503"/>
      <c r="AD300" s="503"/>
    </row>
    <row r="301" spans="1:30" s="550" customFormat="1" x14ac:dyDescent="0.2">
      <c r="A301" s="510"/>
      <c r="B301" s="548"/>
      <c r="C301" s="548"/>
      <c r="D301" s="548"/>
      <c r="E301" s="548"/>
      <c r="F301" s="548"/>
      <c r="G301" s="548"/>
      <c r="H301" s="548"/>
      <c r="I301" s="548"/>
      <c r="J301" s="548"/>
      <c r="K301" s="549"/>
      <c r="L301" s="503"/>
      <c r="M301" s="503"/>
      <c r="N301" s="503"/>
      <c r="O301" s="503"/>
      <c r="P301" s="503"/>
      <c r="Q301" s="503"/>
      <c r="R301" s="503"/>
      <c r="S301" s="503"/>
      <c r="T301" s="503"/>
      <c r="U301" s="503"/>
      <c r="V301" s="503"/>
      <c r="W301" s="503"/>
      <c r="X301" s="503"/>
      <c r="Y301" s="503"/>
      <c r="Z301" s="503"/>
      <c r="AA301" s="503"/>
      <c r="AB301" s="503"/>
      <c r="AC301" s="503"/>
      <c r="AD301" s="503"/>
    </row>
    <row r="302" spans="1:30" s="550" customFormat="1" x14ac:dyDescent="0.2">
      <c r="A302" s="510"/>
      <c r="B302" s="548"/>
      <c r="C302" s="548"/>
      <c r="D302" s="548"/>
      <c r="E302" s="548"/>
      <c r="F302" s="548"/>
      <c r="G302" s="548"/>
      <c r="H302" s="548"/>
      <c r="I302" s="548"/>
      <c r="J302" s="548"/>
      <c r="K302" s="549"/>
      <c r="L302" s="503"/>
      <c r="M302" s="503"/>
      <c r="N302" s="503"/>
      <c r="O302" s="503"/>
      <c r="P302" s="503"/>
      <c r="Q302" s="503"/>
      <c r="R302" s="503"/>
      <c r="S302" s="503"/>
      <c r="T302" s="503"/>
      <c r="U302" s="503"/>
      <c r="V302" s="503"/>
      <c r="W302" s="503"/>
      <c r="X302" s="503"/>
      <c r="Y302" s="503"/>
      <c r="Z302" s="503"/>
      <c r="AA302" s="503"/>
      <c r="AB302" s="503"/>
      <c r="AC302" s="503"/>
      <c r="AD302" s="503"/>
    </row>
    <row r="303" spans="1:30" s="550" customFormat="1" x14ac:dyDescent="0.2">
      <c r="A303" s="510"/>
      <c r="B303" s="548"/>
      <c r="C303" s="548"/>
      <c r="D303" s="548"/>
      <c r="E303" s="548"/>
      <c r="F303" s="548"/>
      <c r="G303" s="548"/>
      <c r="H303" s="548"/>
      <c r="I303" s="548"/>
      <c r="J303" s="548"/>
      <c r="K303" s="548"/>
      <c r="L303" s="503"/>
      <c r="M303" s="503"/>
      <c r="N303" s="503"/>
      <c r="O303" s="503"/>
      <c r="P303" s="503"/>
      <c r="Q303" s="503"/>
      <c r="R303" s="503"/>
      <c r="S303" s="503"/>
      <c r="T303" s="503"/>
      <c r="U303" s="503"/>
      <c r="V303" s="503"/>
      <c r="W303" s="503"/>
      <c r="X303" s="503"/>
      <c r="Y303" s="503"/>
      <c r="Z303" s="503"/>
      <c r="AA303" s="503"/>
      <c r="AB303" s="503"/>
      <c r="AC303" s="503"/>
      <c r="AD303" s="503"/>
    </row>
    <row r="304" spans="1:30" s="550" customFormat="1" x14ac:dyDescent="0.2">
      <c r="A304" s="510"/>
      <c r="B304" s="548"/>
      <c r="C304" s="548"/>
      <c r="D304" s="548"/>
      <c r="E304" s="548"/>
      <c r="F304" s="548"/>
      <c r="G304" s="548"/>
      <c r="H304" s="548"/>
      <c r="I304" s="548"/>
      <c r="J304" s="548"/>
      <c r="K304" s="549"/>
      <c r="L304" s="503"/>
      <c r="M304" s="503"/>
      <c r="N304" s="503"/>
      <c r="O304" s="503"/>
      <c r="P304" s="503"/>
      <c r="Q304" s="503"/>
      <c r="R304" s="503"/>
      <c r="S304" s="503"/>
      <c r="T304" s="503"/>
      <c r="U304" s="503"/>
      <c r="V304" s="503"/>
      <c r="W304" s="503"/>
      <c r="X304" s="503"/>
      <c r="Y304" s="503"/>
      <c r="Z304" s="503"/>
      <c r="AA304" s="503"/>
      <c r="AB304" s="503"/>
      <c r="AC304" s="503"/>
      <c r="AD304" s="503"/>
    </row>
    <row r="305" spans="1:30" s="550" customFormat="1" x14ac:dyDescent="0.2">
      <c r="A305" s="510"/>
      <c r="B305" s="548"/>
      <c r="C305" s="548"/>
      <c r="D305" s="548"/>
      <c r="E305" s="548"/>
      <c r="F305" s="548"/>
      <c r="G305" s="548"/>
      <c r="H305" s="548"/>
      <c r="I305" s="548"/>
      <c r="J305" s="548"/>
      <c r="K305" s="549"/>
      <c r="L305" s="503"/>
      <c r="M305" s="503"/>
      <c r="N305" s="503"/>
      <c r="O305" s="503"/>
      <c r="P305" s="503"/>
      <c r="Q305" s="503"/>
      <c r="R305" s="503"/>
      <c r="S305" s="503"/>
      <c r="T305" s="503"/>
      <c r="U305" s="503"/>
      <c r="V305" s="503"/>
      <c r="W305" s="503"/>
      <c r="X305" s="503"/>
      <c r="Y305" s="503"/>
      <c r="Z305" s="503"/>
      <c r="AA305" s="503"/>
      <c r="AB305" s="503"/>
      <c r="AC305" s="503"/>
      <c r="AD305" s="503"/>
    </row>
    <row r="306" spans="1:30" s="550" customFormat="1" x14ac:dyDescent="0.2">
      <c r="A306" s="510"/>
      <c r="B306" s="548"/>
      <c r="C306" s="548"/>
      <c r="D306" s="548"/>
      <c r="E306" s="548"/>
      <c r="F306" s="548"/>
      <c r="G306" s="548"/>
      <c r="H306" s="548"/>
      <c r="I306" s="548"/>
      <c r="J306" s="548"/>
      <c r="K306" s="549"/>
      <c r="L306" s="503"/>
      <c r="M306" s="503"/>
      <c r="N306" s="503"/>
      <c r="O306" s="503"/>
      <c r="P306" s="503"/>
      <c r="Q306" s="503"/>
      <c r="R306" s="503"/>
      <c r="S306" s="503"/>
      <c r="T306" s="503"/>
      <c r="U306" s="503"/>
      <c r="V306" s="503"/>
      <c r="W306" s="503"/>
      <c r="X306" s="503"/>
      <c r="Y306" s="503"/>
      <c r="Z306" s="503"/>
      <c r="AA306" s="503"/>
      <c r="AB306" s="503"/>
      <c r="AC306" s="503"/>
      <c r="AD306" s="503"/>
    </row>
    <row r="307" spans="1:30" s="550" customFormat="1" x14ac:dyDescent="0.2">
      <c r="A307" s="510"/>
      <c r="B307" s="548"/>
      <c r="C307" s="548"/>
      <c r="D307" s="548"/>
      <c r="E307" s="548"/>
      <c r="F307" s="548"/>
      <c r="G307" s="548"/>
      <c r="H307" s="548"/>
      <c r="I307" s="548"/>
      <c r="J307" s="548"/>
      <c r="K307" s="549"/>
      <c r="L307" s="503"/>
      <c r="M307" s="503"/>
      <c r="N307" s="503"/>
      <c r="O307" s="503"/>
      <c r="P307" s="503"/>
      <c r="Q307" s="503"/>
      <c r="R307" s="503"/>
      <c r="S307" s="503"/>
      <c r="T307" s="503"/>
      <c r="U307" s="503"/>
      <c r="V307" s="503"/>
      <c r="W307" s="503"/>
      <c r="X307" s="503"/>
      <c r="Y307" s="503"/>
      <c r="Z307" s="503"/>
      <c r="AA307" s="503"/>
      <c r="AB307" s="503"/>
      <c r="AC307" s="503"/>
      <c r="AD307" s="503"/>
    </row>
    <row r="308" spans="1:30" s="550" customFormat="1" x14ac:dyDescent="0.2">
      <c r="A308" s="510"/>
      <c r="B308" s="548"/>
      <c r="C308" s="548"/>
      <c r="D308" s="548"/>
      <c r="E308" s="548"/>
      <c r="F308" s="548"/>
      <c r="G308" s="548"/>
      <c r="H308" s="548"/>
      <c r="I308" s="548"/>
      <c r="J308" s="548"/>
      <c r="K308" s="549"/>
      <c r="L308" s="503"/>
      <c r="M308" s="503"/>
      <c r="N308" s="503"/>
      <c r="O308" s="503"/>
      <c r="P308" s="503"/>
      <c r="Q308" s="503"/>
      <c r="R308" s="503"/>
      <c r="S308" s="503"/>
      <c r="T308" s="503"/>
      <c r="U308" s="503"/>
      <c r="V308" s="503"/>
      <c r="W308" s="503"/>
      <c r="X308" s="503"/>
      <c r="Y308" s="503"/>
      <c r="Z308" s="503"/>
      <c r="AA308" s="503"/>
      <c r="AB308" s="503"/>
      <c r="AC308" s="503"/>
      <c r="AD308" s="503"/>
    </row>
    <row r="309" spans="1:30" s="550" customFormat="1" x14ac:dyDescent="0.2">
      <c r="A309" s="510"/>
      <c r="B309" s="548"/>
      <c r="C309" s="548"/>
      <c r="D309" s="548"/>
      <c r="E309" s="548"/>
      <c r="F309" s="548"/>
      <c r="G309" s="548"/>
      <c r="H309" s="548"/>
      <c r="I309" s="548"/>
      <c r="J309" s="548"/>
      <c r="K309" s="549"/>
      <c r="L309" s="503"/>
      <c r="M309" s="503"/>
      <c r="N309" s="503"/>
      <c r="O309" s="503"/>
      <c r="P309" s="503"/>
      <c r="Q309" s="503"/>
      <c r="R309" s="503"/>
      <c r="S309" s="503"/>
      <c r="T309" s="503"/>
      <c r="U309" s="503"/>
      <c r="V309" s="503"/>
      <c r="W309" s="503"/>
      <c r="X309" s="503"/>
      <c r="Y309" s="503"/>
      <c r="Z309" s="503"/>
      <c r="AA309" s="503"/>
      <c r="AB309" s="503"/>
      <c r="AC309" s="503"/>
      <c r="AD309" s="503"/>
    </row>
    <row r="310" spans="1:30" s="550" customFormat="1" x14ac:dyDescent="0.2">
      <c r="A310" s="510"/>
      <c r="B310" s="548"/>
      <c r="C310" s="548"/>
      <c r="D310" s="548"/>
      <c r="E310" s="548"/>
      <c r="F310" s="548"/>
      <c r="G310" s="548"/>
      <c r="H310" s="548"/>
      <c r="I310" s="548"/>
      <c r="J310" s="548"/>
      <c r="K310" s="549"/>
      <c r="L310" s="503"/>
      <c r="M310" s="503"/>
      <c r="N310" s="503"/>
      <c r="O310" s="503"/>
      <c r="P310" s="503"/>
      <c r="Q310" s="503"/>
      <c r="R310" s="503"/>
      <c r="S310" s="503"/>
      <c r="T310" s="503"/>
      <c r="U310" s="503"/>
      <c r="V310" s="503"/>
      <c r="W310" s="503"/>
      <c r="X310" s="503"/>
      <c r="Y310" s="503"/>
      <c r="Z310" s="503"/>
      <c r="AA310" s="503"/>
      <c r="AB310" s="503"/>
      <c r="AC310" s="503"/>
      <c r="AD310" s="503"/>
    </row>
    <row r="311" spans="1:30" s="550" customFormat="1" x14ac:dyDescent="0.2">
      <c r="A311" s="510"/>
      <c r="B311" s="548"/>
      <c r="C311" s="548"/>
      <c r="D311" s="548"/>
      <c r="E311" s="548"/>
      <c r="F311" s="548"/>
      <c r="G311" s="548"/>
      <c r="H311" s="548"/>
      <c r="I311" s="548"/>
      <c r="J311" s="548"/>
      <c r="K311" s="549"/>
      <c r="L311" s="503"/>
      <c r="M311" s="503"/>
      <c r="N311" s="503"/>
      <c r="O311" s="503"/>
      <c r="P311" s="503"/>
      <c r="Q311" s="503"/>
      <c r="R311" s="503"/>
      <c r="S311" s="503"/>
      <c r="T311" s="503"/>
      <c r="U311" s="503"/>
      <c r="V311" s="503"/>
      <c r="W311" s="503"/>
      <c r="X311" s="503"/>
      <c r="Y311" s="503"/>
      <c r="Z311" s="503"/>
      <c r="AA311" s="503"/>
      <c r="AB311" s="503"/>
      <c r="AC311" s="503"/>
      <c r="AD311" s="503"/>
    </row>
    <row r="312" spans="1:30" s="550" customFormat="1" x14ac:dyDescent="0.2">
      <c r="A312" s="510"/>
      <c r="B312" s="548"/>
      <c r="C312" s="548"/>
      <c r="D312" s="548"/>
      <c r="E312" s="548"/>
      <c r="F312" s="548"/>
      <c r="G312" s="548"/>
      <c r="H312" s="548"/>
      <c r="I312" s="548"/>
      <c r="J312" s="548"/>
      <c r="K312" s="549"/>
      <c r="L312" s="503"/>
      <c r="M312" s="503"/>
      <c r="N312" s="503"/>
      <c r="O312" s="503"/>
      <c r="P312" s="503"/>
      <c r="Q312" s="503"/>
      <c r="R312" s="503"/>
      <c r="S312" s="503"/>
      <c r="T312" s="503"/>
      <c r="U312" s="503"/>
      <c r="V312" s="503"/>
      <c r="W312" s="503"/>
      <c r="X312" s="503"/>
      <c r="Y312" s="503"/>
      <c r="Z312" s="503"/>
      <c r="AA312" s="503"/>
      <c r="AB312" s="503"/>
      <c r="AC312" s="503"/>
      <c r="AD312" s="503"/>
    </row>
    <row r="313" spans="1:30" s="550" customFormat="1" x14ac:dyDescent="0.2">
      <c r="A313" s="510"/>
      <c r="B313" s="548"/>
      <c r="C313" s="548"/>
      <c r="D313" s="548"/>
      <c r="E313" s="548"/>
      <c r="F313" s="548"/>
      <c r="G313" s="548"/>
      <c r="H313" s="548"/>
      <c r="I313" s="548"/>
      <c r="J313" s="548"/>
      <c r="K313" s="549"/>
      <c r="L313" s="503"/>
      <c r="M313" s="503"/>
      <c r="N313" s="503"/>
      <c r="O313" s="503"/>
      <c r="P313" s="503"/>
      <c r="Q313" s="503"/>
      <c r="R313" s="503"/>
      <c r="S313" s="503"/>
      <c r="T313" s="503"/>
      <c r="U313" s="503"/>
      <c r="V313" s="503"/>
      <c r="W313" s="503"/>
      <c r="X313" s="503"/>
      <c r="Y313" s="503"/>
      <c r="Z313" s="503"/>
      <c r="AA313" s="503"/>
      <c r="AB313" s="503"/>
      <c r="AC313" s="503"/>
      <c r="AD313" s="503"/>
    </row>
    <row r="314" spans="1:30" s="550" customFormat="1" x14ac:dyDescent="0.2">
      <c r="A314" s="510"/>
      <c r="B314" s="548"/>
      <c r="C314" s="548"/>
      <c r="D314" s="548"/>
      <c r="E314" s="548"/>
      <c r="F314" s="548"/>
      <c r="G314" s="548"/>
      <c r="H314" s="548"/>
      <c r="I314" s="548"/>
      <c r="J314" s="548"/>
      <c r="K314" s="548"/>
      <c r="L314" s="503"/>
      <c r="M314" s="503"/>
      <c r="N314" s="503"/>
      <c r="O314" s="503"/>
      <c r="P314" s="503"/>
      <c r="Q314" s="503"/>
      <c r="R314" s="503"/>
      <c r="S314" s="503"/>
      <c r="T314" s="503"/>
      <c r="U314" s="503"/>
      <c r="V314" s="503"/>
      <c r="W314" s="503"/>
      <c r="X314" s="503"/>
      <c r="Y314" s="503"/>
      <c r="Z314" s="503"/>
      <c r="AA314" s="503"/>
      <c r="AB314" s="503"/>
      <c r="AC314" s="503"/>
      <c r="AD314" s="503"/>
    </row>
    <row r="315" spans="1:30" s="550" customFormat="1" x14ac:dyDescent="0.2">
      <c r="A315" s="510"/>
      <c r="B315" s="548"/>
      <c r="C315" s="548"/>
      <c r="D315" s="548"/>
      <c r="E315" s="548"/>
      <c r="F315" s="548"/>
      <c r="G315" s="548"/>
      <c r="H315" s="548"/>
      <c r="I315" s="548"/>
      <c r="J315" s="548"/>
      <c r="K315" s="549"/>
      <c r="L315" s="503"/>
      <c r="M315" s="503"/>
      <c r="N315" s="503"/>
      <c r="O315" s="503"/>
      <c r="P315" s="503"/>
      <c r="Q315" s="503"/>
      <c r="R315" s="503"/>
      <c r="S315" s="503"/>
      <c r="T315" s="503"/>
      <c r="U315" s="503"/>
      <c r="V315" s="503"/>
      <c r="W315" s="503"/>
      <c r="X315" s="503"/>
      <c r="Y315" s="503"/>
      <c r="Z315" s="503"/>
      <c r="AA315" s="503"/>
      <c r="AB315" s="503"/>
      <c r="AC315" s="503"/>
      <c r="AD315" s="503"/>
    </row>
    <row r="316" spans="1:30" s="550" customFormat="1" x14ac:dyDescent="0.2">
      <c r="A316" s="510"/>
      <c r="B316" s="548"/>
      <c r="C316" s="548"/>
      <c r="D316" s="548"/>
      <c r="E316" s="548"/>
      <c r="F316" s="548"/>
      <c r="G316" s="548"/>
      <c r="H316" s="548"/>
      <c r="I316" s="548"/>
      <c r="J316" s="548"/>
      <c r="K316" s="549"/>
      <c r="L316" s="503"/>
      <c r="M316" s="503"/>
      <c r="N316" s="503"/>
      <c r="O316" s="503"/>
      <c r="P316" s="503"/>
      <c r="Q316" s="503"/>
      <c r="R316" s="503"/>
      <c r="S316" s="503"/>
      <c r="T316" s="503"/>
      <c r="U316" s="503"/>
      <c r="V316" s="503"/>
      <c r="W316" s="503"/>
      <c r="X316" s="503"/>
      <c r="Y316" s="503"/>
      <c r="Z316" s="503"/>
      <c r="AA316" s="503"/>
      <c r="AB316" s="503"/>
      <c r="AC316" s="503"/>
      <c r="AD316" s="503"/>
    </row>
    <row r="317" spans="1:30" s="550" customFormat="1" x14ac:dyDescent="0.2">
      <c r="A317" s="510"/>
      <c r="B317" s="548"/>
      <c r="C317" s="548"/>
      <c r="D317" s="548"/>
      <c r="E317" s="548"/>
      <c r="F317" s="548"/>
      <c r="G317" s="548"/>
      <c r="H317" s="548"/>
      <c r="I317" s="548"/>
      <c r="J317" s="548"/>
      <c r="K317" s="549"/>
      <c r="L317" s="503"/>
      <c r="M317" s="503"/>
      <c r="N317" s="503"/>
      <c r="O317" s="503"/>
      <c r="P317" s="503"/>
      <c r="Q317" s="503"/>
      <c r="R317" s="503"/>
      <c r="S317" s="503"/>
      <c r="T317" s="503"/>
      <c r="U317" s="503"/>
      <c r="V317" s="503"/>
      <c r="W317" s="503"/>
      <c r="X317" s="503"/>
      <c r="Y317" s="503"/>
      <c r="Z317" s="503"/>
      <c r="AA317" s="503"/>
      <c r="AB317" s="503"/>
      <c r="AC317" s="503"/>
      <c r="AD317" s="503"/>
    </row>
    <row r="318" spans="1:30" s="550" customFormat="1" x14ac:dyDescent="0.2">
      <c r="A318" s="510"/>
      <c r="B318" s="548"/>
      <c r="C318" s="548"/>
      <c r="D318" s="548"/>
      <c r="E318" s="548"/>
      <c r="F318" s="548"/>
      <c r="G318" s="548"/>
      <c r="H318" s="548"/>
      <c r="I318" s="548"/>
      <c r="J318" s="548"/>
      <c r="K318" s="549"/>
      <c r="L318" s="503"/>
      <c r="M318" s="503"/>
      <c r="N318" s="503"/>
      <c r="O318" s="503"/>
      <c r="P318" s="503"/>
      <c r="Q318" s="503"/>
      <c r="R318" s="503"/>
      <c r="S318" s="503"/>
      <c r="T318" s="503"/>
      <c r="U318" s="503"/>
      <c r="V318" s="503"/>
      <c r="W318" s="503"/>
      <c r="X318" s="503"/>
      <c r="Y318" s="503"/>
      <c r="Z318" s="503"/>
      <c r="AA318" s="503"/>
      <c r="AB318" s="503"/>
      <c r="AC318" s="503"/>
      <c r="AD318" s="503"/>
    </row>
    <row r="319" spans="1:30" s="550" customFormat="1" x14ac:dyDescent="0.2">
      <c r="A319" s="510"/>
      <c r="B319" s="548"/>
      <c r="C319" s="548"/>
      <c r="D319" s="548"/>
      <c r="E319" s="548"/>
      <c r="F319" s="548"/>
      <c r="G319" s="548"/>
      <c r="H319" s="548"/>
      <c r="I319" s="548"/>
      <c r="J319" s="548"/>
      <c r="K319" s="549"/>
      <c r="L319" s="503"/>
      <c r="M319" s="503"/>
      <c r="N319" s="503"/>
      <c r="O319" s="503"/>
      <c r="P319" s="503"/>
      <c r="Q319" s="503"/>
      <c r="R319" s="503"/>
      <c r="S319" s="503"/>
      <c r="T319" s="503"/>
      <c r="U319" s="503"/>
      <c r="V319" s="503"/>
      <c r="W319" s="503"/>
      <c r="X319" s="503"/>
      <c r="Y319" s="503"/>
      <c r="Z319" s="503"/>
      <c r="AA319" s="503"/>
      <c r="AB319" s="503"/>
      <c r="AC319" s="503"/>
      <c r="AD319" s="503"/>
    </row>
    <row r="320" spans="1:30" s="550" customFormat="1" x14ac:dyDescent="0.2">
      <c r="A320" s="510"/>
      <c r="B320" s="548"/>
      <c r="C320" s="548"/>
      <c r="D320" s="548"/>
      <c r="E320" s="548"/>
      <c r="F320" s="548"/>
      <c r="G320" s="548"/>
      <c r="H320" s="548"/>
      <c r="I320" s="548"/>
      <c r="J320" s="548"/>
      <c r="K320" s="549"/>
      <c r="L320" s="503"/>
      <c r="M320" s="503"/>
      <c r="N320" s="503"/>
      <c r="O320" s="503"/>
      <c r="P320" s="503"/>
      <c r="Q320" s="503"/>
      <c r="R320" s="503"/>
      <c r="S320" s="503"/>
      <c r="T320" s="503"/>
      <c r="U320" s="503"/>
      <c r="V320" s="503"/>
      <c r="W320" s="503"/>
      <c r="X320" s="503"/>
      <c r="Y320" s="503"/>
      <c r="Z320" s="503"/>
      <c r="AA320" s="503"/>
      <c r="AB320" s="503"/>
      <c r="AC320" s="503"/>
      <c r="AD320" s="503"/>
    </row>
    <row r="321" spans="1:30" s="550" customFormat="1" x14ac:dyDescent="0.2">
      <c r="A321" s="510"/>
      <c r="B321" s="548"/>
      <c r="C321" s="548"/>
      <c r="D321" s="548"/>
      <c r="E321" s="548"/>
      <c r="F321" s="548"/>
      <c r="G321" s="548"/>
      <c r="H321" s="548"/>
      <c r="I321" s="548"/>
      <c r="J321" s="548"/>
      <c r="K321" s="549"/>
      <c r="L321" s="503"/>
      <c r="M321" s="503"/>
      <c r="N321" s="503"/>
      <c r="O321" s="503"/>
      <c r="P321" s="503"/>
      <c r="Q321" s="503"/>
      <c r="R321" s="503"/>
      <c r="S321" s="503"/>
      <c r="T321" s="503"/>
      <c r="U321" s="503"/>
      <c r="V321" s="503"/>
      <c r="W321" s="503"/>
      <c r="X321" s="503"/>
      <c r="Y321" s="503"/>
      <c r="Z321" s="503"/>
      <c r="AA321" s="503"/>
      <c r="AB321" s="503"/>
      <c r="AC321" s="503"/>
      <c r="AD321" s="503"/>
    </row>
    <row r="322" spans="1:30" s="550" customFormat="1" x14ac:dyDescent="0.2">
      <c r="A322" s="510"/>
      <c r="B322" s="548"/>
      <c r="C322" s="548"/>
      <c r="D322" s="548"/>
      <c r="E322" s="548"/>
      <c r="F322" s="548"/>
      <c r="G322" s="548"/>
      <c r="H322" s="548"/>
      <c r="I322" s="548"/>
      <c r="J322" s="548"/>
      <c r="K322" s="549"/>
      <c r="L322" s="503"/>
      <c r="M322" s="503"/>
      <c r="N322" s="503"/>
      <c r="O322" s="503"/>
      <c r="P322" s="503"/>
      <c r="Q322" s="503"/>
      <c r="R322" s="503"/>
      <c r="S322" s="503"/>
      <c r="T322" s="503"/>
      <c r="U322" s="503"/>
      <c r="V322" s="503"/>
      <c r="W322" s="503"/>
      <c r="X322" s="503"/>
      <c r="Y322" s="503"/>
      <c r="Z322" s="503"/>
      <c r="AA322" s="503"/>
      <c r="AB322" s="503"/>
      <c r="AC322" s="503"/>
      <c r="AD322" s="503"/>
    </row>
    <row r="323" spans="1:30" s="550" customFormat="1" x14ac:dyDescent="0.2">
      <c r="A323" s="510"/>
      <c r="B323" s="548"/>
      <c r="C323" s="548"/>
      <c r="D323" s="548"/>
      <c r="E323" s="548"/>
      <c r="F323" s="548"/>
      <c r="G323" s="548"/>
      <c r="H323" s="548"/>
      <c r="I323" s="548"/>
      <c r="J323" s="548"/>
      <c r="K323" s="549"/>
      <c r="L323" s="503"/>
      <c r="M323" s="503"/>
      <c r="N323" s="503"/>
      <c r="O323" s="503"/>
      <c r="P323" s="503"/>
      <c r="Q323" s="503"/>
      <c r="R323" s="503"/>
      <c r="S323" s="503"/>
      <c r="T323" s="503"/>
      <c r="U323" s="503"/>
      <c r="V323" s="503"/>
      <c r="W323" s="503"/>
      <c r="X323" s="503"/>
      <c r="Y323" s="503"/>
      <c r="Z323" s="503"/>
      <c r="AA323" s="503"/>
      <c r="AB323" s="503"/>
      <c r="AC323" s="503"/>
      <c r="AD323" s="503"/>
    </row>
    <row r="324" spans="1:30" s="550" customFormat="1" x14ac:dyDescent="0.2">
      <c r="A324" s="510"/>
      <c r="B324" s="548"/>
      <c r="C324" s="548"/>
      <c r="D324" s="548"/>
      <c r="E324" s="548"/>
      <c r="F324" s="548"/>
      <c r="G324" s="548"/>
      <c r="H324" s="548"/>
      <c r="I324" s="548"/>
      <c r="J324" s="548"/>
      <c r="K324" s="549"/>
      <c r="L324" s="503"/>
      <c r="M324" s="503"/>
      <c r="N324" s="503"/>
      <c r="O324" s="503"/>
      <c r="P324" s="503"/>
      <c r="Q324" s="503"/>
      <c r="R324" s="503"/>
      <c r="S324" s="503"/>
      <c r="T324" s="503"/>
      <c r="U324" s="503"/>
      <c r="V324" s="503"/>
      <c r="W324" s="503"/>
      <c r="X324" s="503"/>
      <c r="Y324" s="503"/>
      <c r="Z324" s="503"/>
      <c r="AA324" s="503"/>
      <c r="AB324" s="503"/>
      <c r="AC324" s="503"/>
      <c r="AD324" s="503"/>
    </row>
    <row r="325" spans="1:30" s="550" customFormat="1" x14ac:dyDescent="0.2">
      <c r="A325" s="510"/>
      <c r="B325" s="548"/>
      <c r="C325" s="548"/>
      <c r="D325" s="548"/>
      <c r="E325" s="548"/>
      <c r="F325" s="548"/>
      <c r="G325" s="548"/>
      <c r="H325" s="548"/>
      <c r="I325" s="548"/>
      <c r="J325" s="548"/>
      <c r="K325" s="548"/>
      <c r="L325" s="503"/>
      <c r="M325" s="503"/>
      <c r="N325" s="503"/>
      <c r="O325" s="503"/>
      <c r="P325" s="503"/>
      <c r="Q325" s="503"/>
      <c r="R325" s="503"/>
      <c r="S325" s="503"/>
      <c r="T325" s="503"/>
      <c r="U325" s="503"/>
      <c r="V325" s="503"/>
      <c r="W325" s="503"/>
      <c r="X325" s="503"/>
      <c r="Y325" s="503"/>
      <c r="Z325" s="503"/>
      <c r="AA325" s="503"/>
      <c r="AB325" s="503"/>
      <c r="AC325" s="503"/>
      <c r="AD325" s="503"/>
    </row>
    <row r="326" spans="1:30" s="550" customFormat="1" x14ac:dyDescent="0.2">
      <c r="A326" s="510"/>
      <c r="B326" s="548"/>
      <c r="C326" s="548"/>
      <c r="D326" s="548"/>
      <c r="E326" s="548"/>
      <c r="F326" s="548"/>
      <c r="G326" s="548"/>
      <c r="H326" s="548"/>
      <c r="I326" s="548"/>
      <c r="J326" s="548"/>
      <c r="K326" s="549"/>
      <c r="L326" s="503"/>
      <c r="M326" s="503"/>
      <c r="N326" s="503"/>
      <c r="O326" s="503"/>
      <c r="P326" s="503"/>
      <c r="Q326" s="503"/>
      <c r="R326" s="503"/>
      <c r="S326" s="503"/>
      <c r="T326" s="503"/>
      <c r="U326" s="503"/>
      <c r="V326" s="503"/>
      <c r="W326" s="503"/>
      <c r="X326" s="503"/>
      <c r="Y326" s="503"/>
      <c r="Z326" s="503"/>
      <c r="AA326" s="503"/>
      <c r="AB326" s="503"/>
      <c r="AC326" s="503"/>
      <c r="AD326" s="503"/>
    </row>
    <row r="327" spans="1:30" s="550" customFormat="1" x14ac:dyDescent="0.2">
      <c r="A327" s="510"/>
      <c r="B327" s="548"/>
      <c r="C327" s="548"/>
      <c r="D327" s="548"/>
      <c r="E327" s="548"/>
      <c r="F327" s="548"/>
      <c r="G327" s="548"/>
      <c r="H327" s="548"/>
      <c r="I327" s="548"/>
      <c r="J327" s="548"/>
      <c r="K327" s="549"/>
      <c r="L327" s="503"/>
      <c r="M327" s="503"/>
      <c r="N327" s="503"/>
      <c r="O327" s="503"/>
      <c r="P327" s="503"/>
      <c r="Q327" s="503"/>
      <c r="R327" s="503"/>
      <c r="S327" s="503"/>
      <c r="T327" s="503"/>
      <c r="U327" s="503"/>
      <c r="V327" s="503"/>
      <c r="W327" s="503"/>
      <c r="X327" s="503"/>
      <c r="Y327" s="503"/>
      <c r="Z327" s="503"/>
      <c r="AA327" s="503"/>
      <c r="AB327" s="503"/>
      <c r="AC327" s="503"/>
      <c r="AD327" s="503"/>
    </row>
    <row r="328" spans="1:30" s="550" customFormat="1" x14ac:dyDescent="0.2">
      <c r="A328" s="510"/>
      <c r="B328" s="548"/>
      <c r="C328" s="548"/>
      <c r="D328" s="548"/>
      <c r="E328" s="548"/>
      <c r="F328" s="548"/>
      <c r="G328" s="548"/>
      <c r="H328" s="548"/>
      <c r="I328" s="548"/>
      <c r="J328" s="548"/>
      <c r="K328" s="549"/>
      <c r="L328" s="503"/>
      <c r="M328" s="503"/>
      <c r="N328" s="503"/>
      <c r="O328" s="503"/>
      <c r="P328" s="503"/>
      <c r="Q328" s="503"/>
      <c r="R328" s="503"/>
      <c r="S328" s="503"/>
      <c r="T328" s="503"/>
      <c r="U328" s="503"/>
      <c r="V328" s="503"/>
      <c r="W328" s="503"/>
      <c r="X328" s="503"/>
      <c r="Y328" s="503"/>
      <c r="Z328" s="503"/>
      <c r="AA328" s="503"/>
      <c r="AB328" s="503"/>
      <c r="AC328" s="503"/>
      <c r="AD328" s="503"/>
    </row>
    <row r="329" spans="1:30" s="550" customFormat="1" x14ac:dyDescent="0.2">
      <c r="A329" s="510"/>
      <c r="B329" s="548"/>
      <c r="C329" s="548"/>
      <c r="D329" s="548"/>
      <c r="E329" s="548"/>
      <c r="F329" s="548"/>
      <c r="G329" s="548"/>
      <c r="H329" s="548"/>
      <c r="I329" s="548"/>
      <c r="J329" s="548"/>
      <c r="K329" s="549"/>
      <c r="L329" s="503"/>
      <c r="M329" s="503"/>
      <c r="N329" s="503"/>
      <c r="O329" s="503"/>
      <c r="P329" s="503"/>
      <c r="Q329" s="503"/>
      <c r="R329" s="503"/>
      <c r="S329" s="503"/>
      <c r="T329" s="503"/>
      <c r="U329" s="503"/>
      <c r="V329" s="503"/>
      <c r="W329" s="503"/>
      <c r="X329" s="503"/>
      <c r="Y329" s="503"/>
      <c r="Z329" s="503"/>
      <c r="AA329" s="503"/>
      <c r="AB329" s="503"/>
      <c r="AC329" s="503"/>
      <c r="AD329" s="503"/>
    </row>
    <row r="330" spans="1:30" s="550" customFormat="1" x14ac:dyDescent="0.2">
      <c r="A330" s="510"/>
      <c r="B330" s="548"/>
      <c r="C330" s="548"/>
      <c r="D330" s="548"/>
      <c r="E330" s="548"/>
      <c r="F330" s="548"/>
      <c r="G330" s="548"/>
      <c r="H330" s="548"/>
      <c r="I330" s="548"/>
      <c r="J330" s="548"/>
      <c r="K330" s="549"/>
      <c r="L330" s="503"/>
      <c r="M330" s="503"/>
      <c r="N330" s="503"/>
      <c r="O330" s="503"/>
      <c r="P330" s="503"/>
      <c r="Q330" s="503"/>
      <c r="R330" s="503"/>
      <c r="S330" s="503"/>
      <c r="T330" s="503"/>
      <c r="U330" s="503"/>
      <c r="V330" s="503"/>
      <c r="W330" s="503"/>
      <c r="X330" s="503"/>
      <c r="Y330" s="503"/>
      <c r="Z330" s="503"/>
      <c r="AA330" s="503"/>
      <c r="AB330" s="503"/>
      <c r="AC330" s="503"/>
      <c r="AD330" s="503"/>
    </row>
    <row r="331" spans="1:30" s="550" customFormat="1" x14ac:dyDescent="0.2">
      <c r="A331" s="510"/>
      <c r="B331" s="548"/>
      <c r="C331" s="548"/>
      <c r="D331" s="548"/>
      <c r="E331" s="548"/>
      <c r="F331" s="548"/>
      <c r="G331" s="548"/>
      <c r="H331" s="548"/>
      <c r="I331" s="548"/>
      <c r="J331" s="548"/>
      <c r="K331" s="549"/>
      <c r="L331" s="503"/>
      <c r="M331" s="503"/>
      <c r="N331" s="503"/>
      <c r="O331" s="503"/>
      <c r="P331" s="503"/>
      <c r="Q331" s="503"/>
      <c r="R331" s="503"/>
      <c r="S331" s="503"/>
      <c r="T331" s="503"/>
      <c r="U331" s="503"/>
      <c r="V331" s="503"/>
      <c r="W331" s="503"/>
      <c r="X331" s="503"/>
      <c r="Y331" s="503"/>
      <c r="Z331" s="503"/>
      <c r="AA331" s="503"/>
      <c r="AB331" s="503"/>
      <c r="AC331" s="503"/>
      <c r="AD331" s="503"/>
    </row>
    <row r="332" spans="1:30" s="550" customFormat="1" x14ac:dyDescent="0.2">
      <c r="A332" s="510"/>
      <c r="B332" s="548"/>
      <c r="C332" s="548"/>
      <c r="D332" s="548"/>
      <c r="E332" s="548"/>
      <c r="F332" s="548"/>
      <c r="G332" s="548"/>
      <c r="H332" s="548"/>
      <c r="I332" s="548"/>
      <c r="J332" s="548"/>
      <c r="K332" s="549"/>
      <c r="L332" s="503"/>
      <c r="M332" s="503"/>
      <c r="N332" s="503"/>
      <c r="O332" s="503"/>
      <c r="P332" s="503"/>
      <c r="Q332" s="503"/>
      <c r="R332" s="503"/>
      <c r="S332" s="503"/>
      <c r="T332" s="503"/>
      <c r="U332" s="503"/>
      <c r="V332" s="503"/>
      <c r="W332" s="503"/>
      <c r="X332" s="503"/>
      <c r="Y332" s="503"/>
      <c r="Z332" s="503"/>
      <c r="AA332" s="503"/>
      <c r="AB332" s="503"/>
      <c r="AC332" s="503"/>
      <c r="AD332" s="503"/>
    </row>
    <row r="333" spans="1:30" s="550" customFormat="1" x14ac:dyDescent="0.2">
      <c r="A333" s="510"/>
      <c r="B333" s="548"/>
      <c r="C333" s="548"/>
      <c r="D333" s="548"/>
      <c r="E333" s="548"/>
      <c r="F333" s="548"/>
      <c r="G333" s="548"/>
      <c r="H333" s="548"/>
      <c r="I333" s="548"/>
      <c r="J333" s="548"/>
      <c r="K333" s="549"/>
      <c r="L333" s="503"/>
      <c r="M333" s="503"/>
      <c r="N333" s="503"/>
      <c r="O333" s="503"/>
      <c r="P333" s="503"/>
      <c r="Q333" s="503"/>
      <c r="R333" s="503"/>
      <c r="S333" s="503"/>
      <c r="T333" s="503"/>
      <c r="U333" s="503"/>
      <c r="V333" s="503"/>
      <c r="W333" s="503"/>
      <c r="X333" s="503"/>
      <c r="Y333" s="503"/>
      <c r="Z333" s="503"/>
      <c r="AA333" s="503"/>
      <c r="AB333" s="503"/>
      <c r="AC333" s="503"/>
      <c r="AD333" s="503"/>
    </row>
    <row r="334" spans="1:30" s="550" customFormat="1" x14ac:dyDescent="0.2">
      <c r="A334" s="510"/>
      <c r="B334" s="548"/>
      <c r="C334" s="548"/>
      <c r="D334" s="548"/>
      <c r="E334" s="548"/>
      <c r="F334" s="548"/>
      <c r="G334" s="548"/>
      <c r="H334" s="548"/>
      <c r="I334" s="548"/>
      <c r="J334" s="548"/>
      <c r="K334" s="549"/>
      <c r="L334" s="503"/>
      <c r="M334" s="503"/>
      <c r="N334" s="503"/>
      <c r="O334" s="503"/>
      <c r="P334" s="503"/>
      <c r="Q334" s="503"/>
      <c r="R334" s="503"/>
      <c r="S334" s="503"/>
      <c r="T334" s="503"/>
      <c r="U334" s="503"/>
      <c r="V334" s="503"/>
      <c r="W334" s="503"/>
      <c r="X334" s="503"/>
      <c r="Y334" s="503"/>
      <c r="Z334" s="503"/>
      <c r="AA334" s="503"/>
      <c r="AB334" s="503"/>
      <c r="AC334" s="503"/>
      <c r="AD334" s="503"/>
    </row>
    <row r="335" spans="1:30" s="550" customFormat="1" x14ac:dyDescent="0.2">
      <c r="A335" s="510"/>
      <c r="B335" s="548"/>
      <c r="C335" s="548"/>
      <c r="D335" s="548"/>
      <c r="E335" s="548"/>
      <c r="F335" s="548"/>
      <c r="G335" s="548"/>
      <c r="H335" s="548"/>
      <c r="I335" s="548"/>
      <c r="J335" s="548"/>
      <c r="K335" s="549"/>
      <c r="L335" s="503"/>
      <c r="M335" s="503"/>
      <c r="N335" s="503"/>
      <c r="O335" s="503"/>
      <c r="P335" s="503"/>
      <c r="Q335" s="503"/>
      <c r="R335" s="503"/>
      <c r="S335" s="503"/>
      <c r="T335" s="503"/>
      <c r="U335" s="503"/>
      <c r="V335" s="503"/>
      <c r="W335" s="503"/>
      <c r="X335" s="503"/>
      <c r="Y335" s="503"/>
      <c r="Z335" s="503"/>
      <c r="AA335" s="503"/>
      <c r="AB335" s="503"/>
      <c r="AC335" s="503"/>
      <c r="AD335" s="503"/>
    </row>
    <row r="336" spans="1:30" s="550" customFormat="1" x14ac:dyDescent="0.2">
      <c r="A336" s="510"/>
      <c r="B336" s="548"/>
      <c r="C336" s="548"/>
      <c r="D336" s="548"/>
      <c r="E336" s="548"/>
      <c r="F336" s="548"/>
      <c r="G336" s="548"/>
      <c r="H336" s="548"/>
      <c r="I336" s="548"/>
      <c r="J336" s="548"/>
      <c r="K336" s="548"/>
      <c r="L336" s="503"/>
      <c r="M336" s="503"/>
      <c r="N336" s="503"/>
      <c r="O336" s="503"/>
      <c r="P336" s="503"/>
      <c r="Q336" s="503"/>
      <c r="R336" s="503"/>
      <c r="S336" s="503"/>
      <c r="T336" s="503"/>
      <c r="U336" s="503"/>
      <c r="V336" s="503"/>
      <c r="W336" s="503"/>
      <c r="X336" s="503"/>
      <c r="Y336" s="503"/>
      <c r="Z336" s="503"/>
      <c r="AA336" s="503"/>
      <c r="AB336" s="503"/>
      <c r="AC336" s="503"/>
      <c r="AD336" s="503"/>
    </row>
    <row r="337" spans="1:30" s="550" customFormat="1" x14ac:dyDescent="0.2">
      <c r="A337" s="510"/>
      <c r="B337" s="548"/>
      <c r="C337" s="548"/>
      <c r="D337" s="548"/>
      <c r="E337" s="548"/>
      <c r="F337" s="548"/>
      <c r="G337" s="548"/>
      <c r="H337" s="548"/>
      <c r="I337" s="548"/>
      <c r="J337" s="548"/>
      <c r="K337" s="549"/>
      <c r="L337" s="503"/>
      <c r="M337" s="503"/>
      <c r="N337" s="503"/>
      <c r="O337" s="503"/>
      <c r="P337" s="503"/>
      <c r="Q337" s="503"/>
      <c r="R337" s="503"/>
      <c r="S337" s="503"/>
      <c r="T337" s="503"/>
      <c r="U337" s="503"/>
      <c r="V337" s="503"/>
      <c r="W337" s="503"/>
      <c r="X337" s="503"/>
      <c r="Y337" s="503"/>
      <c r="Z337" s="503"/>
      <c r="AA337" s="503"/>
      <c r="AB337" s="503"/>
      <c r="AC337" s="503"/>
      <c r="AD337" s="503"/>
    </row>
    <row r="338" spans="1:30" s="550" customFormat="1" x14ac:dyDescent="0.2">
      <c r="A338" s="510"/>
      <c r="B338" s="548"/>
      <c r="C338" s="548"/>
      <c r="D338" s="548"/>
      <c r="E338" s="548"/>
      <c r="F338" s="548"/>
      <c r="G338" s="548"/>
      <c r="H338" s="548"/>
      <c r="I338" s="548"/>
      <c r="J338" s="548"/>
      <c r="K338" s="549"/>
      <c r="L338" s="503"/>
      <c r="M338" s="503"/>
      <c r="N338" s="503"/>
      <c r="O338" s="503"/>
      <c r="P338" s="503"/>
      <c r="Q338" s="503"/>
      <c r="R338" s="503"/>
      <c r="S338" s="503"/>
      <c r="T338" s="503"/>
      <c r="U338" s="503"/>
      <c r="V338" s="503"/>
      <c r="W338" s="503"/>
      <c r="X338" s="503"/>
      <c r="Y338" s="503"/>
      <c r="Z338" s="503"/>
      <c r="AA338" s="503"/>
      <c r="AB338" s="503"/>
      <c r="AC338" s="503"/>
      <c r="AD338" s="503"/>
    </row>
    <row r="339" spans="1:30" s="550" customFormat="1" x14ac:dyDescent="0.2">
      <c r="A339" s="510"/>
      <c r="B339" s="548"/>
      <c r="C339" s="548"/>
      <c r="D339" s="548"/>
      <c r="E339" s="548"/>
      <c r="F339" s="548"/>
      <c r="G339" s="548"/>
      <c r="H339" s="548"/>
      <c r="I339" s="548"/>
      <c r="J339" s="548"/>
      <c r="K339" s="549"/>
      <c r="L339" s="503"/>
      <c r="M339" s="503"/>
      <c r="N339" s="503"/>
      <c r="O339" s="503"/>
      <c r="P339" s="503"/>
      <c r="Q339" s="503"/>
      <c r="R339" s="503"/>
      <c r="S339" s="503"/>
      <c r="T339" s="503"/>
      <c r="U339" s="503"/>
      <c r="V339" s="503"/>
      <c r="W339" s="503"/>
      <c r="X339" s="503"/>
      <c r="Y339" s="503"/>
      <c r="Z339" s="503"/>
      <c r="AA339" s="503"/>
      <c r="AB339" s="503"/>
      <c r="AC339" s="503"/>
      <c r="AD339" s="503"/>
    </row>
    <row r="340" spans="1:30" s="550" customFormat="1" x14ac:dyDescent="0.2">
      <c r="A340" s="510"/>
      <c r="B340" s="548"/>
      <c r="C340" s="548"/>
      <c r="D340" s="548"/>
      <c r="E340" s="548"/>
      <c r="F340" s="548"/>
      <c r="G340" s="548"/>
      <c r="H340" s="548"/>
      <c r="I340" s="548"/>
      <c r="J340" s="548"/>
      <c r="K340" s="549"/>
      <c r="L340" s="503"/>
      <c r="M340" s="503"/>
      <c r="N340" s="503"/>
      <c r="O340" s="503"/>
      <c r="P340" s="503"/>
      <c r="Q340" s="503"/>
      <c r="R340" s="503"/>
      <c r="S340" s="503"/>
      <c r="T340" s="503"/>
      <c r="U340" s="503"/>
      <c r="V340" s="503"/>
      <c r="W340" s="503"/>
      <c r="X340" s="503"/>
      <c r="Y340" s="503"/>
      <c r="Z340" s="503"/>
      <c r="AA340" s="503"/>
      <c r="AB340" s="503"/>
      <c r="AC340" s="503"/>
      <c r="AD340" s="503"/>
    </row>
    <row r="341" spans="1:30" s="550" customFormat="1" x14ac:dyDescent="0.2">
      <c r="A341" s="510"/>
      <c r="B341" s="548"/>
      <c r="C341" s="548"/>
      <c r="D341" s="548"/>
      <c r="E341" s="548"/>
      <c r="F341" s="548"/>
      <c r="G341" s="548"/>
      <c r="H341" s="548"/>
      <c r="I341" s="548"/>
      <c r="J341" s="548"/>
      <c r="K341" s="549"/>
      <c r="L341" s="503"/>
      <c r="M341" s="503"/>
      <c r="N341" s="503"/>
      <c r="O341" s="503"/>
      <c r="P341" s="503"/>
      <c r="Q341" s="503"/>
      <c r="R341" s="503"/>
      <c r="S341" s="503"/>
      <c r="T341" s="503"/>
      <c r="U341" s="503"/>
      <c r="V341" s="503"/>
      <c r="W341" s="503"/>
      <c r="X341" s="503"/>
      <c r="Y341" s="503"/>
      <c r="Z341" s="503"/>
      <c r="AA341" s="503"/>
      <c r="AB341" s="503"/>
      <c r="AC341" s="503"/>
      <c r="AD341" s="503"/>
    </row>
    <row r="342" spans="1:30" s="550" customFormat="1" x14ac:dyDescent="0.2">
      <c r="A342" s="510"/>
      <c r="B342" s="548"/>
      <c r="C342" s="548"/>
      <c r="D342" s="548"/>
      <c r="E342" s="548"/>
      <c r="F342" s="548"/>
      <c r="G342" s="548"/>
      <c r="H342" s="548"/>
      <c r="I342" s="548"/>
      <c r="J342" s="548"/>
      <c r="K342" s="549"/>
      <c r="L342" s="503"/>
      <c r="M342" s="503"/>
      <c r="N342" s="503"/>
      <c r="O342" s="503"/>
      <c r="P342" s="503"/>
      <c r="Q342" s="503"/>
      <c r="R342" s="503"/>
      <c r="S342" s="503"/>
      <c r="T342" s="503"/>
      <c r="U342" s="503"/>
      <c r="V342" s="503"/>
      <c r="W342" s="503"/>
      <c r="X342" s="503"/>
      <c r="Y342" s="503"/>
      <c r="Z342" s="503"/>
      <c r="AA342" s="503"/>
      <c r="AB342" s="503"/>
      <c r="AC342" s="503"/>
      <c r="AD342" s="503"/>
    </row>
    <row r="343" spans="1:30" s="550" customFormat="1" x14ac:dyDescent="0.2">
      <c r="A343" s="510"/>
      <c r="B343" s="548"/>
      <c r="C343" s="548"/>
      <c r="D343" s="548"/>
      <c r="E343" s="548"/>
      <c r="F343" s="548"/>
      <c r="G343" s="548"/>
      <c r="H343" s="548"/>
      <c r="I343" s="548"/>
      <c r="J343" s="548"/>
      <c r="K343" s="549"/>
      <c r="L343" s="503"/>
      <c r="M343" s="503"/>
      <c r="N343" s="503"/>
      <c r="O343" s="503"/>
      <c r="P343" s="503"/>
      <c r="Q343" s="503"/>
      <c r="R343" s="503"/>
      <c r="S343" s="503"/>
      <c r="T343" s="503"/>
      <c r="U343" s="503"/>
      <c r="V343" s="503"/>
      <c r="W343" s="503"/>
      <c r="X343" s="503"/>
      <c r="Y343" s="503"/>
      <c r="Z343" s="503"/>
      <c r="AA343" s="503"/>
      <c r="AB343" s="503"/>
      <c r="AC343" s="503"/>
      <c r="AD343" s="503"/>
    </row>
    <row r="344" spans="1:30" s="550" customFormat="1" x14ac:dyDescent="0.2">
      <c r="A344" s="510"/>
      <c r="B344" s="548"/>
      <c r="C344" s="548"/>
      <c r="D344" s="548"/>
      <c r="E344" s="548"/>
      <c r="F344" s="548"/>
      <c r="G344" s="548"/>
      <c r="H344" s="548"/>
      <c r="I344" s="548"/>
      <c r="J344" s="548"/>
      <c r="K344" s="549"/>
      <c r="L344" s="503"/>
      <c r="M344" s="503"/>
      <c r="N344" s="503"/>
      <c r="O344" s="503"/>
      <c r="P344" s="503"/>
      <c r="Q344" s="503"/>
      <c r="R344" s="503"/>
      <c r="S344" s="503"/>
      <c r="T344" s="503"/>
      <c r="U344" s="503"/>
      <c r="V344" s="503"/>
      <c r="W344" s="503"/>
      <c r="X344" s="503"/>
      <c r="Y344" s="503"/>
      <c r="Z344" s="503"/>
      <c r="AA344" s="503"/>
      <c r="AB344" s="503"/>
      <c r="AC344" s="503"/>
      <c r="AD344" s="503"/>
    </row>
    <row r="345" spans="1:30" s="550" customFormat="1" x14ac:dyDescent="0.2">
      <c r="A345" s="510"/>
      <c r="B345" s="548"/>
      <c r="C345" s="548"/>
      <c r="D345" s="548"/>
      <c r="E345" s="548"/>
      <c r="F345" s="548"/>
      <c r="G345" s="548"/>
      <c r="H345" s="548"/>
      <c r="I345" s="548"/>
      <c r="J345" s="548"/>
      <c r="K345" s="549"/>
      <c r="L345" s="503"/>
      <c r="M345" s="503"/>
      <c r="N345" s="503"/>
      <c r="O345" s="503"/>
      <c r="P345" s="503"/>
      <c r="Q345" s="503"/>
      <c r="R345" s="503"/>
      <c r="S345" s="503"/>
      <c r="T345" s="503"/>
      <c r="U345" s="503"/>
      <c r="V345" s="503"/>
      <c r="W345" s="503"/>
      <c r="X345" s="503"/>
      <c r="Y345" s="503"/>
      <c r="Z345" s="503"/>
      <c r="AA345" s="503"/>
      <c r="AB345" s="503"/>
      <c r="AC345" s="503"/>
      <c r="AD345" s="503"/>
    </row>
    <row r="346" spans="1:30" s="550" customFormat="1" x14ac:dyDescent="0.2">
      <c r="A346" s="510"/>
      <c r="B346" s="548"/>
      <c r="C346" s="548"/>
      <c r="D346" s="548"/>
      <c r="E346" s="548"/>
      <c r="F346" s="548"/>
      <c r="G346" s="548"/>
      <c r="H346" s="548"/>
      <c r="I346" s="548"/>
      <c r="J346" s="548"/>
      <c r="K346" s="549"/>
      <c r="L346" s="503"/>
      <c r="M346" s="503"/>
      <c r="N346" s="503"/>
      <c r="O346" s="503"/>
      <c r="P346" s="503"/>
      <c r="Q346" s="503"/>
      <c r="R346" s="503"/>
      <c r="S346" s="503"/>
      <c r="T346" s="503"/>
      <c r="U346" s="503"/>
      <c r="V346" s="503"/>
      <c r="W346" s="503"/>
      <c r="X346" s="503"/>
      <c r="Y346" s="503"/>
      <c r="Z346" s="503"/>
      <c r="AA346" s="503"/>
      <c r="AB346" s="503"/>
      <c r="AC346" s="503"/>
      <c r="AD346" s="503"/>
    </row>
    <row r="347" spans="1:30" s="550" customFormat="1" x14ac:dyDescent="0.2">
      <c r="A347" s="510"/>
      <c r="B347" s="548"/>
      <c r="C347" s="548"/>
      <c r="D347" s="548"/>
      <c r="E347" s="548"/>
      <c r="F347" s="548"/>
      <c r="G347" s="548"/>
      <c r="H347" s="548"/>
      <c r="I347" s="548"/>
      <c r="J347" s="548"/>
      <c r="K347" s="548"/>
      <c r="L347" s="503"/>
      <c r="M347" s="503"/>
      <c r="N347" s="503"/>
      <c r="O347" s="503"/>
      <c r="P347" s="503"/>
      <c r="Q347" s="503"/>
      <c r="R347" s="503"/>
      <c r="S347" s="503"/>
      <c r="T347" s="503"/>
      <c r="U347" s="503"/>
      <c r="V347" s="503"/>
      <c r="W347" s="503"/>
      <c r="X347" s="503"/>
      <c r="Y347" s="503"/>
      <c r="Z347" s="503"/>
      <c r="AA347" s="503"/>
      <c r="AB347" s="503"/>
      <c r="AC347" s="503"/>
      <c r="AD347" s="503"/>
    </row>
    <row r="348" spans="1:30" s="550" customFormat="1" x14ac:dyDescent="0.2">
      <c r="A348" s="510"/>
      <c r="B348" s="548"/>
      <c r="C348" s="548"/>
      <c r="D348" s="548"/>
      <c r="E348" s="548"/>
      <c r="F348" s="548"/>
      <c r="G348" s="548"/>
      <c r="H348" s="548"/>
      <c r="I348" s="548"/>
      <c r="J348" s="548"/>
      <c r="K348" s="549"/>
      <c r="L348" s="503"/>
      <c r="M348" s="503"/>
      <c r="N348" s="503"/>
      <c r="O348" s="503"/>
      <c r="P348" s="503"/>
      <c r="Q348" s="503"/>
      <c r="R348" s="503"/>
      <c r="S348" s="503"/>
      <c r="T348" s="503"/>
      <c r="U348" s="503"/>
      <c r="V348" s="503"/>
      <c r="W348" s="503"/>
      <c r="X348" s="503"/>
      <c r="Y348" s="503"/>
      <c r="Z348" s="503"/>
      <c r="AA348" s="503"/>
      <c r="AB348" s="503"/>
      <c r="AC348" s="503"/>
      <c r="AD348" s="503"/>
    </row>
    <row r="349" spans="1:30" s="550" customFormat="1" x14ac:dyDescent="0.2">
      <c r="A349" s="510"/>
      <c r="B349" s="548"/>
      <c r="C349" s="548"/>
      <c r="D349" s="548"/>
      <c r="E349" s="548"/>
      <c r="F349" s="548"/>
      <c r="G349" s="548"/>
      <c r="H349" s="548"/>
      <c r="I349" s="548"/>
      <c r="J349" s="548"/>
      <c r="K349" s="549"/>
      <c r="L349" s="503"/>
      <c r="M349" s="503"/>
      <c r="N349" s="503"/>
      <c r="O349" s="503"/>
      <c r="P349" s="503"/>
      <c r="Q349" s="503"/>
      <c r="R349" s="503"/>
      <c r="S349" s="503"/>
      <c r="T349" s="503"/>
      <c r="U349" s="503"/>
      <c r="V349" s="503"/>
      <c r="W349" s="503"/>
      <c r="X349" s="503"/>
      <c r="Y349" s="503"/>
      <c r="Z349" s="503"/>
      <c r="AA349" s="503"/>
      <c r="AB349" s="503"/>
      <c r="AC349" s="503"/>
      <c r="AD349" s="503"/>
    </row>
    <row r="350" spans="1:30" s="550" customFormat="1" x14ac:dyDescent="0.2">
      <c r="A350" s="510"/>
      <c r="B350" s="548"/>
      <c r="C350" s="548"/>
      <c r="D350" s="548"/>
      <c r="E350" s="548"/>
      <c r="F350" s="548"/>
      <c r="G350" s="548"/>
      <c r="H350" s="548"/>
      <c r="I350" s="548"/>
      <c r="J350" s="548"/>
      <c r="K350" s="549"/>
      <c r="L350" s="503"/>
      <c r="M350" s="503"/>
      <c r="N350" s="503"/>
      <c r="O350" s="503"/>
      <c r="P350" s="503"/>
      <c r="Q350" s="503"/>
      <c r="R350" s="503"/>
      <c r="S350" s="503"/>
      <c r="T350" s="503"/>
      <c r="U350" s="503"/>
      <c r="V350" s="503"/>
      <c r="W350" s="503"/>
      <c r="X350" s="503"/>
      <c r="Y350" s="503"/>
      <c r="Z350" s="503"/>
      <c r="AA350" s="503"/>
      <c r="AB350" s="503"/>
      <c r="AC350" s="503"/>
      <c r="AD350" s="503"/>
    </row>
    <row r="351" spans="1:30" s="550" customFormat="1" x14ac:dyDescent="0.2">
      <c r="A351" s="510"/>
      <c r="B351" s="548"/>
      <c r="C351" s="548"/>
      <c r="D351" s="548"/>
      <c r="E351" s="548"/>
      <c r="F351" s="548"/>
      <c r="G351" s="548"/>
      <c r="H351" s="548"/>
      <c r="I351" s="548"/>
      <c r="J351" s="548"/>
      <c r="K351" s="549"/>
      <c r="L351" s="503"/>
      <c r="M351" s="503"/>
      <c r="N351" s="503"/>
      <c r="O351" s="503"/>
      <c r="P351" s="503"/>
      <c r="Q351" s="503"/>
      <c r="R351" s="503"/>
      <c r="S351" s="503"/>
      <c r="T351" s="503"/>
      <c r="U351" s="503"/>
      <c r="V351" s="503"/>
      <c r="W351" s="503"/>
      <c r="X351" s="503"/>
      <c r="Y351" s="503"/>
      <c r="Z351" s="503"/>
      <c r="AA351" s="503"/>
      <c r="AB351" s="503"/>
      <c r="AC351" s="503"/>
      <c r="AD351" s="503"/>
    </row>
    <row r="352" spans="1:30" s="550" customFormat="1" x14ac:dyDescent="0.2">
      <c r="A352" s="510"/>
      <c r="B352" s="548"/>
      <c r="C352" s="548"/>
      <c r="D352" s="548"/>
      <c r="E352" s="548"/>
      <c r="F352" s="548"/>
      <c r="G352" s="548"/>
      <c r="H352" s="548"/>
      <c r="I352" s="548"/>
      <c r="J352" s="548"/>
      <c r="K352" s="549"/>
      <c r="L352" s="503"/>
      <c r="M352" s="503"/>
      <c r="N352" s="503"/>
      <c r="O352" s="503"/>
      <c r="P352" s="503"/>
      <c r="Q352" s="503"/>
      <c r="R352" s="503"/>
      <c r="S352" s="503"/>
      <c r="T352" s="503"/>
      <c r="U352" s="503"/>
      <c r="V352" s="503"/>
      <c r="W352" s="503"/>
      <c r="X352" s="503"/>
      <c r="Y352" s="503"/>
      <c r="Z352" s="503"/>
      <c r="AA352" s="503"/>
      <c r="AB352" s="503"/>
      <c r="AC352" s="503"/>
      <c r="AD352" s="503"/>
    </row>
    <row r="353" spans="1:30" s="550" customFormat="1" x14ac:dyDescent="0.2">
      <c r="A353" s="510"/>
      <c r="B353" s="548"/>
      <c r="C353" s="548"/>
      <c r="D353" s="548"/>
      <c r="E353" s="548"/>
      <c r="F353" s="548"/>
      <c r="G353" s="548"/>
      <c r="H353" s="548"/>
      <c r="I353" s="548"/>
      <c r="J353" s="548"/>
      <c r="K353" s="549"/>
      <c r="L353" s="503"/>
      <c r="M353" s="503"/>
      <c r="N353" s="503"/>
      <c r="O353" s="503"/>
      <c r="P353" s="503"/>
      <c r="Q353" s="503"/>
      <c r="R353" s="503"/>
      <c r="S353" s="503"/>
      <c r="T353" s="503"/>
      <c r="U353" s="503"/>
      <c r="V353" s="503"/>
      <c r="W353" s="503"/>
      <c r="X353" s="503"/>
      <c r="Y353" s="503"/>
      <c r="Z353" s="503"/>
      <c r="AA353" s="503"/>
      <c r="AB353" s="503"/>
      <c r="AC353" s="503"/>
      <c r="AD353" s="503"/>
    </row>
    <row r="354" spans="1:30" s="550" customFormat="1" x14ac:dyDescent="0.2">
      <c r="A354" s="510"/>
      <c r="B354" s="548"/>
      <c r="C354" s="548"/>
      <c r="D354" s="548"/>
      <c r="E354" s="548"/>
      <c r="F354" s="548"/>
      <c r="G354" s="548"/>
      <c r="H354" s="548"/>
      <c r="I354" s="548"/>
      <c r="J354" s="548"/>
      <c r="K354" s="549"/>
      <c r="L354" s="503"/>
      <c r="M354" s="503"/>
      <c r="N354" s="503"/>
      <c r="O354" s="503"/>
      <c r="P354" s="503"/>
      <c r="Q354" s="503"/>
      <c r="R354" s="503"/>
      <c r="S354" s="503"/>
      <c r="T354" s="503"/>
      <c r="U354" s="503"/>
      <c r="V354" s="503"/>
      <c r="W354" s="503"/>
      <c r="X354" s="503"/>
      <c r="Y354" s="503"/>
      <c r="Z354" s="503"/>
      <c r="AA354" s="503"/>
      <c r="AB354" s="503"/>
      <c r="AC354" s="503"/>
      <c r="AD354" s="503"/>
    </row>
    <row r="355" spans="1:30" s="550" customFormat="1" x14ac:dyDescent="0.2">
      <c r="A355" s="510"/>
      <c r="B355" s="548"/>
      <c r="C355" s="548"/>
      <c r="D355" s="548"/>
      <c r="E355" s="548"/>
      <c r="F355" s="548"/>
      <c r="G355" s="548"/>
      <c r="H355" s="548"/>
      <c r="I355" s="548"/>
      <c r="J355" s="548"/>
      <c r="K355" s="549"/>
      <c r="L355" s="503"/>
      <c r="M355" s="503"/>
      <c r="N355" s="503"/>
      <c r="O355" s="503"/>
      <c r="P355" s="503"/>
      <c r="Q355" s="503"/>
      <c r="R355" s="503"/>
      <c r="S355" s="503"/>
      <c r="T355" s="503"/>
      <c r="U355" s="503"/>
      <c r="V355" s="503"/>
      <c r="W355" s="503"/>
      <c r="X355" s="503"/>
      <c r="Y355" s="503"/>
      <c r="Z355" s="503"/>
      <c r="AA355" s="503"/>
      <c r="AB355" s="503"/>
      <c r="AC355" s="503"/>
      <c r="AD355" s="503"/>
    </row>
    <row r="356" spans="1:30" s="550" customFormat="1" x14ac:dyDescent="0.2">
      <c r="A356" s="510"/>
      <c r="B356" s="548"/>
      <c r="C356" s="548"/>
      <c r="D356" s="548"/>
      <c r="E356" s="548"/>
      <c r="F356" s="548"/>
      <c r="G356" s="548"/>
      <c r="H356" s="548"/>
      <c r="I356" s="548"/>
      <c r="J356" s="548"/>
      <c r="K356" s="549"/>
      <c r="L356" s="503"/>
      <c r="M356" s="503"/>
      <c r="N356" s="503"/>
      <c r="O356" s="503"/>
      <c r="P356" s="503"/>
      <c r="Q356" s="503"/>
      <c r="R356" s="503"/>
      <c r="S356" s="503"/>
      <c r="T356" s="503"/>
      <c r="U356" s="503"/>
      <c r="V356" s="503"/>
      <c r="W356" s="503"/>
      <c r="X356" s="503"/>
      <c r="Y356" s="503"/>
      <c r="Z356" s="503"/>
      <c r="AA356" s="503"/>
      <c r="AB356" s="503"/>
      <c r="AC356" s="503"/>
      <c r="AD356" s="503"/>
    </row>
    <row r="357" spans="1:30" s="550" customFormat="1" x14ac:dyDescent="0.2">
      <c r="A357" s="510"/>
      <c r="B357" s="548"/>
      <c r="C357" s="548"/>
      <c r="D357" s="548"/>
      <c r="E357" s="548"/>
      <c r="F357" s="548"/>
      <c r="G357" s="548"/>
      <c r="H357" s="548"/>
      <c r="I357" s="548"/>
      <c r="J357" s="548"/>
      <c r="K357" s="549"/>
      <c r="L357" s="503"/>
      <c r="M357" s="503"/>
      <c r="N357" s="503"/>
      <c r="O357" s="503"/>
      <c r="P357" s="503"/>
      <c r="Q357" s="503"/>
      <c r="R357" s="503"/>
      <c r="S357" s="503"/>
      <c r="T357" s="503"/>
      <c r="U357" s="503"/>
      <c r="V357" s="503"/>
      <c r="W357" s="503"/>
      <c r="X357" s="503"/>
      <c r="Y357" s="503"/>
      <c r="Z357" s="503"/>
      <c r="AA357" s="503"/>
      <c r="AB357" s="503"/>
      <c r="AC357" s="503"/>
      <c r="AD357" s="503"/>
    </row>
    <row r="358" spans="1:30" s="550" customFormat="1" x14ac:dyDescent="0.2">
      <c r="A358" s="510"/>
      <c r="B358" s="548"/>
      <c r="C358" s="548"/>
      <c r="D358" s="548"/>
      <c r="E358" s="548"/>
      <c r="F358" s="548"/>
      <c r="G358" s="548"/>
      <c r="H358" s="548"/>
      <c r="I358" s="548"/>
      <c r="J358" s="548"/>
      <c r="K358" s="548"/>
      <c r="L358" s="503"/>
      <c r="M358" s="503"/>
      <c r="N358" s="503"/>
      <c r="O358" s="503"/>
      <c r="P358" s="503"/>
      <c r="Q358" s="503"/>
      <c r="R358" s="503"/>
      <c r="S358" s="503"/>
      <c r="T358" s="503"/>
      <c r="U358" s="503"/>
      <c r="V358" s="503"/>
      <c r="W358" s="503"/>
      <c r="X358" s="503"/>
      <c r="Y358" s="503"/>
      <c r="Z358" s="503"/>
      <c r="AA358" s="503"/>
      <c r="AB358" s="503"/>
      <c r="AC358" s="503"/>
      <c r="AD358" s="503"/>
    </row>
    <row r="359" spans="1:30" s="550" customFormat="1" x14ac:dyDescent="0.2">
      <c r="A359" s="510"/>
      <c r="B359" s="548"/>
      <c r="C359" s="548"/>
      <c r="D359" s="548"/>
      <c r="E359" s="548"/>
      <c r="F359" s="548"/>
      <c r="G359" s="548"/>
      <c r="H359" s="548"/>
      <c r="I359" s="548"/>
      <c r="J359" s="548"/>
      <c r="K359" s="549"/>
      <c r="L359" s="503"/>
      <c r="M359" s="503"/>
      <c r="N359" s="503"/>
      <c r="O359" s="503"/>
      <c r="P359" s="503"/>
      <c r="Q359" s="503"/>
      <c r="R359" s="503"/>
      <c r="S359" s="503"/>
      <c r="T359" s="503"/>
      <c r="U359" s="503"/>
      <c r="V359" s="503"/>
      <c r="W359" s="503"/>
      <c r="X359" s="503"/>
      <c r="Y359" s="503"/>
      <c r="Z359" s="503"/>
      <c r="AA359" s="503"/>
      <c r="AB359" s="503"/>
      <c r="AC359" s="503"/>
      <c r="AD359" s="503"/>
    </row>
    <row r="360" spans="1:30" s="550" customFormat="1" x14ac:dyDescent="0.2">
      <c r="A360" s="510"/>
      <c r="B360" s="548"/>
      <c r="C360" s="548"/>
      <c r="D360" s="548"/>
      <c r="E360" s="548"/>
      <c r="F360" s="548"/>
      <c r="G360" s="548"/>
      <c r="H360" s="548"/>
      <c r="I360" s="548"/>
      <c r="J360" s="548"/>
      <c r="K360" s="549"/>
      <c r="L360" s="503"/>
      <c r="M360" s="503"/>
      <c r="N360" s="503"/>
      <c r="O360" s="503"/>
      <c r="P360" s="503"/>
      <c r="Q360" s="503"/>
      <c r="R360" s="503"/>
      <c r="S360" s="503"/>
      <c r="T360" s="503"/>
      <c r="U360" s="503"/>
      <c r="V360" s="503"/>
      <c r="W360" s="503"/>
      <c r="X360" s="503"/>
      <c r="Y360" s="503"/>
      <c r="Z360" s="503"/>
      <c r="AA360" s="503"/>
      <c r="AB360" s="503"/>
      <c r="AC360" s="503"/>
      <c r="AD360" s="503"/>
    </row>
    <row r="361" spans="1:30" s="550" customFormat="1" x14ac:dyDescent="0.2">
      <c r="A361" s="510"/>
      <c r="B361" s="548"/>
      <c r="C361" s="548"/>
      <c r="D361" s="548"/>
      <c r="E361" s="548"/>
      <c r="F361" s="548"/>
      <c r="G361" s="548"/>
      <c r="H361" s="548"/>
      <c r="I361" s="548"/>
      <c r="J361" s="548"/>
      <c r="K361" s="549"/>
      <c r="L361" s="503"/>
      <c r="M361" s="503"/>
      <c r="N361" s="503"/>
      <c r="O361" s="503"/>
      <c r="P361" s="503"/>
      <c r="Q361" s="503"/>
      <c r="R361" s="503"/>
      <c r="S361" s="503"/>
      <c r="T361" s="503"/>
      <c r="U361" s="503"/>
      <c r="V361" s="503"/>
      <c r="W361" s="503"/>
      <c r="X361" s="503"/>
      <c r="Y361" s="503"/>
      <c r="Z361" s="503"/>
      <c r="AA361" s="503"/>
      <c r="AB361" s="503"/>
      <c r="AC361" s="503"/>
      <c r="AD361" s="503"/>
    </row>
    <row r="362" spans="1:30" s="550" customFormat="1" x14ac:dyDescent="0.2">
      <c r="A362" s="510"/>
      <c r="B362" s="548"/>
      <c r="C362" s="548"/>
      <c r="D362" s="548"/>
      <c r="E362" s="548"/>
      <c r="F362" s="548"/>
      <c r="G362" s="548"/>
      <c r="H362" s="548"/>
      <c r="I362" s="548"/>
      <c r="J362" s="548"/>
      <c r="K362" s="549"/>
      <c r="L362" s="503"/>
      <c r="M362" s="503"/>
      <c r="N362" s="503"/>
      <c r="O362" s="503"/>
      <c r="P362" s="503"/>
      <c r="Q362" s="503"/>
      <c r="R362" s="503"/>
      <c r="S362" s="503"/>
      <c r="T362" s="503"/>
      <c r="U362" s="503"/>
      <c r="V362" s="503"/>
      <c r="W362" s="503"/>
      <c r="X362" s="503"/>
      <c r="Y362" s="503"/>
      <c r="Z362" s="503"/>
      <c r="AA362" s="503"/>
      <c r="AB362" s="503"/>
      <c r="AC362" s="503"/>
      <c r="AD362" s="503"/>
    </row>
    <row r="363" spans="1:30" s="550" customFormat="1" x14ac:dyDescent="0.2">
      <c r="A363" s="510"/>
      <c r="B363" s="548"/>
      <c r="C363" s="548"/>
      <c r="D363" s="548"/>
      <c r="E363" s="548"/>
      <c r="F363" s="548"/>
      <c r="G363" s="548"/>
      <c r="H363" s="548"/>
      <c r="I363" s="548"/>
      <c r="J363" s="548"/>
      <c r="K363" s="549"/>
      <c r="L363" s="503"/>
      <c r="M363" s="503"/>
      <c r="N363" s="503"/>
      <c r="O363" s="503"/>
      <c r="P363" s="503"/>
      <c r="Q363" s="503"/>
      <c r="R363" s="503"/>
      <c r="S363" s="503"/>
      <c r="T363" s="503"/>
      <c r="U363" s="503"/>
      <c r="V363" s="503"/>
      <c r="W363" s="503"/>
      <c r="X363" s="503"/>
      <c r="Y363" s="503"/>
      <c r="Z363" s="503"/>
      <c r="AA363" s="503"/>
      <c r="AB363" s="503"/>
      <c r="AC363" s="503"/>
      <c r="AD363" s="503"/>
    </row>
    <row r="364" spans="1:30" s="550" customFormat="1" x14ac:dyDescent="0.2">
      <c r="A364" s="510"/>
      <c r="B364" s="548"/>
      <c r="C364" s="548"/>
      <c r="D364" s="548"/>
      <c r="E364" s="548"/>
      <c r="F364" s="548"/>
      <c r="G364" s="548"/>
      <c r="H364" s="548"/>
      <c r="I364" s="548"/>
      <c r="J364" s="548"/>
      <c r="K364" s="549"/>
      <c r="L364" s="503"/>
      <c r="M364" s="503"/>
      <c r="N364" s="503"/>
      <c r="O364" s="503"/>
      <c r="P364" s="503"/>
      <c r="Q364" s="503"/>
      <c r="R364" s="503"/>
      <c r="S364" s="503"/>
      <c r="T364" s="503"/>
      <c r="U364" s="503"/>
      <c r="V364" s="503"/>
      <c r="W364" s="503"/>
      <c r="X364" s="503"/>
      <c r="Y364" s="503"/>
      <c r="Z364" s="503"/>
      <c r="AA364" s="503"/>
      <c r="AB364" s="503"/>
      <c r="AC364" s="503"/>
      <c r="AD364" s="503"/>
    </row>
    <row r="365" spans="1:30" s="550" customFormat="1" x14ac:dyDescent="0.2">
      <c r="A365" s="510"/>
      <c r="B365" s="548"/>
      <c r="C365" s="548"/>
      <c r="D365" s="548"/>
      <c r="E365" s="548"/>
      <c r="F365" s="548"/>
      <c r="G365" s="548"/>
      <c r="H365" s="548"/>
      <c r="I365" s="548"/>
      <c r="J365" s="548"/>
      <c r="K365" s="549"/>
      <c r="L365" s="503"/>
      <c r="M365" s="503"/>
      <c r="N365" s="503"/>
      <c r="O365" s="503"/>
      <c r="P365" s="503"/>
      <c r="Q365" s="503"/>
      <c r="R365" s="503"/>
      <c r="S365" s="503"/>
      <c r="T365" s="503"/>
      <c r="U365" s="503"/>
      <c r="V365" s="503"/>
      <c r="W365" s="503"/>
      <c r="X365" s="503"/>
      <c r="Y365" s="503"/>
      <c r="Z365" s="503"/>
      <c r="AA365" s="503"/>
      <c r="AB365" s="503"/>
      <c r="AC365" s="503"/>
      <c r="AD365" s="503"/>
    </row>
    <row r="366" spans="1:30" s="550" customFormat="1" x14ac:dyDescent="0.2">
      <c r="A366" s="510"/>
      <c r="B366" s="548"/>
      <c r="C366" s="548"/>
      <c r="D366" s="548"/>
      <c r="E366" s="548"/>
      <c r="F366" s="548"/>
      <c r="G366" s="548"/>
      <c r="H366" s="548"/>
      <c r="I366" s="548"/>
      <c r="J366" s="548"/>
      <c r="K366" s="549"/>
      <c r="L366" s="503"/>
      <c r="M366" s="503"/>
      <c r="N366" s="503"/>
      <c r="O366" s="503"/>
      <c r="P366" s="503"/>
      <c r="Q366" s="503"/>
      <c r="R366" s="503"/>
      <c r="S366" s="503"/>
      <c r="T366" s="503"/>
      <c r="U366" s="503"/>
      <c r="V366" s="503"/>
      <c r="W366" s="503"/>
      <c r="X366" s="503"/>
      <c r="Y366" s="503"/>
      <c r="Z366" s="503"/>
      <c r="AA366" s="503"/>
      <c r="AB366" s="503"/>
      <c r="AC366" s="503"/>
      <c r="AD366" s="503"/>
    </row>
    <row r="367" spans="1:30" s="550" customFormat="1" x14ac:dyDescent="0.2">
      <c r="A367" s="510"/>
      <c r="B367" s="548"/>
      <c r="C367" s="548"/>
      <c r="D367" s="548"/>
      <c r="E367" s="548"/>
      <c r="F367" s="548"/>
      <c r="G367" s="548"/>
      <c r="H367" s="548"/>
      <c r="I367" s="548"/>
      <c r="J367" s="548"/>
      <c r="K367" s="549"/>
      <c r="L367" s="503"/>
      <c r="M367" s="503"/>
      <c r="N367" s="503"/>
      <c r="O367" s="503"/>
      <c r="P367" s="503"/>
      <c r="Q367" s="503"/>
      <c r="R367" s="503"/>
      <c r="S367" s="503"/>
      <c r="T367" s="503"/>
      <c r="U367" s="503"/>
      <c r="V367" s="503"/>
      <c r="W367" s="503"/>
      <c r="X367" s="503"/>
      <c r="Y367" s="503"/>
      <c r="Z367" s="503"/>
      <c r="AA367" s="503"/>
      <c r="AB367" s="503"/>
      <c r="AC367" s="503"/>
      <c r="AD367" s="503"/>
    </row>
    <row r="368" spans="1:30" s="550" customFormat="1" x14ac:dyDescent="0.2">
      <c r="A368" s="510"/>
      <c r="B368" s="548"/>
      <c r="C368" s="548"/>
      <c r="D368" s="548"/>
      <c r="E368" s="548"/>
      <c r="F368" s="548"/>
      <c r="G368" s="548"/>
      <c r="H368" s="548"/>
      <c r="I368" s="548"/>
      <c r="J368" s="548"/>
      <c r="K368" s="549"/>
      <c r="L368" s="503"/>
      <c r="M368" s="503"/>
      <c r="N368" s="503"/>
      <c r="O368" s="503"/>
      <c r="P368" s="503"/>
      <c r="Q368" s="503"/>
      <c r="R368" s="503"/>
      <c r="S368" s="503"/>
      <c r="T368" s="503"/>
      <c r="U368" s="503"/>
      <c r="V368" s="503"/>
      <c r="W368" s="503"/>
      <c r="X368" s="503"/>
      <c r="Y368" s="503"/>
      <c r="Z368" s="503"/>
      <c r="AA368" s="503"/>
      <c r="AB368" s="503"/>
      <c r="AC368" s="503"/>
      <c r="AD368" s="503"/>
    </row>
    <row r="369" spans="1:30" s="550" customFormat="1" x14ac:dyDescent="0.2">
      <c r="A369" s="510"/>
      <c r="B369" s="548"/>
      <c r="C369" s="548"/>
      <c r="D369" s="548"/>
      <c r="E369" s="548"/>
      <c r="F369" s="548"/>
      <c r="G369" s="548"/>
      <c r="H369" s="548"/>
      <c r="I369" s="548"/>
      <c r="J369" s="548"/>
      <c r="K369" s="548"/>
      <c r="L369" s="503"/>
      <c r="M369" s="503"/>
      <c r="N369" s="503"/>
      <c r="O369" s="503"/>
      <c r="P369" s="503"/>
      <c r="Q369" s="503"/>
      <c r="R369" s="503"/>
      <c r="S369" s="503"/>
      <c r="T369" s="503"/>
      <c r="U369" s="503"/>
      <c r="V369" s="503"/>
      <c r="W369" s="503"/>
      <c r="X369" s="503"/>
      <c r="Y369" s="503"/>
      <c r="Z369" s="503"/>
      <c r="AA369" s="503"/>
      <c r="AB369" s="503"/>
      <c r="AC369" s="503"/>
      <c r="AD369" s="503"/>
    </row>
    <row r="370" spans="1:30" s="550" customFormat="1" x14ac:dyDescent="0.2">
      <c r="A370" s="510"/>
      <c r="B370" s="548"/>
      <c r="C370" s="548"/>
      <c r="D370" s="548"/>
      <c r="E370" s="548"/>
      <c r="F370" s="548"/>
      <c r="G370" s="548"/>
      <c r="H370" s="548"/>
      <c r="I370" s="548"/>
      <c r="J370" s="548"/>
      <c r="K370" s="549"/>
      <c r="L370" s="503"/>
      <c r="M370" s="503"/>
      <c r="N370" s="503"/>
      <c r="O370" s="503"/>
      <c r="P370" s="503"/>
      <c r="Q370" s="503"/>
      <c r="R370" s="503"/>
      <c r="S370" s="503"/>
      <c r="T370" s="503"/>
      <c r="U370" s="503"/>
      <c r="V370" s="503"/>
      <c r="W370" s="503"/>
      <c r="X370" s="503"/>
      <c r="Y370" s="503"/>
      <c r="Z370" s="503"/>
      <c r="AA370" s="503"/>
      <c r="AB370" s="503"/>
      <c r="AC370" s="503"/>
      <c r="AD370" s="503"/>
    </row>
    <row r="371" spans="1:30" s="550" customFormat="1" x14ac:dyDescent="0.2">
      <c r="A371" s="510"/>
      <c r="B371" s="548"/>
      <c r="C371" s="548"/>
      <c r="D371" s="548"/>
      <c r="E371" s="548"/>
      <c r="F371" s="548"/>
      <c r="G371" s="548"/>
      <c r="H371" s="548"/>
      <c r="I371" s="548"/>
      <c r="J371" s="548"/>
      <c r="K371" s="549"/>
      <c r="L371" s="503"/>
      <c r="M371" s="503"/>
      <c r="N371" s="503"/>
      <c r="O371" s="503"/>
      <c r="P371" s="503"/>
      <c r="Q371" s="503"/>
      <c r="R371" s="503"/>
      <c r="S371" s="503"/>
      <c r="T371" s="503"/>
      <c r="U371" s="503"/>
      <c r="V371" s="503"/>
      <c r="W371" s="503"/>
      <c r="X371" s="503"/>
      <c r="Y371" s="503"/>
      <c r="Z371" s="503"/>
      <c r="AA371" s="503"/>
      <c r="AB371" s="503"/>
      <c r="AC371" s="503"/>
      <c r="AD371" s="503"/>
    </row>
    <row r="372" spans="1:30" s="550" customFormat="1" x14ac:dyDescent="0.2">
      <c r="A372" s="510"/>
      <c r="B372" s="548"/>
      <c r="C372" s="548"/>
      <c r="D372" s="548"/>
      <c r="E372" s="548"/>
      <c r="F372" s="548"/>
      <c r="G372" s="548"/>
      <c r="H372" s="548"/>
      <c r="I372" s="548"/>
      <c r="J372" s="548"/>
      <c r="K372" s="549"/>
      <c r="L372" s="503"/>
      <c r="M372" s="503"/>
      <c r="N372" s="503"/>
      <c r="O372" s="503"/>
      <c r="P372" s="503"/>
      <c r="Q372" s="503"/>
      <c r="R372" s="503"/>
      <c r="S372" s="503"/>
      <c r="T372" s="503"/>
      <c r="U372" s="503"/>
      <c r="V372" s="503"/>
      <c r="W372" s="503"/>
      <c r="X372" s="503"/>
      <c r="Y372" s="503"/>
      <c r="Z372" s="503"/>
      <c r="AA372" s="503"/>
      <c r="AB372" s="503"/>
      <c r="AC372" s="503"/>
      <c r="AD372" s="503"/>
    </row>
    <row r="373" spans="1:30" s="550" customFormat="1" x14ac:dyDescent="0.2">
      <c r="A373" s="510"/>
      <c r="B373" s="548"/>
      <c r="C373" s="548"/>
      <c r="D373" s="548"/>
      <c r="E373" s="548"/>
      <c r="F373" s="548"/>
      <c r="G373" s="548"/>
      <c r="H373" s="548"/>
      <c r="I373" s="548"/>
      <c r="J373" s="548"/>
      <c r="K373" s="549"/>
      <c r="L373" s="503"/>
      <c r="M373" s="503"/>
      <c r="N373" s="503"/>
      <c r="O373" s="503"/>
      <c r="P373" s="503"/>
      <c r="Q373" s="503"/>
      <c r="R373" s="503"/>
      <c r="S373" s="503"/>
      <c r="T373" s="503"/>
      <c r="U373" s="503"/>
      <c r="V373" s="503"/>
      <c r="W373" s="503"/>
      <c r="X373" s="503"/>
      <c r="Y373" s="503"/>
      <c r="Z373" s="503"/>
      <c r="AA373" s="503"/>
      <c r="AB373" s="503"/>
      <c r="AC373" s="503"/>
      <c r="AD373" s="503"/>
    </row>
    <row r="374" spans="1:30" s="550" customFormat="1" x14ac:dyDescent="0.2">
      <c r="A374" s="510"/>
      <c r="B374" s="548"/>
      <c r="C374" s="548"/>
      <c r="D374" s="548"/>
      <c r="E374" s="548"/>
      <c r="F374" s="548"/>
      <c r="G374" s="548"/>
      <c r="H374" s="548"/>
      <c r="I374" s="548"/>
      <c r="J374" s="548"/>
      <c r="K374" s="549"/>
      <c r="L374" s="503"/>
      <c r="M374" s="503"/>
      <c r="N374" s="503"/>
      <c r="O374" s="503"/>
      <c r="P374" s="503"/>
      <c r="Q374" s="503"/>
      <c r="R374" s="503"/>
      <c r="S374" s="503"/>
      <c r="T374" s="503"/>
      <c r="U374" s="503"/>
      <c r="V374" s="503"/>
      <c r="W374" s="503"/>
      <c r="X374" s="503"/>
      <c r="Y374" s="503"/>
      <c r="Z374" s="503"/>
      <c r="AA374" s="503"/>
      <c r="AB374" s="503"/>
      <c r="AC374" s="503"/>
      <c r="AD374" s="503"/>
    </row>
    <row r="375" spans="1:30" s="550" customFormat="1" x14ac:dyDescent="0.2">
      <c r="A375" s="510"/>
      <c r="B375" s="548"/>
      <c r="C375" s="548"/>
      <c r="D375" s="548"/>
      <c r="E375" s="548"/>
      <c r="F375" s="548"/>
      <c r="G375" s="548"/>
      <c r="H375" s="548"/>
      <c r="I375" s="548"/>
      <c r="J375" s="548"/>
      <c r="K375" s="549"/>
      <c r="L375" s="503"/>
      <c r="M375" s="503"/>
      <c r="N375" s="503"/>
      <c r="O375" s="503"/>
      <c r="P375" s="503"/>
      <c r="Q375" s="503"/>
      <c r="R375" s="503"/>
      <c r="S375" s="503"/>
      <c r="T375" s="503"/>
      <c r="U375" s="503"/>
      <c r="V375" s="503"/>
      <c r="W375" s="503"/>
      <c r="X375" s="503"/>
      <c r="Y375" s="503"/>
      <c r="Z375" s="503"/>
      <c r="AA375" s="503"/>
      <c r="AB375" s="503"/>
      <c r="AC375" s="503"/>
      <c r="AD375" s="503"/>
    </row>
    <row r="376" spans="1:30" s="550" customFormat="1" x14ac:dyDescent="0.2">
      <c r="A376" s="510"/>
      <c r="B376" s="548"/>
      <c r="C376" s="548"/>
      <c r="D376" s="548"/>
      <c r="E376" s="548"/>
      <c r="F376" s="548"/>
      <c r="G376" s="548"/>
      <c r="H376" s="548"/>
      <c r="I376" s="548"/>
      <c r="J376" s="548"/>
      <c r="K376" s="549"/>
      <c r="L376" s="503"/>
      <c r="M376" s="503"/>
      <c r="N376" s="503"/>
      <c r="O376" s="503"/>
      <c r="P376" s="503"/>
      <c r="Q376" s="503"/>
      <c r="R376" s="503"/>
      <c r="S376" s="503"/>
      <c r="T376" s="503"/>
      <c r="U376" s="503"/>
      <c r="V376" s="503"/>
      <c r="W376" s="503"/>
      <c r="X376" s="503"/>
      <c r="Y376" s="503"/>
      <c r="Z376" s="503"/>
      <c r="AA376" s="503"/>
      <c r="AB376" s="503"/>
      <c r="AC376" s="503"/>
      <c r="AD376" s="503"/>
    </row>
    <row r="377" spans="1:30" s="550" customFormat="1" x14ac:dyDescent="0.2">
      <c r="A377" s="510"/>
      <c r="B377" s="548"/>
      <c r="C377" s="548"/>
      <c r="D377" s="548"/>
      <c r="E377" s="548"/>
      <c r="F377" s="548"/>
      <c r="G377" s="548"/>
      <c r="H377" s="548"/>
      <c r="I377" s="548"/>
      <c r="J377" s="548"/>
      <c r="K377" s="549"/>
      <c r="L377" s="503"/>
      <c r="M377" s="503"/>
      <c r="N377" s="503"/>
      <c r="O377" s="503"/>
      <c r="P377" s="503"/>
      <c r="Q377" s="503"/>
      <c r="R377" s="503"/>
      <c r="S377" s="503"/>
      <c r="T377" s="503"/>
      <c r="U377" s="503"/>
      <c r="V377" s="503"/>
      <c r="W377" s="503"/>
      <c r="X377" s="503"/>
      <c r="Y377" s="503"/>
      <c r="Z377" s="503"/>
      <c r="AA377" s="503"/>
      <c r="AB377" s="503"/>
      <c r="AC377" s="503"/>
      <c r="AD377" s="503"/>
    </row>
    <row r="378" spans="1:30" s="550" customFormat="1" x14ac:dyDescent="0.2">
      <c r="A378" s="510"/>
      <c r="B378" s="548"/>
      <c r="C378" s="548"/>
      <c r="D378" s="548"/>
      <c r="E378" s="548"/>
      <c r="F378" s="548"/>
      <c r="G378" s="548"/>
      <c r="H378" s="548"/>
      <c r="I378" s="548"/>
      <c r="J378" s="548"/>
      <c r="K378" s="549"/>
      <c r="L378" s="503"/>
      <c r="M378" s="503"/>
      <c r="N378" s="503"/>
      <c r="O378" s="503"/>
      <c r="P378" s="503"/>
      <c r="Q378" s="503"/>
      <c r="R378" s="503"/>
      <c r="S378" s="503"/>
      <c r="T378" s="503"/>
      <c r="U378" s="503"/>
      <c r="V378" s="503"/>
      <c r="W378" s="503"/>
      <c r="X378" s="503"/>
      <c r="Y378" s="503"/>
      <c r="Z378" s="503"/>
      <c r="AA378" s="503"/>
      <c r="AB378" s="503"/>
      <c r="AC378" s="503"/>
      <c r="AD378" s="503"/>
    </row>
    <row r="379" spans="1:30" s="550" customFormat="1" x14ac:dyDescent="0.2">
      <c r="A379" s="510"/>
      <c r="B379" s="548"/>
      <c r="C379" s="548"/>
      <c r="D379" s="548"/>
      <c r="E379" s="548"/>
      <c r="F379" s="548"/>
      <c r="G379" s="548"/>
      <c r="H379" s="548"/>
      <c r="I379" s="548"/>
      <c r="J379" s="548"/>
      <c r="K379" s="549"/>
      <c r="L379" s="503"/>
      <c r="M379" s="503"/>
      <c r="N379" s="503"/>
      <c r="O379" s="503"/>
      <c r="P379" s="503"/>
      <c r="Q379" s="503"/>
      <c r="R379" s="503"/>
      <c r="S379" s="503"/>
      <c r="T379" s="503"/>
      <c r="U379" s="503"/>
      <c r="V379" s="503"/>
      <c r="W379" s="503"/>
      <c r="X379" s="503"/>
      <c r="Y379" s="503"/>
      <c r="Z379" s="503"/>
      <c r="AA379" s="503"/>
      <c r="AB379" s="503"/>
      <c r="AC379" s="503"/>
      <c r="AD379" s="503"/>
    </row>
    <row r="380" spans="1:30" s="550" customFormat="1" x14ac:dyDescent="0.2">
      <c r="A380" s="510"/>
      <c r="B380" s="548"/>
      <c r="C380" s="548"/>
      <c r="D380" s="548"/>
      <c r="E380" s="548"/>
      <c r="F380" s="548"/>
      <c r="G380" s="548"/>
      <c r="H380" s="548"/>
      <c r="I380" s="548"/>
      <c r="J380" s="548"/>
      <c r="K380" s="548"/>
      <c r="L380" s="503"/>
      <c r="M380" s="503"/>
      <c r="N380" s="503"/>
      <c r="O380" s="503"/>
      <c r="P380" s="503"/>
      <c r="Q380" s="503"/>
      <c r="R380" s="503"/>
      <c r="S380" s="503"/>
      <c r="T380" s="503"/>
      <c r="U380" s="503"/>
      <c r="V380" s="503"/>
      <c r="W380" s="503"/>
      <c r="X380" s="503"/>
      <c r="Y380" s="503"/>
      <c r="Z380" s="503"/>
      <c r="AA380" s="503"/>
      <c r="AB380" s="503"/>
      <c r="AC380" s="503"/>
      <c r="AD380" s="503"/>
    </row>
    <row r="381" spans="1:30" s="550" customFormat="1" x14ac:dyDescent="0.2">
      <c r="A381" s="510"/>
      <c r="B381" s="548"/>
      <c r="C381" s="548"/>
      <c r="D381" s="548"/>
      <c r="E381" s="548"/>
      <c r="F381" s="548"/>
      <c r="G381" s="548"/>
      <c r="H381" s="548"/>
      <c r="I381" s="548"/>
      <c r="J381" s="548"/>
      <c r="K381" s="549"/>
      <c r="L381" s="503"/>
      <c r="M381" s="503"/>
      <c r="N381" s="503"/>
      <c r="O381" s="503"/>
      <c r="P381" s="503"/>
      <c r="Q381" s="503"/>
      <c r="R381" s="503"/>
      <c r="S381" s="503"/>
      <c r="T381" s="503"/>
      <c r="U381" s="503"/>
      <c r="V381" s="503"/>
      <c r="W381" s="503"/>
      <c r="X381" s="503"/>
      <c r="Y381" s="503"/>
      <c r="Z381" s="503"/>
      <c r="AA381" s="503"/>
      <c r="AB381" s="503"/>
      <c r="AC381" s="503"/>
      <c r="AD381" s="503"/>
    </row>
    <row r="382" spans="1:30" s="550" customFormat="1" x14ac:dyDescent="0.2">
      <c r="A382" s="510"/>
      <c r="B382" s="548"/>
      <c r="C382" s="548"/>
      <c r="D382" s="548"/>
      <c r="E382" s="548"/>
      <c r="F382" s="548"/>
      <c r="G382" s="548"/>
      <c r="H382" s="548"/>
      <c r="I382" s="548"/>
      <c r="J382" s="548"/>
      <c r="K382" s="549"/>
      <c r="L382" s="503"/>
      <c r="M382" s="503"/>
      <c r="N382" s="503"/>
      <c r="O382" s="503"/>
      <c r="P382" s="503"/>
      <c r="Q382" s="503"/>
      <c r="R382" s="503"/>
      <c r="S382" s="503"/>
      <c r="T382" s="503"/>
      <c r="U382" s="503"/>
      <c r="V382" s="503"/>
      <c r="W382" s="503"/>
      <c r="X382" s="503"/>
      <c r="Y382" s="503"/>
      <c r="Z382" s="503"/>
      <c r="AA382" s="503"/>
      <c r="AB382" s="503"/>
      <c r="AC382" s="503"/>
      <c r="AD382" s="503"/>
    </row>
    <row r="383" spans="1:30" s="550" customFormat="1" x14ac:dyDescent="0.2">
      <c r="A383" s="510"/>
      <c r="B383" s="548"/>
      <c r="C383" s="548"/>
      <c r="D383" s="548"/>
      <c r="E383" s="548"/>
      <c r="F383" s="548"/>
      <c r="G383" s="548"/>
      <c r="H383" s="548"/>
      <c r="I383" s="548"/>
      <c r="J383" s="548"/>
      <c r="K383" s="549"/>
      <c r="L383" s="503"/>
      <c r="M383" s="503"/>
      <c r="N383" s="503"/>
      <c r="O383" s="503"/>
      <c r="P383" s="503"/>
      <c r="Q383" s="503"/>
      <c r="R383" s="503"/>
      <c r="S383" s="503"/>
      <c r="T383" s="503"/>
      <c r="U383" s="503"/>
      <c r="V383" s="503"/>
      <c r="W383" s="503"/>
      <c r="X383" s="503"/>
      <c r="Y383" s="503"/>
      <c r="Z383" s="503"/>
      <c r="AA383" s="503"/>
      <c r="AB383" s="503"/>
      <c r="AC383" s="503"/>
      <c r="AD383" s="503"/>
    </row>
    <row r="384" spans="1:30" s="550" customFormat="1" x14ac:dyDescent="0.2">
      <c r="A384" s="510"/>
      <c r="B384" s="548"/>
      <c r="C384" s="548"/>
      <c r="D384" s="548"/>
      <c r="E384" s="548"/>
      <c r="F384" s="548"/>
      <c r="G384" s="548"/>
      <c r="H384" s="548"/>
      <c r="I384" s="548"/>
      <c r="J384" s="548"/>
      <c r="K384" s="549"/>
      <c r="L384" s="503"/>
      <c r="M384" s="503"/>
      <c r="N384" s="503"/>
      <c r="O384" s="503"/>
      <c r="P384" s="503"/>
      <c r="Q384" s="503"/>
      <c r="R384" s="503"/>
      <c r="S384" s="503"/>
      <c r="T384" s="503"/>
      <c r="U384" s="503"/>
      <c r="V384" s="503"/>
      <c r="W384" s="503"/>
      <c r="X384" s="503"/>
      <c r="Y384" s="503"/>
      <c r="Z384" s="503"/>
      <c r="AA384" s="503"/>
      <c r="AB384" s="503"/>
      <c r="AC384" s="503"/>
      <c r="AD384" s="503"/>
    </row>
    <row r="385" spans="1:30" s="550" customFormat="1" x14ac:dyDescent="0.2">
      <c r="A385" s="510"/>
      <c r="B385" s="548"/>
      <c r="C385" s="548"/>
      <c r="D385" s="548"/>
      <c r="E385" s="548"/>
      <c r="F385" s="548"/>
      <c r="G385" s="548"/>
      <c r="H385" s="548"/>
      <c r="I385" s="548"/>
      <c r="J385" s="548"/>
      <c r="K385" s="549"/>
      <c r="L385" s="503"/>
      <c r="M385" s="503"/>
      <c r="N385" s="503"/>
      <c r="O385" s="503"/>
      <c r="P385" s="503"/>
      <c r="Q385" s="503"/>
      <c r="R385" s="503"/>
      <c r="S385" s="503"/>
      <c r="T385" s="503"/>
      <c r="U385" s="503"/>
      <c r="V385" s="503"/>
      <c r="W385" s="503"/>
      <c r="X385" s="503"/>
      <c r="Y385" s="503"/>
      <c r="Z385" s="503"/>
      <c r="AA385" s="503"/>
      <c r="AB385" s="503"/>
      <c r="AC385" s="503"/>
      <c r="AD385" s="503"/>
    </row>
    <row r="386" spans="1:30" s="550" customFormat="1" x14ac:dyDescent="0.2">
      <c r="A386" s="510"/>
      <c r="B386" s="548"/>
      <c r="C386" s="548"/>
      <c r="D386" s="548"/>
      <c r="E386" s="548"/>
      <c r="F386" s="548"/>
      <c r="G386" s="548"/>
      <c r="H386" s="548"/>
      <c r="I386" s="548"/>
      <c r="J386" s="548"/>
      <c r="K386" s="549"/>
      <c r="L386" s="503"/>
      <c r="M386" s="503"/>
      <c r="N386" s="503"/>
      <c r="O386" s="503"/>
      <c r="P386" s="503"/>
      <c r="Q386" s="503"/>
      <c r="R386" s="503"/>
      <c r="S386" s="503"/>
      <c r="T386" s="503"/>
      <c r="U386" s="503"/>
      <c r="V386" s="503"/>
      <c r="W386" s="503"/>
      <c r="X386" s="503"/>
      <c r="Y386" s="503"/>
      <c r="Z386" s="503"/>
      <c r="AA386" s="503"/>
      <c r="AB386" s="503"/>
      <c r="AC386" s="503"/>
      <c r="AD386" s="503"/>
    </row>
    <row r="387" spans="1:30" s="550" customFormat="1" x14ac:dyDescent="0.2">
      <c r="A387" s="510"/>
      <c r="B387" s="548"/>
      <c r="C387" s="548"/>
      <c r="D387" s="548"/>
      <c r="E387" s="548"/>
      <c r="F387" s="548"/>
      <c r="G387" s="548"/>
      <c r="H387" s="548"/>
      <c r="I387" s="548"/>
      <c r="J387" s="548"/>
      <c r="K387" s="549"/>
      <c r="L387" s="503"/>
      <c r="M387" s="503"/>
      <c r="N387" s="503"/>
      <c r="O387" s="503"/>
      <c r="P387" s="503"/>
      <c r="Q387" s="503"/>
      <c r="R387" s="503"/>
      <c r="S387" s="503"/>
      <c r="T387" s="503"/>
      <c r="U387" s="503"/>
      <c r="V387" s="503"/>
      <c r="W387" s="503"/>
      <c r="X387" s="503"/>
      <c r="Y387" s="503"/>
      <c r="Z387" s="503"/>
      <c r="AA387" s="503"/>
      <c r="AB387" s="503"/>
      <c r="AC387" s="503"/>
      <c r="AD387" s="503"/>
    </row>
    <row r="388" spans="1:30" s="550" customFormat="1" x14ac:dyDescent="0.2">
      <c r="A388" s="510"/>
      <c r="B388" s="548"/>
      <c r="C388" s="548"/>
      <c r="D388" s="548"/>
      <c r="E388" s="548"/>
      <c r="F388" s="548"/>
      <c r="G388" s="548"/>
      <c r="H388" s="548"/>
      <c r="I388" s="548"/>
      <c r="J388" s="548"/>
      <c r="K388" s="549"/>
      <c r="L388" s="503"/>
      <c r="M388" s="503"/>
      <c r="N388" s="503"/>
      <c r="O388" s="503"/>
      <c r="P388" s="503"/>
      <c r="Q388" s="503"/>
      <c r="R388" s="503"/>
      <c r="S388" s="503"/>
      <c r="T388" s="503"/>
      <c r="U388" s="503"/>
      <c r="V388" s="503"/>
      <c r="W388" s="503"/>
      <c r="X388" s="503"/>
      <c r="Y388" s="503"/>
      <c r="Z388" s="503"/>
      <c r="AA388" s="503"/>
      <c r="AB388" s="503"/>
      <c r="AC388" s="503"/>
      <c r="AD388" s="503"/>
    </row>
    <row r="389" spans="1:30" s="550" customFormat="1" x14ac:dyDescent="0.2">
      <c r="A389" s="510"/>
      <c r="B389" s="548"/>
      <c r="C389" s="548"/>
      <c r="D389" s="548"/>
      <c r="E389" s="548"/>
      <c r="F389" s="548"/>
      <c r="G389" s="548"/>
      <c r="H389" s="548"/>
      <c r="I389" s="548"/>
      <c r="J389" s="548"/>
      <c r="K389" s="549"/>
      <c r="L389" s="503"/>
      <c r="M389" s="503"/>
      <c r="N389" s="503"/>
      <c r="O389" s="503"/>
      <c r="P389" s="503"/>
      <c r="Q389" s="503"/>
      <c r="R389" s="503"/>
      <c r="S389" s="503"/>
      <c r="T389" s="503"/>
      <c r="U389" s="503"/>
      <c r="V389" s="503"/>
      <c r="W389" s="503"/>
      <c r="X389" s="503"/>
      <c r="Y389" s="503"/>
      <c r="Z389" s="503"/>
      <c r="AA389" s="503"/>
      <c r="AB389" s="503"/>
      <c r="AC389" s="503"/>
      <c r="AD389" s="503"/>
    </row>
    <row r="390" spans="1:30" s="550" customFormat="1" x14ac:dyDescent="0.2">
      <c r="A390" s="510"/>
      <c r="B390" s="548"/>
      <c r="C390" s="548"/>
      <c r="D390" s="548"/>
      <c r="E390" s="548"/>
      <c r="F390" s="548"/>
      <c r="G390" s="548"/>
      <c r="H390" s="548"/>
      <c r="I390" s="548"/>
      <c r="J390" s="548"/>
      <c r="K390" s="549"/>
      <c r="L390" s="503"/>
      <c r="M390" s="503"/>
      <c r="N390" s="503"/>
      <c r="O390" s="503"/>
      <c r="P390" s="503"/>
      <c r="Q390" s="503"/>
      <c r="R390" s="503"/>
      <c r="S390" s="503"/>
      <c r="T390" s="503"/>
      <c r="U390" s="503"/>
      <c r="V390" s="503"/>
      <c r="W390" s="503"/>
      <c r="X390" s="503"/>
      <c r="Y390" s="503"/>
      <c r="Z390" s="503"/>
      <c r="AA390" s="503"/>
      <c r="AB390" s="503"/>
      <c r="AC390" s="503"/>
      <c r="AD390" s="503"/>
    </row>
    <row r="391" spans="1:30" s="550" customFormat="1" x14ac:dyDescent="0.2">
      <c r="A391" s="510"/>
      <c r="B391" s="548"/>
      <c r="C391" s="548"/>
      <c r="D391" s="548"/>
      <c r="E391" s="548"/>
      <c r="F391" s="548"/>
      <c r="G391" s="548"/>
      <c r="H391" s="548"/>
      <c r="I391" s="548"/>
      <c r="J391" s="548"/>
      <c r="K391" s="548"/>
      <c r="L391" s="503"/>
      <c r="M391" s="503"/>
      <c r="N391" s="503"/>
      <c r="O391" s="503"/>
      <c r="P391" s="503"/>
      <c r="Q391" s="503"/>
      <c r="R391" s="503"/>
      <c r="S391" s="503"/>
      <c r="T391" s="503"/>
      <c r="U391" s="503"/>
      <c r="V391" s="503"/>
      <c r="W391" s="503"/>
      <c r="X391" s="503"/>
      <c r="Y391" s="503"/>
      <c r="Z391" s="503"/>
      <c r="AA391" s="503"/>
      <c r="AB391" s="503"/>
      <c r="AC391" s="503"/>
      <c r="AD391" s="503"/>
    </row>
    <row r="392" spans="1:30" s="550" customFormat="1" x14ac:dyDescent="0.2">
      <c r="A392" s="510"/>
      <c r="B392" s="548"/>
      <c r="C392" s="548"/>
      <c r="D392" s="548"/>
      <c r="E392" s="548"/>
      <c r="F392" s="548"/>
      <c r="G392" s="548"/>
      <c r="H392" s="548"/>
      <c r="I392" s="548"/>
      <c r="J392" s="548"/>
      <c r="K392" s="549"/>
      <c r="L392" s="503"/>
      <c r="M392" s="503"/>
      <c r="N392" s="503"/>
      <c r="O392" s="503"/>
      <c r="P392" s="503"/>
      <c r="Q392" s="503"/>
      <c r="R392" s="503"/>
      <c r="S392" s="503"/>
      <c r="T392" s="503"/>
      <c r="U392" s="503"/>
      <c r="V392" s="503"/>
      <c r="W392" s="503"/>
      <c r="X392" s="503"/>
      <c r="Y392" s="503"/>
      <c r="Z392" s="503"/>
      <c r="AA392" s="503"/>
      <c r="AB392" s="503"/>
      <c r="AC392" s="503"/>
      <c r="AD392" s="503"/>
    </row>
    <row r="393" spans="1:30" s="550" customFormat="1" x14ac:dyDescent="0.2">
      <c r="A393" s="510"/>
      <c r="B393" s="548"/>
      <c r="C393" s="548"/>
      <c r="D393" s="548"/>
      <c r="E393" s="548"/>
      <c r="F393" s="548"/>
      <c r="G393" s="548"/>
      <c r="H393" s="548"/>
      <c r="I393" s="548"/>
      <c r="J393" s="548"/>
      <c r="K393" s="549"/>
      <c r="L393" s="503"/>
      <c r="M393" s="503"/>
      <c r="N393" s="503"/>
      <c r="O393" s="503"/>
      <c r="P393" s="503"/>
      <c r="Q393" s="503"/>
      <c r="R393" s="503"/>
      <c r="S393" s="503"/>
      <c r="T393" s="503"/>
      <c r="U393" s="503"/>
      <c r="V393" s="503"/>
      <c r="W393" s="503"/>
      <c r="X393" s="503"/>
      <c r="Y393" s="503"/>
      <c r="Z393" s="503"/>
      <c r="AA393" s="503"/>
      <c r="AB393" s="503"/>
      <c r="AC393" s="503"/>
      <c r="AD393" s="503"/>
    </row>
    <row r="394" spans="1:30" s="550" customFormat="1" x14ac:dyDescent="0.2">
      <c r="A394" s="510"/>
      <c r="B394" s="548"/>
      <c r="C394" s="548"/>
      <c r="D394" s="548"/>
      <c r="E394" s="548"/>
      <c r="F394" s="548"/>
      <c r="G394" s="548"/>
      <c r="H394" s="548"/>
      <c r="I394" s="548"/>
      <c r="J394" s="548"/>
      <c r="K394" s="549"/>
      <c r="L394" s="503"/>
      <c r="M394" s="503"/>
      <c r="N394" s="503"/>
      <c r="O394" s="503"/>
      <c r="P394" s="503"/>
      <c r="Q394" s="503"/>
      <c r="R394" s="503"/>
      <c r="S394" s="503"/>
      <c r="T394" s="503"/>
      <c r="U394" s="503"/>
      <c r="V394" s="503"/>
      <c r="W394" s="503"/>
      <c r="X394" s="503"/>
      <c r="Y394" s="503"/>
      <c r="Z394" s="503"/>
      <c r="AA394" s="503"/>
      <c r="AB394" s="503"/>
      <c r="AC394" s="503"/>
      <c r="AD394" s="503"/>
    </row>
    <row r="395" spans="1:30" s="550" customFormat="1" x14ac:dyDescent="0.2">
      <c r="A395" s="510"/>
      <c r="B395" s="548"/>
      <c r="C395" s="548"/>
      <c r="D395" s="548"/>
      <c r="E395" s="548"/>
      <c r="F395" s="548"/>
      <c r="G395" s="548"/>
      <c r="H395" s="548"/>
      <c r="I395" s="548"/>
      <c r="J395" s="548"/>
      <c r="K395" s="549"/>
      <c r="L395" s="503"/>
      <c r="M395" s="503"/>
      <c r="N395" s="503"/>
      <c r="O395" s="503"/>
      <c r="P395" s="503"/>
      <c r="Q395" s="503"/>
      <c r="R395" s="503"/>
      <c r="S395" s="503"/>
      <c r="T395" s="503"/>
      <c r="U395" s="503"/>
      <c r="V395" s="503"/>
      <c r="W395" s="503"/>
      <c r="X395" s="503"/>
      <c r="Y395" s="503"/>
      <c r="Z395" s="503"/>
      <c r="AA395" s="503"/>
      <c r="AB395" s="503"/>
      <c r="AC395" s="503"/>
      <c r="AD395" s="503"/>
    </row>
    <row r="396" spans="1:30" s="550" customFormat="1" x14ac:dyDescent="0.2">
      <c r="A396" s="510"/>
      <c r="B396" s="548"/>
      <c r="C396" s="548"/>
      <c r="D396" s="548"/>
      <c r="E396" s="548"/>
      <c r="F396" s="548"/>
      <c r="G396" s="548"/>
      <c r="H396" s="548"/>
      <c r="I396" s="548"/>
      <c r="J396" s="548"/>
      <c r="K396" s="549"/>
      <c r="L396" s="503"/>
      <c r="M396" s="503"/>
      <c r="N396" s="503"/>
      <c r="O396" s="503"/>
      <c r="P396" s="503"/>
      <c r="Q396" s="503"/>
      <c r="R396" s="503"/>
      <c r="S396" s="503"/>
      <c r="T396" s="503"/>
      <c r="U396" s="503"/>
      <c r="V396" s="503"/>
      <c r="W396" s="503"/>
      <c r="X396" s="503"/>
      <c r="Y396" s="503"/>
      <c r="Z396" s="503"/>
      <c r="AA396" s="503"/>
      <c r="AB396" s="503"/>
      <c r="AC396" s="503"/>
      <c r="AD396" s="503"/>
    </row>
    <row r="397" spans="1:30" s="550" customFormat="1" x14ac:dyDescent="0.2">
      <c r="A397" s="510"/>
      <c r="B397" s="548"/>
      <c r="C397" s="548"/>
      <c r="D397" s="548"/>
      <c r="E397" s="548"/>
      <c r="F397" s="548"/>
      <c r="G397" s="548"/>
      <c r="H397" s="548"/>
      <c r="I397" s="548"/>
      <c r="J397" s="548"/>
      <c r="K397" s="549"/>
      <c r="L397" s="503"/>
      <c r="M397" s="503"/>
      <c r="N397" s="503"/>
      <c r="O397" s="503"/>
      <c r="P397" s="503"/>
      <c r="Q397" s="503"/>
      <c r="R397" s="503"/>
      <c r="S397" s="503"/>
      <c r="T397" s="503"/>
      <c r="U397" s="503"/>
      <c r="V397" s="503"/>
      <c r="W397" s="503"/>
      <c r="X397" s="503"/>
      <c r="Y397" s="503"/>
      <c r="Z397" s="503"/>
      <c r="AA397" s="503"/>
      <c r="AB397" s="503"/>
      <c r="AC397" s="503"/>
      <c r="AD397" s="503"/>
    </row>
    <row r="398" spans="1:30" s="550" customFormat="1" x14ac:dyDescent="0.2">
      <c r="A398" s="510"/>
      <c r="B398" s="548"/>
      <c r="C398" s="548"/>
      <c r="D398" s="548"/>
      <c r="E398" s="548"/>
      <c r="F398" s="548"/>
      <c r="G398" s="548"/>
      <c r="H398" s="548"/>
      <c r="I398" s="548"/>
      <c r="J398" s="548"/>
      <c r="K398" s="549"/>
      <c r="L398" s="503"/>
      <c r="M398" s="503"/>
      <c r="N398" s="503"/>
      <c r="O398" s="503"/>
      <c r="P398" s="503"/>
      <c r="Q398" s="503"/>
      <c r="R398" s="503"/>
      <c r="S398" s="503"/>
      <c r="T398" s="503"/>
      <c r="U398" s="503"/>
      <c r="V398" s="503"/>
      <c r="W398" s="503"/>
      <c r="X398" s="503"/>
      <c r="Y398" s="503"/>
      <c r="Z398" s="503"/>
      <c r="AA398" s="503"/>
      <c r="AB398" s="503"/>
      <c r="AC398" s="503"/>
      <c r="AD398" s="503"/>
    </row>
    <row r="399" spans="1:30" s="550" customFormat="1" x14ac:dyDescent="0.2">
      <c r="A399" s="510"/>
      <c r="B399" s="548"/>
      <c r="C399" s="548"/>
      <c r="D399" s="548"/>
      <c r="E399" s="548"/>
      <c r="F399" s="548"/>
      <c r="G399" s="548"/>
      <c r="H399" s="548"/>
      <c r="I399" s="548"/>
      <c r="J399" s="548"/>
      <c r="K399" s="549"/>
      <c r="L399" s="503"/>
      <c r="M399" s="503"/>
      <c r="N399" s="503"/>
      <c r="O399" s="503"/>
      <c r="P399" s="503"/>
      <c r="Q399" s="503"/>
      <c r="R399" s="503"/>
      <c r="S399" s="503"/>
      <c r="T399" s="503"/>
      <c r="U399" s="503"/>
      <c r="V399" s="503"/>
      <c r="W399" s="503"/>
      <c r="X399" s="503"/>
      <c r="Y399" s="503"/>
      <c r="Z399" s="503"/>
      <c r="AA399" s="503"/>
      <c r="AB399" s="503"/>
      <c r="AC399" s="503"/>
      <c r="AD399" s="503"/>
    </row>
    <row r="400" spans="1:30" s="550" customFormat="1" x14ac:dyDescent="0.2">
      <c r="A400" s="510"/>
      <c r="B400" s="548"/>
      <c r="C400" s="548"/>
      <c r="D400" s="548"/>
      <c r="E400" s="548"/>
      <c r="F400" s="548"/>
      <c r="G400" s="548"/>
      <c r="H400" s="548"/>
      <c r="I400" s="548"/>
      <c r="J400" s="548"/>
      <c r="K400" s="549"/>
      <c r="L400" s="503"/>
      <c r="M400" s="503"/>
      <c r="N400" s="503"/>
      <c r="O400" s="503"/>
      <c r="P400" s="503"/>
      <c r="Q400" s="503"/>
      <c r="R400" s="503"/>
      <c r="S400" s="503"/>
      <c r="T400" s="503"/>
      <c r="U400" s="503"/>
      <c r="V400" s="503"/>
      <c r="W400" s="503"/>
      <c r="X400" s="503"/>
      <c r="Y400" s="503"/>
      <c r="Z400" s="503"/>
      <c r="AA400" s="503"/>
      <c r="AB400" s="503"/>
      <c r="AC400" s="503"/>
      <c r="AD400" s="503"/>
    </row>
    <row r="401" spans="1:30" s="550" customFormat="1" x14ac:dyDescent="0.2">
      <c r="A401" s="510"/>
      <c r="B401" s="548"/>
      <c r="C401" s="548"/>
      <c r="D401" s="548"/>
      <c r="E401" s="548"/>
      <c r="F401" s="548"/>
      <c r="G401" s="548"/>
      <c r="H401" s="548"/>
      <c r="I401" s="548"/>
      <c r="J401" s="548"/>
      <c r="K401" s="549"/>
      <c r="L401" s="503"/>
      <c r="M401" s="503"/>
      <c r="N401" s="503"/>
      <c r="O401" s="503"/>
      <c r="P401" s="503"/>
      <c r="Q401" s="503"/>
      <c r="R401" s="503"/>
      <c r="S401" s="503"/>
      <c r="T401" s="503"/>
      <c r="U401" s="503"/>
      <c r="V401" s="503"/>
      <c r="W401" s="503"/>
      <c r="X401" s="503"/>
      <c r="Y401" s="503"/>
      <c r="Z401" s="503"/>
      <c r="AA401" s="503"/>
      <c r="AB401" s="503"/>
      <c r="AC401" s="503"/>
      <c r="AD401" s="503"/>
    </row>
    <row r="402" spans="1:30" s="550" customFormat="1" x14ac:dyDescent="0.2">
      <c r="A402" s="510"/>
      <c r="B402" s="548"/>
      <c r="C402" s="548"/>
      <c r="D402" s="548"/>
      <c r="E402" s="548"/>
      <c r="F402" s="548"/>
      <c r="G402" s="548"/>
      <c r="H402" s="548"/>
      <c r="I402" s="548"/>
      <c r="J402" s="548"/>
      <c r="K402" s="548"/>
      <c r="L402" s="503"/>
      <c r="M402" s="503"/>
      <c r="N402" s="503"/>
      <c r="O402" s="503"/>
      <c r="P402" s="503"/>
      <c r="Q402" s="503"/>
      <c r="R402" s="503"/>
      <c r="S402" s="503"/>
      <c r="T402" s="503"/>
      <c r="U402" s="503"/>
      <c r="V402" s="503"/>
      <c r="W402" s="503"/>
      <c r="X402" s="503"/>
      <c r="Y402" s="503"/>
      <c r="Z402" s="503"/>
      <c r="AA402" s="503"/>
      <c r="AB402" s="503"/>
      <c r="AC402" s="503"/>
      <c r="AD402" s="503"/>
    </row>
    <row r="403" spans="1:30" s="550" customFormat="1" x14ac:dyDescent="0.2">
      <c r="A403" s="510"/>
      <c r="B403" s="548"/>
      <c r="C403" s="548"/>
      <c r="D403" s="548"/>
      <c r="E403" s="548"/>
      <c r="F403" s="548"/>
      <c r="G403" s="548"/>
      <c r="H403" s="548"/>
      <c r="I403" s="548"/>
      <c r="J403" s="548"/>
      <c r="K403" s="549"/>
      <c r="L403" s="503"/>
      <c r="M403" s="503"/>
      <c r="N403" s="503"/>
      <c r="O403" s="503"/>
      <c r="P403" s="503"/>
      <c r="Q403" s="503"/>
      <c r="R403" s="503"/>
      <c r="S403" s="503"/>
      <c r="T403" s="503"/>
      <c r="U403" s="503"/>
      <c r="V403" s="503"/>
      <c r="W403" s="503"/>
      <c r="X403" s="503"/>
      <c r="Y403" s="503"/>
      <c r="Z403" s="503"/>
      <c r="AA403" s="503"/>
      <c r="AB403" s="503"/>
      <c r="AC403" s="503"/>
      <c r="AD403" s="503"/>
    </row>
    <row r="404" spans="1:30" s="550" customFormat="1" x14ac:dyDescent="0.2">
      <c r="A404" s="510"/>
      <c r="B404" s="548"/>
      <c r="C404" s="548"/>
      <c r="D404" s="548"/>
      <c r="E404" s="548"/>
      <c r="F404" s="548"/>
      <c r="G404" s="548"/>
      <c r="H404" s="548"/>
      <c r="I404" s="548"/>
      <c r="J404" s="548"/>
      <c r="K404" s="549"/>
      <c r="L404" s="503"/>
      <c r="M404" s="503"/>
      <c r="N404" s="503"/>
      <c r="O404" s="503"/>
      <c r="P404" s="503"/>
      <c r="Q404" s="503"/>
      <c r="R404" s="503"/>
      <c r="S404" s="503"/>
      <c r="T404" s="503"/>
      <c r="U404" s="503"/>
      <c r="V404" s="503"/>
      <c r="W404" s="503"/>
      <c r="X404" s="503"/>
      <c r="Y404" s="503"/>
      <c r="Z404" s="503"/>
      <c r="AA404" s="503"/>
      <c r="AB404" s="503"/>
      <c r="AC404" s="503"/>
      <c r="AD404" s="503"/>
    </row>
    <row r="405" spans="1:30" s="550" customFormat="1" x14ac:dyDescent="0.2">
      <c r="A405" s="510"/>
      <c r="B405" s="548"/>
      <c r="C405" s="548"/>
      <c r="D405" s="548"/>
      <c r="E405" s="548"/>
      <c r="F405" s="548"/>
      <c r="G405" s="548"/>
      <c r="H405" s="548"/>
      <c r="I405" s="548"/>
      <c r="J405" s="548"/>
      <c r="K405" s="549"/>
      <c r="L405" s="503"/>
      <c r="M405" s="503"/>
      <c r="N405" s="503"/>
      <c r="O405" s="503"/>
      <c r="P405" s="503"/>
      <c r="Q405" s="503"/>
      <c r="R405" s="503"/>
      <c r="S405" s="503"/>
      <c r="T405" s="503"/>
      <c r="U405" s="503"/>
      <c r="V405" s="503"/>
      <c r="W405" s="503"/>
      <c r="X405" s="503"/>
      <c r="Y405" s="503"/>
      <c r="Z405" s="503"/>
      <c r="AA405" s="503"/>
      <c r="AB405" s="503"/>
      <c r="AC405" s="503"/>
      <c r="AD405" s="503"/>
    </row>
    <row r="406" spans="1:30" s="550" customFormat="1" x14ac:dyDescent="0.2">
      <c r="A406" s="510"/>
      <c r="B406" s="548"/>
      <c r="C406" s="548"/>
      <c r="D406" s="548"/>
      <c r="E406" s="548"/>
      <c r="F406" s="548"/>
      <c r="G406" s="548"/>
      <c r="H406" s="548"/>
      <c r="I406" s="548"/>
      <c r="J406" s="548"/>
      <c r="K406" s="549"/>
      <c r="L406" s="503"/>
      <c r="M406" s="503"/>
      <c r="N406" s="503"/>
      <c r="O406" s="503"/>
      <c r="P406" s="503"/>
      <c r="Q406" s="503"/>
      <c r="R406" s="503"/>
      <c r="S406" s="503"/>
      <c r="T406" s="503"/>
      <c r="U406" s="503"/>
      <c r="V406" s="503"/>
      <c r="W406" s="503"/>
      <c r="X406" s="503"/>
      <c r="Y406" s="503"/>
      <c r="Z406" s="503"/>
      <c r="AA406" s="503"/>
      <c r="AB406" s="503"/>
      <c r="AC406" s="503"/>
      <c r="AD406" s="503"/>
    </row>
    <row r="407" spans="1:30" s="550" customFormat="1" x14ac:dyDescent="0.2">
      <c r="A407" s="510"/>
      <c r="B407" s="548"/>
      <c r="C407" s="548"/>
      <c r="D407" s="548"/>
      <c r="E407" s="548"/>
      <c r="F407" s="548"/>
      <c r="G407" s="548"/>
      <c r="H407" s="548"/>
      <c r="I407" s="548"/>
      <c r="J407" s="548"/>
      <c r="K407" s="549"/>
      <c r="L407" s="503"/>
      <c r="M407" s="503"/>
      <c r="N407" s="503"/>
      <c r="O407" s="503"/>
      <c r="P407" s="503"/>
      <c r="Q407" s="503"/>
      <c r="R407" s="503"/>
      <c r="S407" s="503"/>
      <c r="T407" s="503"/>
      <c r="U407" s="503"/>
      <c r="V407" s="503"/>
      <c r="W407" s="503"/>
      <c r="X407" s="503"/>
      <c r="Y407" s="503"/>
      <c r="Z407" s="503"/>
      <c r="AA407" s="503"/>
      <c r="AB407" s="503"/>
      <c r="AC407" s="503"/>
      <c r="AD407" s="503"/>
    </row>
    <row r="408" spans="1:30" s="550" customFormat="1" x14ac:dyDescent="0.2">
      <c r="A408" s="510"/>
      <c r="B408" s="548"/>
      <c r="C408" s="548"/>
      <c r="D408" s="548"/>
      <c r="E408" s="548"/>
      <c r="F408" s="548"/>
      <c r="G408" s="548"/>
      <c r="H408" s="548"/>
      <c r="I408" s="548"/>
      <c r="J408" s="548"/>
      <c r="K408" s="549"/>
      <c r="L408" s="503"/>
      <c r="M408" s="503"/>
      <c r="N408" s="503"/>
      <c r="O408" s="503"/>
      <c r="P408" s="503"/>
      <c r="Q408" s="503"/>
      <c r="R408" s="503"/>
      <c r="S408" s="503"/>
      <c r="T408" s="503"/>
      <c r="U408" s="503"/>
      <c r="V408" s="503"/>
      <c r="W408" s="503"/>
      <c r="X408" s="503"/>
      <c r="Y408" s="503"/>
      <c r="Z408" s="503"/>
      <c r="AA408" s="503"/>
      <c r="AB408" s="503"/>
      <c r="AC408" s="503"/>
      <c r="AD408" s="503"/>
    </row>
    <row r="409" spans="1:30" s="550" customFormat="1" x14ac:dyDescent="0.2">
      <c r="A409" s="510"/>
      <c r="B409" s="548"/>
      <c r="C409" s="548"/>
      <c r="D409" s="548"/>
      <c r="E409" s="548"/>
      <c r="F409" s="548"/>
      <c r="G409" s="548"/>
      <c r="H409" s="548"/>
      <c r="I409" s="548"/>
      <c r="J409" s="548"/>
      <c r="K409" s="549"/>
      <c r="L409" s="503"/>
      <c r="M409" s="503"/>
      <c r="N409" s="503"/>
      <c r="O409" s="503"/>
      <c r="P409" s="503"/>
      <c r="Q409" s="503"/>
      <c r="R409" s="503"/>
      <c r="S409" s="503"/>
      <c r="T409" s="503"/>
      <c r="U409" s="503"/>
      <c r="V409" s="503"/>
      <c r="W409" s="503"/>
      <c r="X409" s="503"/>
      <c r="Y409" s="503"/>
      <c r="Z409" s="503"/>
      <c r="AA409" s="503"/>
      <c r="AB409" s="503"/>
      <c r="AC409" s="503"/>
      <c r="AD409" s="503"/>
    </row>
    <row r="410" spans="1:30" s="550" customFormat="1" x14ac:dyDescent="0.2">
      <c r="A410" s="510"/>
      <c r="B410" s="548"/>
      <c r="C410" s="548"/>
      <c r="D410" s="548"/>
      <c r="E410" s="548"/>
      <c r="F410" s="548"/>
      <c r="G410" s="548"/>
      <c r="H410" s="548"/>
      <c r="I410" s="548"/>
      <c r="J410" s="548"/>
      <c r="K410" s="549"/>
      <c r="L410" s="503"/>
      <c r="M410" s="503"/>
      <c r="N410" s="503"/>
      <c r="O410" s="503"/>
      <c r="P410" s="503"/>
      <c r="Q410" s="503"/>
      <c r="R410" s="503"/>
      <c r="S410" s="503"/>
      <c r="T410" s="503"/>
      <c r="U410" s="503"/>
      <c r="V410" s="503"/>
      <c r="W410" s="503"/>
      <c r="X410" s="503"/>
      <c r="Y410" s="503"/>
      <c r="Z410" s="503"/>
      <c r="AA410" s="503"/>
      <c r="AB410" s="503"/>
      <c r="AC410" s="503"/>
      <c r="AD410" s="503"/>
    </row>
    <row r="411" spans="1:30" s="550" customFormat="1" x14ac:dyDescent="0.2">
      <c r="A411" s="510"/>
      <c r="B411" s="548"/>
      <c r="C411" s="548"/>
      <c r="D411" s="548"/>
      <c r="E411" s="548"/>
      <c r="F411" s="548"/>
      <c r="G411" s="548"/>
      <c r="H411" s="548"/>
      <c r="I411" s="548"/>
      <c r="J411" s="548"/>
      <c r="K411" s="549"/>
      <c r="L411" s="503"/>
      <c r="M411" s="503"/>
      <c r="N411" s="503"/>
      <c r="O411" s="503"/>
      <c r="P411" s="503"/>
      <c r="Q411" s="503"/>
      <c r="R411" s="503"/>
      <c r="S411" s="503"/>
      <c r="T411" s="503"/>
      <c r="U411" s="503"/>
      <c r="V411" s="503"/>
      <c r="W411" s="503"/>
      <c r="X411" s="503"/>
      <c r="Y411" s="503"/>
      <c r="Z411" s="503"/>
      <c r="AA411" s="503"/>
      <c r="AB411" s="503"/>
      <c r="AC411" s="503"/>
      <c r="AD411" s="503"/>
    </row>
    <row r="412" spans="1:30" s="550" customFormat="1" x14ac:dyDescent="0.2">
      <c r="A412" s="510"/>
      <c r="B412" s="548"/>
      <c r="C412" s="548"/>
      <c r="D412" s="548"/>
      <c r="E412" s="548"/>
      <c r="F412" s="548"/>
      <c r="G412" s="548"/>
      <c r="H412" s="548"/>
      <c r="I412" s="548"/>
      <c r="J412" s="548"/>
      <c r="K412" s="549"/>
      <c r="L412" s="503"/>
      <c r="M412" s="503"/>
      <c r="N412" s="503"/>
      <c r="O412" s="503"/>
      <c r="P412" s="503"/>
      <c r="Q412" s="503"/>
      <c r="R412" s="503"/>
      <c r="S412" s="503"/>
      <c r="T412" s="503"/>
      <c r="U412" s="503"/>
      <c r="V412" s="503"/>
      <c r="W412" s="503"/>
      <c r="X412" s="503"/>
      <c r="Y412" s="503"/>
      <c r="Z412" s="503"/>
      <c r="AA412" s="503"/>
      <c r="AB412" s="503"/>
      <c r="AC412" s="503"/>
      <c r="AD412" s="503"/>
    </row>
    <row r="413" spans="1:30" s="550" customFormat="1" x14ac:dyDescent="0.2">
      <c r="A413" s="510"/>
      <c r="B413" s="548"/>
      <c r="C413" s="548"/>
      <c r="D413" s="548"/>
      <c r="E413" s="548"/>
      <c r="F413" s="548"/>
      <c r="G413" s="548"/>
      <c r="H413" s="548"/>
      <c r="I413" s="548"/>
      <c r="J413" s="548"/>
      <c r="K413" s="548"/>
      <c r="L413" s="503"/>
      <c r="M413" s="503"/>
      <c r="N413" s="503"/>
      <c r="O413" s="503"/>
      <c r="P413" s="503"/>
      <c r="Q413" s="503"/>
      <c r="R413" s="503"/>
      <c r="S413" s="503"/>
      <c r="T413" s="503"/>
      <c r="U413" s="503"/>
      <c r="V413" s="503"/>
      <c r="W413" s="503"/>
      <c r="X413" s="503"/>
      <c r="Y413" s="503"/>
      <c r="Z413" s="503"/>
      <c r="AA413" s="503"/>
      <c r="AB413" s="503"/>
      <c r="AC413" s="503"/>
      <c r="AD413" s="503"/>
    </row>
    <row r="414" spans="1:30" s="550" customFormat="1" x14ac:dyDescent="0.2">
      <c r="A414" s="510"/>
      <c r="B414" s="548"/>
      <c r="C414" s="548"/>
      <c r="D414" s="548"/>
      <c r="E414" s="548"/>
      <c r="F414" s="548"/>
      <c r="G414" s="548"/>
      <c r="H414" s="548"/>
      <c r="I414" s="548"/>
      <c r="J414" s="548"/>
      <c r="K414" s="549"/>
      <c r="L414" s="503"/>
      <c r="M414" s="503"/>
      <c r="N414" s="503"/>
      <c r="O414" s="503"/>
      <c r="P414" s="503"/>
      <c r="Q414" s="503"/>
      <c r="R414" s="503"/>
      <c r="S414" s="503"/>
      <c r="T414" s="503"/>
      <c r="U414" s="503"/>
      <c r="V414" s="503"/>
      <c r="W414" s="503"/>
      <c r="X414" s="503"/>
      <c r="Y414" s="503"/>
      <c r="Z414" s="503"/>
      <c r="AA414" s="503"/>
      <c r="AB414" s="503"/>
      <c r="AC414" s="503"/>
      <c r="AD414" s="503"/>
    </row>
    <row r="415" spans="1:30" s="550" customFormat="1" x14ac:dyDescent="0.2">
      <c r="A415" s="510"/>
      <c r="B415" s="548"/>
      <c r="C415" s="548"/>
      <c r="D415" s="548"/>
      <c r="E415" s="548"/>
      <c r="F415" s="548"/>
      <c r="G415" s="548"/>
      <c r="H415" s="548"/>
      <c r="I415" s="548"/>
      <c r="J415" s="548"/>
      <c r="K415" s="549"/>
      <c r="L415" s="503"/>
      <c r="M415" s="503"/>
      <c r="N415" s="503"/>
      <c r="O415" s="503"/>
      <c r="P415" s="503"/>
      <c r="Q415" s="503"/>
      <c r="R415" s="503"/>
      <c r="S415" s="503"/>
      <c r="T415" s="503"/>
      <c r="U415" s="503"/>
      <c r="V415" s="503"/>
      <c r="W415" s="503"/>
      <c r="X415" s="503"/>
      <c r="Y415" s="503"/>
      <c r="Z415" s="503"/>
      <c r="AA415" s="503"/>
      <c r="AB415" s="503"/>
      <c r="AC415" s="503"/>
      <c r="AD415" s="503"/>
    </row>
    <row r="416" spans="1:30" s="550" customFormat="1" x14ac:dyDescent="0.2">
      <c r="A416" s="510"/>
      <c r="B416" s="548"/>
      <c r="C416" s="548"/>
      <c r="D416" s="548"/>
      <c r="E416" s="548"/>
      <c r="F416" s="548"/>
      <c r="G416" s="548"/>
      <c r="H416" s="548"/>
      <c r="I416" s="548"/>
      <c r="J416" s="548"/>
      <c r="K416" s="549"/>
      <c r="L416" s="503"/>
      <c r="M416" s="503"/>
      <c r="N416" s="503"/>
      <c r="O416" s="503"/>
      <c r="P416" s="503"/>
      <c r="Q416" s="503"/>
      <c r="R416" s="503"/>
      <c r="S416" s="503"/>
      <c r="T416" s="503"/>
      <c r="U416" s="503"/>
      <c r="V416" s="503"/>
      <c r="W416" s="503"/>
      <c r="X416" s="503"/>
      <c r="Y416" s="503"/>
      <c r="Z416" s="503"/>
      <c r="AA416" s="503"/>
      <c r="AB416" s="503"/>
      <c r="AC416" s="503"/>
      <c r="AD416" s="503"/>
    </row>
    <row r="417" spans="1:30" s="550" customFormat="1" x14ac:dyDescent="0.2">
      <c r="A417" s="510"/>
      <c r="B417" s="548"/>
      <c r="C417" s="548"/>
      <c r="D417" s="548"/>
      <c r="E417" s="548"/>
      <c r="F417" s="548"/>
      <c r="G417" s="548"/>
      <c r="H417" s="548"/>
      <c r="I417" s="548"/>
      <c r="J417" s="548"/>
      <c r="K417" s="549"/>
      <c r="L417" s="503"/>
      <c r="M417" s="503"/>
      <c r="N417" s="503"/>
      <c r="O417" s="503"/>
      <c r="P417" s="503"/>
      <c r="Q417" s="503"/>
      <c r="R417" s="503"/>
      <c r="S417" s="503"/>
      <c r="T417" s="503"/>
      <c r="U417" s="503"/>
      <c r="V417" s="503"/>
      <c r="W417" s="503"/>
      <c r="X417" s="503"/>
      <c r="Y417" s="503"/>
      <c r="Z417" s="503"/>
      <c r="AA417" s="503"/>
      <c r="AB417" s="503"/>
      <c r="AC417" s="503"/>
      <c r="AD417" s="503"/>
    </row>
    <row r="418" spans="1:30" s="550" customFormat="1" x14ac:dyDescent="0.2">
      <c r="A418" s="510"/>
      <c r="B418" s="548"/>
      <c r="C418" s="548"/>
      <c r="D418" s="548"/>
      <c r="E418" s="548"/>
      <c r="F418" s="548"/>
      <c r="G418" s="548"/>
      <c r="H418" s="548"/>
      <c r="I418" s="548"/>
      <c r="J418" s="548"/>
      <c r="K418" s="549"/>
      <c r="L418" s="503"/>
      <c r="M418" s="503"/>
      <c r="N418" s="503"/>
      <c r="O418" s="503"/>
      <c r="P418" s="503"/>
      <c r="Q418" s="503"/>
      <c r="R418" s="503"/>
      <c r="S418" s="503"/>
      <c r="T418" s="503"/>
      <c r="U418" s="503"/>
      <c r="V418" s="503"/>
      <c r="W418" s="503"/>
      <c r="X418" s="503"/>
      <c r="Y418" s="503"/>
      <c r="Z418" s="503"/>
      <c r="AA418" s="503"/>
      <c r="AB418" s="503"/>
      <c r="AC418" s="503"/>
      <c r="AD418" s="503"/>
    </row>
    <row r="419" spans="1:30" s="550" customFormat="1" x14ac:dyDescent="0.2">
      <c r="A419" s="510"/>
      <c r="B419" s="548"/>
      <c r="C419" s="548"/>
      <c r="D419" s="548"/>
      <c r="E419" s="548"/>
      <c r="F419" s="548"/>
      <c r="G419" s="548"/>
      <c r="H419" s="548"/>
      <c r="I419" s="548"/>
      <c r="J419" s="548"/>
      <c r="K419" s="549"/>
      <c r="L419" s="503"/>
      <c r="M419" s="503"/>
      <c r="N419" s="503"/>
      <c r="O419" s="503"/>
      <c r="P419" s="503"/>
      <c r="Q419" s="503"/>
      <c r="R419" s="503"/>
      <c r="S419" s="503"/>
      <c r="T419" s="503"/>
      <c r="U419" s="503"/>
      <c r="V419" s="503"/>
      <c r="W419" s="503"/>
      <c r="X419" s="503"/>
      <c r="Y419" s="503"/>
      <c r="Z419" s="503"/>
      <c r="AA419" s="503"/>
      <c r="AB419" s="503"/>
      <c r="AC419" s="503"/>
      <c r="AD419" s="503"/>
    </row>
    <row r="420" spans="1:30" s="550" customFormat="1" x14ac:dyDescent="0.2">
      <c r="A420" s="510"/>
      <c r="B420" s="548"/>
      <c r="C420" s="548"/>
      <c r="D420" s="548"/>
      <c r="E420" s="548"/>
      <c r="F420" s="548"/>
      <c r="G420" s="548"/>
      <c r="H420" s="548"/>
      <c r="I420" s="548"/>
      <c r="J420" s="548"/>
      <c r="K420" s="549"/>
      <c r="L420" s="503"/>
      <c r="M420" s="503"/>
      <c r="N420" s="503"/>
      <c r="O420" s="503"/>
      <c r="P420" s="503"/>
      <c r="Q420" s="503"/>
      <c r="R420" s="503"/>
      <c r="S420" s="503"/>
      <c r="T420" s="503"/>
      <c r="U420" s="503"/>
      <c r="V420" s="503"/>
      <c r="W420" s="503"/>
      <c r="X420" s="503"/>
      <c r="Y420" s="503"/>
      <c r="Z420" s="503"/>
      <c r="AA420" s="503"/>
      <c r="AB420" s="503"/>
      <c r="AC420" s="503"/>
      <c r="AD420" s="503"/>
    </row>
    <row r="421" spans="1:30" s="550" customFormat="1" x14ac:dyDescent="0.2">
      <c r="A421" s="510"/>
      <c r="B421" s="548"/>
      <c r="C421" s="548"/>
      <c r="D421" s="548"/>
      <c r="E421" s="548"/>
      <c r="F421" s="548"/>
      <c r="G421" s="548"/>
      <c r="H421" s="548"/>
      <c r="I421" s="548"/>
      <c r="J421" s="548"/>
      <c r="K421" s="549"/>
      <c r="L421" s="503"/>
      <c r="M421" s="503"/>
      <c r="N421" s="503"/>
      <c r="O421" s="503"/>
      <c r="P421" s="503"/>
      <c r="Q421" s="503"/>
      <c r="R421" s="503"/>
      <c r="S421" s="503"/>
      <c r="T421" s="503"/>
      <c r="U421" s="503"/>
      <c r="V421" s="503"/>
      <c r="W421" s="503"/>
      <c r="X421" s="503"/>
      <c r="Y421" s="503"/>
      <c r="Z421" s="503"/>
      <c r="AA421" s="503"/>
      <c r="AB421" s="503"/>
      <c r="AC421" s="503"/>
      <c r="AD421" s="503"/>
    </row>
    <row r="422" spans="1:30" s="550" customFormat="1" x14ac:dyDescent="0.2">
      <c r="A422" s="510"/>
      <c r="B422" s="548"/>
      <c r="C422" s="548"/>
      <c r="D422" s="548"/>
      <c r="E422" s="548"/>
      <c r="F422" s="548"/>
      <c r="G422" s="548"/>
      <c r="H422" s="548"/>
      <c r="I422" s="548"/>
      <c r="J422" s="548"/>
      <c r="K422" s="549"/>
      <c r="L422" s="503"/>
      <c r="M422" s="503"/>
      <c r="N422" s="503"/>
      <c r="O422" s="503"/>
      <c r="P422" s="503"/>
      <c r="Q422" s="503"/>
      <c r="R422" s="503"/>
      <c r="S422" s="503"/>
      <c r="T422" s="503"/>
      <c r="U422" s="503"/>
      <c r="V422" s="503"/>
      <c r="W422" s="503"/>
      <c r="X422" s="503"/>
      <c r="Y422" s="503"/>
      <c r="Z422" s="503"/>
      <c r="AA422" s="503"/>
      <c r="AB422" s="503"/>
      <c r="AC422" s="503"/>
      <c r="AD422" s="503"/>
    </row>
    <row r="423" spans="1:30" s="550" customFormat="1" x14ac:dyDescent="0.2">
      <c r="A423" s="510"/>
      <c r="B423" s="548"/>
      <c r="C423" s="548"/>
      <c r="D423" s="548"/>
      <c r="E423" s="548"/>
      <c r="F423" s="548"/>
      <c r="G423" s="548"/>
      <c r="H423" s="548"/>
      <c r="I423" s="548"/>
      <c r="J423" s="548"/>
      <c r="K423" s="549"/>
      <c r="L423" s="503"/>
      <c r="M423" s="503"/>
      <c r="N423" s="503"/>
      <c r="O423" s="503"/>
      <c r="P423" s="503"/>
      <c r="Q423" s="503"/>
      <c r="R423" s="503"/>
      <c r="S423" s="503"/>
      <c r="T423" s="503"/>
      <c r="U423" s="503"/>
      <c r="V423" s="503"/>
      <c r="W423" s="503"/>
      <c r="X423" s="503"/>
      <c r="Y423" s="503"/>
      <c r="Z423" s="503"/>
      <c r="AA423" s="503"/>
      <c r="AB423" s="503"/>
      <c r="AC423" s="503"/>
      <c r="AD423" s="503"/>
    </row>
    <row r="424" spans="1:30" s="550" customFormat="1" x14ac:dyDescent="0.2">
      <c r="A424" s="510"/>
      <c r="B424" s="548"/>
      <c r="C424" s="548"/>
      <c r="D424" s="548"/>
      <c r="E424" s="548"/>
      <c r="F424" s="548"/>
      <c r="G424" s="548"/>
      <c r="H424" s="548"/>
      <c r="I424" s="548"/>
      <c r="J424" s="548"/>
      <c r="K424" s="548"/>
      <c r="L424" s="503"/>
      <c r="M424" s="503"/>
      <c r="N424" s="503"/>
      <c r="O424" s="503"/>
      <c r="P424" s="503"/>
      <c r="Q424" s="503"/>
      <c r="R424" s="503"/>
      <c r="S424" s="503"/>
      <c r="T424" s="503"/>
      <c r="U424" s="503"/>
      <c r="V424" s="503"/>
      <c r="W424" s="503"/>
      <c r="X424" s="503"/>
      <c r="Y424" s="503"/>
      <c r="Z424" s="503"/>
      <c r="AA424" s="503"/>
      <c r="AB424" s="503"/>
      <c r="AC424" s="503"/>
      <c r="AD424" s="503"/>
    </row>
    <row r="425" spans="1:30" s="550" customFormat="1" x14ac:dyDescent="0.2">
      <c r="A425" s="510"/>
      <c r="B425" s="548"/>
      <c r="C425" s="548"/>
      <c r="D425" s="548"/>
      <c r="E425" s="548"/>
      <c r="F425" s="548"/>
      <c r="G425" s="548"/>
      <c r="H425" s="548"/>
      <c r="I425" s="548"/>
      <c r="J425" s="548"/>
      <c r="K425" s="549"/>
      <c r="L425" s="503"/>
      <c r="M425" s="503"/>
      <c r="N425" s="503"/>
      <c r="O425" s="503"/>
      <c r="P425" s="503"/>
      <c r="Q425" s="503"/>
      <c r="R425" s="503"/>
      <c r="S425" s="503"/>
      <c r="T425" s="503"/>
      <c r="U425" s="503"/>
      <c r="V425" s="503"/>
      <c r="W425" s="503"/>
      <c r="X425" s="503"/>
      <c r="Y425" s="503"/>
      <c r="Z425" s="503"/>
      <c r="AA425" s="503"/>
      <c r="AB425" s="503"/>
      <c r="AC425" s="503"/>
      <c r="AD425" s="503"/>
    </row>
    <row r="426" spans="1:30" s="550" customFormat="1" x14ac:dyDescent="0.2">
      <c r="A426" s="510"/>
      <c r="B426" s="548"/>
      <c r="C426" s="548"/>
      <c r="D426" s="548"/>
      <c r="E426" s="548"/>
      <c r="F426" s="548"/>
      <c r="G426" s="548"/>
      <c r="H426" s="548"/>
      <c r="I426" s="548"/>
      <c r="J426" s="548"/>
      <c r="K426" s="549"/>
      <c r="L426" s="503"/>
      <c r="M426" s="503"/>
      <c r="N426" s="503"/>
      <c r="O426" s="503"/>
      <c r="P426" s="503"/>
      <c r="Q426" s="503"/>
      <c r="R426" s="503"/>
      <c r="S426" s="503"/>
      <c r="T426" s="503"/>
      <c r="U426" s="503"/>
      <c r="V426" s="503"/>
      <c r="W426" s="503"/>
      <c r="X426" s="503"/>
      <c r="Y426" s="503"/>
      <c r="Z426" s="503"/>
      <c r="AA426" s="503"/>
      <c r="AB426" s="503"/>
      <c r="AC426" s="503"/>
      <c r="AD426" s="503"/>
    </row>
    <row r="427" spans="1:30" s="550" customFormat="1" x14ac:dyDescent="0.2">
      <c r="A427" s="510"/>
      <c r="B427" s="548"/>
      <c r="C427" s="548"/>
      <c r="D427" s="548"/>
      <c r="E427" s="548"/>
      <c r="F427" s="548"/>
      <c r="G427" s="548"/>
      <c r="H427" s="548"/>
      <c r="I427" s="548"/>
      <c r="J427" s="548"/>
      <c r="K427" s="549"/>
      <c r="L427" s="503"/>
      <c r="M427" s="503"/>
      <c r="N427" s="503"/>
      <c r="O427" s="503"/>
      <c r="P427" s="503"/>
      <c r="Q427" s="503"/>
      <c r="R427" s="503"/>
      <c r="S427" s="503"/>
      <c r="T427" s="503"/>
      <c r="U427" s="503"/>
      <c r="V427" s="503"/>
      <c r="W427" s="503"/>
      <c r="X427" s="503"/>
      <c r="Y427" s="503"/>
      <c r="Z427" s="503"/>
      <c r="AA427" s="503"/>
      <c r="AB427" s="503"/>
      <c r="AC427" s="503"/>
      <c r="AD427" s="503"/>
    </row>
    <row r="428" spans="1:30" s="550" customFormat="1" x14ac:dyDescent="0.2">
      <c r="A428" s="510"/>
      <c r="B428" s="548"/>
      <c r="C428" s="548"/>
      <c r="D428" s="548"/>
      <c r="E428" s="548"/>
      <c r="F428" s="548"/>
      <c r="G428" s="548"/>
      <c r="H428" s="548"/>
      <c r="I428" s="548"/>
      <c r="J428" s="548"/>
      <c r="K428" s="549"/>
      <c r="L428" s="503"/>
      <c r="M428" s="503"/>
      <c r="N428" s="503"/>
      <c r="O428" s="503"/>
      <c r="P428" s="503"/>
      <c r="Q428" s="503"/>
      <c r="R428" s="503"/>
      <c r="S428" s="503"/>
      <c r="T428" s="503"/>
      <c r="U428" s="503"/>
      <c r="V428" s="503"/>
      <c r="W428" s="503"/>
      <c r="X428" s="503"/>
      <c r="Y428" s="503"/>
      <c r="Z428" s="503"/>
      <c r="AA428" s="503"/>
      <c r="AB428" s="503"/>
      <c r="AC428" s="503"/>
      <c r="AD428" s="503"/>
    </row>
    <row r="429" spans="1:30" s="550" customFormat="1" x14ac:dyDescent="0.2">
      <c r="A429" s="510"/>
      <c r="B429" s="548"/>
      <c r="C429" s="548"/>
      <c r="D429" s="548"/>
      <c r="E429" s="548"/>
      <c r="F429" s="548"/>
      <c r="G429" s="548"/>
      <c r="H429" s="548"/>
      <c r="I429" s="548"/>
      <c r="J429" s="548"/>
      <c r="K429" s="549"/>
      <c r="L429" s="503"/>
      <c r="M429" s="503"/>
      <c r="N429" s="503"/>
      <c r="O429" s="503"/>
      <c r="P429" s="503"/>
      <c r="Q429" s="503"/>
      <c r="R429" s="503"/>
      <c r="S429" s="503"/>
      <c r="T429" s="503"/>
      <c r="U429" s="503"/>
      <c r="V429" s="503"/>
      <c r="W429" s="503"/>
      <c r="X429" s="503"/>
      <c r="Y429" s="503"/>
      <c r="Z429" s="503"/>
      <c r="AA429" s="503"/>
      <c r="AB429" s="503"/>
      <c r="AC429" s="503"/>
      <c r="AD429" s="503"/>
    </row>
    <row r="430" spans="1:30" s="550" customFormat="1" x14ac:dyDescent="0.2">
      <c r="A430" s="510"/>
      <c r="B430" s="548"/>
      <c r="C430" s="548"/>
      <c r="D430" s="548"/>
      <c r="E430" s="548"/>
      <c r="F430" s="548"/>
      <c r="G430" s="548"/>
      <c r="H430" s="548"/>
      <c r="I430" s="548"/>
      <c r="J430" s="548"/>
      <c r="K430" s="549"/>
      <c r="L430" s="503"/>
      <c r="M430" s="503"/>
      <c r="N430" s="503"/>
      <c r="O430" s="503"/>
      <c r="P430" s="503"/>
      <c r="Q430" s="503"/>
      <c r="R430" s="503"/>
      <c r="S430" s="503"/>
      <c r="T430" s="503"/>
      <c r="U430" s="503"/>
      <c r="V430" s="503"/>
      <c r="W430" s="503"/>
      <c r="X430" s="503"/>
      <c r="Y430" s="503"/>
      <c r="Z430" s="503"/>
      <c r="AA430" s="503"/>
      <c r="AB430" s="503"/>
      <c r="AC430" s="503"/>
      <c r="AD430" s="503"/>
    </row>
    <row r="431" spans="1:30" s="550" customFormat="1" x14ac:dyDescent="0.2">
      <c r="A431" s="510"/>
      <c r="B431" s="548"/>
      <c r="C431" s="548"/>
      <c r="D431" s="548"/>
      <c r="E431" s="548"/>
      <c r="F431" s="548"/>
      <c r="G431" s="548"/>
      <c r="H431" s="548"/>
      <c r="I431" s="548"/>
      <c r="J431" s="548"/>
      <c r="K431" s="549"/>
      <c r="L431" s="503"/>
      <c r="M431" s="503"/>
      <c r="N431" s="503"/>
      <c r="O431" s="503"/>
      <c r="P431" s="503"/>
      <c r="Q431" s="503"/>
      <c r="R431" s="503"/>
      <c r="S431" s="503"/>
      <c r="T431" s="503"/>
      <c r="U431" s="503"/>
      <c r="V431" s="503"/>
      <c r="W431" s="503"/>
      <c r="X431" s="503"/>
      <c r="Y431" s="503"/>
      <c r="Z431" s="503"/>
      <c r="AA431" s="503"/>
      <c r="AB431" s="503"/>
      <c r="AC431" s="503"/>
      <c r="AD431" s="503"/>
    </row>
    <row r="432" spans="1:30" s="550" customFormat="1" x14ac:dyDescent="0.2">
      <c r="A432" s="510"/>
      <c r="B432" s="548"/>
      <c r="C432" s="548"/>
      <c r="D432" s="548"/>
      <c r="E432" s="548"/>
      <c r="F432" s="548"/>
      <c r="G432" s="548"/>
      <c r="H432" s="548"/>
      <c r="I432" s="548"/>
      <c r="J432" s="548"/>
      <c r="K432" s="549"/>
      <c r="L432" s="503"/>
      <c r="M432" s="503"/>
      <c r="N432" s="503"/>
      <c r="O432" s="503"/>
      <c r="P432" s="503"/>
      <c r="Q432" s="503"/>
      <c r="R432" s="503"/>
      <c r="S432" s="503"/>
      <c r="T432" s="503"/>
      <c r="U432" s="503"/>
      <c r="V432" s="503"/>
      <c r="W432" s="503"/>
      <c r="X432" s="503"/>
      <c r="Y432" s="503"/>
      <c r="Z432" s="503"/>
      <c r="AA432" s="503"/>
      <c r="AB432" s="503"/>
      <c r="AC432" s="503"/>
      <c r="AD432" s="503"/>
    </row>
    <row r="433" spans="1:30" s="550" customFormat="1" x14ac:dyDescent="0.2">
      <c r="A433" s="510"/>
      <c r="B433" s="548"/>
      <c r="C433" s="548"/>
      <c r="D433" s="548"/>
      <c r="E433" s="548"/>
      <c r="F433" s="548"/>
      <c r="G433" s="548"/>
      <c r="H433" s="548"/>
      <c r="I433" s="548"/>
      <c r="J433" s="548"/>
      <c r="K433" s="549"/>
      <c r="L433" s="503"/>
      <c r="M433" s="503"/>
      <c r="N433" s="503"/>
      <c r="O433" s="503"/>
      <c r="P433" s="503"/>
      <c r="Q433" s="503"/>
      <c r="R433" s="503"/>
      <c r="S433" s="503"/>
      <c r="T433" s="503"/>
      <c r="U433" s="503"/>
      <c r="V433" s="503"/>
      <c r="W433" s="503"/>
      <c r="X433" s="503"/>
      <c r="Y433" s="503"/>
      <c r="Z433" s="503"/>
      <c r="AA433" s="503"/>
      <c r="AB433" s="503"/>
      <c r="AC433" s="503"/>
      <c r="AD433" s="503"/>
    </row>
    <row r="434" spans="1:30" s="550" customFormat="1" x14ac:dyDescent="0.2">
      <c r="A434" s="510"/>
      <c r="B434" s="548"/>
      <c r="C434" s="548"/>
      <c r="D434" s="548"/>
      <c r="E434" s="548"/>
      <c r="F434" s="548"/>
      <c r="G434" s="548"/>
      <c r="H434" s="548"/>
      <c r="I434" s="548"/>
      <c r="J434" s="548"/>
      <c r="K434" s="549"/>
      <c r="L434" s="503"/>
      <c r="M434" s="503"/>
      <c r="N434" s="503"/>
      <c r="O434" s="503"/>
      <c r="P434" s="503"/>
      <c r="Q434" s="503"/>
      <c r="R434" s="503"/>
      <c r="S434" s="503"/>
      <c r="T434" s="503"/>
      <c r="U434" s="503"/>
      <c r="V434" s="503"/>
      <c r="W434" s="503"/>
      <c r="X434" s="503"/>
      <c r="Y434" s="503"/>
      <c r="Z434" s="503"/>
      <c r="AA434" s="503"/>
      <c r="AB434" s="503"/>
      <c r="AC434" s="503"/>
      <c r="AD434" s="503"/>
    </row>
    <row r="435" spans="1:30" s="550" customFormat="1" x14ac:dyDescent="0.2">
      <c r="A435" s="510"/>
      <c r="B435" s="548"/>
      <c r="C435" s="548"/>
      <c r="D435" s="548"/>
      <c r="E435" s="548"/>
      <c r="F435" s="548"/>
      <c r="G435" s="548"/>
      <c r="H435" s="548"/>
      <c r="I435" s="548"/>
      <c r="J435" s="548"/>
      <c r="K435" s="548"/>
      <c r="L435" s="503"/>
      <c r="M435" s="503"/>
      <c r="N435" s="503"/>
      <c r="O435" s="503"/>
      <c r="P435" s="503"/>
      <c r="Q435" s="503"/>
      <c r="R435" s="503"/>
      <c r="S435" s="503"/>
      <c r="T435" s="503"/>
      <c r="U435" s="503"/>
      <c r="V435" s="503"/>
      <c r="W435" s="503"/>
      <c r="X435" s="503"/>
      <c r="Y435" s="503"/>
      <c r="Z435" s="503"/>
      <c r="AA435" s="503"/>
      <c r="AB435" s="503"/>
      <c r="AC435" s="503"/>
      <c r="AD435" s="503"/>
    </row>
    <row r="436" spans="1:30" s="550" customFormat="1" x14ac:dyDescent="0.2">
      <c r="A436" s="510"/>
      <c r="B436" s="548"/>
      <c r="C436" s="548"/>
      <c r="D436" s="548"/>
      <c r="E436" s="548"/>
      <c r="F436" s="548"/>
      <c r="G436" s="548"/>
      <c r="H436" s="548"/>
      <c r="I436" s="548"/>
      <c r="J436" s="548"/>
      <c r="K436" s="549"/>
      <c r="L436" s="503"/>
      <c r="M436" s="503"/>
      <c r="N436" s="503"/>
      <c r="O436" s="503"/>
      <c r="P436" s="503"/>
      <c r="Q436" s="503"/>
      <c r="R436" s="503"/>
      <c r="S436" s="503"/>
      <c r="T436" s="503"/>
      <c r="U436" s="503"/>
      <c r="V436" s="503"/>
      <c r="W436" s="503"/>
      <c r="X436" s="503"/>
      <c r="Y436" s="503"/>
      <c r="Z436" s="503"/>
      <c r="AA436" s="503"/>
      <c r="AB436" s="503"/>
      <c r="AC436" s="503"/>
      <c r="AD436" s="503"/>
    </row>
    <row r="437" spans="1:30" s="550" customFormat="1" x14ac:dyDescent="0.2">
      <c r="A437" s="510"/>
      <c r="B437" s="548"/>
      <c r="C437" s="548"/>
      <c r="D437" s="548"/>
      <c r="E437" s="548"/>
      <c r="F437" s="548"/>
      <c r="G437" s="548"/>
      <c r="H437" s="548"/>
      <c r="I437" s="548"/>
      <c r="J437" s="548"/>
      <c r="K437" s="549"/>
      <c r="L437" s="503"/>
      <c r="M437" s="503"/>
      <c r="N437" s="503"/>
      <c r="O437" s="503"/>
      <c r="P437" s="503"/>
      <c r="Q437" s="503"/>
      <c r="R437" s="503"/>
      <c r="S437" s="503"/>
      <c r="T437" s="503"/>
      <c r="U437" s="503"/>
      <c r="V437" s="503"/>
      <c r="W437" s="503"/>
      <c r="X437" s="503"/>
      <c r="Y437" s="503"/>
      <c r="Z437" s="503"/>
      <c r="AA437" s="503"/>
      <c r="AB437" s="503"/>
      <c r="AC437" s="503"/>
      <c r="AD437" s="503"/>
    </row>
    <row r="438" spans="1:30" s="550" customFormat="1" x14ac:dyDescent="0.2">
      <c r="A438" s="510"/>
      <c r="B438" s="548"/>
      <c r="C438" s="548"/>
      <c r="D438" s="548"/>
      <c r="E438" s="548"/>
      <c r="F438" s="548"/>
      <c r="G438" s="548"/>
      <c r="H438" s="548"/>
      <c r="I438" s="548"/>
      <c r="J438" s="548"/>
      <c r="K438" s="549"/>
      <c r="L438" s="503"/>
      <c r="M438" s="503"/>
      <c r="N438" s="503"/>
      <c r="O438" s="503"/>
      <c r="P438" s="503"/>
      <c r="Q438" s="503"/>
      <c r="R438" s="503"/>
      <c r="S438" s="503"/>
      <c r="T438" s="503"/>
      <c r="U438" s="503"/>
      <c r="V438" s="503"/>
      <c r="W438" s="503"/>
      <c r="X438" s="503"/>
      <c r="Y438" s="503"/>
      <c r="Z438" s="503"/>
      <c r="AA438" s="503"/>
      <c r="AB438" s="503"/>
      <c r="AC438" s="503"/>
      <c r="AD438" s="503"/>
    </row>
    <row r="439" spans="1:30" s="550" customFormat="1" x14ac:dyDescent="0.2">
      <c r="A439" s="510"/>
      <c r="B439" s="548"/>
      <c r="C439" s="548"/>
      <c r="D439" s="548"/>
      <c r="E439" s="548"/>
      <c r="F439" s="548"/>
      <c r="G439" s="548"/>
      <c r="H439" s="548"/>
      <c r="I439" s="548"/>
      <c r="J439" s="548"/>
      <c r="K439" s="549"/>
      <c r="L439" s="503"/>
      <c r="M439" s="503"/>
      <c r="N439" s="503"/>
      <c r="O439" s="503"/>
      <c r="P439" s="503"/>
      <c r="Q439" s="503"/>
      <c r="R439" s="503"/>
      <c r="S439" s="503"/>
      <c r="T439" s="503"/>
      <c r="U439" s="503"/>
      <c r="V439" s="503"/>
      <c r="W439" s="503"/>
      <c r="X439" s="503"/>
      <c r="Y439" s="503"/>
      <c r="Z439" s="503"/>
      <c r="AA439" s="503"/>
      <c r="AB439" s="503"/>
      <c r="AC439" s="503"/>
      <c r="AD439" s="503"/>
    </row>
    <row r="440" spans="1:30" s="550" customFormat="1" x14ac:dyDescent="0.2">
      <c r="A440" s="510"/>
      <c r="B440" s="548"/>
      <c r="C440" s="548"/>
      <c r="D440" s="548"/>
      <c r="E440" s="548"/>
      <c r="F440" s="548"/>
      <c r="G440" s="548"/>
      <c r="H440" s="548"/>
      <c r="I440" s="548"/>
      <c r="J440" s="548"/>
      <c r="K440" s="549"/>
      <c r="L440" s="503"/>
      <c r="M440" s="503"/>
      <c r="N440" s="503"/>
      <c r="O440" s="503"/>
      <c r="P440" s="503"/>
      <c r="Q440" s="503"/>
      <c r="R440" s="503"/>
      <c r="S440" s="503"/>
      <c r="T440" s="503"/>
      <c r="U440" s="503"/>
      <c r="V440" s="503"/>
      <c r="W440" s="503"/>
      <c r="X440" s="503"/>
      <c r="Y440" s="503"/>
      <c r="Z440" s="503"/>
      <c r="AA440" s="503"/>
      <c r="AB440" s="503"/>
      <c r="AC440" s="503"/>
      <c r="AD440" s="503"/>
    </row>
    <row r="441" spans="1:30" s="550" customFormat="1" x14ac:dyDescent="0.2">
      <c r="A441" s="510"/>
      <c r="B441" s="548"/>
      <c r="C441" s="548"/>
      <c r="D441" s="548"/>
      <c r="E441" s="548"/>
      <c r="F441" s="548"/>
      <c r="G441" s="548"/>
      <c r="H441" s="548"/>
      <c r="I441" s="548"/>
      <c r="J441" s="548"/>
      <c r="K441" s="549"/>
      <c r="L441" s="503"/>
      <c r="M441" s="503"/>
      <c r="N441" s="503"/>
      <c r="O441" s="503"/>
      <c r="P441" s="503"/>
      <c r="Q441" s="503"/>
      <c r="R441" s="503"/>
      <c r="S441" s="503"/>
      <c r="T441" s="503"/>
      <c r="U441" s="503"/>
      <c r="V441" s="503"/>
      <c r="W441" s="503"/>
      <c r="X441" s="503"/>
      <c r="Y441" s="503"/>
      <c r="Z441" s="503"/>
      <c r="AA441" s="503"/>
      <c r="AB441" s="503"/>
      <c r="AC441" s="503"/>
      <c r="AD441" s="503"/>
    </row>
    <row r="442" spans="1:30" s="550" customFormat="1" x14ac:dyDescent="0.2">
      <c r="A442" s="510"/>
      <c r="B442" s="548"/>
      <c r="C442" s="548"/>
      <c r="D442" s="548"/>
      <c r="E442" s="548"/>
      <c r="F442" s="548"/>
      <c r="G442" s="548"/>
      <c r="H442" s="548"/>
      <c r="I442" s="548"/>
      <c r="J442" s="548"/>
      <c r="K442" s="549"/>
      <c r="L442" s="503"/>
      <c r="M442" s="503"/>
      <c r="N442" s="503"/>
      <c r="O442" s="503"/>
      <c r="P442" s="503"/>
      <c r="Q442" s="503"/>
      <c r="R442" s="503"/>
      <c r="S442" s="503"/>
      <c r="T442" s="503"/>
      <c r="U442" s="503"/>
      <c r="V442" s="503"/>
      <c r="W442" s="503"/>
      <c r="X442" s="503"/>
      <c r="Y442" s="503"/>
      <c r="Z442" s="503"/>
      <c r="AA442" s="503"/>
      <c r="AB442" s="503"/>
      <c r="AC442" s="503"/>
      <c r="AD442" s="503"/>
    </row>
    <row r="443" spans="1:30" s="550" customFormat="1" x14ac:dyDescent="0.2">
      <c r="A443" s="510"/>
      <c r="B443" s="548"/>
      <c r="C443" s="548"/>
      <c r="D443" s="548"/>
      <c r="E443" s="548"/>
      <c r="F443" s="548"/>
      <c r="G443" s="548"/>
      <c r="H443" s="548"/>
      <c r="I443" s="548"/>
      <c r="J443" s="548"/>
      <c r="K443" s="549"/>
      <c r="L443" s="503"/>
      <c r="M443" s="503"/>
      <c r="N443" s="503"/>
      <c r="O443" s="503"/>
      <c r="P443" s="503"/>
      <c r="Q443" s="503"/>
      <c r="R443" s="503"/>
      <c r="S443" s="503"/>
      <c r="T443" s="503"/>
      <c r="U443" s="503"/>
      <c r="V443" s="503"/>
      <c r="W443" s="503"/>
      <c r="X443" s="503"/>
      <c r="Y443" s="503"/>
      <c r="Z443" s="503"/>
      <c r="AA443" s="503"/>
      <c r="AB443" s="503"/>
      <c r="AC443" s="503"/>
      <c r="AD443" s="503"/>
    </row>
    <row r="444" spans="1:30" s="550" customFormat="1" x14ac:dyDescent="0.2">
      <c r="A444" s="510"/>
      <c r="B444" s="548"/>
      <c r="C444" s="548"/>
      <c r="D444" s="548"/>
      <c r="E444" s="548"/>
      <c r="F444" s="548"/>
      <c r="G444" s="548"/>
      <c r="H444" s="548"/>
      <c r="I444" s="548"/>
      <c r="J444" s="548"/>
      <c r="K444" s="549"/>
      <c r="L444" s="503"/>
      <c r="M444" s="503"/>
      <c r="N444" s="503"/>
      <c r="O444" s="503"/>
      <c r="P444" s="503"/>
      <c r="Q444" s="503"/>
      <c r="R444" s="503"/>
      <c r="S444" s="503"/>
      <c r="T444" s="503"/>
      <c r="U444" s="503"/>
      <c r="V444" s="503"/>
      <c r="W444" s="503"/>
      <c r="X444" s="503"/>
      <c r="Y444" s="503"/>
      <c r="Z444" s="503"/>
      <c r="AA444" s="503"/>
      <c r="AB444" s="503"/>
      <c r="AC444" s="503"/>
      <c r="AD444" s="503"/>
    </row>
    <row r="445" spans="1:30" s="550" customFormat="1" x14ac:dyDescent="0.2">
      <c r="A445" s="510"/>
      <c r="B445" s="548"/>
      <c r="C445" s="548"/>
      <c r="D445" s="548"/>
      <c r="E445" s="548"/>
      <c r="F445" s="548"/>
      <c r="G445" s="548"/>
      <c r="H445" s="548"/>
      <c r="I445" s="548"/>
      <c r="J445" s="548"/>
      <c r="K445" s="549"/>
      <c r="L445" s="503"/>
      <c r="M445" s="503"/>
      <c r="N445" s="503"/>
      <c r="O445" s="503"/>
      <c r="P445" s="503"/>
      <c r="Q445" s="503"/>
      <c r="R445" s="503"/>
      <c r="S445" s="503"/>
      <c r="T445" s="503"/>
      <c r="U445" s="503"/>
      <c r="V445" s="503"/>
      <c r="W445" s="503"/>
      <c r="X445" s="503"/>
      <c r="Y445" s="503"/>
      <c r="Z445" s="503"/>
      <c r="AA445" s="503"/>
      <c r="AB445" s="503"/>
      <c r="AC445" s="503"/>
      <c r="AD445" s="503"/>
    </row>
    <row r="446" spans="1:30" s="550" customFormat="1" x14ac:dyDescent="0.2">
      <c r="A446" s="552"/>
      <c r="K446" s="503"/>
      <c r="L446" s="503"/>
      <c r="M446" s="503"/>
      <c r="N446" s="503"/>
      <c r="O446" s="503"/>
      <c r="P446" s="503"/>
      <c r="Q446" s="503"/>
      <c r="R446" s="503"/>
      <c r="S446" s="503"/>
      <c r="T446" s="503"/>
      <c r="U446" s="503"/>
      <c r="V446" s="503"/>
      <c r="W446" s="503"/>
      <c r="X446" s="503"/>
      <c r="Y446" s="503"/>
      <c r="Z446" s="503"/>
      <c r="AA446" s="503"/>
      <c r="AB446" s="503"/>
      <c r="AC446" s="503"/>
      <c r="AD446" s="503"/>
    </row>
    <row r="447" spans="1:30" s="550" customFormat="1" x14ac:dyDescent="0.2">
      <c r="A447" s="552"/>
      <c r="K447" s="503"/>
      <c r="L447" s="503"/>
      <c r="M447" s="503"/>
      <c r="N447" s="503"/>
      <c r="O447" s="503"/>
      <c r="P447" s="503"/>
      <c r="Q447" s="503"/>
      <c r="R447" s="503"/>
      <c r="S447" s="503"/>
      <c r="T447" s="503"/>
      <c r="U447" s="503"/>
      <c r="V447" s="503"/>
      <c r="W447" s="503"/>
      <c r="X447" s="503"/>
      <c r="Y447" s="503"/>
      <c r="Z447" s="503"/>
      <c r="AA447" s="503"/>
      <c r="AB447" s="503"/>
      <c r="AC447" s="503"/>
      <c r="AD447" s="503"/>
    </row>
    <row r="448" spans="1:30" s="550" customFormat="1" x14ac:dyDescent="0.2">
      <c r="A448" s="552"/>
      <c r="K448" s="503"/>
      <c r="L448" s="503"/>
      <c r="M448" s="503"/>
      <c r="N448" s="503"/>
      <c r="O448" s="503"/>
      <c r="P448" s="503"/>
      <c r="Q448" s="503"/>
      <c r="R448" s="503"/>
      <c r="S448" s="503"/>
      <c r="T448" s="503"/>
      <c r="U448" s="503"/>
      <c r="V448" s="503"/>
      <c r="W448" s="503"/>
      <c r="X448" s="503"/>
      <c r="Y448" s="503"/>
      <c r="Z448" s="503"/>
      <c r="AA448" s="503"/>
      <c r="AB448" s="503"/>
      <c r="AC448" s="503"/>
      <c r="AD448" s="503"/>
    </row>
    <row r="449" spans="1:30" s="550" customFormat="1" x14ac:dyDescent="0.2">
      <c r="A449" s="552"/>
      <c r="K449" s="503"/>
      <c r="L449" s="503"/>
      <c r="M449" s="503"/>
      <c r="N449" s="503"/>
      <c r="O449" s="503"/>
      <c r="P449" s="503"/>
      <c r="Q449" s="503"/>
      <c r="R449" s="503"/>
      <c r="S449" s="503"/>
      <c r="T449" s="503"/>
      <c r="U449" s="503"/>
      <c r="V449" s="503"/>
      <c r="W449" s="503"/>
      <c r="X449" s="503"/>
      <c r="Y449" s="503"/>
      <c r="Z449" s="503"/>
      <c r="AA449" s="503"/>
      <c r="AB449" s="503"/>
      <c r="AC449" s="503"/>
      <c r="AD449" s="503"/>
    </row>
    <row r="450" spans="1:30" s="550" customFormat="1" x14ac:dyDescent="0.2">
      <c r="A450" s="552"/>
      <c r="K450" s="503"/>
      <c r="L450" s="503"/>
      <c r="M450" s="503"/>
      <c r="N450" s="503"/>
      <c r="O450" s="503"/>
      <c r="P450" s="503"/>
      <c r="Q450" s="503"/>
      <c r="R450" s="503"/>
      <c r="S450" s="503"/>
      <c r="T450" s="503"/>
      <c r="U450" s="503"/>
      <c r="V450" s="503"/>
      <c r="W450" s="503"/>
      <c r="X450" s="503"/>
      <c r="Y450" s="503"/>
      <c r="Z450" s="503"/>
      <c r="AA450" s="503"/>
      <c r="AB450" s="503"/>
      <c r="AC450" s="503"/>
      <c r="AD450" s="503"/>
    </row>
    <row r="451" spans="1:30" s="550" customFormat="1" x14ac:dyDescent="0.2">
      <c r="A451" s="552"/>
      <c r="K451" s="503"/>
      <c r="L451" s="503"/>
      <c r="M451" s="503"/>
      <c r="N451" s="503"/>
      <c r="O451" s="503"/>
      <c r="P451" s="503"/>
      <c r="Q451" s="503"/>
      <c r="R451" s="503"/>
      <c r="S451" s="503"/>
      <c r="T451" s="503"/>
      <c r="U451" s="503"/>
      <c r="V451" s="503"/>
      <c r="W451" s="503"/>
      <c r="X451" s="503"/>
      <c r="Y451" s="503"/>
      <c r="Z451" s="503"/>
      <c r="AA451" s="503"/>
      <c r="AB451" s="503"/>
      <c r="AC451" s="503"/>
      <c r="AD451" s="503"/>
    </row>
    <row r="452" spans="1:30" s="550" customFormat="1" x14ac:dyDescent="0.2">
      <c r="A452" s="552"/>
      <c r="K452" s="503"/>
      <c r="L452" s="503"/>
      <c r="M452" s="503"/>
      <c r="N452" s="503"/>
      <c r="O452" s="503"/>
      <c r="P452" s="503"/>
      <c r="Q452" s="503"/>
      <c r="R452" s="503"/>
      <c r="S452" s="503"/>
      <c r="T452" s="503"/>
      <c r="U452" s="503"/>
      <c r="V452" s="503"/>
      <c r="W452" s="503"/>
      <c r="X452" s="503"/>
      <c r="Y452" s="503"/>
      <c r="Z452" s="503"/>
      <c r="AA452" s="503"/>
      <c r="AB452" s="503"/>
      <c r="AC452" s="503"/>
      <c r="AD452" s="503"/>
    </row>
    <row r="453" spans="1:30" s="550" customFormat="1" x14ac:dyDescent="0.2">
      <c r="A453" s="552"/>
      <c r="K453" s="503"/>
      <c r="L453" s="503"/>
      <c r="M453" s="503"/>
      <c r="N453" s="503"/>
      <c r="O453" s="503"/>
      <c r="P453" s="503"/>
      <c r="Q453" s="503"/>
      <c r="R453" s="503"/>
      <c r="S453" s="503"/>
      <c r="T453" s="503"/>
      <c r="U453" s="503"/>
      <c r="V453" s="503"/>
      <c r="W453" s="503"/>
      <c r="X453" s="503"/>
      <c r="Y453" s="503"/>
      <c r="Z453" s="503"/>
      <c r="AA453" s="503"/>
      <c r="AB453" s="503"/>
      <c r="AC453" s="503"/>
      <c r="AD453" s="503"/>
    </row>
    <row r="454" spans="1:30" s="550" customFormat="1" x14ac:dyDescent="0.2">
      <c r="A454" s="552"/>
      <c r="K454" s="503"/>
      <c r="L454" s="503"/>
      <c r="M454" s="503"/>
      <c r="N454" s="503"/>
      <c r="O454" s="503"/>
      <c r="P454" s="503"/>
      <c r="Q454" s="503"/>
      <c r="R454" s="503"/>
      <c r="S454" s="503"/>
      <c r="T454" s="503"/>
      <c r="U454" s="503"/>
      <c r="V454" s="503"/>
      <c r="W454" s="503"/>
      <c r="X454" s="503"/>
      <c r="Y454" s="503"/>
      <c r="Z454" s="503"/>
      <c r="AA454" s="503"/>
      <c r="AB454" s="503"/>
      <c r="AC454" s="503"/>
      <c r="AD454" s="503"/>
    </row>
    <row r="455" spans="1:30" s="550" customFormat="1" x14ac:dyDescent="0.2">
      <c r="A455" s="552"/>
      <c r="K455" s="503"/>
      <c r="L455" s="503"/>
      <c r="M455" s="503"/>
      <c r="N455" s="503"/>
      <c r="O455" s="503"/>
      <c r="P455" s="503"/>
      <c r="Q455" s="503"/>
      <c r="R455" s="503"/>
      <c r="S455" s="503"/>
      <c r="T455" s="503"/>
      <c r="U455" s="503"/>
      <c r="V455" s="503"/>
      <c r="W455" s="503"/>
      <c r="X455" s="503"/>
      <c r="Y455" s="503"/>
      <c r="Z455" s="503"/>
      <c r="AA455" s="503"/>
      <c r="AB455" s="503"/>
      <c r="AC455" s="503"/>
      <c r="AD455" s="503"/>
    </row>
    <row r="456" spans="1:30" s="550" customFormat="1" x14ac:dyDescent="0.2">
      <c r="A456" s="552"/>
      <c r="K456" s="503"/>
      <c r="L456" s="503"/>
      <c r="M456" s="503"/>
      <c r="N456" s="503"/>
      <c r="O456" s="503"/>
      <c r="P456" s="503"/>
      <c r="Q456" s="503"/>
      <c r="R456" s="503"/>
      <c r="S456" s="503"/>
      <c r="T456" s="503"/>
      <c r="U456" s="503"/>
      <c r="V456" s="503"/>
      <c r="W456" s="503"/>
      <c r="X456" s="503"/>
      <c r="Y456" s="503"/>
      <c r="Z456" s="503"/>
      <c r="AA456" s="503"/>
      <c r="AB456" s="503"/>
      <c r="AC456" s="503"/>
      <c r="AD456" s="503"/>
    </row>
    <row r="457" spans="1:30" s="550" customFormat="1" x14ac:dyDescent="0.2">
      <c r="A457" s="552"/>
      <c r="K457" s="503"/>
      <c r="L457" s="503"/>
      <c r="M457" s="503"/>
      <c r="N457" s="503"/>
      <c r="O457" s="503"/>
      <c r="P457" s="503"/>
      <c r="Q457" s="503"/>
      <c r="R457" s="503"/>
      <c r="S457" s="503"/>
      <c r="T457" s="503"/>
      <c r="U457" s="503"/>
      <c r="V457" s="503"/>
      <c r="W457" s="503"/>
      <c r="X457" s="503"/>
      <c r="Y457" s="503"/>
      <c r="Z457" s="503"/>
      <c r="AA457" s="503"/>
      <c r="AB457" s="503"/>
      <c r="AC457" s="503"/>
      <c r="AD457" s="503"/>
    </row>
    <row r="458" spans="1:30" s="550" customFormat="1" x14ac:dyDescent="0.2">
      <c r="A458" s="552"/>
      <c r="K458" s="503"/>
      <c r="L458" s="503"/>
      <c r="M458" s="503"/>
      <c r="N458" s="503"/>
      <c r="O458" s="503"/>
      <c r="P458" s="503"/>
      <c r="Q458" s="503"/>
      <c r="R458" s="503"/>
      <c r="S458" s="503"/>
      <c r="T458" s="503"/>
      <c r="U458" s="503"/>
      <c r="V458" s="503"/>
      <c r="W458" s="503"/>
      <c r="X458" s="503"/>
      <c r="Y458" s="503"/>
      <c r="Z458" s="503"/>
      <c r="AA458" s="503"/>
      <c r="AB458" s="503"/>
      <c r="AC458" s="503"/>
      <c r="AD458" s="503"/>
    </row>
    <row r="459" spans="1:30" s="420" customFormat="1" x14ac:dyDescent="0.2">
      <c r="A459" s="531"/>
      <c r="K459" s="504"/>
      <c r="L459" s="503"/>
      <c r="M459" s="503"/>
      <c r="N459" s="504"/>
      <c r="O459" s="504"/>
      <c r="P459" s="504"/>
      <c r="Q459" s="504"/>
      <c r="R459" s="504"/>
      <c r="S459" s="504"/>
      <c r="T459" s="504"/>
      <c r="U459" s="504"/>
      <c r="V459" s="504"/>
      <c r="W459" s="504"/>
      <c r="X459" s="504"/>
      <c r="Y459" s="504"/>
      <c r="Z459" s="504"/>
      <c r="AA459" s="504"/>
      <c r="AB459" s="504"/>
      <c r="AC459" s="504"/>
      <c r="AD459" s="504"/>
    </row>
    <row r="460" spans="1:30" s="420" customFormat="1" x14ac:dyDescent="0.2">
      <c r="A460" s="531"/>
      <c r="K460" s="504"/>
      <c r="L460" s="503"/>
      <c r="M460" s="503"/>
      <c r="N460" s="504"/>
      <c r="O460" s="504"/>
      <c r="P460" s="504"/>
      <c r="Q460" s="504"/>
      <c r="R460" s="504"/>
      <c r="S460" s="504"/>
      <c r="T460" s="504"/>
      <c r="U460" s="504"/>
      <c r="V460" s="504"/>
      <c r="W460" s="504"/>
      <c r="X460" s="504"/>
      <c r="Y460" s="504"/>
      <c r="Z460" s="504"/>
      <c r="AA460" s="504"/>
      <c r="AB460" s="504"/>
      <c r="AC460" s="504"/>
      <c r="AD460" s="504"/>
    </row>
    <row r="461" spans="1:30" s="420" customFormat="1" x14ac:dyDescent="0.2">
      <c r="A461" s="531"/>
      <c r="K461" s="504"/>
      <c r="L461" s="503"/>
      <c r="M461" s="503"/>
      <c r="N461" s="504"/>
      <c r="O461" s="504"/>
      <c r="P461" s="504"/>
      <c r="Q461" s="504"/>
      <c r="R461" s="504"/>
      <c r="S461" s="504"/>
      <c r="T461" s="504"/>
      <c r="U461" s="504"/>
      <c r="V461" s="504"/>
      <c r="W461" s="504"/>
      <c r="X461" s="504"/>
      <c r="Y461" s="504"/>
      <c r="Z461" s="504"/>
      <c r="AA461" s="504"/>
      <c r="AB461" s="504"/>
      <c r="AC461" s="504"/>
      <c r="AD461" s="504"/>
    </row>
    <row r="462" spans="1:30" s="420" customFormat="1" x14ac:dyDescent="0.2">
      <c r="A462" s="531"/>
      <c r="K462" s="504"/>
      <c r="L462" s="503"/>
      <c r="M462" s="503"/>
      <c r="N462" s="504"/>
      <c r="O462" s="504"/>
      <c r="P462" s="504"/>
      <c r="Q462" s="504"/>
      <c r="R462" s="504"/>
      <c r="S462" s="504"/>
      <c r="T462" s="504"/>
      <c r="U462" s="504"/>
      <c r="V462" s="504"/>
      <c r="W462" s="504"/>
      <c r="X462" s="504"/>
      <c r="Y462" s="504"/>
      <c r="Z462" s="504"/>
      <c r="AA462" s="504"/>
      <c r="AB462" s="504"/>
      <c r="AC462" s="504"/>
      <c r="AD462" s="504"/>
    </row>
    <row r="463" spans="1:30" s="420" customFormat="1" x14ac:dyDescent="0.2">
      <c r="A463" s="531"/>
      <c r="K463" s="504"/>
      <c r="L463" s="503"/>
      <c r="M463" s="503"/>
      <c r="N463" s="504"/>
      <c r="O463" s="504"/>
      <c r="P463" s="504"/>
      <c r="Q463" s="504"/>
      <c r="R463" s="504"/>
      <c r="S463" s="504"/>
      <c r="T463" s="504"/>
      <c r="U463" s="504"/>
      <c r="V463" s="504"/>
      <c r="W463" s="504"/>
      <c r="X463" s="504"/>
      <c r="Y463" s="504"/>
      <c r="Z463" s="504"/>
      <c r="AA463" s="504"/>
      <c r="AB463" s="504"/>
      <c r="AC463" s="504"/>
      <c r="AD463" s="504"/>
    </row>
    <row r="464" spans="1:30" s="420" customFormat="1" x14ac:dyDescent="0.2">
      <c r="A464" s="531"/>
      <c r="K464" s="504"/>
      <c r="L464" s="503"/>
      <c r="M464" s="503"/>
      <c r="N464" s="504"/>
      <c r="O464" s="504"/>
      <c r="P464" s="504"/>
      <c r="Q464" s="504"/>
      <c r="R464" s="504"/>
      <c r="S464" s="504"/>
      <c r="T464" s="504"/>
      <c r="U464" s="504"/>
      <c r="V464" s="504"/>
      <c r="W464" s="504"/>
      <c r="X464" s="504"/>
      <c r="Y464" s="504"/>
      <c r="Z464" s="504"/>
      <c r="AA464" s="504"/>
      <c r="AB464" s="504"/>
      <c r="AC464" s="504"/>
      <c r="AD464" s="504"/>
    </row>
    <row r="465" spans="1:30" s="420" customFormat="1" x14ac:dyDescent="0.2">
      <c r="A465" s="531"/>
      <c r="K465" s="504"/>
      <c r="L465" s="503"/>
      <c r="M465" s="503"/>
      <c r="N465" s="504"/>
      <c r="O465" s="504"/>
      <c r="P465" s="504"/>
      <c r="Q465" s="504"/>
      <c r="R465" s="504"/>
      <c r="S465" s="504"/>
      <c r="T465" s="504"/>
      <c r="U465" s="504"/>
      <c r="V465" s="504"/>
      <c r="W465" s="504"/>
      <c r="X465" s="504"/>
      <c r="Y465" s="504"/>
      <c r="Z465" s="504"/>
      <c r="AA465" s="504"/>
      <c r="AB465" s="504"/>
      <c r="AC465" s="504"/>
      <c r="AD465" s="504"/>
    </row>
    <row r="466" spans="1:30" s="420" customFormat="1" x14ac:dyDescent="0.2">
      <c r="A466" s="531"/>
      <c r="K466" s="504"/>
      <c r="L466" s="503"/>
      <c r="M466" s="503"/>
      <c r="N466" s="504"/>
      <c r="O466" s="504"/>
      <c r="P466" s="504"/>
      <c r="Q466" s="504"/>
      <c r="R466" s="504"/>
      <c r="S466" s="504"/>
      <c r="T466" s="504"/>
      <c r="U466" s="504"/>
      <c r="V466" s="504"/>
      <c r="W466" s="504"/>
      <c r="X466" s="504"/>
      <c r="Y466" s="504"/>
      <c r="Z466" s="504"/>
      <c r="AA466" s="504"/>
      <c r="AB466" s="504"/>
      <c r="AC466" s="504"/>
      <c r="AD466" s="504"/>
    </row>
    <row r="467" spans="1:30" s="420" customFormat="1" x14ac:dyDescent="0.2">
      <c r="A467" s="531"/>
      <c r="K467" s="504"/>
      <c r="L467" s="503"/>
      <c r="M467" s="503"/>
      <c r="N467" s="504"/>
      <c r="O467" s="504"/>
      <c r="P467" s="504"/>
      <c r="Q467" s="504"/>
      <c r="R467" s="504"/>
      <c r="S467" s="504"/>
      <c r="T467" s="504"/>
      <c r="U467" s="504"/>
      <c r="V467" s="504"/>
      <c r="W467" s="504"/>
      <c r="X467" s="504"/>
      <c r="Y467" s="504"/>
      <c r="Z467" s="504"/>
      <c r="AA467" s="504"/>
      <c r="AB467" s="504"/>
      <c r="AC467" s="504"/>
      <c r="AD467" s="504"/>
    </row>
    <row r="468" spans="1:30" s="420" customFormat="1" x14ac:dyDescent="0.2">
      <c r="A468" s="531"/>
      <c r="K468" s="504"/>
      <c r="L468" s="503"/>
      <c r="M468" s="503"/>
      <c r="N468" s="504"/>
      <c r="O468" s="504"/>
      <c r="P468" s="504"/>
      <c r="Q468" s="504"/>
      <c r="R468" s="504"/>
      <c r="S468" s="504"/>
      <c r="T468" s="504"/>
      <c r="U468" s="504"/>
      <c r="V468" s="504"/>
      <c r="W468" s="504"/>
      <c r="X468" s="504"/>
      <c r="Y468" s="504"/>
      <c r="Z468" s="504"/>
      <c r="AA468" s="504"/>
      <c r="AB468" s="504"/>
      <c r="AC468" s="504"/>
      <c r="AD468" s="504"/>
    </row>
    <row r="469" spans="1:30" s="420" customFormat="1" x14ac:dyDescent="0.2">
      <c r="A469" s="531"/>
      <c r="K469" s="504"/>
      <c r="L469" s="503"/>
      <c r="M469" s="503"/>
      <c r="N469" s="504"/>
      <c r="O469" s="504"/>
      <c r="P469" s="504"/>
      <c r="Q469" s="504"/>
      <c r="R469" s="504"/>
      <c r="S469" s="504"/>
      <c r="T469" s="504"/>
      <c r="U469" s="504"/>
      <c r="V469" s="504"/>
      <c r="W469" s="504"/>
      <c r="X469" s="504"/>
      <c r="Y469" s="504"/>
      <c r="Z469" s="504"/>
      <c r="AA469" s="504"/>
      <c r="AB469" s="504"/>
      <c r="AC469" s="504"/>
      <c r="AD469" s="504"/>
    </row>
    <row r="470" spans="1:30" s="420" customFormat="1" x14ac:dyDescent="0.2">
      <c r="A470" s="531"/>
      <c r="K470" s="504"/>
      <c r="L470" s="503"/>
      <c r="M470" s="503"/>
      <c r="N470" s="504"/>
      <c r="O470" s="504"/>
      <c r="P470" s="504"/>
      <c r="Q470" s="504"/>
      <c r="R470" s="504"/>
      <c r="S470" s="504"/>
      <c r="T470" s="504"/>
      <c r="U470" s="504"/>
      <c r="V470" s="504"/>
      <c r="W470" s="504"/>
      <c r="X470" s="504"/>
      <c r="Y470" s="504"/>
      <c r="Z470" s="504"/>
      <c r="AA470" s="504"/>
      <c r="AB470" s="504"/>
      <c r="AC470" s="504"/>
      <c r="AD470" s="504"/>
    </row>
    <row r="471" spans="1:30" s="420" customFormat="1" x14ac:dyDescent="0.2">
      <c r="A471" s="531"/>
      <c r="K471" s="504"/>
      <c r="L471" s="503"/>
      <c r="M471" s="503"/>
      <c r="N471" s="504"/>
      <c r="O471" s="504"/>
      <c r="P471" s="504"/>
      <c r="Q471" s="504"/>
      <c r="R471" s="504"/>
      <c r="S471" s="504"/>
      <c r="T471" s="504"/>
      <c r="U471" s="504"/>
      <c r="V471" s="504"/>
      <c r="W471" s="504"/>
      <c r="X471" s="504"/>
      <c r="Y471" s="504"/>
      <c r="Z471" s="504"/>
      <c r="AA471" s="504"/>
      <c r="AB471" s="504"/>
      <c r="AC471" s="504"/>
      <c r="AD471" s="504"/>
    </row>
    <row r="472" spans="1:30" s="420" customFormat="1" x14ac:dyDescent="0.2">
      <c r="A472" s="531"/>
      <c r="K472" s="504"/>
      <c r="L472" s="503"/>
      <c r="M472" s="503"/>
      <c r="N472" s="504"/>
      <c r="O472" s="504"/>
      <c r="P472" s="504"/>
      <c r="Q472" s="504"/>
      <c r="R472" s="504"/>
      <c r="S472" s="504"/>
      <c r="T472" s="504"/>
      <c r="U472" s="504"/>
      <c r="V472" s="504"/>
      <c r="W472" s="504"/>
      <c r="X472" s="504"/>
      <c r="Y472" s="504"/>
      <c r="Z472" s="504"/>
      <c r="AA472" s="504"/>
      <c r="AB472" s="504"/>
      <c r="AC472" s="504"/>
      <c r="AD472" s="504"/>
    </row>
    <row r="473" spans="1:30" s="420" customFormat="1" x14ac:dyDescent="0.2">
      <c r="A473" s="531"/>
      <c r="K473" s="504"/>
      <c r="L473" s="503"/>
      <c r="M473" s="503"/>
      <c r="N473" s="504"/>
      <c r="O473" s="504"/>
      <c r="P473" s="504"/>
      <c r="Q473" s="504"/>
      <c r="R473" s="504"/>
      <c r="S473" s="504"/>
      <c r="T473" s="504"/>
      <c r="U473" s="504"/>
      <c r="V473" s="504"/>
      <c r="W473" s="504"/>
      <c r="X473" s="504"/>
      <c r="Y473" s="504"/>
      <c r="Z473" s="504"/>
      <c r="AA473" s="504"/>
      <c r="AB473" s="504"/>
      <c r="AC473" s="504"/>
      <c r="AD473" s="504"/>
    </row>
    <row r="474" spans="1:30" s="420" customFormat="1" x14ac:dyDescent="0.2">
      <c r="A474" s="531"/>
      <c r="K474" s="504"/>
      <c r="L474" s="503"/>
      <c r="M474" s="503"/>
      <c r="N474" s="504"/>
      <c r="O474" s="504"/>
      <c r="P474" s="504"/>
      <c r="Q474" s="504"/>
      <c r="R474" s="504"/>
      <c r="S474" s="504"/>
      <c r="T474" s="504"/>
      <c r="U474" s="504"/>
      <c r="V474" s="504"/>
      <c r="W474" s="504"/>
      <c r="X474" s="504"/>
      <c r="Y474" s="504"/>
      <c r="Z474" s="504"/>
      <c r="AA474" s="504"/>
      <c r="AB474" s="504"/>
      <c r="AC474" s="504"/>
      <c r="AD474" s="504"/>
    </row>
    <row r="475" spans="1:30" s="420" customFormat="1" x14ac:dyDescent="0.2">
      <c r="A475" s="531"/>
      <c r="K475" s="504"/>
      <c r="L475" s="503"/>
      <c r="M475" s="503"/>
      <c r="N475" s="504"/>
      <c r="O475" s="504"/>
      <c r="P475" s="504"/>
      <c r="Q475" s="504"/>
      <c r="R475" s="504"/>
      <c r="S475" s="504"/>
      <c r="T475" s="504"/>
      <c r="U475" s="504"/>
      <c r="V475" s="504"/>
      <c r="W475" s="504"/>
      <c r="X475" s="504"/>
      <c r="Y475" s="504"/>
      <c r="Z475" s="504"/>
      <c r="AA475" s="504"/>
      <c r="AB475" s="504"/>
      <c r="AC475" s="504"/>
      <c r="AD475" s="504"/>
    </row>
    <row r="476" spans="1:30" s="420" customFormat="1" x14ac:dyDescent="0.2">
      <c r="A476" s="531"/>
      <c r="K476" s="504"/>
      <c r="L476" s="503"/>
      <c r="M476" s="503"/>
      <c r="N476" s="504"/>
      <c r="O476" s="504"/>
      <c r="P476" s="504"/>
      <c r="Q476" s="504"/>
      <c r="R476" s="504"/>
      <c r="S476" s="504"/>
      <c r="T476" s="504"/>
      <c r="U476" s="504"/>
      <c r="V476" s="504"/>
      <c r="W476" s="504"/>
      <c r="X476" s="504"/>
      <c r="Y476" s="504"/>
      <c r="Z476" s="504"/>
      <c r="AA476" s="504"/>
      <c r="AB476" s="504"/>
      <c r="AC476" s="504"/>
      <c r="AD476" s="504"/>
    </row>
    <row r="477" spans="1:30" s="420" customFormat="1" x14ac:dyDescent="0.2">
      <c r="A477" s="531"/>
      <c r="K477" s="504"/>
      <c r="L477" s="503"/>
      <c r="M477" s="503"/>
      <c r="N477" s="504"/>
      <c r="O477" s="504"/>
      <c r="P477" s="504"/>
      <c r="Q477" s="504"/>
      <c r="R477" s="504"/>
      <c r="S477" s="504"/>
      <c r="T477" s="504"/>
      <c r="U477" s="504"/>
      <c r="V477" s="504"/>
      <c r="W477" s="504"/>
      <c r="X477" s="504"/>
      <c r="Y477" s="504"/>
      <c r="Z477" s="504"/>
      <c r="AA477" s="504"/>
      <c r="AB477" s="504"/>
      <c r="AC477" s="504"/>
      <c r="AD477" s="504"/>
    </row>
    <row r="478" spans="1:30" s="420" customFormat="1" x14ac:dyDescent="0.2">
      <c r="A478" s="531"/>
      <c r="K478" s="504"/>
      <c r="L478" s="503"/>
      <c r="M478" s="503"/>
      <c r="N478" s="504"/>
      <c r="O478" s="504"/>
      <c r="P478" s="504"/>
      <c r="Q478" s="504"/>
      <c r="R478" s="504"/>
      <c r="S478" s="504"/>
      <c r="T478" s="504"/>
      <c r="U478" s="504"/>
      <c r="V478" s="504"/>
      <c r="W478" s="504"/>
      <c r="X478" s="504"/>
      <c r="Y478" s="504"/>
      <c r="Z478" s="504"/>
      <c r="AA478" s="504"/>
      <c r="AB478" s="504"/>
      <c r="AC478" s="504"/>
      <c r="AD478" s="504"/>
    </row>
    <row r="479" spans="1:30" s="420" customFormat="1" x14ac:dyDescent="0.2">
      <c r="A479" s="531"/>
      <c r="K479" s="504"/>
      <c r="L479" s="503"/>
      <c r="M479" s="503"/>
      <c r="N479" s="504"/>
      <c r="O479" s="504"/>
      <c r="P479" s="504"/>
      <c r="Q479" s="504"/>
      <c r="R479" s="504"/>
      <c r="S479" s="504"/>
      <c r="T479" s="504"/>
      <c r="U479" s="504"/>
      <c r="V479" s="504"/>
      <c r="W479" s="504"/>
      <c r="X479" s="504"/>
      <c r="Y479" s="504"/>
      <c r="Z479" s="504"/>
      <c r="AA479" s="504"/>
      <c r="AB479" s="504"/>
      <c r="AC479" s="504"/>
      <c r="AD479" s="504"/>
    </row>
    <row r="480" spans="1:30" s="420" customFormat="1" x14ac:dyDescent="0.2">
      <c r="A480" s="531"/>
      <c r="K480" s="504"/>
      <c r="L480" s="503"/>
      <c r="M480" s="503"/>
      <c r="N480" s="504"/>
      <c r="O480" s="504"/>
      <c r="P480" s="504"/>
      <c r="Q480" s="504"/>
      <c r="R480" s="504"/>
      <c r="S480" s="504"/>
      <c r="T480" s="504"/>
      <c r="U480" s="504"/>
      <c r="V480" s="504"/>
      <c r="W480" s="504"/>
      <c r="X480" s="504"/>
      <c r="Y480" s="504"/>
      <c r="Z480" s="504"/>
      <c r="AA480" s="504"/>
      <c r="AB480" s="504"/>
      <c r="AC480" s="504"/>
      <c r="AD480" s="504"/>
    </row>
    <row r="481" spans="1:30" s="420" customFormat="1" x14ac:dyDescent="0.2">
      <c r="A481" s="531"/>
      <c r="K481" s="504"/>
      <c r="L481" s="503"/>
      <c r="M481" s="503"/>
      <c r="N481" s="504"/>
      <c r="O481" s="504"/>
      <c r="P481" s="504"/>
      <c r="Q481" s="504"/>
      <c r="R481" s="504"/>
      <c r="S481" s="504"/>
      <c r="T481" s="504"/>
      <c r="U481" s="504"/>
      <c r="V481" s="504"/>
      <c r="W481" s="504"/>
      <c r="X481" s="504"/>
      <c r="Y481" s="504"/>
      <c r="Z481" s="504"/>
      <c r="AA481" s="504"/>
      <c r="AB481" s="504"/>
      <c r="AC481" s="504"/>
      <c r="AD481" s="504"/>
    </row>
    <row r="482" spans="1:30" s="420" customFormat="1" x14ac:dyDescent="0.2">
      <c r="A482" s="531"/>
      <c r="K482" s="504"/>
      <c r="L482" s="503"/>
      <c r="M482" s="503"/>
      <c r="N482" s="504"/>
      <c r="O482" s="504"/>
      <c r="P482" s="504"/>
      <c r="Q482" s="504"/>
      <c r="R482" s="504"/>
      <c r="S482" s="504"/>
      <c r="T482" s="504"/>
      <c r="U482" s="504"/>
      <c r="V482" s="504"/>
      <c r="W482" s="504"/>
      <c r="X482" s="504"/>
      <c r="Y482" s="504"/>
      <c r="Z482" s="504"/>
      <c r="AA482" s="504"/>
      <c r="AB482" s="504"/>
      <c r="AC482" s="504"/>
      <c r="AD482" s="504"/>
    </row>
    <row r="483" spans="1:30" s="420" customFormat="1" x14ac:dyDescent="0.2">
      <c r="A483" s="531"/>
      <c r="K483" s="504"/>
      <c r="L483" s="503"/>
      <c r="M483" s="503"/>
      <c r="N483" s="504"/>
      <c r="O483" s="504"/>
      <c r="P483" s="504"/>
      <c r="Q483" s="504"/>
      <c r="R483" s="504"/>
      <c r="S483" s="504"/>
      <c r="T483" s="504"/>
      <c r="U483" s="504"/>
      <c r="V483" s="504"/>
      <c r="W483" s="504"/>
      <c r="X483" s="504"/>
      <c r="Y483" s="504"/>
      <c r="Z483" s="504"/>
      <c r="AA483" s="504"/>
      <c r="AB483" s="504"/>
      <c r="AC483" s="504"/>
      <c r="AD483" s="504"/>
    </row>
    <row r="484" spans="1:30" s="420" customFormat="1" x14ac:dyDescent="0.2">
      <c r="A484" s="531"/>
      <c r="K484" s="504"/>
      <c r="L484" s="503"/>
      <c r="M484" s="503"/>
      <c r="N484" s="504"/>
      <c r="O484" s="504"/>
      <c r="P484" s="504"/>
      <c r="Q484" s="504"/>
      <c r="R484" s="504"/>
      <c r="S484" s="504"/>
      <c r="T484" s="504"/>
      <c r="U484" s="504"/>
      <c r="V484" s="504"/>
      <c r="W484" s="504"/>
      <c r="X484" s="504"/>
      <c r="Y484" s="504"/>
      <c r="Z484" s="504"/>
      <c r="AA484" s="504"/>
      <c r="AB484" s="504"/>
      <c r="AC484" s="504"/>
      <c r="AD484" s="504"/>
    </row>
    <row r="485" spans="1:30" s="420" customFormat="1" x14ac:dyDescent="0.2">
      <c r="A485" s="531"/>
      <c r="K485" s="504"/>
      <c r="L485" s="503"/>
      <c r="M485" s="503"/>
      <c r="N485" s="504"/>
      <c r="O485" s="504"/>
      <c r="P485" s="504"/>
      <c r="Q485" s="504"/>
      <c r="R485" s="504"/>
      <c r="S485" s="504"/>
      <c r="T485" s="504"/>
      <c r="U485" s="504"/>
      <c r="V485" s="504"/>
      <c r="W485" s="504"/>
      <c r="X485" s="504"/>
      <c r="Y485" s="504"/>
      <c r="Z485" s="504"/>
      <c r="AA485" s="504"/>
      <c r="AB485" s="504"/>
      <c r="AC485" s="504"/>
      <c r="AD485" s="504"/>
    </row>
    <row r="486" spans="1:30" s="420" customFormat="1" x14ac:dyDescent="0.2">
      <c r="A486" s="531"/>
      <c r="K486" s="504"/>
      <c r="L486" s="503"/>
      <c r="M486" s="503"/>
      <c r="N486" s="504"/>
      <c r="O486" s="504"/>
      <c r="P486" s="504"/>
      <c r="Q486" s="504"/>
      <c r="R486" s="504"/>
      <c r="S486" s="504"/>
      <c r="T486" s="504"/>
      <c r="U486" s="504"/>
      <c r="V486" s="504"/>
      <c r="W486" s="504"/>
      <c r="X486" s="504"/>
      <c r="Y486" s="504"/>
      <c r="Z486" s="504"/>
      <c r="AA486" s="504"/>
      <c r="AB486" s="504"/>
      <c r="AC486" s="504"/>
      <c r="AD486" s="504"/>
    </row>
    <row r="487" spans="1:30" s="420" customFormat="1" x14ac:dyDescent="0.2">
      <c r="A487" s="531"/>
      <c r="K487" s="504"/>
      <c r="L487" s="503"/>
      <c r="M487" s="503"/>
      <c r="N487" s="504"/>
      <c r="O487" s="504"/>
      <c r="P487" s="504"/>
      <c r="Q487" s="504"/>
      <c r="R487" s="504"/>
      <c r="S487" s="504"/>
      <c r="T487" s="504"/>
      <c r="U487" s="504"/>
      <c r="V487" s="504"/>
      <c r="W487" s="504"/>
      <c r="X487" s="504"/>
      <c r="Y487" s="504"/>
      <c r="Z487" s="504"/>
      <c r="AA487" s="504"/>
      <c r="AB487" s="504"/>
      <c r="AC487" s="504"/>
      <c r="AD487" s="504"/>
    </row>
    <row r="488" spans="1:30" s="420" customFormat="1" x14ac:dyDescent="0.2">
      <c r="A488" s="531"/>
      <c r="K488" s="504"/>
      <c r="L488" s="503"/>
      <c r="M488" s="503"/>
      <c r="N488" s="504"/>
      <c r="O488" s="504"/>
      <c r="P488" s="504"/>
      <c r="Q488" s="504"/>
      <c r="R488" s="504"/>
      <c r="S488" s="504"/>
      <c r="T488" s="504"/>
      <c r="U488" s="504"/>
      <c r="V488" s="504"/>
      <c r="W488" s="504"/>
      <c r="X488" s="504"/>
      <c r="Y488" s="504"/>
      <c r="Z488" s="504"/>
      <c r="AA488" s="504"/>
      <c r="AB488" s="504"/>
      <c r="AC488" s="504"/>
      <c r="AD488" s="504"/>
    </row>
    <row r="489" spans="1:30" s="420" customFormat="1" x14ac:dyDescent="0.2">
      <c r="A489" s="531"/>
      <c r="K489" s="504"/>
      <c r="L489" s="503"/>
      <c r="M489" s="503"/>
      <c r="N489" s="504"/>
      <c r="O489" s="504"/>
      <c r="P489" s="504"/>
      <c r="Q489" s="504"/>
      <c r="R489" s="504"/>
      <c r="S489" s="504"/>
      <c r="T489" s="504"/>
      <c r="U489" s="504"/>
      <c r="V489" s="504"/>
      <c r="W489" s="504"/>
      <c r="X489" s="504"/>
      <c r="Y489" s="504"/>
      <c r="Z489" s="504"/>
      <c r="AA489" s="504"/>
      <c r="AB489" s="504"/>
      <c r="AC489" s="504"/>
      <c r="AD489" s="504"/>
    </row>
    <row r="490" spans="1:30" s="420" customFormat="1" x14ac:dyDescent="0.2">
      <c r="A490" s="531"/>
      <c r="K490" s="504"/>
      <c r="L490" s="503"/>
      <c r="M490" s="503"/>
      <c r="N490" s="504"/>
      <c r="O490" s="504"/>
      <c r="P490" s="504"/>
      <c r="Q490" s="504"/>
      <c r="R490" s="504"/>
      <c r="S490" s="504"/>
      <c r="T490" s="504"/>
      <c r="U490" s="504"/>
      <c r="V490" s="504"/>
      <c r="W490" s="504"/>
      <c r="X490" s="504"/>
      <c r="Y490" s="504"/>
      <c r="Z490" s="504"/>
      <c r="AA490" s="504"/>
      <c r="AB490" s="504"/>
      <c r="AC490" s="504"/>
      <c r="AD490" s="504"/>
    </row>
    <row r="491" spans="1:30" s="420" customFormat="1" x14ac:dyDescent="0.2">
      <c r="A491" s="531"/>
      <c r="K491" s="504"/>
      <c r="L491" s="503"/>
      <c r="M491" s="503"/>
      <c r="N491" s="504"/>
      <c r="O491" s="504"/>
      <c r="P491" s="504"/>
      <c r="Q491" s="504"/>
      <c r="R491" s="504"/>
      <c r="S491" s="504"/>
      <c r="T491" s="504"/>
      <c r="U491" s="504"/>
      <c r="V491" s="504"/>
      <c r="W491" s="504"/>
      <c r="X491" s="504"/>
      <c r="Y491" s="504"/>
      <c r="Z491" s="504"/>
      <c r="AA491" s="504"/>
      <c r="AB491" s="504"/>
      <c r="AC491" s="504"/>
      <c r="AD491" s="504"/>
    </row>
    <row r="492" spans="1:30" s="420" customFormat="1" x14ac:dyDescent="0.2">
      <c r="A492" s="531"/>
      <c r="K492" s="504"/>
      <c r="L492" s="503"/>
      <c r="M492" s="503"/>
      <c r="N492" s="504"/>
      <c r="O492" s="504"/>
      <c r="P492" s="504"/>
      <c r="Q492" s="504"/>
      <c r="R492" s="504"/>
      <c r="S492" s="504"/>
      <c r="T492" s="504"/>
      <c r="U492" s="504"/>
      <c r="V492" s="504"/>
      <c r="W492" s="504"/>
      <c r="X492" s="504"/>
      <c r="Y492" s="504"/>
      <c r="Z492" s="504"/>
      <c r="AA492" s="504"/>
      <c r="AB492" s="504"/>
      <c r="AC492" s="504"/>
      <c r="AD492" s="504"/>
    </row>
    <row r="493" spans="1:30" s="420" customFormat="1" x14ac:dyDescent="0.2">
      <c r="A493" s="531"/>
      <c r="K493" s="504"/>
      <c r="L493" s="503"/>
      <c r="M493" s="503"/>
      <c r="N493" s="504"/>
      <c r="O493" s="504"/>
      <c r="P493" s="504"/>
      <c r="Q493" s="504"/>
      <c r="R493" s="504"/>
      <c r="S493" s="504"/>
      <c r="T493" s="504"/>
      <c r="U493" s="504"/>
      <c r="V493" s="504"/>
      <c r="W493" s="504"/>
      <c r="X493" s="504"/>
      <c r="Y493" s="504"/>
      <c r="Z493" s="504"/>
      <c r="AA493" s="504"/>
      <c r="AB493" s="504"/>
      <c r="AC493" s="504"/>
      <c r="AD493" s="504"/>
    </row>
    <row r="494" spans="1:30" s="420" customFormat="1" x14ac:dyDescent="0.2">
      <c r="A494" s="531"/>
      <c r="K494" s="504"/>
      <c r="L494" s="503"/>
      <c r="M494" s="503"/>
      <c r="N494" s="504"/>
      <c r="O494" s="504"/>
      <c r="P494" s="504"/>
      <c r="Q494" s="504"/>
      <c r="R494" s="504"/>
      <c r="S494" s="504"/>
      <c r="T494" s="504"/>
      <c r="U494" s="504"/>
      <c r="V494" s="504"/>
      <c r="W494" s="504"/>
      <c r="X494" s="504"/>
      <c r="Y494" s="504"/>
      <c r="Z494" s="504"/>
      <c r="AA494" s="504"/>
      <c r="AB494" s="504"/>
      <c r="AC494" s="504"/>
      <c r="AD494" s="504"/>
    </row>
    <row r="495" spans="1:30" s="420" customFormat="1" x14ac:dyDescent="0.2">
      <c r="A495" s="531"/>
      <c r="K495" s="504"/>
      <c r="L495" s="503"/>
      <c r="M495" s="503"/>
      <c r="N495" s="504"/>
      <c r="O495" s="504"/>
      <c r="P495" s="504"/>
      <c r="Q495" s="504"/>
      <c r="R495" s="504"/>
      <c r="S495" s="504"/>
      <c r="T495" s="504"/>
      <c r="U495" s="504"/>
      <c r="V495" s="504"/>
      <c r="W495" s="504"/>
      <c r="X495" s="504"/>
      <c r="Y495" s="504"/>
      <c r="Z495" s="504"/>
      <c r="AA495" s="504"/>
      <c r="AB495" s="504"/>
      <c r="AC495" s="504"/>
      <c r="AD495" s="504"/>
    </row>
    <row r="496" spans="1:30" s="420" customFormat="1" x14ac:dyDescent="0.2">
      <c r="A496" s="531"/>
      <c r="K496" s="504"/>
      <c r="L496" s="503"/>
      <c r="M496" s="503"/>
      <c r="N496" s="504"/>
      <c r="O496" s="504"/>
      <c r="P496" s="504"/>
      <c r="Q496" s="504"/>
      <c r="R496" s="504"/>
      <c r="S496" s="504"/>
      <c r="T496" s="504"/>
      <c r="U496" s="504"/>
      <c r="V496" s="504"/>
      <c r="W496" s="504"/>
      <c r="X496" s="504"/>
      <c r="Y496" s="504"/>
      <c r="Z496" s="504"/>
      <c r="AA496" s="504"/>
      <c r="AB496" s="504"/>
      <c r="AC496" s="504"/>
      <c r="AD496" s="504"/>
    </row>
    <row r="497" spans="1:30" s="420" customFormat="1" x14ac:dyDescent="0.2">
      <c r="A497" s="531"/>
      <c r="K497" s="504"/>
      <c r="L497" s="503"/>
      <c r="M497" s="503"/>
      <c r="N497" s="504"/>
      <c r="O497" s="504"/>
      <c r="P497" s="504"/>
      <c r="Q497" s="504"/>
      <c r="R497" s="504"/>
      <c r="S497" s="504"/>
      <c r="T497" s="504"/>
      <c r="U497" s="504"/>
      <c r="V497" s="504"/>
      <c r="W497" s="504"/>
      <c r="X497" s="504"/>
      <c r="Y497" s="504"/>
      <c r="Z497" s="504"/>
      <c r="AA497" s="504"/>
      <c r="AB497" s="504"/>
      <c r="AC497" s="504"/>
      <c r="AD497" s="504"/>
    </row>
    <row r="498" spans="1:30" s="420" customFormat="1" x14ac:dyDescent="0.2">
      <c r="A498" s="531"/>
      <c r="K498" s="504"/>
      <c r="L498" s="503"/>
      <c r="M498" s="503"/>
      <c r="N498" s="504"/>
      <c r="O498" s="504"/>
      <c r="P498" s="504"/>
      <c r="Q498" s="504"/>
      <c r="R498" s="504"/>
      <c r="S498" s="504"/>
      <c r="T498" s="504"/>
      <c r="U498" s="504"/>
      <c r="V498" s="504"/>
      <c r="W498" s="504"/>
      <c r="X498" s="504"/>
      <c r="Y498" s="504"/>
      <c r="Z498" s="504"/>
      <c r="AA498" s="504"/>
      <c r="AB498" s="504"/>
      <c r="AC498" s="504"/>
      <c r="AD498" s="504"/>
    </row>
    <row r="499" spans="1:30" s="420" customFormat="1" x14ac:dyDescent="0.2">
      <c r="A499" s="531"/>
      <c r="K499" s="504"/>
      <c r="L499" s="503"/>
      <c r="M499" s="503"/>
      <c r="N499" s="504"/>
      <c r="O499" s="504"/>
      <c r="P499" s="504"/>
      <c r="Q499" s="504"/>
      <c r="R499" s="504"/>
      <c r="S499" s="504"/>
      <c r="T499" s="504"/>
      <c r="U499" s="504"/>
      <c r="V499" s="504"/>
      <c r="W499" s="504"/>
      <c r="X499" s="504"/>
      <c r="Y499" s="504"/>
      <c r="Z499" s="504"/>
      <c r="AA499" s="504"/>
      <c r="AB499" s="504"/>
      <c r="AC499" s="504"/>
      <c r="AD499" s="504"/>
    </row>
    <row r="500" spans="1:30" s="420" customFormat="1" x14ac:dyDescent="0.2">
      <c r="A500" s="531"/>
      <c r="K500" s="504"/>
      <c r="L500" s="503"/>
      <c r="M500" s="503"/>
      <c r="N500" s="504"/>
      <c r="O500" s="504"/>
      <c r="P500" s="504"/>
      <c r="Q500" s="504"/>
      <c r="R500" s="504"/>
      <c r="S500" s="504"/>
      <c r="T500" s="504"/>
      <c r="U500" s="504"/>
      <c r="V500" s="504"/>
      <c r="W500" s="504"/>
      <c r="X500" s="504"/>
      <c r="Y500" s="504"/>
      <c r="Z500" s="504"/>
      <c r="AA500" s="504"/>
      <c r="AB500" s="504"/>
      <c r="AC500" s="504"/>
      <c r="AD500" s="504"/>
    </row>
    <row r="501" spans="1:30" s="420" customFormat="1" x14ac:dyDescent="0.2">
      <c r="A501" s="531"/>
      <c r="K501" s="504"/>
      <c r="L501" s="503"/>
      <c r="M501" s="503"/>
      <c r="N501" s="504"/>
      <c r="O501" s="504"/>
      <c r="P501" s="504"/>
      <c r="Q501" s="504"/>
      <c r="R501" s="504"/>
      <c r="S501" s="504"/>
      <c r="T501" s="504"/>
      <c r="U501" s="504"/>
      <c r="V501" s="504"/>
      <c r="W501" s="504"/>
      <c r="X501" s="504"/>
      <c r="Y501" s="504"/>
      <c r="Z501" s="504"/>
      <c r="AA501" s="504"/>
      <c r="AB501" s="504"/>
      <c r="AC501" s="504"/>
      <c r="AD501" s="504"/>
    </row>
    <row r="502" spans="1:30" s="420" customFormat="1" x14ac:dyDescent="0.2">
      <c r="A502" s="531"/>
      <c r="K502" s="504"/>
      <c r="L502" s="503"/>
      <c r="M502" s="503"/>
      <c r="N502" s="504"/>
      <c r="O502" s="504"/>
      <c r="P502" s="504"/>
      <c r="Q502" s="504"/>
      <c r="R502" s="504"/>
      <c r="S502" s="504"/>
      <c r="T502" s="504"/>
      <c r="U502" s="504"/>
      <c r="V502" s="504"/>
      <c r="W502" s="504"/>
      <c r="X502" s="504"/>
      <c r="Y502" s="504"/>
      <c r="Z502" s="504"/>
      <c r="AA502" s="504"/>
      <c r="AB502" s="504"/>
      <c r="AC502" s="504"/>
      <c r="AD502" s="504"/>
    </row>
    <row r="503" spans="1:30" s="420" customFormat="1" x14ac:dyDescent="0.2">
      <c r="A503" s="531"/>
      <c r="K503" s="504"/>
      <c r="L503" s="503"/>
      <c r="M503" s="503"/>
      <c r="N503" s="504"/>
      <c r="O503" s="504"/>
      <c r="P503" s="504"/>
      <c r="Q503" s="504"/>
      <c r="R503" s="504"/>
      <c r="S503" s="504"/>
      <c r="T503" s="504"/>
      <c r="U503" s="504"/>
      <c r="V503" s="504"/>
      <c r="W503" s="504"/>
      <c r="X503" s="504"/>
      <c r="Y503" s="504"/>
      <c r="Z503" s="504"/>
      <c r="AA503" s="504"/>
      <c r="AB503" s="504"/>
      <c r="AC503" s="504"/>
      <c r="AD503" s="504"/>
    </row>
    <row r="504" spans="1:30" s="420" customFormat="1" x14ac:dyDescent="0.2">
      <c r="A504" s="531"/>
      <c r="K504" s="504"/>
      <c r="L504" s="503"/>
      <c r="M504" s="503"/>
      <c r="N504" s="504"/>
      <c r="O504" s="504"/>
      <c r="P504" s="504"/>
      <c r="Q504" s="504"/>
      <c r="R504" s="504"/>
      <c r="S504" s="504"/>
      <c r="T504" s="504"/>
      <c r="U504" s="504"/>
      <c r="V504" s="504"/>
      <c r="W504" s="504"/>
      <c r="X504" s="504"/>
      <c r="Y504" s="504"/>
      <c r="Z504" s="504"/>
      <c r="AA504" s="504"/>
      <c r="AB504" s="504"/>
      <c r="AC504" s="504"/>
      <c r="AD504" s="504"/>
    </row>
    <row r="505" spans="1:30" s="420" customFormat="1" x14ac:dyDescent="0.2">
      <c r="A505" s="531"/>
      <c r="K505" s="504"/>
      <c r="L505" s="503"/>
      <c r="M505" s="503"/>
      <c r="N505" s="504"/>
      <c r="O505" s="504"/>
      <c r="P505" s="504"/>
      <c r="Q505" s="504"/>
      <c r="R505" s="504"/>
      <c r="S505" s="504"/>
      <c r="T505" s="504"/>
      <c r="U505" s="504"/>
      <c r="V505" s="504"/>
      <c r="W505" s="504"/>
      <c r="X505" s="504"/>
      <c r="Y505" s="504"/>
      <c r="Z505" s="504"/>
      <c r="AA505" s="504"/>
      <c r="AB505" s="504"/>
      <c r="AC505" s="504"/>
      <c r="AD505" s="504"/>
    </row>
    <row r="506" spans="1:30" s="420" customFormat="1" x14ac:dyDescent="0.2">
      <c r="A506" s="531"/>
      <c r="K506" s="504"/>
      <c r="L506" s="503"/>
      <c r="M506" s="503"/>
      <c r="N506" s="504"/>
      <c r="O506" s="504"/>
      <c r="P506" s="504"/>
      <c r="Q506" s="504"/>
      <c r="R506" s="504"/>
      <c r="S506" s="504"/>
      <c r="T506" s="504"/>
      <c r="U506" s="504"/>
      <c r="V506" s="504"/>
      <c r="W506" s="504"/>
      <c r="X506" s="504"/>
      <c r="Y506" s="504"/>
      <c r="Z506" s="504"/>
      <c r="AA506" s="504"/>
      <c r="AB506" s="504"/>
      <c r="AC506" s="504"/>
      <c r="AD506" s="504"/>
    </row>
    <row r="507" spans="1:30" s="420" customFormat="1" x14ac:dyDescent="0.2">
      <c r="A507" s="531"/>
      <c r="K507" s="504"/>
      <c r="L507" s="503"/>
      <c r="M507" s="503"/>
      <c r="N507" s="504"/>
      <c r="O507" s="504"/>
      <c r="P507" s="504"/>
      <c r="Q507" s="504"/>
      <c r="R507" s="504"/>
      <c r="S507" s="504"/>
      <c r="T507" s="504"/>
      <c r="U507" s="504"/>
      <c r="V507" s="504"/>
      <c r="W507" s="504"/>
      <c r="X507" s="504"/>
      <c r="Y507" s="504"/>
      <c r="Z507" s="504"/>
      <c r="AA507" s="504"/>
      <c r="AB507" s="504"/>
      <c r="AC507" s="504"/>
      <c r="AD507" s="504"/>
    </row>
    <row r="508" spans="1:30" s="420" customFormat="1" x14ac:dyDescent="0.2">
      <c r="A508" s="531"/>
      <c r="K508" s="504"/>
      <c r="L508" s="503"/>
      <c r="M508" s="503"/>
      <c r="N508" s="504"/>
      <c r="O508" s="504"/>
      <c r="P508" s="504"/>
      <c r="Q508" s="504"/>
      <c r="R508" s="504"/>
      <c r="S508" s="504"/>
      <c r="T508" s="504"/>
      <c r="U508" s="504"/>
      <c r="V508" s="504"/>
      <c r="W508" s="504"/>
      <c r="X508" s="504"/>
      <c r="Y508" s="504"/>
      <c r="Z508" s="504"/>
      <c r="AA508" s="504"/>
      <c r="AB508" s="504"/>
      <c r="AC508" s="504"/>
      <c r="AD508" s="504"/>
    </row>
    <row r="509" spans="1:30" s="420" customFormat="1" x14ac:dyDescent="0.2">
      <c r="A509" s="531"/>
      <c r="K509" s="504"/>
      <c r="L509" s="503"/>
      <c r="M509" s="503"/>
      <c r="N509" s="504"/>
      <c r="O509" s="504"/>
      <c r="P509" s="504"/>
      <c r="Q509" s="504"/>
      <c r="R509" s="504"/>
      <c r="S509" s="504"/>
      <c r="T509" s="504"/>
      <c r="U509" s="504"/>
      <c r="V509" s="504"/>
      <c r="W509" s="504"/>
      <c r="X509" s="504"/>
      <c r="Y509" s="504"/>
      <c r="Z509" s="504"/>
      <c r="AA509" s="504"/>
      <c r="AB509" s="504"/>
      <c r="AC509" s="504"/>
      <c r="AD509" s="504"/>
    </row>
    <row r="510" spans="1:30" s="420" customFormat="1" x14ac:dyDescent="0.2">
      <c r="A510" s="531"/>
      <c r="K510" s="504"/>
      <c r="L510" s="503"/>
      <c r="M510" s="503"/>
      <c r="N510" s="504"/>
      <c r="O510" s="504"/>
      <c r="P510" s="504"/>
      <c r="Q510" s="504"/>
      <c r="R510" s="504"/>
      <c r="S510" s="504"/>
      <c r="T510" s="504"/>
      <c r="U510" s="504"/>
      <c r="V510" s="504"/>
      <c r="W510" s="504"/>
      <c r="X510" s="504"/>
      <c r="Y510" s="504"/>
      <c r="Z510" s="504"/>
      <c r="AA510" s="504"/>
      <c r="AB510" s="504"/>
      <c r="AC510" s="504"/>
      <c r="AD510" s="504"/>
    </row>
    <row r="511" spans="1:30" s="420" customFormat="1" x14ac:dyDescent="0.2">
      <c r="A511" s="531"/>
      <c r="K511" s="504"/>
      <c r="L511" s="503"/>
      <c r="M511" s="503"/>
      <c r="N511" s="504"/>
      <c r="O511" s="504"/>
      <c r="P511" s="504"/>
      <c r="Q511" s="504"/>
      <c r="R511" s="504"/>
      <c r="S511" s="504"/>
      <c r="T511" s="504"/>
      <c r="U511" s="504"/>
      <c r="V511" s="504"/>
      <c r="W511" s="504"/>
      <c r="X511" s="504"/>
      <c r="Y511" s="504"/>
      <c r="Z511" s="504"/>
      <c r="AA511" s="504"/>
      <c r="AB511" s="504"/>
      <c r="AC511" s="504"/>
      <c r="AD511" s="504"/>
    </row>
    <row r="512" spans="1:30" s="420" customFormat="1" x14ac:dyDescent="0.2">
      <c r="A512" s="531"/>
      <c r="K512" s="504"/>
      <c r="L512" s="503"/>
      <c r="M512" s="503"/>
      <c r="N512" s="504"/>
      <c r="O512" s="504"/>
      <c r="P512" s="504"/>
      <c r="Q512" s="504"/>
      <c r="R512" s="504"/>
      <c r="S512" s="504"/>
      <c r="T512" s="504"/>
      <c r="U512" s="504"/>
      <c r="V512" s="504"/>
      <c r="W512" s="504"/>
      <c r="X512" s="504"/>
      <c r="Y512" s="504"/>
      <c r="Z512" s="504"/>
      <c r="AA512" s="504"/>
      <c r="AB512" s="504"/>
      <c r="AC512" s="504"/>
      <c r="AD512" s="504"/>
    </row>
    <row r="513" spans="1:30" s="420" customFormat="1" x14ac:dyDescent="0.2">
      <c r="A513" s="531"/>
      <c r="K513" s="504"/>
      <c r="L513" s="503"/>
      <c r="M513" s="503"/>
      <c r="N513" s="504"/>
      <c r="O513" s="504"/>
      <c r="P513" s="504"/>
      <c r="Q513" s="504"/>
      <c r="R513" s="504"/>
      <c r="S513" s="504"/>
      <c r="T513" s="504"/>
      <c r="U513" s="504"/>
      <c r="V513" s="504"/>
      <c r="W513" s="504"/>
      <c r="X513" s="504"/>
      <c r="Y513" s="504"/>
      <c r="Z513" s="504"/>
      <c r="AA513" s="504"/>
      <c r="AB513" s="504"/>
      <c r="AC513" s="504"/>
      <c r="AD513" s="504"/>
    </row>
    <row r="514" spans="1:30" s="420" customFormat="1" x14ac:dyDescent="0.2">
      <c r="A514" s="531"/>
      <c r="K514" s="504"/>
      <c r="L514" s="503"/>
      <c r="M514" s="503"/>
      <c r="N514" s="504"/>
      <c r="O514" s="504"/>
      <c r="P514" s="504"/>
      <c r="Q514" s="504"/>
      <c r="R514" s="504"/>
      <c r="S514" s="504"/>
      <c r="T514" s="504"/>
      <c r="U514" s="504"/>
      <c r="V514" s="504"/>
      <c r="W514" s="504"/>
      <c r="X514" s="504"/>
      <c r="Y514" s="504"/>
      <c r="Z514" s="504"/>
      <c r="AA514" s="504"/>
      <c r="AB514" s="504"/>
      <c r="AC514" s="504"/>
      <c r="AD514" s="504"/>
    </row>
    <row r="515" spans="1:30" s="420" customFormat="1" x14ac:dyDescent="0.2">
      <c r="A515" s="531"/>
      <c r="K515" s="504"/>
      <c r="L515" s="503"/>
      <c r="M515" s="503"/>
      <c r="N515" s="504"/>
      <c r="O515" s="504"/>
      <c r="P515" s="504"/>
      <c r="Q515" s="504"/>
      <c r="R515" s="504"/>
      <c r="S515" s="504"/>
      <c r="T515" s="504"/>
      <c r="U515" s="504"/>
      <c r="V515" s="504"/>
      <c r="W515" s="504"/>
      <c r="X515" s="504"/>
      <c r="Y515" s="504"/>
      <c r="Z515" s="504"/>
      <c r="AA515" s="504"/>
      <c r="AB515" s="504"/>
      <c r="AC515" s="504"/>
      <c r="AD515" s="504"/>
    </row>
    <row r="516" spans="1:30" s="420" customFormat="1" x14ac:dyDescent="0.2">
      <c r="A516" s="531"/>
      <c r="K516" s="504"/>
      <c r="L516" s="503"/>
      <c r="M516" s="503"/>
      <c r="N516" s="504"/>
      <c r="O516" s="504"/>
      <c r="P516" s="504"/>
      <c r="Q516" s="504"/>
      <c r="R516" s="504"/>
      <c r="S516" s="504"/>
      <c r="T516" s="504"/>
      <c r="U516" s="504"/>
      <c r="V516" s="504"/>
      <c r="W516" s="504"/>
      <c r="X516" s="504"/>
      <c r="Y516" s="504"/>
      <c r="Z516" s="504"/>
      <c r="AA516" s="504"/>
      <c r="AB516" s="504"/>
      <c r="AC516" s="504"/>
      <c r="AD516" s="504"/>
    </row>
    <row r="517" spans="1:30" s="420" customFormat="1" x14ac:dyDescent="0.2">
      <c r="A517" s="531"/>
      <c r="K517" s="504"/>
      <c r="L517" s="503"/>
      <c r="M517" s="503"/>
      <c r="N517" s="504"/>
      <c r="O517" s="504"/>
      <c r="P517" s="504"/>
      <c r="Q517" s="504"/>
      <c r="R517" s="504"/>
      <c r="S517" s="504"/>
      <c r="T517" s="504"/>
      <c r="U517" s="504"/>
      <c r="V517" s="504"/>
      <c r="W517" s="504"/>
      <c r="X517" s="504"/>
      <c r="Y517" s="504"/>
      <c r="Z517" s="504"/>
      <c r="AA517" s="504"/>
      <c r="AB517" s="504"/>
      <c r="AC517" s="504"/>
      <c r="AD517" s="504"/>
    </row>
    <row r="518" spans="1:30" s="420" customFormat="1" x14ac:dyDescent="0.2">
      <c r="A518" s="531"/>
      <c r="K518" s="504"/>
      <c r="L518" s="503"/>
      <c r="M518" s="503"/>
      <c r="N518" s="504"/>
      <c r="O518" s="504"/>
      <c r="P518" s="504"/>
      <c r="Q518" s="504"/>
      <c r="R518" s="504"/>
      <c r="S518" s="504"/>
      <c r="T518" s="504"/>
      <c r="U518" s="504"/>
      <c r="V518" s="504"/>
      <c r="W518" s="504"/>
      <c r="X518" s="504"/>
      <c r="Y518" s="504"/>
      <c r="Z518" s="504"/>
      <c r="AA518" s="504"/>
      <c r="AB518" s="504"/>
      <c r="AC518" s="504"/>
      <c r="AD518" s="504"/>
    </row>
    <row r="519" spans="1:30" s="420" customFormat="1" x14ac:dyDescent="0.2">
      <c r="A519" s="531"/>
      <c r="K519" s="504"/>
      <c r="L519" s="503"/>
      <c r="M519" s="503"/>
      <c r="N519" s="504"/>
      <c r="O519" s="504"/>
      <c r="P519" s="504"/>
      <c r="Q519" s="504"/>
      <c r="R519" s="504"/>
      <c r="S519" s="504"/>
      <c r="T519" s="504"/>
      <c r="U519" s="504"/>
      <c r="V519" s="504"/>
      <c r="W519" s="504"/>
      <c r="X519" s="504"/>
      <c r="Y519" s="504"/>
      <c r="Z519" s="504"/>
      <c r="AA519" s="504"/>
      <c r="AB519" s="504"/>
      <c r="AC519" s="504"/>
      <c r="AD519" s="504"/>
    </row>
    <row r="520" spans="1:30" s="420" customFormat="1" x14ac:dyDescent="0.2">
      <c r="A520" s="531"/>
      <c r="K520" s="504"/>
      <c r="L520" s="503"/>
      <c r="M520" s="503"/>
      <c r="N520" s="504"/>
      <c r="O520" s="504"/>
      <c r="P520" s="504"/>
      <c r="Q520" s="504"/>
      <c r="R520" s="504"/>
      <c r="S520" s="504"/>
      <c r="T520" s="504"/>
      <c r="U520" s="504"/>
      <c r="V520" s="504"/>
      <c r="W520" s="504"/>
      <c r="X520" s="504"/>
      <c r="Y520" s="504"/>
      <c r="Z520" s="504"/>
      <c r="AA520" s="504"/>
      <c r="AB520" s="504"/>
      <c r="AC520" s="504"/>
      <c r="AD520" s="504"/>
    </row>
    <row r="521" spans="1:30" s="420" customFormat="1" x14ac:dyDescent="0.2">
      <c r="A521" s="531"/>
      <c r="K521" s="504"/>
      <c r="L521" s="503"/>
      <c r="M521" s="503"/>
      <c r="N521" s="504"/>
      <c r="O521" s="504"/>
      <c r="P521" s="504"/>
      <c r="Q521" s="504"/>
      <c r="R521" s="504"/>
      <c r="S521" s="504"/>
      <c r="T521" s="504"/>
      <c r="U521" s="504"/>
      <c r="V521" s="504"/>
      <c r="W521" s="504"/>
      <c r="X521" s="504"/>
      <c r="Y521" s="504"/>
      <c r="Z521" s="504"/>
      <c r="AA521" s="504"/>
      <c r="AB521" s="504"/>
      <c r="AC521" s="504"/>
      <c r="AD521" s="504"/>
    </row>
    <row r="522" spans="1:30" s="420" customFormat="1" x14ac:dyDescent="0.2">
      <c r="A522" s="531"/>
      <c r="K522" s="504"/>
      <c r="L522" s="503"/>
      <c r="M522" s="503"/>
      <c r="N522" s="504"/>
      <c r="O522" s="504"/>
      <c r="P522" s="504"/>
      <c r="Q522" s="504"/>
      <c r="R522" s="504"/>
      <c r="S522" s="504"/>
      <c r="T522" s="504"/>
      <c r="U522" s="504"/>
      <c r="V522" s="504"/>
      <c r="W522" s="504"/>
      <c r="X522" s="504"/>
      <c r="Y522" s="504"/>
      <c r="Z522" s="504"/>
      <c r="AA522" s="504"/>
      <c r="AB522" s="504"/>
      <c r="AC522" s="504"/>
      <c r="AD522" s="504"/>
    </row>
    <row r="523" spans="1:30" s="420" customFormat="1" x14ac:dyDescent="0.2">
      <c r="A523" s="531"/>
      <c r="K523" s="504"/>
      <c r="L523" s="503"/>
      <c r="M523" s="503"/>
      <c r="N523" s="504"/>
      <c r="O523" s="504"/>
      <c r="P523" s="504"/>
      <c r="Q523" s="504"/>
      <c r="R523" s="504"/>
      <c r="S523" s="504"/>
      <c r="T523" s="504"/>
      <c r="U523" s="504"/>
      <c r="V523" s="504"/>
      <c r="W523" s="504"/>
      <c r="X523" s="504"/>
      <c r="Y523" s="504"/>
      <c r="Z523" s="504"/>
      <c r="AA523" s="504"/>
      <c r="AB523" s="504"/>
      <c r="AC523" s="504"/>
      <c r="AD523" s="504"/>
    </row>
    <row r="524" spans="1:30" s="420" customFormat="1" x14ac:dyDescent="0.2">
      <c r="A524" s="531"/>
      <c r="K524" s="504"/>
      <c r="L524" s="503"/>
      <c r="M524" s="503"/>
      <c r="N524" s="504"/>
      <c r="O524" s="504"/>
      <c r="P524" s="504"/>
      <c r="Q524" s="504"/>
      <c r="R524" s="504"/>
      <c r="S524" s="504"/>
      <c r="T524" s="504"/>
      <c r="U524" s="504"/>
      <c r="V524" s="504"/>
      <c r="W524" s="504"/>
      <c r="X524" s="504"/>
      <c r="Y524" s="504"/>
      <c r="Z524" s="504"/>
      <c r="AA524" s="504"/>
      <c r="AB524" s="504"/>
      <c r="AC524" s="504"/>
      <c r="AD524" s="504"/>
    </row>
    <row r="525" spans="1:30" s="420" customFormat="1" x14ac:dyDescent="0.2">
      <c r="A525" s="531"/>
      <c r="K525" s="504"/>
      <c r="L525" s="503"/>
      <c r="M525" s="503"/>
      <c r="N525" s="504"/>
      <c r="O525" s="504"/>
      <c r="P525" s="504"/>
      <c r="Q525" s="504"/>
      <c r="R525" s="504"/>
      <c r="S525" s="504"/>
      <c r="T525" s="504"/>
      <c r="U525" s="504"/>
      <c r="V525" s="504"/>
      <c r="W525" s="504"/>
      <c r="X525" s="504"/>
      <c r="Y525" s="504"/>
      <c r="Z525" s="504"/>
      <c r="AA525" s="504"/>
      <c r="AB525" s="504"/>
      <c r="AC525" s="504"/>
      <c r="AD525" s="504"/>
    </row>
    <row r="526" spans="1:30" s="420" customFormat="1" x14ac:dyDescent="0.2">
      <c r="A526" s="531"/>
      <c r="K526" s="504"/>
      <c r="L526" s="503"/>
      <c r="M526" s="503"/>
      <c r="N526" s="504"/>
      <c r="O526" s="504"/>
      <c r="P526" s="504"/>
      <c r="Q526" s="504"/>
      <c r="R526" s="504"/>
      <c r="S526" s="504"/>
      <c r="T526" s="504"/>
      <c r="U526" s="504"/>
      <c r="V526" s="504"/>
      <c r="W526" s="504"/>
      <c r="X526" s="504"/>
      <c r="Y526" s="504"/>
      <c r="Z526" s="504"/>
      <c r="AA526" s="504"/>
      <c r="AB526" s="504"/>
      <c r="AC526" s="504"/>
      <c r="AD526" s="504"/>
    </row>
    <row r="527" spans="1:30" s="420" customFormat="1" x14ac:dyDescent="0.2">
      <c r="A527" s="531"/>
      <c r="K527" s="504"/>
      <c r="L527" s="503"/>
      <c r="M527" s="503"/>
      <c r="N527" s="504"/>
      <c r="O527" s="504"/>
      <c r="P527" s="504"/>
      <c r="Q527" s="504"/>
      <c r="R527" s="504"/>
      <c r="S527" s="504"/>
      <c r="T527" s="504"/>
      <c r="U527" s="504"/>
      <c r="V527" s="504"/>
      <c r="W527" s="504"/>
      <c r="X527" s="504"/>
      <c r="Y527" s="504"/>
      <c r="Z527" s="504"/>
      <c r="AA527" s="504"/>
      <c r="AB527" s="504"/>
      <c r="AC527" s="504"/>
      <c r="AD527" s="504"/>
    </row>
    <row r="528" spans="1:30" s="420" customFormat="1" x14ac:dyDescent="0.2">
      <c r="A528" s="531"/>
      <c r="K528" s="504"/>
      <c r="L528" s="503"/>
      <c r="M528" s="503"/>
      <c r="N528" s="504"/>
      <c r="O528" s="504"/>
      <c r="P528" s="504"/>
      <c r="Q528" s="504"/>
      <c r="R528" s="504"/>
      <c r="S528" s="504"/>
      <c r="T528" s="504"/>
      <c r="U528" s="504"/>
      <c r="V528" s="504"/>
      <c r="W528" s="504"/>
      <c r="X528" s="504"/>
      <c r="Y528" s="504"/>
      <c r="Z528" s="504"/>
      <c r="AA528" s="504"/>
      <c r="AB528" s="504"/>
      <c r="AC528" s="504"/>
      <c r="AD528" s="504"/>
    </row>
    <row r="529" spans="1:30" s="420" customFormat="1" x14ac:dyDescent="0.2">
      <c r="A529" s="531"/>
      <c r="K529" s="504"/>
      <c r="L529" s="503"/>
      <c r="M529" s="503"/>
      <c r="N529" s="504"/>
      <c r="O529" s="504"/>
      <c r="P529" s="504"/>
      <c r="Q529" s="504"/>
      <c r="R529" s="504"/>
      <c r="S529" s="504"/>
      <c r="T529" s="504"/>
      <c r="U529" s="504"/>
      <c r="V529" s="504"/>
      <c r="W529" s="504"/>
      <c r="X529" s="504"/>
      <c r="Y529" s="504"/>
      <c r="Z529" s="504"/>
      <c r="AA529" s="504"/>
      <c r="AB529" s="504"/>
      <c r="AC529" s="504"/>
      <c r="AD529" s="504"/>
    </row>
    <row r="530" spans="1:30" s="420" customFormat="1" x14ac:dyDescent="0.2">
      <c r="A530" s="531"/>
      <c r="K530" s="504"/>
      <c r="L530" s="503"/>
      <c r="M530" s="503"/>
      <c r="N530" s="504"/>
      <c r="O530" s="504"/>
      <c r="P530" s="504"/>
      <c r="Q530" s="504"/>
      <c r="R530" s="504"/>
      <c r="S530" s="504"/>
      <c r="T530" s="504"/>
      <c r="U530" s="504"/>
      <c r="V530" s="504"/>
      <c r="W530" s="504"/>
      <c r="X530" s="504"/>
      <c r="Y530" s="504"/>
      <c r="Z530" s="504"/>
      <c r="AA530" s="504"/>
      <c r="AB530" s="504"/>
      <c r="AC530" s="504"/>
      <c r="AD530" s="504"/>
    </row>
    <row r="531" spans="1:30" s="420" customFormat="1" x14ac:dyDescent="0.2">
      <c r="A531" s="531"/>
      <c r="K531" s="504"/>
      <c r="L531" s="503"/>
      <c r="M531" s="503"/>
      <c r="N531" s="504"/>
      <c r="O531" s="504"/>
      <c r="P531" s="504"/>
      <c r="Q531" s="504"/>
      <c r="R531" s="504"/>
      <c r="S531" s="504"/>
      <c r="T531" s="504"/>
      <c r="U531" s="504"/>
      <c r="V531" s="504"/>
      <c r="W531" s="504"/>
      <c r="X531" s="504"/>
      <c r="Y531" s="504"/>
      <c r="Z531" s="504"/>
      <c r="AA531" s="504"/>
      <c r="AB531" s="504"/>
      <c r="AC531" s="504"/>
      <c r="AD531" s="504"/>
    </row>
    <row r="532" spans="1:30" s="420" customFormat="1" x14ac:dyDescent="0.2">
      <c r="A532" s="531"/>
      <c r="K532" s="504"/>
      <c r="L532" s="503"/>
      <c r="M532" s="503"/>
      <c r="N532" s="504"/>
      <c r="O532" s="504"/>
      <c r="P532" s="504"/>
      <c r="Q532" s="504"/>
      <c r="R532" s="504"/>
      <c r="S532" s="504"/>
      <c r="T532" s="504"/>
      <c r="U532" s="504"/>
      <c r="V532" s="504"/>
      <c r="W532" s="504"/>
      <c r="X532" s="504"/>
      <c r="Y532" s="504"/>
      <c r="Z532" s="504"/>
      <c r="AA532" s="504"/>
      <c r="AB532" s="504"/>
      <c r="AC532" s="504"/>
      <c r="AD532" s="504"/>
    </row>
    <row r="533" spans="1:30" s="420" customFormat="1" x14ac:dyDescent="0.2">
      <c r="A533" s="531"/>
      <c r="K533" s="504"/>
      <c r="L533" s="503"/>
      <c r="M533" s="503"/>
      <c r="N533" s="504"/>
      <c r="O533" s="504"/>
      <c r="P533" s="504"/>
      <c r="Q533" s="504"/>
      <c r="R533" s="504"/>
      <c r="S533" s="504"/>
      <c r="T533" s="504"/>
      <c r="U533" s="504"/>
      <c r="V533" s="504"/>
      <c r="W533" s="504"/>
      <c r="X533" s="504"/>
      <c r="Y533" s="504"/>
      <c r="Z533" s="504"/>
      <c r="AA533" s="504"/>
      <c r="AB533" s="504"/>
      <c r="AC533" s="504"/>
      <c r="AD533" s="504"/>
    </row>
    <row r="534" spans="1:30" s="420" customFormat="1" x14ac:dyDescent="0.2">
      <c r="A534" s="531"/>
      <c r="K534" s="504"/>
      <c r="L534" s="503"/>
      <c r="M534" s="503"/>
      <c r="N534" s="504"/>
      <c r="O534" s="504"/>
      <c r="P534" s="504"/>
      <c r="Q534" s="504"/>
      <c r="R534" s="504"/>
      <c r="S534" s="504"/>
      <c r="T534" s="504"/>
      <c r="U534" s="504"/>
      <c r="V534" s="504"/>
      <c r="W534" s="504"/>
      <c r="X534" s="504"/>
      <c r="Y534" s="504"/>
      <c r="Z534" s="504"/>
      <c r="AA534" s="504"/>
      <c r="AB534" s="504"/>
      <c r="AC534" s="504"/>
      <c r="AD534" s="504"/>
    </row>
    <row r="535" spans="1:30" s="420" customFormat="1" x14ac:dyDescent="0.2">
      <c r="A535" s="531"/>
      <c r="K535" s="504"/>
      <c r="L535" s="503"/>
      <c r="M535" s="503"/>
      <c r="N535" s="504"/>
      <c r="O535" s="504"/>
      <c r="P535" s="504"/>
      <c r="Q535" s="504"/>
      <c r="R535" s="504"/>
      <c r="S535" s="504"/>
      <c r="T535" s="504"/>
      <c r="U535" s="504"/>
      <c r="V535" s="504"/>
      <c r="W535" s="504"/>
      <c r="X535" s="504"/>
      <c r="Y535" s="504"/>
      <c r="Z535" s="504"/>
      <c r="AA535" s="504"/>
      <c r="AB535" s="504"/>
      <c r="AC535" s="504"/>
      <c r="AD535" s="504"/>
    </row>
    <row r="536" spans="1:30" s="420" customFormat="1" x14ac:dyDescent="0.2">
      <c r="A536" s="531"/>
      <c r="K536" s="504"/>
      <c r="L536" s="503"/>
      <c r="M536" s="503"/>
      <c r="N536" s="504"/>
      <c r="O536" s="504"/>
      <c r="P536" s="504"/>
      <c r="Q536" s="504"/>
      <c r="R536" s="504"/>
      <c r="S536" s="504"/>
      <c r="T536" s="504"/>
      <c r="U536" s="504"/>
      <c r="V536" s="504"/>
      <c r="W536" s="504"/>
      <c r="X536" s="504"/>
      <c r="Y536" s="504"/>
      <c r="Z536" s="504"/>
      <c r="AA536" s="504"/>
      <c r="AB536" s="504"/>
      <c r="AC536" s="504"/>
      <c r="AD536" s="504"/>
    </row>
    <row r="537" spans="1:30" s="420" customFormat="1" x14ac:dyDescent="0.2">
      <c r="A537" s="531"/>
      <c r="K537" s="504"/>
      <c r="L537" s="503"/>
      <c r="M537" s="503"/>
      <c r="N537" s="504"/>
      <c r="O537" s="504"/>
      <c r="P537" s="504"/>
      <c r="Q537" s="504"/>
      <c r="R537" s="504"/>
      <c r="S537" s="504"/>
      <c r="T537" s="504"/>
      <c r="U537" s="504"/>
      <c r="V537" s="504"/>
      <c r="W537" s="504"/>
      <c r="X537" s="504"/>
      <c r="Y537" s="504"/>
      <c r="Z537" s="504"/>
      <c r="AA537" s="504"/>
      <c r="AB537" s="504"/>
      <c r="AC537" s="504"/>
      <c r="AD537" s="504"/>
    </row>
    <row r="538" spans="1:30" s="420" customFormat="1" x14ac:dyDescent="0.2">
      <c r="A538" s="531"/>
      <c r="K538" s="504"/>
      <c r="L538" s="503"/>
      <c r="M538" s="503"/>
      <c r="N538" s="504"/>
      <c r="O538" s="504"/>
      <c r="P538" s="504"/>
      <c r="Q538" s="504"/>
      <c r="R538" s="504"/>
      <c r="S538" s="504"/>
      <c r="T538" s="504"/>
      <c r="U538" s="504"/>
      <c r="V538" s="504"/>
      <c r="W538" s="504"/>
      <c r="X538" s="504"/>
      <c r="Y538" s="504"/>
      <c r="Z538" s="504"/>
      <c r="AA538" s="504"/>
      <c r="AB538" s="504"/>
      <c r="AC538" s="504"/>
      <c r="AD538" s="504"/>
    </row>
    <row r="539" spans="1:30" s="420" customFormat="1" x14ac:dyDescent="0.2">
      <c r="A539" s="531"/>
      <c r="K539" s="504"/>
      <c r="L539" s="503"/>
      <c r="M539" s="503"/>
      <c r="N539" s="504"/>
      <c r="O539" s="504"/>
      <c r="P539" s="504"/>
      <c r="Q539" s="504"/>
      <c r="R539" s="504"/>
      <c r="S539" s="504"/>
      <c r="T539" s="504"/>
      <c r="U539" s="504"/>
      <c r="V539" s="504"/>
      <c r="W539" s="504"/>
      <c r="X539" s="504"/>
      <c r="Y539" s="504"/>
      <c r="Z539" s="504"/>
      <c r="AA539" s="504"/>
      <c r="AB539" s="504"/>
      <c r="AC539" s="504"/>
      <c r="AD539" s="504"/>
    </row>
    <row r="540" spans="1:30" s="420" customFormat="1" x14ac:dyDescent="0.2">
      <c r="A540" s="531"/>
      <c r="K540" s="504"/>
      <c r="L540" s="503"/>
      <c r="M540" s="503"/>
      <c r="N540" s="504"/>
      <c r="O540" s="504"/>
      <c r="P540" s="504"/>
      <c r="Q540" s="504"/>
      <c r="R540" s="504"/>
      <c r="S540" s="504"/>
      <c r="T540" s="504"/>
      <c r="U540" s="504"/>
      <c r="V540" s="504"/>
      <c r="W540" s="504"/>
      <c r="X540" s="504"/>
      <c r="Y540" s="504"/>
      <c r="Z540" s="504"/>
      <c r="AA540" s="504"/>
      <c r="AB540" s="504"/>
      <c r="AC540" s="504"/>
      <c r="AD540" s="504"/>
    </row>
    <row r="541" spans="1:30" s="420" customFormat="1" x14ac:dyDescent="0.2">
      <c r="A541" s="531"/>
      <c r="K541" s="504"/>
      <c r="L541" s="503"/>
      <c r="M541" s="503"/>
      <c r="N541" s="504"/>
      <c r="O541" s="504"/>
      <c r="P541" s="504"/>
      <c r="Q541" s="504"/>
      <c r="R541" s="504"/>
      <c r="S541" s="504"/>
      <c r="T541" s="504"/>
      <c r="U541" s="504"/>
      <c r="V541" s="504"/>
      <c r="W541" s="504"/>
      <c r="X541" s="504"/>
      <c r="Y541" s="504"/>
      <c r="Z541" s="504"/>
      <c r="AA541" s="504"/>
      <c r="AB541" s="504"/>
      <c r="AC541" s="504"/>
      <c r="AD541" s="504"/>
    </row>
    <row r="542" spans="1:30" s="420" customFormat="1" x14ac:dyDescent="0.2">
      <c r="A542" s="531"/>
      <c r="K542" s="504"/>
      <c r="L542" s="503"/>
      <c r="M542" s="503"/>
      <c r="N542" s="504"/>
      <c r="O542" s="504"/>
      <c r="P542" s="504"/>
      <c r="Q542" s="504"/>
      <c r="R542" s="504"/>
      <c r="S542" s="504"/>
      <c r="T542" s="504"/>
      <c r="U542" s="504"/>
      <c r="V542" s="504"/>
      <c r="W542" s="504"/>
      <c r="X542" s="504"/>
      <c r="Y542" s="504"/>
      <c r="Z542" s="504"/>
      <c r="AA542" s="504"/>
      <c r="AB542" s="504"/>
      <c r="AC542" s="504"/>
      <c r="AD542" s="504"/>
    </row>
    <row r="543" spans="1:30" s="420" customFormat="1" x14ac:dyDescent="0.2">
      <c r="A543" s="531"/>
      <c r="K543" s="504"/>
      <c r="L543" s="503"/>
      <c r="M543" s="503"/>
      <c r="N543" s="504"/>
      <c r="O543" s="504"/>
      <c r="P543" s="504"/>
      <c r="Q543" s="504"/>
      <c r="R543" s="504"/>
      <c r="S543" s="504"/>
      <c r="T543" s="504"/>
      <c r="U543" s="504"/>
      <c r="V543" s="504"/>
      <c r="W543" s="504"/>
      <c r="X543" s="504"/>
      <c r="Y543" s="504"/>
      <c r="Z543" s="504"/>
      <c r="AA543" s="504"/>
      <c r="AB543" s="504"/>
      <c r="AC543" s="504"/>
      <c r="AD543" s="504"/>
    </row>
    <row r="544" spans="1:30" s="420" customFormat="1" x14ac:dyDescent="0.2">
      <c r="A544" s="531"/>
      <c r="K544" s="504"/>
      <c r="L544" s="503"/>
      <c r="M544" s="503"/>
      <c r="N544" s="504"/>
      <c r="O544" s="504"/>
      <c r="P544" s="504"/>
      <c r="Q544" s="504"/>
      <c r="R544" s="504"/>
      <c r="S544" s="504"/>
      <c r="T544" s="504"/>
      <c r="U544" s="504"/>
      <c r="V544" s="504"/>
      <c r="W544" s="504"/>
      <c r="X544" s="504"/>
      <c r="Y544" s="504"/>
      <c r="Z544" s="504"/>
      <c r="AA544" s="504"/>
      <c r="AB544" s="504"/>
      <c r="AC544" s="504"/>
      <c r="AD544" s="504"/>
    </row>
    <row r="545" spans="1:30" s="420" customFormat="1" x14ac:dyDescent="0.2">
      <c r="A545" s="531"/>
      <c r="K545" s="504"/>
      <c r="L545" s="503"/>
      <c r="M545" s="503"/>
      <c r="N545" s="504"/>
      <c r="O545" s="504"/>
      <c r="P545" s="504"/>
      <c r="Q545" s="504"/>
      <c r="R545" s="504"/>
      <c r="S545" s="504"/>
      <c r="T545" s="504"/>
      <c r="U545" s="504"/>
      <c r="V545" s="504"/>
      <c r="W545" s="504"/>
      <c r="X545" s="504"/>
      <c r="Y545" s="504"/>
      <c r="Z545" s="504"/>
      <c r="AA545" s="504"/>
      <c r="AB545" s="504"/>
      <c r="AC545" s="504"/>
      <c r="AD545" s="504"/>
    </row>
    <row r="546" spans="1:30" s="420" customFormat="1" x14ac:dyDescent="0.2">
      <c r="A546" s="531"/>
      <c r="K546" s="504"/>
      <c r="L546" s="503"/>
      <c r="M546" s="503"/>
      <c r="N546" s="504"/>
      <c r="O546" s="504"/>
      <c r="P546" s="504"/>
      <c r="Q546" s="504"/>
      <c r="R546" s="504"/>
      <c r="S546" s="504"/>
      <c r="T546" s="504"/>
      <c r="U546" s="504"/>
      <c r="V546" s="504"/>
      <c r="W546" s="504"/>
      <c r="X546" s="504"/>
      <c r="Y546" s="504"/>
      <c r="Z546" s="504"/>
      <c r="AA546" s="504"/>
      <c r="AB546" s="504"/>
      <c r="AC546" s="504"/>
      <c r="AD546" s="504"/>
    </row>
    <row r="547" spans="1:30" s="420" customFormat="1" x14ac:dyDescent="0.2">
      <c r="A547" s="531"/>
      <c r="K547" s="504"/>
      <c r="L547" s="503"/>
      <c r="M547" s="503"/>
      <c r="N547" s="504"/>
      <c r="O547" s="504"/>
      <c r="P547" s="504"/>
      <c r="Q547" s="504"/>
      <c r="R547" s="504"/>
      <c r="S547" s="504"/>
      <c r="T547" s="504"/>
      <c r="U547" s="504"/>
      <c r="V547" s="504"/>
      <c r="W547" s="504"/>
      <c r="X547" s="504"/>
      <c r="Y547" s="504"/>
      <c r="Z547" s="504"/>
      <c r="AA547" s="504"/>
      <c r="AB547" s="504"/>
      <c r="AC547" s="504"/>
      <c r="AD547" s="504"/>
    </row>
    <row r="548" spans="1:30" s="420" customFormat="1" x14ac:dyDescent="0.2">
      <c r="A548" s="531"/>
      <c r="K548" s="504"/>
      <c r="L548" s="503"/>
      <c r="M548" s="503"/>
      <c r="N548" s="504"/>
      <c r="O548" s="504"/>
      <c r="P548" s="504"/>
      <c r="Q548" s="504"/>
      <c r="R548" s="504"/>
      <c r="S548" s="504"/>
      <c r="T548" s="504"/>
      <c r="U548" s="504"/>
      <c r="V548" s="504"/>
      <c r="W548" s="504"/>
      <c r="X548" s="504"/>
      <c r="Y548" s="504"/>
      <c r="Z548" s="504"/>
      <c r="AA548" s="504"/>
      <c r="AB548" s="504"/>
      <c r="AC548" s="504"/>
      <c r="AD548" s="504"/>
    </row>
    <row r="549" spans="1:30" s="420" customFormat="1" x14ac:dyDescent="0.2">
      <c r="A549" s="531"/>
      <c r="K549" s="504"/>
      <c r="L549" s="503"/>
      <c r="M549" s="503"/>
      <c r="N549" s="504"/>
      <c r="O549" s="504"/>
      <c r="P549" s="504"/>
      <c r="Q549" s="504"/>
      <c r="R549" s="504"/>
      <c r="S549" s="504"/>
      <c r="T549" s="504"/>
      <c r="U549" s="504"/>
      <c r="V549" s="504"/>
      <c r="W549" s="504"/>
      <c r="X549" s="504"/>
      <c r="Y549" s="504"/>
      <c r="Z549" s="504"/>
      <c r="AA549" s="504"/>
      <c r="AB549" s="504"/>
      <c r="AC549" s="504"/>
      <c r="AD549" s="504"/>
    </row>
    <row r="550" spans="1:30" s="420" customFormat="1" x14ac:dyDescent="0.2">
      <c r="A550" s="531"/>
      <c r="K550" s="504"/>
      <c r="L550" s="503"/>
      <c r="M550" s="503"/>
      <c r="N550" s="504"/>
      <c r="O550" s="504"/>
      <c r="P550" s="504"/>
      <c r="Q550" s="504"/>
      <c r="R550" s="504"/>
      <c r="S550" s="504"/>
      <c r="T550" s="504"/>
      <c r="U550" s="504"/>
      <c r="V550" s="504"/>
      <c r="W550" s="504"/>
      <c r="X550" s="504"/>
      <c r="Y550" s="504"/>
      <c r="Z550" s="504"/>
      <c r="AA550" s="504"/>
      <c r="AB550" s="504"/>
      <c r="AC550" s="504"/>
      <c r="AD550" s="504"/>
    </row>
    <row r="551" spans="1:30" s="420" customFormat="1" x14ac:dyDescent="0.2">
      <c r="A551" s="531"/>
      <c r="K551" s="504"/>
      <c r="L551" s="503"/>
      <c r="M551" s="503"/>
      <c r="N551" s="504"/>
      <c r="O551" s="504"/>
      <c r="P551" s="504"/>
      <c r="Q551" s="504"/>
      <c r="R551" s="504"/>
      <c r="S551" s="504"/>
      <c r="T551" s="504"/>
      <c r="U551" s="504"/>
      <c r="V551" s="504"/>
      <c r="W551" s="504"/>
      <c r="X551" s="504"/>
      <c r="Y551" s="504"/>
      <c r="Z551" s="504"/>
      <c r="AA551" s="504"/>
      <c r="AB551" s="504"/>
      <c r="AC551" s="504"/>
      <c r="AD551" s="504"/>
    </row>
    <row r="552" spans="1:30" s="420" customFormat="1" x14ac:dyDescent="0.2">
      <c r="A552" s="531"/>
      <c r="K552" s="504"/>
      <c r="L552" s="503"/>
      <c r="M552" s="503"/>
      <c r="N552" s="504"/>
      <c r="O552" s="504"/>
      <c r="P552" s="504"/>
      <c r="Q552" s="504"/>
      <c r="R552" s="504"/>
      <c r="S552" s="504"/>
      <c r="T552" s="504"/>
      <c r="U552" s="504"/>
      <c r="V552" s="504"/>
      <c r="W552" s="504"/>
      <c r="X552" s="504"/>
      <c r="Y552" s="504"/>
      <c r="Z552" s="504"/>
      <c r="AA552" s="504"/>
      <c r="AB552" s="504"/>
      <c r="AC552" s="504"/>
      <c r="AD552" s="504"/>
    </row>
    <row r="553" spans="1:30" s="420" customFormat="1" x14ac:dyDescent="0.2">
      <c r="A553" s="531"/>
      <c r="K553" s="504"/>
      <c r="L553" s="503"/>
      <c r="M553" s="503"/>
      <c r="N553" s="504"/>
      <c r="O553" s="504"/>
      <c r="P553" s="504"/>
      <c r="Q553" s="504"/>
      <c r="R553" s="504"/>
      <c r="S553" s="504"/>
      <c r="T553" s="504"/>
      <c r="U553" s="504"/>
      <c r="V553" s="504"/>
      <c r="W553" s="504"/>
      <c r="X553" s="504"/>
      <c r="Y553" s="504"/>
      <c r="Z553" s="504"/>
      <c r="AA553" s="504"/>
      <c r="AB553" s="504"/>
      <c r="AC553" s="504"/>
      <c r="AD553" s="504"/>
    </row>
    <row r="554" spans="1:30" s="420" customFormat="1" x14ac:dyDescent="0.2">
      <c r="A554" s="531"/>
      <c r="K554" s="504"/>
      <c r="L554" s="503"/>
      <c r="M554" s="503"/>
      <c r="N554" s="504"/>
      <c r="O554" s="504"/>
      <c r="P554" s="504"/>
      <c r="Q554" s="504"/>
      <c r="R554" s="504"/>
      <c r="S554" s="504"/>
      <c r="T554" s="504"/>
      <c r="U554" s="504"/>
      <c r="V554" s="504"/>
      <c r="W554" s="504"/>
      <c r="X554" s="504"/>
      <c r="Y554" s="504"/>
      <c r="Z554" s="504"/>
      <c r="AA554" s="504"/>
      <c r="AB554" s="504"/>
      <c r="AC554" s="504"/>
      <c r="AD554" s="504"/>
    </row>
    <row r="555" spans="1:30" s="420" customFormat="1" x14ac:dyDescent="0.2">
      <c r="A555" s="531"/>
      <c r="K555" s="504"/>
      <c r="L555" s="503"/>
      <c r="M555" s="503"/>
      <c r="N555" s="504"/>
      <c r="O555" s="504"/>
      <c r="P555" s="504"/>
      <c r="Q555" s="504"/>
      <c r="R555" s="504"/>
      <c r="S555" s="504"/>
      <c r="T555" s="504"/>
      <c r="U555" s="504"/>
      <c r="V555" s="504"/>
      <c r="W555" s="504"/>
      <c r="X555" s="504"/>
      <c r="Y555" s="504"/>
      <c r="Z555" s="504"/>
      <c r="AA555" s="504"/>
      <c r="AB555" s="504"/>
      <c r="AC555" s="504"/>
      <c r="AD555" s="504"/>
    </row>
    <row r="556" spans="1:30" s="420" customFormat="1" x14ac:dyDescent="0.2">
      <c r="A556" s="531"/>
      <c r="K556" s="504"/>
      <c r="L556" s="503"/>
      <c r="M556" s="503"/>
      <c r="N556" s="504"/>
      <c r="O556" s="504"/>
      <c r="P556" s="504"/>
      <c r="Q556" s="504"/>
      <c r="R556" s="504"/>
      <c r="S556" s="504"/>
      <c r="T556" s="504"/>
      <c r="U556" s="504"/>
      <c r="V556" s="504"/>
      <c r="W556" s="504"/>
      <c r="X556" s="504"/>
      <c r="Y556" s="504"/>
      <c r="Z556" s="504"/>
      <c r="AA556" s="504"/>
      <c r="AB556" s="504"/>
      <c r="AC556" s="504"/>
      <c r="AD556" s="504"/>
    </row>
    <row r="557" spans="1:30" s="420" customFormat="1" x14ac:dyDescent="0.2">
      <c r="A557" s="531"/>
      <c r="K557" s="504"/>
      <c r="L557" s="503"/>
      <c r="M557" s="503"/>
      <c r="N557" s="504"/>
      <c r="O557" s="504"/>
      <c r="P557" s="504"/>
      <c r="Q557" s="504"/>
      <c r="R557" s="504"/>
      <c r="S557" s="504"/>
      <c r="T557" s="504"/>
      <c r="U557" s="504"/>
      <c r="V557" s="504"/>
      <c r="W557" s="504"/>
      <c r="X557" s="504"/>
      <c r="Y557" s="504"/>
      <c r="Z557" s="504"/>
      <c r="AA557" s="504"/>
      <c r="AB557" s="504"/>
      <c r="AC557" s="504"/>
      <c r="AD557" s="504"/>
    </row>
    <row r="558" spans="1:30" s="420" customFormat="1" x14ac:dyDescent="0.2">
      <c r="A558" s="531"/>
      <c r="K558" s="504"/>
      <c r="L558" s="503"/>
      <c r="M558" s="503"/>
      <c r="N558" s="504"/>
      <c r="O558" s="504"/>
      <c r="P558" s="504"/>
      <c r="Q558" s="504"/>
      <c r="R558" s="504"/>
      <c r="S558" s="504"/>
      <c r="T558" s="504"/>
      <c r="U558" s="504"/>
      <c r="V558" s="504"/>
      <c r="W558" s="504"/>
      <c r="X558" s="504"/>
      <c r="Y558" s="504"/>
      <c r="Z558" s="504"/>
      <c r="AA558" s="504"/>
      <c r="AB558" s="504"/>
      <c r="AC558" s="504"/>
      <c r="AD558" s="504"/>
    </row>
    <row r="559" spans="1:30" s="420" customFormat="1" x14ac:dyDescent="0.2">
      <c r="A559" s="531"/>
      <c r="K559" s="504"/>
      <c r="L559" s="503"/>
      <c r="M559" s="503"/>
      <c r="N559" s="504"/>
      <c r="O559" s="504"/>
      <c r="P559" s="504"/>
      <c r="Q559" s="504"/>
      <c r="R559" s="504"/>
      <c r="S559" s="504"/>
      <c r="T559" s="504"/>
      <c r="U559" s="504"/>
      <c r="V559" s="504"/>
      <c r="W559" s="504"/>
      <c r="X559" s="504"/>
      <c r="Y559" s="504"/>
      <c r="Z559" s="504"/>
      <c r="AA559" s="504"/>
      <c r="AB559" s="504"/>
      <c r="AC559" s="504"/>
      <c r="AD559" s="504"/>
    </row>
    <row r="560" spans="1:30" s="420" customFormat="1" x14ac:dyDescent="0.2">
      <c r="A560" s="531"/>
      <c r="K560" s="504"/>
      <c r="L560" s="503"/>
      <c r="M560" s="503"/>
      <c r="N560" s="504"/>
      <c r="O560" s="504"/>
      <c r="P560" s="504"/>
      <c r="Q560" s="504"/>
      <c r="R560" s="504"/>
      <c r="S560" s="504"/>
      <c r="T560" s="504"/>
      <c r="U560" s="504"/>
      <c r="V560" s="504"/>
      <c r="W560" s="504"/>
      <c r="X560" s="504"/>
      <c r="Y560" s="504"/>
      <c r="Z560" s="504"/>
      <c r="AA560" s="504"/>
      <c r="AB560" s="504"/>
      <c r="AC560" s="504"/>
      <c r="AD560" s="504"/>
    </row>
    <row r="561" spans="1:30" s="420" customFormat="1" x14ac:dyDescent="0.2">
      <c r="A561" s="531"/>
      <c r="K561" s="504"/>
      <c r="L561" s="503"/>
      <c r="M561" s="503"/>
      <c r="N561" s="504"/>
      <c r="O561" s="504"/>
      <c r="P561" s="504"/>
      <c r="Q561" s="504"/>
      <c r="R561" s="504"/>
      <c r="S561" s="504"/>
      <c r="T561" s="504"/>
      <c r="U561" s="504"/>
      <c r="V561" s="504"/>
      <c r="W561" s="504"/>
      <c r="X561" s="504"/>
      <c r="Y561" s="504"/>
      <c r="Z561" s="504"/>
      <c r="AA561" s="504"/>
      <c r="AB561" s="504"/>
      <c r="AC561" s="504"/>
      <c r="AD561" s="504"/>
    </row>
    <row r="562" spans="1:30" s="420" customFormat="1" x14ac:dyDescent="0.2">
      <c r="A562" s="531"/>
      <c r="K562" s="504"/>
      <c r="L562" s="503"/>
      <c r="M562" s="503"/>
      <c r="N562" s="504"/>
      <c r="O562" s="504"/>
      <c r="P562" s="504"/>
      <c r="Q562" s="504"/>
      <c r="R562" s="504"/>
      <c r="S562" s="504"/>
      <c r="T562" s="504"/>
      <c r="U562" s="504"/>
      <c r="V562" s="504"/>
      <c r="W562" s="504"/>
      <c r="X562" s="504"/>
      <c r="Y562" s="504"/>
      <c r="Z562" s="504"/>
      <c r="AA562" s="504"/>
      <c r="AB562" s="504"/>
      <c r="AC562" s="504"/>
      <c r="AD562" s="504"/>
    </row>
    <row r="563" spans="1:30" s="420" customFormat="1" x14ac:dyDescent="0.2">
      <c r="A563" s="531"/>
      <c r="K563" s="504"/>
      <c r="L563" s="503"/>
      <c r="M563" s="503"/>
      <c r="N563" s="504"/>
      <c r="O563" s="504"/>
      <c r="P563" s="504"/>
      <c r="Q563" s="504"/>
      <c r="R563" s="504"/>
      <c r="S563" s="504"/>
      <c r="T563" s="504"/>
      <c r="U563" s="504"/>
      <c r="V563" s="504"/>
      <c r="W563" s="504"/>
      <c r="X563" s="504"/>
      <c r="Y563" s="504"/>
      <c r="Z563" s="504"/>
      <c r="AA563" s="504"/>
      <c r="AB563" s="504"/>
      <c r="AC563" s="504"/>
      <c r="AD563" s="504"/>
    </row>
    <row r="564" spans="1:30" s="420" customFormat="1" x14ac:dyDescent="0.2">
      <c r="A564" s="531"/>
      <c r="K564" s="504"/>
      <c r="L564" s="503"/>
      <c r="M564" s="503"/>
      <c r="N564" s="504"/>
      <c r="O564" s="504"/>
      <c r="P564" s="504"/>
      <c r="Q564" s="504"/>
      <c r="R564" s="504"/>
      <c r="S564" s="504"/>
      <c r="T564" s="504"/>
      <c r="U564" s="504"/>
      <c r="V564" s="504"/>
      <c r="W564" s="504"/>
      <c r="X564" s="504"/>
      <c r="Y564" s="504"/>
      <c r="Z564" s="504"/>
      <c r="AA564" s="504"/>
      <c r="AB564" s="504"/>
      <c r="AC564" s="504"/>
      <c r="AD564" s="504"/>
    </row>
    <row r="565" spans="1:30" s="420" customFormat="1" x14ac:dyDescent="0.2">
      <c r="A565" s="531"/>
      <c r="K565" s="504"/>
      <c r="L565" s="503"/>
      <c r="M565" s="503"/>
      <c r="N565" s="504"/>
      <c r="O565" s="504"/>
      <c r="P565" s="504"/>
      <c r="Q565" s="504"/>
      <c r="R565" s="504"/>
      <c r="S565" s="504"/>
      <c r="T565" s="504"/>
      <c r="U565" s="504"/>
      <c r="V565" s="504"/>
      <c r="W565" s="504"/>
      <c r="X565" s="504"/>
      <c r="Y565" s="504"/>
      <c r="Z565" s="504"/>
      <c r="AA565" s="504"/>
      <c r="AB565" s="504"/>
      <c r="AC565" s="504"/>
      <c r="AD565" s="504"/>
    </row>
    <row r="566" spans="1:30" s="420" customFormat="1" x14ac:dyDescent="0.2">
      <c r="A566" s="531"/>
      <c r="K566" s="504"/>
      <c r="L566" s="503"/>
      <c r="M566" s="503"/>
      <c r="N566" s="504"/>
      <c r="O566" s="504"/>
      <c r="P566" s="504"/>
      <c r="Q566" s="504"/>
      <c r="R566" s="504"/>
      <c r="S566" s="504"/>
      <c r="T566" s="504"/>
      <c r="U566" s="504"/>
      <c r="V566" s="504"/>
      <c r="W566" s="504"/>
      <c r="X566" s="504"/>
      <c r="Y566" s="504"/>
      <c r="Z566" s="504"/>
      <c r="AA566" s="504"/>
      <c r="AB566" s="504"/>
      <c r="AC566" s="504"/>
      <c r="AD566" s="504"/>
    </row>
    <row r="567" spans="1:30" s="420" customFormat="1" x14ac:dyDescent="0.2">
      <c r="A567" s="531"/>
      <c r="K567" s="504"/>
      <c r="L567" s="503"/>
      <c r="M567" s="503"/>
      <c r="N567" s="504"/>
      <c r="O567" s="504"/>
      <c r="P567" s="504"/>
      <c r="Q567" s="504"/>
      <c r="R567" s="504"/>
      <c r="S567" s="504"/>
      <c r="T567" s="504"/>
      <c r="U567" s="504"/>
      <c r="V567" s="504"/>
      <c r="W567" s="504"/>
      <c r="X567" s="504"/>
      <c r="Y567" s="504"/>
      <c r="Z567" s="504"/>
      <c r="AA567" s="504"/>
      <c r="AB567" s="504"/>
      <c r="AC567" s="504"/>
      <c r="AD567" s="504"/>
    </row>
    <row r="568" spans="1:30" s="420" customFormat="1" x14ac:dyDescent="0.2">
      <c r="A568" s="531"/>
      <c r="K568" s="504"/>
      <c r="L568" s="503"/>
      <c r="M568" s="503"/>
      <c r="N568" s="504"/>
      <c r="O568" s="504"/>
      <c r="P568" s="504"/>
      <c r="Q568" s="504"/>
      <c r="R568" s="504"/>
      <c r="S568" s="504"/>
      <c r="T568" s="504"/>
      <c r="U568" s="504"/>
      <c r="V568" s="504"/>
      <c r="W568" s="504"/>
      <c r="X568" s="504"/>
      <c r="Y568" s="504"/>
      <c r="Z568" s="504"/>
      <c r="AA568" s="504"/>
      <c r="AB568" s="504"/>
      <c r="AC568" s="504"/>
      <c r="AD568" s="504"/>
    </row>
    <row r="569" spans="1:30" s="420" customFormat="1" x14ac:dyDescent="0.2">
      <c r="A569" s="531"/>
      <c r="K569" s="504"/>
      <c r="L569" s="503"/>
      <c r="M569" s="503"/>
      <c r="N569" s="504"/>
      <c r="O569" s="504"/>
      <c r="P569" s="504"/>
      <c r="Q569" s="504"/>
      <c r="R569" s="504"/>
      <c r="S569" s="504"/>
      <c r="T569" s="504"/>
      <c r="U569" s="504"/>
      <c r="V569" s="504"/>
      <c r="W569" s="504"/>
      <c r="X569" s="504"/>
      <c r="Y569" s="504"/>
      <c r="Z569" s="504"/>
      <c r="AA569" s="504"/>
      <c r="AB569" s="504"/>
      <c r="AC569" s="504"/>
      <c r="AD569" s="504"/>
    </row>
    <row r="570" spans="1:30" s="420" customFormat="1" x14ac:dyDescent="0.2">
      <c r="A570" s="531"/>
      <c r="K570" s="504"/>
      <c r="L570" s="503"/>
      <c r="M570" s="503"/>
      <c r="N570" s="504"/>
      <c r="O570" s="504"/>
      <c r="P570" s="504"/>
      <c r="Q570" s="504"/>
      <c r="R570" s="504"/>
      <c r="S570" s="504"/>
      <c r="T570" s="504"/>
      <c r="U570" s="504"/>
      <c r="V570" s="504"/>
      <c r="W570" s="504"/>
      <c r="X570" s="504"/>
      <c r="Y570" s="504"/>
      <c r="Z570" s="504"/>
      <c r="AA570" s="504"/>
      <c r="AB570" s="504"/>
      <c r="AC570" s="504"/>
      <c r="AD570" s="504"/>
    </row>
    <row r="571" spans="1:30" s="420" customFormat="1" x14ac:dyDescent="0.2">
      <c r="A571" s="531"/>
      <c r="K571" s="504"/>
      <c r="L571" s="503"/>
      <c r="M571" s="503"/>
      <c r="N571" s="504"/>
      <c r="O571" s="504"/>
      <c r="P571" s="504"/>
      <c r="Q571" s="504"/>
      <c r="R571" s="504"/>
      <c r="S571" s="504"/>
      <c r="T571" s="504"/>
      <c r="U571" s="504"/>
      <c r="V571" s="504"/>
      <c r="W571" s="504"/>
      <c r="X571" s="504"/>
      <c r="Y571" s="504"/>
      <c r="Z571" s="504"/>
      <c r="AA571" s="504"/>
      <c r="AB571" s="504"/>
      <c r="AC571" s="504"/>
      <c r="AD571" s="504"/>
    </row>
    <row r="572" spans="1:30" s="420" customFormat="1" x14ac:dyDescent="0.2">
      <c r="A572" s="531"/>
      <c r="K572" s="504"/>
      <c r="L572" s="503"/>
      <c r="M572" s="503"/>
      <c r="N572" s="504"/>
      <c r="O572" s="504"/>
      <c r="P572" s="504"/>
      <c r="Q572" s="504"/>
      <c r="R572" s="504"/>
      <c r="S572" s="504"/>
      <c r="T572" s="504"/>
      <c r="U572" s="504"/>
      <c r="V572" s="504"/>
      <c r="W572" s="504"/>
      <c r="X572" s="504"/>
      <c r="Y572" s="504"/>
      <c r="Z572" s="504"/>
      <c r="AA572" s="504"/>
      <c r="AB572" s="504"/>
      <c r="AC572" s="504"/>
      <c r="AD572" s="504"/>
    </row>
    <row r="573" spans="1:30" s="420" customFormat="1" x14ac:dyDescent="0.2">
      <c r="A573" s="531"/>
      <c r="K573" s="504"/>
      <c r="L573" s="503"/>
      <c r="M573" s="503"/>
      <c r="N573" s="504"/>
      <c r="O573" s="504"/>
      <c r="P573" s="504"/>
      <c r="Q573" s="504"/>
      <c r="R573" s="504"/>
      <c r="S573" s="504"/>
      <c r="T573" s="504"/>
      <c r="U573" s="504"/>
      <c r="V573" s="504"/>
      <c r="W573" s="504"/>
      <c r="X573" s="504"/>
      <c r="Y573" s="504"/>
      <c r="Z573" s="504"/>
      <c r="AA573" s="504"/>
      <c r="AB573" s="504"/>
      <c r="AC573" s="504"/>
      <c r="AD573" s="504"/>
    </row>
    <row r="574" spans="1:30" s="420" customFormat="1" x14ac:dyDescent="0.2">
      <c r="A574" s="531"/>
      <c r="K574" s="504"/>
      <c r="L574" s="503"/>
      <c r="M574" s="503"/>
      <c r="N574" s="504"/>
      <c r="O574" s="504"/>
      <c r="P574" s="504"/>
      <c r="Q574" s="504"/>
      <c r="R574" s="504"/>
      <c r="S574" s="504"/>
      <c r="T574" s="504"/>
      <c r="U574" s="504"/>
      <c r="V574" s="504"/>
      <c r="W574" s="504"/>
      <c r="X574" s="504"/>
      <c r="Y574" s="504"/>
      <c r="Z574" s="504"/>
      <c r="AA574" s="504"/>
      <c r="AB574" s="504"/>
      <c r="AC574" s="504"/>
      <c r="AD574" s="504"/>
    </row>
    <row r="575" spans="1:30" s="420" customFormat="1" x14ac:dyDescent="0.2">
      <c r="A575" s="531"/>
      <c r="K575" s="504"/>
      <c r="L575" s="503"/>
      <c r="M575" s="503"/>
      <c r="N575" s="504"/>
      <c r="O575" s="504"/>
      <c r="P575" s="504"/>
      <c r="Q575" s="504"/>
      <c r="R575" s="504"/>
      <c r="S575" s="504"/>
      <c r="T575" s="504"/>
      <c r="U575" s="504"/>
      <c r="V575" s="504"/>
      <c r="W575" s="504"/>
      <c r="X575" s="504"/>
      <c r="Y575" s="504"/>
      <c r="Z575" s="504"/>
      <c r="AA575" s="504"/>
      <c r="AB575" s="504"/>
      <c r="AC575" s="504"/>
      <c r="AD575" s="504"/>
    </row>
    <row r="576" spans="1:30" s="420" customFormat="1" x14ac:dyDescent="0.2">
      <c r="A576" s="531"/>
      <c r="K576" s="504"/>
      <c r="L576" s="503"/>
      <c r="M576" s="503"/>
      <c r="N576" s="504"/>
      <c r="O576" s="504"/>
      <c r="P576" s="504"/>
      <c r="Q576" s="504"/>
      <c r="R576" s="504"/>
      <c r="S576" s="504"/>
      <c r="T576" s="504"/>
      <c r="U576" s="504"/>
      <c r="V576" s="504"/>
      <c r="W576" s="504"/>
      <c r="X576" s="504"/>
      <c r="Y576" s="504"/>
      <c r="Z576" s="504"/>
      <c r="AA576" s="504"/>
      <c r="AB576" s="504"/>
      <c r="AC576" s="504"/>
      <c r="AD576" s="504"/>
    </row>
    <row r="577" spans="1:30" s="420" customFormat="1" x14ac:dyDescent="0.2">
      <c r="A577" s="531"/>
      <c r="K577" s="504"/>
      <c r="L577" s="503"/>
      <c r="M577" s="503"/>
      <c r="N577" s="504"/>
      <c r="O577" s="504"/>
      <c r="P577" s="504"/>
      <c r="Q577" s="504"/>
      <c r="R577" s="504"/>
      <c r="S577" s="504"/>
      <c r="T577" s="504"/>
      <c r="U577" s="504"/>
      <c r="V577" s="504"/>
      <c r="W577" s="504"/>
      <c r="X577" s="504"/>
      <c r="Y577" s="504"/>
      <c r="Z577" s="504"/>
      <c r="AA577" s="504"/>
      <c r="AB577" s="504"/>
      <c r="AC577" s="504"/>
      <c r="AD577" s="504"/>
    </row>
    <row r="578" spans="1:30" s="420" customFormat="1" x14ac:dyDescent="0.2">
      <c r="A578" s="531"/>
      <c r="K578" s="504"/>
      <c r="L578" s="503"/>
      <c r="M578" s="503"/>
      <c r="N578" s="504"/>
      <c r="O578" s="504"/>
      <c r="P578" s="504"/>
      <c r="Q578" s="504"/>
      <c r="R578" s="504"/>
      <c r="S578" s="504"/>
      <c r="T578" s="504"/>
      <c r="U578" s="504"/>
      <c r="V578" s="504"/>
      <c r="W578" s="504"/>
      <c r="X578" s="504"/>
      <c r="Y578" s="504"/>
      <c r="Z578" s="504"/>
      <c r="AA578" s="504"/>
      <c r="AB578" s="504"/>
      <c r="AC578" s="504"/>
      <c r="AD578" s="504"/>
    </row>
    <row r="579" spans="1:30" s="420" customFormat="1" x14ac:dyDescent="0.2">
      <c r="A579" s="531"/>
      <c r="K579" s="504"/>
      <c r="L579" s="503"/>
      <c r="M579" s="503"/>
      <c r="N579" s="504"/>
      <c r="O579" s="504"/>
      <c r="P579" s="504"/>
      <c r="Q579" s="504"/>
      <c r="R579" s="504"/>
      <c r="S579" s="504"/>
      <c r="T579" s="504"/>
      <c r="U579" s="504"/>
      <c r="V579" s="504"/>
      <c r="W579" s="504"/>
      <c r="X579" s="504"/>
      <c r="Y579" s="504"/>
      <c r="Z579" s="504"/>
      <c r="AA579" s="504"/>
      <c r="AB579" s="504"/>
      <c r="AC579" s="504"/>
      <c r="AD579" s="504"/>
    </row>
    <row r="580" spans="1:30" s="420" customFormat="1" x14ac:dyDescent="0.2">
      <c r="A580" s="531"/>
      <c r="K580" s="504"/>
      <c r="L580" s="503"/>
      <c r="M580" s="503"/>
      <c r="N580" s="504"/>
      <c r="O580" s="504"/>
      <c r="P580" s="504"/>
      <c r="Q580" s="504"/>
      <c r="R580" s="504"/>
      <c r="S580" s="504"/>
      <c r="T580" s="504"/>
      <c r="U580" s="504"/>
      <c r="V580" s="504"/>
      <c r="W580" s="504"/>
      <c r="X580" s="504"/>
      <c r="Y580" s="504"/>
      <c r="Z580" s="504"/>
      <c r="AA580" s="504"/>
      <c r="AB580" s="504"/>
      <c r="AC580" s="504"/>
      <c r="AD580" s="504"/>
    </row>
    <row r="581" spans="1:30" s="420" customFormat="1" x14ac:dyDescent="0.2">
      <c r="A581" s="531"/>
      <c r="K581" s="504"/>
      <c r="L581" s="503"/>
      <c r="M581" s="503"/>
      <c r="N581" s="504"/>
      <c r="O581" s="504"/>
      <c r="P581" s="504"/>
      <c r="Q581" s="504"/>
      <c r="R581" s="504"/>
      <c r="S581" s="504"/>
      <c r="T581" s="504"/>
      <c r="U581" s="504"/>
      <c r="V581" s="504"/>
      <c r="W581" s="504"/>
      <c r="X581" s="504"/>
      <c r="Y581" s="504"/>
      <c r="Z581" s="504"/>
      <c r="AA581" s="504"/>
      <c r="AB581" s="504"/>
      <c r="AC581" s="504"/>
      <c r="AD581" s="504"/>
    </row>
    <row r="582" spans="1:30" s="420" customFormat="1" x14ac:dyDescent="0.2">
      <c r="A582" s="531"/>
      <c r="K582" s="504"/>
      <c r="L582" s="503"/>
      <c r="M582" s="503"/>
      <c r="N582" s="504"/>
      <c r="O582" s="504"/>
      <c r="P582" s="504"/>
      <c r="Q582" s="504"/>
      <c r="R582" s="504"/>
      <c r="S582" s="504"/>
      <c r="T582" s="504"/>
      <c r="U582" s="504"/>
      <c r="V582" s="504"/>
      <c r="W582" s="504"/>
      <c r="X582" s="504"/>
      <c r="Y582" s="504"/>
      <c r="Z582" s="504"/>
      <c r="AA582" s="504"/>
      <c r="AB582" s="504"/>
      <c r="AC582" s="504"/>
      <c r="AD582" s="504"/>
    </row>
    <row r="583" spans="1:30" s="420" customFormat="1" x14ac:dyDescent="0.2">
      <c r="A583" s="531"/>
      <c r="K583" s="504"/>
      <c r="L583" s="503"/>
      <c r="M583" s="503"/>
      <c r="N583" s="504"/>
      <c r="O583" s="504"/>
      <c r="P583" s="504"/>
      <c r="Q583" s="504"/>
      <c r="R583" s="504"/>
      <c r="S583" s="504"/>
      <c r="T583" s="504"/>
      <c r="U583" s="504"/>
      <c r="V583" s="504"/>
      <c r="W583" s="504"/>
      <c r="X583" s="504"/>
      <c r="Y583" s="504"/>
      <c r="Z583" s="504"/>
      <c r="AA583" s="504"/>
      <c r="AB583" s="504"/>
      <c r="AC583" s="504"/>
      <c r="AD583" s="504"/>
    </row>
    <row r="584" spans="1:30" s="420" customFormat="1" x14ac:dyDescent="0.2">
      <c r="A584" s="531"/>
      <c r="K584" s="504"/>
      <c r="L584" s="503"/>
      <c r="M584" s="503"/>
      <c r="N584" s="504"/>
      <c r="O584" s="504"/>
      <c r="P584" s="504"/>
      <c r="Q584" s="504"/>
      <c r="R584" s="504"/>
      <c r="S584" s="504"/>
      <c r="T584" s="504"/>
      <c r="U584" s="504"/>
      <c r="V584" s="504"/>
      <c r="W584" s="504"/>
      <c r="X584" s="504"/>
      <c r="Y584" s="504"/>
      <c r="Z584" s="504"/>
      <c r="AA584" s="504"/>
      <c r="AB584" s="504"/>
      <c r="AC584" s="504"/>
      <c r="AD584" s="504"/>
    </row>
    <row r="585" spans="1:30" s="420" customFormat="1" x14ac:dyDescent="0.2">
      <c r="A585" s="531"/>
      <c r="K585" s="504"/>
      <c r="L585" s="503"/>
      <c r="M585" s="503"/>
      <c r="N585" s="504"/>
      <c r="O585" s="504"/>
      <c r="P585" s="504"/>
      <c r="Q585" s="504"/>
      <c r="R585" s="504"/>
      <c r="S585" s="504"/>
      <c r="T585" s="504"/>
      <c r="U585" s="504"/>
      <c r="V585" s="504"/>
      <c r="W585" s="504"/>
      <c r="X585" s="504"/>
      <c r="Y585" s="504"/>
      <c r="Z585" s="504"/>
      <c r="AA585" s="504"/>
      <c r="AB585" s="504"/>
      <c r="AC585" s="504"/>
      <c r="AD585" s="504"/>
    </row>
    <row r="586" spans="1:30" s="420" customFormat="1" x14ac:dyDescent="0.2">
      <c r="A586" s="531"/>
      <c r="K586" s="504"/>
      <c r="L586" s="503"/>
      <c r="M586" s="503"/>
      <c r="N586" s="504"/>
      <c r="O586" s="504"/>
      <c r="P586" s="504"/>
      <c r="Q586" s="504"/>
      <c r="R586" s="504"/>
      <c r="S586" s="504"/>
      <c r="T586" s="504"/>
      <c r="U586" s="504"/>
      <c r="V586" s="504"/>
      <c r="W586" s="504"/>
      <c r="X586" s="504"/>
      <c r="Y586" s="504"/>
      <c r="Z586" s="504"/>
      <c r="AA586" s="504"/>
      <c r="AB586" s="504"/>
      <c r="AC586" s="504"/>
      <c r="AD586" s="504"/>
    </row>
    <row r="587" spans="1:30" s="420" customFormat="1" x14ac:dyDescent="0.2">
      <c r="A587" s="531"/>
      <c r="K587" s="504"/>
      <c r="L587" s="503"/>
      <c r="M587" s="503"/>
      <c r="N587" s="504"/>
      <c r="O587" s="504"/>
      <c r="P587" s="504"/>
      <c r="Q587" s="504"/>
      <c r="R587" s="504"/>
      <c r="S587" s="504"/>
      <c r="T587" s="504"/>
      <c r="U587" s="504"/>
      <c r="V587" s="504"/>
      <c r="W587" s="504"/>
      <c r="X587" s="504"/>
      <c r="Y587" s="504"/>
      <c r="Z587" s="504"/>
      <c r="AA587" s="504"/>
      <c r="AB587" s="504"/>
      <c r="AC587" s="504"/>
      <c r="AD587" s="504"/>
    </row>
    <row r="588" spans="1:30" s="420" customFormat="1" x14ac:dyDescent="0.2">
      <c r="A588" s="531"/>
      <c r="K588" s="504"/>
      <c r="L588" s="503"/>
      <c r="M588" s="503"/>
      <c r="N588" s="504"/>
      <c r="O588" s="504"/>
      <c r="P588" s="504"/>
      <c r="Q588" s="504"/>
      <c r="R588" s="504"/>
      <c r="S588" s="504"/>
      <c r="T588" s="504"/>
      <c r="U588" s="504"/>
      <c r="V588" s="504"/>
      <c r="W588" s="504"/>
      <c r="X588" s="504"/>
      <c r="Y588" s="504"/>
      <c r="Z588" s="504"/>
      <c r="AA588" s="504"/>
      <c r="AB588" s="504"/>
      <c r="AC588" s="504"/>
      <c r="AD588" s="504"/>
    </row>
    <row r="589" spans="1:30" s="420" customFormat="1" x14ac:dyDescent="0.2">
      <c r="A589" s="531"/>
      <c r="K589" s="504"/>
      <c r="L589" s="503"/>
      <c r="M589" s="503"/>
      <c r="N589" s="504"/>
      <c r="O589" s="504"/>
      <c r="P589" s="504"/>
      <c r="Q589" s="504"/>
      <c r="R589" s="504"/>
      <c r="S589" s="504"/>
      <c r="T589" s="504"/>
      <c r="U589" s="504"/>
      <c r="V589" s="504"/>
      <c r="W589" s="504"/>
      <c r="X589" s="504"/>
      <c r="Y589" s="504"/>
      <c r="Z589" s="504"/>
      <c r="AA589" s="504"/>
      <c r="AB589" s="504"/>
      <c r="AC589" s="504"/>
      <c r="AD589" s="504"/>
    </row>
    <row r="590" spans="1:30" s="420" customFormat="1" x14ac:dyDescent="0.2">
      <c r="A590" s="531"/>
      <c r="K590" s="504"/>
      <c r="L590" s="503"/>
      <c r="M590" s="503"/>
      <c r="N590" s="504"/>
      <c r="O590" s="504"/>
      <c r="P590" s="504"/>
      <c r="Q590" s="504"/>
      <c r="R590" s="504"/>
      <c r="S590" s="504"/>
      <c r="T590" s="504"/>
      <c r="U590" s="504"/>
      <c r="V590" s="504"/>
      <c r="W590" s="504"/>
      <c r="X590" s="504"/>
      <c r="Y590" s="504"/>
      <c r="Z590" s="504"/>
      <c r="AA590" s="504"/>
      <c r="AB590" s="504"/>
      <c r="AC590" s="504"/>
      <c r="AD590" s="504"/>
    </row>
    <row r="591" spans="1:30" s="420" customFormat="1" x14ac:dyDescent="0.2">
      <c r="A591" s="531"/>
      <c r="K591" s="504"/>
      <c r="L591" s="503"/>
      <c r="M591" s="503"/>
      <c r="N591" s="504"/>
      <c r="O591" s="504"/>
      <c r="P591" s="504"/>
      <c r="Q591" s="504"/>
      <c r="R591" s="504"/>
      <c r="S591" s="504"/>
      <c r="T591" s="504"/>
      <c r="U591" s="504"/>
      <c r="V591" s="504"/>
      <c r="W591" s="504"/>
      <c r="X591" s="504"/>
      <c r="Y591" s="504"/>
      <c r="Z591" s="504"/>
      <c r="AA591" s="504"/>
      <c r="AB591" s="504"/>
      <c r="AC591" s="504"/>
      <c r="AD591" s="504"/>
    </row>
    <row r="592" spans="1:30" s="420" customFormat="1" x14ac:dyDescent="0.2">
      <c r="A592" s="531"/>
      <c r="K592" s="504"/>
      <c r="L592" s="503"/>
      <c r="M592" s="503"/>
      <c r="N592" s="504"/>
      <c r="O592" s="504"/>
      <c r="P592" s="504"/>
      <c r="Q592" s="504"/>
      <c r="R592" s="504"/>
      <c r="S592" s="504"/>
      <c r="T592" s="504"/>
      <c r="U592" s="504"/>
      <c r="V592" s="504"/>
      <c r="W592" s="504"/>
      <c r="X592" s="504"/>
      <c r="Y592" s="504"/>
      <c r="Z592" s="504"/>
      <c r="AA592" s="504"/>
      <c r="AB592" s="504"/>
      <c r="AC592" s="504"/>
      <c r="AD592" s="504"/>
    </row>
    <row r="593" spans="1:30" s="420" customFormat="1" x14ac:dyDescent="0.2">
      <c r="A593" s="531"/>
      <c r="K593" s="504"/>
      <c r="L593" s="503"/>
      <c r="M593" s="503"/>
      <c r="N593" s="504"/>
      <c r="O593" s="504"/>
      <c r="P593" s="504"/>
      <c r="Q593" s="504"/>
      <c r="R593" s="504"/>
      <c r="S593" s="504"/>
      <c r="T593" s="504"/>
      <c r="U593" s="504"/>
      <c r="V593" s="504"/>
      <c r="W593" s="504"/>
      <c r="X593" s="504"/>
      <c r="Y593" s="504"/>
      <c r="Z593" s="504"/>
      <c r="AA593" s="504"/>
      <c r="AB593" s="504"/>
      <c r="AC593" s="504"/>
      <c r="AD593" s="504"/>
    </row>
    <row r="594" spans="1:30" s="420" customFormat="1" x14ac:dyDescent="0.2">
      <c r="A594" s="531"/>
      <c r="K594" s="504"/>
      <c r="L594" s="503"/>
      <c r="M594" s="503"/>
      <c r="N594" s="504"/>
      <c r="O594" s="504"/>
      <c r="P594" s="504"/>
      <c r="Q594" s="504"/>
      <c r="R594" s="504"/>
      <c r="S594" s="504"/>
      <c r="T594" s="504"/>
      <c r="U594" s="504"/>
      <c r="V594" s="504"/>
      <c r="W594" s="504"/>
      <c r="X594" s="504"/>
      <c r="Y594" s="504"/>
      <c r="Z594" s="504"/>
      <c r="AA594" s="504"/>
      <c r="AB594" s="504"/>
      <c r="AC594" s="504"/>
      <c r="AD594" s="504"/>
    </row>
    <row r="595" spans="1:30" s="420" customFormat="1" x14ac:dyDescent="0.2">
      <c r="A595" s="531"/>
      <c r="K595" s="504"/>
      <c r="L595" s="503"/>
      <c r="M595" s="503"/>
      <c r="N595" s="504"/>
      <c r="O595" s="504"/>
      <c r="P595" s="504"/>
      <c r="Q595" s="504"/>
      <c r="R595" s="504"/>
      <c r="S595" s="504"/>
      <c r="T595" s="504"/>
      <c r="U595" s="504"/>
      <c r="V595" s="504"/>
      <c r="W595" s="504"/>
      <c r="X595" s="504"/>
      <c r="Y595" s="504"/>
      <c r="Z595" s="504"/>
      <c r="AA595" s="504"/>
      <c r="AB595" s="504"/>
      <c r="AC595" s="504"/>
      <c r="AD595" s="504"/>
    </row>
    <row r="596" spans="1:30" s="420" customFormat="1" x14ac:dyDescent="0.2">
      <c r="A596" s="531"/>
      <c r="K596" s="504"/>
      <c r="L596" s="503"/>
      <c r="M596" s="503"/>
      <c r="N596" s="504"/>
      <c r="O596" s="504"/>
      <c r="P596" s="504"/>
      <c r="Q596" s="504"/>
      <c r="R596" s="504"/>
      <c r="S596" s="504"/>
      <c r="T596" s="504"/>
      <c r="U596" s="504"/>
      <c r="V596" s="504"/>
      <c r="W596" s="504"/>
      <c r="X596" s="504"/>
      <c r="Y596" s="504"/>
      <c r="Z596" s="504"/>
      <c r="AA596" s="504"/>
      <c r="AB596" s="504"/>
      <c r="AC596" s="504"/>
      <c r="AD596" s="504"/>
    </row>
    <row r="597" spans="1:30" s="420" customFormat="1" x14ac:dyDescent="0.2">
      <c r="A597" s="531"/>
      <c r="K597" s="504"/>
      <c r="L597" s="503"/>
      <c r="M597" s="503"/>
      <c r="N597" s="504"/>
      <c r="O597" s="504"/>
      <c r="P597" s="504"/>
      <c r="Q597" s="504"/>
      <c r="R597" s="504"/>
      <c r="S597" s="504"/>
      <c r="T597" s="504"/>
      <c r="U597" s="504"/>
      <c r="V597" s="504"/>
      <c r="W597" s="504"/>
      <c r="X597" s="504"/>
      <c r="Y597" s="504"/>
      <c r="Z597" s="504"/>
      <c r="AA597" s="504"/>
      <c r="AB597" s="504"/>
      <c r="AC597" s="504"/>
      <c r="AD597" s="504"/>
    </row>
    <row r="598" spans="1:30" s="420" customFormat="1" x14ac:dyDescent="0.2">
      <c r="A598" s="531"/>
      <c r="K598" s="504"/>
      <c r="L598" s="503"/>
      <c r="M598" s="503"/>
      <c r="N598" s="504"/>
      <c r="O598" s="504"/>
      <c r="P598" s="504"/>
      <c r="Q598" s="504"/>
      <c r="R598" s="504"/>
      <c r="S598" s="504"/>
      <c r="T598" s="504"/>
      <c r="U598" s="504"/>
      <c r="V598" s="504"/>
      <c r="W598" s="504"/>
      <c r="X598" s="504"/>
      <c r="Y598" s="504"/>
      <c r="Z598" s="504"/>
      <c r="AA598" s="504"/>
      <c r="AB598" s="504"/>
      <c r="AC598" s="504"/>
      <c r="AD598" s="504"/>
    </row>
    <row r="599" spans="1:30" s="420" customFormat="1" x14ac:dyDescent="0.2">
      <c r="A599" s="531"/>
      <c r="K599" s="504"/>
      <c r="L599" s="503"/>
      <c r="M599" s="503"/>
      <c r="N599" s="504"/>
      <c r="O599" s="504"/>
      <c r="P599" s="504"/>
      <c r="Q599" s="504"/>
      <c r="R599" s="504"/>
      <c r="S599" s="504"/>
      <c r="T599" s="504"/>
      <c r="U599" s="504"/>
      <c r="V599" s="504"/>
      <c r="W599" s="504"/>
      <c r="X599" s="504"/>
      <c r="Y599" s="504"/>
      <c r="Z599" s="504"/>
      <c r="AA599" s="504"/>
      <c r="AB599" s="504"/>
      <c r="AC599" s="504"/>
      <c r="AD599" s="504"/>
    </row>
    <row r="600" spans="1:30" s="420" customFormat="1" x14ac:dyDescent="0.2">
      <c r="A600" s="531"/>
      <c r="K600" s="504"/>
      <c r="L600" s="503"/>
      <c r="M600" s="503"/>
      <c r="N600" s="504"/>
      <c r="O600" s="504"/>
      <c r="P600" s="504"/>
      <c r="Q600" s="504"/>
      <c r="R600" s="504"/>
      <c r="S600" s="504"/>
      <c r="T600" s="504"/>
      <c r="U600" s="504"/>
      <c r="V600" s="504"/>
      <c r="W600" s="504"/>
      <c r="X600" s="504"/>
      <c r="Y600" s="504"/>
      <c r="Z600" s="504"/>
      <c r="AA600" s="504"/>
      <c r="AB600" s="504"/>
      <c r="AC600" s="504"/>
      <c r="AD600" s="504"/>
    </row>
    <row r="601" spans="1:30" s="420" customFormat="1" x14ac:dyDescent="0.2">
      <c r="A601" s="531"/>
      <c r="K601" s="504"/>
      <c r="L601" s="503"/>
      <c r="M601" s="503"/>
      <c r="N601" s="504"/>
      <c r="O601" s="504"/>
      <c r="P601" s="504"/>
      <c r="Q601" s="504"/>
      <c r="R601" s="504"/>
      <c r="S601" s="504"/>
      <c r="T601" s="504"/>
      <c r="U601" s="504"/>
      <c r="V601" s="504"/>
      <c r="W601" s="504"/>
      <c r="X601" s="504"/>
      <c r="Y601" s="504"/>
      <c r="Z601" s="504"/>
      <c r="AA601" s="504"/>
      <c r="AB601" s="504"/>
      <c r="AC601" s="504"/>
      <c r="AD601" s="504"/>
    </row>
    <row r="602" spans="1:30" s="420" customFormat="1" x14ac:dyDescent="0.2">
      <c r="A602" s="531"/>
      <c r="K602" s="504"/>
      <c r="L602" s="503"/>
      <c r="M602" s="503"/>
      <c r="N602" s="504"/>
      <c r="O602" s="504"/>
      <c r="P602" s="504"/>
      <c r="Q602" s="504"/>
      <c r="R602" s="504"/>
      <c r="S602" s="504"/>
      <c r="T602" s="504"/>
      <c r="U602" s="504"/>
      <c r="V602" s="504"/>
      <c r="W602" s="504"/>
      <c r="X602" s="504"/>
      <c r="Y602" s="504"/>
      <c r="Z602" s="504"/>
      <c r="AA602" s="504"/>
      <c r="AB602" s="504"/>
      <c r="AC602" s="504"/>
      <c r="AD602" s="504"/>
    </row>
    <row r="603" spans="1:30" s="420" customFormat="1" x14ac:dyDescent="0.2">
      <c r="A603" s="531"/>
      <c r="K603" s="504"/>
      <c r="L603" s="503"/>
      <c r="M603" s="503"/>
      <c r="N603" s="504"/>
      <c r="O603" s="504"/>
      <c r="P603" s="504"/>
      <c r="Q603" s="504"/>
      <c r="R603" s="504"/>
      <c r="S603" s="504"/>
      <c r="T603" s="504"/>
      <c r="U603" s="504"/>
      <c r="V603" s="504"/>
      <c r="W603" s="504"/>
      <c r="X603" s="504"/>
      <c r="Y603" s="504"/>
      <c r="Z603" s="504"/>
      <c r="AA603" s="504"/>
      <c r="AB603" s="504"/>
      <c r="AC603" s="504"/>
      <c r="AD603" s="504"/>
    </row>
    <row r="604" spans="1:30" s="420" customFormat="1" x14ac:dyDescent="0.2">
      <c r="A604" s="531"/>
      <c r="K604" s="504"/>
      <c r="L604" s="503"/>
      <c r="M604" s="503"/>
      <c r="N604" s="504"/>
      <c r="O604" s="504"/>
      <c r="P604" s="504"/>
      <c r="Q604" s="504"/>
      <c r="R604" s="504"/>
      <c r="S604" s="504"/>
      <c r="T604" s="504"/>
      <c r="U604" s="504"/>
      <c r="V604" s="504"/>
      <c r="W604" s="504"/>
      <c r="X604" s="504"/>
      <c r="Y604" s="504"/>
      <c r="Z604" s="504"/>
      <c r="AA604" s="504"/>
      <c r="AB604" s="504"/>
      <c r="AC604" s="504"/>
      <c r="AD604" s="504"/>
    </row>
    <row r="605" spans="1:30" s="420" customFormat="1" x14ac:dyDescent="0.2">
      <c r="A605" s="531"/>
      <c r="K605" s="504"/>
      <c r="L605" s="503"/>
      <c r="M605" s="503"/>
      <c r="N605" s="504"/>
      <c r="O605" s="504"/>
      <c r="P605" s="504"/>
      <c r="Q605" s="504"/>
      <c r="R605" s="504"/>
      <c r="S605" s="504"/>
      <c r="T605" s="504"/>
      <c r="U605" s="504"/>
      <c r="V605" s="504"/>
      <c r="W605" s="504"/>
      <c r="X605" s="504"/>
      <c r="Y605" s="504"/>
      <c r="Z605" s="504"/>
      <c r="AA605" s="504"/>
      <c r="AB605" s="504"/>
      <c r="AC605" s="504"/>
      <c r="AD605" s="504"/>
    </row>
    <row r="606" spans="1:30" s="420" customFormat="1" x14ac:dyDescent="0.2">
      <c r="A606" s="531"/>
      <c r="K606" s="504"/>
      <c r="L606" s="503"/>
      <c r="M606" s="503"/>
      <c r="N606" s="504"/>
      <c r="O606" s="504"/>
      <c r="P606" s="504"/>
      <c r="Q606" s="504"/>
      <c r="R606" s="504"/>
      <c r="S606" s="504"/>
      <c r="T606" s="504"/>
      <c r="U606" s="504"/>
      <c r="V606" s="504"/>
      <c r="W606" s="504"/>
      <c r="X606" s="504"/>
      <c r="Y606" s="504"/>
      <c r="Z606" s="504"/>
      <c r="AA606" s="504"/>
      <c r="AB606" s="504"/>
      <c r="AC606" s="504"/>
      <c r="AD606" s="504"/>
    </row>
    <row r="607" spans="1:30" s="420" customFormat="1" x14ac:dyDescent="0.2">
      <c r="A607" s="531"/>
      <c r="K607" s="504"/>
      <c r="L607" s="503"/>
      <c r="M607" s="503"/>
      <c r="N607" s="504"/>
      <c r="O607" s="504"/>
      <c r="P607" s="504"/>
      <c r="Q607" s="504"/>
      <c r="R607" s="504"/>
      <c r="S607" s="504"/>
      <c r="T607" s="504"/>
      <c r="U607" s="504"/>
      <c r="V607" s="504"/>
      <c r="W607" s="504"/>
      <c r="X607" s="504"/>
      <c r="Y607" s="504"/>
      <c r="Z607" s="504"/>
      <c r="AA607" s="504"/>
      <c r="AB607" s="504"/>
      <c r="AC607" s="504"/>
      <c r="AD607" s="504"/>
    </row>
    <row r="608" spans="1:30" s="420" customFormat="1" x14ac:dyDescent="0.2">
      <c r="A608" s="531"/>
      <c r="K608" s="504"/>
      <c r="L608" s="503"/>
      <c r="M608" s="503"/>
      <c r="N608" s="504"/>
      <c r="O608" s="504"/>
      <c r="P608" s="504"/>
      <c r="Q608" s="504"/>
      <c r="R608" s="504"/>
      <c r="S608" s="504"/>
      <c r="T608" s="504"/>
      <c r="U608" s="504"/>
      <c r="V608" s="504"/>
      <c r="W608" s="504"/>
      <c r="X608" s="504"/>
      <c r="Y608" s="504"/>
      <c r="Z608" s="504"/>
      <c r="AA608" s="504"/>
      <c r="AB608" s="504"/>
      <c r="AC608" s="504"/>
      <c r="AD608" s="504"/>
    </row>
    <row r="609" spans="1:30" s="420" customFormat="1" x14ac:dyDescent="0.2">
      <c r="A609" s="531"/>
      <c r="K609" s="504"/>
      <c r="L609" s="503"/>
      <c r="M609" s="503"/>
      <c r="N609" s="504"/>
      <c r="O609" s="504"/>
      <c r="P609" s="504"/>
      <c r="Q609" s="504"/>
      <c r="R609" s="504"/>
      <c r="S609" s="504"/>
      <c r="T609" s="504"/>
      <c r="U609" s="504"/>
      <c r="V609" s="504"/>
      <c r="W609" s="504"/>
      <c r="X609" s="504"/>
      <c r="Y609" s="504"/>
      <c r="Z609" s="504"/>
      <c r="AA609" s="504"/>
      <c r="AB609" s="504"/>
      <c r="AC609" s="504"/>
      <c r="AD609" s="504"/>
    </row>
    <row r="610" spans="1:30" s="420" customFormat="1" x14ac:dyDescent="0.2">
      <c r="A610" s="531"/>
      <c r="K610" s="504"/>
      <c r="L610" s="503"/>
      <c r="M610" s="503"/>
      <c r="N610" s="504"/>
      <c r="O610" s="504"/>
      <c r="P610" s="504"/>
      <c r="Q610" s="504"/>
      <c r="R610" s="504"/>
      <c r="S610" s="504"/>
      <c r="T610" s="504"/>
      <c r="U610" s="504"/>
      <c r="V610" s="504"/>
      <c r="W610" s="504"/>
      <c r="X610" s="504"/>
      <c r="Y610" s="504"/>
      <c r="Z610" s="504"/>
      <c r="AA610" s="504"/>
      <c r="AB610" s="504"/>
      <c r="AC610" s="504"/>
      <c r="AD610" s="504"/>
    </row>
    <row r="611" spans="1:30" s="420" customFormat="1" x14ac:dyDescent="0.2">
      <c r="A611" s="531"/>
      <c r="K611" s="504"/>
      <c r="L611" s="503"/>
      <c r="M611" s="503"/>
      <c r="N611" s="504"/>
      <c r="O611" s="504"/>
      <c r="P611" s="504"/>
      <c r="Q611" s="504"/>
      <c r="R611" s="504"/>
      <c r="S611" s="504"/>
      <c r="T611" s="504"/>
      <c r="U611" s="504"/>
      <c r="V611" s="504"/>
      <c r="W611" s="504"/>
      <c r="X611" s="504"/>
      <c r="Y611" s="504"/>
      <c r="Z611" s="504"/>
      <c r="AA611" s="504"/>
      <c r="AB611" s="504"/>
      <c r="AC611" s="504"/>
      <c r="AD611" s="504"/>
    </row>
    <row r="612" spans="1:30" s="420" customFormat="1" x14ac:dyDescent="0.2">
      <c r="A612" s="531"/>
      <c r="K612" s="504"/>
      <c r="L612" s="503"/>
      <c r="M612" s="503"/>
      <c r="N612" s="504"/>
      <c r="O612" s="504"/>
      <c r="P612" s="504"/>
      <c r="Q612" s="504"/>
      <c r="R612" s="504"/>
      <c r="S612" s="504"/>
      <c r="T612" s="504"/>
      <c r="U612" s="504"/>
      <c r="V612" s="504"/>
      <c r="W612" s="504"/>
      <c r="X612" s="504"/>
      <c r="Y612" s="504"/>
      <c r="Z612" s="504"/>
      <c r="AA612" s="504"/>
      <c r="AB612" s="504"/>
      <c r="AC612" s="504"/>
      <c r="AD612" s="504"/>
    </row>
    <row r="613" spans="1:30" s="420" customFormat="1" x14ac:dyDescent="0.2">
      <c r="A613" s="531"/>
      <c r="K613" s="504"/>
      <c r="L613" s="503"/>
      <c r="M613" s="503"/>
      <c r="N613" s="504"/>
      <c r="O613" s="504"/>
      <c r="P613" s="504"/>
      <c r="Q613" s="504"/>
      <c r="R613" s="504"/>
      <c r="S613" s="504"/>
      <c r="T613" s="504"/>
      <c r="U613" s="504"/>
      <c r="V613" s="504"/>
      <c r="W613" s="504"/>
      <c r="X613" s="504"/>
      <c r="Y613" s="504"/>
      <c r="Z613" s="504"/>
      <c r="AA613" s="504"/>
      <c r="AB613" s="504"/>
      <c r="AC613" s="504"/>
      <c r="AD613" s="504"/>
    </row>
    <row r="614" spans="1:30" s="420" customFormat="1" x14ac:dyDescent="0.2">
      <c r="A614" s="531"/>
      <c r="K614" s="504"/>
      <c r="L614" s="503"/>
      <c r="M614" s="503"/>
      <c r="N614" s="504"/>
      <c r="O614" s="504"/>
      <c r="P614" s="504"/>
      <c r="Q614" s="504"/>
      <c r="R614" s="504"/>
      <c r="S614" s="504"/>
      <c r="T614" s="504"/>
      <c r="U614" s="504"/>
      <c r="V614" s="504"/>
      <c r="W614" s="504"/>
      <c r="X614" s="504"/>
      <c r="Y614" s="504"/>
      <c r="Z614" s="504"/>
      <c r="AA614" s="504"/>
      <c r="AB614" s="504"/>
      <c r="AC614" s="504"/>
      <c r="AD614" s="504"/>
    </row>
    <row r="615" spans="1:30" s="420" customFormat="1" x14ac:dyDescent="0.2">
      <c r="A615" s="531"/>
      <c r="K615" s="504"/>
      <c r="L615" s="503"/>
      <c r="M615" s="503"/>
      <c r="N615" s="504"/>
      <c r="O615" s="504"/>
      <c r="P615" s="504"/>
      <c r="Q615" s="504"/>
      <c r="R615" s="504"/>
      <c r="S615" s="504"/>
      <c r="T615" s="504"/>
      <c r="U615" s="504"/>
      <c r="V615" s="504"/>
      <c r="W615" s="504"/>
      <c r="X615" s="504"/>
      <c r="Y615" s="504"/>
      <c r="Z615" s="504"/>
      <c r="AA615" s="504"/>
      <c r="AB615" s="504"/>
      <c r="AC615" s="504"/>
      <c r="AD615" s="504"/>
    </row>
    <row r="616" spans="1:30" s="420" customFormat="1" x14ac:dyDescent="0.2">
      <c r="A616" s="531"/>
      <c r="K616" s="504"/>
      <c r="L616" s="503"/>
      <c r="M616" s="503"/>
      <c r="N616" s="504"/>
      <c r="O616" s="504"/>
      <c r="P616" s="504"/>
      <c r="Q616" s="504"/>
      <c r="R616" s="504"/>
      <c r="S616" s="504"/>
      <c r="T616" s="504"/>
      <c r="U616" s="504"/>
      <c r="V616" s="504"/>
      <c r="W616" s="504"/>
      <c r="X616" s="504"/>
      <c r="Y616" s="504"/>
      <c r="Z616" s="504"/>
      <c r="AA616" s="504"/>
      <c r="AB616" s="504"/>
      <c r="AC616" s="504"/>
      <c r="AD616" s="504"/>
    </row>
    <row r="617" spans="1:30" s="420" customFormat="1" x14ac:dyDescent="0.2">
      <c r="A617" s="531"/>
      <c r="K617" s="504"/>
      <c r="L617" s="503"/>
      <c r="M617" s="503"/>
      <c r="N617" s="504"/>
      <c r="O617" s="504"/>
      <c r="P617" s="504"/>
      <c r="Q617" s="504"/>
      <c r="R617" s="504"/>
      <c r="S617" s="504"/>
      <c r="T617" s="504"/>
      <c r="U617" s="504"/>
      <c r="V617" s="504"/>
      <c r="W617" s="504"/>
      <c r="X617" s="504"/>
      <c r="Y617" s="504"/>
      <c r="Z617" s="504"/>
      <c r="AA617" s="504"/>
      <c r="AB617" s="504"/>
      <c r="AC617" s="504"/>
      <c r="AD617" s="504"/>
    </row>
    <row r="618" spans="1:30" s="420" customFormat="1" x14ac:dyDescent="0.2">
      <c r="A618" s="531"/>
      <c r="K618" s="504"/>
      <c r="L618" s="503"/>
      <c r="M618" s="503"/>
      <c r="N618" s="504"/>
      <c r="O618" s="504"/>
      <c r="P618" s="504"/>
      <c r="Q618" s="504"/>
      <c r="R618" s="504"/>
      <c r="S618" s="504"/>
      <c r="T618" s="504"/>
      <c r="U618" s="504"/>
      <c r="V618" s="504"/>
      <c r="W618" s="504"/>
      <c r="X618" s="504"/>
      <c r="Y618" s="504"/>
      <c r="Z618" s="504"/>
      <c r="AA618" s="504"/>
      <c r="AB618" s="504"/>
      <c r="AC618" s="504"/>
      <c r="AD618" s="504"/>
    </row>
    <row r="619" spans="1:30" s="420" customFormat="1" x14ac:dyDescent="0.2">
      <c r="A619" s="531"/>
      <c r="K619" s="504"/>
      <c r="L619" s="503"/>
      <c r="M619" s="503"/>
      <c r="N619" s="504"/>
      <c r="O619" s="504"/>
      <c r="P619" s="504"/>
      <c r="Q619" s="504"/>
      <c r="R619" s="504"/>
      <c r="S619" s="504"/>
      <c r="T619" s="504"/>
      <c r="U619" s="504"/>
      <c r="V619" s="504"/>
      <c r="W619" s="504"/>
      <c r="X619" s="504"/>
      <c r="Y619" s="504"/>
      <c r="Z619" s="504"/>
      <c r="AA619" s="504"/>
      <c r="AB619" s="504"/>
      <c r="AC619" s="504"/>
      <c r="AD619" s="504"/>
    </row>
    <row r="620" spans="1:30" s="420" customFormat="1" x14ac:dyDescent="0.2">
      <c r="A620" s="531"/>
      <c r="K620" s="504"/>
      <c r="L620" s="503"/>
      <c r="M620" s="503"/>
      <c r="N620" s="504"/>
      <c r="O620" s="504"/>
      <c r="P620" s="504"/>
      <c r="Q620" s="504"/>
      <c r="R620" s="504"/>
      <c r="S620" s="504"/>
      <c r="T620" s="504"/>
      <c r="U620" s="504"/>
      <c r="V620" s="504"/>
      <c r="W620" s="504"/>
      <c r="X620" s="504"/>
      <c r="Y620" s="504"/>
      <c r="Z620" s="504"/>
      <c r="AA620" s="504"/>
      <c r="AB620" s="504"/>
      <c r="AC620" s="504"/>
      <c r="AD620" s="504"/>
    </row>
    <row r="621" spans="1:30" s="420" customFormat="1" x14ac:dyDescent="0.2">
      <c r="A621" s="531"/>
      <c r="K621" s="504"/>
      <c r="L621" s="503"/>
      <c r="M621" s="503"/>
      <c r="N621" s="504"/>
      <c r="O621" s="504"/>
      <c r="P621" s="504"/>
      <c r="Q621" s="504"/>
      <c r="R621" s="504"/>
      <c r="S621" s="504"/>
      <c r="T621" s="504"/>
      <c r="U621" s="504"/>
      <c r="V621" s="504"/>
      <c r="W621" s="504"/>
      <c r="X621" s="504"/>
      <c r="Y621" s="504"/>
      <c r="Z621" s="504"/>
      <c r="AA621" s="504"/>
      <c r="AB621" s="504"/>
      <c r="AC621" s="504"/>
      <c r="AD621" s="504"/>
    </row>
    <row r="622" spans="1:30" s="420" customFormat="1" x14ac:dyDescent="0.2">
      <c r="A622" s="531"/>
      <c r="K622" s="504"/>
      <c r="L622" s="503"/>
      <c r="M622" s="503"/>
      <c r="N622" s="504"/>
      <c r="O622" s="504"/>
      <c r="P622" s="504"/>
      <c r="Q622" s="504"/>
      <c r="R622" s="504"/>
      <c r="S622" s="504"/>
      <c r="T622" s="504"/>
      <c r="U622" s="504"/>
      <c r="V622" s="504"/>
      <c r="W622" s="504"/>
      <c r="X622" s="504"/>
      <c r="Y622" s="504"/>
      <c r="Z622" s="504"/>
      <c r="AA622" s="504"/>
      <c r="AB622" s="504"/>
      <c r="AC622" s="504"/>
      <c r="AD622" s="504"/>
    </row>
    <row r="623" spans="1:30" s="420" customFormat="1" x14ac:dyDescent="0.2">
      <c r="A623" s="531"/>
      <c r="K623" s="504"/>
      <c r="L623" s="503"/>
      <c r="M623" s="503"/>
      <c r="N623" s="504"/>
      <c r="O623" s="504"/>
      <c r="P623" s="504"/>
      <c r="Q623" s="504"/>
      <c r="R623" s="504"/>
      <c r="S623" s="504"/>
      <c r="T623" s="504"/>
      <c r="U623" s="504"/>
      <c r="V623" s="504"/>
      <c r="W623" s="504"/>
      <c r="X623" s="504"/>
      <c r="Y623" s="504"/>
      <c r="Z623" s="504"/>
      <c r="AA623" s="504"/>
      <c r="AB623" s="504"/>
      <c r="AC623" s="504"/>
      <c r="AD623" s="504"/>
    </row>
    <row r="624" spans="1:30" s="420" customFormat="1" x14ac:dyDescent="0.2">
      <c r="A624" s="531"/>
      <c r="K624" s="504"/>
      <c r="L624" s="503"/>
      <c r="M624" s="503"/>
      <c r="N624" s="504"/>
      <c r="O624" s="504"/>
      <c r="P624" s="504"/>
      <c r="Q624" s="504"/>
      <c r="R624" s="504"/>
      <c r="S624" s="504"/>
      <c r="T624" s="504"/>
      <c r="U624" s="504"/>
      <c r="V624" s="504"/>
      <c r="W624" s="504"/>
      <c r="X624" s="504"/>
      <c r="Y624" s="504"/>
      <c r="Z624" s="504"/>
      <c r="AA624" s="504"/>
      <c r="AB624" s="504"/>
      <c r="AC624" s="504"/>
      <c r="AD624" s="504"/>
    </row>
    <row r="625" spans="1:30" s="420" customFormat="1" x14ac:dyDescent="0.2">
      <c r="A625" s="531"/>
      <c r="K625" s="504"/>
      <c r="L625" s="503"/>
      <c r="M625" s="503"/>
      <c r="N625" s="504"/>
      <c r="O625" s="504"/>
      <c r="P625" s="504"/>
      <c r="Q625" s="504"/>
      <c r="R625" s="504"/>
      <c r="S625" s="504"/>
      <c r="T625" s="504"/>
      <c r="U625" s="504"/>
      <c r="V625" s="504"/>
      <c r="W625" s="504"/>
      <c r="X625" s="504"/>
      <c r="Y625" s="504"/>
      <c r="Z625" s="504"/>
      <c r="AA625" s="504"/>
      <c r="AB625" s="504"/>
      <c r="AC625" s="504"/>
      <c r="AD625" s="504"/>
    </row>
    <row r="626" spans="1:30" s="420" customFormat="1" x14ac:dyDescent="0.2">
      <c r="A626" s="531"/>
      <c r="K626" s="504"/>
      <c r="L626" s="503"/>
      <c r="M626" s="503"/>
      <c r="N626" s="504"/>
      <c r="O626" s="504"/>
      <c r="P626" s="504"/>
      <c r="Q626" s="504"/>
      <c r="R626" s="504"/>
      <c r="S626" s="504"/>
      <c r="T626" s="504"/>
      <c r="U626" s="504"/>
      <c r="V626" s="504"/>
      <c r="W626" s="504"/>
      <c r="X626" s="504"/>
      <c r="Y626" s="504"/>
      <c r="Z626" s="504"/>
      <c r="AA626" s="504"/>
      <c r="AB626" s="504"/>
      <c r="AC626" s="504"/>
      <c r="AD626" s="504"/>
    </row>
    <row r="627" spans="1:30" s="420" customFormat="1" x14ac:dyDescent="0.2">
      <c r="A627" s="531"/>
      <c r="K627" s="504"/>
      <c r="L627" s="503"/>
      <c r="M627" s="503"/>
      <c r="N627" s="504"/>
      <c r="O627" s="504"/>
      <c r="P627" s="504"/>
      <c r="Q627" s="504"/>
      <c r="R627" s="504"/>
      <c r="S627" s="504"/>
      <c r="T627" s="504"/>
      <c r="U627" s="504"/>
      <c r="V627" s="504"/>
      <c r="W627" s="504"/>
      <c r="X627" s="504"/>
      <c r="Y627" s="504"/>
      <c r="Z627" s="504"/>
      <c r="AA627" s="504"/>
      <c r="AB627" s="504"/>
      <c r="AC627" s="504"/>
      <c r="AD627" s="504"/>
    </row>
    <row r="628" spans="1:30" s="420" customFormat="1" x14ac:dyDescent="0.2">
      <c r="A628" s="531"/>
      <c r="K628" s="504"/>
      <c r="L628" s="503"/>
      <c r="M628" s="503"/>
      <c r="N628" s="504"/>
      <c r="O628" s="504"/>
      <c r="P628" s="504"/>
      <c r="Q628" s="504"/>
      <c r="R628" s="504"/>
      <c r="S628" s="504"/>
      <c r="T628" s="504"/>
      <c r="U628" s="504"/>
      <c r="V628" s="504"/>
      <c r="W628" s="504"/>
      <c r="X628" s="504"/>
      <c r="Y628" s="504"/>
      <c r="Z628" s="504"/>
      <c r="AA628" s="504"/>
      <c r="AB628" s="504"/>
      <c r="AC628" s="504"/>
      <c r="AD628" s="504"/>
    </row>
    <row r="629" spans="1:30" s="420" customFormat="1" x14ac:dyDescent="0.2">
      <c r="A629" s="531"/>
      <c r="K629" s="504"/>
      <c r="L629" s="503"/>
      <c r="M629" s="503"/>
      <c r="N629" s="504"/>
      <c r="O629" s="504"/>
      <c r="P629" s="504"/>
      <c r="Q629" s="504"/>
      <c r="R629" s="504"/>
      <c r="S629" s="504"/>
      <c r="T629" s="504"/>
      <c r="U629" s="504"/>
      <c r="V629" s="504"/>
      <c r="W629" s="504"/>
      <c r="X629" s="504"/>
      <c r="Y629" s="504"/>
      <c r="Z629" s="504"/>
      <c r="AA629" s="504"/>
      <c r="AB629" s="504"/>
      <c r="AC629" s="504"/>
      <c r="AD629" s="504"/>
    </row>
    <row r="630" spans="1:30" s="420" customFormat="1" x14ac:dyDescent="0.2">
      <c r="A630" s="531"/>
      <c r="K630" s="504"/>
      <c r="L630" s="503"/>
      <c r="M630" s="503"/>
      <c r="N630" s="504"/>
      <c r="O630" s="504"/>
      <c r="P630" s="504"/>
      <c r="Q630" s="504"/>
      <c r="R630" s="504"/>
      <c r="S630" s="504"/>
      <c r="T630" s="504"/>
      <c r="U630" s="504"/>
      <c r="V630" s="504"/>
      <c r="W630" s="504"/>
      <c r="X630" s="504"/>
      <c r="Y630" s="504"/>
      <c r="Z630" s="504"/>
      <c r="AA630" s="504"/>
      <c r="AB630" s="504"/>
      <c r="AC630" s="504"/>
      <c r="AD630" s="504"/>
    </row>
    <row r="631" spans="1:30" s="420" customFormat="1" x14ac:dyDescent="0.2">
      <c r="A631" s="531"/>
      <c r="K631" s="504"/>
      <c r="L631" s="503"/>
      <c r="M631" s="503"/>
      <c r="N631" s="504"/>
      <c r="O631" s="504"/>
      <c r="P631" s="504"/>
      <c r="Q631" s="504"/>
      <c r="R631" s="504"/>
      <c r="S631" s="504"/>
      <c r="T631" s="504"/>
      <c r="U631" s="504"/>
      <c r="V631" s="504"/>
      <c r="W631" s="504"/>
      <c r="X631" s="504"/>
      <c r="Y631" s="504"/>
      <c r="Z631" s="504"/>
      <c r="AA631" s="504"/>
      <c r="AB631" s="504"/>
      <c r="AC631" s="504"/>
      <c r="AD631" s="504"/>
    </row>
    <row r="632" spans="1:30" s="420" customFormat="1" x14ac:dyDescent="0.2">
      <c r="A632" s="531"/>
      <c r="K632" s="504"/>
      <c r="L632" s="503"/>
      <c r="M632" s="503"/>
      <c r="N632" s="504"/>
      <c r="O632" s="504"/>
      <c r="P632" s="504"/>
      <c r="Q632" s="504"/>
      <c r="R632" s="504"/>
      <c r="S632" s="504"/>
      <c r="T632" s="504"/>
      <c r="U632" s="504"/>
      <c r="V632" s="504"/>
      <c r="W632" s="504"/>
      <c r="X632" s="504"/>
      <c r="Y632" s="504"/>
      <c r="Z632" s="504"/>
      <c r="AA632" s="504"/>
      <c r="AB632" s="504"/>
      <c r="AC632" s="504"/>
      <c r="AD632" s="504"/>
    </row>
    <row r="633" spans="1:30" s="420" customFormat="1" x14ac:dyDescent="0.2">
      <c r="A633" s="531"/>
      <c r="K633" s="504"/>
      <c r="L633" s="503"/>
      <c r="M633" s="503"/>
      <c r="N633" s="504"/>
      <c r="O633" s="504"/>
      <c r="P633" s="504"/>
      <c r="Q633" s="504"/>
      <c r="R633" s="504"/>
      <c r="S633" s="504"/>
      <c r="T633" s="504"/>
      <c r="U633" s="504"/>
      <c r="V633" s="504"/>
      <c r="W633" s="504"/>
      <c r="X633" s="504"/>
      <c r="Y633" s="504"/>
      <c r="Z633" s="504"/>
      <c r="AA633" s="504"/>
      <c r="AB633" s="504"/>
      <c r="AC633" s="504"/>
      <c r="AD633" s="504"/>
    </row>
    <row r="634" spans="1:30" s="420" customFormat="1" x14ac:dyDescent="0.2">
      <c r="A634" s="531"/>
      <c r="K634" s="504"/>
      <c r="L634" s="503"/>
      <c r="M634" s="503"/>
      <c r="N634" s="504"/>
      <c r="O634" s="504"/>
      <c r="P634" s="504"/>
      <c r="Q634" s="504"/>
      <c r="R634" s="504"/>
      <c r="S634" s="504"/>
      <c r="T634" s="504"/>
      <c r="U634" s="504"/>
      <c r="V634" s="504"/>
      <c r="W634" s="504"/>
      <c r="X634" s="504"/>
      <c r="Y634" s="504"/>
      <c r="Z634" s="504"/>
      <c r="AA634" s="504"/>
      <c r="AB634" s="504"/>
      <c r="AC634" s="504"/>
      <c r="AD634" s="504"/>
    </row>
    <row r="635" spans="1:30" s="420" customFormat="1" x14ac:dyDescent="0.2">
      <c r="A635" s="531"/>
      <c r="K635" s="504"/>
      <c r="L635" s="503"/>
      <c r="M635" s="503"/>
      <c r="N635" s="504"/>
      <c r="O635" s="504"/>
      <c r="P635" s="504"/>
      <c r="Q635" s="504"/>
      <c r="R635" s="504"/>
      <c r="S635" s="504"/>
      <c r="T635" s="504"/>
      <c r="U635" s="504"/>
      <c r="V635" s="504"/>
      <c r="W635" s="504"/>
      <c r="X635" s="504"/>
      <c r="Y635" s="504"/>
      <c r="Z635" s="504"/>
      <c r="AA635" s="504"/>
      <c r="AB635" s="504"/>
      <c r="AC635" s="504"/>
      <c r="AD635" s="504"/>
    </row>
    <row r="636" spans="1:30" s="420" customFormat="1" x14ac:dyDescent="0.2">
      <c r="A636" s="531"/>
      <c r="K636" s="504"/>
      <c r="L636" s="503"/>
      <c r="M636" s="503"/>
      <c r="N636" s="504"/>
      <c r="O636" s="504"/>
      <c r="P636" s="504"/>
      <c r="Q636" s="504"/>
      <c r="R636" s="504"/>
      <c r="S636" s="504"/>
      <c r="T636" s="504"/>
      <c r="U636" s="504"/>
      <c r="V636" s="504"/>
      <c r="W636" s="504"/>
      <c r="X636" s="504"/>
      <c r="Y636" s="504"/>
      <c r="Z636" s="504"/>
      <c r="AA636" s="504"/>
      <c r="AB636" s="504"/>
      <c r="AC636" s="504"/>
      <c r="AD636" s="504"/>
    </row>
    <row r="637" spans="1:30" s="420" customFormat="1" x14ac:dyDescent="0.2">
      <c r="A637" s="531"/>
      <c r="K637" s="504"/>
      <c r="L637" s="503"/>
      <c r="M637" s="503"/>
      <c r="N637" s="504"/>
      <c r="O637" s="504"/>
      <c r="P637" s="504"/>
      <c r="Q637" s="504"/>
      <c r="R637" s="504"/>
      <c r="S637" s="504"/>
      <c r="T637" s="504"/>
      <c r="U637" s="504"/>
      <c r="V637" s="504"/>
      <c r="W637" s="504"/>
      <c r="X637" s="504"/>
      <c r="Y637" s="504"/>
      <c r="Z637" s="504"/>
      <c r="AA637" s="504"/>
      <c r="AB637" s="504"/>
      <c r="AC637" s="504"/>
      <c r="AD637" s="504"/>
    </row>
    <row r="638" spans="1:30" s="420" customFormat="1" x14ac:dyDescent="0.2">
      <c r="A638" s="531"/>
      <c r="K638" s="504"/>
      <c r="L638" s="503"/>
      <c r="M638" s="503"/>
      <c r="N638" s="504"/>
      <c r="O638" s="504"/>
      <c r="P638" s="504"/>
      <c r="Q638" s="504"/>
      <c r="R638" s="504"/>
      <c r="S638" s="504"/>
      <c r="T638" s="504"/>
      <c r="U638" s="504"/>
      <c r="V638" s="504"/>
      <c r="W638" s="504"/>
      <c r="X638" s="504"/>
      <c r="Y638" s="504"/>
      <c r="Z638" s="504"/>
      <c r="AA638" s="504"/>
      <c r="AB638" s="504"/>
      <c r="AC638" s="504"/>
      <c r="AD638" s="504"/>
    </row>
    <row r="639" spans="1:30" s="420" customFormat="1" x14ac:dyDescent="0.2">
      <c r="A639" s="531"/>
      <c r="K639" s="504"/>
      <c r="L639" s="503"/>
      <c r="M639" s="503"/>
      <c r="N639" s="504"/>
      <c r="O639" s="504"/>
      <c r="P639" s="504"/>
      <c r="Q639" s="504"/>
      <c r="R639" s="504"/>
      <c r="S639" s="504"/>
      <c r="T639" s="504"/>
      <c r="U639" s="504"/>
      <c r="V639" s="504"/>
      <c r="W639" s="504"/>
      <c r="X639" s="504"/>
      <c r="Y639" s="504"/>
      <c r="Z639" s="504"/>
      <c r="AA639" s="504"/>
      <c r="AB639" s="504"/>
      <c r="AC639" s="504"/>
      <c r="AD639" s="504"/>
    </row>
    <row r="640" spans="1:30" s="420" customFormat="1" x14ac:dyDescent="0.2">
      <c r="A640" s="531"/>
      <c r="K640" s="504"/>
      <c r="L640" s="503"/>
      <c r="M640" s="503"/>
      <c r="N640" s="504"/>
      <c r="O640" s="504"/>
      <c r="P640" s="504"/>
      <c r="Q640" s="504"/>
      <c r="R640" s="504"/>
      <c r="S640" s="504"/>
      <c r="T640" s="504"/>
      <c r="U640" s="504"/>
      <c r="V640" s="504"/>
      <c r="W640" s="504"/>
      <c r="X640" s="504"/>
      <c r="Y640" s="504"/>
      <c r="Z640" s="504"/>
      <c r="AA640" s="504"/>
      <c r="AB640" s="504"/>
      <c r="AC640" s="504"/>
      <c r="AD640" s="504"/>
    </row>
    <row r="641" spans="1:30" s="420" customFormat="1" x14ac:dyDescent="0.2">
      <c r="A641" s="531"/>
      <c r="K641" s="504"/>
      <c r="L641" s="503"/>
      <c r="M641" s="503"/>
      <c r="N641" s="504"/>
      <c r="O641" s="504"/>
      <c r="P641" s="504"/>
      <c r="Q641" s="504"/>
      <c r="R641" s="504"/>
      <c r="S641" s="504"/>
      <c r="T641" s="504"/>
      <c r="U641" s="504"/>
      <c r="V641" s="504"/>
      <c r="W641" s="504"/>
      <c r="X641" s="504"/>
      <c r="Y641" s="504"/>
      <c r="Z641" s="504"/>
      <c r="AA641" s="504"/>
      <c r="AB641" s="504"/>
      <c r="AC641" s="504"/>
      <c r="AD641" s="504"/>
    </row>
    <row r="642" spans="1:30" s="420" customFormat="1" x14ac:dyDescent="0.2">
      <c r="A642" s="531"/>
      <c r="K642" s="504"/>
      <c r="L642" s="503"/>
      <c r="M642" s="503"/>
      <c r="N642" s="504"/>
      <c r="O642" s="504"/>
      <c r="P642" s="504"/>
      <c r="Q642" s="504"/>
      <c r="R642" s="504"/>
      <c r="S642" s="504"/>
      <c r="T642" s="504"/>
      <c r="U642" s="504"/>
      <c r="V642" s="504"/>
      <c r="W642" s="504"/>
      <c r="X642" s="504"/>
      <c r="Y642" s="504"/>
      <c r="Z642" s="504"/>
      <c r="AA642" s="504"/>
      <c r="AB642" s="504"/>
      <c r="AC642" s="504"/>
      <c r="AD642" s="504"/>
    </row>
    <row r="643" spans="1:30" s="420" customFormat="1" x14ac:dyDescent="0.2">
      <c r="A643" s="531"/>
      <c r="K643" s="504"/>
      <c r="L643" s="503"/>
      <c r="M643" s="503"/>
      <c r="N643" s="504"/>
      <c r="O643" s="504"/>
      <c r="P643" s="504"/>
      <c r="Q643" s="504"/>
      <c r="R643" s="504"/>
      <c r="S643" s="504"/>
      <c r="T643" s="504"/>
      <c r="U643" s="504"/>
      <c r="V643" s="504"/>
      <c r="W643" s="504"/>
      <c r="X643" s="504"/>
      <c r="Y643" s="504"/>
      <c r="Z643" s="504"/>
      <c r="AA643" s="504"/>
      <c r="AB643" s="504"/>
      <c r="AC643" s="504"/>
      <c r="AD643" s="504"/>
    </row>
    <row r="644" spans="1:30" s="420" customFormat="1" x14ac:dyDescent="0.2">
      <c r="A644" s="531"/>
      <c r="K644" s="504"/>
      <c r="L644" s="503"/>
      <c r="M644" s="503"/>
      <c r="N644" s="504"/>
      <c r="O644" s="504"/>
      <c r="P644" s="504"/>
      <c r="Q644" s="504"/>
      <c r="R644" s="504"/>
      <c r="S644" s="504"/>
      <c r="T644" s="504"/>
      <c r="U644" s="504"/>
      <c r="V644" s="504"/>
      <c r="W644" s="504"/>
      <c r="X644" s="504"/>
      <c r="Y644" s="504"/>
      <c r="Z644" s="504"/>
      <c r="AA644" s="504"/>
      <c r="AB644" s="504"/>
      <c r="AC644" s="504"/>
      <c r="AD644" s="504"/>
    </row>
    <row r="645" spans="1:30" s="420" customFormat="1" x14ac:dyDescent="0.2">
      <c r="A645" s="531"/>
      <c r="K645" s="504"/>
      <c r="L645" s="503"/>
      <c r="M645" s="503"/>
      <c r="N645" s="504"/>
      <c r="O645" s="504"/>
      <c r="P645" s="504"/>
      <c r="Q645" s="504"/>
      <c r="R645" s="504"/>
      <c r="S645" s="504"/>
      <c r="T645" s="504"/>
      <c r="U645" s="504"/>
      <c r="V645" s="504"/>
      <c r="W645" s="504"/>
      <c r="X645" s="504"/>
      <c r="Y645" s="504"/>
      <c r="Z645" s="504"/>
      <c r="AA645" s="504"/>
      <c r="AB645" s="504"/>
      <c r="AC645" s="504"/>
      <c r="AD645" s="504"/>
    </row>
    <row r="646" spans="1:30" s="420" customFormat="1" x14ac:dyDescent="0.2">
      <c r="A646" s="531"/>
      <c r="K646" s="504"/>
      <c r="L646" s="503"/>
      <c r="M646" s="503"/>
      <c r="N646" s="504"/>
      <c r="O646" s="504"/>
      <c r="P646" s="504"/>
      <c r="Q646" s="504"/>
      <c r="R646" s="504"/>
      <c r="S646" s="504"/>
      <c r="T646" s="504"/>
      <c r="U646" s="504"/>
      <c r="V646" s="504"/>
      <c r="W646" s="504"/>
      <c r="X646" s="504"/>
      <c r="Y646" s="504"/>
      <c r="Z646" s="504"/>
      <c r="AA646" s="504"/>
      <c r="AB646" s="504"/>
      <c r="AC646" s="504"/>
      <c r="AD646" s="504"/>
    </row>
    <row r="647" spans="1:30" s="420" customFormat="1" x14ac:dyDescent="0.2">
      <c r="A647" s="531"/>
      <c r="K647" s="504"/>
      <c r="L647" s="503"/>
      <c r="M647" s="503"/>
      <c r="N647" s="504"/>
      <c r="O647" s="504"/>
      <c r="P647" s="504"/>
      <c r="Q647" s="504"/>
      <c r="R647" s="504"/>
      <c r="S647" s="504"/>
      <c r="T647" s="504"/>
      <c r="U647" s="504"/>
      <c r="V647" s="504"/>
      <c r="W647" s="504"/>
      <c r="X647" s="504"/>
      <c r="Y647" s="504"/>
      <c r="Z647" s="504"/>
      <c r="AA647" s="504"/>
      <c r="AB647" s="504"/>
      <c r="AC647" s="504"/>
      <c r="AD647" s="504"/>
    </row>
    <row r="648" spans="1:30" s="420" customFormat="1" x14ac:dyDescent="0.2">
      <c r="A648" s="531"/>
      <c r="K648" s="504"/>
      <c r="L648" s="503"/>
      <c r="M648" s="503"/>
      <c r="N648" s="504"/>
      <c r="O648" s="504"/>
      <c r="P648" s="504"/>
      <c r="Q648" s="504"/>
      <c r="R648" s="504"/>
      <c r="S648" s="504"/>
      <c r="T648" s="504"/>
      <c r="U648" s="504"/>
      <c r="V648" s="504"/>
      <c r="W648" s="504"/>
      <c r="X648" s="504"/>
      <c r="Y648" s="504"/>
      <c r="Z648" s="504"/>
      <c r="AA648" s="504"/>
      <c r="AB648" s="504"/>
      <c r="AC648" s="504"/>
      <c r="AD648" s="504"/>
    </row>
    <row r="649" spans="1:30" s="420" customFormat="1" x14ac:dyDescent="0.2">
      <c r="A649" s="531"/>
      <c r="K649" s="504"/>
      <c r="L649" s="503"/>
      <c r="M649" s="503"/>
      <c r="N649" s="504"/>
      <c r="O649" s="504"/>
      <c r="P649" s="504"/>
      <c r="Q649" s="504"/>
      <c r="R649" s="504"/>
      <c r="S649" s="504"/>
      <c r="T649" s="504"/>
      <c r="U649" s="504"/>
      <c r="V649" s="504"/>
      <c r="W649" s="504"/>
      <c r="X649" s="504"/>
      <c r="Y649" s="504"/>
      <c r="Z649" s="504"/>
      <c r="AA649" s="504"/>
      <c r="AB649" s="504"/>
      <c r="AC649" s="504"/>
      <c r="AD649" s="504"/>
    </row>
    <row r="650" spans="1:30" s="420" customFormat="1" x14ac:dyDescent="0.2">
      <c r="A650" s="531"/>
      <c r="K650" s="504"/>
      <c r="L650" s="503"/>
      <c r="M650" s="503"/>
      <c r="N650" s="504"/>
      <c r="O650" s="504"/>
      <c r="P650" s="504"/>
      <c r="Q650" s="504"/>
      <c r="R650" s="504"/>
      <c r="S650" s="504"/>
      <c r="T650" s="504"/>
      <c r="U650" s="504"/>
      <c r="V650" s="504"/>
      <c r="W650" s="504"/>
      <c r="X650" s="504"/>
      <c r="Y650" s="504"/>
      <c r="Z650" s="504"/>
      <c r="AA650" s="504"/>
      <c r="AB650" s="504"/>
      <c r="AC650" s="504"/>
      <c r="AD650" s="504"/>
    </row>
    <row r="651" spans="1:30" s="420" customFormat="1" x14ac:dyDescent="0.2">
      <c r="A651" s="531"/>
      <c r="K651" s="504"/>
      <c r="L651" s="503"/>
      <c r="M651" s="503"/>
      <c r="N651" s="504"/>
      <c r="O651" s="504"/>
      <c r="P651" s="504"/>
      <c r="Q651" s="504"/>
      <c r="R651" s="504"/>
      <c r="S651" s="504"/>
      <c r="T651" s="504"/>
      <c r="U651" s="504"/>
      <c r="V651" s="504"/>
      <c r="W651" s="504"/>
      <c r="X651" s="504"/>
      <c r="Y651" s="504"/>
      <c r="Z651" s="504"/>
      <c r="AA651" s="504"/>
      <c r="AB651" s="504"/>
      <c r="AC651" s="504"/>
      <c r="AD651" s="504"/>
    </row>
    <row r="652" spans="1:30" s="420" customFormat="1" x14ac:dyDescent="0.2">
      <c r="A652" s="531"/>
      <c r="K652" s="504"/>
      <c r="L652" s="503"/>
      <c r="M652" s="503"/>
      <c r="N652" s="504"/>
      <c r="O652" s="504"/>
      <c r="P652" s="504"/>
      <c r="Q652" s="504"/>
      <c r="R652" s="504"/>
      <c r="S652" s="504"/>
      <c r="T652" s="504"/>
      <c r="U652" s="504"/>
      <c r="V652" s="504"/>
      <c r="W652" s="504"/>
      <c r="X652" s="504"/>
      <c r="Y652" s="504"/>
      <c r="Z652" s="504"/>
      <c r="AA652" s="504"/>
      <c r="AB652" s="504"/>
      <c r="AC652" s="504"/>
      <c r="AD652" s="504"/>
    </row>
    <row r="653" spans="1:30" s="420" customFormat="1" x14ac:dyDescent="0.2">
      <c r="A653" s="531"/>
      <c r="K653" s="504"/>
      <c r="L653" s="503"/>
      <c r="M653" s="503"/>
      <c r="N653" s="504"/>
      <c r="O653" s="504"/>
      <c r="P653" s="504"/>
      <c r="Q653" s="504"/>
      <c r="R653" s="504"/>
      <c r="S653" s="504"/>
      <c r="T653" s="504"/>
      <c r="U653" s="504"/>
      <c r="V653" s="504"/>
      <c r="W653" s="504"/>
      <c r="X653" s="504"/>
      <c r="Y653" s="504"/>
      <c r="Z653" s="504"/>
      <c r="AA653" s="504"/>
      <c r="AB653" s="504"/>
      <c r="AC653" s="504"/>
      <c r="AD653" s="504"/>
    </row>
    <row r="654" spans="1:30" s="420" customFormat="1" x14ac:dyDescent="0.2">
      <c r="A654" s="531"/>
      <c r="K654" s="504"/>
      <c r="L654" s="503"/>
      <c r="M654" s="503"/>
      <c r="N654" s="504"/>
      <c r="O654" s="504"/>
      <c r="P654" s="504"/>
      <c r="Q654" s="504"/>
      <c r="R654" s="504"/>
      <c r="S654" s="504"/>
      <c r="T654" s="504"/>
      <c r="U654" s="504"/>
      <c r="V654" s="504"/>
      <c r="W654" s="504"/>
      <c r="X654" s="504"/>
      <c r="Y654" s="504"/>
      <c r="Z654" s="504"/>
      <c r="AA654" s="504"/>
      <c r="AB654" s="504"/>
      <c r="AC654" s="504"/>
      <c r="AD654" s="504"/>
    </row>
    <row r="655" spans="1:30" s="420" customFormat="1" x14ac:dyDescent="0.2">
      <c r="A655" s="531"/>
      <c r="K655" s="504"/>
      <c r="L655" s="503"/>
      <c r="M655" s="503"/>
      <c r="N655" s="504"/>
      <c r="O655" s="504"/>
      <c r="P655" s="504"/>
      <c r="Q655" s="504"/>
      <c r="R655" s="504"/>
      <c r="S655" s="504"/>
      <c r="T655" s="504"/>
      <c r="U655" s="504"/>
      <c r="V655" s="504"/>
      <c r="W655" s="504"/>
      <c r="X655" s="504"/>
      <c r="Y655" s="504"/>
      <c r="Z655" s="504"/>
      <c r="AA655" s="504"/>
      <c r="AB655" s="504"/>
      <c r="AC655" s="504"/>
      <c r="AD655" s="504"/>
    </row>
    <row r="656" spans="1:30" s="420" customFormat="1" x14ac:dyDescent="0.2">
      <c r="A656" s="531"/>
      <c r="K656" s="504"/>
      <c r="L656" s="503"/>
      <c r="M656" s="503"/>
      <c r="N656" s="504"/>
      <c r="O656" s="504"/>
      <c r="P656" s="504"/>
      <c r="Q656" s="504"/>
      <c r="R656" s="504"/>
      <c r="S656" s="504"/>
      <c r="T656" s="504"/>
      <c r="U656" s="504"/>
      <c r="V656" s="504"/>
      <c r="W656" s="504"/>
      <c r="X656" s="504"/>
      <c r="Y656" s="504"/>
      <c r="Z656" s="504"/>
      <c r="AA656" s="504"/>
      <c r="AB656" s="504"/>
      <c r="AC656" s="504"/>
      <c r="AD656" s="504"/>
    </row>
    <row r="657" spans="1:30" s="420" customFormat="1" x14ac:dyDescent="0.2">
      <c r="A657" s="531"/>
      <c r="K657" s="504"/>
      <c r="L657" s="503"/>
      <c r="M657" s="503"/>
      <c r="N657" s="504"/>
      <c r="O657" s="504"/>
      <c r="P657" s="504"/>
      <c r="Q657" s="504"/>
      <c r="R657" s="504"/>
      <c r="S657" s="504"/>
      <c r="T657" s="504"/>
      <c r="U657" s="504"/>
      <c r="V657" s="504"/>
      <c r="W657" s="504"/>
      <c r="X657" s="504"/>
      <c r="Y657" s="504"/>
      <c r="Z657" s="504"/>
      <c r="AA657" s="504"/>
      <c r="AB657" s="504"/>
      <c r="AC657" s="504"/>
      <c r="AD657" s="504"/>
    </row>
    <row r="658" spans="1:30" s="420" customFormat="1" x14ac:dyDescent="0.2">
      <c r="A658" s="531"/>
      <c r="K658" s="504"/>
      <c r="L658" s="503"/>
      <c r="M658" s="503"/>
      <c r="N658" s="504"/>
      <c r="O658" s="504"/>
      <c r="P658" s="504"/>
      <c r="Q658" s="504"/>
      <c r="R658" s="504"/>
      <c r="S658" s="504"/>
      <c r="T658" s="504"/>
      <c r="U658" s="504"/>
      <c r="V658" s="504"/>
      <c r="W658" s="504"/>
      <c r="X658" s="504"/>
      <c r="Y658" s="504"/>
      <c r="Z658" s="504"/>
      <c r="AA658" s="504"/>
      <c r="AB658" s="504"/>
      <c r="AC658" s="504"/>
      <c r="AD658" s="504"/>
    </row>
    <row r="659" spans="1:30" s="420" customFormat="1" x14ac:dyDescent="0.2">
      <c r="A659" s="531"/>
      <c r="K659" s="504"/>
      <c r="L659" s="503"/>
      <c r="M659" s="503"/>
      <c r="N659" s="504"/>
      <c r="O659" s="504"/>
      <c r="P659" s="504"/>
      <c r="Q659" s="504"/>
      <c r="R659" s="504"/>
      <c r="S659" s="504"/>
      <c r="T659" s="504"/>
      <c r="U659" s="504"/>
      <c r="V659" s="504"/>
      <c r="W659" s="504"/>
      <c r="X659" s="504"/>
      <c r="Y659" s="504"/>
      <c r="Z659" s="504"/>
      <c r="AA659" s="504"/>
      <c r="AB659" s="504"/>
      <c r="AC659" s="504"/>
      <c r="AD659" s="504"/>
    </row>
    <row r="660" spans="1:30" s="420" customFormat="1" x14ac:dyDescent="0.2">
      <c r="A660" s="531"/>
      <c r="K660" s="504"/>
      <c r="L660" s="503"/>
      <c r="M660" s="503"/>
      <c r="N660" s="504"/>
      <c r="O660" s="504"/>
      <c r="P660" s="504"/>
      <c r="Q660" s="504"/>
      <c r="R660" s="504"/>
      <c r="S660" s="504"/>
      <c r="T660" s="504"/>
      <c r="U660" s="504"/>
      <c r="V660" s="504"/>
      <c r="W660" s="504"/>
      <c r="X660" s="504"/>
      <c r="Y660" s="504"/>
      <c r="Z660" s="504"/>
      <c r="AA660" s="504"/>
      <c r="AB660" s="504"/>
      <c r="AC660" s="504"/>
      <c r="AD660" s="504"/>
    </row>
    <row r="661" spans="1:30" s="420" customFormat="1" x14ac:dyDescent="0.2">
      <c r="A661" s="531"/>
      <c r="K661" s="504"/>
      <c r="L661" s="503"/>
      <c r="M661" s="503"/>
      <c r="N661" s="504"/>
      <c r="O661" s="504"/>
      <c r="P661" s="504"/>
      <c r="Q661" s="504"/>
      <c r="R661" s="504"/>
      <c r="S661" s="504"/>
      <c r="T661" s="504"/>
      <c r="U661" s="504"/>
      <c r="V661" s="504"/>
      <c r="W661" s="504"/>
      <c r="X661" s="504"/>
      <c r="Y661" s="504"/>
      <c r="Z661" s="504"/>
      <c r="AA661" s="504"/>
      <c r="AB661" s="504"/>
      <c r="AC661" s="504"/>
      <c r="AD661" s="504"/>
    </row>
    <row r="662" spans="1:30" s="420" customFormat="1" x14ac:dyDescent="0.2">
      <c r="A662" s="531"/>
      <c r="K662" s="504"/>
      <c r="L662" s="503"/>
      <c r="M662" s="503"/>
      <c r="N662" s="504"/>
      <c r="O662" s="504"/>
      <c r="P662" s="504"/>
      <c r="Q662" s="504"/>
      <c r="R662" s="504"/>
      <c r="S662" s="504"/>
      <c r="T662" s="504"/>
      <c r="U662" s="504"/>
      <c r="V662" s="504"/>
      <c r="W662" s="504"/>
      <c r="X662" s="504"/>
      <c r="Y662" s="504"/>
      <c r="Z662" s="504"/>
      <c r="AA662" s="504"/>
      <c r="AB662" s="504"/>
      <c r="AC662" s="504"/>
      <c r="AD662" s="504"/>
    </row>
    <row r="663" spans="1:30" s="420" customFormat="1" x14ac:dyDescent="0.2">
      <c r="A663" s="531"/>
      <c r="K663" s="504"/>
      <c r="L663" s="503"/>
      <c r="M663" s="503"/>
      <c r="N663" s="504"/>
      <c r="O663" s="504"/>
      <c r="P663" s="504"/>
      <c r="Q663" s="504"/>
      <c r="R663" s="504"/>
      <c r="S663" s="504"/>
      <c r="T663" s="504"/>
      <c r="U663" s="504"/>
      <c r="V663" s="504"/>
      <c r="W663" s="504"/>
      <c r="X663" s="504"/>
      <c r="Y663" s="504"/>
      <c r="Z663" s="504"/>
      <c r="AA663" s="504"/>
      <c r="AB663" s="504"/>
      <c r="AC663" s="504"/>
      <c r="AD663" s="504"/>
    </row>
    <row r="664" spans="1:30" s="420" customFormat="1" x14ac:dyDescent="0.2">
      <c r="A664" s="531"/>
      <c r="K664" s="504"/>
      <c r="L664" s="503"/>
      <c r="M664" s="503"/>
      <c r="N664" s="504"/>
      <c r="O664" s="504"/>
      <c r="P664" s="504"/>
      <c r="Q664" s="504"/>
      <c r="R664" s="504"/>
      <c r="S664" s="504"/>
      <c r="T664" s="504"/>
      <c r="U664" s="504"/>
      <c r="V664" s="504"/>
      <c r="W664" s="504"/>
      <c r="X664" s="504"/>
      <c r="Y664" s="504"/>
      <c r="Z664" s="504"/>
      <c r="AA664" s="504"/>
      <c r="AB664" s="504"/>
      <c r="AC664" s="504"/>
      <c r="AD664" s="504"/>
    </row>
    <row r="665" spans="1:30" s="420" customFormat="1" x14ac:dyDescent="0.2">
      <c r="A665" s="531"/>
      <c r="K665" s="504"/>
      <c r="L665" s="503"/>
      <c r="M665" s="503"/>
      <c r="N665" s="504"/>
      <c r="O665" s="504"/>
      <c r="P665" s="504"/>
      <c r="Q665" s="504"/>
      <c r="R665" s="504"/>
      <c r="S665" s="504"/>
      <c r="T665" s="504"/>
      <c r="U665" s="504"/>
      <c r="V665" s="504"/>
      <c r="W665" s="504"/>
      <c r="X665" s="504"/>
      <c r="Y665" s="504"/>
      <c r="Z665" s="504"/>
      <c r="AA665" s="504"/>
      <c r="AB665" s="504"/>
      <c r="AC665" s="504"/>
      <c r="AD665" s="504"/>
    </row>
    <row r="666" spans="1:30" s="420" customFormat="1" x14ac:dyDescent="0.2">
      <c r="A666" s="531"/>
      <c r="K666" s="504"/>
      <c r="L666" s="503"/>
      <c r="M666" s="503"/>
      <c r="N666" s="504"/>
      <c r="O666" s="504"/>
      <c r="P666" s="504"/>
      <c r="Q666" s="504"/>
      <c r="R666" s="504"/>
      <c r="S666" s="504"/>
      <c r="T666" s="504"/>
      <c r="U666" s="504"/>
      <c r="V666" s="504"/>
      <c r="W666" s="504"/>
      <c r="X666" s="504"/>
      <c r="Y666" s="504"/>
      <c r="Z666" s="504"/>
      <c r="AA666" s="504"/>
      <c r="AB666" s="504"/>
      <c r="AC666" s="504"/>
      <c r="AD666" s="504"/>
    </row>
    <row r="667" spans="1:30" s="420" customFormat="1" x14ac:dyDescent="0.2">
      <c r="A667" s="531"/>
      <c r="K667" s="504"/>
      <c r="L667" s="503"/>
      <c r="M667" s="503"/>
      <c r="N667" s="504"/>
      <c r="O667" s="504"/>
      <c r="P667" s="504"/>
      <c r="Q667" s="504"/>
      <c r="R667" s="504"/>
      <c r="S667" s="504"/>
      <c r="T667" s="504"/>
      <c r="U667" s="504"/>
      <c r="V667" s="504"/>
      <c r="W667" s="504"/>
      <c r="X667" s="504"/>
      <c r="Y667" s="504"/>
      <c r="Z667" s="504"/>
      <c r="AA667" s="504"/>
      <c r="AB667" s="504"/>
      <c r="AC667" s="504"/>
      <c r="AD667" s="504"/>
    </row>
    <row r="668" spans="1:30" s="420" customFormat="1" x14ac:dyDescent="0.2">
      <c r="A668" s="531"/>
      <c r="K668" s="504"/>
      <c r="L668" s="503"/>
      <c r="M668" s="503"/>
      <c r="N668" s="504"/>
      <c r="O668" s="504"/>
      <c r="P668" s="504"/>
      <c r="Q668" s="504"/>
      <c r="R668" s="504"/>
      <c r="S668" s="504"/>
      <c r="T668" s="504"/>
      <c r="U668" s="504"/>
      <c r="V668" s="504"/>
      <c r="W668" s="504"/>
      <c r="X668" s="504"/>
      <c r="Y668" s="504"/>
      <c r="Z668" s="504"/>
      <c r="AA668" s="504"/>
      <c r="AB668" s="504"/>
      <c r="AC668" s="504"/>
      <c r="AD668" s="504"/>
    </row>
    <row r="669" spans="1:30" s="420" customFormat="1" x14ac:dyDescent="0.2">
      <c r="A669" s="531"/>
      <c r="K669" s="504"/>
      <c r="L669" s="503"/>
      <c r="M669" s="503"/>
      <c r="N669" s="504"/>
      <c r="O669" s="504"/>
      <c r="P669" s="504"/>
      <c r="Q669" s="504"/>
      <c r="R669" s="504"/>
      <c r="S669" s="504"/>
      <c r="T669" s="504"/>
      <c r="U669" s="504"/>
      <c r="V669" s="504"/>
      <c r="W669" s="504"/>
      <c r="X669" s="504"/>
      <c r="Y669" s="504"/>
      <c r="Z669" s="504"/>
      <c r="AA669" s="504"/>
      <c r="AB669" s="504"/>
      <c r="AC669" s="504"/>
      <c r="AD669" s="504"/>
    </row>
    <row r="670" spans="1:30" s="420" customFormat="1" x14ac:dyDescent="0.2">
      <c r="A670" s="531"/>
      <c r="K670" s="504"/>
      <c r="L670" s="503"/>
      <c r="M670" s="503"/>
      <c r="N670" s="504"/>
      <c r="O670" s="504"/>
      <c r="P670" s="504"/>
      <c r="Q670" s="504"/>
      <c r="R670" s="504"/>
      <c r="S670" s="504"/>
      <c r="T670" s="504"/>
      <c r="U670" s="504"/>
      <c r="V670" s="504"/>
      <c r="W670" s="504"/>
      <c r="X670" s="504"/>
      <c r="Y670" s="504"/>
      <c r="Z670" s="504"/>
      <c r="AA670" s="504"/>
      <c r="AB670" s="504"/>
      <c r="AC670" s="504"/>
      <c r="AD670" s="504"/>
    </row>
    <row r="671" spans="1:30" s="420" customFormat="1" x14ac:dyDescent="0.2">
      <c r="A671" s="531"/>
      <c r="K671" s="504"/>
      <c r="L671" s="503"/>
      <c r="M671" s="503"/>
      <c r="N671" s="504"/>
      <c r="O671" s="504"/>
      <c r="P671" s="504"/>
      <c r="Q671" s="504"/>
      <c r="R671" s="504"/>
      <c r="S671" s="504"/>
      <c r="T671" s="504"/>
      <c r="U671" s="504"/>
      <c r="V671" s="504"/>
      <c r="W671" s="504"/>
      <c r="X671" s="504"/>
      <c r="Y671" s="504"/>
      <c r="Z671" s="504"/>
      <c r="AA671" s="504"/>
      <c r="AB671" s="504"/>
      <c r="AC671" s="504"/>
      <c r="AD671" s="504"/>
    </row>
    <row r="672" spans="1:30" s="420" customFormat="1" x14ac:dyDescent="0.2">
      <c r="A672" s="531"/>
      <c r="K672" s="504"/>
      <c r="L672" s="503"/>
      <c r="M672" s="503"/>
      <c r="N672" s="504"/>
      <c r="O672" s="504"/>
      <c r="P672" s="504"/>
      <c r="Q672" s="504"/>
      <c r="R672" s="504"/>
      <c r="S672" s="504"/>
      <c r="T672" s="504"/>
      <c r="U672" s="504"/>
      <c r="V672" s="504"/>
      <c r="W672" s="504"/>
      <c r="X672" s="504"/>
      <c r="Y672" s="504"/>
      <c r="Z672" s="504"/>
      <c r="AA672" s="504"/>
      <c r="AB672" s="504"/>
      <c r="AC672" s="504"/>
      <c r="AD672" s="504"/>
    </row>
    <row r="673" spans="1:30" s="420" customFormat="1" x14ac:dyDescent="0.2">
      <c r="A673" s="531"/>
      <c r="K673" s="504"/>
      <c r="L673" s="503"/>
      <c r="M673" s="503"/>
      <c r="N673" s="504"/>
      <c r="O673" s="504"/>
      <c r="P673" s="504"/>
      <c r="Q673" s="504"/>
      <c r="R673" s="504"/>
      <c r="S673" s="504"/>
      <c r="T673" s="504"/>
      <c r="U673" s="504"/>
      <c r="V673" s="504"/>
      <c r="W673" s="504"/>
      <c r="X673" s="504"/>
      <c r="Y673" s="504"/>
      <c r="Z673" s="504"/>
      <c r="AA673" s="504"/>
      <c r="AB673" s="504"/>
      <c r="AC673" s="504"/>
      <c r="AD673" s="504"/>
    </row>
    <row r="674" spans="1:30" s="420" customFormat="1" x14ac:dyDescent="0.2">
      <c r="A674" s="531"/>
      <c r="K674" s="504"/>
      <c r="L674" s="503"/>
      <c r="M674" s="503"/>
      <c r="N674" s="504"/>
      <c r="O674" s="504"/>
      <c r="P674" s="504"/>
      <c r="Q674" s="504"/>
      <c r="R674" s="504"/>
      <c r="S674" s="504"/>
      <c r="T674" s="504"/>
      <c r="U674" s="504"/>
      <c r="V674" s="504"/>
      <c r="W674" s="504"/>
      <c r="X674" s="504"/>
      <c r="Y674" s="504"/>
      <c r="Z674" s="504"/>
      <c r="AA674" s="504"/>
      <c r="AB674" s="504"/>
      <c r="AC674" s="504"/>
      <c r="AD674" s="504"/>
    </row>
    <row r="675" spans="1:30" s="420" customFormat="1" x14ac:dyDescent="0.2">
      <c r="A675" s="531"/>
      <c r="K675" s="504"/>
      <c r="L675" s="503"/>
      <c r="M675" s="503"/>
      <c r="N675" s="504"/>
      <c r="O675" s="504"/>
      <c r="P675" s="504"/>
      <c r="Q675" s="504"/>
      <c r="R675" s="504"/>
      <c r="S675" s="504"/>
      <c r="T675" s="504"/>
      <c r="U675" s="504"/>
      <c r="V675" s="504"/>
      <c r="W675" s="504"/>
      <c r="X675" s="504"/>
      <c r="Y675" s="504"/>
      <c r="Z675" s="504"/>
      <c r="AA675" s="504"/>
      <c r="AB675" s="504"/>
      <c r="AC675" s="504"/>
      <c r="AD675" s="504"/>
    </row>
    <row r="676" spans="1:30" s="420" customFormat="1" x14ac:dyDescent="0.2">
      <c r="A676" s="531"/>
      <c r="K676" s="504"/>
      <c r="L676" s="503"/>
      <c r="M676" s="503"/>
      <c r="N676" s="504"/>
      <c r="O676" s="504"/>
      <c r="P676" s="504"/>
      <c r="Q676" s="504"/>
      <c r="R676" s="504"/>
      <c r="S676" s="504"/>
      <c r="T676" s="504"/>
      <c r="U676" s="504"/>
      <c r="V676" s="504"/>
      <c r="W676" s="504"/>
      <c r="X676" s="504"/>
      <c r="Y676" s="504"/>
      <c r="Z676" s="504"/>
      <c r="AA676" s="504"/>
      <c r="AB676" s="504"/>
      <c r="AC676" s="504"/>
      <c r="AD676" s="504"/>
    </row>
    <row r="677" spans="1:30" s="420" customFormat="1" x14ac:dyDescent="0.2">
      <c r="A677" s="531"/>
      <c r="K677" s="504"/>
      <c r="L677" s="503"/>
      <c r="M677" s="503"/>
      <c r="N677" s="504"/>
      <c r="O677" s="504"/>
      <c r="P677" s="504"/>
      <c r="Q677" s="504"/>
      <c r="R677" s="504"/>
      <c r="S677" s="504"/>
      <c r="T677" s="504"/>
      <c r="U677" s="504"/>
      <c r="V677" s="504"/>
      <c r="W677" s="504"/>
      <c r="X677" s="504"/>
      <c r="Y677" s="504"/>
      <c r="Z677" s="504"/>
      <c r="AA677" s="504"/>
      <c r="AB677" s="504"/>
      <c r="AC677" s="504"/>
      <c r="AD677" s="504"/>
    </row>
    <row r="678" spans="1:30" s="420" customFormat="1" x14ac:dyDescent="0.2">
      <c r="A678" s="531"/>
      <c r="K678" s="504"/>
      <c r="L678" s="503"/>
      <c r="M678" s="503"/>
      <c r="N678" s="504"/>
      <c r="O678" s="504"/>
      <c r="P678" s="504"/>
      <c r="Q678" s="504"/>
      <c r="R678" s="504"/>
      <c r="S678" s="504"/>
      <c r="T678" s="504"/>
      <c r="U678" s="504"/>
      <c r="V678" s="504"/>
      <c r="W678" s="504"/>
      <c r="X678" s="504"/>
      <c r="Y678" s="504"/>
      <c r="Z678" s="504"/>
      <c r="AA678" s="504"/>
      <c r="AB678" s="504"/>
      <c r="AC678" s="504"/>
      <c r="AD678" s="504"/>
    </row>
    <row r="679" spans="1:30" s="420" customFormat="1" x14ac:dyDescent="0.2">
      <c r="A679" s="531"/>
      <c r="K679" s="504"/>
      <c r="L679" s="503"/>
      <c r="M679" s="503"/>
      <c r="N679" s="504"/>
      <c r="O679" s="504"/>
      <c r="P679" s="504"/>
      <c r="Q679" s="504"/>
      <c r="R679" s="504"/>
      <c r="S679" s="504"/>
      <c r="T679" s="504"/>
      <c r="U679" s="504"/>
      <c r="V679" s="504"/>
      <c r="W679" s="504"/>
      <c r="X679" s="504"/>
      <c r="Y679" s="504"/>
      <c r="Z679" s="504"/>
      <c r="AA679" s="504"/>
      <c r="AB679" s="504"/>
      <c r="AC679" s="504"/>
      <c r="AD679" s="504"/>
    </row>
    <row r="680" spans="1:30" s="420" customFormat="1" x14ac:dyDescent="0.2">
      <c r="A680" s="531"/>
      <c r="K680" s="504"/>
      <c r="L680" s="503"/>
      <c r="M680" s="503"/>
      <c r="N680" s="504"/>
      <c r="O680" s="504"/>
      <c r="P680" s="504"/>
      <c r="Q680" s="504"/>
      <c r="R680" s="504"/>
      <c r="S680" s="504"/>
      <c r="T680" s="504"/>
      <c r="U680" s="504"/>
      <c r="V680" s="504"/>
      <c r="W680" s="504"/>
      <c r="X680" s="504"/>
      <c r="Y680" s="504"/>
      <c r="Z680" s="504"/>
      <c r="AA680" s="504"/>
      <c r="AB680" s="504"/>
      <c r="AC680" s="504"/>
      <c r="AD680" s="504"/>
    </row>
    <row r="681" spans="1:30" s="420" customFormat="1" x14ac:dyDescent="0.2">
      <c r="A681" s="531"/>
      <c r="K681" s="504"/>
      <c r="L681" s="503"/>
      <c r="M681" s="503"/>
      <c r="N681" s="504"/>
      <c r="O681" s="504"/>
      <c r="P681" s="504"/>
      <c r="Q681" s="504"/>
      <c r="R681" s="504"/>
      <c r="S681" s="504"/>
      <c r="T681" s="504"/>
      <c r="U681" s="504"/>
      <c r="V681" s="504"/>
      <c r="W681" s="504"/>
      <c r="X681" s="504"/>
      <c r="Y681" s="504"/>
      <c r="Z681" s="504"/>
      <c r="AA681" s="504"/>
      <c r="AB681" s="504"/>
      <c r="AC681" s="504"/>
      <c r="AD681" s="504"/>
    </row>
    <row r="682" spans="1:30" s="420" customFormat="1" x14ac:dyDescent="0.2">
      <c r="A682" s="531"/>
      <c r="K682" s="504"/>
      <c r="L682" s="503"/>
      <c r="M682" s="503"/>
      <c r="N682" s="504"/>
      <c r="O682" s="504"/>
      <c r="P682" s="504"/>
      <c r="Q682" s="504"/>
      <c r="R682" s="504"/>
      <c r="S682" s="504"/>
      <c r="T682" s="504"/>
      <c r="U682" s="504"/>
      <c r="V682" s="504"/>
      <c r="W682" s="504"/>
      <c r="X682" s="504"/>
      <c r="Y682" s="504"/>
      <c r="Z682" s="504"/>
      <c r="AA682" s="504"/>
      <c r="AB682" s="504"/>
      <c r="AC682" s="504"/>
      <c r="AD682" s="504"/>
    </row>
    <row r="683" spans="1:30" s="420" customFormat="1" x14ac:dyDescent="0.2">
      <c r="A683" s="531"/>
      <c r="K683" s="504"/>
      <c r="L683" s="503"/>
      <c r="M683" s="503"/>
      <c r="N683" s="504"/>
      <c r="O683" s="504"/>
      <c r="P683" s="504"/>
      <c r="Q683" s="504"/>
      <c r="R683" s="504"/>
      <c r="S683" s="504"/>
      <c r="T683" s="504"/>
      <c r="U683" s="504"/>
      <c r="V683" s="504"/>
      <c r="W683" s="504"/>
      <c r="X683" s="504"/>
      <c r="Y683" s="504"/>
      <c r="Z683" s="504"/>
      <c r="AA683" s="504"/>
      <c r="AB683" s="504"/>
      <c r="AC683" s="504"/>
      <c r="AD683" s="504"/>
    </row>
    <row r="684" spans="1:30" s="420" customFormat="1" x14ac:dyDescent="0.2">
      <c r="A684" s="531"/>
      <c r="K684" s="504"/>
      <c r="L684" s="503"/>
      <c r="M684" s="503"/>
      <c r="N684" s="504"/>
      <c r="O684" s="504"/>
      <c r="P684" s="504"/>
      <c r="Q684" s="504"/>
      <c r="R684" s="504"/>
      <c r="S684" s="504"/>
      <c r="T684" s="504"/>
      <c r="U684" s="504"/>
      <c r="V684" s="504"/>
      <c r="W684" s="504"/>
      <c r="X684" s="504"/>
      <c r="Y684" s="504"/>
      <c r="Z684" s="504"/>
      <c r="AA684" s="504"/>
      <c r="AB684" s="504"/>
      <c r="AC684" s="504"/>
      <c r="AD684" s="504"/>
    </row>
    <row r="685" spans="1:30" s="420" customFormat="1" x14ac:dyDescent="0.2">
      <c r="A685" s="531"/>
      <c r="K685" s="504"/>
      <c r="L685" s="503"/>
      <c r="M685" s="503"/>
      <c r="N685" s="504"/>
      <c r="O685" s="504"/>
      <c r="P685" s="504"/>
      <c r="Q685" s="504"/>
      <c r="R685" s="504"/>
      <c r="S685" s="504"/>
      <c r="T685" s="504"/>
      <c r="U685" s="504"/>
      <c r="V685" s="504"/>
      <c r="W685" s="504"/>
      <c r="X685" s="504"/>
      <c r="Y685" s="504"/>
      <c r="Z685" s="504"/>
      <c r="AA685" s="504"/>
      <c r="AB685" s="504"/>
      <c r="AC685" s="504"/>
      <c r="AD685" s="504"/>
    </row>
    <row r="686" spans="1:30" s="420" customFormat="1" x14ac:dyDescent="0.2">
      <c r="A686" s="531"/>
      <c r="K686" s="504"/>
      <c r="L686" s="503"/>
      <c r="M686" s="503"/>
      <c r="N686" s="504"/>
      <c r="O686" s="504"/>
      <c r="P686" s="504"/>
      <c r="Q686" s="504"/>
      <c r="R686" s="504"/>
      <c r="S686" s="504"/>
      <c r="T686" s="504"/>
      <c r="U686" s="504"/>
      <c r="V686" s="504"/>
      <c r="W686" s="504"/>
      <c r="X686" s="504"/>
      <c r="Y686" s="504"/>
      <c r="Z686" s="504"/>
      <c r="AA686" s="504"/>
      <c r="AB686" s="504"/>
      <c r="AC686" s="504"/>
      <c r="AD686" s="504"/>
    </row>
    <row r="687" spans="1:30" s="420" customFormat="1" x14ac:dyDescent="0.2">
      <c r="A687" s="531"/>
      <c r="K687" s="504"/>
      <c r="L687" s="503"/>
      <c r="M687" s="503"/>
      <c r="N687" s="504"/>
      <c r="O687" s="504"/>
      <c r="P687" s="504"/>
      <c r="Q687" s="504"/>
      <c r="R687" s="504"/>
      <c r="S687" s="504"/>
      <c r="T687" s="504"/>
      <c r="U687" s="504"/>
      <c r="V687" s="504"/>
      <c r="W687" s="504"/>
      <c r="X687" s="504"/>
      <c r="Y687" s="504"/>
      <c r="Z687" s="504"/>
      <c r="AA687" s="504"/>
      <c r="AB687" s="504"/>
      <c r="AC687" s="504"/>
      <c r="AD687" s="504"/>
    </row>
    <row r="688" spans="1:30" s="420" customFormat="1" x14ac:dyDescent="0.2">
      <c r="A688" s="531"/>
      <c r="K688" s="504"/>
      <c r="L688" s="503"/>
      <c r="M688" s="503"/>
      <c r="N688" s="504"/>
      <c r="O688" s="504"/>
      <c r="P688" s="504"/>
      <c r="Q688" s="504"/>
      <c r="R688" s="504"/>
      <c r="S688" s="504"/>
      <c r="T688" s="504"/>
      <c r="U688" s="504"/>
      <c r="V688" s="504"/>
      <c r="W688" s="504"/>
      <c r="X688" s="504"/>
      <c r="Y688" s="504"/>
      <c r="Z688" s="504"/>
      <c r="AA688" s="504"/>
      <c r="AB688" s="504"/>
      <c r="AC688" s="504"/>
      <c r="AD688" s="504"/>
    </row>
    <row r="689" spans="1:30" s="420" customFormat="1" x14ac:dyDescent="0.2">
      <c r="A689" s="531"/>
      <c r="K689" s="504"/>
      <c r="L689" s="503"/>
      <c r="M689" s="503"/>
      <c r="N689" s="504"/>
      <c r="O689" s="504"/>
      <c r="P689" s="504"/>
      <c r="Q689" s="504"/>
      <c r="R689" s="504"/>
      <c r="S689" s="504"/>
      <c r="T689" s="504"/>
      <c r="U689" s="504"/>
      <c r="V689" s="504"/>
      <c r="W689" s="504"/>
      <c r="X689" s="504"/>
      <c r="Y689" s="504"/>
      <c r="Z689" s="504"/>
      <c r="AA689" s="504"/>
      <c r="AB689" s="504"/>
      <c r="AC689" s="504"/>
      <c r="AD689" s="504"/>
    </row>
    <row r="690" spans="1:30" s="420" customFormat="1" x14ac:dyDescent="0.2">
      <c r="A690" s="531"/>
      <c r="K690" s="504"/>
      <c r="L690" s="503"/>
      <c r="M690" s="503"/>
      <c r="N690" s="504"/>
      <c r="O690" s="504"/>
      <c r="P690" s="504"/>
      <c r="Q690" s="504"/>
      <c r="R690" s="504"/>
      <c r="S690" s="504"/>
      <c r="T690" s="504"/>
      <c r="U690" s="504"/>
      <c r="V690" s="504"/>
      <c r="W690" s="504"/>
      <c r="X690" s="504"/>
      <c r="Y690" s="504"/>
      <c r="Z690" s="504"/>
      <c r="AA690" s="504"/>
      <c r="AB690" s="504"/>
      <c r="AC690" s="504"/>
      <c r="AD690" s="504"/>
    </row>
    <row r="691" spans="1:30" s="420" customFormat="1" x14ac:dyDescent="0.2">
      <c r="A691" s="531"/>
      <c r="K691" s="504"/>
      <c r="L691" s="503"/>
      <c r="M691" s="503"/>
      <c r="N691" s="504"/>
      <c r="O691" s="504"/>
      <c r="P691" s="504"/>
      <c r="Q691" s="504"/>
      <c r="R691" s="504"/>
      <c r="S691" s="504"/>
      <c r="T691" s="504"/>
      <c r="U691" s="504"/>
      <c r="V691" s="504"/>
      <c r="W691" s="504"/>
      <c r="X691" s="504"/>
      <c r="Y691" s="504"/>
      <c r="Z691" s="504"/>
      <c r="AA691" s="504"/>
      <c r="AB691" s="504"/>
      <c r="AC691" s="504"/>
      <c r="AD691" s="504"/>
    </row>
    <row r="692" spans="1:30" s="420" customFormat="1" x14ac:dyDescent="0.2">
      <c r="A692" s="531"/>
      <c r="K692" s="504"/>
      <c r="L692" s="503"/>
      <c r="M692" s="503"/>
      <c r="N692" s="504"/>
      <c r="O692" s="504"/>
      <c r="P692" s="504"/>
      <c r="Q692" s="504"/>
      <c r="R692" s="504"/>
      <c r="S692" s="504"/>
      <c r="T692" s="504"/>
      <c r="U692" s="504"/>
      <c r="V692" s="504"/>
      <c r="W692" s="504"/>
      <c r="X692" s="504"/>
      <c r="Y692" s="504"/>
      <c r="Z692" s="504"/>
      <c r="AA692" s="504"/>
      <c r="AB692" s="504"/>
      <c r="AC692" s="504"/>
      <c r="AD692" s="504"/>
    </row>
    <row r="693" spans="1:30" s="420" customFormat="1" x14ac:dyDescent="0.2">
      <c r="A693" s="531"/>
      <c r="K693" s="504"/>
      <c r="L693" s="503"/>
      <c r="M693" s="503"/>
      <c r="N693" s="504"/>
      <c r="O693" s="504"/>
      <c r="P693" s="504"/>
      <c r="Q693" s="504"/>
      <c r="R693" s="504"/>
      <c r="S693" s="504"/>
      <c r="T693" s="504"/>
      <c r="U693" s="504"/>
      <c r="V693" s="504"/>
      <c r="W693" s="504"/>
      <c r="X693" s="504"/>
      <c r="Y693" s="504"/>
      <c r="Z693" s="504"/>
      <c r="AA693" s="504"/>
      <c r="AB693" s="504"/>
      <c r="AC693" s="504"/>
      <c r="AD693" s="504"/>
    </row>
    <row r="694" spans="1:30" s="420" customFormat="1" x14ac:dyDescent="0.2">
      <c r="A694" s="531"/>
      <c r="K694" s="504"/>
      <c r="L694" s="503"/>
      <c r="M694" s="503"/>
      <c r="N694" s="504"/>
      <c r="O694" s="504"/>
      <c r="P694" s="504"/>
      <c r="Q694" s="504"/>
      <c r="R694" s="504"/>
      <c r="S694" s="504"/>
      <c r="T694" s="504"/>
      <c r="U694" s="504"/>
      <c r="V694" s="504"/>
      <c r="W694" s="504"/>
      <c r="X694" s="504"/>
      <c r="Y694" s="504"/>
      <c r="Z694" s="504"/>
      <c r="AA694" s="504"/>
      <c r="AB694" s="504"/>
      <c r="AC694" s="504"/>
      <c r="AD694" s="504"/>
    </row>
    <row r="695" spans="1:30" s="420" customFormat="1" x14ac:dyDescent="0.2">
      <c r="A695" s="531"/>
      <c r="K695" s="504"/>
      <c r="L695" s="503"/>
      <c r="M695" s="503"/>
      <c r="N695" s="504"/>
      <c r="O695" s="504"/>
      <c r="P695" s="504"/>
      <c r="Q695" s="504"/>
      <c r="R695" s="504"/>
      <c r="S695" s="504"/>
      <c r="T695" s="504"/>
      <c r="U695" s="504"/>
      <c r="V695" s="504"/>
      <c r="W695" s="504"/>
      <c r="X695" s="504"/>
      <c r="Y695" s="504"/>
      <c r="Z695" s="504"/>
      <c r="AA695" s="504"/>
      <c r="AB695" s="504"/>
      <c r="AC695" s="504"/>
      <c r="AD695" s="504"/>
    </row>
    <row r="696" spans="1:30" s="420" customFormat="1" x14ac:dyDescent="0.2">
      <c r="A696" s="531"/>
      <c r="K696" s="504"/>
      <c r="L696" s="503"/>
      <c r="M696" s="503"/>
      <c r="N696" s="504"/>
      <c r="O696" s="504"/>
      <c r="P696" s="504"/>
      <c r="Q696" s="504"/>
      <c r="R696" s="504"/>
      <c r="S696" s="504"/>
      <c r="T696" s="504"/>
      <c r="U696" s="504"/>
      <c r="V696" s="504"/>
      <c r="W696" s="504"/>
      <c r="X696" s="504"/>
      <c r="Y696" s="504"/>
      <c r="Z696" s="504"/>
      <c r="AA696" s="504"/>
      <c r="AB696" s="504"/>
      <c r="AC696" s="504"/>
      <c r="AD696" s="504"/>
    </row>
    <row r="697" spans="1:30" s="420" customFormat="1" x14ac:dyDescent="0.2">
      <c r="A697" s="531"/>
      <c r="K697" s="504"/>
      <c r="L697" s="503"/>
      <c r="M697" s="503"/>
      <c r="N697" s="504"/>
      <c r="O697" s="504"/>
      <c r="P697" s="504"/>
      <c r="Q697" s="504"/>
      <c r="R697" s="504"/>
      <c r="S697" s="504"/>
      <c r="T697" s="504"/>
      <c r="U697" s="504"/>
      <c r="V697" s="504"/>
      <c r="W697" s="504"/>
      <c r="X697" s="504"/>
      <c r="Y697" s="504"/>
      <c r="Z697" s="504"/>
      <c r="AA697" s="504"/>
      <c r="AB697" s="504"/>
      <c r="AC697" s="504"/>
      <c r="AD697" s="504"/>
    </row>
    <row r="698" spans="1:30" s="420" customFormat="1" x14ac:dyDescent="0.2">
      <c r="A698" s="531"/>
      <c r="K698" s="504"/>
      <c r="L698" s="503"/>
      <c r="M698" s="503"/>
      <c r="N698" s="504"/>
      <c r="O698" s="504"/>
      <c r="P698" s="504"/>
      <c r="Q698" s="504"/>
      <c r="R698" s="504"/>
      <c r="S698" s="504"/>
      <c r="T698" s="504"/>
      <c r="U698" s="504"/>
      <c r="V698" s="504"/>
      <c r="W698" s="504"/>
      <c r="X698" s="504"/>
      <c r="Y698" s="504"/>
      <c r="Z698" s="504"/>
      <c r="AA698" s="504"/>
      <c r="AB698" s="504"/>
      <c r="AC698" s="504"/>
      <c r="AD698" s="504"/>
    </row>
    <row r="699" spans="1:30" s="420" customFormat="1" x14ac:dyDescent="0.2">
      <c r="A699" s="531"/>
      <c r="K699" s="504"/>
      <c r="L699" s="503"/>
      <c r="M699" s="503"/>
      <c r="N699" s="504"/>
      <c r="O699" s="504"/>
      <c r="P699" s="504"/>
      <c r="Q699" s="504"/>
      <c r="R699" s="504"/>
      <c r="S699" s="504"/>
      <c r="T699" s="504"/>
      <c r="U699" s="504"/>
      <c r="V699" s="504"/>
      <c r="W699" s="504"/>
      <c r="X699" s="504"/>
      <c r="Y699" s="504"/>
      <c r="Z699" s="504"/>
      <c r="AA699" s="504"/>
      <c r="AB699" s="504"/>
      <c r="AC699" s="504"/>
      <c r="AD699" s="504"/>
    </row>
    <row r="700" spans="1:30" s="420" customFormat="1" x14ac:dyDescent="0.2">
      <c r="A700" s="531"/>
      <c r="K700" s="504"/>
      <c r="L700" s="503"/>
      <c r="M700" s="503"/>
      <c r="N700" s="504"/>
      <c r="O700" s="504"/>
      <c r="P700" s="504"/>
      <c r="Q700" s="504"/>
      <c r="R700" s="504"/>
      <c r="S700" s="504"/>
      <c r="T700" s="504"/>
      <c r="U700" s="504"/>
      <c r="V700" s="504"/>
      <c r="W700" s="504"/>
      <c r="X700" s="504"/>
      <c r="Y700" s="504"/>
      <c r="Z700" s="504"/>
      <c r="AA700" s="504"/>
      <c r="AB700" s="504"/>
      <c r="AC700" s="504"/>
      <c r="AD700" s="504"/>
    </row>
    <row r="701" spans="1:30" s="420" customFormat="1" x14ac:dyDescent="0.2">
      <c r="A701" s="531"/>
      <c r="K701" s="504"/>
      <c r="L701" s="503"/>
      <c r="M701" s="503"/>
      <c r="N701" s="504"/>
      <c r="O701" s="504"/>
      <c r="P701" s="504"/>
      <c r="Q701" s="504"/>
      <c r="R701" s="504"/>
      <c r="S701" s="504"/>
      <c r="T701" s="504"/>
      <c r="U701" s="504"/>
      <c r="V701" s="504"/>
      <c r="W701" s="504"/>
      <c r="X701" s="504"/>
      <c r="Y701" s="504"/>
      <c r="Z701" s="504"/>
      <c r="AA701" s="504"/>
      <c r="AB701" s="504"/>
      <c r="AC701" s="504"/>
      <c r="AD701" s="504"/>
    </row>
    <row r="702" spans="1:30" s="420" customFormat="1" x14ac:dyDescent="0.2">
      <c r="A702" s="531"/>
      <c r="K702" s="504"/>
      <c r="L702" s="503"/>
      <c r="M702" s="503"/>
      <c r="N702" s="504"/>
      <c r="O702" s="504"/>
      <c r="P702" s="504"/>
      <c r="Q702" s="504"/>
      <c r="R702" s="504"/>
      <c r="S702" s="504"/>
      <c r="T702" s="504"/>
      <c r="U702" s="504"/>
      <c r="V702" s="504"/>
      <c r="W702" s="504"/>
      <c r="X702" s="504"/>
      <c r="Y702" s="504"/>
      <c r="Z702" s="504"/>
      <c r="AA702" s="504"/>
      <c r="AB702" s="504"/>
      <c r="AC702" s="504"/>
      <c r="AD702" s="504"/>
    </row>
    <row r="703" spans="1:30" s="420" customFormat="1" x14ac:dyDescent="0.2">
      <c r="A703" s="531"/>
      <c r="K703" s="504"/>
      <c r="L703" s="503"/>
      <c r="M703" s="503"/>
      <c r="N703" s="504"/>
      <c r="O703" s="504"/>
      <c r="P703" s="504"/>
      <c r="Q703" s="504"/>
      <c r="R703" s="504"/>
      <c r="S703" s="504"/>
      <c r="T703" s="504"/>
      <c r="U703" s="504"/>
      <c r="V703" s="504"/>
      <c r="W703" s="504"/>
      <c r="X703" s="504"/>
      <c r="Y703" s="504"/>
      <c r="Z703" s="504"/>
      <c r="AA703" s="504"/>
      <c r="AB703" s="504"/>
      <c r="AC703" s="504"/>
      <c r="AD703" s="504"/>
    </row>
    <row r="704" spans="1:30" s="420" customFormat="1" x14ac:dyDescent="0.2">
      <c r="A704" s="531"/>
      <c r="K704" s="504"/>
      <c r="L704" s="503"/>
      <c r="M704" s="503"/>
      <c r="N704" s="504"/>
      <c r="O704" s="504"/>
      <c r="P704" s="504"/>
      <c r="Q704" s="504"/>
      <c r="R704" s="504"/>
      <c r="S704" s="504"/>
      <c r="T704" s="504"/>
      <c r="U704" s="504"/>
      <c r="V704" s="504"/>
      <c r="W704" s="504"/>
      <c r="X704" s="504"/>
      <c r="Y704" s="504"/>
      <c r="Z704" s="504"/>
      <c r="AA704" s="504"/>
      <c r="AB704" s="504"/>
      <c r="AC704" s="504"/>
      <c r="AD704" s="504"/>
    </row>
    <row r="705" spans="1:30" s="420" customFormat="1" x14ac:dyDescent="0.2">
      <c r="A705" s="531"/>
      <c r="K705" s="504"/>
      <c r="L705" s="503"/>
      <c r="M705" s="503"/>
      <c r="N705" s="504"/>
      <c r="O705" s="504"/>
      <c r="P705" s="504"/>
      <c r="Q705" s="504"/>
      <c r="R705" s="504"/>
      <c r="S705" s="504"/>
      <c r="T705" s="504"/>
      <c r="U705" s="504"/>
      <c r="V705" s="504"/>
      <c r="W705" s="504"/>
      <c r="X705" s="504"/>
      <c r="Y705" s="504"/>
      <c r="Z705" s="504"/>
      <c r="AA705" s="504"/>
      <c r="AB705" s="504"/>
      <c r="AC705" s="504"/>
      <c r="AD705" s="504"/>
    </row>
    <row r="706" spans="1:30" s="420" customFormat="1" x14ac:dyDescent="0.2">
      <c r="A706" s="531"/>
      <c r="K706" s="504"/>
      <c r="L706" s="503"/>
      <c r="M706" s="503"/>
      <c r="N706" s="504"/>
      <c r="O706" s="504"/>
      <c r="P706" s="504"/>
      <c r="Q706" s="504"/>
      <c r="R706" s="504"/>
      <c r="S706" s="504"/>
      <c r="T706" s="504"/>
      <c r="U706" s="504"/>
      <c r="V706" s="504"/>
      <c r="W706" s="504"/>
      <c r="X706" s="504"/>
      <c r="Y706" s="504"/>
      <c r="Z706" s="504"/>
      <c r="AA706" s="504"/>
      <c r="AB706" s="504"/>
      <c r="AC706" s="504"/>
      <c r="AD706" s="504"/>
    </row>
    <row r="707" spans="1:30" s="420" customFormat="1" x14ac:dyDescent="0.2">
      <c r="A707" s="531"/>
      <c r="K707" s="504"/>
      <c r="L707" s="503"/>
      <c r="M707" s="503"/>
      <c r="N707" s="504"/>
      <c r="O707" s="504"/>
      <c r="P707" s="504"/>
      <c r="Q707" s="504"/>
      <c r="R707" s="504"/>
      <c r="S707" s="504"/>
      <c r="T707" s="504"/>
      <c r="U707" s="504"/>
      <c r="V707" s="504"/>
      <c r="W707" s="504"/>
      <c r="X707" s="504"/>
      <c r="Y707" s="504"/>
      <c r="Z707" s="504"/>
      <c r="AA707" s="504"/>
      <c r="AB707" s="504"/>
      <c r="AC707" s="504"/>
      <c r="AD707" s="504"/>
    </row>
    <row r="708" spans="1:30" s="420" customFormat="1" x14ac:dyDescent="0.2">
      <c r="A708" s="531"/>
      <c r="K708" s="504"/>
      <c r="L708" s="503"/>
      <c r="M708" s="503"/>
      <c r="N708" s="504"/>
      <c r="O708" s="504"/>
      <c r="P708" s="504"/>
      <c r="Q708" s="504"/>
      <c r="R708" s="504"/>
      <c r="S708" s="504"/>
      <c r="T708" s="504"/>
      <c r="U708" s="504"/>
      <c r="V708" s="504"/>
      <c r="W708" s="504"/>
      <c r="X708" s="504"/>
      <c r="Y708" s="504"/>
      <c r="Z708" s="504"/>
      <c r="AA708" s="504"/>
      <c r="AB708" s="504"/>
      <c r="AC708" s="504"/>
      <c r="AD708" s="504"/>
    </row>
    <row r="709" spans="1:30" s="420" customFormat="1" x14ac:dyDescent="0.2">
      <c r="A709" s="531"/>
      <c r="K709" s="504"/>
      <c r="L709" s="503"/>
      <c r="M709" s="503"/>
      <c r="N709" s="504"/>
      <c r="O709" s="504"/>
      <c r="P709" s="504"/>
      <c r="Q709" s="504"/>
      <c r="R709" s="504"/>
      <c r="S709" s="504"/>
      <c r="T709" s="504"/>
      <c r="U709" s="504"/>
      <c r="V709" s="504"/>
      <c r="W709" s="504"/>
      <c r="X709" s="504"/>
      <c r="Y709" s="504"/>
      <c r="Z709" s="504"/>
      <c r="AA709" s="504"/>
      <c r="AB709" s="504"/>
      <c r="AC709" s="504"/>
      <c r="AD709" s="504"/>
    </row>
    <row r="710" spans="1:30" s="420" customFormat="1" x14ac:dyDescent="0.2">
      <c r="A710" s="531"/>
      <c r="K710" s="504"/>
      <c r="L710" s="503"/>
      <c r="M710" s="503"/>
      <c r="N710" s="504"/>
      <c r="O710" s="504"/>
      <c r="P710" s="504"/>
      <c r="Q710" s="504"/>
      <c r="R710" s="504"/>
      <c r="S710" s="504"/>
      <c r="T710" s="504"/>
      <c r="U710" s="504"/>
      <c r="V710" s="504"/>
      <c r="W710" s="504"/>
      <c r="X710" s="504"/>
      <c r="Y710" s="504"/>
      <c r="Z710" s="504"/>
      <c r="AA710" s="504"/>
      <c r="AB710" s="504"/>
      <c r="AC710" s="504"/>
      <c r="AD710" s="504"/>
    </row>
    <row r="711" spans="1:30" s="420" customFormat="1" x14ac:dyDescent="0.2">
      <c r="A711" s="531"/>
      <c r="K711" s="504"/>
      <c r="L711" s="503"/>
      <c r="M711" s="503"/>
      <c r="N711" s="504"/>
      <c r="O711" s="504"/>
      <c r="P711" s="504"/>
      <c r="Q711" s="504"/>
      <c r="R711" s="504"/>
      <c r="S711" s="504"/>
      <c r="T711" s="504"/>
      <c r="U711" s="504"/>
      <c r="V711" s="504"/>
      <c r="W711" s="504"/>
      <c r="X711" s="504"/>
      <c r="Y711" s="504"/>
      <c r="Z711" s="504"/>
      <c r="AA711" s="504"/>
      <c r="AB711" s="504"/>
      <c r="AC711" s="504"/>
      <c r="AD711" s="504"/>
    </row>
    <row r="712" spans="1:30" s="420" customFormat="1" x14ac:dyDescent="0.2">
      <c r="A712" s="531"/>
      <c r="K712" s="504"/>
      <c r="L712" s="503"/>
      <c r="M712" s="503"/>
      <c r="N712" s="504"/>
      <c r="O712" s="504"/>
      <c r="P712" s="504"/>
      <c r="Q712" s="504"/>
      <c r="R712" s="504"/>
      <c r="S712" s="504"/>
      <c r="T712" s="504"/>
      <c r="U712" s="504"/>
      <c r="V712" s="504"/>
      <c r="W712" s="504"/>
      <c r="X712" s="504"/>
      <c r="Y712" s="504"/>
      <c r="Z712" s="504"/>
      <c r="AA712" s="504"/>
      <c r="AB712" s="504"/>
      <c r="AC712" s="504"/>
      <c r="AD712" s="504"/>
    </row>
    <row r="713" spans="1:30" s="420" customFormat="1" x14ac:dyDescent="0.2">
      <c r="A713" s="531"/>
      <c r="K713" s="504"/>
      <c r="L713" s="503"/>
      <c r="M713" s="503"/>
      <c r="N713" s="504"/>
      <c r="O713" s="504"/>
      <c r="P713" s="504"/>
      <c r="Q713" s="504"/>
      <c r="R713" s="504"/>
      <c r="S713" s="504"/>
      <c r="T713" s="504"/>
      <c r="U713" s="504"/>
      <c r="V713" s="504"/>
      <c r="W713" s="504"/>
      <c r="X713" s="504"/>
      <c r="Y713" s="504"/>
      <c r="Z713" s="504"/>
      <c r="AA713" s="504"/>
      <c r="AB713" s="504"/>
      <c r="AC713" s="504"/>
      <c r="AD713" s="504"/>
    </row>
    <row r="714" spans="1:30" s="420" customFormat="1" x14ac:dyDescent="0.2">
      <c r="A714" s="531"/>
      <c r="K714" s="504"/>
      <c r="L714" s="503"/>
      <c r="M714" s="503"/>
      <c r="N714" s="504"/>
      <c r="O714" s="504"/>
      <c r="P714" s="504"/>
      <c r="Q714" s="504"/>
      <c r="R714" s="504"/>
      <c r="S714" s="504"/>
      <c r="T714" s="504"/>
      <c r="U714" s="504"/>
      <c r="V714" s="504"/>
      <c r="W714" s="504"/>
      <c r="X714" s="504"/>
      <c r="Y714" s="504"/>
      <c r="Z714" s="504"/>
      <c r="AA714" s="504"/>
      <c r="AB714" s="504"/>
      <c r="AC714" s="504"/>
      <c r="AD714" s="504"/>
    </row>
    <row r="715" spans="1:30" s="420" customFormat="1" x14ac:dyDescent="0.2">
      <c r="A715" s="531"/>
      <c r="K715" s="504"/>
      <c r="L715" s="503"/>
      <c r="M715" s="503"/>
      <c r="N715" s="504"/>
      <c r="O715" s="504"/>
      <c r="P715" s="504"/>
      <c r="Q715" s="504"/>
      <c r="R715" s="504"/>
      <c r="S715" s="504"/>
      <c r="T715" s="504"/>
      <c r="U715" s="504"/>
      <c r="V715" s="504"/>
      <c r="W715" s="504"/>
      <c r="X715" s="504"/>
      <c r="Y715" s="504"/>
      <c r="Z715" s="504"/>
      <c r="AA715" s="504"/>
      <c r="AB715" s="504"/>
      <c r="AC715" s="504"/>
      <c r="AD715" s="504"/>
    </row>
    <row r="716" spans="1:30" s="420" customFormat="1" x14ac:dyDescent="0.2">
      <c r="A716" s="531"/>
      <c r="K716" s="504"/>
      <c r="L716" s="503"/>
      <c r="M716" s="503"/>
      <c r="N716" s="504"/>
      <c r="O716" s="504"/>
      <c r="P716" s="504"/>
      <c r="Q716" s="504"/>
      <c r="R716" s="504"/>
      <c r="S716" s="504"/>
      <c r="T716" s="504"/>
      <c r="U716" s="504"/>
      <c r="V716" s="504"/>
      <c r="W716" s="504"/>
      <c r="X716" s="504"/>
      <c r="Y716" s="504"/>
      <c r="Z716" s="504"/>
      <c r="AA716" s="504"/>
      <c r="AB716" s="504"/>
      <c r="AC716" s="504"/>
      <c r="AD716" s="504"/>
    </row>
    <row r="717" spans="1:30" s="420" customFormat="1" x14ac:dyDescent="0.2">
      <c r="A717" s="531"/>
      <c r="K717" s="504"/>
      <c r="L717" s="503"/>
      <c r="M717" s="503"/>
      <c r="N717" s="504"/>
      <c r="O717" s="504"/>
      <c r="P717" s="504"/>
      <c r="Q717" s="504"/>
      <c r="R717" s="504"/>
      <c r="S717" s="504"/>
      <c r="T717" s="504"/>
      <c r="U717" s="504"/>
      <c r="V717" s="504"/>
      <c r="W717" s="504"/>
      <c r="X717" s="504"/>
      <c r="Y717" s="504"/>
      <c r="Z717" s="504"/>
      <c r="AA717" s="504"/>
      <c r="AB717" s="504"/>
      <c r="AC717" s="504"/>
      <c r="AD717" s="504"/>
    </row>
    <row r="718" spans="1:30" s="420" customFormat="1" x14ac:dyDescent="0.2">
      <c r="A718" s="531"/>
      <c r="K718" s="504"/>
      <c r="L718" s="503"/>
      <c r="M718" s="503"/>
      <c r="N718" s="504"/>
      <c r="O718" s="504"/>
      <c r="P718" s="504"/>
      <c r="Q718" s="504"/>
      <c r="R718" s="504"/>
      <c r="S718" s="504"/>
      <c r="T718" s="504"/>
      <c r="U718" s="504"/>
      <c r="V718" s="504"/>
      <c r="W718" s="504"/>
      <c r="X718" s="504"/>
      <c r="Y718" s="504"/>
      <c r="Z718" s="504"/>
      <c r="AA718" s="504"/>
      <c r="AB718" s="504"/>
      <c r="AC718" s="504"/>
      <c r="AD718" s="504"/>
    </row>
    <row r="719" spans="1:30" s="420" customFormat="1" x14ac:dyDescent="0.2">
      <c r="A719" s="531"/>
      <c r="K719" s="504"/>
      <c r="L719" s="503"/>
      <c r="M719" s="503"/>
      <c r="N719" s="504"/>
      <c r="O719" s="504"/>
      <c r="P719" s="504"/>
      <c r="Q719" s="504"/>
      <c r="R719" s="504"/>
      <c r="S719" s="504"/>
      <c r="T719" s="504"/>
      <c r="U719" s="504"/>
      <c r="V719" s="504"/>
      <c r="W719" s="504"/>
      <c r="X719" s="504"/>
      <c r="Y719" s="504"/>
      <c r="Z719" s="504"/>
      <c r="AA719" s="504"/>
      <c r="AB719" s="504"/>
      <c r="AC719" s="504"/>
      <c r="AD719" s="504"/>
    </row>
    <row r="720" spans="1:30" s="420" customFormat="1" x14ac:dyDescent="0.2">
      <c r="A720" s="531"/>
      <c r="K720" s="504"/>
      <c r="L720" s="503"/>
      <c r="M720" s="503"/>
      <c r="N720" s="504"/>
      <c r="O720" s="504"/>
      <c r="P720" s="504"/>
      <c r="Q720" s="504"/>
      <c r="R720" s="504"/>
      <c r="S720" s="504"/>
      <c r="T720" s="504"/>
      <c r="U720" s="504"/>
      <c r="V720" s="504"/>
      <c r="W720" s="504"/>
      <c r="X720" s="504"/>
      <c r="Y720" s="504"/>
      <c r="Z720" s="504"/>
      <c r="AA720" s="504"/>
      <c r="AB720" s="504"/>
      <c r="AC720" s="504"/>
      <c r="AD720" s="504"/>
    </row>
    <row r="721" spans="1:30" s="420" customFormat="1" x14ac:dyDescent="0.2">
      <c r="A721" s="531"/>
      <c r="K721" s="504"/>
      <c r="L721" s="503"/>
      <c r="M721" s="503"/>
      <c r="N721" s="504"/>
      <c r="O721" s="504"/>
      <c r="P721" s="504"/>
      <c r="Q721" s="504"/>
      <c r="R721" s="504"/>
      <c r="S721" s="504"/>
      <c r="T721" s="504"/>
      <c r="U721" s="504"/>
      <c r="V721" s="504"/>
      <c r="W721" s="504"/>
      <c r="X721" s="504"/>
      <c r="Y721" s="504"/>
      <c r="Z721" s="504"/>
      <c r="AA721" s="504"/>
      <c r="AB721" s="504"/>
      <c r="AC721" s="504"/>
      <c r="AD721" s="504"/>
    </row>
    <row r="722" spans="1:30" s="420" customFormat="1" x14ac:dyDescent="0.2">
      <c r="A722" s="531"/>
      <c r="K722" s="504"/>
      <c r="L722" s="503"/>
      <c r="M722" s="503"/>
      <c r="N722" s="504"/>
      <c r="O722" s="504"/>
      <c r="P722" s="504"/>
      <c r="Q722" s="504"/>
      <c r="R722" s="504"/>
      <c r="S722" s="504"/>
      <c r="T722" s="504"/>
      <c r="U722" s="504"/>
      <c r="V722" s="504"/>
      <c r="W722" s="504"/>
      <c r="X722" s="504"/>
      <c r="Y722" s="504"/>
      <c r="Z722" s="504"/>
      <c r="AA722" s="504"/>
      <c r="AB722" s="504"/>
      <c r="AC722" s="504"/>
      <c r="AD722" s="504"/>
    </row>
    <row r="723" spans="1:30" s="420" customFormat="1" x14ac:dyDescent="0.2">
      <c r="A723" s="531"/>
      <c r="K723" s="504"/>
      <c r="L723" s="503"/>
      <c r="M723" s="503"/>
      <c r="N723" s="504"/>
      <c r="O723" s="504"/>
      <c r="P723" s="504"/>
      <c r="Q723" s="504"/>
      <c r="R723" s="504"/>
      <c r="S723" s="504"/>
      <c r="T723" s="504"/>
      <c r="U723" s="504"/>
      <c r="V723" s="504"/>
      <c r="W723" s="504"/>
      <c r="X723" s="504"/>
      <c r="Y723" s="504"/>
      <c r="Z723" s="504"/>
      <c r="AA723" s="504"/>
      <c r="AB723" s="504"/>
      <c r="AC723" s="504"/>
      <c r="AD723" s="504"/>
    </row>
    <row r="724" spans="1:30" s="420" customFormat="1" x14ac:dyDescent="0.2">
      <c r="A724" s="531"/>
      <c r="K724" s="504"/>
      <c r="L724" s="503"/>
      <c r="M724" s="503"/>
      <c r="N724" s="504"/>
      <c r="O724" s="504"/>
      <c r="P724" s="504"/>
      <c r="Q724" s="504"/>
      <c r="R724" s="504"/>
      <c r="S724" s="504"/>
      <c r="T724" s="504"/>
      <c r="U724" s="504"/>
      <c r="V724" s="504"/>
      <c r="W724" s="504"/>
      <c r="X724" s="504"/>
      <c r="Y724" s="504"/>
      <c r="Z724" s="504"/>
      <c r="AA724" s="504"/>
      <c r="AB724" s="504"/>
      <c r="AC724" s="504"/>
      <c r="AD724" s="504"/>
    </row>
    <row r="725" spans="1:30" s="420" customFormat="1" x14ac:dyDescent="0.2">
      <c r="A725" s="531"/>
      <c r="K725" s="504"/>
      <c r="L725" s="503"/>
      <c r="M725" s="503"/>
      <c r="N725" s="504"/>
      <c r="O725" s="504"/>
      <c r="P725" s="504"/>
      <c r="Q725" s="504"/>
      <c r="R725" s="504"/>
      <c r="S725" s="504"/>
      <c r="T725" s="504"/>
      <c r="U725" s="504"/>
      <c r="V725" s="504"/>
      <c r="W725" s="504"/>
      <c r="X725" s="504"/>
      <c r="Y725" s="504"/>
      <c r="Z725" s="504"/>
      <c r="AA725" s="504"/>
      <c r="AB725" s="504"/>
      <c r="AC725" s="504"/>
      <c r="AD725" s="504"/>
    </row>
    <row r="726" spans="1:30" s="420" customFormat="1" x14ac:dyDescent="0.2">
      <c r="A726" s="531"/>
      <c r="K726" s="504"/>
      <c r="L726" s="503"/>
      <c r="M726" s="503"/>
      <c r="N726" s="504"/>
      <c r="O726" s="504"/>
      <c r="P726" s="504"/>
      <c r="Q726" s="504"/>
      <c r="R726" s="504"/>
      <c r="S726" s="504"/>
      <c r="T726" s="504"/>
      <c r="U726" s="504"/>
      <c r="V726" s="504"/>
      <c r="W726" s="504"/>
      <c r="X726" s="504"/>
      <c r="Y726" s="504"/>
      <c r="Z726" s="504"/>
      <c r="AA726" s="504"/>
      <c r="AB726" s="504"/>
      <c r="AC726" s="504"/>
      <c r="AD726" s="504"/>
    </row>
    <row r="727" spans="1:30" s="420" customFormat="1" x14ac:dyDescent="0.2">
      <c r="A727" s="531"/>
      <c r="K727" s="504"/>
      <c r="L727" s="503"/>
      <c r="M727" s="503"/>
      <c r="N727" s="504"/>
      <c r="O727" s="504"/>
      <c r="P727" s="504"/>
      <c r="Q727" s="504"/>
      <c r="R727" s="504"/>
      <c r="S727" s="504"/>
      <c r="T727" s="504"/>
      <c r="U727" s="504"/>
      <c r="V727" s="504"/>
      <c r="W727" s="504"/>
      <c r="X727" s="504"/>
      <c r="Y727" s="504"/>
      <c r="Z727" s="504"/>
      <c r="AA727" s="504"/>
      <c r="AB727" s="504"/>
      <c r="AC727" s="504"/>
      <c r="AD727" s="504"/>
    </row>
    <row r="728" spans="1:30" s="420" customFormat="1" x14ac:dyDescent="0.2">
      <c r="A728" s="531"/>
      <c r="K728" s="504"/>
      <c r="L728" s="503"/>
      <c r="M728" s="503"/>
      <c r="N728" s="504"/>
      <c r="O728" s="504"/>
      <c r="P728" s="504"/>
      <c r="Q728" s="504"/>
      <c r="R728" s="504"/>
      <c r="S728" s="504"/>
      <c r="T728" s="504"/>
      <c r="U728" s="504"/>
      <c r="V728" s="504"/>
      <c r="W728" s="504"/>
      <c r="X728" s="504"/>
      <c r="Y728" s="504"/>
      <c r="Z728" s="504"/>
      <c r="AA728" s="504"/>
      <c r="AB728" s="504"/>
      <c r="AC728" s="504"/>
      <c r="AD728" s="504"/>
    </row>
    <row r="729" spans="1:30" s="420" customFormat="1" x14ac:dyDescent="0.2">
      <c r="A729" s="531"/>
      <c r="K729" s="504"/>
      <c r="L729" s="503"/>
      <c r="M729" s="503"/>
      <c r="N729" s="504"/>
      <c r="O729" s="504"/>
      <c r="P729" s="504"/>
      <c r="Q729" s="504"/>
      <c r="R729" s="504"/>
      <c r="S729" s="504"/>
      <c r="T729" s="504"/>
      <c r="U729" s="504"/>
      <c r="V729" s="504"/>
      <c r="W729" s="504"/>
      <c r="X729" s="504"/>
      <c r="Y729" s="504"/>
      <c r="Z729" s="504"/>
      <c r="AA729" s="504"/>
      <c r="AB729" s="504"/>
      <c r="AC729" s="504"/>
      <c r="AD729" s="504"/>
    </row>
    <row r="730" spans="1:30" s="420" customFormat="1" x14ac:dyDescent="0.2">
      <c r="A730" s="531"/>
      <c r="K730" s="504"/>
      <c r="L730" s="503"/>
      <c r="M730" s="503"/>
      <c r="N730" s="504"/>
      <c r="O730" s="504"/>
      <c r="P730" s="504"/>
      <c r="Q730" s="504"/>
      <c r="R730" s="504"/>
      <c r="S730" s="504"/>
      <c r="T730" s="504"/>
      <c r="U730" s="504"/>
      <c r="V730" s="504"/>
      <c r="W730" s="504"/>
      <c r="X730" s="504"/>
      <c r="Y730" s="504"/>
      <c r="Z730" s="504"/>
      <c r="AA730" s="504"/>
      <c r="AB730" s="504"/>
      <c r="AC730" s="504"/>
      <c r="AD730" s="504"/>
    </row>
    <row r="731" spans="1:30" s="420" customFormat="1" x14ac:dyDescent="0.2">
      <c r="A731" s="531"/>
      <c r="K731" s="504"/>
      <c r="L731" s="503"/>
      <c r="M731" s="503"/>
      <c r="N731" s="504"/>
      <c r="O731" s="504"/>
      <c r="P731" s="504"/>
      <c r="Q731" s="504"/>
      <c r="R731" s="504"/>
      <c r="S731" s="504"/>
      <c r="T731" s="504"/>
      <c r="U731" s="504"/>
      <c r="V731" s="504"/>
      <c r="W731" s="504"/>
      <c r="X731" s="504"/>
      <c r="Y731" s="504"/>
      <c r="Z731" s="504"/>
      <c r="AA731" s="504"/>
      <c r="AB731" s="504"/>
      <c r="AC731" s="504"/>
      <c r="AD731" s="504"/>
    </row>
    <row r="732" spans="1:30" s="420" customFormat="1" x14ac:dyDescent="0.2">
      <c r="A732" s="531"/>
      <c r="K732" s="504"/>
      <c r="L732" s="503"/>
      <c r="M732" s="503"/>
      <c r="N732" s="504"/>
      <c r="O732" s="504"/>
      <c r="P732" s="504"/>
      <c r="Q732" s="504"/>
      <c r="R732" s="504"/>
      <c r="S732" s="504"/>
      <c r="T732" s="504"/>
      <c r="U732" s="504"/>
      <c r="V732" s="504"/>
      <c r="W732" s="504"/>
      <c r="X732" s="504"/>
      <c r="Y732" s="504"/>
      <c r="Z732" s="504"/>
      <c r="AA732" s="504"/>
      <c r="AB732" s="504"/>
      <c r="AC732" s="504"/>
      <c r="AD732" s="504"/>
    </row>
    <row r="733" spans="1:30" s="420" customFormat="1" x14ac:dyDescent="0.2">
      <c r="A733" s="531"/>
      <c r="K733" s="504"/>
      <c r="L733" s="503"/>
      <c r="M733" s="503"/>
      <c r="N733" s="504"/>
      <c r="O733" s="504"/>
      <c r="P733" s="504"/>
      <c r="Q733" s="504"/>
      <c r="R733" s="504"/>
      <c r="S733" s="504"/>
      <c r="T733" s="504"/>
      <c r="U733" s="504"/>
      <c r="V733" s="504"/>
      <c r="W733" s="504"/>
      <c r="X733" s="504"/>
      <c r="Y733" s="504"/>
      <c r="Z733" s="504"/>
      <c r="AA733" s="504"/>
      <c r="AB733" s="504"/>
      <c r="AC733" s="504"/>
      <c r="AD733" s="504"/>
    </row>
    <row r="734" spans="1:30" s="420" customFormat="1" x14ac:dyDescent="0.2">
      <c r="A734" s="531"/>
      <c r="K734" s="504"/>
      <c r="L734" s="503"/>
      <c r="M734" s="503"/>
      <c r="N734" s="504"/>
      <c r="O734" s="504"/>
      <c r="P734" s="504"/>
      <c r="Q734" s="504"/>
      <c r="R734" s="504"/>
      <c r="S734" s="504"/>
      <c r="T734" s="504"/>
      <c r="U734" s="504"/>
      <c r="V734" s="504"/>
      <c r="W734" s="504"/>
      <c r="X734" s="504"/>
      <c r="Y734" s="504"/>
      <c r="Z734" s="504"/>
      <c r="AA734" s="504"/>
      <c r="AB734" s="504"/>
      <c r="AC734" s="504"/>
      <c r="AD734" s="504"/>
    </row>
    <row r="735" spans="1:30" s="420" customFormat="1" x14ac:dyDescent="0.2">
      <c r="A735" s="531"/>
      <c r="K735" s="504"/>
      <c r="L735" s="503"/>
      <c r="M735" s="503"/>
      <c r="N735" s="504"/>
      <c r="O735" s="504"/>
      <c r="P735" s="504"/>
      <c r="Q735" s="504"/>
      <c r="R735" s="504"/>
      <c r="S735" s="504"/>
      <c r="T735" s="504"/>
      <c r="U735" s="504"/>
      <c r="V735" s="504"/>
      <c r="W735" s="504"/>
      <c r="X735" s="504"/>
      <c r="Y735" s="504"/>
      <c r="Z735" s="504"/>
      <c r="AA735" s="504"/>
      <c r="AB735" s="504"/>
      <c r="AC735" s="504"/>
      <c r="AD735" s="504"/>
    </row>
    <row r="736" spans="1:30" s="420" customFormat="1" x14ac:dyDescent="0.2">
      <c r="A736" s="531"/>
      <c r="K736" s="504"/>
      <c r="L736" s="503"/>
      <c r="M736" s="503"/>
      <c r="N736" s="504"/>
      <c r="O736" s="504"/>
      <c r="P736" s="504"/>
      <c r="Q736" s="504"/>
      <c r="R736" s="504"/>
      <c r="S736" s="504"/>
      <c r="T736" s="504"/>
      <c r="U736" s="504"/>
      <c r="V736" s="504"/>
      <c r="W736" s="504"/>
      <c r="X736" s="504"/>
      <c r="Y736" s="504"/>
      <c r="Z736" s="504"/>
      <c r="AA736" s="504"/>
      <c r="AB736" s="504"/>
      <c r="AC736" s="504"/>
      <c r="AD736" s="504"/>
    </row>
    <row r="737" spans="1:30" s="420" customFormat="1" x14ac:dyDescent="0.2">
      <c r="A737" s="531"/>
      <c r="K737" s="504"/>
      <c r="L737" s="503"/>
      <c r="M737" s="503"/>
      <c r="N737" s="504"/>
      <c r="O737" s="504"/>
      <c r="P737" s="504"/>
      <c r="Q737" s="504"/>
      <c r="R737" s="504"/>
      <c r="S737" s="504"/>
      <c r="T737" s="504"/>
      <c r="U737" s="504"/>
      <c r="V737" s="504"/>
      <c r="W737" s="504"/>
      <c r="X737" s="504"/>
      <c r="Y737" s="504"/>
      <c r="Z737" s="504"/>
      <c r="AA737" s="504"/>
      <c r="AB737" s="504"/>
      <c r="AC737" s="504"/>
      <c r="AD737" s="504"/>
    </row>
    <row r="738" spans="1:30" s="420" customFormat="1" x14ac:dyDescent="0.2">
      <c r="A738" s="531"/>
      <c r="K738" s="504"/>
      <c r="L738" s="503"/>
      <c r="M738" s="503"/>
      <c r="N738" s="504"/>
      <c r="O738" s="504"/>
      <c r="P738" s="504"/>
      <c r="Q738" s="504"/>
      <c r="R738" s="504"/>
      <c r="S738" s="504"/>
      <c r="T738" s="504"/>
      <c r="U738" s="504"/>
      <c r="V738" s="504"/>
      <c r="W738" s="504"/>
      <c r="X738" s="504"/>
      <c r="Y738" s="504"/>
      <c r="Z738" s="504"/>
      <c r="AA738" s="504"/>
      <c r="AB738" s="504"/>
      <c r="AC738" s="504"/>
      <c r="AD738" s="504"/>
    </row>
    <row r="739" spans="1:30" s="420" customFormat="1" x14ac:dyDescent="0.2">
      <c r="A739" s="531"/>
      <c r="K739" s="504"/>
      <c r="L739" s="503"/>
      <c r="M739" s="503"/>
      <c r="N739" s="504"/>
      <c r="O739" s="504"/>
      <c r="P739" s="504"/>
      <c r="Q739" s="504"/>
      <c r="R739" s="504"/>
      <c r="S739" s="504"/>
      <c r="T739" s="504"/>
      <c r="U739" s="504"/>
      <c r="V739" s="504"/>
      <c r="W739" s="504"/>
      <c r="X739" s="504"/>
      <c r="Y739" s="504"/>
      <c r="Z739" s="504"/>
      <c r="AA739" s="504"/>
      <c r="AB739" s="504"/>
      <c r="AC739" s="504"/>
      <c r="AD739" s="504"/>
    </row>
    <row r="740" spans="1:30" s="420" customFormat="1" x14ac:dyDescent="0.2">
      <c r="A740" s="531"/>
      <c r="K740" s="504"/>
      <c r="L740" s="503"/>
      <c r="M740" s="503"/>
      <c r="N740" s="504"/>
      <c r="O740" s="504"/>
      <c r="P740" s="504"/>
      <c r="Q740" s="504"/>
      <c r="R740" s="504"/>
      <c r="S740" s="504"/>
      <c r="T740" s="504"/>
      <c r="U740" s="504"/>
      <c r="V740" s="504"/>
      <c r="W740" s="504"/>
      <c r="X740" s="504"/>
      <c r="Y740" s="504"/>
      <c r="Z740" s="504"/>
      <c r="AA740" s="504"/>
      <c r="AB740" s="504"/>
      <c r="AC740" s="504"/>
      <c r="AD740" s="504"/>
    </row>
    <row r="741" spans="1:30" s="420" customFormat="1" x14ac:dyDescent="0.2">
      <c r="A741" s="531"/>
      <c r="K741" s="504"/>
      <c r="L741" s="503"/>
      <c r="M741" s="503"/>
      <c r="N741" s="504"/>
      <c r="O741" s="504"/>
      <c r="P741" s="504"/>
      <c r="Q741" s="504"/>
      <c r="R741" s="504"/>
      <c r="S741" s="504"/>
      <c r="T741" s="504"/>
      <c r="U741" s="504"/>
      <c r="V741" s="504"/>
      <c r="W741" s="504"/>
      <c r="X741" s="504"/>
      <c r="Y741" s="504"/>
      <c r="Z741" s="504"/>
      <c r="AA741" s="504"/>
      <c r="AB741" s="504"/>
      <c r="AC741" s="504"/>
      <c r="AD741" s="504"/>
    </row>
    <row r="742" spans="1:30" s="420" customFormat="1" x14ac:dyDescent="0.2">
      <c r="A742" s="531"/>
      <c r="K742" s="504"/>
      <c r="L742" s="503"/>
      <c r="M742" s="503"/>
      <c r="N742" s="504"/>
      <c r="O742" s="504"/>
      <c r="P742" s="504"/>
      <c r="Q742" s="504"/>
      <c r="R742" s="504"/>
      <c r="S742" s="504"/>
      <c r="T742" s="504"/>
      <c r="U742" s="504"/>
      <c r="V742" s="504"/>
      <c r="W742" s="504"/>
      <c r="X742" s="504"/>
      <c r="Y742" s="504"/>
      <c r="Z742" s="504"/>
      <c r="AA742" s="504"/>
      <c r="AB742" s="504"/>
      <c r="AC742" s="504"/>
      <c r="AD742" s="504"/>
    </row>
    <row r="743" spans="1:30" s="420" customFormat="1" x14ac:dyDescent="0.2">
      <c r="A743" s="531"/>
      <c r="K743" s="504"/>
      <c r="L743" s="503"/>
      <c r="M743" s="503"/>
      <c r="N743" s="504"/>
      <c r="O743" s="504"/>
      <c r="P743" s="504"/>
      <c r="Q743" s="504"/>
      <c r="R743" s="504"/>
      <c r="S743" s="504"/>
      <c r="T743" s="504"/>
      <c r="U743" s="504"/>
      <c r="V743" s="504"/>
      <c r="W743" s="504"/>
      <c r="X743" s="504"/>
      <c r="Y743" s="504"/>
      <c r="Z743" s="504"/>
      <c r="AA743" s="504"/>
      <c r="AB743" s="504"/>
      <c r="AC743" s="504"/>
      <c r="AD743" s="504"/>
    </row>
    <row r="744" spans="1:30" s="420" customFormat="1" x14ac:dyDescent="0.2">
      <c r="A744" s="531"/>
      <c r="K744" s="504"/>
      <c r="L744" s="503"/>
      <c r="M744" s="503"/>
      <c r="N744" s="504"/>
      <c r="O744" s="504"/>
      <c r="P744" s="504"/>
      <c r="Q744" s="504"/>
      <c r="R744" s="504"/>
      <c r="S744" s="504"/>
      <c r="T744" s="504"/>
      <c r="U744" s="504"/>
      <c r="V744" s="504"/>
      <c r="W744" s="504"/>
      <c r="X744" s="504"/>
      <c r="Y744" s="504"/>
      <c r="Z744" s="504"/>
      <c r="AA744" s="504"/>
      <c r="AB744" s="504"/>
      <c r="AC744" s="504"/>
      <c r="AD744" s="504"/>
    </row>
    <row r="745" spans="1:30" s="420" customFormat="1" x14ac:dyDescent="0.2">
      <c r="A745" s="531"/>
      <c r="K745" s="504"/>
      <c r="L745" s="503"/>
      <c r="M745" s="503"/>
      <c r="N745" s="504"/>
      <c r="O745" s="504"/>
      <c r="P745" s="504"/>
      <c r="Q745" s="504"/>
      <c r="R745" s="504"/>
      <c r="S745" s="504"/>
      <c r="T745" s="504"/>
      <c r="U745" s="504"/>
      <c r="V745" s="504"/>
      <c r="W745" s="504"/>
      <c r="X745" s="504"/>
      <c r="Y745" s="504"/>
      <c r="Z745" s="504"/>
      <c r="AA745" s="504"/>
      <c r="AB745" s="504"/>
      <c r="AC745" s="504"/>
      <c r="AD745" s="504"/>
    </row>
    <row r="746" spans="1:30" s="420" customFormat="1" x14ac:dyDescent="0.2">
      <c r="A746" s="531"/>
      <c r="K746" s="504"/>
      <c r="L746" s="503"/>
      <c r="M746" s="503"/>
      <c r="N746" s="504"/>
      <c r="O746" s="504"/>
      <c r="P746" s="504"/>
      <c r="Q746" s="504"/>
      <c r="R746" s="504"/>
      <c r="S746" s="504"/>
      <c r="T746" s="504"/>
      <c r="U746" s="504"/>
      <c r="V746" s="504"/>
      <c r="W746" s="504"/>
      <c r="X746" s="504"/>
      <c r="Y746" s="504"/>
      <c r="Z746" s="504"/>
      <c r="AA746" s="504"/>
      <c r="AB746" s="504"/>
      <c r="AC746" s="504"/>
      <c r="AD746" s="504"/>
    </row>
    <row r="747" spans="1:30" s="420" customFormat="1" x14ac:dyDescent="0.2">
      <c r="A747" s="531"/>
      <c r="K747" s="504"/>
      <c r="L747" s="503"/>
      <c r="M747" s="503"/>
      <c r="N747" s="504"/>
      <c r="O747" s="504"/>
      <c r="P747" s="504"/>
      <c r="Q747" s="504"/>
      <c r="R747" s="504"/>
      <c r="S747" s="504"/>
      <c r="T747" s="504"/>
      <c r="U747" s="504"/>
      <c r="V747" s="504"/>
      <c r="W747" s="504"/>
      <c r="X747" s="504"/>
      <c r="Y747" s="504"/>
      <c r="Z747" s="504"/>
      <c r="AA747" s="504"/>
      <c r="AB747" s="504"/>
      <c r="AC747" s="504"/>
      <c r="AD747" s="504"/>
    </row>
    <row r="748" spans="1:30" s="420" customFormat="1" x14ac:dyDescent="0.2">
      <c r="A748" s="531"/>
      <c r="K748" s="504"/>
      <c r="L748" s="503"/>
      <c r="M748" s="503"/>
      <c r="N748" s="504"/>
      <c r="O748" s="504"/>
      <c r="P748" s="504"/>
      <c r="Q748" s="504"/>
      <c r="R748" s="504"/>
      <c r="S748" s="504"/>
      <c r="T748" s="504"/>
      <c r="U748" s="504"/>
      <c r="V748" s="504"/>
      <c r="W748" s="504"/>
      <c r="X748" s="504"/>
      <c r="Y748" s="504"/>
      <c r="Z748" s="504"/>
      <c r="AA748" s="504"/>
      <c r="AB748" s="504"/>
      <c r="AC748" s="504"/>
      <c r="AD748" s="504"/>
    </row>
    <row r="749" spans="1:30" s="420" customFormat="1" x14ac:dyDescent="0.2">
      <c r="A749" s="531"/>
      <c r="K749" s="504"/>
      <c r="L749" s="503"/>
      <c r="M749" s="503"/>
      <c r="N749" s="504"/>
      <c r="O749" s="504"/>
      <c r="P749" s="504"/>
      <c r="Q749" s="504"/>
      <c r="R749" s="504"/>
      <c r="S749" s="504"/>
      <c r="T749" s="504"/>
      <c r="U749" s="504"/>
      <c r="V749" s="504"/>
      <c r="W749" s="504"/>
      <c r="X749" s="504"/>
      <c r="Y749" s="504"/>
      <c r="Z749" s="504"/>
      <c r="AA749" s="504"/>
      <c r="AB749" s="504"/>
      <c r="AC749" s="504"/>
      <c r="AD749" s="504"/>
    </row>
    <row r="750" spans="1:30" s="420" customFormat="1" x14ac:dyDescent="0.2">
      <c r="A750" s="531"/>
      <c r="K750" s="504"/>
      <c r="L750" s="503"/>
      <c r="M750" s="503"/>
      <c r="N750" s="504"/>
      <c r="O750" s="504"/>
      <c r="P750" s="504"/>
      <c r="Q750" s="504"/>
      <c r="R750" s="504"/>
      <c r="S750" s="504"/>
      <c r="T750" s="504"/>
      <c r="U750" s="504"/>
      <c r="V750" s="504"/>
      <c r="W750" s="504"/>
      <c r="X750" s="504"/>
      <c r="Y750" s="504"/>
      <c r="Z750" s="504"/>
      <c r="AA750" s="504"/>
      <c r="AB750" s="504"/>
      <c r="AC750" s="504"/>
      <c r="AD750" s="504"/>
    </row>
    <row r="751" spans="1:30" s="420" customFormat="1" x14ac:dyDescent="0.2">
      <c r="A751" s="531"/>
      <c r="K751" s="504"/>
      <c r="L751" s="503"/>
      <c r="M751" s="503"/>
      <c r="N751" s="504"/>
      <c r="O751" s="504"/>
      <c r="P751" s="504"/>
      <c r="Q751" s="504"/>
      <c r="R751" s="504"/>
      <c r="S751" s="504"/>
      <c r="T751" s="504"/>
      <c r="U751" s="504"/>
      <c r="V751" s="504"/>
      <c r="W751" s="504"/>
      <c r="X751" s="504"/>
      <c r="Y751" s="504"/>
      <c r="Z751" s="504"/>
      <c r="AA751" s="504"/>
      <c r="AB751" s="504"/>
      <c r="AC751" s="504"/>
      <c r="AD751" s="504"/>
    </row>
    <row r="752" spans="1:30" s="420" customFormat="1" x14ac:dyDescent="0.2">
      <c r="A752" s="531"/>
      <c r="K752" s="504"/>
      <c r="L752" s="503"/>
      <c r="M752" s="503"/>
      <c r="N752" s="504"/>
      <c r="O752" s="504"/>
      <c r="P752" s="504"/>
      <c r="Q752" s="504"/>
      <c r="R752" s="504"/>
      <c r="S752" s="504"/>
      <c r="T752" s="504"/>
      <c r="U752" s="504"/>
      <c r="V752" s="504"/>
      <c r="W752" s="504"/>
      <c r="X752" s="504"/>
      <c r="Y752" s="504"/>
      <c r="Z752" s="504"/>
      <c r="AA752" s="504"/>
      <c r="AB752" s="504"/>
      <c r="AC752" s="504"/>
      <c r="AD752" s="504"/>
    </row>
    <row r="753" spans="1:30" s="420" customFormat="1" x14ac:dyDescent="0.2">
      <c r="A753" s="531"/>
      <c r="K753" s="504"/>
      <c r="L753" s="503"/>
      <c r="M753" s="503"/>
      <c r="N753" s="504"/>
      <c r="O753" s="504"/>
      <c r="P753" s="504"/>
      <c r="Q753" s="504"/>
      <c r="R753" s="504"/>
      <c r="S753" s="504"/>
      <c r="T753" s="504"/>
      <c r="U753" s="504"/>
      <c r="V753" s="504"/>
      <c r="W753" s="504"/>
      <c r="X753" s="504"/>
      <c r="Y753" s="504"/>
      <c r="Z753" s="504"/>
      <c r="AA753" s="504"/>
      <c r="AB753" s="504"/>
      <c r="AC753" s="504"/>
      <c r="AD753" s="504"/>
    </row>
    <row r="754" spans="1:30" s="420" customFormat="1" x14ac:dyDescent="0.2">
      <c r="A754" s="531"/>
      <c r="K754" s="504"/>
      <c r="L754" s="503"/>
      <c r="M754" s="503"/>
      <c r="N754" s="504"/>
      <c r="O754" s="504"/>
      <c r="P754" s="504"/>
      <c r="Q754" s="504"/>
      <c r="R754" s="504"/>
      <c r="S754" s="504"/>
      <c r="T754" s="504"/>
      <c r="U754" s="504"/>
      <c r="V754" s="504"/>
      <c r="W754" s="504"/>
      <c r="X754" s="504"/>
      <c r="Y754" s="504"/>
      <c r="Z754" s="504"/>
      <c r="AA754" s="504"/>
      <c r="AB754" s="504"/>
      <c r="AC754" s="504"/>
      <c r="AD754" s="504"/>
    </row>
    <row r="755" spans="1:30" s="420" customFormat="1" x14ac:dyDescent="0.2">
      <c r="A755" s="531"/>
      <c r="K755" s="504"/>
      <c r="L755" s="503"/>
      <c r="M755" s="503"/>
      <c r="N755" s="504"/>
      <c r="O755" s="504"/>
      <c r="P755" s="504"/>
      <c r="Q755" s="504"/>
      <c r="R755" s="504"/>
      <c r="S755" s="504"/>
      <c r="T755" s="504"/>
      <c r="U755" s="504"/>
      <c r="V755" s="504"/>
      <c r="W755" s="504"/>
      <c r="X755" s="504"/>
      <c r="Y755" s="504"/>
      <c r="Z755" s="504"/>
      <c r="AA755" s="504"/>
      <c r="AB755" s="504"/>
      <c r="AC755" s="504"/>
      <c r="AD755" s="504"/>
    </row>
    <row r="756" spans="1:30" s="420" customFormat="1" x14ac:dyDescent="0.2">
      <c r="A756" s="531"/>
      <c r="K756" s="504"/>
      <c r="L756" s="503"/>
      <c r="M756" s="503"/>
      <c r="N756" s="504"/>
      <c r="O756" s="504"/>
      <c r="P756" s="504"/>
      <c r="Q756" s="504"/>
      <c r="R756" s="504"/>
      <c r="S756" s="504"/>
      <c r="T756" s="504"/>
      <c r="U756" s="504"/>
      <c r="V756" s="504"/>
      <c r="W756" s="504"/>
      <c r="X756" s="504"/>
      <c r="Y756" s="504"/>
      <c r="Z756" s="504"/>
      <c r="AA756" s="504"/>
      <c r="AB756" s="504"/>
      <c r="AC756" s="504"/>
      <c r="AD756" s="504"/>
    </row>
    <row r="757" spans="1:30" s="420" customFormat="1" x14ac:dyDescent="0.2">
      <c r="A757" s="531"/>
      <c r="K757" s="504"/>
      <c r="L757" s="503"/>
      <c r="M757" s="503"/>
      <c r="N757" s="504"/>
      <c r="O757" s="504"/>
      <c r="P757" s="504"/>
      <c r="Q757" s="504"/>
      <c r="R757" s="504"/>
      <c r="S757" s="504"/>
      <c r="T757" s="504"/>
      <c r="U757" s="504"/>
      <c r="V757" s="504"/>
      <c r="W757" s="504"/>
      <c r="X757" s="504"/>
      <c r="Y757" s="504"/>
      <c r="Z757" s="504"/>
      <c r="AA757" s="504"/>
      <c r="AB757" s="504"/>
      <c r="AC757" s="504"/>
      <c r="AD757" s="504"/>
    </row>
    <row r="758" spans="1:30" s="420" customFormat="1" x14ac:dyDescent="0.2">
      <c r="A758" s="531"/>
      <c r="K758" s="504"/>
      <c r="L758" s="503"/>
      <c r="M758" s="503"/>
      <c r="N758" s="504"/>
      <c r="O758" s="504"/>
      <c r="P758" s="504"/>
      <c r="Q758" s="504"/>
      <c r="R758" s="504"/>
      <c r="S758" s="504"/>
      <c r="T758" s="504"/>
      <c r="U758" s="504"/>
      <c r="V758" s="504"/>
      <c r="W758" s="504"/>
      <c r="X758" s="504"/>
      <c r="Y758" s="504"/>
      <c r="Z758" s="504"/>
      <c r="AA758" s="504"/>
      <c r="AB758" s="504"/>
      <c r="AC758" s="504"/>
      <c r="AD758" s="504"/>
    </row>
    <row r="759" spans="1:30" s="420" customFormat="1" x14ac:dyDescent="0.2">
      <c r="A759" s="531"/>
      <c r="K759" s="504"/>
      <c r="L759" s="503"/>
      <c r="M759" s="503"/>
      <c r="N759" s="504"/>
      <c r="O759" s="504"/>
      <c r="P759" s="504"/>
      <c r="Q759" s="504"/>
      <c r="R759" s="504"/>
      <c r="S759" s="504"/>
      <c r="T759" s="504"/>
      <c r="U759" s="504"/>
      <c r="V759" s="504"/>
      <c r="W759" s="504"/>
      <c r="X759" s="504"/>
      <c r="Y759" s="504"/>
      <c r="Z759" s="504"/>
      <c r="AA759" s="504"/>
      <c r="AB759" s="504"/>
      <c r="AC759" s="504"/>
      <c r="AD759" s="504"/>
    </row>
    <row r="760" spans="1:30" s="420" customFormat="1" x14ac:dyDescent="0.2">
      <c r="A760" s="531"/>
      <c r="K760" s="504"/>
      <c r="L760" s="503"/>
      <c r="M760" s="503"/>
      <c r="N760" s="504"/>
      <c r="O760" s="504"/>
      <c r="P760" s="504"/>
      <c r="Q760" s="504"/>
      <c r="R760" s="504"/>
      <c r="S760" s="504"/>
      <c r="T760" s="504"/>
      <c r="U760" s="504"/>
      <c r="V760" s="504"/>
      <c r="W760" s="504"/>
      <c r="X760" s="504"/>
      <c r="Y760" s="504"/>
      <c r="Z760" s="504"/>
      <c r="AA760" s="504"/>
      <c r="AB760" s="504"/>
      <c r="AC760" s="504"/>
      <c r="AD760" s="504"/>
    </row>
    <row r="761" spans="1:30" s="420" customFormat="1" x14ac:dyDescent="0.2">
      <c r="A761" s="531"/>
      <c r="K761" s="504"/>
      <c r="L761" s="503"/>
      <c r="M761" s="503"/>
      <c r="N761" s="504"/>
      <c r="O761" s="504"/>
      <c r="P761" s="504"/>
      <c r="Q761" s="504"/>
      <c r="R761" s="504"/>
      <c r="S761" s="504"/>
      <c r="T761" s="504"/>
      <c r="U761" s="504"/>
      <c r="V761" s="504"/>
      <c r="W761" s="504"/>
      <c r="X761" s="504"/>
      <c r="Y761" s="504"/>
      <c r="Z761" s="504"/>
      <c r="AA761" s="504"/>
      <c r="AB761" s="504"/>
      <c r="AC761" s="504"/>
      <c r="AD761" s="504"/>
    </row>
    <row r="762" spans="1:30" s="420" customFormat="1" x14ac:dyDescent="0.2">
      <c r="A762" s="531"/>
      <c r="K762" s="504"/>
      <c r="L762" s="503"/>
      <c r="M762" s="503"/>
      <c r="N762" s="504"/>
      <c r="O762" s="504"/>
      <c r="P762" s="504"/>
      <c r="Q762" s="504"/>
      <c r="R762" s="504"/>
      <c r="S762" s="504"/>
      <c r="T762" s="504"/>
      <c r="U762" s="504"/>
      <c r="V762" s="504"/>
      <c r="W762" s="504"/>
      <c r="X762" s="504"/>
      <c r="Y762" s="504"/>
      <c r="Z762" s="504"/>
      <c r="AA762" s="504"/>
      <c r="AB762" s="504"/>
      <c r="AC762" s="504"/>
      <c r="AD762" s="504"/>
    </row>
    <row r="763" spans="1:30" s="420" customFormat="1" x14ac:dyDescent="0.2">
      <c r="A763" s="531"/>
      <c r="K763" s="504"/>
      <c r="L763" s="503"/>
      <c r="M763" s="503"/>
      <c r="N763" s="504"/>
      <c r="O763" s="504"/>
      <c r="P763" s="504"/>
      <c r="Q763" s="504"/>
      <c r="R763" s="504"/>
      <c r="S763" s="504"/>
      <c r="T763" s="504"/>
      <c r="U763" s="504"/>
      <c r="V763" s="504"/>
      <c r="W763" s="504"/>
      <c r="X763" s="504"/>
      <c r="Y763" s="504"/>
      <c r="Z763" s="504"/>
      <c r="AA763" s="504"/>
      <c r="AB763" s="504"/>
      <c r="AC763" s="504"/>
      <c r="AD763" s="504"/>
    </row>
    <row r="764" spans="1:30" s="420" customFormat="1" x14ac:dyDescent="0.2">
      <c r="A764" s="531"/>
      <c r="K764" s="504"/>
      <c r="L764" s="503"/>
      <c r="M764" s="503"/>
      <c r="N764" s="504"/>
      <c r="O764" s="504"/>
      <c r="P764" s="504"/>
      <c r="Q764" s="504"/>
      <c r="R764" s="504"/>
      <c r="S764" s="504"/>
      <c r="T764" s="504"/>
      <c r="U764" s="504"/>
      <c r="V764" s="504"/>
      <c r="W764" s="504"/>
      <c r="X764" s="504"/>
      <c r="Y764" s="504"/>
      <c r="Z764" s="504"/>
      <c r="AA764" s="504"/>
      <c r="AB764" s="504"/>
      <c r="AC764" s="504"/>
      <c r="AD764" s="504"/>
    </row>
    <row r="765" spans="1:30" s="420" customFormat="1" x14ac:dyDescent="0.2">
      <c r="A765" s="531"/>
      <c r="K765" s="504"/>
      <c r="L765" s="503"/>
      <c r="M765" s="503"/>
      <c r="N765" s="504"/>
      <c r="O765" s="504"/>
      <c r="P765" s="504"/>
      <c r="Q765" s="504"/>
      <c r="R765" s="504"/>
      <c r="S765" s="504"/>
      <c r="T765" s="504"/>
      <c r="U765" s="504"/>
      <c r="V765" s="504"/>
      <c r="W765" s="504"/>
      <c r="X765" s="504"/>
      <c r="Y765" s="504"/>
      <c r="Z765" s="504"/>
      <c r="AA765" s="504"/>
      <c r="AB765" s="504"/>
      <c r="AC765" s="504"/>
      <c r="AD765" s="504"/>
    </row>
    <row r="766" spans="1:30" s="420" customFormat="1" x14ac:dyDescent="0.2">
      <c r="A766" s="531"/>
      <c r="K766" s="504"/>
      <c r="L766" s="503"/>
      <c r="M766" s="503"/>
      <c r="N766" s="504"/>
      <c r="O766" s="504"/>
      <c r="P766" s="504"/>
      <c r="Q766" s="504"/>
      <c r="R766" s="504"/>
      <c r="S766" s="504"/>
      <c r="T766" s="504"/>
      <c r="U766" s="504"/>
      <c r="V766" s="504"/>
      <c r="W766" s="504"/>
      <c r="X766" s="504"/>
      <c r="Y766" s="504"/>
      <c r="Z766" s="504"/>
      <c r="AA766" s="504"/>
      <c r="AB766" s="504"/>
      <c r="AC766" s="504"/>
      <c r="AD766" s="504"/>
    </row>
    <row r="767" spans="1:30" s="420" customFormat="1" x14ac:dyDescent="0.2">
      <c r="A767" s="531"/>
      <c r="K767" s="504"/>
      <c r="L767" s="503"/>
      <c r="M767" s="503"/>
      <c r="N767" s="504"/>
      <c r="O767" s="504"/>
      <c r="P767" s="504"/>
      <c r="Q767" s="504"/>
      <c r="R767" s="504"/>
      <c r="S767" s="504"/>
      <c r="T767" s="504"/>
      <c r="U767" s="504"/>
      <c r="V767" s="504"/>
      <c r="W767" s="504"/>
      <c r="X767" s="504"/>
      <c r="Y767" s="504"/>
      <c r="Z767" s="504"/>
      <c r="AA767" s="504"/>
      <c r="AB767" s="504"/>
      <c r="AC767" s="504"/>
      <c r="AD767" s="504"/>
    </row>
    <row r="768" spans="1:30" s="420" customFormat="1" x14ac:dyDescent="0.2">
      <c r="A768" s="531"/>
      <c r="K768" s="504"/>
      <c r="L768" s="503"/>
      <c r="M768" s="503"/>
      <c r="N768" s="504"/>
      <c r="O768" s="504"/>
      <c r="P768" s="504"/>
      <c r="Q768" s="504"/>
      <c r="R768" s="504"/>
      <c r="S768" s="504"/>
      <c r="T768" s="504"/>
      <c r="U768" s="504"/>
      <c r="V768" s="504"/>
      <c r="W768" s="504"/>
      <c r="X768" s="504"/>
      <c r="Y768" s="504"/>
      <c r="Z768" s="504"/>
      <c r="AA768" s="504"/>
      <c r="AB768" s="504"/>
      <c r="AC768" s="504"/>
      <c r="AD768" s="504"/>
    </row>
    <row r="769" spans="1:30" s="420" customFormat="1" x14ac:dyDescent="0.2">
      <c r="A769" s="531"/>
      <c r="K769" s="504"/>
      <c r="L769" s="503"/>
      <c r="M769" s="503"/>
      <c r="N769" s="504"/>
      <c r="O769" s="504"/>
      <c r="P769" s="504"/>
      <c r="Q769" s="504"/>
      <c r="R769" s="504"/>
      <c r="S769" s="504"/>
      <c r="T769" s="504"/>
      <c r="U769" s="504"/>
      <c r="V769" s="504"/>
      <c r="W769" s="504"/>
      <c r="X769" s="504"/>
      <c r="Y769" s="504"/>
      <c r="Z769" s="504"/>
      <c r="AA769" s="504"/>
      <c r="AB769" s="504"/>
      <c r="AC769" s="504"/>
      <c r="AD769" s="504"/>
    </row>
    <row r="770" spans="1:30" s="420" customFormat="1" x14ac:dyDescent="0.2">
      <c r="A770" s="531"/>
      <c r="K770" s="504"/>
      <c r="L770" s="503"/>
      <c r="M770" s="503"/>
      <c r="N770" s="504"/>
      <c r="O770" s="504"/>
      <c r="P770" s="504"/>
      <c r="Q770" s="504"/>
      <c r="R770" s="504"/>
      <c r="S770" s="504"/>
      <c r="T770" s="504"/>
      <c r="U770" s="504"/>
      <c r="V770" s="504"/>
      <c r="W770" s="504"/>
      <c r="X770" s="504"/>
      <c r="Y770" s="504"/>
      <c r="Z770" s="504"/>
      <c r="AA770" s="504"/>
      <c r="AB770" s="504"/>
      <c r="AC770" s="504"/>
      <c r="AD770" s="504"/>
    </row>
    <row r="771" spans="1:30" s="420" customFormat="1" x14ac:dyDescent="0.2">
      <c r="A771" s="531"/>
      <c r="K771" s="504"/>
      <c r="L771" s="503"/>
      <c r="M771" s="503"/>
      <c r="N771" s="504"/>
      <c r="O771" s="504"/>
      <c r="P771" s="504"/>
      <c r="Q771" s="504"/>
      <c r="R771" s="504"/>
      <c r="S771" s="504"/>
      <c r="T771" s="504"/>
      <c r="U771" s="504"/>
      <c r="V771" s="504"/>
      <c r="W771" s="504"/>
      <c r="X771" s="504"/>
      <c r="Y771" s="504"/>
      <c r="Z771" s="504"/>
      <c r="AA771" s="504"/>
      <c r="AB771" s="504"/>
      <c r="AC771" s="504"/>
      <c r="AD771" s="504"/>
    </row>
    <row r="772" spans="1:30" s="420" customFormat="1" x14ac:dyDescent="0.2">
      <c r="A772" s="531"/>
      <c r="K772" s="504"/>
      <c r="L772" s="503"/>
      <c r="M772" s="503"/>
      <c r="N772" s="504"/>
      <c r="O772" s="504"/>
      <c r="P772" s="504"/>
      <c r="Q772" s="504"/>
      <c r="R772" s="504"/>
      <c r="S772" s="504"/>
      <c r="T772" s="504"/>
      <c r="U772" s="504"/>
      <c r="V772" s="504"/>
      <c r="W772" s="504"/>
      <c r="X772" s="504"/>
      <c r="Y772" s="504"/>
      <c r="Z772" s="504"/>
      <c r="AA772" s="504"/>
      <c r="AB772" s="504"/>
      <c r="AC772" s="504"/>
      <c r="AD772" s="504"/>
    </row>
    <row r="773" spans="1:30" s="420" customFormat="1" x14ac:dyDescent="0.2">
      <c r="A773" s="531"/>
      <c r="K773" s="504"/>
      <c r="L773" s="503"/>
      <c r="M773" s="503"/>
      <c r="N773" s="504"/>
      <c r="O773" s="504"/>
      <c r="P773" s="504"/>
      <c r="Q773" s="504"/>
      <c r="R773" s="504"/>
      <c r="S773" s="504"/>
      <c r="T773" s="504"/>
      <c r="U773" s="504"/>
      <c r="V773" s="504"/>
      <c r="W773" s="504"/>
      <c r="X773" s="504"/>
      <c r="Y773" s="504"/>
      <c r="Z773" s="504"/>
      <c r="AA773" s="504"/>
      <c r="AB773" s="504"/>
      <c r="AC773" s="504"/>
      <c r="AD773" s="504"/>
    </row>
    <row r="774" spans="1:30" s="420" customFormat="1" x14ac:dyDescent="0.2">
      <c r="A774" s="531"/>
      <c r="K774" s="504"/>
      <c r="L774" s="503"/>
      <c r="M774" s="503"/>
      <c r="N774" s="504"/>
      <c r="O774" s="504"/>
      <c r="P774" s="504"/>
      <c r="Q774" s="504"/>
      <c r="R774" s="504"/>
      <c r="S774" s="504"/>
      <c r="T774" s="504"/>
      <c r="U774" s="504"/>
      <c r="V774" s="504"/>
      <c r="W774" s="504"/>
      <c r="X774" s="504"/>
      <c r="Y774" s="504"/>
      <c r="Z774" s="504"/>
      <c r="AA774" s="504"/>
      <c r="AB774" s="504"/>
      <c r="AC774" s="504"/>
      <c r="AD774" s="504"/>
    </row>
    <row r="775" spans="1:30" s="420" customFormat="1" x14ac:dyDescent="0.2">
      <c r="A775" s="531"/>
      <c r="K775" s="504"/>
      <c r="L775" s="503"/>
      <c r="M775" s="503"/>
      <c r="N775" s="504"/>
      <c r="O775" s="504"/>
      <c r="P775" s="504"/>
      <c r="Q775" s="504"/>
      <c r="R775" s="504"/>
      <c r="S775" s="504"/>
      <c r="T775" s="504"/>
      <c r="U775" s="504"/>
      <c r="V775" s="504"/>
      <c r="W775" s="504"/>
      <c r="X775" s="504"/>
      <c r="Y775" s="504"/>
      <c r="Z775" s="504"/>
      <c r="AA775" s="504"/>
      <c r="AB775" s="504"/>
      <c r="AC775" s="504"/>
      <c r="AD775" s="504"/>
    </row>
    <row r="776" spans="1:30" s="420" customFormat="1" x14ac:dyDescent="0.2">
      <c r="A776" s="531"/>
      <c r="K776" s="504"/>
      <c r="L776" s="503"/>
      <c r="M776" s="503"/>
      <c r="N776" s="504"/>
      <c r="O776" s="504"/>
      <c r="P776" s="504"/>
      <c r="Q776" s="504"/>
      <c r="R776" s="504"/>
      <c r="S776" s="504"/>
      <c r="T776" s="504"/>
      <c r="U776" s="504"/>
      <c r="V776" s="504"/>
      <c r="W776" s="504"/>
      <c r="X776" s="504"/>
      <c r="Y776" s="504"/>
      <c r="Z776" s="504"/>
      <c r="AA776" s="504"/>
      <c r="AB776" s="504"/>
      <c r="AC776" s="504"/>
      <c r="AD776" s="504"/>
    </row>
    <row r="777" spans="1:30" s="420" customFormat="1" x14ac:dyDescent="0.2">
      <c r="A777" s="531"/>
      <c r="K777" s="504"/>
      <c r="L777" s="503"/>
      <c r="M777" s="503"/>
      <c r="N777" s="504"/>
      <c r="O777" s="504"/>
      <c r="P777" s="504"/>
      <c r="Q777" s="504"/>
      <c r="R777" s="504"/>
      <c r="S777" s="504"/>
      <c r="T777" s="504"/>
      <c r="U777" s="504"/>
      <c r="V777" s="504"/>
      <c r="W777" s="504"/>
      <c r="X777" s="504"/>
      <c r="Y777" s="504"/>
      <c r="Z777" s="504"/>
      <c r="AA777" s="504"/>
      <c r="AB777" s="504"/>
      <c r="AC777" s="504"/>
      <c r="AD777" s="504"/>
    </row>
    <row r="778" spans="1:30" s="420" customFormat="1" x14ac:dyDescent="0.2">
      <c r="A778" s="531"/>
      <c r="K778" s="504"/>
      <c r="L778" s="503"/>
      <c r="M778" s="503"/>
      <c r="N778" s="504"/>
      <c r="O778" s="504"/>
      <c r="P778" s="504"/>
      <c r="Q778" s="504"/>
      <c r="R778" s="504"/>
      <c r="S778" s="504"/>
      <c r="T778" s="504"/>
      <c r="U778" s="504"/>
      <c r="V778" s="504"/>
      <c r="W778" s="504"/>
      <c r="X778" s="504"/>
      <c r="Y778" s="504"/>
      <c r="Z778" s="504"/>
      <c r="AA778" s="504"/>
      <c r="AB778" s="504"/>
      <c r="AC778" s="504"/>
      <c r="AD778" s="504"/>
    </row>
    <row r="779" spans="1:30" s="420" customFormat="1" x14ac:dyDescent="0.2">
      <c r="A779" s="531"/>
      <c r="K779" s="504"/>
      <c r="L779" s="503"/>
      <c r="M779" s="503"/>
      <c r="N779" s="504"/>
      <c r="O779" s="504"/>
      <c r="P779" s="504"/>
      <c r="Q779" s="504"/>
      <c r="R779" s="504"/>
      <c r="S779" s="504"/>
      <c r="T779" s="504"/>
      <c r="U779" s="504"/>
      <c r="V779" s="504"/>
      <c r="W779" s="504"/>
      <c r="X779" s="504"/>
      <c r="Y779" s="504"/>
      <c r="Z779" s="504"/>
      <c r="AA779" s="504"/>
      <c r="AB779" s="504"/>
      <c r="AC779" s="504"/>
      <c r="AD779" s="504"/>
    </row>
    <row r="780" spans="1:30" s="420" customFormat="1" x14ac:dyDescent="0.2">
      <c r="A780" s="531"/>
      <c r="K780" s="504"/>
      <c r="L780" s="503"/>
      <c r="M780" s="503"/>
      <c r="N780" s="504"/>
      <c r="O780" s="504"/>
      <c r="P780" s="504"/>
      <c r="Q780" s="504"/>
      <c r="R780" s="504"/>
      <c r="S780" s="504"/>
      <c r="T780" s="504"/>
      <c r="U780" s="504"/>
      <c r="V780" s="504"/>
      <c r="W780" s="504"/>
      <c r="X780" s="504"/>
      <c r="Y780" s="504"/>
      <c r="Z780" s="504"/>
      <c r="AA780" s="504"/>
      <c r="AB780" s="504"/>
      <c r="AC780" s="504"/>
      <c r="AD780" s="504"/>
    </row>
    <row r="781" spans="1:30" s="420" customFormat="1" x14ac:dyDescent="0.2">
      <c r="A781" s="531"/>
      <c r="K781" s="504"/>
      <c r="L781" s="503"/>
      <c r="M781" s="503"/>
      <c r="N781" s="504"/>
      <c r="O781" s="504"/>
      <c r="P781" s="504"/>
      <c r="Q781" s="504"/>
      <c r="R781" s="504"/>
      <c r="S781" s="504"/>
      <c r="T781" s="504"/>
      <c r="U781" s="504"/>
      <c r="V781" s="504"/>
      <c r="W781" s="504"/>
      <c r="X781" s="504"/>
      <c r="Y781" s="504"/>
      <c r="Z781" s="504"/>
      <c r="AA781" s="504"/>
      <c r="AB781" s="504"/>
      <c r="AC781" s="504"/>
      <c r="AD781" s="504"/>
    </row>
    <row r="782" spans="1:30" s="420" customFormat="1" x14ac:dyDescent="0.2">
      <c r="A782" s="531"/>
      <c r="K782" s="504"/>
      <c r="L782" s="503"/>
      <c r="M782" s="503"/>
      <c r="N782" s="504"/>
      <c r="O782" s="504"/>
      <c r="P782" s="504"/>
      <c r="Q782" s="504"/>
      <c r="R782" s="504"/>
      <c r="S782" s="504"/>
      <c r="T782" s="504"/>
      <c r="U782" s="504"/>
      <c r="V782" s="504"/>
      <c r="W782" s="504"/>
      <c r="X782" s="504"/>
      <c r="Y782" s="504"/>
      <c r="Z782" s="504"/>
      <c r="AA782" s="504"/>
      <c r="AB782" s="504"/>
      <c r="AC782" s="504"/>
      <c r="AD782" s="504"/>
    </row>
    <row r="783" spans="1:30" s="420" customFormat="1" x14ac:dyDescent="0.2">
      <c r="A783" s="531"/>
      <c r="K783" s="504"/>
      <c r="L783" s="503"/>
      <c r="M783" s="503"/>
      <c r="N783" s="504"/>
      <c r="O783" s="504"/>
      <c r="P783" s="504"/>
      <c r="Q783" s="504"/>
      <c r="R783" s="504"/>
      <c r="S783" s="504"/>
      <c r="T783" s="504"/>
      <c r="U783" s="504"/>
      <c r="V783" s="504"/>
      <c r="W783" s="504"/>
      <c r="X783" s="504"/>
      <c r="Y783" s="504"/>
      <c r="Z783" s="504"/>
      <c r="AA783" s="504"/>
      <c r="AB783" s="504"/>
      <c r="AC783" s="504"/>
      <c r="AD783" s="504"/>
    </row>
    <row r="784" spans="1:30" s="420" customFormat="1" x14ac:dyDescent="0.2">
      <c r="A784" s="531"/>
      <c r="K784" s="504"/>
      <c r="L784" s="503"/>
      <c r="M784" s="503"/>
      <c r="N784" s="504"/>
      <c r="O784" s="504"/>
      <c r="P784" s="504"/>
      <c r="Q784" s="504"/>
      <c r="R784" s="504"/>
      <c r="S784" s="504"/>
      <c r="T784" s="504"/>
      <c r="U784" s="504"/>
      <c r="V784" s="504"/>
      <c r="W784" s="504"/>
      <c r="X784" s="504"/>
      <c r="Y784" s="504"/>
      <c r="Z784" s="504"/>
      <c r="AA784" s="504"/>
      <c r="AB784" s="504"/>
      <c r="AC784" s="504"/>
      <c r="AD784" s="504"/>
    </row>
    <row r="785" spans="1:30" s="420" customFormat="1" x14ac:dyDescent="0.2">
      <c r="A785" s="531"/>
      <c r="K785" s="504"/>
      <c r="L785" s="503"/>
      <c r="M785" s="503"/>
      <c r="N785" s="504"/>
      <c r="O785" s="504"/>
      <c r="P785" s="504"/>
      <c r="Q785" s="504"/>
      <c r="R785" s="504"/>
      <c r="S785" s="504"/>
      <c r="T785" s="504"/>
      <c r="U785" s="504"/>
      <c r="V785" s="504"/>
      <c r="W785" s="504"/>
      <c r="X785" s="504"/>
      <c r="Y785" s="504"/>
      <c r="Z785" s="504"/>
      <c r="AA785" s="504"/>
      <c r="AB785" s="504"/>
      <c r="AC785" s="504"/>
      <c r="AD785" s="504"/>
    </row>
    <row r="786" spans="1:30" s="420" customFormat="1" x14ac:dyDescent="0.2">
      <c r="A786" s="531"/>
      <c r="K786" s="504"/>
      <c r="L786" s="503"/>
      <c r="M786" s="503"/>
      <c r="N786" s="504"/>
      <c r="O786" s="504"/>
      <c r="P786" s="504"/>
      <c r="Q786" s="504"/>
      <c r="R786" s="504"/>
      <c r="S786" s="504"/>
      <c r="T786" s="504"/>
      <c r="U786" s="504"/>
      <c r="V786" s="504"/>
      <c r="W786" s="504"/>
      <c r="X786" s="504"/>
      <c r="Y786" s="504"/>
      <c r="Z786" s="504"/>
      <c r="AA786" s="504"/>
      <c r="AB786" s="504"/>
      <c r="AC786" s="504"/>
      <c r="AD786" s="504"/>
    </row>
    <row r="787" spans="1:30" s="420" customFormat="1" x14ac:dyDescent="0.2">
      <c r="A787" s="531"/>
      <c r="K787" s="504"/>
      <c r="L787" s="503"/>
      <c r="M787" s="503"/>
      <c r="N787" s="504"/>
      <c r="O787" s="504"/>
      <c r="P787" s="504"/>
      <c r="Q787" s="504"/>
      <c r="R787" s="504"/>
      <c r="S787" s="504"/>
      <c r="T787" s="504"/>
      <c r="U787" s="504"/>
      <c r="V787" s="504"/>
      <c r="W787" s="504"/>
      <c r="X787" s="504"/>
      <c r="Y787" s="504"/>
      <c r="Z787" s="504"/>
      <c r="AA787" s="504"/>
      <c r="AB787" s="504"/>
      <c r="AC787" s="504"/>
      <c r="AD787" s="504"/>
    </row>
    <row r="788" spans="1:30" s="420" customFormat="1" x14ac:dyDescent="0.2">
      <c r="A788" s="531"/>
      <c r="K788" s="504"/>
      <c r="L788" s="503"/>
      <c r="M788" s="503"/>
      <c r="N788" s="504"/>
      <c r="O788" s="504"/>
      <c r="P788" s="504"/>
      <c r="Q788" s="504"/>
      <c r="R788" s="504"/>
      <c r="S788" s="504"/>
      <c r="T788" s="504"/>
      <c r="U788" s="504"/>
      <c r="V788" s="504"/>
      <c r="W788" s="504"/>
      <c r="X788" s="504"/>
      <c r="Y788" s="504"/>
      <c r="Z788" s="504"/>
      <c r="AA788" s="504"/>
      <c r="AB788" s="504"/>
      <c r="AC788" s="504"/>
      <c r="AD788" s="504"/>
    </row>
    <row r="789" spans="1:30" s="420" customFormat="1" x14ac:dyDescent="0.2">
      <c r="A789" s="531"/>
      <c r="K789" s="504"/>
      <c r="L789" s="503"/>
      <c r="M789" s="503"/>
      <c r="N789" s="504"/>
      <c r="O789" s="504"/>
      <c r="P789" s="504"/>
      <c r="Q789" s="504"/>
      <c r="R789" s="504"/>
      <c r="S789" s="504"/>
      <c r="T789" s="504"/>
      <c r="U789" s="504"/>
      <c r="V789" s="504"/>
      <c r="W789" s="504"/>
      <c r="X789" s="504"/>
      <c r="Y789" s="504"/>
      <c r="Z789" s="504"/>
      <c r="AA789" s="504"/>
      <c r="AB789" s="504"/>
      <c r="AC789" s="504"/>
      <c r="AD789" s="504"/>
    </row>
    <row r="790" spans="1:30" s="420" customFormat="1" x14ac:dyDescent="0.2">
      <c r="A790" s="531"/>
      <c r="K790" s="504"/>
      <c r="L790" s="503"/>
      <c r="M790" s="503"/>
      <c r="N790" s="504"/>
      <c r="O790" s="504"/>
      <c r="P790" s="504"/>
      <c r="Q790" s="504"/>
      <c r="R790" s="504"/>
      <c r="S790" s="504"/>
      <c r="T790" s="504"/>
      <c r="U790" s="504"/>
      <c r="V790" s="504"/>
      <c r="W790" s="504"/>
      <c r="X790" s="504"/>
      <c r="Y790" s="504"/>
      <c r="Z790" s="504"/>
      <c r="AA790" s="504"/>
      <c r="AB790" s="504"/>
      <c r="AC790" s="504"/>
      <c r="AD790" s="504"/>
    </row>
    <row r="791" spans="1:30" s="420" customFormat="1" x14ac:dyDescent="0.2">
      <c r="A791" s="531"/>
      <c r="K791" s="504"/>
      <c r="L791" s="503"/>
      <c r="M791" s="503"/>
      <c r="N791" s="504"/>
      <c r="O791" s="504"/>
      <c r="P791" s="504"/>
      <c r="Q791" s="504"/>
      <c r="R791" s="504"/>
      <c r="S791" s="504"/>
      <c r="T791" s="504"/>
      <c r="U791" s="504"/>
      <c r="V791" s="504"/>
      <c r="W791" s="504"/>
      <c r="X791" s="504"/>
      <c r="Y791" s="504"/>
      <c r="Z791" s="504"/>
      <c r="AA791" s="504"/>
      <c r="AB791" s="504"/>
      <c r="AC791" s="504"/>
      <c r="AD791" s="504"/>
    </row>
    <row r="792" spans="1:30" s="420" customFormat="1" x14ac:dyDescent="0.2">
      <c r="A792" s="531"/>
      <c r="K792" s="504"/>
      <c r="L792" s="503"/>
      <c r="M792" s="503"/>
      <c r="N792" s="504"/>
      <c r="O792" s="504"/>
      <c r="P792" s="504"/>
      <c r="Q792" s="504"/>
      <c r="R792" s="504"/>
      <c r="S792" s="504"/>
      <c r="T792" s="504"/>
      <c r="U792" s="504"/>
      <c r="V792" s="504"/>
      <c r="W792" s="504"/>
      <c r="X792" s="504"/>
      <c r="Y792" s="504"/>
      <c r="Z792" s="504"/>
      <c r="AA792" s="504"/>
      <c r="AB792" s="504"/>
      <c r="AC792" s="504"/>
      <c r="AD792" s="504"/>
    </row>
    <row r="793" spans="1:30" s="420" customFormat="1" x14ac:dyDescent="0.2">
      <c r="A793" s="531"/>
      <c r="K793" s="504"/>
      <c r="L793" s="503"/>
      <c r="M793" s="503"/>
      <c r="N793" s="504"/>
      <c r="O793" s="504"/>
      <c r="P793" s="504"/>
      <c r="Q793" s="504"/>
      <c r="R793" s="504"/>
      <c r="S793" s="504"/>
      <c r="T793" s="504"/>
      <c r="U793" s="504"/>
      <c r="V793" s="504"/>
      <c r="W793" s="504"/>
      <c r="X793" s="504"/>
      <c r="Y793" s="504"/>
      <c r="Z793" s="504"/>
      <c r="AA793" s="504"/>
      <c r="AB793" s="504"/>
      <c r="AC793" s="504"/>
      <c r="AD793" s="504"/>
    </row>
    <row r="794" spans="1:30" s="420" customFormat="1" x14ac:dyDescent="0.2">
      <c r="A794" s="531"/>
      <c r="K794" s="504"/>
      <c r="L794" s="503"/>
      <c r="M794" s="503"/>
      <c r="N794" s="504"/>
      <c r="O794" s="504"/>
      <c r="P794" s="504"/>
      <c r="Q794" s="504"/>
      <c r="R794" s="504"/>
      <c r="S794" s="504"/>
      <c r="T794" s="504"/>
      <c r="U794" s="504"/>
      <c r="V794" s="504"/>
      <c r="W794" s="504"/>
      <c r="X794" s="504"/>
      <c r="Y794" s="504"/>
      <c r="Z794" s="504"/>
      <c r="AA794" s="504"/>
      <c r="AB794" s="504"/>
      <c r="AC794" s="504"/>
      <c r="AD794" s="504"/>
    </row>
    <row r="795" spans="1:30" s="420" customFormat="1" x14ac:dyDescent="0.2">
      <c r="A795" s="531"/>
      <c r="K795" s="504"/>
      <c r="L795" s="503"/>
      <c r="M795" s="503"/>
      <c r="N795" s="504"/>
      <c r="O795" s="504"/>
      <c r="P795" s="504"/>
      <c r="Q795" s="504"/>
      <c r="R795" s="504"/>
      <c r="S795" s="504"/>
      <c r="T795" s="504"/>
      <c r="U795" s="504"/>
      <c r="V795" s="504"/>
      <c r="W795" s="504"/>
      <c r="X795" s="504"/>
      <c r="Y795" s="504"/>
      <c r="Z795" s="504"/>
      <c r="AA795" s="504"/>
      <c r="AB795" s="504"/>
      <c r="AC795" s="504"/>
      <c r="AD795" s="504"/>
    </row>
    <row r="796" spans="1:30" s="420" customFormat="1" x14ac:dyDescent="0.2">
      <c r="A796" s="531"/>
      <c r="K796" s="504"/>
      <c r="L796" s="503"/>
      <c r="M796" s="503"/>
      <c r="N796" s="504"/>
      <c r="O796" s="504"/>
      <c r="P796" s="504"/>
      <c r="Q796" s="504"/>
      <c r="R796" s="504"/>
      <c r="S796" s="504"/>
      <c r="T796" s="504"/>
      <c r="U796" s="504"/>
      <c r="V796" s="504"/>
      <c r="W796" s="504"/>
      <c r="X796" s="504"/>
      <c r="Y796" s="504"/>
      <c r="Z796" s="504"/>
      <c r="AA796" s="504"/>
      <c r="AB796" s="504"/>
      <c r="AC796" s="504"/>
      <c r="AD796" s="504"/>
    </row>
    <row r="797" spans="1:30" s="420" customFormat="1" x14ac:dyDescent="0.2">
      <c r="A797" s="531"/>
      <c r="K797" s="504"/>
      <c r="L797" s="503"/>
      <c r="M797" s="503"/>
      <c r="N797" s="504"/>
      <c r="O797" s="504"/>
      <c r="P797" s="504"/>
      <c r="Q797" s="504"/>
      <c r="R797" s="504"/>
      <c r="S797" s="504"/>
      <c r="T797" s="504"/>
      <c r="U797" s="504"/>
      <c r="V797" s="504"/>
      <c r="W797" s="504"/>
      <c r="X797" s="504"/>
      <c r="Y797" s="504"/>
      <c r="Z797" s="504"/>
      <c r="AA797" s="504"/>
      <c r="AB797" s="504"/>
      <c r="AC797" s="504"/>
      <c r="AD797" s="504"/>
    </row>
    <row r="798" spans="1:30" s="420" customFormat="1" x14ac:dyDescent="0.2">
      <c r="A798" s="531"/>
      <c r="K798" s="504"/>
      <c r="L798" s="503"/>
      <c r="M798" s="503"/>
      <c r="N798" s="504"/>
      <c r="O798" s="504"/>
      <c r="P798" s="504"/>
      <c r="Q798" s="504"/>
      <c r="R798" s="504"/>
      <c r="S798" s="504"/>
      <c r="T798" s="504"/>
      <c r="U798" s="504"/>
      <c r="V798" s="504"/>
      <c r="W798" s="504"/>
      <c r="X798" s="504"/>
      <c r="Y798" s="504"/>
      <c r="Z798" s="504"/>
      <c r="AA798" s="504"/>
      <c r="AB798" s="504"/>
      <c r="AC798" s="504"/>
      <c r="AD798" s="504"/>
    </row>
    <row r="799" spans="1:30" s="420" customFormat="1" x14ac:dyDescent="0.2">
      <c r="A799" s="531"/>
      <c r="K799" s="504"/>
      <c r="L799" s="503"/>
      <c r="M799" s="503"/>
      <c r="N799" s="504"/>
      <c r="O799" s="504"/>
      <c r="P799" s="504"/>
      <c r="Q799" s="504"/>
      <c r="R799" s="504"/>
      <c r="S799" s="504"/>
      <c r="T799" s="504"/>
      <c r="U799" s="504"/>
      <c r="V799" s="504"/>
      <c r="W799" s="504"/>
      <c r="X799" s="504"/>
      <c r="Y799" s="504"/>
      <c r="Z799" s="504"/>
      <c r="AA799" s="504"/>
      <c r="AB799" s="504"/>
      <c r="AC799" s="504"/>
      <c r="AD799" s="504"/>
    </row>
    <row r="800" spans="1:30" s="420" customFormat="1" x14ac:dyDescent="0.2">
      <c r="A800" s="531"/>
      <c r="K800" s="504"/>
      <c r="L800" s="503"/>
      <c r="M800" s="503"/>
      <c r="N800" s="504"/>
      <c r="O800" s="504"/>
      <c r="P800" s="504"/>
      <c r="Q800" s="504"/>
      <c r="R800" s="504"/>
      <c r="S800" s="504"/>
      <c r="T800" s="504"/>
      <c r="U800" s="504"/>
      <c r="V800" s="504"/>
      <c r="W800" s="504"/>
      <c r="X800" s="504"/>
      <c r="Y800" s="504"/>
      <c r="Z800" s="504"/>
      <c r="AA800" s="504"/>
      <c r="AB800" s="504"/>
      <c r="AC800" s="504"/>
      <c r="AD800" s="504"/>
    </row>
    <row r="801" spans="1:30" s="420" customFormat="1" x14ac:dyDescent="0.2">
      <c r="A801" s="531"/>
      <c r="K801" s="504"/>
      <c r="L801" s="503"/>
      <c r="M801" s="503"/>
      <c r="N801" s="504"/>
      <c r="O801" s="504"/>
      <c r="P801" s="504"/>
      <c r="Q801" s="504"/>
      <c r="R801" s="504"/>
      <c r="S801" s="504"/>
      <c r="T801" s="504"/>
      <c r="U801" s="504"/>
      <c r="V801" s="504"/>
      <c r="W801" s="504"/>
      <c r="X801" s="504"/>
      <c r="Y801" s="504"/>
      <c r="Z801" s="504"/>
      <c r="AA801" s="504"/>
      <c r="AB801" s="504"/>
      <c r="AC801" s="504"/>
      <c r="AD801" s="504"/>
    </row>
    <row r="802" spans="1:30" s="420" customFormat="1" x14ac:dyDescent="0.2">
      <c r="A802" s="531"/>
      <c r="K802" s="504"/>
      <c r="L802" s="503"/>
      <c r="M802" s="503"/>
      <c r="N802" s="504"/>
      <c r="O802" s="504"/>
      <c r="P802" s="504"/>
      <c r="Q802" s="504"/>
      <c r="R802" s="504"/>
      <c r="S802" s="504"/>
      <c r="T802" s="504"/>
      <c r="U802" s="504"/>
      <c r="V802" s="504"/>
      <c r="W802" s="504"/>
      <c r="X802" s="504"/>
      <c r="Y802" s="504"/>
      <c r="Z802" s="504"/>
      <c r="AA802" s="504"/>
      <c r="AB802" s="504"/>
      <c r="AC802" s="504"/>
      <c r="AD802" s="504"/>
    </row>
    <row r="803" spans="1:30" s="420" customFormat="1" x14ac:dyDescent="0.2">
      <c r="A803" s="531"/>
      <c r="K803" s="504"/>
      <c r="L803" s="503"/>
      <c r="M803" s="503"/>
      <c r="N803" s="504"/>
      <c r="O803" s="504"/>
      <c r="P803" s="504"/>
      <c r="Q803" s="504"/>
      <c r="R803" s="504"/>
      <c r="S803" s="504"/>
      <c r="T803" s="504"/>
      <c r="U803" s="504"/>
      <c r="V803" s="504"/>
      <c r="W803" s="504"/>
      <c r="X803" s="504"/>
      <c r="Y803" s="504"/>
      <c r="Z803" s="504"/>
      <c r="AA803" s="504"/>
      <c r="AB803" s="504"/>
      <c r="AC803" s="504"/>
      <c r="AD803" s="504"/>
    </row>
    <row r="804" spans="1:30" s="420" customFormat="1" x14ac:dyDescent="0.2">
      <c r="A804" s="531"/>
      <c r="K804" s="504"/>
      <c r="L804" s="503"/>
      <c r="M804" s="503"/>
      <c r="N804" s="504"/>
      <c r="O804" s="504"/>
      <c r="P804" s="504"/>
      <c r="Q804" s="504"/>
      <c r="R804" s="504"/>
      <c r="S804" s="504"/>
      <c r="T804" s="504"/>
      <c r="U804" s="504"/>
      <c r="V804" s="504"/>
      <c r="W804" s="504"/>
      <c r="X804" s="504"/>
      <c r="Y804" s="504"/>
      <c r="Z804" s="504"/>
      <c r="AA804" s="504"/>
      <c r="AB804" s="504"/>
      <c r="AC804" s="504"/>
      <c r="AD804" s="504"/>
    </row>
    <row r="805" spans="1:30" s="420" customFormat="1" x14ac:dyDescent="0.2">
      <c r="A805" s="531"/>
      <c r="K805" s="504"/>
      <c r="L805" s="503"/>
      <c r="M805" s="503"/>
      <c r="N805" s="504"/>
      <c r="O805" s="504"/>
      <c r="P805" s="504"/>
      <c r="Q805" s="504"/>
      <c r="R805" s="504"/>
      <c r="S805" s="504"/>
      <c r="T805" s="504"/>
      <c r="U805" s="504"/>
      <c r="V805" s="504"/>
      <c r="W805" s="504"/>
      <c r="X805" s="504"/>
      <c r="Y805" s="504"/>
      <c r="Z805" s="504"/>
      <c r="AA805" s="504"/>
      <c r="AB805" s="504"/>
      <c r="AC805" s="504"/>
      <c r="AD805" s="504"/>
    </row>
    <row r="806" spans="1:30" s="420" customFormat="1" x14ac:dyDescent="0.2">
      <c r="A806" s="531"/>
      <c r="K806" s="504"/>
      <c r="L806" s="503"/>
      <c r="M806" s="503"/>
      <c r="N806" s="504"/>
      <c r="O806" s="504"/>
      <c r="P806" s="504"/>
      <c r="Q806" s="504"/>
      <c r="R806" s="504"/>
      <c r="S806" s="504"/>
      <c r="T806" s="504"/>
      <c r="U806" s="504"/>
      <c r="V806" s="504"/>
      <c r="W806" s="504"/>
      <c r="X806" s="504"/>
      <c r="Y806" s="504"/>
      <c r="Z806" s="504"/>
      <c r="AA806" s="504"/>
      <c r="AB806" s="504"/>
      <c r="AC806" s="504"/>
      <c r="AD806" s="504"/>
    </row>
    <row r="807" spans="1:30" s="420" customFormat="1" x14ac:dyDescent="0.2">
      <c r="A807" s="531"/>
      <c r="K807" s="504"/>
      <c r="L807" s="503"/>
      <c r="M807" s="503"/>
      <c r="N807" s="504"/>
      <c r="O807" s="504"/>
      <c r="P807" s="504"/>
      <c r="Q807" s="504"/>
      <c r="R807" s="504"/>
      <c r="S807" s="504"/>
      <c r="T807" s="504"/>
      <c r="U807" s="504"/>
      <c r="V807" s="504"/>
      <c r="W807" s="504"/>
      <c r="X807" s="504"/>
      <c r="Y807" s="504"/>
      <c r="Z807" s="504"/>
      <c r="AA807" s="504"/>
      <c r="AB807" s="504"/>
      <c r="AC807" s="504"/>
      <c r="AD807" s="504"/>
    </row>
    <row r="808" spans="1:30" s="420" customFormat="1" x14ac:dyDescent="0.2">
      <c r="A808" s="531"/>
      <c r="K808" s="504"/>
      <c r="L808" s="503"/>
      <c r="M808" s="503"/>
      <c r="N808" s="504"/>
      <c r="O808" s="504"/>
      <c r="P808" s="504"/>
      <c r="Q808" s="504"/>
      <c r="R808" s="504"/>
      <c r="S808" s="504"/>
      <c r="T808" s="504"/>
      <c r="U808" s="504"/>
      <c r="V808" s="504"/>
      <c r="W808" s="504"/>
      <c r="X808" s="504"/>
      <c r="Y808" s="504"/>
      <c r="Z808" s="504"/>
      <c r="AA808" s="504"/>
      <c r="AB808" s="504"/>
      <c r="AC808" s="504"/>
      <c r="AD808" s="504"/>
    </row>
    <row r="809" spans="1:30" s="420" customFormat="1" x14ac:dyDescent="0.2">
      <c r="A809" s="531"/>
      <c r="K809" s="504"/>
      <c r="L809" s="503"/>
      <c r="M809" s="503"/>
      <c r="N809" s="504"/>
      <c r="O809" s="504"/>
      <c r="P809" s="504"/>
      <c r="Q809" s="504"/>
      <c r="R809" s="504"/>
      <c r="S809" s="504"/>
      <c r="T809" s="504"/>
      <c r="U809" s="504"/>
      <c r="V809" s="504"/>
      <c r="W809" s="504"/>
      <c r="X809" s="504"/>
      <c r="Y809" s="504"/>
      <c r="Z809" s="504"/>
      <c r="AA809" s="504"/>
      <c r="AB809" s="504"/>
      <c r="AC809" s="504"/>
      <c r="AD809" s="504"/>
    </row>
    <row r="810" spans="1:30" s="420" customFormat="1" x14ac:dyDescent="0.2">
      <c r="A810" s="531"/>
      <c r="K810" s="504"/>
      <c r="L810" s="503"/>
      <c r="M810" s="503"/>
      <c r="N810" s="504"/>
      <c r="O810" s="504"/>
      <c r="P810" s="504"/>
      <c r="Q810" s="504"/>
      <c r="R810" s="504"/>
      <c r="S810" s="504"/>
      <c r="T810" s="504"/>
      <c r="U810" s="504"/>
      <c r="V810" s="504"/>
      <c r="W810" s="504"/>
      <c r="X810" s="504"/>
      <c r="Y810" s="504"/>
      <c r="Z810" s="504"/>
      <c r="AA810" s="504"/>
      <c r="AB810" s="504"/>
      <c r="AC810" s="504"/>
      <c r="AD810" s="504"/>
    </row>
    <row r="811" spans="1:30" s="420" customFormat="1" x14ac:dyDescent="0.2">
      <c r="A811" s="531"/>
      <c r="K811" s="504"/>
      <c r="L811" s="503"/>
      <c r="M811" s="503"/>
      <c r="N811" s="504"/>
      <c r="O811" s="504"/>
      <c r="P811" s="504"/>
      <c r="Q811" s="504"/>
      <c r="R811" s="504"/>
      <c r="S811" s="504"/>
      <c r="T811" s="504"/>
      <c r="U811" s="504"/>
      <c r="V811" s="504"/>
      <c r="W811" s="504"/>
      <c r="X811" s="504"/>
      <c r="Y811" s="504"/>
      <c r="Z811" s="504"/>
      <c r="AA811" s="504"/>
      <c r="AB811" s="504"/>
      <c r="AC811" s="504"/>
      <c r="AD811" s="504"/>
    </row>
    <row r="812" spans="1:30" s="420" customFormat="1" x14ac:dyDescent="0.2">
      <c r="A812" s="531"/>
      <c r="K812" s="504"/>
      <c r="L812" s="503"/>
      <c r="M812" s="503"/>
      <c r="N812" s="504"/>
      <c r="O812" s="504"/>
      <c r="P812" s="504"/>
      <c r="Q812" s="504"/>
      <c r="R812" s="504"/>
      <c r="S812" s="504"/>
      <c r="T812" s="504"/>
      <c r="U812" s="504"/>
      <c r="V812" s="504"/>
      <c r="W812" s="504"/>
      <c r="X812" s="504"/>
      <c r="Y812" s="504"/>
      <c r="Z812" s="504"/>
      <c r="AA812" s="504"/>
      <c r="AB812" s="504"/>
      <c r="AC812" s="504"/>
      <c r="AD812" s="504"/>
    </row>
    <row r="813" spans="1:30" s="420" customFormat="1" x14ac:dyDescent="0.2">
      <c r="A813" s="531"/>
      <c r="K813" s="504"/>
      <c r="L813" s="503"/>
      <c r="M813" s="503"/>
      <c r="N813" s="504"/>
      <c r="O813" s="504"/>
      <c r="P813" s="504"/>
      <c r="Q813" s="504"/>
      <c r="R813" s="504"/>
      <c r="S813" s="504"/>
      <c r="T813" s="504"/>
      <c r="U813" s="504"/>
      <c r="V813" s="504"/>
      <c r="W813" s="504"/>
      <c r="X813" s="504"/>
      <c r="Y813" s="504"/>
      <c r="Z813" s="504"/>
      <c r="AA813" s="504"/>
      <c r="AB813" s="504"/>
      <c r="AC813" s="504"/>
      <c r="AD813" s="504"/>
    </row>
    <row r="814" spans="1:30" s="420" customFormat="1" x14ac:dyDescent="0.2">
      <c r="A814" s="531"/>
      <c r="K814" s="504"/>
      <c r="L814" s="503"/>
      <c r="M814" s="503"/>
      <c r="N814" s="504"/>
      <c r="O814" s="504"/>
      <c r="P814" s="504"/>
      <c r="Q814" s="504"/>
      <c r="R814" s="504"/>
      <c r="S814" s="504"/>
      <c r="T814" s="504"/>
      <c r="U814" s="504"/>
      <c r="V814" s="504"/>
      <c r="W814" s="504"/>
      <c r="X814" s="504"/>
      <c r="Y814" s="504"/>
      <c r="Z814" s="504"/>
      <c r="AA814" s="504"/>
      <c r="AB814" s="504"/>
      <c r="AC814" s="504"/>
      <c r="AD814" s="504"/>
    </row>
    <row r="815" spans="1:30" s="420" customFormat="1" x14ac:dyDescent="0.2">
      <c r="A815" s="531"/>
      <c r="K815" s="504"/>
      <c r="L815" s="503"/>
      <c r="M815" s="503"/>
      <c r="N815" s="504"/>
      <c r="O815" s="504"/>
      <c r="P815" s="504"/>
      <c r="Q815" s="504"/>
      <c r="R815" s="504"/>
      <c r="S815" s="504"/>
      <c r="T815" s="504"/>
      <c r="U815" s="504"/>
      <c r="V815" s="504"/>
      <c r="W815" s="504"/>
      <c r="X815" s="504"/>
      <c r="Y815" s="504"/>
      <c r="Z815" s="504"/>
      <c r="AA815" s="504"/>
      <c r="AB815" s="504"/>
      <c r="AC815" s="504"/>
      <c r="AD815" s="504"/>
    </row>
    <row r="816" spans="1:30" s="420" customFormat="1" x14ac:dyDescent="0.2">
      <c r="A816" s="531"/>
      <c r="K816" s="504"/>
      <c r="L816" s="503"/>
      <c r="M816" s="503"/>
      <c r="N816" s="504"/>
      <c r="O816" s="504"/>
      <c r="P816" s="504"/>
      <c r="Q816" s="504"/>
      <c r="R816" s="504"/>
      <c r="S816" s="504"/>
      <c r="T816" s="504"/>
      <c r="U816" s="504"/>
      <c r="V816" s="504"/>
      <c r="W816" s="504"/>
      <c r="X816" s="504"/>
      <c r="Y816" s="504"/>
      <c r="Z816" s="504"/>
      <c r="AA816" s="504"/>
      <c r="AB816" s="504"/>
      <c r="AC816" s="504"/>
      <c r="AD816" s="504"/>
    </row>
    <row r="817" spans="1:30" s="420" customFormat="1" x14ac:dyDescent="0.2">
      <c r="A817" s="531"/>
      <c r="K817" s="504"/>
      <c r="L817" s="503"/>
      <c r="M817" s="503"/>
      <c r="N817" s="504"/>
      <c r="O817" s="504"/>
      <c r="P817" s="504"/>
      <c r="Q817" s="504"/>
      <c r="R817" s="504"/>
      <c r="S817" s="504"/>
      <c r="T817" s="504"/>
      <c r="U817" s="504"/>
      <c r="V817" s="504"/>
      <c r="W817" s="504"/>
      <c r="X817" s="504"/>
      <c r="Y817" s="504"/>
      <c r="Z817" s="504"/>
      <c r="AA817" s="504"/>
      <c r="AB817" s="504"/>
      <c r="AC817" s="504"/>
      <c r="AD817" s="504"/>
    </row>
    <row r="818" spans="1:30" s="420" customFormat="1" x14ac:dyDescent="0.2">
      <c r="A818" s="531"/>
      <c r="K818" s="504"/>
      <c r="L818" s="503"/>
      <c r="M818" s="503"/>
      <c r="N818" s="504"/>
      <c r="O818" s="504"/>
      <c r="P818" s="504"/>
      <c r="Q818" s="504"/>
      <c r="R818" s="504"/>
      <c r="S818" s="504"/>
      <c r="T818" s="504"/>
      <c r="U818" s="504"/>
      <c r="V818" s="504"/>
      <c r="W818" s="504"/>
      <c r="X818" s="504"/>
      <c r="Y818" s="504"/>
      <c r="Z818" s="504"/>
      <c r="AA818" s="504"/>
      <c r="AB818" s="504"/>
      <c r="AC818" s="504"/>
      <c r="AD818" s="504"/>
    </row>
    <row r="819" spans="1:30" s="420" customFormat="1" x14ac:dyDescent="0.2">
      <c r="A819" s="531"/>
      <c r="K819" s="504"/>
      <c r="L819" s="503"/>
      <c r="M819" s="503"/>
      <c r="N819" s="504"/>
      <c r="O819" s="504"/>
      <c r="P819" s="504"/>
      <c r="Q819" s="504"/>
      <c r="R819" s="504"/>
      <c r="S819" s="504"/>
      <c r="T819" s="504"/>
      <c r="U819" s="504"/>
      <c r="V819" s="504"/>
      <c r="W819" s="504"/>
      <c r="X819" s="504"/>
      <c r="Y819" s="504"/>
      <c r="Z819" s="504"/>
      <c r="AA819" s="504"/>
      <c r="AB819" s="504"/>
      <c r="AC819" s="504"/>
      <c r="AD819" s="504"/>
    </row>
    <row r="820" spans="1:30" s="420" customFormat="1" x14ac:dyDescent="0.2">
      <c r="A820" s="531"/>
      <c r="K820" s="504"/>
      <c r="L820" s="503"/>
      <c r="M820" s="503"/>
      <c r="N820" s="504"/>
      <c r="O820" s="504"/>
      <c r="P820" s="504"/>
      <c r="Q820" s="504"/>
      <c r="R820" s="504"/>
      <c r="S820" s="504"/>
      <c r="T820" s="504"/>
      <c r="U820" s="504"/>
      <c r="V820" s="504"/>
      <c r="W820" s="504"/>
      <c r="X820" s="504"/>
      <c r="Y820" s="504"/>
      <c r="Z820" s="504"/>
      <c r="AA820" s="504"/>
      <c r="AB820" s="504"/>
      <c r="AC820" s="504"/>
      <c r="AD820" s="504"/>
    </row>
    <row r="821" spans="1:30" s="420" customFormat="1" x14ac:dyDescent="0.2">
      <c r="A821" s="531"/>
      <c r="K821" s="504"/>
      <c r="L821" s="503"/>
      <c r="M821" s="503"/>
      <c r="N821" s="504"/>
      <c r="O821" s="504"/>
      <c r="P821" s="504"/>
      <c r="Q821" s="504"/>
      <c r="R821" s="504"/>
      <c r="S821" s="504"/>
      <c r="T821" s="504"/>
      <c r="U821" s="504"/>
      <c r="V821" s="504"/>
      <c r="W821" s="504"/>
      <c r="X821" s="504"/>
      <c r="Y821" s="504"/>
      <c r="Z821" s="504"/>
      <c r="AA821" s="504"/>
      <c r="AB821" s="504"/>
      <c r="AC821" s="504"/>
      <c r="AD821" s="504"/>
    </row>
    <row r="822" spans="1:30" s="420" customFormat="1" x14ac:dyDescent="0.2">
      <c r="A822" s="531"/>
      <c r="K822" s="504"/>
      <c r="L822" s="503"/>
      <c r="M822" s="503"/>
      <c r="N822" s="504"/>
      <c r="O822" s="504"/>
      <c r="P822" s="504"/>
      <c r="Q822" s="504"/>
      <c r="R822" s="504"/>
      <c r="S822" s="504"/>
      <c r="T822" s="504"/>
      <c r="U822" s="504"/>
      <c r="V822" s="504"/>
      <c r="W822" s="504"/>
      <c r="X822" s="504"/>
      <c r="Y822" s="504"/>
      <c r="Z822" s="504"/>
      <c r="AA822" s="504"/>
      <c r="AB822" s="504"/>
      <c r="AC822" s="504"/>
      <c r="AD822" s="504"/>
    </row>
    <row r="823" spans="1:30" s="420" customFormat="1" x14ac:dyDescent="0.2">
      <c r="A823" s="531"/>
      <c r="K823" s="504"/>
      <c r="L823" s="503"/>
      <c r="M823" s="503"/>
      <c r="N823" s="504"/>
      <c r="O823" s="504"/>
      <c r="P823" s="504"/>
      <c r="Q823" s="504"/>
      <c r="R823" s="504"/>
      <c r="S823" s="504"/>
      <c r="T823" s="504"/>
      <c r="U823" s="504"/>
      <c r="V823" s="504"/>
      <c r="W823" s="504"/>
      <c r="X823" s="504"/>
      <c r="Y823" s="504"/>
      <c r="Z823" s="504"/>
      <c r="AA823" s="504"/>
      <c r="AB823" s="504"/>
      <c r="AC823" s="504"/>
      <c r="AD823" s="504"/>
    </row>
    <row r="824" spans="1:30" s="420" customFormat="1" x14ac:dyDescent="0.2">
      <c r="A824" s="531"/>
      <c r="K824" s="504"/>
      <c r="L824" s="503"/>
      <c r="M824" s="503"/>
      <c r="N824" s="504"/>
      <c r="O824" s="504"/>
      <c r="P824" s="504"/>
      <c r="Q824" s="504"/>
      <c r="R824" s="504"/>
      <c r="S824" s="504"/>
      <c r="T824" s="504"/>
      <c r="U824" s="504"/>
      <c r="V824" s="504"/>
      <c r="W824" s="504"/>
      <c r="X824" s="504"/>
      <c r="Y824" s="504"/>
      <c r="Z824" s="504"/>
      <c r="AA824" s="504"/>
      <c r="AB824" s="504"/>
      <c r="AC824" s="504"/>
      <c r="AD824" s="504"/>
    </row>
    <row r="825" spans="1:30" s="420" customFormat="1" x14ac:dyDescent="0.2">
      <c r="A825" s="531"/>
      <c r="K825" s="504"/>
      <c r="L825" s="503"/>
      <c r="M825" s="503"/>
      <c r="N825" s="504"/>
      <c r="O825" s="504"/>
      <c r="P825" s="504"/>
      <c r="Q825" s="504"/>
      <c r="R825" s="504"/>
      <c r="S825" s="504"/>
      <c r="T825" s="504"/>
      <c r="U825" s="504"/>
      <c r="V825" s="504"/>
      <c r="W825" s="504"/>
      <c r="X825" s="504"/>
      <c r="Y825" s="504"/>
      <c r="Z825" s="504"/>
      <c r="AA825" s="504"/>
      <c r="AB825" s="504"/>
      <c r="AC825" s="504"/>
      <c r="AD825" s="504"/>
    </row>
    <row r="826" spans="1:30" s="420" customFormat="1" x14ac:dyDescent="0.2">
      <c r="A826" s="531"/>
      <c r="K826" s="504"/>
      <c r="L826" s="503"/>
      <c r="M826" s="503"/>
      <c r="N826" s="504"/>
      <c r="O826" s="504"/>
      <c r="P826" s="504"/>
      <c r="Q826" s="504"/>
      <c r="R826" s="504"/>
      <c r="S826" s="504"/>
      <c r="T826" s="504"/>
      <c r="U826" s="504"/>
      <c r="V826" s="504"/>
      <c r="W826" s="504"/>
      <c r="X826" s="504"/>
      <c r="Y826" s="504"/>
      <c r="Z826" s="504"/>
      <c r="AA826" s="504"/>
      <c r="AB826" s="504"/>
      <c r="AC826" s="504"/>
      <c r="AD826" s="504"/>
    </row>
    <row r="827" spans="1:30" s="420" customFormat="1" x14ac:dyDescent="0.2">
      <c r="A827" s="531"/>
      <c r="K827" s="504"/>
      <c r="L827" s="503"/>
      <c r="M827" s="503"/>
      <c r="N827" s="504"/>
      <c r="O827" s="504"/>
      <c r="P827" s="504"/>
      <c r="Q827" s="504"/>
      <c r="R827" s="504"/>
      <c r="S827" s="504"/>
      <c r="T827" s="504"/>
      <c r="U827" s="504"/>
      <c r="V827" s="504"/>
      <c r="W827" s="504"/>
      <c r="X827" s="504"/>
      <c r="Y827" s="504"/>
      <c r="Z827" s="504"/>
      <c r="AA827" s="504"/>
      <c r="AB827" s="504"/>
      <c r="AC827" s="504"/>
      <c r="AD827" s="504"/>
    </row>
    <row r="828" spans="1:30" s="420" customFormat="1" x14ac:dyDescent="0.2">
      <c r="A828" s="531"/>
      <c r="K828" s="504"/>
      <c r="L828" s="503"/>
      <c r="M828" s="503"/>
      <c r="N828" s="504"/>
      <c r="O828" s="504"/>
      <c r="P828" s="504"/>
      <c r="Q828" s="504"/>
      <c r="R828" s="504"/>
      <c r="S828" s="504"/>
      <c r="T828" s="504"/>
      <c r="U828" s="504"/>
      <c r="V828" s="504"/>
      <c r="W828" s="504"/>
      <c r="X828" s="504"/>
      <c r="Y828" s="504"/>
      <c r="Z828" s="504"/>
      <c r="AA828" s="504"/>
      <c r="AB828" s="504"/>
      <c r="AC828" s="504"/>
      <c r="AD828" s="504"/>
    </row>
    <row r="829" spans="1:30" s="420" customFormat="1" x14ac:dyDescent="0.2">
      <c r="A829" s="531"/>
      <c r="K829" s="504"/>
      <c r="L829" s="503"/>
      <c r="M829" s="503"/>
      <c r="N829" s="504"/>
      <c r="O829" s="504"/>
      <c r="P829" s="504"/>
      <c r="Q829" s="504"/>
      <c r="R829" s="504"/>
      <c r="S829" s="504"/>
      <c r="T829" s="504"/>
      <c r="U829" s="504"/>
      <c r="V829" s="504"/>
      <c r="W829" s="504"/>
      <c r="X829" s="504"/>
      <c r="Y829" s="504"/>
      <c r="Z829" s="504"/>
      <c r="AA829" s="504"/>
      <c r="AB829" s="504"/>
      <c r="AC829" s="504"/>
      <c r="AD829" s="504"/>
    </row>
    <row r="830" spans="1:30" s="420" customFormat="1" x14ac:dyDescent="0.2">
      <c r="A830" s="531"/>
      <c r="K830" s="504"/>
      <c r="L830" s="503"/>
      <c r="M830" s="503"/>
      <c r="N830" s="504"/>
      <c r="O830" s="504"/>
      <c r="P830" s="504"/>
      <c r="Q830" s="504"/>
      <c r="R830" s="504"/>
      <c r="S830" s="504"/>
      <c r="T830" s="504"/>
      <c r="U830" s="504"/>
      <c r="V830" s="504"/>
      <c r="W830" s="504"/>
      <c r="X830" s="504"/>
      <c r="Y830" s="504"/>
      <c r="Z830" s="504"/>
      <c r="AA830" s="504"/>
      <c r="AB830" s="504"/>
      <c r="AC830" s="504"/>
      <c r="AD830" s="504"/>
    </row>
    <row r="831" spans="1:30" s="420" customFormat="1" x14ac:dyDescent="0.2">
      <c r="A831" s="531"/>
      <c r="K831" s="504"/>
      <c r="L831" s="503"/>
      <c r="M831" s="503"/>
      <c r="N831" s="504"/>
      <c r="O831" s="504"/>
      <c r="P831" s="504"/>
      <c r="Q831" s="504"/>
      <c r="R831" s="504"/>
      <c r="S831" s="504"/>
      <c r="T831" s="504"/>
      <c r="U831" s="504"/>
      <c r="V831" s="504"/>
      <c r="W831" s="504"/>
      <c r="X831" s="504"/>
      <c r="Y831" s="504"/>
      <c r="Z831" s="504"/>
      <c r="AA831" s="504"/>
      <c r="AB831" s="504"/>
      <c r="AC831" s="504"/>
      <c r="AD831" s="504"/>
    </row>
    <row r="832" spans="1:30" s="420" customFormat="1" x14ac:dyDescent="0.2">
      <c r="A832" s="531"/>
      <c r="K832" s="504"/>
      <c r="L832" s="503"/>
      <c r="M832" s="503"/>
      <c r="N832" s="504"/>
      <c r="O832" s="504"/>
      <c r="P832" s="504"/>
      <c r="Q832" s="504"/>
      <c r="R832" s="504"/>
      <c r="S832" s="504"/>
      <c r="T832" s="504"/>
      <c r="U832" s="504"/>
      <c r="V832" s="504"/>
      <c r="W832" s="504"/>
      <c r="X832" s="504"/>
      <c r="Y832" s="504"/>
      <c r="Z832" s="504"/>
      <c r="AA832" s="504"/>
      <c r="AB832" s="504"/>
      <c r="AC832" s="504"/>
      <c r="AD832" s="504"/>
    </row>
    <row r="833" spans="1:30" s="420" customFormat="1" x14ac:dyDescent="0.2">
      <c r="A833" s="531"/>
      <c r="K833" s="504"/>
      <c r="L833" s="503"/>
      <c r="M833" s="503"/>
      <c r="N833" s="504"/>
      <c r="O833" s="504"/>
      <c r="P833" s="504"/>
      <c r="Q833" s="504"/>
      <c r="R833" s="504"/>
      <c r="S833" s="504"/>
      <c r="T833" s="504"/>
      <c r="U833" s="504"/>
      <c r="V833" s="504"/>
      <c r="W833" s="504"/>
      <c r="X833" s="504"/>
      <c r="Y833" s="504"/>
      <c r="Z833" s="504"/>
      <c r="AA833" s="504"/>
      <c r="AB833" s="504"/>
      <c r="AC833" s="504"/>
      <c r="AD833" s="504"/>
    </row>
    <row r="834" spans="1:30" s="420" customFormat="1" x14ac:dyDescent="0.2">
      <c r="A834" s="531"/>
      <c r="K834" s="504"/>
      <c r="L834" s="503"/>
      <c r="M834" s="503"/>
      <c r="N834" s="504"/>
      <c r="O834" s="504"/>
      <c r="P834" s="504"/>
      <c r="Q834" s="504"/>
      <c r="R834" s="504"/>
      <c r="S834" s="504"/>
      <c r="T834" s="504"/>
      <c r="U834" s="504"/>
      <c r="V834" s="504"/>
      <c r="W834" s="504"/>
      <c r="X834" s="504"/>
      <c r="Y834" s="504"/>
      <c r="Z834" s="504"/>
      <c r="AA834" s="504"/>
      <c r="AB834" s="504"/>
      <c r="AC834" s="504"/>
      <c r="AD834" s="504"/>
    </row>
    <row r="835" spans="1:30" s="420" customFormat="1" x14ac:dyDescent="0.2">
      <c r="A835" s="531"/>
      <c r="K835" s="504"/>
      <c r="L835" s="503"/>
      <c r="M835" s="503"/>
      <c r="N835" s="504"/>
      <c r="O835" s="504"/>
      <c r="P835" s="504"/>
      <c r="Q835" s="504"/>
      <c r="R835" s="504"/>
      <c r="S835" s="504"/>
      <c r="T835" s="504"/>
      <c r="U835" s="504"/>
      <c r="V835" s="504"/>
      <c r="W835" s="504"/>
      <c r="X835" s="504"/>
      <c r="Y835" s="504"/>
      <c r="Z835" s="504"/>
      <c r="AA835" s="504"/>
      <c r="AB835" s="504"/>
      <c r="AC835" s="504"/>
      <c r="AD835" s="504"/>
    </row>
    <row r="836" spans="1:30" s="420" customFormat="1" x14ac:dyDescent="0.2">
      <c r="A836" s="531"/>
      <c r="K836" s="504"/>
      <c r="L836" s="503"/>
      <c r="M836" s="503"/>
      <c r="N836" s="504"/>
      <c r="O836" s="504"/>
      <c r="P836" s="504"/>
      <c r="Q836" s="504"/>
      <c r="R836" s="504"/>
      <c r="S836" s="504"/>
      <c r="T836" s="504"/>
      <c r="U836" s="504"/>
      <c r="V836" s="504"/>
      <c r="W836" s="504"/>
      <c r="X836" s="504"/>
      <c r="Y836" s="504"/>
      <c r="Z836" s="504"/>
      <c r="AA836" s="504"/>
      <c r="AB836" s="504"/>
      <c r="AC836" s="504"/>
      <c r="AD836" s="504"/>
    </row>
    <row r="837" spans="1:30" s="420" customFormat="1" x14ac:dyDescent="0.2">
      <c r="A837" s="531"/>
      <c r="K837" s="504"/>
      <c r="L837" s="503"/>
      <c r="M837" s="503"/>
      <c r="N837" s="504"/>
      <c r="O837" s="504"/>
      <c r="P837" s="504"/>
      <c r="Q837" s="504"/>
      <c r="R837" s="504"/>
      <c r="S837" s="504"/>
      <c r="T837" s="504"/>
      <c r="U837" s="504"/>
      <c r="V837" s="504"/>
      <c r="W837" s="504"/>
      <c r="X837" s="504"/>
      <c r="Y837" s="504"/>
      <c r="Z837" s="504"/>
      <c r="AA837" s="504"/>
      <c r="AB837" s="504"/>
      <c r="AC837" s="504"/>
      <c r="AD837" s="504"/>
    </row>
    <row r="838" spans="1:30" s="420" customFormat="1" x14ac:dyDescent="0.2">
      <c r="A838" s="531"/>
      <c r="K838" s="504"/>
      <c r="L838" s="503"/>
      <c r="M838" s="503"/>
      <c r="N838" s="504"/>
      <c r="O838" s="504"/>
      <c r="P838" s="504"/>
      <c r="Q838" s="504"/>
      <c r="R838" s="504"/>
      <c r="S838" s="504"/>
      <c r="T838" s="504"/>
      <c r="U838" s="504"/>
      <c r="V838" s="504"/>
      <c r="W838" s="504"/>
      <c r="X838" s="504"/>
      <c r="Y838" s="504"/>
      <c r="Z838" s="504"/>
      <c r="AA838" s="504"/>
      <c r="AB838" s="504"/>
      <c r="AC838" s="504"/>
      <c r="AD838" s="504"/>
    </row>
    <row r="839" spans="1:30" s="420" customFormat="1" x14ac:dyDescent="0.2">
      <c r="A839" s="531"/>
      <c r="K839" s="504"/>
      <c r="L839" s="503"/>
      <c r="M839" s="503"/>
      <c r="N839" s="504"/>
      <c r="O839" s="504"/>
      <c r="P839" s="504"/>
      <c r="Q839" s="504"/>
      <c r="R839" s="504"/>
      <c r="S839" s="504"/>
      <c r="T839" s="504"/>
      <c r="U839" s="504"/>
      <c r="V839" s="504"/>
      <c r="W839" s="504"/>
      <c r="X839" s="504"/>
      <c r="Y839" s="504"/>
      <c r="Z839" s="504"/>
      <c r="AA839" s="504"/>
      <c r="AB839" s="504"/>
      <c r="AC839" s="504"/>
      <c r="AD839" s="504"/>
    </row>
    <row r="840" spans="1:30" s="420" customFormat="1" x14ac:dyDescent="0.2">
      <c r="A840" s="531"/>
      <c r="K840" s="504"/>
      <c r="L840" s="503"/>
      <c r="M840" s="503"/>
      <c r="N840" s="504"/>
      <c r="O840" s="504"/>
      <c r="P840" s="504"/>
      <c r="Q840" s="504"/>
      <c r="R840" s="504"/>
      <c r="S840" s="504"/>
      <c r="T840" s="504"/>
      <c r="U840" s="504"/>
      <c r="V840" s="504"/>
      <c r="W840" s="504"/>
      <c r="X840" s="504"/>
      <c r="Y840" s="504"/>
      <c r="Z840" s="504"/>
      <c r="AA840" s="504"/>
      <c r="AB840" s="504"/>
      <c r="AC840" s="504"/>
      <c r="AD840" s="504"/>
    </row>
    <row r="841" spans="1:30" s="420" customFormat="1" x14ac:dyDescent="0.2">
      <c r="A841" s="531"/>
      <c r="K841" s="504"/>
      <c r="L841" s="503"/>
      <c r="M841" s="503"/>
      <c r="N841" s="504"/>
      <c r="O841" s="504"/>
      <c r="P841" s="504"/>
      <c r="Q841" s="504"/>
      <c r="R841" s="504"/>
      <c r="S841" s="504"/>
      <c r="T841" s="504"/>
      <c r="U841" s="504"/>
      <c r="V841" s="504"/>
      <c r="W841" s="504"/>
      <c r="X841" s="504"/>
      <c r="Y841" s="504"/>
      <c r="Z841" s="504"/>
      <c r="AA841" s="504"/>
      <c r="AB841" s="504"/>
      <c r="AC841" s="504"/>
      <c r="AD841" s="504"/>
    </row>
    <row r="842" spans="1:30" s="420" customFormat="1" x14ac:dyDescent="0.2">
      <c r="A842" s="531"/>
      <c r="K842" s="504"/>
      <c r="L842" s="503"/>
      <c r="M842" s="503"/>
      <c r="N842" s="504"/>
      <c r="O842" s="504"/>
      <c r="P842" s="504"/>
      <c r="Q842" s="504"/>
      <c r="R842" s="504"/>
      <c r="S842" s="504"/>
      <c r="T842" s="504"/>
      <c r="U842" s="504"/>
      <c r="V842" s="504"/>
      <c r="W842" s="504"/>
      <c r="X842" s="504"/>
      <c r="Y842" s="504"/>
      <c r="Z842" s="504"/>
      <c r="AA842" s="504"/>
      <c r="AB842" s="504"/>
      <c r="AC842" s="504"/>
      <c r="AD842" s="504"/>
    </row>
    <row r="843" spans="1:30" s="420" customFormat="1" x14ac:dyDescent="0.2">
      <c r="A843" s="531"/>
      <c r="K843" s="504"/>
      <c r="L843" s="503"/>
      <c r="M843" s="503"/>
      <c r="N843" s="504"/>
      <c r="O843" s="504"/>
      <c r="P843" s="504"/>
      <c r="Q843" s="504"/>
      <c r="R843" s="504"/>
      <c r="S843" s="504"/>
      <c r="T843" s="504"/>
      <c r="U843" s="504"/>
      <c r="V843" s="504"/>
      <c r="W843" s="504"/>
      <c r="X843" s="504"/>
      <c r="Y843" s="504"/>
      <c r="Z843" s="504"/>
      <c r="AA843" s="504"/>
      <c r="AB843" s="504"/>
      <c r="AC843" s="504"/>
      <c r="AD843" s="504"/>
    </row>
    <row r="844" spans="1:30" s="420" customFormat="1" x14ac:dyDescent="0.2">
      <c r="A844" s="531"/>
      <c r="K844" s="504"/>
      <c r="L844" s="503"/>
      <c r="M844" s="503"/>
      <c r="N844" s="504"/>
      <c r="O844" s="504"/>
      <c r="P844" s="504"/>
      <c r="Q844" s="504"/>
      <c r="R844" s="504"/>
      <c r="S844" s="504"/>
      <c r="T844" s="504"/>
      <c r="U844" s="504"/>
      <c r="V844" s="504"/>
      <c r="W844" s="504"/>
      <c r="X844" s="504"/>
      <c r="Y844" s="504"/>
      <c r="Z844" s="504"/>
      <c r="AA844" s="504"/>
      <c r="AB844" s="504"/>
      <c r="AC844" s="504"/>
      <c r="AD844" s="504"/>
    </row>
    <row r="845" spans="1:30" s="420" customFormat="1" x14ac:dyDescent="0.2">
      <c r="A845" s="531"/>
      <c r="K845" s="504"/>
      <c r="L845" s="503"/>
      <c r="M845" s="503"/>
      <c r="N845" s="504"/>
      <c r="O845" s="504"/>
      <c r="P845" s="504"/>
      <c r="Q845" s="504"/>
      <c r="R845" s="504"/>
      <c r="S845" s="504"/>
      <c r="T845" s="504"/>
      <c r="U845" s="504"/>
      <c r="V845" s="504"/>
      <c r="W845" s="504"/>
      <c r="X845" s="504"/>
      <c r="Y845" s="504"/>
      <c r="Z845" s="504"/>
      <c r="AA845" s="504"/>
      <c r="AB845" s="504"/>
      <c r="AC845" s="504"/>
      <c r="AD845" s="504"/>
    </row>
    <row r="846" spans="1:30" s="420" customFormat="1" x14ac:dyDescent="0.2">
      <c r="A846" s="531"/>
      <c r="K846" s="504"/>
      <c r="L846" s="503"/>
      <c r="M846" s="503"/>
      <c r="N846" s="504"/>
      <c r="O846" s="504"/>
      <c r="P846" s="504"/>
      <c r="Q846" s="504"/>
      <c r="R846" s="504"/>
      <c r="S846" s="504"/>
      <c r="T846" s="504"/>
      <c r="U846" s="504"/>
      <c r="V846" s="504"/>
      <c r="W846" s="504"/>
      <c r="X846" s="504"/>
      <c r="Y846" s="504"/>
      <c r="Z846" s="504"/>
      <c r="AA846" s="504"/>
      <c r="AB846" s="504"/>
      <c r="AC846" s="504"/>
      <c r="AD846" s="504"/>
    </row>
    <row r="847" spans="1:30" s="420" customFormat="1" x14ac:dyDescent="0.2">
      <c r="A847" s="531"/>
      <c r="K847" s="504"/>
      <c r="L847" s="503"/>
      <c r="M847" s="503"/>
      <c r="N847" s="504"/>
      <c r="O847" s="504"/>
      <c r="P847" s="504"/>
      <c r="Q847" s="504"/>
      <c r="R847" s="504"/>
      <c r="S847" s="504"/>
      <c r="T847" s="504"/>
      <c r="U847" s="504"/>
      <c r="V847" s="504"/>
      <c r="W847" s="504"/>
      <c r="X847" s="504"/>
      <c r="Y847" s="504"/>
      <c r="Z847" s="504"/>
      <c r="AA847" s="504"/>
      <c r="AB847" s="504"/>
      <c r="AC847" s="504"/>
      <c r="AD847" s="504"/>
    </row>
    <row r="848" spans="1:30" s="420" customFormat="1" x14ac:dyDescent="0.2">
      <c r="A848" s="531"/>
      <c r="K848" s="504"/>
      <c r="L848" s="503"/>
      <c r="M848" s="503"/>
      <c r="N848" s="504"/>
      <c r="O848" s="504"/>
      <c r="P848" s="504"/>
      <c r="Q848" s="504"/>
      <c r="R848" s="504"/>
      <c r="S848" s="504"/>
      <c r="T848" s="504"/>
      <c r="U848" s="504"/>
      <c r="V848" s="504"/>
      <c r="W848" s="504"/>
      <c r="X848" s="504"/>
      <c r="Y848" s="504"/>
      <c r="Z848" s="504"/>
      <c r="AA848" s="504"/>
      <c r="AB848" s="504"/>
      <c r="AC848" s="504"/>
      <c r="AD848" s="504"/>
    </row>
    <row r="849" spans="1:30" s="420" customFormat="1" x14ac:dyDescent="0.2">
      <c r="A849" s="531"/>
      <c r="K849" s="504"/>
      <c r="L849" s="503"/>
      <c r="M849" s="503"/>
      <c r="N849" s="504"/>
      <c r="O849" s="504"/>
      <c r="P849" s="504"/>
      <c r="Q849" s="504"/>
      <c r="R849" s="504"/>
      <c r="S849" s="504"/>
      <c r="T849" s="504"/>
      <c r="U849" s="504"/>
      <c r="V849" s="504"/>
      <c r="W849" s="504"/>
      <c r="X849" s="504"/>
      <c r="Y849" s="504"/>
      <c r="Z849" s="504"/>
      <c r="AA849" s="504"/>
      <c r="AB849" s="504"/>
      <c r="AC849" s="504"/>
      <c r="AD849" s="504"/>
    </row>
    <row r="850" spans="1:30" s="420" customFormat="1" x14ac:dyDescent="0.2">
      <c r="A850" s="531"/>
      <c r="K850" s="504"/>
      <c r="L850" s="503"/>
      <c r="M850" s="503"/>
      <c r="N850" s="504"/>
      <c r="O850" s="504"/>
      <c r="P850" s="504"/>
      <c r="Q850" s="504"/>
      <c r="R850" s="504"/>
      <c r="S850" s="504"/>
      <c r="T850" s="504"/>
      <c r="U850" s="504"/>
      <c r="V850" s="504"/>
      <c r="W850" s="504"/>
      <c r="X850" s="504"/>
      <c r="Y850" s="504"/>
      <c r="Z850" s="504"/>
      <c r="AA850" s="504"/>
      <c r="AB850" s="504"/>
      <c r="AC850" s="504"/>
      <c r="AD850" s="504"/>
    </row>
    <row r="851" spans="1:30" s="420" customFormat="1" x14ac:dyDescent="0.2">
      <c r="A851" s="531"/>
      <c r="K851" s="504"/>
      <c r="L851" s="503"/>
      <c r="M851" s="503"/>
      <c r="N851" s="504"/>
      <c r="O851" s="504"/>
      <c r="P851" s="504"/>
      <c r="Q851" s="504"/>
      <c r="R851" s="504"/>
      <c r="S851" s="504"/>
      <c r="T851" s="504"/>
      <c r="U851" s="504"/>
      <c r="V851" s="504"/>
      <c r="W851" s="504"/>
      <c r="X851" s="504"/>
      <c r="Y851" s="504"/>
      <c r="Z851" s="504"/>
      <c r="AA851" s="504"/>
      <c r="AB851" s="504"/>
      <c r="AC851" s="504"/>
      <c r="AD851" s="504"/>
    </row>
    <row r="852" spans="1:30" s="420" customFormat="1" x14ac:dyDescent="0.2">
      <c r="A852" s="531"/>
      <c r="K852" s="504"/>
      <c r="L852" s="503"/>
      <c r="M852" s="503"/>
      <c r="N852" s="504"/>
      <c r="O852" s="504"/>
      <c r="P852" s="504"/>
      <c r="Q852" s="504"/>
      <c r="R852" s="504"/>
      <c r="S852" s="504"/>
      <c r="T852" s="504"/>
      <c r="U852" s="504"/>
      <c r="V852" s="504"/>
      <c r="W852" s="504"/>
      <c r="X852" s="504"/>
      <c r="Y852" s="504"/>
      <c r="Z852" s="504"/>
      <c r="AA852" s="504"/>
      <c r="AB852" s="504"/>
      <c r="AC852" s="504"/>
      <c r="AD852" s="504"/>
    </row>
    <row r="853" spans="1:30" s="420" customFormat="1" x14ac:dyDescent="0.2">
      <c r="A853" s="531"/>
      <c r="K853" s="504"/>
      <c r="L853" s="503"/>
      <c r="M853" s="503"/>
      <c r="N853" s="504"/>
      <c r="O853" s="504"/>
      <c r="P853" s="504"/>
      <c r="Q853" s="504"/>
      <c r="R853" s="504"/>
      <c r="S853" s="504"/>
      <c r="T853" s="504"/>
      <c r="U853" s="504"/>
      <c r="V853" s="504"/>
      <c r="W853" s="504"/>
      <c r="X853" s="504"/>
      <c r="Y853" s="504"/>
      <c r="Z853" s="504"/>
      <c r="AA853" s="504"/>
      <c r="AB853" s="504"/>
      <c r="AC853" s="504"/>
      <c r="AD853" s="504"/>
    </row>
    <row r="854" spans="1:30" s="420" customFormat="1" x14ac:dyDescent="0.2">
      <c r="A854" s="531"/>
      <c r="K854" s="504"/>
      <c r="L854" s="503"/>
      <c r="M854" s="503"/>
      <c r="N854" s="504"/>
      <c r="O854" s="504"/>
      <c r="P854" s="504"/>
      <c r="Q854" s="504"/>
      <c r="R854" s="504"/>
      <c r="S854" s="504"/>
      <c r="T854" s="504"/>
      <c r="U854" s="504"/>
      <c r="V854" s="504"/>
      <c r="W854" s="504"/>
      <c r="X854" s="504"/>
      <c r="Y854" s="504"/>
      <c r="Z854" s="504"/>
      <c r="AA854" s="504"/>
      <c r="AB854" s="504"/>
      <c r="AC854" s="504"/>
      <c r="AD854" s="504"/>
    </row>
    <row r="855" spans="1:30" s="420" customFormat="1" x14ac:dyDescent="0.2">
      <c r="A855" s="531"/>
      <c r="K855" s="504"/>
      <c r="L855" s="503"/>
      <c r="M855" s="503"/>
      <c r="N855" s="504"/>
      <c r="O855" s="504"/>
      <c r="P855" s="504"/>
      <c r="Q855" s="504"/>
      <c r="R855" s="504"/>
      <c r="S855" s="504"/>
      <c r="T855" s="504"/>
      <c r="U855" s="504"/>
      <c r="V855" s="504"/>
      <c r="W855" s="504"/>
      <c r="X855" s="504"/>
      <c r="Y855" s="504"/>
      <c r="Z855" s="504"/>
      <c r="AA855" s="504"/>
      <c r="AB855" s="504"/>
      <c r="AC855" s="504"/>
      <c r="AD855" s="504"/>
    </row>
    <row r="856" spans="1:30" s="420" customFormat="1" x14ac:dyDescent="0.2">
      <c r="A856" s="531"/>
      <c r="K856" s="504"/>
      <c r="L856" s="503"/>
      <c r="M856" s="503"/>
      <c r="N856" s="504"/>
      <c r="O856" s="504"/>
      <c r="P856" s="504"/>
      <c r="Q856" s="504"/>
      <c r="R856" s="504"/>
      <c r="S856" s="504"/>
      <c r="T856" s="504"/>
      <c r="U856" s="504"/>
      <c r="V856" s="504"/>
      <c r="W856" s="504"/>
      <c r="X856" s="504"/>
      <c r="Y856" s="504"/>
      <c r="Z856" s="504"/>
      <c r="AA856" s="504"/>
      <c r="AB856" s="504"/>
      <c r="AC856" s="504"/>
      <c r="AD856" s="504"/>
    </row>
    <row r="857" spans="1:30" s="420" customFormat="1" x14ac:dyDescent="0.2">
      <c r="A857" s="531"/>
      <c r="K857" s="504"/>
      <c r="L857" s="503"/>
      <c r="M857" s="503"/>
      <c r="N857" s="504"/>
      <c r="O857" s="504"/>
      <c r="P857" s="504"/>
      <c r="Q857" s="504"/>
      <c r="R857" s="504"/>
      <c r="S857" s="504"/>
      <c r="T857" s="504"/>
      <c r="U857" s="504"/>
      <c r="V857" s="504"/>
      <c r="W857" s="504"/>
      <c r="X857" s="504"/>
      <c r="Y857" s="504"/>
      <c r="Z857" s="504"/>
      <c r="AA857" s="504"/>
      <c r="AB857" s="504"/>
      <c r="AC857" s="504"/>
      <c r="AD857" s="504"/>
    </row>
    <row r="858" spans="1:30" s="420" customFormat="1" x14ac:dyDescent="0.2">
      <c r="A858" s="531"/>
      <c r="K858" s="504"/>
      <c r="L858" s="503"/>
      <c r="M858" s="503"/>
      <c r="N858" s="504"/>
      <c r="O858" s="504"/>
      <c r="P858" s="504"/>
      <c r="Q858" s="504"/>
      <c r="R858" s="504"/>
      <c r="S858" s="504"/>
      <c r="T858" s="504"/>
      <c r="U858" s="504"/>
      <c r="V858" s="504"/>
      <c r="W858" s="504"/>
      <c r="X858" s="504"/>
      <c r="Y858" s="504"/>
      <c r="Z858" s="504"/>
      <c r="AA858" s="504"/>
      <c r="AB858" s="504"/>
      <c r="AC858" s="504"/>
      <c r="AD858" s="504"/>
    </row>
    <row r="859" spans="1:30" s="420" customFormat="1" x14ac:dyDescent="0.2">
      <c r="A859" s="531"/>
      <c r="K859" s="504"/>
      <c r="L859" s="503"/>
      <c r="M859" s="503"/>
      <c r="N859" s="504"/>
      <c r="O859" s="504"/>
      <c r="P859" s="504"/>
      <c r="Q859" s="504"/>
      <c r="R859" s="504"/>
      <c r="S859" s="504"/>
      <c r="T859" s="504"/>
      <c r="U859" s="504"/>
      <c r="V859" s="504"/>
      <c r="W859" s="504"/>
      <c r="X859" s="504"/>
      <c r="Y859" s="504"/>
      <c r="Z859" s="504"/>
      <c r="AA859" s="504"/>
      <c r="AB859" s="504"/>
      <c r="AC859" s="504"/>
      <c r="AD859" s="504"/>
    </row>
    <row r="860" spans="1:30" s="420" customFormat="1" x14ac:dyDescent="0.2">
      <c r="A860" s="531"/>
      <c r="K860" s="504"/>
      <c r="L860" s="503"/>
      <c r="M860" s="503"/>
      <c r="N860" s="504"/>
      <c r="O860" s="504"/>
      <c r="P860" s="504"/>
      <c r="Q860" s="504"/>
      <c r="R860" s="504"/>
      <c r="S860" s="504"/>
      <c r="T860" s="504"/>
      <c r="U860" s="504"/>
      <c r="V860" s="504"/>
      <c r="W860" s="504"/>
      <c r="X860" s="504"/>
      <c r="Y860" s="504"/>
      <c r="Z860" s="504"/>
      <c r="AA860" s="504"/>
      <c r="AB860" s="504"/>
      <c r="AC860" s="504"/>
      <c r="AD860" s="504"/>
    </row>
    <row r="861" spans="1:30" s="420" customFormat="1" x14ac:dyDescent="0.2">
      <c r="A861" s="531"/>
      <c r="K861" s="504"/>
      <c r="L861" s="503"/>
      <c r="M861" s="503"/>
      <c r="N861" s="504"/>
      <c r="O861" s="504"/>
      <c r="P861" s="504"/>
      <c r="Q861" s="504"/>
      <c r="R861" s="504"/>
      <c r="S861" s="504"/>
      <c r="T861" s="504"/>
      <c r="U861" s="504"/>
      <c r="V861" s="504"/>
      <c r="W861" s="504"/>
      <c r="X861" s="504"/>
      <c r="Y861" s="504"/>
      <c r="Z861" s="504"/>
      <c r="AA861" s="504"/>
      <c r="AB861" s="504"/>
      <c r="AC861" s="504"/>
      <c r="AD861" s="504"/>
    </row>
    <row r="862" spans="1:30" s="420" customFormat="1" x14ac:dyDescent="0.2">
      <c r="A862" s="531"/>
      <c r="K862" s="504"/>
      <c r="L862" s="503"/>
      <c r="M862" s="503"/>
      <c r="N862" s="504"/>
      <c r="O862" s="504"/>
      <c r="P862" s="504"/>
      <c r="Q862" s="504"/>
      <c r="R862" s="504"/>
      <c r="S862" s="504"/>
      <c r="T862" s="504"/>
      <c r="U862" s="504"/>
      <c r="V862" s="504"/>
      <c r="W862" s="504"/>
      <c r="X862" s="504"/>
      <c r="Y862" s="504"/>
      <c r="Z862" s="504"/>
      <c r="AA862" s="504"/>
      <c r="AB862" s="504"/>
      <c r="AC862" s="504"/>
      <c r="AD862" s="504"/>
    </row>
    <row r="863" spans="1:30" s="420" customFormat="1" x14ac:dyDescent="0.2">
      <c r="A863" s="531"/>
      <c r="K863" s="504"/>
      <c r="L863" s="503"/>
      <c r="M863" s="503"/>
      <c r="N863" s="504"/>
      <c r="O863" s="504"/>
      <c r="P863" s="504"/>
      <c r="Q863" s="504"/>
      <c r="R863" s="504"/>
      <c r="S863" s="504"/>
      <c r="T863" s="504"/>
      <c r="U863" s="504"/>
      <c r="V863" s="504"/>
      <c r="W863" s="504"/>
      <c r="X863" s="504"/>
      <c r="Y863" s="504"/>
      <c r="Z863" s="504"/>
      <c r="AA863" s="504"/>
      <c r="AB863" s="504"/>
      <c r="AC863" s="504"/>
      <c r="AD863" s="504"/>
    </row>
    <row r="864" spans="1:30" s="420" customFormat="1" x14ac:dyDescent="0.2">
      <c r="A864" s="531"/>
      <c r="K864" s="504"/>
      <c r="L864" s="503"/>
      <c r="M864" s="503"/>
      <c r="N864" s="504"/>
      <c r="O864" s="504"/>
      <c r="P864" s="504"/>
      <c r="Q864" s="504"/>
      <c r="R864" s="504"/>
      <c r="S864" s="504"/>
      <c r="T864" s="504"/>
      <c r="U864" s="504"/>
      <c r="V864" s="504"/>
      <c r="W864" s="504"/>
      <c r="X864" s="504"/>
      <c r="Y864" s="504"/>
      <c r="Z864" s="504"/>
      <c r="AA864" s="504"/>
      <c r="AB864" s="504"/>
      <c r="AC864" s="504"/>
      <c r="AD864" s="504"/>
    </row>
    <row r="865" spans="1:30" s="420" customFormat="1" x14ac:dyDescent="0.2">
      <c r="A865" s="531"/>
      <c r="K865" s="504"/>
      <c r="L865" s="503"/>
      <c r="M865" s="503"/>
      <c r="N865" s="504"/>
      <c r="O865" s="504"/>
      <c r="P865" s="504"/>
      <c r="Q865" s="504"/>
      <c r="R865" s="504"/>
      <c r="S865" s="504"/>
      <c r="T865" s="504"/>
      <c r="U865" s="504"/>
      <c r="V865" s="504"/>
      <c r="W865" s="504"/>
      <c r="X865" s="504"/>
      <c r="Y865" s="504"/>
      <c r="Z865" s="504"/>
      <c r="AA865" s="504"/>
      <c r="AB865" s="504"/>
      <c r="AC865" s="504"/>
      <c r="AD865" s="504"/>
    </row>
    <row r="866" spans="1:30" s="420" customFormat="1" x14ac:dyDescent="0.2">
      <c r="A866" s="531"/>
      <c r="K866" s="504"/>
      <c r="L866" s="503"/>
      <c r="M866" s="503"/>
      <c r="N866" s="504"/>
      <c r="O866" s="504"/>
      <c r="P866" s="504"/>
      <c r="Q866" s="504"/>
      <c r="R866" s="504"/>
      <c r="S866" s="504"/>
      <c r="T866" s="504"/>
      <c r="U866" s="504"/>
      <c r="V866" s="504"/>
      <c r="W866" s="504"/>
      <c r="X866" s="504"/>
      <c r="Y866" s="504"/>
      <c r="Z866" s="504"/>
      <c r="AA866" s="504"/>
      <c r="AB866" s="504"/>
      <c r="AC866" s="504"/>
      <c r="AD866" s="504"/>
    </row>
    <row r="867" spans="1:30" s="420" customFormat="1" x14ac:dyDescent="0.2">
      <c r="A867" s="531"/>
      <c r="K867" s="504"/>
      <c r="L867" s="503"/>
      <c r="M867" s="503"/>
      <c r="N867" s="504"/>
      <c r="O867" s="504"/>
      <c r="P867" s="504"/>
      <c r="Q867" s="504"/>
      <c r="R867" s="504"/>
      <c r="S867" s="504"/>
      <c r="T867" s="504"/>
      <c r="U867" s="504"/>
      <c r="V867" s="504"/>
      <c r="W867" s="504"/>
      <c r="X867" s="504"/>
      <c r="Y867" s="504"/>
      <c r="Z867" s="504"/>
      <c r="AA867" s="504"/>
      <c r="AB867" s="504"/>
      <c r="AC867" s="504"/>
      <c r="AD867" s="504"/>
    </row>
    <row r="868" spans="1:30" s="420" customFormat="1" x14ac:dyDescent="0.2">
      <c r="A868" s="531"/>
      <c r="K868" s="504"/>
      <c r="L868" s="503"/>
      <c r="M868" s="503"/>
      <c r="N868" s="504"/>
      <c r="O868" s="504"/>
      <c r="P868" s="504"/>
      <c r="Q868" s="504"/>
      <c r="R868" s="504"/>
      <c r="S868" s="504"/>
      <c r="T868" s="504"/>
      <c r="U868" s="504"/>
      <c r="V868" s="504"/>
      <c r="W868" s="504"/>
      <c r="X868" s="504"/>
      <c r="Y868" s="504"/>
      <c r="Z868" s="504"/>
      <c r="AA868" s="504"/>
      <c r="AB868" s="504"/>
      <c r="AC868" s="504"/>
      <c r="AD868" s="504"/>
    </row>
    <row r="869" spans="1:30" s="420" customFormat="1" x14ac:dyDescent="0.2">
      <c r="A869" s="531"/>
      <c r="K869" s="504"/>
      <c r="L869" s="503"/>
      <c r="M869" s="503"/>
      <c r="N869" s="504"/>
      <c r="O869" s="504"/>
      <c r="P869" s="504"/>
      <c r="Q869" s="504"/>
      <c r="R869" s="504"/>
      <c r="S869" s="504"/>
      <c r="T869" s="504"/>
      <c r="U869" s="504"/>
      <c r="V869" s="504"/>
      <c r="W869" s="504"/>
      <c r="X869" s="504"/>
      <c r="Y869" s="504"/>
      <c r="Z869" s="504"/>
      <c r="AA869" s="504"/>
      <c r="AB869" s="504"/>
      <c r="AC869" s="504"/>
      <c r="AD869" s="504"/>
    </row>
    <row r="870" spans="1:30" s="420" customFormat="1" x14ac:dyDescent="0.2">
      <c r="A870" s="531"/>
      <c r="K870" s="504"/>
      <c r="L870" s="503"/>
      <c r="M870" s="503"/>
      <c r="N870" s="504"/>
      <c r="O870" s="504"/>
      <c r="P870" s="504"/>
      <c r="Q870" s="504"/>
      <c r="R870" s="504"/>
      <c r="S870" s="504"/>
      <c r="T870" s="504"/>
      <c r="U870" s="504"/>
      <c r="V870" s="504"/>
      <c r="W870" s="504"/>
      <c r="X870" s="504"/>
      <c r="Y870" s="504"/>
      <c r="Z870" s="504"/>
      <c r="AA870" s="504"/>
      <c r="AB870" s="504"/>
      <c r="AC870" s="504"/>
      <c r="AD870" s="504"/>
    </row>
    <row r="871" spans="1:30" s="420" customFormat="1" x14ac:dyDescent="0.2">
      <c r="A871" s="531"/>
      <c r="K871" s="504"/>
      <c r="L871" s="503"/>
      <c r="M871" s="503"/>
      <c r="N871" s="504"/>
      <c r="O871" s="504"/>
      <c r="P871" s="504"/>
      <c r="Q871" s="504"/>
      <c r="R871" s="504"/>
      <c r="S871" s="504"/>
      <c r="T871" s="504"/>
      <c r="U871" s="504"/>
      <c r="V871" s="504"/>
      <c r="W871" s="504"/>
      <c r="X871" s="504"/>
      <c r="Y871" s="504"/>
      <c r="Z871" s="504"/>
      <c r="AA871" s="504"/>
      <c r="AB871" s="504"/>
      <c r="AC871" s="504"/>
      <c r="AD871" s="504"/>
    </row>
    <row r="872" spans="1:30" s="420" customFormat="1" x14ac:dyDescent="0.2">
      <c r="A872" s="531"/>
      <c r="K872" s="504"/>
      <c r="L872" s="503"/>
      <c r="M872" s="503"/>
      <c r="N872" s="504"/>
      <c r="O872" s="504"/>
      <c r="P872" s="504"/>
      <c r="Q872" s="504"/>
      <c r="R872" s="504"/>
      <c r="S872" s="504"/>
      <c r="T872" s="504"/>
      <c r="U872" s="504"/>
      <c r="V872" s="504"/>
      <c r="W872" s="504"/>
      <c r="X872" s="504"/>
      <c r="Y872" s="504"/>
      <c r="Z872" s="504"/>
      <c r="AA872" s="504"/>
      <c r="AB872" s="504"/>
      <c r="AC872" s="504"/>
      <c r="AD872" s="504"/>
    </row>
    <row r="873" spans="1:30" s="420" customFormat="1" x14ac:dyDescent="0.2">
      <c r="A873" s="531"/>
      <c r="K873" s="504"/>
      <c r="L873" s="503"/>
      <c r="M873" s="503"/>
      <c r="N873" s="504"/>
      <c r="O873" s="504"/>
      <c r="P873" s="504"/>
      <c r="Q873" s="504"/>
      <c r="R873" s="504"/>
      <c r="S873" s="504"/>
      <c r="T873" s="504"/>
      <c r="U873" s="504"/>
      <c r="V873" s="504"/>
      <c r="W873" s="504"/>
      <c r="X873" s="504"/>
      <c r="Y873" s="504"/>
      <c r="Z873" s="504"/>
      <c r="AA873" s="504"/>
      <c r="AB873" s="504"/>
      <c r="AC873" s="504"/>
      <c r="AD873" s="504"/>
    </row>
    <row r="874" spans="1:30" s="420" customFormat="1" x14ac:dyDescent="0.2">
      <c r="A874" s="531"/>
      <c r="K874" s="504"/>
      <c r="L874" s="503"/>
      <c r="M874" s="503"/>
      <c r="N874" s="504"/>
      <c r="O874" s="504"/>
      <c r="P874" s="504"/>
      <c r="Q874" s="504"/>
      <c r="R874" s="504"/>
      <c r="S874" s="504"/>
      <c r="T874" s="504"/>
      <c r="U874" s="504"/>
      <c r="V874" s="504"/>
      <c r="W874" s="504"/>
      <c r="X874" s="504"/>
      <c r="Y874" s="504"/>
      <c r="Z874" s="504"/>
      <c r="AA874" s="504"/>
      <c r="AB874" s="504"/>
      <c r="AC874" s="504"/>
      <c r="AD874" s="504"/>
    </row>
    <row r="875" spans="1:30" s="420" customFormat="1" x14ac:dyDescent="0.2">
      <c r="A875" s="531"/>
      <c r="K875" s="504"/>
      <c r="L875" s="503"/>
      <c r="M875" s="503"/>
      <c r="N875" s="504"/>
      <c r="O875" s="504"/>
      <c r="P875" s="504"/>
      <c r="Q875" s="504"/>
      <c r="R875" s="504"/>
      <c r="S875" s="504"/>
      <c r="T875" s="504"/>
      <c r="U875" s="504"/>
      <c r="V875" s="504"/>
      <c r="W875" s="504"/>
      <c r="X875" s="504"/>
      <c r="Y875" s="504"/>
      <c r="Z875" s="504"/>
      <c r="AA875" s="504"/>
      <c r="AB875" s="504"/>
      <c r="AC875" s="504"/>
      <c r="AD875" s="504"/>
    </row>
    <row r="876" spans="1:30" s="420" customFormat="1" x14ac:dyDescent="0.2">
      <c r="A876" s="531"/>
      <c r="K876" s="504"/>
      <c r="L876" s="503"/>
      <c r="M876" s="503"/>
      <c r="N876" s="504"/>
      <c r="O876" s="504"/>
      <c r="P876" s="504"/>
      <c r="Q876" s="504"/>
      <c r="R876" s="504"/>
      <c r="S876" s="504"/>
      <c r="T876" s="504"/>
      <c r="U876" s="504"/>
      <c r="V876" s="504"/>
      <c r="W876" s="504"/>
      <c r="X876" s="504"/>
      <c r="Y876" s="504"/>
      <c r="Z876" s="504"/>
      <c r="AA876" s="504"/>
      <c r="AB876" s="504"/>
      <c r="AC876" s="504"/>
      <c r="AD876" s="504"/>
    </row>
    <row r="877" spans="1:30" s="420" customFormat="1" x14ac:dyDescent="0.2">
      <c r="A877" s="531"/>
      <c r="K877" s="504"/>
      <c r="L877" s="503"/>
      <c r="M877" s="503"/>
      <c r="N877" s="504"/>
      <c r="O877" s="504"/>
      <c r="P877" s="504"/>
      <c r="Q877" s="504"/>
      <c r="R877" s="504"/>
      <c r="S877" s="504"/>
      <c r="T877" s="504"/>
      <c r="U877" s="504"/>
      <c r="V877" s="504"/>
      <c r="W877" s="504"/>
      <c r="X877" s="504"/>
      <c r="Y877" s="504"/>
      <c r="Z877" s="504"/>
      <c r="AA877" s="504"/>
      <c r="AB877" s="504"/>
      <c r="AC877" s="504"/>
      <c r="AD877" s="504"/>
    </row>
    <row r="878" spans="1:30" s="420" customFormat="1" x14ac:dyDescent="0.2">
      <c r="A878" s="531"/>
      <c r="K878" s="504"/>
      <c r="L878" s="503"/>
      <c r="M878" s="503"/>
      <c r="N878" s="504"/>
      <c r="O878" s="504"/>
      <c r="P878" s="504"/>
      <c r="Q878" s="504"/>
      <c r="R878" s="504"/>
      <c r="S878" s="504"/>
      <c r="T878" s="504"/>
      <c r="U878" s="504"/>
      <c r="V878" s="504"/>
      <c r="W878" s="504"/>
      <c r="X878" s="504"/>
      <c r="Y878" s="504"/>
      <c r="Z878" s="504"/>
      <c r="AA878" s="504"/>
      <c r="AB878" s="504"/>
      <c r="AC878" s="504"/>
      <c r="AD878" s="504"/>
    </row>
    <row r="879" spans="1:30" s="420" customFormat="1" x14ac:dyDescent="0.2">
      <c r="A879" s="531"/>
      <c r="K879" s="504"/>
      <c r="L879" s="503"/>
      <c r="M879" s="503"/>
      <c r="N879" s="504"/>
      <c r="O879" s="504"/>
      <c r="P879" s="504"/>
      <c r="Q879" s="504"/>
      <c r="R879" s="504"/>
      <c r="S879" s="504"/>
      <c r="T879" s="504"/>
      <c r="U879" s="504"/>
      <c r="V879" s="504"/>
      <c r="W879" s="504"/>
      <c r="X879" s="504"/>
      <c r="Y879" s="504"/>
      <c r="Z879" s="504"/>
      <c r="AA879" s="504"/>
      <c r="AB879" s="504"/>
      <c r="AC879" s="504"/>
      <c r="AD879" s="504"/>
    </row>
    <row r="880" spans="1:30" s="420" customFormat="1" x14ac:dyDescent="0.2">
      <c r="A880" s="531"/>
      <c r="K880" s="504"/>
      <c r="L880" s="503"/>
      <c r="M880" s="503"/>
      <c r="N880" s="504"/>
      <c r="O880" s="504"/>
      <c r="P880" s="504"/>
      <c r="Q880" s="504"/>
      <c r="R880" s="504"/>
      <c r="S880" s="504"/>
      <c r="T880" s="504"/>
      <c r="U880" s="504"/>
      <c r="V880" s="504"/>
      <c r="W880" s="504"/>
      <c r="X880" s="504"/>
      <c r="Y880" s="504"/>
      <c r="Z880" s="504"/>
      <c r="AA880" s="504"/>
      <c r="AB880" s="504"/>
      <c r="AC880" s="504"/>
      <c r="AD880" s="504"/>
    </row>
    <row r="881" spans="1:30" s="420" customFormat="1" x14ac:dyDescent="0.2">
      <c r="A881" s="531"/>
      <c r="K881" s="504"/>
      <c r="L881" s="503"/>
      <c r="M881" s="503"/>
      <c r="N881" s="504"/>
      <c r="O881" s="504"/>
      <c r="P881" s="504"/>
      <c r="Q881" s="504"/>
      <c r="R881" s="504"/>
      <c r="S881" s="504"/>
      <c r="T881" s="504"/>
      <c r="U881" s="504"/>
      <c r="V881" s="504"/>
      <c r="W881" s="504"/>
      <c r="X881" s="504"/>
      <c r="Y881" s="504"/>
      <c r="Z881" s="504"/>
      <c r="AA881" s="504"/>
      <c r="AB881" s="504"/>
      <c r="AC881" s="504"/>
      <c r="AD881" s="504"/>
    </row>
    <row r="882" spans="1:30" s="420" customFormat="1" x14ac:dyDescent="0.2">
      <c r="A882" s="531"/>
      <c r="K882" s="504"/>
      <c r="L882" s="503"/>
      <c r="M882" s="503"/>
      <c r="N882" s="504"/>
      <c r="O882" s="504"/>
      <c r="P882" s="504"/>
      <c r="Q882" s="504"/>
      <c r="R882" s="504"/>
      <c r="S882" s="504"/>
      <c r="T882" s="504"/>
      <c r="U882" s="504"/>
      <c r="V882" s="504"/>
      <c r="W882" s="504"/>
      <c r="X882" s="504"/>
      <c r="Y882" s="504"/>
      <c r="Z882" s="504"/>
      <c r="AA882" s="504"/>
      <c r="AB882" s="504"/>
      <c r="AC882" s="504"/>
      <c r="AD882" s="504"/>
    </row>
    <row r="883" spans="1:30" s="420" customFormat="1" x14ac:dyDescent="0.2">
      <c r="A883" s="531"/>
      <c r="K883" s="504"/>
      <c r="L883" s="503"/>
      <c r="M883" s="503"/>
      <c r="N883" s="504"/>
      <c r="O883" s="504"/>
      <c r="P883" s="504"/>
      <c r="Q883" s="504"/>
      <c r="R883" s="504"/>
      <c r="S883" s="504"/>
      <c r="T883" s="504"/>
      <c r="U883" s="504"/>
      <c r="V883" s="504"/>
      <c r="W883" s="504"/>
      <c r="X883" s="504"/>
      <c r="Y883" s="504"/>
      <c r="Z883" s="504"/>
      <c r="AA883" s="504"/>
      <c r="AB883" s="504"/>
      <c r="AC883" s="504"/>
      <c r="AD883" s="504"/>
    </row>
    <row r="884" spans="1:30" s="420" customFormat="1" x14ac:dyDescent="0.2">
      <c r="A884" s="531"/>
      <c r="K884" s="504"/>
      <c r="L884" s="503"/>
      <c r="M884" s="503"/>
      <c r="N884" s="504"/>
      <c r="O884" s="504"/>
      <c r="P884" s="504"/>
      <c r="Q884" s="504"/>
      <c r="R884" s="504"/>
      <c r="S884" s="504"/>
      <c r="T884" s="504"/>
      <c r="U884" s="504"/>
      <c r="V884" s="504"/>
      <c r="W884" s="504"/>
      <c r="X884" s="504"/>
      <c r="Y884" s="504"/>
      <c r="Z884" s="504"/>
      <c r="AA884" s="504"/>
      <c r="AB884" s="504"/>
      <c r="AC884" s="504"/>
      <c r="AD884" s="504"/>
    </row>
    <row r="885" spans="1:30" s="420" customFormat="1" x14ac:dyDescent="0.2">
      <c r="A885" s="531"/>
      <c r="K885" s="504"/>
      <c r="L885" s="503"/>
      <c r="M885" s="503"/>
      <c r="N885" s="504"/>
      <c r="O885" s="504"/>
      <c r="P885" s="504"/>
      <c r="Q885" s="504"/>
      <c r="R885" s="504"/>
      <c r="S885" s="504"/>
      <c r="T885" s="504"/>
      <c r="U885" s="504"/>
      <c r="V885" s="504"/>
      <c r="W885" s="504"/>
      <c r="X885" s="504"/>
      <c r="Y885" s="504"/>
      <c r="Z885" s="504"/>
      <c r="AA885" s="504"/>
      <c r="AB885" s="504"/>
      <c r="AC885" s="504"/>
      <c r="AD885" s="504"/>
    </row>
    <row r="886" spans="1:30" s="420" customFormat="1" x14ac:dyDescent="0.2">
      <c r="A886" s="531"/>
      <c r="K886" s="504"/>
      <c r="L886" s="503"/>
      <c r="M886" s="503"/>
      <c r="N886" s="504"/>
      <c r="O886" s="504"/>
      <c r="P886" s="504"/>
      <c r="Q886" s="504"/>
      <c r="R886" s="504"/>
      <c r="S886" s="504"/>
      <c r="T886" s="504"/>
      <c r="U886" s="504"/>
      <c r="V886" s="504"/>
      <c r="W886" s="504"/>
      <c r="X886" s="504"/>
      <c r="Y886" s="504"/>
      <c r="Z886" s="504"/>
      <c r="AA886" s="504"/>
      <c r="AB886" s="504"/>
      <c r="AC886" s="504"/>
      <c r="AD886" s="504"/>
    </row>
    <row r="887" spans="1:30" s="420" customFormat="1" x14ac:dyDescent="0.2">
      <c r="A887" s="531"/>
      <c r="K887" s="504"/>
      <c r="L887" s="503"/>
      <c r="M887" s="503"/>
      <c r="N887" s="504"/>
      <c r="O887" s="504"/>
      <c r="P887" s="504"/>
      <c r="Q887" s="504"/>
      <c r="R887" s="504"/>
      <c r="S887" s="504"/>
      <c r="T887" s="504"/>
      <c r="U887" s="504"/>
      <c r="V887" s="504"/>
      <c r="W887" s="504"/>
      <c r="X887" s="504"/>
      <c r="Y887" s="504"/>
      <c r="Z887" s="504"/>
      <c r="AA887" s="504"/>
      <c r="AB887" s="504"/>
      <c r="AC887" s="504"/>
      <c r="AD887" s="504"/>
    </row>
    <row r="888" spans="1:30" s="420" customFormat="1" x14ac:dyDescent="0.2">
      <c r="A888" s="531"/>
      <c r="K888" s="504"/>
      <c r="L888" s="503"/>
      <c r="M888" s="503"/>
      <c r="N888" s="504"/>
      <c r="O888" s="504"/>
      <c r="P888" s="504"/>
      <c r="Q888" s="504"/>
      <c r="R888" s="504"/>
      <c r="S888" s="504"/>
      <c r="T888" s="504"/>
      <c r="U888" s="504"/>
      <c r="V888" s="504"/>
      <c r="W888" s="504"/>
      <c r="X888" s="504"/>
      <c r="Y888" s="504"/>
      <c r="Z888" s="504"/>
      <c r="AA888" s="504"/>
      <c r="AB888" s="504"/>
      <c r="AC888" s="504"/>
      <c r="AD888" s="504"/>
    </row>
    <row r="889" spans="1:30" s="420" customFormat="1" x14ac:dyDescent="0.2">
      <c r="A889" s="531"/>
      <c r="K889" s="504"/>
      <c r="L889" s="503"/>
      <c r="M889" s="503"/>
      <c r="N889" s="504"/>
      <c r="O889" s="504"/>
      <c r="P889" s="504"/>
      <c r="Q889" s="504"/>
      <c r="R889" s="504"/>
      <c r="S889" s="504"/>
      <c r="T889" s="504"/>
      <c r="U889" s="504"/>
      <c r="V889" s="504"/>
      <c r="W889" s="504"/>
      <c r="X889" s="504"/>
      <c r="Y889" s="504"/>
      <c r="Z889" s="504"/>
      <c r="AA889" s="504"/>
      <c r="AB889" s="504"/>
      <c r="AC889" s="504"/>
      <c r="AD889" s="504"/>
    </row>
    <row r="890" spans="1:30" s="420" customFormat="1" x14ac:dyDescent="0.2">
      <c r="A890" s="531"/>
      <c r="K890" s="504"/>
      <c r="L890" s="503"/>
      <c r="M890" s="503"/>
      <c r="N890" s="504"/>
      <c r="O890" s="504"/>
      <c r="P890" s="504"/>
      <c r="Q890" s="504"/>
      <c r="R890" s="504"/>
      <c r="S890" s="504"/>
      <c r="T890" s="504"/>
      <c r="U890" s="504"/>
      <c r="V890" s="504"/>
      <c r="W890" s="504"/>
      <c r="X890" s="504"/>
      <c r="Y890" s="504"/>
      <c r="Z890" s="504"/>
      <c r="AA890" s="504"/>
      <c r="AB890" s="504"/>
      <c r="AC890" s="504"/>
      <c r="AD890" s="504"/>
    </row>
    <row r="891" spans="1:30" s="420" customFormat="1" x14ac:dyDescent="0.2">
      <c r="A891" s="531"/>
      <c r="K891" s="504"/>
      <c r="L891" s="503"/>
      <c r="M891" s="503"/>
      <c r="N891" s="504"/>
      <c r="O891" s="504"/>
      <c r="P891" s="504"/>
      <c r="Q891" s="504"/>
      <c r="R891" s="504"/>
      <c r="S891" s="504"/>
      <c r="T891" s="504"/>
      <c r="U891" s="504"/>
      <c r="V891" s="504"/>
      <c r="W891" s="504"/>
      <c r="X891" s="504"/>
      <c r="Y891" s="504"/>
      <c r="Z891" s="504"/>
      <c r="AA891" s="504"/>
      <c r="AB891" s="504"/>
      <c r="AC891" s="504"/>
      <c r="AD891" s="504"/>
    </row>
    <row r="892" spans="1:30" s="420" customFormat="1" x14ac:dyDescent="0.2">
      <c r="A892" s="531"/>
      <c r="K892" s="504"/>
      <c r="L892" s="503"/>
      <c r="M892" s="503"/>
      <c r="N892" s="504"/>
      <c r="O892" s="504"/>
      <c r="P892" s="504"/>
      <c r="Q892" s="504"/>
      <c r="R892" s="504"/>
      <c r="S892" s="504"/>
      <c r="T892" s="504"/>
      <c r="U892" s="504"/>
      <c r="V892" s="504"/>
      <c r="W892" s="504"/>
      <c r="X892" s="504"/>
      <c r="Y892" s="504"/>
      <c r="Z892" s="504"/>
      <c r="AA892" s="504"/>
      <c r="AB892" s="504"/>
      <c r="AC892" s="504"/>
      <c r="AD892" s="504"/>
    </row>
    <row r="893" spans="1:30" s="420" customFormat="1" x14ac:dyDescent="0.2">
      <c r="A893" s="531"/>
      <c r="K893" s="504"/>
      <c r="L893" s="503"/>
      <c r="M893" s="503"/>
      <c r="N893" s="504"/>
      <c r="O893" s="504"/>
      <c r="P893" s="504"/>
      <c r="Q893" s="504"/>
      <c r="R893" s="504"/>
      <c r="S893" s="504"/>
      <c r="T893" s="504"/>
      <c r="U893" s="504"/>
      <c r="V893" s="504"/>
      <c r="W893" s="504"/>
      <c r="X893" s="504"/>
      <c r="Y893" s="504"/>
      <c r="Z893" s="504"/>
      <c r="AA893" s="504"/>
      <c r="AB893" s="504"/>
      <c r="AC893" s="504"/>
      <c r="AD893" s="504"/>
    </row>
    <row r="894" spans="1:30" s="420" customFormat="1" x14ac:dyDescent="0.2">
      <c r="A894" s="531"/>
      <c r="K894" s="504"/>
      <c r="L894" s="503"/>
      <c r="M894" s="503"/>
      <c r="N894" s="504"/>
      <c r="O894" s="504"/>
      <c r="P894" s="504"/>
      <c r="Q894" s="504"/>
      <c r="R894" s="504"/>
      <c r="S894" s="504"/>
      <c r="T894" s="504"/>
      <c r="U894" s="504"/>
      <c r="V894" s="504"/>
      <c r="W894" s="504"/>
      <c r="X894" s="504"/>
      <c r="Y894" s="504"/>
      <c r="Z894" s="504"/>
      <c r="AA894" s="504"/>
      <c r="AB894" s="504"/>
      <c r="AC894" s="504"/>
      <c r="AD894" s="504"/>
    </row>
    <row r="895" spans="1:30" s="420" customFormat="1" x14ac:dyDescent="0.2">
      <c r="A895" s="531"/>
      <c r="K895" s="504"/>
      <c r="L895" s="503"/>
      <c r="M895" s="503"/>
      <c r="N895" s="504"/>
      <c r="O895" s="504"/>
      <c r="P895" s="504"/>
      <c r="Q895" s="504"/>
      <c r="R895" s="504"/>
      <c r="S895" s="504"/>
      <c r="T895" s="504"/>
      <c r="U895" s="504"/>
      <c r="V895" s="504"/>
      <c r="W895" s="504"/>
      <c r="X895" s="504"/>
      <c r="Y895" s="504"/>
      <c r="Z895" s="504"/>
      <c r="AA895" s="504"/>
      <c r="AB895" s="504"/>
      <c r="AC895" s="504"/>
      <c r="AD895" s="504"/>
    </row>
    <row r="896" spans="1:30" s="420" customFormat="1" x14ac:dyDescent="0.2">
      <c r="A896" s="531"/>
      <c r="K896" s="504"/>
      <c r="L896" s="503"/>
      <c r="M896" s="503"/>
      <c r="N896" s="504"/>
      <c r="O896" s="504"/>
      <c r="P896" s="504"/>
      <c r="Q896" s="504"/>
      <c r="R896" s="504"/>
      <c r="S896" s="504"/>
      <c r="T896" s="504"/>
      <c r="U896" s="504"/>
      <c r="V896" s="504"/>
      <c r="W896" s="504"/>
      <c r="X896" s="504"/>
      <c r="Y896" s="504"/>
      <c r="Z896" s="504"/>
      <c r="AA896" s="504"/>
      <c r="AB896" s="504"/>
      <c r="AC896" s="504"/>
      <c r="AD896" s="504"/>
    </row>
    <row r="897" spans="1:30" s="420" customFormat="1" x14ac:dyDescent="0.2">
      <c r="A897" s="531"/>
      <c r="K897" s="504"/>
      <c r="L897" s="503"/>
      <c r="M897" s="503"/>
      <c r="N897" s="504"/>
      <c r="O897" s="504"/>
      <c r="P897" s="504"/>
      <c r="Q897" s="504"/>
      <c r="R897" s="504"/>
      <c r="S897" s="504"/>
      <c r="T897" s="504"/>
      <c r="U897" s="504"/>
      <c r="V897" s="504"/>
      <c r="W897" s="504"/>
      <c r="X897" s="504"/>
      <c r="Y897" s="504"/>
      <c r="Z897" s="504"/>
      <c r="AA897" s="504"/>
      <c r="AB897" s="504"/>
      <c r="AC897" s="504"/>
      <c r="AD897" s="504"/>
    </row>
    <row r="898" spans="1:30" s="420" customFormat="1" x14ac:dyDescent="0.2">
      <c r="A898" s="531"/>
      <c r="K898" s="504"/>
      <c r="L898" s="503"/>
      <c r="M898" s="503"/>
      <c r="N898" s="504"/>
      <c r="O898" s="504"/>
      <c r="P898" s="504"/>
      <c r="Q898" s="504"/>
      <c r="R898" s="504"/>
      <c r="S898" s="504"/>
      <c r="T898" s="504"/>
      <c r="U898" s="504"/>
      <c r="V898" s="504"/>
      <c r="W898" s="504"/>
      <c r="X898" s="504"/>
      <c r="Y898" s="504"/>
      <c r="Z898" s="504"/>
      <c r="AA898" s="504"/>
      <c r="AB898" s="504"/>
      <c r="AC898" s="504"/>
      <c r="AD898" s="504"/>
    </row>
    <row r="899" spans="1:30" s="420" customFormat="1" x14ac:dyDescent="0.2">
      <c r="A899" s="531"/>
      <c r="K899" s="504"/>
      <c r="L899" s="503"/>
      <c r="M899" s="503"/>
      <c r="N899" s="504"/>
      <c r="O899" s="504"/>
      <c r="P899" s="504"/>
      <c r="Q899" s="504"/>
      <c r="R899" s="504"/>
      <c r="S899" s="504"/>
      <c r="T899" s="504"/>
      <c r="U899" s="504"/>
      <c r="V899" s="504"/>
      <c r="W899" s="504"/>
      <c r="X899" s="504"/>
      <c r="Y899" s="504"/>
      <c r="Z899" s="504"/>
      <c r="AA899" s="504"/>
      <c r="AB899" s="504"/>
      <c r="AC899" s="504"/>
      <c r="AD899" s="504"/>
    </row>
    <row r="900" spans="1:30" s="420" customFormat="1" x14ac:dyDescent="0.2">
      <c r="A900" s="531"/>
      <c r="K900" s="504"/>
      <c r="L900" s="503"/>
      <c r="M900" s="503"/>
      <c r="N900" s="504"/>
      <c r="O900" s="504"/>
      <c r="P900" s="504"/>
      <c r="Q900" s="504"/>
      <c r="R900" s="504"/>
      <c r="S900" s="504"/>
      <c r="T900" s="504"/>
      <c r="U900" s="504"/>
      <c r="V900" s="504"/>
      <c r="W900" s="504"/>
      <c r="X900" s="504"/>
      <c r="Y900" s="504"/>
      <c r="Z900" s="504"/>
      <c r="AA900" s="504"/>
      <c r="AB900" s="504"/>
      <c r="AC900" s="504"/>
      <c r="AD900" s="504"/>
    </row>
    <row r="901" spans="1:30" s="420" customFormat="1" x14ac:dyDescent="0.2">
      <c r="A901" s="531"/>
      <c r="K901" s="504"/>
      <c r="L901" s="503"/>
      <c r="M901" s="503"/>
      <c r="N901" s="504"/>
      <c r="O901" s="504"/>
      <c r="P901" s="504"/>
      <c r="Q901" s="504"/>
      <c r="R901" s="504"/>
      <c r="S901" s="504"/>
      <c r="T901" s="504"/>
      <c r="U901" s="504"/>
      <c r="V901" s="504"/>
      <c r="W901" s="504"/>
      <c r="X901" s="504"/>
      <c r="Y901" s="504"/>
      <c r="Z901" s="504"/>
      <c r="AA901" s="504"/>
      <c r="AB901" s="504"/>
      <c r="AC901" s="504"/>
      <c r="AD901" s="504"/>
    </row>
    <row r="902" spans="1:30" s="420" customFormat="1" x14ac:dyDescent="0.2">
      <c r="A902" s="531"/>
      <c r="K902" s="504"/>
      <c r="L902" s="503"/>
      <c r="M902" s="503"/>
      <c r="N902" s="504"/>
      <c r="O902" s="504"/>
      <c r="P902" s="504"/>
      <c r="Q902" s="504"/>
      <c r="R902" s="504"/>
      <c r="S902" s="504"/>
      <c r="T902" s="504"/>
      <c r="U902" s="504"/>
      <c r="V902" s="504"/>
      <c r="W902" s="504"/>
      <c r="X902" s="504"/>
      <c r="Y902" s="504"/>
      <c r="Z902" s="504"/>
      <c r="AA902" s="504"/>
      <c r="AB902" s="504"/>
      <c r="AC902" s="504"/>
      <c r="AD902" s="504"/>
    </row>
    <row r="903" spans="1:30" s="420" customFormat="1" x14ac:dyDescent="0.2">
      <c r="A903" s="531"/>
      <c r="K903" s="504"/>
      <c r="L903" s="503"/>
      <c r="M903" s="503"/>
      <c r="N903" s="504"/>
      <c r="O903" s="504"/>
      <c r="P903" s="504"/>
      <c r="Q903" s="504"/>
      <c r="R903" s="504"/>
      <c r="S903" s="504"/>
      <c r="T903" s="504"/>
      <c r="U903" s="504"/>
      <c r="V903" s="504"/>
      <c r="W903" s="504"/>
      <c r="X903" s="504"/>
      <c r="Y903" s="504"/>
      <c r="Z903" s="504"/>
      <c r="AA903" s="504"/>
      <c r="AB903" s="504"/>
      <c r="AC903" s="504"/>
      <c r="AD903" s="504"/>
    </row>
    <row r="904" spans="1:30" s="420" customFormat="1" x14ac:dyDescent="0.2">
      <c r="A904" s="531"/>
      <c r="K904" s="504"/>
      <c r="L904" s="503"/>
      <c r="M904" s="503"/>
      <c r="N904" s="504"/>
      <c r="O904" s="504"/>
      <c r="P904" s="504"/>
      <c r="Q904" s="504"/>
      <c r="R904" s="504"/>
      <c r="S904" s="504"/>
      <c r="T904" s="504"/>
      <c r="U904" s="504"/>
      <c r="V904" s="504"/>
      <c r="W904" s="504"/>
      <c r="X904" s="504"/>
      <c r="Y904" s="504"/>
      <c r="Z904" s="504"/>
      <c r="AA904" s="504"/>
      <c r="AB904" s="504"/>
      <c r="AC904" s="504"/>
      <c r="AD904" s="504"/>
    </row>
    <row r="905" spans="1:30" s="420" customFormat="1" x14ac:dyDescent="0.2">
      <c r="A905" s="531"/>
      <c r="K905" s="504"/>
      <c r="L905" s="503"/>
      <c r="M905" s="503"/>
      <c r="N905" s="504"/>
      <c r="O905" s="504"/>
      <c r="P905" s="504"/>
      <c r="Q905" s="504"/>
      <c r="R905" s="504"/>
      <c r="S905" s="504"/>
      <c r="T905" s="504"/>
      <c r="U905" s="504"/>
      <c r="V905" s="504"/>
      <c r="W905" s="504"/>
      <c r="X905" s="504"/>
      <c r="Y905" s="504"/>
      <c r="Z905" s="504"/>
      <c r="AA905" s="504"/>
      <c r="AB905" s="504"/>
      <c r="AC905" s="504"/>
      <c r="AD905" s="504"/>
    </row>
    <row r="906" spans="1:30" s="420" customFormat="1" x14ac:dyDescent="0.2">
      <c r="A906" s="531"/>
      <c r="K906" s="504"/>
      <c r="L906" s="503"/>
      <c r="M906" s="503"/>
      <c r="N906" s="504"/>
      <c r="O906" s="504"/>
      <c r="P906" s="504"/>
      <c r="Q906" s="504"/>
      <c r="R906" s="504"/>
      <c r="S906" s="504"/>
      <c r="T906" s="504"/>
      <c r="U906" s="504"/>
      <c r="V906" s="504"/>
      <c r="W906" s="504"/>
      <c r="X906" s="504"/>
      <c r="Y906" s="504"/>
      <c r="Z906" s="504"/>
      <c r="AA906" s="504"/>
      <c r="AB906" s="504"/>
      <c r="AC906" s="504"/>
      <c r="AD906" s="504"/>
    </row>
    <row r="907" spans="1:30" s="420" customFormat="1" x14ac:dyDescent="0.2">
      <c r="A907" s="531"/>
      <c r="K907" s="504"/>
      <c r="L907" s="503"/>
      <c r="M907" s="503"/>
      <c r="N907" s="504"/>
      <c r="O907" s="504"/>
      <c r="P907" s="504"/>
      <c r="Q907" s="504"/>
      <c r="R907" s="504"/>
      <c r="S907" s="504"/>
      <c r="T907" s="504"/>
      <c r="U907" s="504"/>
      <c r="V907" s="504"/>
      <c r="W907" s="504"/>
      <c r="X907" s="504"/>
      <c r="Y907" s="504"/>
      <c r="Z907" s="504"/>
      <c r="AA907" s="504"/>
      <c r="AB907" s="504"/>
      <c r="AC907" s="504"/>
      <c r="AD907" s="504"/>
    </row>
    <row r="908" spans="1:30" s="420" customFormat="1" x14ac:dyDescent="0.2">
      <c r="A908" s="531"/>
      <c r="K908" s="504"/>
      <c r="L908" s="503"/>
      <c r="M908" s="503"/>
      <c r="N908" s="504"/>
      <c r="O908" s="504"/>
      <c r="P908" s="504"/>
      <c r="Q908" s="504"/>
      <c r="R908" s="504"/>
      <c r="S908" s="504"/>
      <c r="T908" s="504"/>
      <c r="U908" s="504"/>
      <c r="V908" s="504"/>
      <c r="W908" s="504"/>
      <c r="X908" s="504"/>
      <c r="Y908" s="504"/>
      <c r="Z908" s="504"/>
      <c r="AA908" s="504"/>
      <c r="AB908" s="504"/>
      <c r="AC908" s="504"/>
      <c r="AD908" s="504"/>
    </row>
    <row r="909" spans="1:30" s="420" customFormat="1" x14ac:dyDescent="0.2">
      <c r="A909" s="531"/>
      <c r="K909" s="504"/>
      <c r="L909" s="503"/>
      <c r="M909" s="503"/>
      <c r="N909" s="504"/>
      <c r="O909" s="504"/>
      <c r="P909" s="504"/>
      <c r="Q909" s="504"/>
      <c r="R909" s="504"/>
      <c r="S909" s="504"/>
      <c r="T909" s="504"/>
      <c r="U909" s="504"/>
      <c r="V909" s="504"/>
      <c r="W909" s="504"/>
      <c r="X909" s="504"/>
      <c r="Y909" s="504"/>
      <c r="Z909" s="504"/>
      <c r="AA909" s="504"/>
      <c r="AB909" s="504"/>
      <c r="AC909" s="504"/>
      <c r="AD909" s="504"/>
    </row>
    <row r="910" spans="1:30" s="420" customFormat="1" x14ac:dyDescent="0.2">
      <c r="A910" s="531"/>
      <c r="K910" s="504"/>
      <c r="L910" s="503"/>
      <c r="M910" s="503"/>
      <c r="N910" s="504"/>
      <c r="O910" s="504"/>
      <c r="P910" s="504"/>
      <c r="Q910" s="504"/>
      <c r="R910" s="504"/>
      <c r="S910" s="504"/>
      <c r="T910" s="504"/>
      <c r="U910" s="504"/>
      <c r="V910" s="504"/>
      <c r="W910" s="504"/>
      <c r="X910" s="504"/>
      <c r="Y910" s="504"/>
      <c r="Z910" s="504"/>
      <c r="AA910" s="504"/>
      <c r="AB910" s="504"/>
      <c r="AC910" s="504"/>
      <c r="AD910" s="504"/>
    </row>
    <row r="911" spans="1:30" s="420" customFormat="1" x14ac:dyDescent="0.2">
      <c r="A911" s="531"/>
      <c r="K911" s="504"/>
      <c r="L911" s="503"/>
      <c r="M911" s="503"/>
      <c r="N911" s="504"/>
      <c r="O911" s="504"/>
      <c r="P911" s="504"/>
      <c r="Q911" s="504"/>
      <c r="R911" s="504"/>
      <c r="S911" s="504"/>
      <c r="T911" s="504"/>
      <c r="U911" s="504"/>
      <c r="V911" s="504"/>
      <c r="W911" s="504"/>
      <c r="X911" s="504"/>
      <c r="Y911" s="504"/>
      <c r="Z911" s="504"/>
      <c r="AA911" s="504"/>
      <c r="AB911" s="504"/>
      <c r="AC911" s="504"/>
      <c r="AD911" s="504"/>
    </row>
    <row r="912" spans="1:30" s="420" customFormat="1" x14ac:dyDescent="0.2">
      <c r="A912" s="531"/>
      <c r="K912" s="504"/>
      <c r="L912" s="503"/>
      <c r="M912" s="503"/>
      <c r="N912" s="504"/>
      <c r="O912" s="504"/>
      <c r="P912" s="504"/>
      <c r="Q912" s="504"/>
      <c r="R912" s="504"/>
      <c r="S912" s="504"/>
      <c r="T912" s="504"/>
      <c r="U912" s="504"/>
      <c r="V912" s="504"/>
      <c r="W912" s="504"/>
      <c r="X912" s="504"/>
      <c r="Y912" s="504"/>
      <c r="Z912" s="504"/>
      <c r="AA912" s="504"/>
      <c r="AB912" s="504"/>
      <c r="AC912" s="504"/>
      <c r="AD912" s="504"/>
    </row>
    <row r="913" spans="1:30" s="420" customFormat="1" x14ac:dyDescent="0.2">
      <c r="A913" s="531"/>
      <c r="K913" s="504"/>
      <c r="L913" s="503"/>
      <c r="M913" s="503"/>
      <c r="N913" s="504"/>
      <c r="O913" s="504"/>
      <c r="P913" s="504"/>
      <c r="Q913" s="504"/>
      <c r="R913" s="504"/>
      <c r="S913" s="504"/>
      <c r="T913" s="504"/>
      <c r="U913" s="504"/>
      <c r="V913" s="504"/>
      <c r="W913" s="504"/>
      <c r="X913" s="504"/>
      <c r="Y913" s="504"/>
      <c r="Z913" s="504"/>
      <c r="AA913" s="504"/>
      <c r="AB913" s="504"/>
      <c r="AC913" s="504"/>
      <c r="AD913" s="504"/>
    </row>
    <row r="914" spans="1:30" s="420" customFormat="1" x14ac:dyDescent="0.2">
      <c r="A914" s="531"/>
      <c r="K914" s="504"/>
      <c r="L914" s="503"/>
      <c r="M914" s="503"/>
      <c r="N914" s="504"/>
      <c r="O914" s="504"/>
      <c r="P914" s="504"/>
      <c r="Q914" s="504"/>
      <c r="R914" s="504"/>
      <c r="S914" s="504"/>
      <c r="T914" s="504"/>
      <c r="U914" s="504"/>
      <c r="V914" s="504"/>
      <c r="W914" s="504"/>
      <c r="X914" s="504"/>
      <c r="Y914" s="504"/>
      <c r="Z914" s="504"/>
      <c r="AA914" s="504"/>
      <c r="AB914" s="504"/>
      <c r="AC914" s="504"/>
      <c r="AD914" s="504"/>
    </row>
    <row r="915" spans="1:30" s="420" customFormat="1" x14ac:dyDescent="0.2">
      <c r="A915" s="531"/>
      <c r="K915" s="504"/>
      <c r="L915" s="503"/>
      <c r="M915" s="503"/>
      <c r="N915" s="504"/>
      <c r="O915" s="504"/>
      <c r="P915" s="504"/>
      <c r="Q915" s="504"/>
      <c r="R915" s="504"/>
      <c r="S915" s="504"/>
      <c r="T915" s="504"/>
      <c r="U915" s="504"/>
      <c r="V915" s="504"/>
      <c r="W915" s="504"/>
      <c r="X915" s="504"/>
      <c r="Y915" s="504"/>
      <c r="Z915" s="504"/>
      <c r="AA915" s="504"/>
      <c r="AB915" s="504"/>
      <c r="AC915" s="504"/>
      <c r="AD915" s="504"/>
    </row>
    <row r="916" spans="1:30" s="420" customFormat="1" x14ac:dyDescent="0.2">
      <c r="A916" s="531"/>
      <c r="K916" s="504"/>
      <c r="L916" s="503"/>
      <c r="M916" s="503"/>
      <c r="N916" s="504"/>
      <c r="O916" s="504"/>
      <c r="P916" s="504"/>
      <c r="Q916" s="504"/>
      <c r="R916" s="504"/>
      <c r="S916" s="504"/>
      <c r="T916" s="504"/>
      <c r="U916" s="504"/>
      <c r="V916" s="504"/>
      <c r="W916" s="504"/>
      <c r="X916" s="504"/>
      <c r="Y916" s="504"/>
      <c r="Z916" s="504"/>
      <c r="AA916" s="504"/>
      <c r="AB916" s="504"/>
      <c r="AC916" s="504"/>
      <c r="AD916" s="504"/>
    </row>
    <row r="917" spans="1:30" s="420" customFormat="1" x14ac:dyDescent="0.2">
      <c r="A917" s="531"/>
      <c r="K917" s="504"/>
      <c r="L917" s="503"/>
      <c r="M917" s="503"/>
      <c r="N917" s="504"/>
      <c r="O917" s="504"/>
      <c r="P917" s="504"/>
      <c r="Q917" s="504"/>
      <c r="R917" s="504"/>
      <c r="S917" s="504"/>
      <c r="T917" s="504"/>
      <c r="U917" s="504"/>
      <c r="V917" s="504"/>
      <c r="W917" s="504"/>
      <c r="X917" s="504"/>
      <c r="Y917" s="504"/>
      <c r="Z917" s="504"/>
      <c r="AA917" s="504"/>
      <c r="AB917" s="504"/>
      <c r="AC917" s="504"/>
      <c r="AD917" s="504"/>
    </row>
    <row r="918" spans="1:30" s="420" customFormat="1" x14ac:dyDescent="0.2">
      <c r="A918" s="531"/>
      <c r="K918" s="504"/>
      <c r="L918" s="503"/>
      <c r="M918" s="503"/>
      <c r="N918" s="504"/>
      <c r="O918" s="504"/>
      <c r="P918" s="504"/>
      <c r="Q918" s="504"/>
      <c r="R918" s="504"/>
      <c r="S918" s="504"/>
      <c r="T918" s="504"/>
      <c r="U918" s="504"/>
      <c r="V918" s="504"/>
      <c r="W918" s="504"/>
      <c r="X918" s="504"/>
      <c r="Y918" s="504"/>
      <c r="Z918" s="504"/>
      <c r="AA918" s="504"/>
      <c r="AB918" s="504"/>
      <c r="AC918" s="504"/>
      <c r="AD918" s="504"/>
    </row>
    <row r="919" spans="1:30" s="420" customFormat="1" x14ac:dyDescent="0.2">
      <c r="A919" s="531"/>
      <c r="K919" s="504"/>
      <c r="L919" s="503"/>
      <c r="M919" s="503"/>
      <c r="N919" s="504"/>
      <c r="O919" s="504"/>
      <c r="P919" s="504"/>
      <c r="Q919" s="504"/>
      <c r="R919" s="504"/>
      <c r="S919" s="504"/>
      <c r="T919" s="504"/>
      <c r="U919" s="504"/>
      <c r="V919" s="504"/>
      <c r="W919" s="504"/>
      <c r="X919" s="504"/>
      <c r="Y919" s="504"/>
      <c r="Z919" s="504"/>
      <c r="AA919" s="504"/>
      <c r="AB919" s="504"/>
      <c r="AC919" s="504"/>
      <c r="AD919" s="504"/>
    </row>
    <row r="920" spans="1:30" s="420" customFormat="1" x14ac:dyDescent="0.2">
      <c r="A920" s="531"/>
      <c r="K920" s="504"/>
      <c r="L920" s="503"/>
      <c r="M920" s="503"/>
      <c r="N920" s="504"/>
      <c r="O920" s="504"/>
      <c r="P920" s="504"/>
      <c r="Q920" s="504"/>
      <c r="R920" s="504"/>
      <c r="S920" s="504"/>
      <c r="T920" s="504"/>
      <c r="U920" s="504"/>
      <c r="V920" s="504"/>
      <c r="W920" s="504"/>
      <c r="X920" s="504"/>
      <c r="Y920" s="504"/>
      <c r="Z920" s="504"/>
      <c r="AA920" s="504"/>
      <c r="AB920" s="504"/>
      <c r="AC920" s="504"/>
      <c r="AD920" s="504"/>
    </row>
    <row r="921" spans="1:30" s="420" customFormat="1" x14ac:dyDescent="0.2">
      <c r="A921" s="531"/>
      <c r="K921" s="504"/>
      <c r="L921" s="503"/>
      <c r="M921" s="503"/>
      <c r="N921" s="504"/>
      <c r="O921" s="504"/>
      <c r="P921" s="504"/>
      <c r="Q921" s="504"/>
      <c r="R921" s="504"/>
      <c r="S921" s="504"/>
      <c r="T921" s="504"/>
      <c r="U921" s="504"/>
      <c r="V921" s="504"/>
      <c r="W921" s="504"/>
      <c r="X921" s="504"/>
      <c r="Y921" s="504"/>
      <c r="Z921" s="504"/>
      <c r="AA921" s="504"/>
      <c r="AB921" s="504"/>
      <c r="AC921" s="504"/>
      <c r="AD921" s="504"/>
    </row>
    <row r="922" spans="1:30" s="420" customFormat="1" x14ac:dyDescent="0.2">
      <c r="A922" s="531"/>
      <c r="K922" s="504"/>
      <c r="L922" s="503"/>
      <c r="M922" s="503"/>
      <c r="N922" s="504"/>
      <c r="O922" s="504"/>
      <c r="P922" s="504"/>
      <c r="Q922" s="504"/>
      <c r="R922" s="504"/>
      <c r="S922" s="504"/>
      <c r="T922" s="504"/>
      <c r="U922" s="504"/>
      <c r="V922" s="504"/>
      <c r="W922" s="504"/>
      <c r="X922" s="504"/>
      <c r="Y922" s="504"/>
      <c r="Z922" s="504"/>
      <c r="AA922" s="504"/>
      <c r="AB922" s="504"/>
      <c r="AC922" s="504"/>
      <c r="AD922" s="504"/>
    </row>
    <row r="923" spans="1:30" s="420" customFormat="1" x14ac:dyDescent="0.2">
      <c r="A923" s="531"/>
      <c r="K923" s="504"/>
      <c r="L923" s="503"/>
      <c r="M923" s="503"/>
      <c r="N923" s="504"/>
      <c r="O923" s="504"/>
      <c r="P923" s="504"/>
      <c r="Q923" s="504"/>
      <c r="R923" s="504"/>
      <c r="S923" s="504"/>
      <c r="T923" s="504"/>
      <c r="U923" s="504"/>
      <c r="V923" s="504"/>
      <c r="W923" s="504"/>
      <c r="X923" s="504"/>
      <c r="Y923" s="504"/>
      <c r="Z923" s="504"/>
      <c r="AA923" s="504"/>
      <c r="AB923" s="504"/>
      <c r="AC923" s="504"/>
      <c r="AD923" s="504"/>
    </row>
    <row r="924" spans="1:30" s="420" customFormat="1" x14ac:dyDescent="0.2">
      <c r="A924" s="531"/>
      <c r="K924" s="504"/>
      <c r="L924" s="503"/>
      <c r="M924" s="503"/>
      <c r="N924" s="504"/>
      <c r="O924" s="504"/>
      <c r="P924" s="504"/>
      <c r="Q924" s="504"/>
      <c r="R924" s="504"/>
      <c r="S924" s="504"/>
      <c r="T924" s="504"/>
      <c r="U924" s="504"/>
      <c r="V924" s="504"/>
      <c r="W924" s="504"/>
      <c r="X924" s="504"/>
      <c r="Y924" s="504"/>
      <c r="Z924" s="504"/>
      <c r="AA924" s="504"/>
      <c r="AB924" s="504"/>
      <c r="AC924" s="504"/>
      <c r="AD924" s="504"/>
    </row>
    <row r="925" spans="1:30" s="420" customFormat="1" x14ac:dyDescent="0.2">
      <c r="A925" s="531"/>
      <c r="K925" s="504"/>
      <c r="L925" s="503"/>
      <c r="M925" s="503"/>
      <c r="N925" s="504"/>
      <c r="O925" s="504"/>
      <c r="P925" s="504"/>
      <c r="Q925" s="504"/>
      <c r="R925" s="504"/>
      <c r="S925" s="504"/>
      <c r="T925" s="504"/>
      <c r="U925" s="504"/>
      <c r="V925" s="504"/>
      <c r="W925" s="504"/>
      <c r="X925" s="504"/>
      <c r="Y925" s="504"/>
      <c r="Z925" s="504"/>
      <c r="AA925" s="504"/>
      <c r="AB925" s="504"/>
      <c r="AC925" s="504"/>
      <c r="AD925" s="504"/>
    </row>
    <row r="926" spans="1:30" s="420" customFormat="1" x14ac:dyDescent="0.2">
      <c r="A926" s="531"/>
      <c r="K926" s="504"/>
      <c r="L926" s="503"/>
      <c r="M926" s="503"/>
      <c r="N926" s="504"/>
      <c r="O926" s="504"/>
      <c r="P926" s="504"/>
      <c r="Q926" s="504"/>
      <c r="R926" s="504"/>
      <c r="S926" s="504"/>
      <c r="T926" s="504"/>
      <c r="U926" s="504"/>
      <c r="V926" s="504"/>
      <c r="W926" s="504"/>
      <c r="X926" s="504"/>
      <c r="Y926" s="504"/>
      <c r="Z926" s="504"/>
      <c r="AA926" s="504"/>
      <c r="AB926" s="504"/>
      <c r="AC926" s="504"/>
      <c r="AD926" s="504"/>
    </row>
    <row r="927" spans="1:30" s="420" customFormat="1" x14ac:dyDescent="0.2">
      <c r="A927" s="531"/>
      <c r="K927" s="504"/>
      <c r="L927" s="503"/>
      <c r="M927" s="503"/>
      <c r="N927" s="504"/>
      <c r="O927" s="504"/>
      <c r="P927" s="504"/>
      <c r="Q927" s="504"/>
      <c r="R927" s="504"/>
      <c r="S927" s="504"/>
      <c r="T927" s="504"/>
      <c r="U927" s="504"/>
      <c r="V927" s="504"/>
      <c r="W927" s="504"/>
      <c r="X927" s="504"/>
      <c r="Y927" s="504"/>
      <c r="Z927" s="504"/>
      <c r="AA927" s="504"/>
      <c r="AB927" s="504"/>
      <c r="AC927" s="504"/>
      <c r="AD927" s="504"/>
    </row>
    <row r="928" spans="1:30" s="420" customFormat="1" x14ac:dyDescent="0.2">
      <c r="A928" s="531"/>
      <c r="K928" s="504"/>
      <c r="L928" s="503"/>
      <c r="M928" s="503"/>
      <c r="N928" s="504"/>
      <c r="O928" s="504"/>
      <c r="P928" s="504"/>
      <c r="Q928" s="504"/>
      <c r="R928" s="504"/>
      <c r="S928" s="504"/>
      <c r="T928" s="504"/>
      <c r="U928" s="504"/>
      <c r="V928" s="504"/>
      <c r="W928" s="504"/>
      <c r="X928" s="504"/>
      <c r="Y928" s="504"/>
      <c r="Z928" s="504"/>
      <c r="AA928" s="504"/>
      <c r="AB928" s="504"/>
      <c r="AC928" s="504"/>
      <c r="AD928" s="504"/>
    </row>
    <row r="929" spans="1:30" s="420" customFormat="1" x14ac:dyDescent="0.2">
      <c r="A929" s="531"/>
      <c r="K929" s="504"/>
      <c r="L929" s="503"/>
      <c r="M929" s="503"/>
      <c r="N929" s="504"/>
      <c r="O929" s="504"/>
      <c r="P929" s="504"/>
      <c r="Q929" s="504"/>
      <c r="R929" s="504"/>
      <c r="S929" s="504"/>
      <c r="T929" s="504"/>
      <c r="U929" s="504"/>
      <c r="V929" s="504"/>
      <c r="W929" s="504"/>
      <c r="X929" s="504"/>
      <c r="Y929" s="504"/>
      <c r="Z929" s="504"/>
      <c r="AA929" s="504"/>
      <c r="AB929" s="504"/>
      <c r="AC929" s="504"/>
      <c r="AD929" s="504"/>
    </row>
    <row r="930" spans="1:30" s="420" customFormat="1" x14ac:dyDescent="0.2">
      <c r="A930" s="531"/>
      <c r="K930" s="504"/>
      <c r="L930" s="503"/>
      <c r="M930" s="503"/>
      <c r="N930" s="504"/>
      <c r="O930" s="504"/>
      <c r="P930" s="504"/>
      <c r="Q930" s="504"/>
      <c r="R930" s="504"/>
      <c r="S930" s="504"/>
      <c r="T930" s="504"/>
      <c r="U930" s="504"/>
      <c r="V930" s="504"/>
      <c r="W930" s="504"/>
      <c r="X930" s="504"/>
      <c r="Y930" s="504"/>
      <c r="Z930" s="504"/>
      <c r="AA930" s="504"/>
      <c r="AB930" s="504"/>
      <c r="AC930" s="504"/>
      <c r="AD930" s="504"/>
    </row>
    <row r="931" spans="1:30" s="420" customFormat="1" x14ac:dyDescent="0.2">
      <c r="A931" s="531"/>
      <c r="K931" s="504"/>
      <c r="L931" s="503"/>
      <c r="M931" s="503"/>
      <c r="N931" s="504"/>
      <c r="O931" s="504"/>
      <c r="P931" s="504"/>
      <c r="Q931" s="504"/>
      <c r="R931" s="504"/>
      <c r="S931" s="504"/>
      <c r="T931" s="504"/>
      <c r="U931" s="504"/>
      <c r="V931" s="504"/>
      <c r="W931" s="504"/>
      <c r="X931" s="504"/>
      <c r="Y931" s="504"/>
      <c r="Z931" s="504"/>
      <c r="AA931" s="504"/>
      <c r="AB931" s="504"/>
      <c r="AC931" s="504"/>
      <c r="AD931" s="504"/>
    </row>
    <row r="932" spans="1:30" s="420" customFormat="1" x14ac:dyDescent="0.2">
      <c r="A932" s="531"/>
      <c r="K932" s="504"/>
      <c r="L932" s="503"/>
      <c r="M932" s="503"/>
      <c r="N932" s="504"/>
      <c r="O932" s="504"/>
      <c r="P932" s="504"/>
      <c r="Q932" s="504"/>
      <c r="R932" s="504"/>
      <c r="S932" s="504"/>
      <c r="T932" s="504"/>
      <c r="U932" s="504"/>
      <c r="V932" s="504"/>
      <c r="W932" s="504"/>
      <c r="X932" s="504"/>
      <c r="Y932" s="504"/>
      <c r="Z932" s="504"/>
      <c r="AA932" s="504"/>
      <c r="AB932" s="504"/>
      <c r="AC932" s="504"/>
      <c r="AD932" s="504"/>
    </row>
    <row r="933" spans="1:30" s="420" customFormat="1" x14ac:dyDescent="0.2">
      <c r="A933" s="531"/>
      <c r="K933" s="504"/>
      <c r="L933" s="503"/>
      <c r="M933" s="503"/>
      <c r="N933" s="504"/>
      <c r="O933" s="504"/>
      <c r="P933" s="504"/>
      <c r="Q933" s="504"/>
      <c r="R933" s="504"/>
      <c r="S933" s="504"/>
      <c r="T933" s="504"/>
      <c r="U933" s="504"/>
      <c r="V933" s="504"/>
      <c r="W933" s="504"/>
      <c r="X933" s="504"/>
      <c r="Y933" s="504"/>
      <c r="Z933" s="504"/>
      <c r="AA933" s="504"/>
      <c r="AB933" s="504"/>
      <c r="AC933" s="504"/>
      <c r="AD933" s="504"/>
    </row>
    <row r="934" spans="1:30" s="420" customFormat="1" x14ac:dyDescent="0.2">
      <c r="A934" s="531"/>
      <c r="K934" s="504"/>
      <c r="L934" s="503"/>
      <c r="M934" s="503"/>
      <c r="N934" s="504"/>
      <c r="O934" s="504"/>
      <c r="P934" s="504"/>
      <c r="Q934" s="504"/>
      <c r="R934" s="504"/>
      <c r="S934" s="504"/>
      <c r="T934" s="504"/>
      <c r="U934" s="504"/>
      <c r="V934" s="504"/>
      <c r="W934" s="504"/>
      <c r="X934" s="504"/>
      <c r="Y934" s="504"/>
      <c r="Z934" s="504"/>
      <c r="AA934" s="504"/>
      <c r="AB934" s="504"/>
      <c r="AC934" s="504"/>
      <c r="AD934" s="504"/>
    </row>
    <row r="935" spans="1:30" s="420" customFormat="1" x14ac:dyDescent="0.2">
      <c r="A935" s="531"/>
      <c r="K935" s="504"/>
      <c r="L935" s="503"/>
      <c r="M935" s="503"/>
      <c r="N935" s="504"/>
      <c r="O935" s="504"/>
      <c r="P935" s="504"/>
      <c r="Q935" s="504"/>
      <c r="R935" s="504"/>
      <c r="S935" s="504"/>
      <c r="T935" s="504"/>
      <c r="U935" s="504"/>
      <c r="V935" s="504"/>
      <c r="W935" s="504"/>
      <c r="X935" s="504"/>
      <c r="Y935" s="504"/>
      <c r="Z935" s="504"/>
      <c r="AA935" s="504"/>
      <c r="AB935" s="504"/>
      <c r="AC935" s="504"/>
      <c r="AD935" s="504"/>
    </row>
    <row r="936" spans="1:30" s="420" customFormat="1" x14ac:dyDescent="0.2">
      <c r="A936" s="531"/>
      <c r="K936" s="504"/>
      <c r="L936" s="503"/>
      <c r="M936" s="503"/>
      <c r="N936" s="504"/>
      <c r="O936" s="504"/>
      <c r="P936" s="504"/>
      <c r="Q936" s="504"/>
      <c r="R936" s="504"/>
      <c r="S936" s="504"/>
      <c r="T936" s="504"/>
      <c r="U936" s="504"/>
      <c r="V936" s="504"/>
      <c r="W936" s="504"/>
      <c r="X936" s="504"/>
      <c r="Y936" s="504"/>
      <c r="Z936" s="504"/>
      <c r="AA936" s="504"/>
      <c r="AB936" s="504"/>
      <c r="AC936" s="504"/>
      <c r="AD936" s="504"/>
    </row>
    <row r="937" spans="1:30" s="420" customFormat="1" x14ac:dyDescent="0.2">
      <c r="A937" s="531"/>
      <c r="K937" s="504"/>
      <c r="L937" s="503"/>
      <c r="M937" s="503"/>
      <c r="N937" s="504"/>
      <c r="O937" s="504"/>
      <c r="P937" s="504"/>
      <c r="Q937" s="504"/>
      <c r="R937" s="504"/>
      <c r="S937" s="504"/>
      <c r="T937" s="504"/>
      <c r="U937" s="504"/>
      <c r="V937" s="504"/>
      <c r="W937" s="504"/>
      <c r="X937" s="504"/>
      <c r="Y937" s="504"/>
      <c r="Z937" s="504"/>
      <c r="AA937" s="504"/>
      <c r="AB937" s="504"/>
      <c r="AC937" s="504"/>
      <c r="AD937" s="504"/>
    </row>
    <row r="938" spans="1:30" s="420" customFormat="1" x14ac:dyDescent="0.2">
      <c r="A938" s="531"/>
      <c r="K938" s="504"/>
      <c r="L938" s="503"/>
      <c r="M938" s="503"/>
      <c r="N938" s="504"/>
      <c r="O938" s="504"/>
      <c r="P938" s="504"/>
      <c r="Q938" s="504"/>
      <c r="R938" s="504"/>
      <c r="S938" s="504"/>
      <c r="T938" s="504"/>
      <c r="U938" s="504"/>
      <c r="V938" s="504"/>
      <c r="W938" s="504"/>
      <c r="X938" s="504"/>
      <c r="Y938" s="504"/>
      <c r="Z938" s="504"/>
      <c r="AA938" s="504"/>
      <c r="AB938" s="504"/>
      <c r="AC938" s="504"/>
      <c r="AD938" s="504"/>
    </row>
    <row r="939" spans="1:30" s="420" customFormat="1" x14ac:dyDescent="0.2">
      <c r="A939" s="531"/>
      <c r="K939" s="504"/>
      <c r="L939" s="503"/>
      <c r="M939" s="503"/>
      <c r="N939" s="504"/>
      <c r="O939" s="504"/>
      <c r="P939" s="504"/>
      <c r="Q939" s="504"/>
      <c r="R939" s="504"/>
      <c r="S939" s="504"/>
      <c r="T939" s="504"/>
      <c r="U939" s="504"/>
      <c r="V939" s="504"/>
      <c r="W939" s="504"/>
      <c r="X939" s="504"/>
      <c r="Y939" s="504"/>
      <c r="Z939" s="504"/>
      <c r="AA939" s="504"/>
      <c r="AB939" s="504"/>
      <c r="AC939" s="504"/>
      <c r="AD939" s="504"/>
    </row>
    <row r="940" spans="1:30" s="420" customFormat="1" x14ac:dyDescent="0.2">
      <c r="A940" s="531"/>
      <c r="K940" s="504"/>
      <c r="L940" s="503"/>
      <c r="M940" s="503"/>
      <c r="N940" s="504"/>
      <c r="O940" s="504"/>
      <c r="P940" s="504"/>
      <c r="Q940" s="504"/>
      <c r="R940" s="504"/>
      <c r="S940" s="504"/>
      <c r="T940" s="504"/>
      <c r="U940" s="504"/>
      <c r="V940" s="504"/>
      <c r="W940" s="504"/>
      <c r="X940" s="504"/>
      <c r="Y940" s="504"/>
      <c r="Z940" s="504"/>
      <c r="AA940" s="504"/>
      <c r="AB940" s="504"/>
      <c r="AC940" s="504"/>
      <c r="AD940" s="504"/>
    </row>
    <row r="941" spans="1:30" s="420" customFormat="1" x14ac:dyDescent="0.2">
      <c r="A941" s="531"/>
      <c r="K941" s="504"/>
      <c r="L941" s="503"/>
      <c r="M941" s="503"/>
      <c r="N941" s="504"/>
      <c r="O941" s="504"/>
      <c r="P941" s="504"/>
      <c r="Q941" s="504"/>
      <c r="R941" s="504"/>
      <c r="S941" s="504"/>
      <c r="T941" s="504"/>
      <c r="U941" s="504"/>
      <c r="V941" s="504"/>
      <c r="W941" s="504"/>
      <c r="X941" s="504"/>
      <c r="Y941" s="504"/>
      <c r="Z941" s="504"/>
      <c r="AA941" s="504"/>
      <c r="AB941" s="504"/>
      <c r="AC941" s="504"/>
      <c r="AD941" s="504"/>
    </row>
    <row r="942" spans="1:30" s="420" customFormat="1" x14ac:dyDescent="0.2">
      <c r="A942" s="531"/>
      <c r="K942" s="504"/>
      <c r="L942" s="503"/>
      <c r="M942" s="503"/>
      <c r="N942" s="504"/>
      <c r="O942" s="504"/>
      <c r="P942" s="504"/>
      <c r="Q942" s="504"/>
      <c r="R942" s="504"/>
      <c r="S942" s="504"/>
      <c r="T942" s="504"/>
      <c r="U942" s="504"/>
      <c r="V942" s="504"/>
      <c r="W942" s="504"/>
      <c r="X942" s="504"/>
      <c r="Y942" s="504"/>
      <c r="Z942" s="504"/>
      <c r="AA942" s="504"/>
      <c r="AB942" s="504"/>
      <c r="AC942" s="504"/>
      <c r="AD942" s="504"/>
    </row>
    <row r="943" spans="1:30" s="420" customFormat="1" x14ac:dyDescent="0.2">
      <c r="A943" s="531"/>
      <c r="K943" s="504"/>
      <c r="L943" s="503"/>
      <c r="M943" s="503"/>
      <c r="N943" s="504"/>
      <c r="O943" s="504"/>
      <c r="P943" s="504"/>
      <c r="Q943" s="504"/>
      <c r="R943" s="504"/>
      <c r="S943" s="504"/>
      <c r="T943" s="504"/>
      <c r="U943" s="504"/>
      <c r="V943" s="504"/>
      <c r="W943" s="504"/>
      <c r="X943" s="504"/>
      <c r="Y943" s="504"/>
      <c r="Z943" s="504"/>
      <c r="AA943" s="504"/>
      <c r="AB943" s="504"/>
      <c r="AC943" s="504"/>
      <c r="AD943" s="504"/>
    </row>
    <row r="944" spans="1:30" s="420" customFormat="1" x14ac:dyDescent="0.2">
      <c r="A944" s="531"/>
      <c r="K944" s="504"/>
      <c r="L944" s="503"/>
      <c r="M944" s="503"/>
      <c r="N944" s="504"/>
      <c r="O944" s="504"/>
      <c r="P944" s="504"/>
      <c r="Q944" s="504"/>
      <c r="R944" s="504"/>
      <c r="S944" s="504"/>
      <c r="T944" s="504"/>
      <c r="U944" s="504"/>
      <c r="V944" s="504"/>
      <c r="W944" s="504"/>
      <c r="X944" s="504"/>
      <c r="Y944" s="504"/>
      <c r="Z944" s="504"/>
      <c r="AA944" s="504"/>
      <c r="AB944" s="504"/>
      <c r="AC944" s="504"/>
      <c r="AD944" s="504"/>
    </row>
    <row r="945" spans="1:30" s="420" customFormat="1" x14ac:dyDescent="0.2">
      <c r="A945" s="531"/>
      <c r="K945" s="504"/>
      <c r="L945" s="503"/>
      <c r="M945" s="503"/>
      <c r="N945" s="504"/>
      <c r="O945" s="504"/>
      <c r="P945" s="504"/>
      <c r="Q945" s="504"/>
      <c r="R945" s="504"/>
      <c r="S945" s="504"/>
      <c r="T945" s="504"/>
      <c r="U945" s="504"/>
      <c r="V945" s="504"/>
      <c r="W945" s="504"/>
      <c r="X945" s="504"/>
      <c r="Y945" s="504"/>
      <c r="Z945" s="504"/>
      <c r="AA945" s="504"/>
      <c r="AB945" s="504"/>
      <c r="AC945" s="504"/>
      <c r="AD945" s="504"/>
    </row>
    <row r="946" spans="1:30" s="420" customFormat="1" x14ac:dyDescent="0.2">
      <c r="A946" s="531"/>
      <c r="K946" s="504"/>
      <c r="L946" s="503"/>
      <c r="M946" s="503"/>
      <c r="N946" s="504"/>
      <c r="O946" s="504"/>
      <c r="P946" s="504"/>
      <c r="Q946" s="504"/>
      <c r="R946" s="504"/>
      <c r="S946" s="504"/>
      <c r="T946" s="504"/>
      <c r="U946" s="504"/>
      <c r="V946" s="504"/>
      <c r="W946" s="504"/>
      <c r="X946" s="504"/>
      <c r="Y946" s="504"/>
      <c r="Z946" s="504"/>
      <c r="AA946" s="504"/>
      <c r="AB946" s="504"/>
      <c r="AC946" s="504"/>
      <c r="AD946" s="504"/>
    </row>
    <row r="947" spans="1:30" s="420" customFormat="1" x14ac:dyDescent="0.2">
      <c r="A947" s="531"/>
      <c r="K947" s="504"/>
      <c r="L947" s="503"/>
      <c r="M947" s="503"/>
      <c r="N947" s="504"/>
      <c r="O947" s="504"/>
      <c r="P947" s="504"/>
      <c r="Q947" s="504"/>
      <c r="R947" s="504"/>
      <c r="S947" s="504"/>
      <c r="T947" s="504"/>
      <c r="U947" s="504"/>
      <c r="V947" s="504"/>
      <c r="W947" s="504"/>
      <c r="X947" s="504"/>
      <c r="Y947" s="504"/>
      <c r="Z947" s="504"/>
      <c r="AA947" s="504"/>
      <c r="AB947" s="504"/>
      <c r="AC947" s="504"/>
      <c r="AD947" s="504"/>
    </row>
    <row r="948" spans="1:30" s="420" customFormat="1" x14ac:dyDescent="0.2">
      <c r="A948" s="531"/>
      <c r="K948" s="504"/>
      <c r="L948" s="503"/>
      <c r="M948" s="503"/>
      <c r="N948" s="504"/>
      <c r="O948" s="504"/>
      <c r="P948" s="504"/>
      <c r="Q948" s="504"/>
      <c r="R948" s="504"/>
      <c r="S948" s="504"/>
      <c r="T948" s="504"/>
      <c r="U948" s="504"/>
      <c r="V948" s="504"/>
      <c r="W948" s="504"/>
      <c r="X948" s="504"/>
      <c r="Y948" s="504"/>
      <c r="Z948" s="504"/>
      <c r="AA948" s="504"/>
      <c r="AB948" s="504"/>
      <c r="AC948" s="504"/>
      <c r="AD948" s="504"/>
    </row>
    <row r="949" spans="1:30" s="420" customFormat="1" x14ac:dyDescent="0.2">
      <c r="A949" s="531"/>
      <c r="K949" s="504"/>
      <c r="L949" s="503"/>
      <c r="M949" s="503"/>
      <c r="N949" s="504"/>
      <c r="O949" s="504"/>
      <c r="P949" s="504"/>
      <c r="Q949" s="504"/>
      <c r="R949" s="504"/>
      <c r="S949" s="504"/>
      <c r="T949" s="504"/>
      <c r="U949" s="504"/>
      <c r="V949" s="504"/>
      <c r="W949" s="504"/>
      <c r="X949" s="504"/>
      <c r="Y949" s="504"/>
      <c r="Z949" s="504"/>
      <c r="AA949" s="504"/>
      <c r="AB949" s="504"/>
      <c r="AC949" s="504"/>
      <c r="AD949" s="504"/>
    </row>
    <row r="950" spans="1:30" s="420" customFormat="1" x14ac:dyDescent="0.2">
      <c r="A950" s="531"/>
      <c r="K950" s="504"/>
      <c r="L950" s="503"/>
      <c r="M950" s="503"/>
      <c r="N950" s="504"/>
      <c r="O950" s="504"/>
      <c r="P950" s="504"/>
      <c r="Q950" s="504"/>
      <c r="R950" s="504"/>
      <c r="S950" s="504"/>
      <c r="T950" s="504"/>
      <c r="U950" s="504"/>
      <c r="V950" s="504"/>
      <c r="W950" s="504"/>
      <c r="X950" s="504"/>
      <c r="Y950" s="504"/>
      <c r="Z950" s="504"/>
      <c r="AA950" s="504"/>
      <c r="AB950" s="504"/>
      <c r="AC950" s="504"/>
      <c r="AD950" s="504"/>
    </row>
    <row r="951" spans="1:30" s="420" customFormat="1" x14ac:dyDescent="0.2">
      <c r="A951" s="531"/>
      <c r="K951" s="504"/>
      <c r="L951" s="503"/>
      <c r="M951" s="503"/>
      <c r="N951" s="504"/>
      <c r="O951" s="504"/>
      <c r="P951" s="504"/>
      <c r="Q951" s="504"/>
      <c r="R951" s="504"/>
      <c r="S951" s="504"/>
      <c r="T951" s="504"/>
      <c r="U951" s="504"/>
      <c r="V951" s="504"/>
      <c r="W951" s="504"/>
      <c r="X951" s="504"/>
      <c r="Y951" s="504"/>
      <c r="Z951" s="504"/>
      <c r="AA951" s="504"/>
      <c r="AB951" s="504"/>
      <c r="AC951" s="504"/>
      <c r="AD951" s="504"/>
    </row>
    <row r="952" spans="1:30" s="420" customFormat="1" x14ac:dyDescent="0.2">
      <c r="A952" s="531"/>
      <c r="K952" s="504"/>
      <c r="L952" s="503"/>
      <c r="M952" s="503"/>
      <c r="N952" s="504"/>
      <c r="O952" s="504"/>
      <c r="P952" s="504"/>
      <c r="Q952" s="504"/>
      <c r="R952" s="504"/>
      <c r="S952" s="504"/>
      <c r="T952" s="504"/>
      <c r="U952" s="504"/>
      <c r="V952" s="504"/>
      <c r="W952" s="504"/>
      <c r="X952" s="504"/>
      <c r="Y952" s="504"/>
      <c r="Z952" s="504"/>
      <c r="AA952" s="504"/>
      <c r="AB952" s="504"/>
      <c r="AC952" s="504"/>
      <c r="AD952" s="504"/>
    </row>
    <row r="953" spans="1:30" s="420" customFormat="1" x14ac:dyDescent="0.2">
      <c r="A953" s="531"/>
      <c r="K953" s="504"/>
      <c r="L953" s="503"/>
      <c r="M953" s="503"/>
      <c r="N953" s="504"/>
      <c r="O953" s="504"/>
      <c r="P953" s="504"/>
      <c r="Q953" s="504"/>
      <c r="R953" s="504"/>
      <c r="S953" s="504"/>
      <c r="T953" s="504"/>
      <c r="U953" s="504"/>
      <c r="V953" s="504"/>
      <c r="W953" s="504"/>
      <c r="X953" s="504"/>
      <c r="Y953" s="504"/>
      <c r="Z953" s="504"/>
      <c r="AA953" s="504"/>
      <c r="AB953" s="504"/>
      <c r="AC953" s="504"/>
      <c r="AD953" s="504"/>
    </row>
    <row r="954" spans="1:30" s="420" customFormat="1" x14ac:dyDescent="0.2">
      <c r="A954" s="531"/>
      <c r="K954" s="504"/>
      <c r="L954" s="503"/>
      <c r="M954" s="503"/>
      <c r="N954" s="504"/>
      <c r="O954" s="504"/>
      <c r="P954" s="504"/>
      <c r="Q954" s="504"/>
      <c r="R954" s="504"/>
      <c r="S954" s="504"/>
      <c r="T954" s="504"/>
      <c r="U954" s="504"/>
      <c r="V954" s="504"/>
      <c r="W954" s="504"/>
      <c r="X954" s="504"/>
      <c r="Y954" s="504"/>
      <c r="Z954" s="504"/>
      <c r="AA954" s="504"/>
      <c r="AB954" s="504"/>
      <c r="AC954" s="504"/>
      <c r="AD954" s="504"/>
    </row>
    <row r="955" spans="1:30" s="420" customFormat="1" x14ac:dyDescent="0.2">
      <c r="A955" s="531"/>
      <c r="K955" s="504"/>
      <c r="L955" s="503"/>
      <c r="M955" s="503"/>
      <c r="N955" s="504"/>
      <c r="O955" s="504"/>
      <c r="P955" s="504"/>
      <c r="Q955" s="504"/>
      <c r="R955" s="504"/>
      <c r="S955" s="504"/>
      <c r="T955" s="504"/>
      <c r="U955" s="504"/>
      <c r="V955" s="504"/>
      <c r="W955" s="504"/>
      <c r="X955" s="504"/>
      <c r="Y955" s="504"/>
      <c r="Z955" s="504"/>
      <c r="AA955" s="504"/>
      <c r="AB955" s="504"/>
      <c r="AC955" s="504"/>
      <c r="AD955" s="504"/>
    </row>
    <row r="956" spans="1:30" s="420" customFormat="1" x14ac:dyDescent="0.2">
      <c r="A956" s="531"/>
      <c r="K956" s="504"/>
      <c r="L956" s="503"/>
      <c r="M956" s="503"/>
      <c r="N956" s="504"/>
      <c r="O956" s="504"/>
      <c r="P956" s="504"/>
      <c r="Q956" s="504"/>
      <c r="R956" s="504"/>
      <c r="S956" s="504"/>
      <c r="T956" s="504"/>
      <c r="U956" s="504"/>
      <c r="V956" s="504"/>
      <c r="W956" s="504"/>
      <c r="X956" s="504"/>
      <c r="Y956" s="504"/>
      <c r="Z956" s="504"/>
      <c r="AA956" s="504"/>
      <c r="AB956" s="504"/>
      <c r="AC956" s="504"/>
      <c r="AD956" s="504"/>
    </row>
    <row r="957" spans="1:30" s="420" customFormat="1" x14ac:dyDescent="0.2">
      <c r="A957" s="531"/>
      <c r="K957" s="504"/>
      <c r="L957" s="503"/>
      <c r="M957" s="503"/>
      <c r="N957" s="504"/>
      <c r="O957" s="504"/>
      <c r="P957" s="504"/>
      <c r="Q957" s="504"/>
      <c r="R957" s="504"/>
      <c r="S957" s="504"/>
      <c r="T957" s="504"/>
      <c r="U957" s="504"/>
      <c r="V957" s="504"/>
      <c r="W957" s="504"/>
      <c r="X957" s="504"/>
      <c r="Y957" s="504"/>
      <c r="Z957" s="504"/>
      <c r="AA957" s="504"/>
      <c r="AB957" s="504"/>
      <c r="AC957" s="504"/>
      <c r="AD957" s="504"/>
    </row>
    <row r="958" spans="1:30" s="420" customFormat="1" x14ac:dyDescent="0.2">
      <c r="A958" s="531"/>
      <c r="K958" s="504"/>
      <c r="L958" s="503"/>
      <c r="M958" s="503"/>
      <c r="N958" s="504"/>
      <c r="O958" s="504"/>
      <c r="P958" s="504"/>
      <c r="Q958" s="504"/>
      <c r="R958" s="504"/>
      <c r="S958" s="504"/>
      <c r="T958" s="504"/>
      <c r="U958" s="504"/>
      <c r="V958" s="504"/>
      <c r="W958" s="504"/>
      <c r="X958" s="504"/>
      <c r="Y958" s="504"/>
      <c r="Z958" s="504"/>
      <c r="AA958" s="504"/>
      <c r="AB958" s="504"/>
      <c r="AC958" s="504"/>
      <c r="AD958" s="504"/>
    </row>
    <row r="959" spans="1:30" s="420" customFormat="1" x14ac:dyDescent="0.2">
      <c r="A959" s="531"/>
      <c r="K959" s="504"/>
      <c r="L959" s="503"/>
      <c r="M959" s="503"/>
      <c r="N959" s="504"/>
      <c r="O959" s="504"/>
      <c r="P959" s="504"/>
      <c r="Q959" s="504"/>
      <c r="R959" s="504"/>
      <c r="S959" s="504"/>
      <c r="T959" s="504"/>
      <c r="U959" s="504"/>
      <c r="V959" s="504"/>
      <c r="W959" s="504"/>
      <c r="X959" s="504"/>
      <c r="Y959" s="504"/>
      <c r="Z959" s="504"/>
      <c r="AA959" s="504"/>
      <c r="AB959" s="504"/>
      <c r="AC959" s="504"/>
      <c r="AD959" s="504"/>
    </row>
    <row r="960" spans="1:30" s="420" customFormat="1" x14ac:dyDescent="0.2">
      <c r="A960" s="531"/>
      <c r="K960" s="504"/>
      <c r="L960" s="503"/>
      <c r="M960" s="503"/>
      <c r="N960" s="504"/>
      <c r="O960" s="504"/>
      <c r="P960" s="504"/>
      <c r="Q960" s="504"/>
      <c r="R960" s="504"/>
      <c r="S960" s="504"/>
      <c r="T960" s="504"/>
      <c r="U960" s="504"/>
      <c r="V960" s="504"/>
      <c r="W960" s="504"/>
      <c r="X960" s="504"/>
      <c r="Y960" s="504"/>
      <c r="Z960" s="504"/>
      <c r="AA960" s="504"/>
      <c r="AB960" s="504"/>
      <c r="AC960" s="504"/>
      <c r="AD960" s="504"/>
    </row>
    <row r="961" spans="1:30" s="420" customFormat="1" x14ac:dyDescent="0.2">
      <c r="A961" s="531"/>
      <c r="K961" s="504"/>
      <c r="L961" s="503"/>
      <c r="M961" s="503"/>
      <c r="N961" s="504"/>
      <c r="O961" s="504"/>
      <c r="P961" s="504"/>
      <c r="Q961" s="504"/>
      <c r="R961" s="504"/>
      <c r="S961" s="504"/>
      <c r="T961" s="504"/>
      <c r="U961" s="504"/>
      <c r="V961" s="504"/>
      <c r="W961" s="504"/>
      <c r="X961" s="504"/>
      <c r="Y961" s="504"/>
      <c r="Z961" s="504"/>
      <c r="AA961" s="504"/>
      <c r="AB961" s="504"/>
      <c r="AC961" s="504"/>
      <c r="AD961" s="504"/>
    </row>
    <row r="962" spans="1:30" s="420" customFormat="1" x14ac:dyDescent="0.2">
      <c r="A962" s="531"/>
      <c r="K962" s="504"/>
      <c r="L962" s="503"/>
      <c r="M962" s="503"/>
      <c r="N962" s="504"/>
      <c r="O962" s="504"/>
      <c r="P962" s="504"/>
      <c r="Q962" s="504"/>
      <c r="R962" s="504"/>
      <c r="S962" s="504"/>
      <c r="T962" s="504"/>
      <c r="U962" s="504"/>
      <c r="V962" s="504"/>
      <c r="W962" s="504"/>
      <c r="X962" s="504"/>
      <c r="Y962" s="504"/>
      <c r="Z962" s="504"/>
      <c r="AA962" s="504"/>
      <c r="AB962" s="504"/>
      <c r="AC962" s="504"/>
      <c r="AD962" s="504"/>
    </row>
    <row r="963" spans="1:30" s="420" customFormat="1" x14ac:dyDescent="0.2">
      <c r="A963" s="531"/>
      <c r="K963" s="504"/>
      <c r="L963" s="503"/>
      <c r="M963" s="503"/>
      <c r="N963" s="504"/>
      <c r="O963" s="504"/>
      <c r="P963" s="504"/>
      <c r="Q963" s="504"/>
      <c r="R963" s="504"/>
      <c r="S963" s="504"/>
      <c r="T963" s="504"/>
      <c r="U963" s="504"/>
      <c r="V963" s="504"/>
      <c r="W963" s="504"/>
      <c r="X963" s="504"/>
      <c r="Y963" s="504"/>
      <c r="Z963" s="504"/>
      <c r="AA963" s="504"/>
      <c r="AB963" s="504"/>
      <c r="AC963" s="504"/>
      <c r="AD963" s="504"/>
    </row>
    <row r="964" spans="1:30" s="420" customFormat="1" x14ac:dyDescent="0.2">
      <c r="A964" s="531"/>
      <c r="K964" s="504"/>
      <c r="L964" s="503"/>
      <c r="M964" s="503"/>
      <c r="N964" s="504"/>
      <c r="O964" s="504"/>
      <c r="P964" s="504"/>
      <c r="Q964" s="504"/>
      <c r="R964" s="504"/>
      <c r="S964" s="504"/>
      <c r="T964" s="504"/>
      <c r="U964" s="504"/>
      <c r="V964" s="504"/>
      <c r="W964" s="504"/>
      <c r="X964" s="504"/>
      <c r="Y964" s="504"/>
      <c r="Z964" s="504"/>
      <c r="AA964" s="504"/>
      <c r="AB964" s="504"/>
      <c r="AC964" s="504"/>
      <c r="AD964" s="504"/>
    </row>
    <row r="965" spans="1:30" s="420" customFormat="1" x14ac:dyDescent="0.2">
      <c r="A965" s="531"/>
      <c r="K965" s="504"/>
      <c r="L965" s="503"/>
      <c r="M965" s="503"/>
      <c r="N965" s="504"/>
      <c r="O965" s="504"/>
      <c r="P965" s="504"/>
      <c r="Q965" s="504"/>
      <c r="R965" s="504"/>
      <c r="S965" s="504"/>
      <c r="T965" s="504"/>
      <c r="U965" s="504"/>
      <c r="V965" s="504"/>
      <c r="W965" s="504"/>
      <c r="X965" s="504"/>
      <c r="Y965" s="504"/>
      <c r="Z965" s="504"/>
      <c r="AA965" s="504"/>
      <c r="AB965" s="504"/>
      <c r="AC965" s="504"/>
      <c r="AD965" s="504"/>
    </row>
    <row r="966" spans="1:30" s="420" customFormat="1" x14ac:dyDescent="0.2">
      <c r="A966" s="531"/>
      <c r="K966" s="504"/>
      <c r="L966" s="503"/>
      <c r="M966" s="503"/>
      <c r="N966" s="504"/>
      <c r="O966" s="504"/>
      <c r="P966" s="504"/>
      <c r="Q966" s="504"/>
      <c r="R966" s="504"/>
      <c r="S966" s="504"/>
      <c r="T966" s="504"/>
      <c r="U966" s="504"/>
      <c r="V966" s="504"/>
      <c r="W966" s="504"/>
      <c r="X966" s="504"/>
      <c r="Y966" s="504"/>
      <c r="Z966" s="504"/>
      <c r="AA966" s="504"/>
      <c r="AB966" s="504"/>
      <c r="AC966" s="504"/>
      <c r="AD966" s="504"/>
    </row>
    <row r="967" spans="1:30" s="420" customFormat="1" x14ac:dyDescent="0.2">
      <c r="A967" s="531"/>
      <c r="K967" s="504"/>
      <c r="L967" s="503"/>
      <c r="M967" s="503"/>
      <c r="N967" s="504"/>
      <c r="O967" s="504"/>
      <c r="P967" s="504"/>
      <c r="Q967" s="504"/>
      <c r="R967" s="504"/>
      <c r="S967" s="504"/>
      <c r="T967" s="504"/>
      <c r="U967" s="504"/>
      <c r="V967" s="504"/>
      <c r="W967" s="504"/>
      <c r="X967" s="504"/>
      <c r="Y967" s="504"/>
      <c r="Z967" s="504"/>
      <c r="AA967" s="504"/>
      <c r="AB967" s="504"/>
      <c r="AC967" s="504"/>
      <c r="AD967" s="504"/>
    </row>
    <row r="968" spans="1:30" s="420" customFormat="1" x14ac:dyDescent="0.2">
      <c r="A968" s="531"/>
      <c r="K968" s="504"/>
      <c r="L968" s="503"/>
      <c r="M968" s="503"/>
      <c r="N968" s="504"/>
      <c r="O968" s="504"/>
      <c r="P968" s="504"/>
      <c r="Q968" s="504"/>
      <c r="R968" s="504"/>
      <c r="S968" s="504"/>
      <c r="T968" s="504"/>
      <c r="U968" s="504"/>
      <c r="V968" s="504"/>
      <c r="W968" s="504"/>
      <c r="X968" s="504"/>
      <c r="Y968" s="504"/>
      <c r="Z968" s="504"/>
      <c r="AA968" s="504"/>
      <c r="AB968" s="504"/>
      <c r="AC968" s="504"/>
      <c r="AD968" s="504"/>
    </row>
    <row r="969" spans="1:30" s="420" customFormat="1" x14ac:dyDescent="0.2">
      <c r="A969" s="531"/>
      <c r="K969" s="504"/>
      <c r="L969" s="503"/>
      <c r="M969" s="503"/>
      <c r="N969" s="504"/>
      <c r="O969" s="504"/>
      <c r="P969" s="504"/>
      <c r="Q969" s="504"/>
      <c r="R969" s="504"/>
      <c r="S969" s="504"/>
      <c r="T969" s="504"/>
      <c r="U969" s="504"/>
      <c r="V969" s="504"/>
      <c r="W969" s="504"/>
      <c r="X969" s="504"/>
      <c r="Y969" s="504"/>
      <c r="Z969" s="504"/>
      <c r="AA969" s="504"/>
      <c r="AB969" s="504"/>
      <c r="AC969" s="504"/>
      <c r="AD969" s="504"/>
    </row>
    <row r="970" spans="1:30" s="420" customFormat="1" x14ac:dyDescent="0.2">
      <c r="A970" s="531"/>
      <c r="K970" s="504"/>
      <c r="L970" s="503"/>
      <c r="M970" s="503"/>
      <c r="N970" s="504"/>
      <c r="O970" s="504"/>
      <c r="P970" s="504"/>
      <c r="Q970" s="504"/>
      <c r="R970" s="504"/>
      <c r="S970" s="504"/>
      <c r="T970" s="504"/>
      <c r="U970" s="504"/>
      <c r="V970" s="504"/>
      <c r="W970" s="504"/>
      <c r="X970" s="504"/>
      <c r="Y970" s="504"/>
      <c r="Z970" s="504"/>
      <c r="AA970" s="504"/>
      <c r="AB970" s="504"/>
      <c r="AC970" s="504"/>
      <c r="AD970" s="504"/>
    </row>
    <row r="971" spans="1:30" s="420" customFormat="1" x14ac:dyDescent="0.2">
      <c r="A971" s="531"/>
      <c r="K971" s="504"/>
      <c r="L971" s="503"/>
      <c r="M971" s="503"/>
      <c r="N971" s="504"/>
      <c r="O971" s="504"/>
      <c r="P971" s="504"/>
      <c r="Q971" s="504"/>
      <c r="R971" s="504"/>
      <c r="S971" s="504"/>
      <c r="T971" s="504"/>
      <c r="U971" s="504"/>
      <c r="V971" s="504"/>
      <c r="W971" s="504"/>
      <c r="X971" s="504"/>
      <c r="Y971" s="504"/>
      <c r="Z971" s="504"/>
      <c r="AA971" s="504"/>
      <c r="AB971" s="504"/>
      <c r="AC971" s="504"/>
      <c r="AD971" s="504"/>
    </row>
    <row r="972" spans="1:30" s="420" customFormat="1" x14ac:dyDescent="0.2">
      <c r="A972" s="531"/>
      <c r="K972" s="504"/>
      <c r="L972" s="503"/>
      <c r="M972" s="503"/>
      <c r="N972" s="504"/>
      <c r="O972" s="504"/>
      <c r="P972" s="504"/>
      <c r="Q972" s="504"/>
      <c r="R972" s="504"/>
      <c r="S972" s="504"/>
      <c r="T972" s="504"/>
      <c r="U972" s="504"/>
      <c r="V972" s="504"/>
      <c r="W972" s="504"/>
      <c r="X972" s="504"/>
      <c r="Y972" s="504"/>
      <c r="Z972" s="504"/>
      <c r="AA972" s="504"/>
      <c r="AB972" s="504"/>
      <c r="AC972" s="504"/>
      <c r="AD972" s="504"/>
    </row>
    <row r="973" spans="1:30" s="420" customFormat="1" x14ac:dyDescent="0.2">
      <c r="A973" s="531"/>
      <c r="K973" s="504"/>
      <c r="L973" s="503"/>
      <c r="M973" s="503"/>
      <c r="N973" s="504"/>
      <c r="O973" s="504"/>
      <c r="P973" s="504"/>
      <c r="Q973" s="504"/>
      <c r="R973" s="504"/>
      <c r="S973" s="504"/>
      <c r="T973" s="504"/>
      <c r="U973" s="504"/>
      <c r="V973" s="504"/>
      <c r="W973" s="504"/>
      <c r="X973" s="504"/>
      <c r="Y973" s="504"/>
      <c r="Z973" s="504"/>
      <c r="AA973" s="504"/>
      <c r="AB973" s="504"/>
      <c r="AC973" s="504"/>
      <c r="AD973" s="504"/>
    </row>
    <row r="974" spans="1:30" s="420" customFormat="1" x14ac:dyDescent="0.2">
      <c r="A974" s="531"/>
      <c r="K974" s="504"/>
      <c r="L974" s="503"/>
      <c r="M974" s="503"/>
      <c r="N974" s="504"/>
      <c r="O974" s="504"/>
      <c r="P974" s="504"/>
      <c r="Q974" s="504"/>
      <c r="R974" s="504"/>
      <c r="S974" s="504"/>
      <c r="T974" s="504"/>
      <c r="U974" s="504"/>
      <c r="V974" s="504"/>
      <c r="W974" s="504"/>
      <c r="X974" s="504"/>
      <c r="Y974" s="504"/>
      <c r="Z974" s="504"/>
      <c r="AA974" s="504"/>
      <c r="AB974" s="504"/>
      <c r="AC974" s="504"/>
      <c r="AD974" s="504"/>
    </row>
    <row r="975" spans="1:30" s="420" customFormat="1" x14ac:dyDescent="0.2">
      <c r="A975" s="531"/>
      <c r="K975" s="504"/>
      <c r="L975" s="503"/>
      <c r="M975" s="503"/>
      <c r="N975" s="504"/>
      <c r="O975" s="504"/>
      <c r="P975" s="504"/>
      <c r="Q975" s="504"/>
      <c r="R975" s="504"/>
      <c r="S975" s="504"/>
      <c r="T975" s="504"/>
      <c r="U975" s="504"/>
      <c r="V975" s="504"/>
      <c r="W975" s="504"/>
      <c r="X975" s="504"/>
      <c r="Y975" s="504"/>
      <c r="Z975" s="504"/>
      <c r="AA975" s="504"/>
      <c r="AB975" s="504"/>
      <c r="AC975" s="504"/>
      <c r="AD975" s="504"/>
    </row>
    <row r="976" spans="1:30" s="420" customFormat="1" x14ac:dyDescent="0.2">
      <c r="A976" s="531"/>
      <c r="K976" s="504"/>
      <c r="L976" s="503"/>
      <c r="M976" s="503"/>
      <c r="N976" s="504"/>
      <c r="O976" s="504"/>
      <c r="P976" s="504"/>
      <c r="Q976" s="504"/>
      <c r="R976" s="504"/>
      <c r="S976" s="504"/>
      <c r="T976" s="504"/>
      <c r="U976" s="504"/>
      <c r="V976" s="504"/>
      <c r="W976" s="504"/>
      <c r="X976" s="504"/>
      <c r="Y976" s="504"/>
      <c r="Z976" s="504"/>
      <c r="AA976" s="504"/>
      <c r="AB976" s="504"/>
      <c r="AC976" s="504"/>
      <c r="AD976" s="504"/>
    </row>
    <row r="977" spans="1:30" s="420" customFormat="1" x14ac:dyDescent="0.2">
      <c r="A977" s="531"/>
      <c r="K977" s="504"/>
      <c r="L977" s="503"/>
      <c r="M977" s="503"/>
      <c r="N977" s="504"/>
      <c r="O977" s="504"/>
      <c r="P977" s="504"/>
      <c r="Q977" s="504"/>
      <c r="R977" s="504"/>
      <c r="S977" s="504"/>
      <c r="T977" s="504"/>
      <c r="U977" s="504"/>
      <c r="V977" s="504"/>
      <c r="W977" s="504"/>
      <c r="X977" s="504"/>
      <c r="Y977" s="504"/>
      <c r="Z977" s="504"/>
      <c r="AA977" s="504"/>
      <c r="AB977" s="504"/>
      <c r="AC977" s="504"/>
      <c r="AD977" s="504"/>
    </row>
    <row r="978" spans="1:30" s="420" customFormat="1" x14ac:dyDescent="0.2">
      <c r="A978" s="531"/>
      <c r="K978" s="504"/>
      <c r="L978" s="503"/>
      <c r="M978" s="503"/>
      <c r="N978" s="504"/>
      <c r="O978" s="504"/>
      <c r="P978" s="504"/>
      <c r="Q978" s="504"/>
      <c r="R978" s="504"/>
      <c r="S978" s="504"/>
      <c r="T978" s="504"/>
      <c r="U978" s="504"/>
      <c r="V978" s="504"/>
      <c r="W978" s="504"/>
      <c r="X978" s="504"/>
      <c r="Y978" s="504"/>
      <c r="Z978" s="504"/>
      <c r="AA978" s="504"/>
      <c r="AB978" s="504"/>
      <c r="AC978" s="504"/>
      <c r="AD978" s="504"/>
    </row>
    <row r="979" spans="1:30" s="420" customFormat="1" x14ac:dyDescent="0.2">
      <c r="A979" s="531"/>
      <c r="K979" s="504"/>
      <c r="L979" s="503"/>
      <c r="M979" s="503"/>
      <c r="N979" s="504"/>
      <c r="O979" s="504"/>
      <c r="P979" s="504"/>
      <c r="Q979" s="504"/>
      <c r="R979" s="504"/>
      <c r="S979" s="504"/>
      <c r="T979" s="504"/>
      <c r="U979" s="504"/>
      <c r="V979" s="504"/>
      <c r="W979" s="504"/>
      <c r="X979" s="504"/>
      <c r="Y979" s="504"/>
      <c r="Z979" s="504"/>
      <c r="AA979" s="504"/>
      <c r="AB979" s="504"/>
      <c r="AC979" s="504"/>
      <c r="AD979" s="504"/>
    </row>
    <row r="980" spans="1:30" s="420" customFormat="1" x14ac:dyDescent="0.2">
      <c r="A980" s="531"/>
      <c r="K980" s="504"/>
      <c r="L980" s="503"/>
      <c r="M980" s="503"/>
      <c r="N980" s="504"/>
      <c r="O980" s="504"/>
      <c r="P980" s="504"/>
      <c r="Q980" s="504"/>
      <c r="R980" s="504"/>
      <c r="S980" s="504"/>
      <c r="T980" s="504"/>
      <c r="U980" s="504"/>
      <c r="V980" s="504"/>
      <c r="W980" s="504"/>
      <c r="X980" s="504"/>
      <c r="Y980" s="504"/>
      <c r="Z980" s="504"/>
      <c r="AA980" s="504"/>
      <c r="AB980" s="504"/>
      <c r="AC980" s="504"/>
      <c r="AD980" s="504"/>
    </row>
    <row r="981" spans="1:30" s="420" customFormat="1" x14ac:dyDescent="0.2">
      <c r="A981" s="531"/>
      <c r="K981" s="504"/>
      <c r="L981" s="503"/>
      <c r="M981" s="503"/>
      <c r="N981" s="504"/>
      <c r="O981" s="504"/>
      <c r="P981" s="504"/>
      <c r="Q981" s="504"/>
      <c r="R981" s="504"/>
      <c r="S981" s="504"/>
      <c r="T981" s="504"/>
      <c r="U981" s="504"/>
      <c r="V981" s="504"/>
      <c r="W981" s="504"/>
      <c r="X981" s="504"/>
      <c r="Y981" s="504"/>
      <c r="Z981" s="504"/>
      <c r="AA981" s="504"/>
      <c r="AB981" s="504"/>
      <c r="AC981" s="504"/>
      <c r="AD981" s="504"/>
    </row>
    <row r="982" spans="1:30" s="420" customFormat="1" x14ac:dyDescent="0.2">
      <c r="A982" s="531"/>
      <c r="K982" s="504"/>
      <c r="L982" s="503"/>
      <c r="M982" s="503"/>
      <c r="N982" s="504"/>
      <c r="O982" s="504"/>
      <c r="P982" s="504"/>
      <c r="Q982" s="504"/>
      <c r="R982" s="504"/>
      <c r="S982" s="504"/>
      <c r="T982" s="504"/>
      <c r="U982" s="504"/>
      <c r="V982" s="504"/>
      <c r="W982" s="504"/>
      <c r="X982" s="504"/>
      <c r="Y982" s="504"/>
      <c r="Z982" s="504"/>
      <c r="AA982" s="504"/>
      <c r="AB982" s="504"/>
      <c r="AC982" s="504"/>
      <c r="AD982" s="504"/>
    </row>
    <row r="983" spans="1:30" s="420" customFormat="1" x14ac:dyDescent="0.2">
      <c r="A983" s="531"/>
      <c r="K983" s="504"/>
      <c r="L983" s="503"/>
      <c r="M983" s="503"/>
      <c r="N983" s="504"/>
      <c r="O983" s="504"/>
      <c r="P983" s="504"/>
      <c r="Q983" s="504"/>
      <c r="R983" s="504"/>
      <c r="S983" s="504"/>
      <c r="T983" s="504"/>
      <c r="U983" s="504"/>
      <c r="V983" s="504"/>
      <c r="W983" s="504"/>
      <c r="X983" s="504"/>
      <c r="Y983" s="504"/>
      <c r="Z983" s="504"/>
      <c r="AA983" s="504"/>
      <c r="AB983" s="504"/>
      <c r="AC983" s="504"/>
      <c r="AD983" s="504"/>
    </row>
    <row r="984" spans="1:30" s="420" customFormat="1" x14ac:dyDescent="0.2">
      <c r="A984" s="531"/>
      <c r="K984" s="504"/>
      <c r="L984" s="503"/>
      <c r="M984" s="503"/>
      <c r="N984" s="504"/>
      <c r="O984" s="504"/>
      <c r="P984" s="504"/>
      <c r="Q984" s="504"/>
      <c r="R984" s="504"/>
      <c r="S984" s="504"/>
      <c r="T984" s="504"/>
      <c r="U984" s="504"/>
      <c r="V984" s="504"/>
      <c r="W984" s="504"/>
      <c r="X984" s="504"/>
      <c r="Y984" s="504"/>
      <c r="Z984" s="504"/>
      <c r="AA984" s="504"/>
      <c r="AB984" s="504"/>
      <c r="AC984" s="504"/>
      <c r="AD984" s="504"/>
    </row>
    <row r="985" spans="1:30" s="420" customFormat="1" x14ac:dyDescent="0.2">
      <c r="A985" s="531"/>
      <c r="K985" s="504"/>
      <c r="L985" s="503"/>
      <c r="M985" s="503"/>
      <c r="N985" s="504"/>
      <c r="O985" s="504"/>
      <c r="P985" s="504"/>
      <c r="Q985" s="504"/>
      <c r="R985" s="504"/>
      <c r="S985" s="504"/>
      <c r="T985" s="504"/>
      <c r="U985" s="504"/>
      <c r="V985" s="504"/>
      <c r="W985" s="504"/>
      <c r="X985" s="504"/>
      <c r="Y985" s="504"/>
      <c r="Z985" s="504"/>
      <c r="AA985" s="504"/>
      <c r="AB985" s="504"/>
      <c r="AC985" s="504"/>
      <c r="AD985" s="504"/>
    </row>
    <row r="986" spans="1:30" s="420" customFormat="1" x14ac:dyDescent="0.2">
      <c r="A986" s="531"/>
      <c r="K986" s="504"/>
      <c r="L986" s="503"/>
      <c r="M986" s="503"/>
      <c r="N986" s="504"/>
      <c r="O986" s="504"/>
      <c r="P986" s="504"/>
      <c r="Q986" s="504"/>
      <c r="R986" s="504"/>
      <c r="S986" s="504"/>
      <c r="T986" s="504"/>
      <c r="U986" s="504"/>
      <c r="V986" s="504"/>
      <c r="W986" s="504"/>
      <c r="X986" s="504"/>
      <c r="Y986" s="504"/>
      <c r="Z986" s="504"/>
      <c r="AA986" s="504"/>
      <c r="AB986" s="504"/>
      <c r="AC986" s="504"/>
      <c r="AD986" s="504"/>
    </row>
    <row r="987" spans="1:30" s="420" customFormat="1" x14ac:dyDescent="0.2">
      <c r="A987" s="531"/>
      <c r="K987" s="504"/>
      <c r="L987" s="503"/>
      <c r="M987" s="503"/>
      <c r="N987" s="504"/>
      <c r="O987" s="504"/>
      <c r="P987" s="504"/>
      <c r="Q987" s="504"/>
      <c r="R987" s="504"/>
      <c r="S987" s="504"/>
      <c r="T987" s="504"/>
      <c r="U987" s="504"/>
      <c r="V987" s="504"/>
      <c r="W987" s="504"/>
      <c r="X987" s="504"/>
      <c r="Y987" s="504"/>
      <c r="Z987" s="504"/>
      <c r="AA987" s="504"/>
      <c r="AB987" s="504"/>
      <c r="AC987" s="504"/>
      <c r="AD987" s="504"/>
    </row>
    <row r="988" spans="1:30" s="420" customFormat="1" x14ac:dyDescent="0.2">
      <c r="A988" s="531"/>
      <c r="K988" s="504"/>
      <c r="L988" s="503"/>
      <c r="M988" s="503"/>
      <c r="N988" s="504"/>
      <c r="O988" s="504"/>
      <c r="P988" s="504"/>
      <c r="Q988" s="504"/>
      <c r="R988" s="504"/>
      <c r="S988" s="504"/>
      <c r="T988" s="504"/>
      <c r="U988" s="504"/>
      <c r="V988" s="504"/>
      <c r="W988" s="504"/>
      <c r="X988" s="504"/>
      <c r="Y988" s="504"/>
      <c r="Z988" s="504"/>
      <c r="AA988" s="504"/>
      <c r="AB988" s="504"/>
      <c r="AC988" s="504"/>
      <c r="AD988" s="504"/>
    </row>
    <row r="989" spans="1:30" s="420" customFormat="1" x14ac:dyDescent="0.2">
      <c r="A989" s="531"/>
      <c r="K989" s="504"/>
      <c r="L989" s="503"/>
      <c r="M989" s="503"/>
      <c r="N989" s="504"/>
      <c r="O989" s="504"/>
      <c r="P989" s="504"/>
      <c r="Q989" s="504"/>
      <c r="R989" s="504"/>
      <c r="S989" s="504"/>
      <c r="T989" s="504"/>
      <c r="U989" s="504"/>
      <c r="V989" s="504"/>
      <c r="W989" s="504"/>
      <c r="X989" s="504"/>
      <c r="Y989" s="504"/>
      <c r="Z989" s="504"/>
      <c r="AA989" s="504"/>
      <c r="AB989" s="504"/>
      <c r="AC989" s="504"/>
      <c r="AD989" s="504"/>
    </row>
    <row r="990" spans="1:30" s="420" customFormat="1" x14ac:dyDescent="0.2">
      <c r="A990" s="531"/>
      <c r="K990" s="504"/>
      <c r="L990" s="503"/>
      <c r="M990" s="503"/>
      <c r="N990" s="504"/>
      <c r="O990" s="504"/>
      <c r="P990" s="504"/>
      <c r="Q990" s="504"/>
      <c r="R990" s="504"/>
      <c r="S990" s="504"/>
      <c r="T990" s="504"/>
      <c r="U990" s="504"/>
      <c r="V990" s="504"/>
      <c r="W990" s="504"/>
      <c r="X990" s="504"/>
      <c r="Y990" s="504"/>
      <c r="Z990" s="504"/>
      <c r="AA990" s="504"/>
      <c r="AB990" s="504"/>
      <c r="AC990" s="504"/>
      <c r="AD990" s="504"/>
    </row>
    <row r="991" spans="1:30" s="420" customFormat="1" x14ac:dyDescent="0.2">
      <c r="A991" s="531"/>
      <c r="K991" s="504"/>
      <c r="L991" s="503"/>
      <c r="M991" s="503"/>
      <c r="N991" s="504"/>
      <c r="O991" s="504"/>
      <c r="P991" s="504"/>
      <c r="Q991" s="504"/>
      <c r="R991" s="504"/>
      <c r="S991" s="504"/>
      <c r="T991" s="504"/>
      <c r="U991" s="504"/>
      <c r="V991" s="504"/>
      <c r="W991" s="504"/>
      <c r="X991" s="504"/>
      <c r="Y991" s="504"/>
      <c r="Z991" s="504"/>
      <c r="AA991" s="504"/>
      <c r="AB991" s="504"/>
      <c r="AC991" s="504"/>
      <c r="AD991" s="504"/>
    </row>
    <row r="992" spans="1:30" s="420" customFormat="1" x14ac:dyDescent="0.2">
      <c r="A992" s="531"/>
      <c r="K992" s="504"/>
      <c r="L992" s="503"/>
      <c r="M992" s="503"/>
      <c r="N992" s="504"/>
      <c r="O992" s="504"/>
      <c r="P992" s="504"/>
      <c r="Q992" s="504"/>
      <c r="R992" s="504"/>
      <c r="S992" s="504"/>
      <c r="T992" s="504"/>
      <c r="U992" s="504"/>
      <c r="V992" s="504"/>
      <c r="W992" s="504"/>
      <c r="X992" s="504"/>
      <c r="Y992" s="504"/>
      <c r="Z992" s="504"/>
      <c r="AA992" s="504"/>
      <c r="AB992" s="504"/>
      <c r="AC992" s="504"/>
      <c r="AD992" s="504"/>
    </row>
    <row r="993" spans="1:30" s="420" customFormat="1" x14ac:dyDescent="0.2">
      <c r="A993" s="531"/>
      <c r="K993" s="504"/>
      <c r="L993" s="503"/>
      <c r="M993" s="503"/>
      <c r="N993" s="504"/>
      <c r="O993" s="504"/>
      <c r="P993" s="504"/>
      <c r="Q993" s="504"/>
      <c r="R993" s="504"/>
      <c r="S993" s="504"/>
      <c r="T993" s="504"/>
      <c r="U993" s="504"/>
      <c r="V993" s="504"/>
      <c r="W993" s="504"/>
      <c r="X993" s="504"/>
      <c r="Y993" s="504"/>
      <c r="Z993" s="504"/>
      <c r="AA993" s="504"/>
      <c r="AB993" s="504"/>
      <c r="AC993" s="504"/>
      <c r="AD993" s="504"/>
    </row>
    <row r="994" spans="1:30" s="420" customFormat="1" x14ac:dyDescent="0.2">
      <c r="A994" s="531"/>
      <c r="K994" s="504"/>
      <c r="L994" s="503"/>
      <c r="M994" s="503"/>
      <c r="N994" s="504"/>
      <c r="O994" s="504"/>
      <c r="P994" s="504"/>
      <c r="Q994" s="504"/>
      <c r="R994" s="504"/>
      <c r="S994" s="504"/>
      <c r="T994" s="504"/>
      <c r="U994" s="504"/>
      <c r="V994" s="504"/>
      <c r="W994" s="504"/>
      <c r="X994" s="504"/>
      <c r="Y994" s="504"/>
      <c r="Z994" s="504"/>
      <c r="AA994" s="504"/>
      <c r="AB994" s="504"/>
      <c r="AC994" s="504"/>
      <c r="AD994" s="504"/>
    </row>
    <row r="995" spans="1:30" s="420" customFormat="1" x14ac:dyDescent="0.2">
      <c r="A995" s="531"/>
      <c r="K995" s="504"/>
      <c r="L995" s="503"/>
      <c r="M995" s="503"/>
      <c r="N995" s="504"/>
      <c r="O995" s="504"/>
      <c r="P995" s="504"/>
      <c r="Q995" s="504"/>
      <c r="R995" s="504"/>
      <c r="S995" s="504"/>
      <c r="T995" s="504"/>
      <c r="U995" s="504"/>
      <c r="V995" s="504"/>
      <c r="W995" s="504"/>
      <c r="X995" s="504"/>
      <c r="Y995" s="504"/>
      <c r="Z995" s="504"/>
      <c r="AA995" s="504"/>
      <c r="AB995" s="504"/>
      <c r="AC995" s="504"/>
      <c r="AD995" s="504"/>
    </row>
    <row r="996" spans="1:30" s="420" customFormat="1" x14ac:dyDescent="0.2">
      <c r="A996" s="531"/>
      <c r="K996" s="504"/>
      <c r="L996" s="503"/>
      <c r="M996" s="503"/>
      <c r="N996" s="504"/>
      <c r="O996" s="504"/>
      <c r="P996" s="504"/>
      <c r="Q996" s="504"/>
      <c r="R996" s="504"/>
      <c r="S996" s="504"/>
      <c r="T996" s="504"/>
      <c r="U996" s="504"/>
      <c r="V996" s="504"/>
      <c r="W996" s="504"/>
      <c r="X996" s="504"/>
      <c r="Y996" s="504"/>
      <c r="Z996" s="504"/>
      <c r="AA996" s="504"/>
      <c r="AB996" s="504"/>
      <c r="AC996" s="504"/>
      <c r="AD996" s="504"/>
    </row>
    <row r="997" spans="1:30" s="420" customFormat="1" x14ac:dyDescent="0.2">
      <c r="A997" s="531"/>
      <c r="K997" s="504"/>
      <c r="L997" s="503"/>
      <c r="M997" s="503"/>
      <c r="N997" s="504"/>
      <c r="O997" s="504"/>
      <c r="P997" s="504"/>
      <c r="Q997" s="504"/>
      <c r="R997" s="504"/>
      <c r="S997" s="504"/>
      <c r="T997" s="504"/>
      <c r="U997" s="504"/>
      <c r="V997" s="504"/>
      <c r="W997" s="504"/>
      <c r="X997" s="504"/>
      <c r="Y997" s="504"/>
      <c r="Z997" s="504"/>
      <c r="AA997" s="504"/>
      <c r="AB997" s="504"/>
      <c r="AC997" s="504"/>
      <c r="AD997" s="504"/>
    </row>
    <row r="998" spans="1:30" s="420" customFormat="1" x14ac:dyDescent="0.2">
      <c r="A998" s="531"/>
      <c r="K998" s="504"/>
      <c r="L998" s="503"/>
      <c r="M998" s="503"/>
      <c r="N998" s="504"/>
      <c r="O998" s="504"/>
      <c r="P998" s="504"/>
      <c r="Q998" s="504"/>
      <c r="R998" s="504"/>
      <c r="S998" s="504"/>
      <c r="T998" s="504"/>
      <c r="U998" s="504"/>
      <c r="V998" s="504"/>
      <c r="W998" s="504"/>
      <c r="X998" s="504"/>
      <c r="Y998" s="504"/>
      <c r="Z998" s="504"/>
      <c r="AA998" s="504"/>
      <c r="AB998" s="504"/>
      <c r="AC998" s="504"/>
      <c r="AD998" s="504"/>
    </row>
    <row r="999" spans="1:30" s="420" customFormat="1" x14ac:dyDescent="0.2">
      <c r="A999" s="531"/>
      <c r="K999" s="504"/>
      <c r="L999" s="503"/>
      <c r="M999" s="503"/>
      <c r="N999" s="504"/>
      <c r="O999" s="504"/>
      <c r="P999" s="504"/>
      <c r="Q999" s="504"/>
      <c r="R999" s="504"/>
      <c r="S999" s="504"/>
      <c r="T999" s="504"/>
      <c r="U999" s="504"/>
      <c r="V999" s="504"/>
      <c r="W999" s="504"/>
      <c r="X999" s="504"/>
      <c r="Y999" s="504"/>
      <c r="Z999" s="504"/>
      <c r="AA999" s="504"/>
      <c r="AB999" s="504"/>
      <c r="AC999" s="504"/>
      <c r="AD999" s="504"/>
    </row>
    <row r="1000" spans="1:30" s="420" customFormat="1" x14ac:dyDescent="0.2">
      <c r="A1000" s="531"/>
      <c r="K1000" s="504"/>
      <c r="L1000" s="503"/>
      <c r="M1000" s="503"/>
      <c r="N1000" s="504"/>
      <c r="O1000" s="504"/>
      <c r="P1000" s="504"/>
      <c r="Q1000" s="504"/>
      <c r="R1000" s="504"/>
      <c r="S1000" s="504"/>
      <c r="T1000" s="504"/>
      <c r="U1000" s="504"/>
      <c r="V1000" s="504"/>
      <c r="W1000" s="504"/>
      <c r="X1000" s="504"/>
      <c r="Y1000" s="504"/>
      <c r="Z1000" s="504"/>
      <c r="AA1000" s="504"/>
      <c r="AB1000" s="504"/>
      <c r="AC1000" s="504"/>
      <c r="AD1000" s="504"/>
    </row>
    <row r="1001" spans="1:30" s="420" customFormat="1" x14ac:dyDescent="0.2">
      <c r="A1001" s="531"/>
      <c r="K1001" s="504"/>
      <c r="L1001" s="503"/>
      <c r="M1001" s="503"/>
      <c r="N1001" s="504"/>
      <c r="O1001" s="504"/>
      <c r="P1001" s="504"/>
      <c r="Q1001" s="504"/>
      <c r="R1001" s="504"/>
      <c r="S1001" s="504"/>
      <c r="T1001" s="504"/>
      <c r="U1001" s="504"/>
      <c r="V1001" s="504"/>
      <c r="W1001" s="504"/>
      <c r="X1001" s="504"/>
      <c r="Y1001" s="504"/>
      <c r="Z1001" s="504"/>
      <c r="AA1001" s="504"/>
      <c r="AB1001" s="504"/>
      <c r="AC1001" s="504"/>
      <c r="AD1001" s="504"/>
    </row>
    <row r="1002" spans="1:30" s="420" customFormat="1" x14ac:dyDescent="0.2">
      <c r="A1002" s="531"/>
      <c r="K1002" s="504"/>
      <c r="L1002" s="503"/>
      <c r="M1002" s="503"/>
      <c r="N1002" s="504"/>
      <c r="O1002" s="504"/>
      <c r="P1002" s="504"/>
      <c r="Q1002" s="504"/>
      <c r="R1002" s="504"/>
      <c r="S1002" s="504"/>
      <c r="T1002" s="504"/>
      <c r="U1002" s="504"/>
      <c r="V1002" s="504"/>
      <c r="W1002" s="504"/>
      <c r="X1002" s="504"/>
      <c r="Y1002" s="504"/>
      <c r="Z1002" s="504"/>
      <c r="AA1002" s="504"/>
      <c r="AB1002" s="504"/>
      <c r="AC1002" s="504"/>
      <c r="AD1002" s="504"/>
    </row>
    <row r="1003" spans="1:30" s="420" customFormat="1" x14ac:dyDescent="0.2">
      <c r="A1003" s="531"/>
      <c r="K1003" s="504"/>
      <c r="L1003" s="503"/>
      <c r="M1003" s="503"/>
      <c r="N1003" s="504"/>
      <c r="O1003" s="504"/>
      <c r="P1003" s="504"/>
      <c r="Q1003" s="504"/>
      <c r="R1003" s="504"/>
      <c r="S1003" s="504"/>
      <c r="T1003" s="504"/>
      <c r="U1003" s="504"/>
      <c r="V1003" s="504"/>
      <c r="W1003" s="504"/>
      <c r="X1003" s="504"/>
      <c r="Y1003" s="504"/>
      <c r="Z1003" s="504"/>
      <c r="AA1003" s="504"/>
      <c r="AB1003" s="504"/>
      <c r="AC1003" s="504"/>
      <c r="AD1003" s="504"/>
    </row>
    <row r="1004" spans="1:30" s="420" customFormat="1" x14ac:dyDescent="0.2">
      <c r="A1004" s="531"/>
      <c r="K1004" s="504"/>
      <c r="L1004" s="503"/>
      <c r="M1004" s="503"/>
      <c r="N1004" s="504"/>
      <c r="O1004" s="504"/>
      <c r="P1004" s="504"/>
      <c r="Q1004" s="504"/>
      <c r="R1004" s="504"/>
      <c r="S1004" s="504"/>
      <c r="T1004" s="504"/>
      <c r="U1004" s="504"/>
      <c r="V1004" s="504"/>
      <c r="W1004" s="504"/>
      <c r="X1004" s="504"/>
      <c r="Y1004" s="504"/>
      <c r="Z1004" s="504"/>
      <c r="AA1004" s="504"/>
      <c r="AB1004" s="504"/>
      <c r="AC1004" s="504"/>
      <c r="AD1004" s="504"/>
    </row>
    <row r="1005" spans="1:30" s="420" customFormat="1" x14ac:dyDescent="0.2">
      <c r="A1005" s="531"/>
      <c r="K1005" s="504"/>
      <c r="L1005" s="503"/>
      <c r="M1005" s="503"/>
      <c r="N1005" s="504"/>
      <c r="O1005" s="504"/>
      <c r="P1005" s="504"/>
      <c r="Q1005" s="504"/>
      <c r="R1005" s="504"/>
      <c r="S1005" s="504"/>
      <c r="T1005" s="504"/>
      <c r="U1005" s="504"/>
      <c r="V1005" s="504"/>
      <c r="W1005" s="504"/>
      <c r="X1005" s="504"/>
      <c r="Y1005" s="504"/>
      <c r="Z1005" s="504"/>
      <c r="AA1005" s="504"/>
      <c r="AB1005" s="504"/>
      <c r="AC1005" s="504"/>
      <c r="AD1005" s="504"/>
    </row>
    <row r="1006" spans="1:30" s="420" customFormat="1" x14ac:dyDescent="0.2">
      <c r="A1006" s="531"/>
      <c r="K1006" s="504"/>
      <c r="L1006" s="503"/>
      <c r="M1006" s="503"/>
      <c r="N1006" s="504"/>
      <c r="O1006" s="504"/>
      <c r="P1006" s="504"/>
      <c r="Q1006" s="504"/>
      <c r="R1006" s="504"/>
      <c r="S1006" s="504"/>
      <c r="T1006" s="504"/>
      <c r="U1006" s="504"/>
      <c r="V1006" s="504"/>
      <c r="W1006" s="504"/>
      <c r="X1006" s="504"/>
      <c r="Y1006" s="504"/>
      <c r="Z1006" s="504"/>
      <c r="AA1006" s="504"/>
      <c r="AB1006" s="504"/>
      <c r="AC1006" s="504"/>
      <c r="AD1006" s="504"/>
    </row>
    <row r="1007" spans="1:30" s="420" customFormat="1" x14ac:dyDescent="0.2">
      <c r="A1007" s="531"/>
      <c r="K1007" s="504"/>
      <c r="L1007" s="503"/>
      <c r="M1007" s="503"/>
      <c r="N1007" s="504"/>
      <c r="O1007" s="504"/>
      <c r="P1007" s="504"/>
      <c r="Q1007" s="504"/>
      <c r="R1007" s="504"/>
      <c r="S1007" s="504"/>
      <c r="T1007" s="504"/>
      <c r="U1007" s="504"/>
      <c r="V1007" s="504"/>
      <c r="W1007" s="504"/>
      <c r="X1007" s="504"/>
      <c r="Y1007" s="504"/>
      <c r="Z1007" s="504"/>
      <c r="AA1007" s="504"/>
      <c r="AB1007" s="504"/>
      <c r="AC1007" s="504"/>
      <c r="AD1007" s="504"/>
    </row>
    <row r="1008" spans="1:30" s="420" customFormat="1" x14ac:dyDescent="0.2">
      <c r="A1008" s="531"/>
      <c r="K1008" s="504"/>
      <c r="L1008" s="503"/>
      <c r="M1008" s="503"/>
      <c r="N1008" s="504"/>
      <c r="O1008" s="504"/>
      <c r="P1008" s="504"/>
      <c r="Q1008" s="504"/>
      <c r="R1008" s="504"/>
      <c r="S1008" s="504"/>
      <c r="T1008" s="504"/>
      <c r="U1008" s="504"/>
      <c r="V1008" s="504"/>
      <c r="W1008" s="504"/>
      <c r="X1008" s="504"/>
      <c r="Y1008" s="504"/>
      <c r="Z1008" s="504"/>
      <c r="AA1008" s="504"/>
      <c r="AB1008" s="504"/>
      <c r="AC1008" s="504"/>
      <c r="AD1008" s="504"/>
    </row>
    <row r="1009" spans="1:30" s="420" customFormat="1" x14ac:dyDescent="0.2">
      <c r="A1009" s="531"/>
      <c r="K1009" s="504"/>
      <c r="L1009" s="503"/>
      <c r="M1009" s="503"/>
      <c r="N1009" s="504"/>
      <c r="O1009" s="504"/>
      <c r="P1009" s="504"/>
      <c r="Q1009" s="504"/>
      <c r="R1009" s="504"/>
      <c r="S1009" s="504"/>
      <c r="T1009" s="504"/>
      <c r="U1009" s="504"/>
      <c r="V1009" s="504"/>
      <c r="W1009" s="504"/>
      <c r="X1009" s="504"/>
      <c r="Y1009" s="504"/>
      <c r="Z1009" s="504"/>
      <c r="AA1009" s="504"/>
      <c r="AB1009" s="504"/>
      <c r="AC1009" s="504"/>
      <c r="AD1009" s="504"/>
    </row>
    <row r="1010" spans="1:30" s="420" customFormat="1" x14ac:dyDescent="0.2">
      <c r="A1010" s="531"/>
      <c r="K1010" s="504"/>
      <c r="L1010" s="503"/>
      <c r="M1010" s="503"/>
      <c r="N1010" s="504"/>
      <c r="O1010" s="504"/>
      <c r="P1010" s="504"/>
      <c r="Q1010" s="504"/>
      <c r="R1010" s="504"/>
      <c r="S1010" s="504"/>
      <c r="T1010" s="504"/>
      <c r="U1010" s="504"/>
      <c r="V1010" s="504"/>
      <c r="W1010" s="504"/>
      <c r="X1010" s="504"/>
      <c r="Y1010" s="504"/>
      <c r="Z1010" s="504"/>
      <c r="AA1010" s="504"/>
      <c r="AB1010" s="504"/>
      <c r="AC1010" s="504"/>
      <c r="AD1010" s="504"/>
    </row>
    <row r="1011" spans="1:30" s="420" customFormat="1" x14ac:dyDescent="0.2">
      <c r="A1011" s="531"/>
      <c r="K1011" s="504"/>
      <c r="L1011" s="503"/>
      <c r="M1011" s="503"/>
      <c r="N1011" s="504"/>
      <c r="O1011" s="504"/>
      <c r="P1011" s="504"/>
      <c r="Q1011" s="504"/>
      <c r="R1011" s="504"/>
      <c r="S1011" s="504"/>
      <c r="T1011" s="504"/>
      <c r="U1011" s="504"/>
      <c r="V1011" s="504"/>
      <c r="W1011" s="504"/>
      <c r="X1011" s="504"/>
      <c r="Y1011" s="504"/>
      <c r="Z1011" s="504"/>
      <c r="AA1011" s="504"/>
      <c r="AB1011" s="504"/>
      <c r="AC1011" s="504"/>
      <c r="AD1011" s="504"/>
    </row>
    <row r="1012" spans="1:30" s="420" customFormat="1" x14ac:dyDescent="0.2">
      <c r="A1012" s="531"/>
      <c r="K1012" s="504"/>
      <c r="L1012" s="503"/>
      <c r="M1012" s="503"/>
      <c r="N1012" s="504"/>
      <c r="O1012" s="504"/>
      <c r="P1012" s="504"/>
      <c r="Q1012" s="504"/>
      <c r="R1012" s="504"/>
      <c r="S1012" s="504"/>
      <c r="T1012" s="504"/>
      <c r="U1012" s="504"/>
      <c r="V1012" s="504"/>
      <c r="W1012" s="504"/>
      <c r="X1012" s="504"/>
      <c r="Y1012" s="504"/>
      <c r="Z1012" s="504"/>
      <c r="AA1012" s="504"/>
      <c r="AB1012" s="504"/>
      <c r="AC1012" s="504"/>
      <c r="AD1012" s="504"/>
    </row>
    <row r="1013" spans="1:30" s="420" customFormat="1" x14ac:dyDescent="0.2">
      <c r="A1013" s="531"/>
      <c r="K1013" s="504"/>
      <c r="L1013" s="503"/>
      <c r="M1013" s="503"/>
      <c r="N1013" s="504"/>
      <c r="O1013" s="504"/>
      <c r="P1013" s="504"/>
      <c r="Q1013" s="504"/>
      <c r="R1013" s="504"/>
      <c r="S1013" s="504"/>
      <c r="T1013" s="504"/>
      <c r="U1013" s="504"/>
      <c r="V1013" s="504"/>
      <c r="W1013" s="504"/>
      <c r="X1013" s="504"/>
      <c r="Y1013" s="504"/>
      <c r="Z1013" s="504"/>
      <c r="AA1013" s="504"/>
      <c r="AB1013" s="504"/>
      <c r="AC1013" s="504"/>
      <c r="AD1013" s="504"/>
    </row>
    <row r="1014" spans="1:30" s="420" customFormat="1" x14ac:dyDescent="0.2">
      <c r="A1014" s="531"/>
      <c r="K1014" s="504"/>
      <c r="L1014" s="503"/>
      <c r="M1014" s="503"/>
      <c r="N1014" s="504"/>
      <c r="O1014" s="504"/>
      <c r="P1014" s="504"/>
      <c r="Q1014" s="504"/>
      <c r="R1014" s="504"/>
      <c r="S1014" s="504"/>
      <c r="T1014" s="504"/>
      <c r="U1014" s="504"/>
      <c r="V1014" s="504"/>
      <c r="W1014" s="504"/>
      <c r="X1014" s="504"/>
      <c r="Y1014" s="504"/>
      <c r="Z1014" s="504"/>
      <c r="AA1014" s="504"/>
      <c r="AB1014" s="504"/>
      <c r="AC1014" s="504"/>
      <c r="AD1014" s="504"/>
    </row>
    <row r="1015" spans="1:30" s="420" customFormat="1" x14ac:dyDescent="0.2">
      <c r="A1015" s="531"/>
      <c r="K1015" s="504"/>
      <c r="L1015" s="503"/>
      <c r="M1015" s="503"/>
      <c r="N1015" s="504"/>
      <c r="O1015" s="504"/>
      <c r="P1015" s="504"/>
      <c r="Q1015" s="504"/>
      <c r="R1015" s="504"/>
      <c r="S1015" s="504"/>
      <c r="T1015" s="504"/>
      <c r="U1015" s="504"/>
      <c r="V1015" s="504"/>
      <c r="W1015" s="504"/>
      <c r="X1015" s="504"/>
      <c r="Y1015" s="504"/>
      <c r="Z1015" s="504"/>
      <c r="AA1015" s="504"/>
      <c r="AB1015" s="504"/>
      <c r="AC1015" s="504"/>
      <c r="AD1015" s="504"/>
    </row>
    <row r="1016" spans="1:30" s="420" customFormat="1" x14ac:dyDescent="0.2">
      <c r="A1016" s="531"/>
      <c r="K1016" s="504"/>
      <c r="L1016" s="503"/>
      <c r="M1016" s="503"/>
      <c r="N1016" s="504"/>
      <c r="O1016" s="504"/>
      <c r="P1016" s="504"/>
      <c r="Q1016" s="504"/>
      <c r="R1016" s="504"/>
      <c r="S1016" s="504"/>
      <c r="T1016" s="504"/>
      <c r="U1016" s="504"/>
      <c r="V1016" s="504"/>
      <c r="W1016" s="504"/>
      <c r="X1016" s="504"/>
      <c r="Y1016" s="504"/>
      <c r="Z1016" s="504"/>
      <c r="AA1016" s="504"/>
      <c r="AB1016" s="504"/>
      <c r="AC1016" s="504"/>
      <c r="AD1016" s="504"/>
    </row>
    <row r="1017" spans="1:30" s="420" customFormat="1" x14ac:dyDescent="0.2">
      <c r="A1017" s="531"/>
      <c r="K1017" s="504"/>
      <c r="L1017" s="503"/>
      <c r="M1017" s="503"/>
      <c r="N1017" s="504"/>
      <c r="O1017" s="504"/>
      <c r="P1017" s="504"/>
      <c r="Q1017" s="504"/>
      <c r="R1017" s="504"/>
      <c r="S1017" s="504"/>
      <c r="T1017" s="504"/>
      <c r="U1017" s="504"/>
      <c r="V1017" s="504"/>
      <c r="W1017" s="504"/>
      <c r="X1017" s="504"/>
      <c r="Y1017" s="504"/>
      <c r="Z1017" s="504"/>
      <c r="AA1017" s="504"/>
      <c r="AB1017" s="504"/>
      <c r="AC1017" s="504"/>
      <c r="AD1017" s="504"/>
    </row>
    <row r="1018" spans="1:30" s="420" customFormat="1" x14ac:dyDescent="0.2">
      <c r="A1018" s="531"/>
      <c r="K1018" s="504"/>
      <c r="L1018" s="503"/>
      <c r="M1018" s="503"/>
      <c r="N1018" s="504"/>
      <c r="O1018" s="504"/>
      <c r="P1018" s="504"/>
      <c r="Q1018" s="504"/>
      <c r="R1018" s="504"/>
      <c r="S1018" s="504"/>
      <c r="T1018" s="504"/>
      <c r="U1018" s="504"/>
      <c r="V1018" s="504"/>
      <c r="W1018" s="504"/>
      <c r="X1018" s="504"/>
      <c r="Y1018" s="504"/>
      <c r="Z1018" s="504"/>
      <c r="AA1018" s="504"/>
      <c r="AB1018" s="504"/>
      <c r="AC1018" s="504"/>
      <c r="AD1018" s="504"/>
    </row>
    <row r="1019" spans="1:30" s="420" customFormat="1" x14ac:dyDescent="0.2">
      <c r="A1019" s="531"/>
      <c r="K1019" s="504"/>
      <c r="L1019" s="503"/>
      <c r="M1019" s="503"/>
      <c r="N1019" s="504"/>
      <c r="O1019" s="504"/>
      <c r="P1019" s="504"/>
      <c r="Q1019" s="504"/>
      <c r="R1019" s="504"/>
      <c r="S1019" s="504"/>
      <c r="T1019" s="504"/>
      <c r="U1019" s="504"/>
      <c r="V1019" s="504"/>
      <c r="W1019" s="504"/>
      <c r="X1019" s="504"/>
      <c r="Y1019" s="504"/>
      <c r="Z1019" s="504"/>
      <c r="AA1019" s="504"/>
      <c r="AB1019" s="504"/>
      <c r="AC1019" s="504"/>
      <c r="AD1019" s="504"/>
    </row>
    <row r="1020" spans="1:30" s="420" customFormat="1" x14ac:dyDescent="0.2">
      <c r="A1020" s="531"/>
      <c r="K1020" s="504"/>
      <c r="L1020" s="503"/>
      <c r="M1020" s="503"/>
      <c r="N1020" s="504"/>
      <c r="O1020" s="504"/>
      <c r="P1020" s="504"/>
      <c r="Q1020" s="504"/>
      <c r="R1020" s="504"/>
      <c r="S1020" s="504"/>
      <c r="T1020" s="504"/>
      <c r="U1020" s="504"/>
      <c r="V1020" s="504"/>
      <c r="W1020" s="504"/>
      <c r="X1020" s="504"/>
      <c r="Y1020" s="504"/>
      <c r="Z1020" s="504"/>
      <c r="AA1020" s="504"/>
      <c r="AB1020" s="504"/>
      <c r="AC1020" s="504"/>
      <c r="AD1020" s="504"/>
    </row>
    <row r="1021" spans="1:30" s="420" customFormat="1" x14ac:dyDescent="0.2">
      <c r="A1021" s="531"/>
      <c r="K1021" s="504"/>
      <c r="L1021" s="503"/>
      <c r="M1021" s="503"/>
      <c r="N1021" s="504"/>
      <c r="O1021" s="504"/>
      <c r="P1021" s="504"/>
      <c r="Q1021" s="504"/>
      <c r="R1021" s="504"/>
      <c r="S1021" s="504"/>
      <c r="T1021" s="504"/>
      <c r="U1021" s="504"/>
      <c r="V1021" s="504"/>
      <c r="W1021" s="504"/>
      <c r="X1021" s="504"/>
      <c r="Y1021" s="504"/>
      <c r="Z1021" s="504"/>
      <c r="AA1021" s="504"/>
      <c r="AB1021" s="504"/>
      <c r="AC1021" s="504"/>
      <c r="AD1021" s="504"/>
    </row>
    <row r="1022" spans="1:30" s="420" customFormat="1" x14ac:dyDescent="0.2">
      <c r="A1022" s="531"/>
      <c r="K1022" s="504"/>
      <c r="L1022" s="503"/>
      <c r="M1022" s="503"/>
      <c r="N1022" s="504"/>
      <c r="O1022" s="504"/>
      <c r="P1022" s="504"/>
      <c r="Q1022" s="504"/>
      <c r="R1022" s="504"/>
      <c r="S1022" s="504"/>
      <c r="T1022" s="504"/>
      <c r="U1022" s="504"/>
      <c r="V1022" s="504"/>
      <c r="W1022" s="504"/>
      <c r="X1022" s="504"/>
      <c r="Y1022" s="504"/>
      <c r="Z1022" s="504"/>
      <c r="AA1022" s="504"/>
      <c r="AB1022" s="504"/>
      <c r="AC1022" s="504"/>
      <c r="AD1022" s="504"/>
    </row>
    <row r="1023" spans="1:30" s="420" customFormat="1" x14ac:dyDescent="0.2">
      <c r="A1023" s="531"/>
      <c r="K1023" s="504"/>
      <c r="L1023" s="503"/>
      <c r="M1023" s="503"/>
      <c r="N1023" s="504"/>
      <c r="O1023" s="504"/>
      <c r="P1023" s="504"/>
      <c r="Q1023" s="504"/>
      <c r="R1023" s="504"/>
      <c r="S1023" s="504"/>
      <c r="T1023" s="504"/>
      <c r="U1023" s="504"/>
      <c r="V1023" s="504"/>
      <c r="W1023" s="504"/>
      <c r="X1023" s="504"/>
      <c r="Y1023" s="504"/>
      <c r="Z1023" s="504"/>
      <c r="AA1023" s="504"/>
      <c r="AB1023" s="504"/>
      <c r="AC1023" s="504"/>
      <c r="AD1023" s="504"/>
    </row>
    <row r="1024" spans="1:30" s="420" customFormat="1" x14ac:dyDescent="0.2">
      <c r="A1024" s="531"/>
      <c r="K1024" s="504"/>
      <c r="L1024" s="503"/>
      <c r="M1024" s="503"/>
      <c r="N1024" s="504"/>
      <c r="O1024" s="504"/>
      <c r="P1024" s="504"/>
      <c r="Q1024" s="504"/>
      <c r="R1024" s="504"/>
      <c r="S1024" s="504"/>
      <c r="T1024" s="504"/>
      <c r="U1024" s="504"/>
      <c r="V1024" s="504"/>
      <c r="W1024" s="504"/>
      <c r="X1024" s="504"/>
      <c r="Y1024" s="504"/>
      <c r="Z1024" s="504"/>
      <c r="AA1024" s="504"/>
      <c r="AB1024" s="504"/>
      <c r="AC1024" s="504"/>
      <c r="AD1024" s="504"/>
    </row>
    <row r="1025" spans="1:30" s="420" customFormat="1" x14ac:dyDescent="0.2">
      <c r="A1025" s="531"/>
      <c r="K1025" s="504"/>
      <c r="L1025" s="503"/>
      <c r="M1025" s="503"/>
      <c r="N1025" s="504"/>
      <c r="O1025" s="504"/>
      <c r="P1025" s="504"/>
      <c r="Q1025" s="504"/>
      <c r="R1025" s="504"/>
      <c r="S1025" s="504"/>
      <c r="T1025" s="504"/>
      <c r="U1025" s="504"/>
      <c r="V1025" s="504"/>
      <c r="W1025" s="504"/>
      <c r="X1025" s="504"/>
      <c r="Y1025" s="504"/>
      <c r="Z1025" s="504"/>
      <c r="AA1025" s="504"/>
      <c r="AB1025" s="504"/>
      <c r="AC1025" s="504"/>
      <c r="AD1025" s="504"/>
    </row>
    <row r="1026" spans="1:30" s="420" customFormat="1" x14ac:dyDescent="0.2">
      <c r="A1026" s="531"/>
      <c r="K1026" s="504"/>
      <c r="L1026" s="503"/>
      <c r="M1026" s="503"/>
      <c r="N1026" s="504"/>
      <c r="O1026" s="504"/>
      <c r="P1026" s="504"/>
      <c r="Q1026" s="504"/>
      <c r="R1026" s="504"/>
      <c r="S1026" s="504"/>
      <c r="T1026" s="504"/>
      <c r="U1026" s="504"/>
      <c r="V1026" s="504"/>
      <c r="W1026" s="504"/>
      <c r="X1026" s="504"/>
      <c r="Y1026" s="504"/>
      <c r="Z1026" s="504"/>
      <c r="AA1026" s="504"/>
      <c r="AB1026" s="504"/>
      <c r="AC1026" s="504"/>
      <c r="AD1026" s="504"/>
    </row>
    <row r="1027" spans="1:30" s="420" customFormat="1" x14ac:dyDescent="0.2">
      <c r="A1027" s="531"/>
      <c r="K1027" s="504"/>
      <c r="L1027" s="503"/>
      <c r="M1027" s="503"/>
      <c r="N1027" s="504"/>
      <c r="O1027" s="504"/>
      <c r="P1027" s="504"/>
      <c r="Q1027" s="504"/>
      <c r="R1027" s="504"/>
      <c r="S1027" s="504"/>
      <c r="T1027" s="504"/>
      <c r="U1027" s="504"/>
      <c r="V1027" s="504"/>
      <c r="W1027" s="504"/>
      <c r="X1027" s="504"/>
      <c r="Y1027" s="504"/>
      <c r="Z1027" s="504"/>
      <c r="AA1027" s="504"/>
      <c r="AB1027" s="504"/>
      <c r="AC1027" s="504"/>
      <c r="AD1027" s="504"/>
    </row>
    <row r="1028" spans="1:30" s="420" customFormat="1" x14ac:dyDescent="0.2">
      <c r="A1028" s="531"/>
      <c r="K1028" s="504"/>
      <c r="L1028" s="503"/>
      <c r="M1028" s="503"/>
      <c r="N1028" s="504"/>
      <c r="O1028" s="504"/>
      <c r="P1028" s="504"/>
      <c r="Q1028" s="504"/>
      <c r="R1028" s="504"/>
      <c r="S1028" s="504"/>
      <c r="T1028" s="504"/>
      <c r="U1028" s="504"/>
      <c r="V1028" s="504"/>
      <c r="W1028" s="504"/>
      <c r="X1028" s="504"/>
      <c r="Y1028" s="504"/>
      <c r="Z1028" s="504"/>
      <c r="AA1028" s="504"/>
      <c r="AB1028" s="504"/>
      <c r="AC1028" s="504"/>
      <c r="AD1028" s="504"/>
    </row>
    <row r="1029" spans="1:30" s="420" customFormat="1" x14ac:dyDescent="0.2">
      <c r="A1029" s="531"/>
      <c r="K1029" s="504"/>
      <c r="L1029" s="503"/>
      <c r="M1029" s="503"/>
      <c r="N1029" s="504"/>
      <c r="O1029" s="504"/>
      <c r="P1029" s="504"/>
      <c r="Q1029" s="504"/>
      <c r="R1029" s="504"/>
      <c r="S1029" s="504"/>
      <c r="T1029" s="504"/>
      <c r="U1029" s="504"/>
      <c r="V1029" s="504"/>
      <c r="W1029" s="504"/>
      <c r="X1029" s="504"/>
      <c r="Y1029" s="504"/>
      <c r="Z1029" s="504"/>
      <c r="AA1029" s="504"/>
      <c r="AB1029" s="504"/>
      <c r="AC1029" s="504"/>
      <c r="AD1029" s="504"/>
    </row>
    <row r="1030" spans="1:30" s="420" customFormat="1" x14ac:dyDescent="0.2">
      <c r="A1030" s="531"/>
      <c r="K1030" s="504"/>
      <c r="L1030" s="503"/>
      <c r="M1030" s="503"/>
      <c r="N1030" s="504"/>
      <c r="O1030" s="504"/>
      <c r="P1030" s="504"/>
      <c r="Q1030" s="504"/>
      <c r="R1030" s="504"/>
      <c r="S1030" s="504"/>
      <c r="T1030" s="504"/>
      <c r="U1030" s="504"/>
      <c r="V1030" s="504"/>
      <c r="W1030" s="504"/>
      <c r="X1030" s="504"/>
      <c r="Y1030" s="504"/>
      <c r="Z1030" s="504"/>
      <c r="AA1030" s="504"/>
      <c r="AB1030" s="504"/>
      <c r="AC1030" s="504"/>
      <c r="AD1030" s="504"/>
    </row>
    <row r="1031" spans="1:30" s="420" customFormat="1" x14ac:dyDescent="0.2">
      <c r="A1031" s="531"/>
      <c r="K1031" s="504"/>
      <c r="L1031" s="503"/>
      <c r="M1031" s="503"/>
      <c r="N1031" s="504"/>
      <c r="O1031" s="504"/>
      <c r="P1031" s="504"/>
      <c r="Q1031" s="504"/>
      <c r="R1031" s="504"/>
      <c r="S1031" s="504"/>
      <c r="T1031" s="504"/>
      <c r="U1031" s="504"/>
      <c r="V1031" s="504"/>
      <c r="W1031" s="504"/>
      <c r="X1031" s="504"/>
      <c r="Y1031" s="504"/>
      <c r="Z1031" s="504"/>
      <c r="AA1031" s="504"/>
      <c r="AB1031" s="504"/>
      <c r="AC1031" s="504"/>
      <c r="AD1031" s="504"/>
    </row>
    <row r="1032" spans="1:30" s="420" customFormat="1" x14ac:dyDescent="0.2">
      <c r="A1032" s="531"/>
      <c r="K1032" s="504"/>
      <c r="L1032" s="503"/>
      <c r="M1032" s="503"/>
      <c r="N1032" s="504"/>
      <c r="O1032" s="504"/>
      <c r="P1032" s="504"/>
      <c r="Q1032" s="504"/>
      <c r="R1032" s="504"/>
      <c r="S1032" s="504"/>
      <c r="T1032" s="504"/>
      <c r="U1032" s="504"/>
      <c r="V1032" s="504"/>
      <c r="W1032" s="504"/>
      <c r="X1032" s="504"/>
      <c r="Y1032" s="504"/>
      <c r="Z1032" s="504"/>
      <c r="AA1032" s="504"/>
      <c r="AB1032" s="504"/>
      <c r="AC1032" s="504"/>
      <c r="AD1032" s="504"/>
    </row>
    <row r="1033" spans="1:30" s="420" customFormat="1" x14ac:dyDescent="0.2">
      <c r="A1033" s="531"/>
      <c r="K1033" s="504"/>
      <c r="L1033" s="503"/>
      <c r="M1033" s="503"/>
      <c r="N1033" s="504"/>
      <c r="O1033" s="504"/>
      <c r="P1033" s="504"/>
      <c r="Q1033" s="504"/>
      <c r="R1033" s="504"/>
      <c r="S1033" s="504"/>
      <c r="T1033" s="504"/>
      <c r="U1033" s="504"/>
      <c r="V1033" s="504"/>
      <c r="W1033" s="504"/>
      <c r="X1033" s="504"/>
      <c r="Y1033" s="504"/>
      <c r="Z1033" s="504"/>
      <c r="AA1033" s="504"/>
      <c r="AB1033" s="504"/>
      <c r="AC1033" s="504"/>
      <c r="AD1033" s="504"/>
    </row>
    <row r="1034" spans="1:30" s="420" customFormat="1" x14ac:dyDescent="0.2">
      <c r="A1034" s="531"/>
      <c r="K1034" s="504"/>
      <c r="L1034" s="503"/>
      <c r="M1034" s="503"/>
      <c r="N1034" s="504"/>
      <c r="O1034" s="504"/>
      <c r="P1034" s="504"/>
      <c r="Q1034" s="504"/>
      <c r="R1034" s="504"/>
      <c r="S1034" s="504"/>
      <c r="T1034" s="504"/>
      <c r="U1034" s="504"/>
      <c r="V1034" s="504"/>
      <c r="W1034" s="504"/>
      <c r="X1034" s="504"/>
      <c r="Y1034" s="504"/>
      <c r="Z1034" s="504"/>
      <c r="AA1034" s="504"/>
      <c r="AB1034" s="504"/>
      <c r="AC1034" s="504"/>
      <c r="AD1034" s="504"/>
    </row>
    <row r="1035" spans="1:30" s="420" customFormat="1" x14ac:dyDescent="0.2">
      <c r="A1035" s="531"/>
      <c r="K1035" s="504"/>
      <c r="L1035" s="503"/>
      <c r="M1035" s="503"/>
      <c r="N1035" s="504"/>
      <c r="O1035" s="504"/>
      <c r="P1035" s="504"/>
      <c r="Q1035" s="504"/>
      <c r="R1035" s="504"/>
      <c r="S1035" s="504"/>
      <c r="T1035" s="504"/>
      <c r="U1035" s="504"/>
      <c r="V1035" s="504"/>
      <c r="W1035" s="504"/>
      <c r="X1035" s="504"/>
      <c r="Y1035" s="504"/>
      <c r="Z1035" s="504"/>
      <c r="AA1035" s="504"/>
      <c r="AB1035" s="504"/>
      <c r="AC1035" s="504"/>
      <c r="AD1035" s="504"/>
    </row>
    <row r="1036" spans="1:30" s="420" customFormat="1" x14ac:dyDescent="0.2">
      <c r="A1036" s="531"/>
      <c r="K1036" s="504"/>
      <c r="L1036" s="503"/>
      <c r="M1036" s="503"/>
      <c r="N1036" s="504"/>
      <c r="O1036" s="504"/>
      <c r="P1036" s="504"/>
      <c r="Q1036" s="504"/>
      <c r="R1036" s="504"/>
      <c r="S1036" s="504"/>
      <c r="T1036" s="504"/>
      <c r="U1036" s="504"/>
      <c r="V1036" s="504"/>
      <c r="W1036" s="504"/>
      <c r="X1036" s="504"/>
      <c r="Y1036" s="504"/>
      <c r="Z1036" s="504"/>
      <c r="AA1036" s="504"/>
      <c r="AB1036" s="504"/>
      <c r="AC1036" s="504"/>
      <c r="AD1036" s="504"/>
    </row>
    <row r="1037" spans="1:30" s="420" customFormat="1" x14ac:dyDescent="0.2">
      <c r="A1037" s="531"/>
      <c r="K1037" s="504"/>
      <c r="L1037" s="503"/>
      <c r="M1037" s="503"/>
      <c r="N1037" s="504"/>
      <c r="O1037" s="504"/>
      <c r="P1037" s="504"/>
      <c r="Q1037" s="504"/>
      <c r="R1037" s="504"/>
      <c r="S1037" s="504"/>
      <c r="T1037" s="504"/>
      <c r="U1037" s="504"/>
      <c r="V1037" s="504"/>
      <c r="W1037" s="504"/>
      <c r="X1037" s="504"/>
      <c r="Y1037" s="504"/>
      <c r="Z1037" s="504"/>
      <c r="AA1037" s="504"/>
      <c r="AB1037" s="504"/>
      <c r="AC1037" s="504"/>
      <c r="AD1037" s="504"/>
    </row>
    <row r="1038" spans="1:30" s="420" customFormat="1" x14ac:dyDescent="0.2">
      <c r="A1038" s="531"/>
      <c r="K1038" s="504"/>
      <c r="L1038" s="503"/>
      <c r="M1038" s="503"/>
      <c r="N1038" s="504"/>
      <c r="O1038" s="504"/>
      <c r="P1038" s="504"/>
      <c r="Q1038" s="504"/>
      <c r="R1038" s="504"/>
      <c r="S1038" s="504"/>
      <c r="T1038" s="504"/>
      <c r="U1038" s="504"/>
      <c r="V1038" s="504"/>
      <c r="W1038" s="504"/>
      <c r="X1038" s="504"/>
      <c r="Y1038" s="504"/>
      <c r="Z1038" s="504"/>
      <c r="AA1038" s="504"/>
      <c r="AB1038" s="504"/>
      <c r="AC1038" s="504"/>
      <c r="AD1038" s="504"/>
    </row>
    <row r="1039" spans="1:30" s="420" customFormat="1" x14ac:dyDescent="0.2">
      <c r="A1039" s="531"/>
      <c r="K1039" s="504"/>
      <c r="L1039" s="503"/>
      <c r="M1039" s="503"/>
      <c r="N1039" s="504"/>
      <c r="O1039" s="504"/>
      <c r="P1039" s="504"/>
      <c r="Q1039" s="504"/>
      <c r="R1039" s="504"/>
      <c r="S1039" s="504"/>
      <c r="T1039" s="504"/>
      <c r="U1039" s="504"/>
      <c r="V1039" s="504"/>
      <c r="W1039" s="504"/>
      <c r="X1039" s="504"/>
      <c r="Y1039" s="504"/>
      <c r="Z1039" s="504"/>
      <c r="AA1039" s="504"/>
      <c r="AB1039" s="504"/>
      <c r="AC1039" s="504"/>
      <c r="AD1039" s="504"/>
    </row>
    <row r="1040" spans="1:30" s="420" customFormat="1" x14ac:dyDescent="0.2">
      <c r="A1040" s="531"/>
      <c r="K1040" s="504"/>
      <c r="L1040" s="503"/>
      <c r="M1040" s="503"/>
      <c r="N1040" s="504"/>
      <c r="O1040" s="504"/>
      <c r="P1040" s="504"/>
      <c r="Q1040" s="504"/>
      <c r="R1040" s="504"/>
      <c r="S1040" s="504"/>
      <c r="T1040" s="504"/>
      <c r="U1040" s="504"/>
      <c r="V1040" s="504"/>
      <c r="W1040" s="504"/>
      <c r="X1040" s="504"/>
      <c r="Y1040" s="504"/>
      <c r="Z1040" s="504"/>
      <c r="AA1040" s="504"/>
      <c r="AB1040" s="504"/>
      <c r="AC1040" s="504"/>
      <c r="AD1040" s="504"/>
    </row>
    <row r="1041" spans="1:30" s="420" customFormat="1" x14ac:dyDescent="0.2">
      <c r="A1041" s="531"/>
      <c r="K1041" s="504"/>
      <c r="L1041" s="503"/>
      <c r="M1041" s="503"/>
      <c r="N1041" s="504"/>
      <c r="O1041" s="504"/>
      <c r="P1041" s="504"/>
      <c r="Q1041" s="504"/>
      <c r="R1041" s="504"/>
      <c r="S1041" s="504"/>
      <c r="T1041" s="504"/>
      <c r="U1041" s="504"/>
      <c r="V1041" s="504"/>
      <c r="W1041" s="504"/>
      <c r="X1041" s="504"/>
      <c r="Y1041" s="504"/>
      <c r="Z1041" s="504"/>
      <c r="AA1041" s="504"/>
      <c r="AB1041" s="504"/>
      <c r="AC1041" s="504"/>
      <c r="AD1041" s="504"/>
    </row>
    <row r="1042" spans="1:30" s="420" customFormat="1" x14ac:dyDescent="0.2">
      <c r="A1042" s="531"/>
      <c r="K1042" s="504"/>
      <c r="L1042" s="503"/>
      <c r="M1042" s="503"/>
      <c r="N1042" s="504"/>
      <c r="O1042" s="504"/>
      <c r="P1042" s="504"/>
      <c r="Q1042" s="504"/>
      <c r="R1042" s="504"/>
      <c r="S1042" s="504"/>
      <c r="T1042" s="504"/>
      <c r="U1042" s="504"/>
      <c r="V1042" s="504"/>
      <c r="W1042" s="504"/>
      <c r="X1042" s="504"/>
      <c r="Y1042" s="504"/>
      <c r="Z1042" s="504"/>
      <c r="AA1042" s="504"/>
      <c r="AB1042" s="504"/>
      <c r="AC1042" s="504"/>
      <c r="AD1042" s="504"/>
    </row>
    <row r="1043" spans="1:30" s="420" customFormat="1" x14ac:dyDescent="0.2">
      <c r="A1043" s="531"/>
      <c r="K1043" s="504"/>
      <c r="L1043" s="503"/>
      <c r="M1043" s="503"/>
      <c r="N1043" s="504"/>
      <c r="O1043" s="504"/>
      <c r="P1043" s="504"/>
      <c r="Q1043" s="504"/>
      <c r="R1043" s="504"/>
      <c r="S1043" s="504"/>
      <c r="T1043" s="504"/>
      <c r="U1043" s="504"/>
      <c r="V1043" s="504"/>
      <c r="W1043" s="504"/>
      <c r="X1043" s="504"/>
      <c r="Y1043" s="504"/>
      <c r="Z1043" s="504"/>
      <c r="AA1043" s="504"/>
      <c r="AB1043" s="504"/>
      <c r="AC1043" s="504"/>
      <c r="AD1043" s="504"/>
    </row>
    <row r="1044" spans="1:30" s="420" customFormat="1" x14ac:dyDescent="0.2">
      <c r="A1044" s="531"/>
      <c r="K1044" s="504"/>
      <c r="L1044" s="503"/>
      <c r="M1044" s="503"/>
      <c r="N1044" s="504"/>
      <c r="O1044" s="504"/>
      <c r="P1044" s="504"/>
      <c r="Q1044" s="504"/>
      <c r="R1044" s="504"/>
      <c r="S1044" s="504"/>
      <c r="T1044" s="504"/>
      <c r="U1044" s="504"/>
      <c r="V1044" s="504"/>
      <c r="W1044" s="504"/>
      <c r="X1044" s="504"/>
      <c r="Y1044" s="504"/>
      <c r="Z1044" s="504"/>
      <c r="AA1044" s="504"/>
      <c r="AB1044" s="504"/>
      <c r="AC1044" s="504"/>
      <c r="AD1044" s="504"/>
    </row>
    <row r="1045" spans="1:30" s="420" customFormat="1" x14ac:dyDescent="0.2">
      <c r="A1045" s="531"/>
      <c r="K1045" s="504"/>
      <c r="L1045" s="503"/>
      <c r="M1045" s="503"/>
      <c r="N1045" s="504"/>
      <c r="O1045" s="504"/>
      <c r="P1045" s="504"/>
      <c r="Q1045" s="504"/>
      <c r="R1045" s="504"/>
      <c r="S1045" s="504"/>
      <c r="T1045" s="504"/>
      <c r="U1045" s="504"/>
      <c r="V1045" s="504"/>
      <c r="W1045" s="504"/>
      <c r="X1045" s="504"/>
      <c r="Y1045" s="504"/>
      <c r="Z1045" s="504"/>
      <c r="AA1045" s="504"/>
      <c r="AB1045" s="504"/>
      <c r="AC1045" s="504"/>
      <c r="AD1045" s="504"/>
    </row>
    <row r="1046" spans="1:30" s="420" customFormat="1" x14ac:dyDescent="0.2">
      <c r="A1046" s="531"/>
      <c r="K1046" s="504"/>
      <c r="L1046" s="503"/>
      <c r="M1046" s="503"/>
      <c r="N1046" s="504"/>
      <c r="O1046" s="504"/>
      <c r="P1046" s="504"/>
      <c r="Q1046" s="504"/>
      <c r="R1046" s="504"/>
      <c r="S1046" s="504"/>
      <c r="T1046" s="504"/>
      <c r="U1046" s="504"/>
      <c r="V1046" s="504"/>
      <c r="W1046" s="504"/>
      <c r="X1046" s="504"/>
      <c r="Y1046" s="504"/>
      <c r="Z1046" s="504"/>
      <c r="AA1046" s="504"/>
      <c r="AB1046" s="504"/>
      <c r="AC1046" s="504"/>
      <c r="AD1046" s="504"/>
    </row>
    <row r="1047" spans="1:30" s="420" customFormat="1" x14ac:dyDescent="0.2">
      <c r="A1047" s="531"/>
      <c r="K1047" s="504"/>
      <c r="L1047" s="503"/>
      <c r="M1047" s="503"/>
      <c r="N1047" s="504"/>
      <c r="O1047" s="504"/>
      <c r="P1047" s="504"/>
      <c r="Q1047" s="504"/>
      <c r="R1047" s="504"/>
      <c r="S1047" s="504"/>
      <c r="T1047" s="504"/>
      <c r="U1047" s="504"/>
      <c r="V1047" s="504"/>
      <c r="W1047" s="504"/>
      <c r="X1047" s="504"/>
      <c r="Y1047" s="504"/>
      <c r="Z1047" s="504"/>
      <c r="AA1047" s="504"/>
      <c r="AB1047" s="504"/>
      <c r="AC1047" s="504"/>
      <c r="AD1047" s="504"/>
    </row>
    <row r="1048" spans="1:30" s="420" customFormat="1" x14ac:dyDescent="0.2">
      <c r="A1048" s="531"/>
      <c r="K1048" s="504"/>
      <c r="L1048" s="503"/>
      <c r="M1048" s="503"/>
      <c r="N1048" s="504"/>
      <c r="O1048" s="504"/>
      <c r="P1048" s="504"/>
      <c r="Q1048" s="504"/>
      <c r="R1048" s="504"/>
      <c r="S1048" s="504"/>
      <c r="T1048" s="504"/>
      <c r="U1048" s="504"/>
      <c r="V1048" s="504"/>
      <c r="W1048" s="504"/>
      <c r="X1048" s="504"/>
      <c r="Y1048" s="504"/>
      <c r="Z1048" s="504"/>
      <c r="AA1048" s="504"/>
      <c r="AB1048" s="504"/>
      <c r="AC1048" s="504"/>
      <c r="AD1048" s="504"/>
    </row>
    <row r="1049" spans="1:30" s="420" customFormat="1" x14ac:dyDescent="0.2">
      <c r="A1049" s="531"/>
      <c r="K1049" s="504"/>
      <c r="L1049" s="503"/>
      <c r="M1049" s="503"/>
      <c r="N1049" s="504"/>
      <c r="O1049" s="504"/>
      <c r="P1049" s="504"/>
      <c r="Q1049" s="504"/>
      <c r="R1049" s="504"/>
      <c r="S1049" s="504"/>
      <c r="T1049" s="504"/>
      <c r="U1049" s="504"/>
      <c r="V1049" s="504"/>
      <c r="W1049" s="504"/>
      <c r="X1049" s="504"/>
      <c r="Y1049" s="504"/>
      <c r="Z1049" s="504"/>
      <c r="AA1049" s="504"/>
      <c r="AB1049" s="504"/>
      <c r="AC1049" s="504"/>
      <c r="AD1049" s="504"/>
    </row>
    <row r="1050" spans="1:30" s="420" customFormat="1" x14ac:dyDescent="0.2">
      <c r="A1050" s="531"/>
      <c r="K1050" s="504"/>
      <c r="L1050" s="503"/>
      <c r="M1050" s="503"/>
      <c r="N1050" s="504"/>
      <c r="O1050" s="504"/>
      <c r="P1050" s="504"/>
      <c r="Q1050" s="504"/>
      <c r="R1050" s="504"/>
      <c r="S1050" s="504"/>
      <c r="T1050" s="504"/>
      <c r="U1050" s="504"/>
      <c r="V1050" s="504"/>
      <c r="W1050" s="504"/>
      <c r="X1050" s="504"/>
      <c r="Y1050" s="504"/>
      <c r="Z1050" s="504"/>
      <c r="AA1050" s="504"/>
      <c r="AB1050" s="504"/>
      <c r="AC1050" s="504"/>
      <c r="AD1050" s="504"/>
    </row>
    <row r="1051" spans="1:30" s="420" customFormat="1" x14ac:dyDescent="0.2">
      <c r="A1051" s="531"/>
      <c r="K1051" s="504"/>
      <c r="L1051" s="503"/>
      <c r="M1051" s="503"/>
      <c r="N1051" s="504"/>
      <c r="O1051" s="504"/>
      <c r="P1051" s="504"/>
      <c r="Q1051" s="504"/>
      <c r="R1051" s="504"/>
      <c r="S1051" s="504"/>
      <c r="T1051" s="504"/>
      <c r="U1051" s="504"/>
      <c r="V1051" s="504"/>
      <c r="W1051" s="504"/>
      <c r="X1051" s="504"/>
      <c r="Y1051" s="504"/>
      <c r="Z1051" s="504"/>
      <c r="AA1051" s="504"/>
      <c r="AB1051" s="504"/>
      <c r="AC1051" s="504"/>
      <c r="AD1051" s="504"/>
    </row>
    <row r="1052" spans="1:30" s="420" customFormat="1" x14ac:dyDescent="0.2">
      <c r="A1052" s="531"/>
      <c r="K1052" s="504"/>
      <c r="L1052" s="503"/>
      <c r="M1052" s="503"/>
      <c r="N1052" s="504"/>
      <c r="O1052" s="504"/>
      <c r="P1052" s="504"/>
      <c r="Q1052" s="504"/>
      <c r="R1052" s="504"/>
      <c r="S1052" s="504"/>
      <c r="T1052" s="504"/>
      <c r="U1052" s="504"/>
      <c r="V1052" s="504"/>
      <c r="W1052" s="504"/>
      <c r="X1052" s="504"/>
      <c r="Y1052" s="504"/>
      <c r="Z1052" s="504"/>
      <c r="AA1052" s="504"/>
      <c r="AB1052" s="504"/>
      <c r="AC1052" s="504"/>
      <c r="AD1052" s="504"/>
    </row>
    <row r="1053" spans="1:30" s="420" customFormat="1" x14ac:dyDescent="0.2">
      <c r="A1053" s="531"/>
      <c r="K1053" s="504"/>
      <c r="L1053" s="503"/>
      <c r="M1053" s="503"/>
      <c r="N1053" s="504"/>
      <c r="O1053" s="504"/>
      <c r="P1053" s="504"/>
      <c r="Q1053" s="504"/>
      <c r="R1053" s="504"/>
      <c r="S1053" s="504"/>
      <c r="T1053" s="504"/>
      <c r="U1053" s="504"/>
      <c r="V1053" s="504"/>
      <c r="W1053" s="504"/>
      <c r="X1053" s="504"/>
      <c r="Y1053" s="504"/>
      <c r="Z1053" s="504"/>
      <c r="AA1053" s="504"/>
      <c r="AB1053" s="504"/>
      <c r="AC1053" s="504"/>
      <c r="AD1053" s="504"/>
    </row>
    <row r="1054" spans="1:30" s="420" customFormat="1" x14ac:dyDescent="0.2">
      <c r="A1054" s="531"/>
      <c r="K1054" s="504"/>
      <c r="L1054" s="503"/>
      <c r="M1054" s="503"/>
      <c r="N1054" s="504"/>
      <c r="O1054" s="504"/>
      <c r="P1054" s="504"/>
      <c r="Q1054" s="504"/>
      <c r="R1054" s="504"/>
      <c r="S1054" s="504"/>
      <c r="T1054" s="504"/>
      <c r="U1054" s="504"/>
      <c r="V1054" s="504"/>
      <c r="W1054" s="504"/>
      <c r="X1054" s="504"/>
      <c r="Y1054" s="504"/>
      <c r="Z1054" s="504"/>
      <c r="AA1054" s="504"/>
      <c r="AB1054" s="504"/>
      <c r="AC1054" s="504"/>
      <c r="AD1054" s="504"/>
    </row>
    <row r="1055" spans="1:30" s="420" customFormat="1" x14ac:dyDescent="0.2">
      <c r="A1055" s="531"/>
      <c r="K1055" s="504"/>
      <c r="L1055" s="503"/>
      <c r="M1055" s="503"/>
      <c r="N1055" s="504"/>
      <c r="O1055" s="504"/>
      <c r="P1055" s="504"/>
      <c r="Q1055" s="504"/>
      <c r="R1055" s="504"/>
      <c r="S1055" s="504"/>
      <c r="T1055" s="504"/>
      <c r="U1055" s="504"/>
      <c r="V1055" s="504"/>
      <c r="W1055" s="504"/>
      <c r="X1055" s="504"/>
      <c r="Y1055" s="504"/>
      <c r="Z1055" s="504"/>
      <c r="AA1055" s="504"/>
      <c r="AB1055" s="504"/>
      <c r="AC1055" s="504"/>
      <c r="AD1055" s="504"/>
    </row>
    <row r="1056" spans="1:30" s="420" customFormat="1" x14ac:dyDescent="0.2">
      <c r="A1056" s="531"/>
      <c r="K1056" s="504"/>
      <c r="L1056" s="503"/>
      <c r="M1056" s="503"/>
      <c r="N1056" s="504"/>
      <c r="O1056" s="504"/>
      <c r="P1056" s="504"/>
      <c r="Q1056" s="504"/>
      <c r="R1056" s="504"/>
      <c r="S1056" s="504"/>
      <c r="T1056" s="504"/>
      <c r="U1056" s="504"/>
      <c r="V1056" s="504"/>
      <c r="W1056" s="504"/>
      <c r="X1056" s="504"/>
      <c r="Y1056" s="504"/>
      <c r="Z1056" s="504"/>
      <c r="AA1056" s="504"/>
      <c r="AB1056" s="504"/>
      <c r="AC1056" s="504"/>
      <c r="AD1056" s="504"/>
    </row>
    <row r="1057" spans="1:30" s="420" customFormat="1" x14ac:dyDescent="0.2">
      <c r="A1057" s="531"/>
      <c r="K1057" s="504"/>
      <c r="L1057" s="503"/>
      <c r="M1057" s="503"/>
      <c r="N1057" s="504"/>
      <c r="O1057" s="504"/>
      <c r="P1057" s="504"/>
      <c r="Q1057" s="504"/>
      <c r="R1057" s="504"/>
      <c r="S1057" s="504"/>
      <c r="T1057" s="504"/>
      <c r="U1057" s="504"/>
      <c r="V1057" s="504"/>
      <c r="W1057" s="504"/>
      <c r="X1057" s="504"/>
      <c r="Y1057" s="504"/>
      <c r="Z1057" s="504"/>
      <c r="AA1057" s="504"/>
      <c r="AB1057" s="504"/>
      <c r="AC1057" s="504"/>
      <c r="AD1057" s="504"/>
    </row>
    <row r="1058" spans="1:30" s="420" customFormat="1" x14ac:dyDescent="0.2">
      <c r="A1058" s="531"/>
      <c r="K1058" s="504"/>
      <c r="L1058" s="503"/>
      <c r="M1058" s="503"/>
      <c r="N1058" s="504"/>
      <c r="O1058" s="504"/>
      <c r="P1058" s="504"/>
      <c r="Q1058" s="504"/>
      <c r="R1058" s="504"/>
      <c r="S1058" s="504"/>
      <c r="T1058" s="504"/>
      <c r="U1058" s="504"/>
      <c r="V1058" s="504"/>
      <c r="W1058" s="504"/>
      <c r="X1058" s="504"/>
      <c r="Y1058" s="504"/>
      <c r="Z1058" s="504"/>
      <c r="AA1058" s="504"/>
      <c r="AB1058" s="504"/>
      <c r="AC1058" s="504"/>
      <c r="AD1058" s="504"/>
    </row>
    <row r="1059" spans="1:30" s="420" customFormat="1" x14ac:dyDescent="0.2">
      <c r="A1059" s="531"/>
      <c r="K1059" s="504"/>
      <c r="L1059" s="503"/>
      <c r="M1059" s="503"/>
      <c r="N1059" s="504"/>
      <c r="O1059" s="504"/>
      <c r="P1059" s="504"/>
      <c r="Q1059" s="504"/>
      <c r="R1059" s="504"/>
      <c r="S1059" s="504"/>
      <c r="T1059" s="504"/>
      <c r="U1059" s="504"/>
      <c r="V1059" s="504"/>
      <c r="W1059" s="504"/>
      <c r="X1059" s="504"/>
      <c r="Y1059" s="504"/>
      <c r="Z1059" s="504"/>
      <c r="AA1059" s="504"/>
      <c r="AB1059" s="504"/>
      <c r="AC1059" s="504"/>
      <c r="AD1059" s="504"/>
    </row>
    <row r="1060" spans="1:30" s="420" customFormat="1" x14ac:dyDescent="0.2">
      <c r="A1060" s="531"/>
      <c r="K1060" s="504"/>
      <c r="L1060" s="503"/>
      <c r="M1060" s="503"/>
      <c r="N1060" s="504"/>
      <c r="O1060" s="504"/>
      <c r="P1060" s="504"/>
      <c r="Q1060" s="504"/>
      <c r="R1060" s="504"/>
      <c r="S1060" s="504"/>
      <c r="T1060" s="504"/>
      <c r="U1060" s="504"/>
      <c r="V1060" s="504"/>
      <c r="W1060" s="504"/>
      <c r="X1060" s="504"/>
      <c r="Y1060" s="504"/>
      <c r="Z1060" s="504"/>
      <c r="AA1060" s="504"/>
      <c r="AB1060" s="504"/>
      <c r="AC1060" s="504"/>
      <c r="AD1060" s="504"/>
    </row>
    <row r="1061" spans="1:30" s="420" customFormat="1" x14ac:dyDescent="0.2">
      <c r="A1061" s="531"/>
      <c r="K1061" s="504"/>
      <c r="L1061" s="503"/>
      <c r="M1061" s="503"/>
      <c r="N1061" s="504"/>
      <c r="O1061" s="504"/>
      <c r="P1061" s="504"/>
      <c r="Q1061" s="504"/>
      <c r="R1061" s="504"/>
      <c r="S1061" s="504"/>
      <c r="T1061" s="504"/>
      <c r="U1061" s="504"/>
      <c r="V1061" s="504"/>
      <c r="W1061" s="504"/>
      <c r="X1061" s="504"/>
      <c r="Y1061" s="504"/>
      <c r="Z1061" s="504"/>
      <c r="AA1061" s="504"/>
      <c r="AB1061" s="504"/>
      <c r="AC1061" s="504"/>
      <c r="AD1061" s="504"/>
    </row>
    <row r="1062" spans="1:30" s="420" customFormat="1" x14ac:dyDescent="0.2">
      <c r="A1062" s="531"/>
      <c r="K1062" s="504"/>
      <c r="L1062" s="503"/>
      <c r="M1062" s="503"/>
      <c r="N1062" s="504"/>
      <c r="O1062" s="504"/>
      <c r="P1062" s="504"/>
      <c r="Q1062" s="504"/>
      <c r="R1062" s="504"/>
      <c r="S1062" s="504"/>
      <c r="T1062" s="504"/>
      <c r="U1062" s="504"/>
      <c r="V1062" s="504"/>
      <c r="W1062" s="504"/>
      <c r="X1062" s="504"/>
      <c r="Y1062" s="504"/>
      <c r="Z1062" s="504"/>
      <c r="AA1062" s="504"/>
      <c r="AB1062" s="504"/>
      <c r="AC1062" s="504"/>
      <c r="AD1062" s="504"/>
    </row>
    <row r="1063" spans="1:30" s="420" customFormat="1" x14ac:dyDescent="0.2">
      <c r="A1063" s="531"/>
      <c r="K1063" s="504"/>
      <c r="L1063" s="503"/>
      <c r="M1063" s="503"/>
      <c r="N1063" s="504"/>
      <c r="O1063" s="504"/>
      <c r="P1063" s="504"/>
      <c r="Q1063" s="504"/>
      <c r="R1063" s="504"/>
      <c r="S1063" s="504"/>
      <c r="T1063" s="504"/>
      <c r="U1063" s="504"/>
      <c r="V1063" s="504"/>
      <c r="W1063" s="504"/>
      <c r="X1063" s="504"/>
      <c r="Y1063" s="504"/>
      <c r="Z1063" s="504"/>
      <c r="AA1063" s="504"/>
      <c r="AB1063" s="504"/>
      <c r="AC1063" s="504"/>
      <c r="AD1063" s="504"/>
    </row>
    <row r="1064" spans="1:30" s="420" customFormat="1" x14ac:dyDescent="0.2">
      <c r="A1064" s="531"/>
      <c r="K1064" s="504"/>
      <c r="L1064" s="503"/>
      <c r="M1064" s="503"/>
      <c r="N1064" s="504"/>
      <c r="O1064" s="504"/>
      <c r="P1064" s="504"/>
      <c r="Q1064" s="504"/>
      <c r="R1064" s="504"/>
      <c r="S1064" s="504"/>
      <c r="T1064" s="504"/>
      <c r="U1064" s="504"/>
      <c r="V1064" s="504"/>
      <c r="W1064" s="504"/>
      <c r="X1064" s="504"/>
      <c r="Y1064" s="504"/>
      <c r="Z1064" s="504"/>
      <c r="AA1064" s="504"/>
      <c r="AB1064" s="504"/>
      <c r="AC1064" s="504"/>
      <c r="AD1064" s="504"/>
    </row>
    <row r="1065" spans="1:30" s="420" customFormat="1" x14ac:dyDescent="0.2">
      <c r="A1065" s="531"/>
      <c r="K1065" s="504"/>
      <c r="L1065" s="503"/>
      <c r="M1065" s="503"/>
      <c r="N1065" s="504"/>
      <c r="O1065" s="504"/>
      <c r="P1065" s="504"/>
      <c r="Q1065" s="504"/>
      <c r="R1065" s="504"/>
      <c r="S1065" s="504"/>
      <c r="T1065" s="504"/>
      <c r="U1065" s="504"/>
      <c r="V1065" s="504"/>
      <c r="W1065" s="504"/>
      <c r="X1065" s="504"/>
      <c r="Y1065" s="504"/>
      <c r="Z1065" s="504"/>
      <c r="AA1065" s="504"/>
      <c r="AB1065" s="504"/>
      <c r="AC1065" s="504"/>
      <c r="AD1065" s="504"/>
    </row>
    <row r="1066" spans="1:30" s="420" customFormat="1" x14ac:dyDescent="0.2">
      <c r="A1066" s="531"/>
      <c r="K1066" s="504"/>
      <c r="L1066" s="503"/>
      <c r="M1066" s="503"/>
      <c r="N1066" s="504"/>
      <c r="O1066" s="504"/>
      <c r="P1066" s="504"/>
      <c r="Q1066" s="504"/>
      <c r="R1066" s="504"/>
      <c r="S1066" s="504"/>
      <c r="T1066" s="504"/>
      <c r="U1066" s="504"/>
      <c r="V1066" s="504"/>
      <c r="W1066" s="504"/>
      <c r="X1066" s="504"/>
      <c r="Y1066" s="504"/>
      <c r="Z1066" s="504"/>
      <c r="AA1066" s="504"/>
      <c r="AB1066" s="504"/>
      <c r="AC1066" s="504"/>
      <c r="AD1066" s="504"/>
    </row>
    <row r="1067" spans="1:30" s="420" customFormat="1" x14ac:dyDescent="0.2">
      <c r="A1067" s="531"/>
      <c r="K1067" s="504"/>
      <c r="L1067" s="503"/>
      <c r="M1067" s="503"/>
      <c r="N1067" s="504"/>
      <c r="O1067" s="504"/>
      <c r="P1067" s="504"/>
      <c r="Q1067" s="504"/>
      <c r="R1067" s="504"/>
      <c r="S1067" s="504"/>
      <c r="T1067" s="504"/>
      <c r="U1067" s="504"/>
      <c r="V1067" s="504"/>
      <c r="W1067" s="504"/>
      <c r="X1067" s="504"/>
      <c r="Y1067" s="504"/>
      <c r="Z1067" s="504"/>
      <c r="AA1067" s="504"/>
      <c r="AB1067" s="504"/>
      <c r="AC1067" s="504"/>
      <c r="AD1067" s="504"/>
    </row>
    <row r="1068" spans="1:30" s="420" customFormat="1" x14ac:dyDescent="0.2">
      <c r="A1068" s="531"/>
      <c r="K1068" s="504"/>
      <c r="L1068" s="503"/>
      <c r="M1068" s="503"/>
      <c r="N1068" s="504"/>
      <c r="O1068" s="504"/>
      <c r="P1068" s="504"/>
      <c r="Q1068" s="504"/>
      <c r="R1068" s="504"/>
      <c r="S1068" s="504"/>
      <c r="T1068" s="504"/>
      <c r="U1068" s="504"/>
      <c r="V1068" s="504"/>
      <c r="W1068" s="504"/>
      <c r="X1068" s="504"/>
      <c r="Y1068" s="504"/>
      <c r="Z1068" s="504"/>
      <c r="AA1068" s="504"/>
      <c r="AB1068" s="504"/>
      <c r="AC1068" s="504"/>
      <c r="AD1068" s="504"/>
    </row>
    <row r="1069" spans="1:30" s="420" customFormat="1" x14ac:dyDescent="0.2">
      <c r="A1069" s="531"/>
      <c r="K1069" s="504"/>
      <c r="L1069" s="503"/>
      <c r="M1069" s="503"/>
      <c r="N1069" s="504"/>
      <c r="O1069" s="504"/>
      <c r="P1069" s="504"/>
      <c r="Q1069" s="504"/>
      <c r="R1069" s="504"/>
      <c r="S1069" s="504"/>
      <c r="T1069" s="504"/>
      <c r="U1069" s="504"/>
      <c r="V1069" s="504"/>
      <c r="W1069" s="504"/>
      <c r="X1069" s="504"/>
      <c r="Y1069" s="504"/>
      <c r="Z1069" s="504"/>
      <c r="AA1069" s="504"/>
      <c r="AB1069" s="504"/>
      <c r="AC1069" s="504"/>
      <c r="AD1069" s="504"/>
    </row>
    <row r="1070" spans="1:30" s="420" customFormat="1" x14ac:dyDescent="0.2">
      <c r="A1070" s="531"/>
      <c r="K1070" s="504"/>
      <c r="L1070" s="503"/>
      <c r="M1070" s="503"/>
      <c r="N1070" s="504"/>
      <c r="O1070" s="504"/>
      <c r="P1070" s="504"/>
      <c r="Q1070" s="504"/>
      <c r="R1070" s="504"/>
      <c r="S1070" s="504"/>
      <c r="T1070" s="504"/>
      <c r="U1070" s="504"/>
      <c r="V1070" s="504"/>
      <c r="W1070" s="504"/>
      <c r="X1070" s="504"/>
      <c r="Y1070" s="504"/>
      <c r="Z1070" s="504"/>
      <c r="AA1070" s="504"/>
      <c r="AB1070" s="504"/>
      <c r="AC1070" s="504"/>
      <c r="AD1070" s="504"/>
    </row>
    <row r="1071" spans="1:30" s="420" customFormat="1" x14ac:dyDescent="0.2">
      <c r="A1071" s="531"/>
      <c r="K1071" s="504"/>
      <c r="L1071" s="503"/>
      <c r="M1071" s="503"/>
      <c r="N1071" s="504"/>
      <c r="O1071" s="504"/>
      <c r="P1071" s="504"/>
      <c r="Q1071" s="504"/>
      <c r="R1071" s="504"/>
      <c r="S1071" s="504"/>
      <c r="T1071" s="504"/>
      <c r="U1071" s="504"/>
      <c r="V1071" s="504"/>
      <c r="W1071" s="504"/>
      <c r="X1071" s="504"/>
      <c r="Y1071" s="504"/>
      <c r="Z1071" s="504"/>
      <c r="AA1071" s="504"/>
      <c r="AB1071" s="504"/>
      <c r="AC1071" s="504"/>
      <c r="AD1071" s="504"/>
    </row>
    <row r="1072" spans="1:30" s="420" customFormat="1" x14ac:dyDescent="0.2">
      <c r="A1072" s="531"/>
      <c r="K1072" s="504"/>
      <c r="L1072" s="503"/>
      <c r="M1072" s="503"/>
      <c r="N1072" s="504"/>
      <c r="O1072" s="504"/>
      <c r="P1072" s="504"/>
      <c r="Q1072" s="504"/>
      <c r="R1072" s="504"/>
      <c r="S1072" s="504"/>
      <c r="T1072" s="504"/>
      <c r="U1072" s="504"/>
      <c r="V1072" s="504"/>
      <c r="W1072" s="504"/>
      <c r="X1072" s="504"/>
      <c r="Y1072" s="504"/>
      <c r="Z1072" s="504"/>
      <c r="AA1072" s="504"/>
      <c r="AB1072" s="504"/>
      <c r="AC1072" s="504"/>
      <c r="AD1072" s="504"/>
    </row>
    <row r="1073" spans="1:30" s="420" customFormat="1" x14ac:dyDescent="0.2">
      <c r="A1073" s="531"/>
      <c r="K1073" s="504"/>
      <c r="L1073" s="503"/>
      <c r="M1073" s="503"/>
      <c r="N1073" s="504"/>
      <c r="O1073" s="504"/>
      <c r="P1073" s="504"/>
      <c r="Q1073" s="504"/>
      <c r="R1073" s="504"/>
      <c r="S1073" s="504"/>
      <c r="T1073" s="504"/>
      <c r="U1073" s="504"/>
      <c r="V1073" s="504"/>
      <c r="W1073" s="504"/>
      <c r="X1073" s="504"/>
      <c r="Y1073" s="504"/>
      <c r="Z1073" s="504"/>
      <c r="AA1073" s="504"/>
      <c r="AB1073" s="504"/>
      <c r="AC1073" s="504"/>
      <c r="AD1073" s="504"/>
    </row>
    <row r="1074" spans="1:30" s="420" customFormat="1" x14ac:dyDescent="0.2">
      <c r="A1074" s="531"/>
      <c r="K1074" s="504"/>
      <c r="L1074" s="503"/>
      <c r="M1074" s="503"/>
      <c r="N1074" s="504"/>
      <c r="O1074" s="504"/>
      <c r="P1074" s="504"/>
      <c r="Q1074" s="504"/>
      <c r="R1074" s="504"/>
      <c r="S1074" s="504"/>
      <c r="T1074" s="504"/>
      <c r="U1074" s="504"/>
      <c r="V1074" s="504"/>
      <c r="W1074" s="504"/>
      <c r="X1074" s="504"/>
      <c r="Y1074" s="504"/>
      <c r="Z1074" s="504"/>
      <c r="AA1074" s="504"/>
      <c r="AB1074" s="504"/>
      <c r="AC1074" s="504"/>
      <c r="AD1074" s="504"/>
    </row>
    <row r="1075" spans="1:30" s="420" customFormat="1" x14ac:dyDescent="0.2">
      <c r="A1075" s="531"/>
      <c r="K1075" s="504"/>
      <c r="L1075" s="503"/>
      <c r="M1075" s="503"/>
      <c r="N1075" s="504"/>
      <c r="O1075" s="504"/>
      <c r="P1075" s="504"/>
      <c r="Q1075" s="504"/>
      <c r="R1075" s="504"/>
      <c r="S1075" s="504"/>
      <c r="T1075" s="504"/>
      <c r="U1075" s="504"/>
      <c r="V1075" s="504"/>
      <c r="W1075" s="504"/>
      <c r="X1075" s="504"/>
      <c r="Y1075" s="504"/>
      <c r="Z1075" s="504"/>
      <c r="AA1075" s="504"/>
      <c r="AB1075" s="504"/>
      <c r="AC1075" s="504"/>
      <c r="AD1075" s="504"/>
    </row>
    <row r="1076" spans="1:30" s="420" customFormat="1" x14ac:dyDescent="0.2">
      <c r="A1076" s="531"/>
      <c r="K1076" s="504"/>
      <c r="L1076" s="503"/>
      <c r="M1076" s="503"/>
      <c r="N1076" s="504"/>
      <c r="O1076" s="504"/>
      <c r="P1076" s="504"/>
      <c r="Q1076" s="504"/>
      <c r="R1076" s="504"/>
      <c r="S1076" s="504"/>
      <c r="T1076" s="504"/>
      <c r="U1076" s="504"/>
      <c r="V1076" s="504"/>
      <c r="W1076" s="504"/>
      <c r="X1076" s="504"/>
      <c r="Y1076" s="504"/>
      <c r="Z1076" s="504"/>
      <c r="AA1076" s="504"/>
      <c r="AB1076" s="504"/>
      <c r="AC1076" s="504"/>
      <c r="AD1076" s="504"/>
    </row>
    <row r="1077" spans="1:30" s="420" customFormat="1" x14ac:dyDescent="0.2">
      <c r="A1077" s="531"/>
      <c r="K1077" s="504"/>
      <c r="L1077" s="503"/>
      <c r="M1077" s="503"/>
      <c r="N1077" s="504"/>
      <c r="O1077" s="504"/>
      <c r="P1077" s="504"/>
      <c r="Q1077" s="504"/>
      <c r="R1077" s="504"/>
      <c r="S1077" s="504"/>
      <c r="T1077" s="504"/>
      <c r="U1077" s="504"/>
      <c r="V1077" s="504"/>
      <c r="W1077" s="504"/>
      <c r="X1077" s="504"/>
      <c r="Y1077" s="504"/>
      <c r="Z1077" s="504"/>
      <c r="AA1077" s="504"/>
      <c r="AB1077" s="504"/>
      <c r="AC1077" s="504"/>
      <c r="AD1077" s="504"/>
    </row>
    <row r="1078" spans="1:30" s="420" customFormat="1" x14ac:dyDescent="0.2">
      <c r="A1078" s="531"/>
      <c r="K1078" s="504"/>
      <c r="L1078" s="503"/>
      <c r="M1078" s="503"/>
      <c r="N1078" s="504"/>
      <c r="O1078" s="504"/>
      <c r="P1078" s="504"/>
      <c r="Q1078" s="504"/>
      <c r="R1078" s="504"/>
      <c r="S1078" s="504"/>
      <c r="T1078" s="504"/>
      <c r="U1078" s="504"/>
      <c r="V1078" s="504"/>
      <c r="W1078" s="504"/>
      <c r="X1078" s="504"/>
      <c r="Y1078" s="504"/>
      <c r="Z1078" s="504"/>
      <c r="AA1078" s="504"/>
      <c r="AB1078" s="504"/>
      <c r="AC1078" s="504"/>
      <c r="AD1078" s="504"/>
    </row>
    <row r="1079" spans="1:30" s="420" customFormat="1" x14ac:dyDescent="0.2">
      <c r="A1079" s="531"/>
      <c r="K1079" s="504"/>
      <c r="L1079" s="503"/>
      <c r="M1079" s="503"/>
      <c r="N1079" s="504"/>
      <c r="O1079" s="504"/>
      <c r="P1079" s="504"/>
      <c r="Q1079" s="504"/>
      <c r="R1079" s="504"/>
      <c r="S1079" s="504"/>
      <c r="T1079" s="504"/>
      <c r="U1079" s="504"/>
      <c r="V1079" s="504"/>
      <c r="W1079" s="504"/>
      <c r="X1079" s="504"/>
      <c r="Y1079" s="504"/>
      <c r="Z1079" s="504"/>
      <c r="AA1079" s="504"/>
      <c r="AB1079" s="504"/>
      <c r="AC1079" s="504"/>
      <c r="AD1079" s="504"/>
    </row>
    <row r="1080" spans="1:30" s="420" customFormat="1" x14ac:dyDescent="0.2">
      <c r="A1080" s="531"/>
      <c r="K1080" s="504"/>
      <c r="L1080" s="503"/>
      <c r="M1080" s="503"/>
      <c r="N1080" s="504"/>
      <c r="O1080" s="504"/>
      <c r="P1080" s="504"/>
      <c r="Q1080" s="504"/>
      <c r="R1080" s="504"/>
      <c r="S1080" s="504"/>
      <c r="T1080" s="504"/>
      <c r="U1080" s="504"/>
      <c r="V1080" s="504"/>
      <c r="W1080" s="504"/>
      <c r="X1080" s="504"/>
      <c r="Y1080" s="504"/>
      <c r="Z1080" s="504"/>
      <c r="AA1080" s="504"/>
      <c r="AB1080" s="504"/>
      <c r="AC1080" s="504"/>
      <c r="AD1080" s="504"/>
    </row>
    <row r="1081" spans="1:30" s="420" customFormat="1" x14ac:dyDescent="0.2">
      <c r="A1081" s="531"/>
      <c r="K1081" s="504"/>
      <c r="L1081" s="503"/>
      <c r="M1081" s="503"/>
      <c r="N1081" s="504"/>
      <c r="O1081" s="504"/>
      <c r="P1081" s="504"/>
      <c r="Q1081" s="504"/>
      <c r="R1081" s="504"/>
      <c r="S1081" s="504"/>
      <c r="T1081" s="504"/>
      <c r="U1081" s="504"/>
      <c r="V1081" s="504"/>
      <c r="W1081" s="504"/>
      <c r="X1081" s="504"/>
      <c r="Y1081" s="504"/>
      <c r="Z1081" s="504"/>
      <c r="AA1081" s="504"/>
      <c r="AB1081" s="504"/>
      <c r="AC1081" s="504"/>
      <c r="AD1081" s="504"/>
    </row>
    <row r="1082" spans="1:30" s="420" customFormat="1" x14ac:dyDescent="0.2">
      <c r="A1082" s="531"/>
      <c r="K1082" s="504"/>
      <c r="L1082" s="503"/>
      <c r="M1082" s="503"/>
      <c r="N1082" s="504"/>
      <c r="O1082" s="504"/>
      <c r="P1082" s="504"/>
      <c r="Q1082" s="504"/>
      <c r="R1082" s="504"/>
      <c r="S1082" s="504"/>
      <c r="T1082" s="504"/>
      <c r="U1082" s="504"/>
      <c r="V1082" s="504"/>
      <c r="W1082" s="504"/>
      <c r="X1082" s="504"/>
      <c r="Y1082" s="504"/>
      <c r="Z1082" s="504"/>
      <c r="AA1082" s="504"/>
      <c r="AB1082" s="504"/>
      <c r="AC1082" s="504"/>
      <c r="AD1082" s="504"/>
    </row>
    <row r="1083" spans="1:30" s="420" customFormat="1" x14ac:dyDescent="0.2">
      <c r="A1083" s="531"/>
      <c r="K1083" s="504"/>
      <c r="L1083" s="503"/>
      <c r="M1083" s="503"/>
      <c r="N1083" s="504"/>
      <c r="O1083" s="504"/>
      <c r="P1083" s="504"/>
      <c r="Q1083" s="504"/>
      <c r="R1083" s="504"/>
      <c r="S1083" s="504"/>
      <c r="T1083" s="504"/>
      <c r="U1083" s="504"/>
      <c r="V1083" s="504"/>
      <c r="W1083" s="504"/>
      <c r="X1083" s="504"/>
      <c r="Y1083" s="504"/>
      <c r="Z1083" s="504"/>
      <c r="AA1083" s="504"/>
      <c r="AB1083" s="504"/>
      <c r="AC1083" s="504"/>
      <c r="AD1083" s="504"/>
    </row>
    <row r="1084" spans="1:30" s="420" customFormat="1" x14ac:dyDescent="0.2">
      <c r="A1084" s="531"/>
      <c r="K1084" s="504"/>
      <c r="L1084" s="503"/>
      <c r="M1084" s="503"/>
      <c r="N1084" s="504"/>
      <c r="O1084" s="504"/>
      <c r="P1084" s="504"/>
      <c r="Q1084" s="504"/>
      <c r="R1084" s="504"/>
      <c r="S1084" s="504"/>
      <c r="T1084" s="504"/>
      <c r="U1084" s="504"/>
      <c r="V1084" s="504"/>
      <c r="W1084" s="504"/>
      <c r="X1084" s="504"/>
      <c r="Y1084" s="504"/>
      <c r="Z1084" s="504"/>
      <c r="AA1084" s="504"/>
      <c r="AB1084" s="504"/>
      <c r="AC1084" s="504"/>
      <c r="AD1084" s="504"/>
    </row>
    <row r="1085" spans="1:30" s="420" customFormat="1" x14ac:dyDescent="0.2">
      <c r="A1085" s="531"/>
      <c r="K1085" s="504"/>
      <c r="L1085" s="503"/>
      <c r="M1085" s="503"/>
      <c r="N1085" s="504"/>
      <c r="O1085" s="504"/>
      <c r="P1085" s="504"/>
      <c r="Q1085" s="504"/>
      <c r="R1085" s="504"/>
      <c r="S1085" s="504"/>
      <c r="T1085" s="504"/>
      <c r="U1085" s="504"/>
      <c r="V1085" s="504"/>
      <c r="W1085" s="504"/>
      <c r="X1085" s="504"/>
      <c r="Y1085" s="504"/>
      <c r="Z1085" s="504"/>
      <c r="AA1085" s="504"/>
      <c r="AB1085" s="504"/>
      <c r="AC1085" s="504"/>
      <c r="AD1085" s="504"/>
    </row>
    <row r="1086" spans="1:30" s="420" customFormat="1" x14ac:dyDescent="0.2">
      <c r="A1086" s="531"/>
      <c r="K1086" s="504"/>
      <c r="L1086" s="503"/>
      <c r="M1086" s="503"/>
      <c r="N1086" s="504"/>
      <c r="O1086" s="504"/>
      <c r="P1086" s="504"/>
      <c r="Q1086" s="504"/>
      <c r="R1086" s="504"/>
      <c r="S1086" s="504"/>
      <c r="T1086" s="504"/>
      <c r="U1086" s="504"/>
      <c r="V1086" s="504"/>
      <c r="W1086" s="504"/>
      <c r="X1086" s="504"/>
      <c r="Y1086" s="504"/>
      <c r="Z1086" s="504"/>
      <c r="AA1086" s="504"/>
      <c r="AB1086" s="504"/>
      <c r="AC1086" s="504"/>
      <c r="AD1086" s="504"/>
    </row>
    <row r="1087" spans="1:30" s="420" customFormat="1" x14ac:dyDescent="0.2">
      <c r="A1087" s="531"/>
      <c r="K1087" s="504"/>
      <c r="L1087" s="503"/>
      <c r="M1087" s="503"/>
      <c r="N1087" s="504"/>
      <c r="O1087" s="504"/>
      <c r="P1087" s="504"/>
      <c r="Q1087" s="504"/>
      <c r="R1087" s="504"/>
      <c r="S1087" s="504"/>
      <c r="T1087" s="504"/>
      <c r="U1087" s="504"/>
      <c r="V1087" s="504"/>
      <c r="W1087" s="504"/>
      <c r="X1087" s="504"/>
      <c r="Y1087" s="504"/>
      <c r="Z1087" s="504"/>
      <c r="AA1087" s="504"/>
      <c r="AB1087" s="504"/>
      <c r="AC1087" s="504"/>
      <c r="AD1087" s="504"/>
    </row>
    <row r="1088" spans="1:30" s="420" customFormat="1" x14ac:dyDescent="0.2">
      <c r="A1088" s="531"/>
      <c r="K1088" s="504"/>
      <c r="L1088" s="503"/>
      <c r="M1088" s="503"/>
      <c r="N1088" s="504"/>
      <c r="O1088" s="504"/>
      <c r="P1088" s="504"/>
      <c r="Q1088" s="504"/>
      <c r="R1088" s="504"/>
      <c r="S1088" s="504"/>
      <c r="T1088" s="504"/>
      <c r="U1088" s="504"/>
      <c r="V1088" s="504"/>
      <c r="W1088" s="504"/>
      <c r="X1088" s="504"/>
      <c r="Y1088" s="504"/>
      <c r="Z1088" s="504"/>
      <c r="AA1088" s="504"/>
      <c r="AB1088" s="504"/>
      <c r="AC1088" s="504"/>
      <c r="AD1088" s="504"/>
    </row>
    <row r="1089" spans="1:30" s="420" customFormat="1" x14ac:dyDescent="0.2">
      <c r="A1089" s="531"/>
      <c r="K1089" s="504"/>
      <c r="L1089" s="503"/>
      <c r="M1089" s="503"/>
      <c r="N1089" s="504"/>
      <c r="O1089" s="504"/>
      <c r="P1089" s="504"/>
      <c r="Q1089" s="504"/>
      <c r="R1089" s="504"/>
      <c r="S1089" s="504"/>
      <c r="T1089" s="504"/>
      <c r="U1089" s="504"/>
      <c r="V1089" s="504"/>
      <c r="W1089" s="504"/>
      <c r="X1089" s="504"/>
      <c r="Y1089" s="504"/>
      <c r="Z1089" s="504"/>
      <c r="AA1089" s="504"/>
      <c r="AB1089" s="504"/>
      <c r="AC1089" s="504"/>
      <c r="AD1089" s="504"/>
    </row>
    <row r="1090" spans="1:30" s="420" customFormat="1" x14ac:dyDescent="0.2">
      <c r="A1090" s="531"/>
      <c r="K1090" s="504"/>
      <c r="L1090" s="503"/>
      <c r="M1090" s="503"/>
      <c r="N1090" s="504"/>
      <c r="O1090" s="504"/>
      <c r="P1090" s="504"/>
      <c r="Q1090" s="504"/>
      <c r="R1090" s="504"/>
      <c r="S1090" s="504"/>
      <c r="T1090" s="504"/>
      <c r="U1090" s="504"/>
      <c r="V1090" s="504"/>
      <c r="W1090" s="504"/>
      <c r="X1090" s="504"/>
      <c r="Y1090" s="504"/>
      <c r="Z1090" s="504"/>
      <c r="AA1090" s="504"/>
      <c r="AB1090" s="504"/>
      <c r="AC1090" s="504"/>
      <c r="AD1090" s="504"/>
    </row>
    <row r="1091" spans="1:30" s="420" customFormat="1" x14ac:dyDescent="0.2">
      <c r="A1091" s="531"/>
      <c r="K1091" s="504"/>
      <c r="L1091" s="503"/>
      <c r="M1091" s="503"/>
      <c r="N1091" s="504"/>
      <c r="O1091" s="504"/>
      <c r="P1091" s="504"/>
      <c r="Q1091" s="504"/>
      <c r="R1091" s="504"/>
      <c r="S1091" s="504"/>
      <c r="T1091" s="504"/>
      <c r="U1091" s="504"/>
      <c r="V1091" s="504"/>
      <c r="W1091" s="504"/>
      <c r="X1091" s="504"/>
      <c r="Y1091" s="504"/>
      <c r="Z1091" s="504"/>
      <c r="AA1091" s="504"/>
      <c r="AB1091" s="504"/>
      <c r="AC1091" s="504"/>
      <c r="AD1091" s="504"/>
    </row>
    <row r="1092" spans="1:30" s="420" customFormat="1" x14ac:dyDescent="0.2">
      <c r="A1092" s="531"/>
      <c r="K1092" s="504"/>
      <c r="L1092" s="503"/>
      <c r="M1092" s="503"/>
      <c r="N1092" s="504"/>
      <c r="O1092" s="504"/>
      <c r="P1092" s="504"/>
      <c r="Q1092" s="504"/>
      <c r="R1092" s="504"/>
      <c r="S1092" s="504"/>
      <c r="T1092" s="504"/>
      <c r="U1092" s="504"/>
      <c r="V1092" s="504"/>
      <c r="W1092" s="504"/>
      <c r="X1092" s="504"/>
      <c r="Y1092" s="504"/>
      <c r="Z1092" s="504"/>
      <c r="AA1092" s="504"/>
      <c r="AB1092" s="504"/>
      <c r="AC1092" s="504"/>
      <c r="AD1092" s="504"/>
    </row>
    <row r="1093" spans="1:30" s="420" customFormat="1" x14ac:dyDescent="0.2">
      <c r="A1093" s="531"/>
      <c r="K1093" s="504"/>
      <c r="L1093" s="503"/>
      <c r="M1093" s="503"/>
      <c r="N1093" s="504"/>
      <c r="O1093" s="504"/>
      <c r="P1093" s="504"/>
      <c r="Q1093" s="504"/>
      <c r="R1093" s="504"/>
      <c r="S1093" s="504"/>
      <c r="T1093" s="504"/>
      <c r="U1093" s="504"/>
      <c r="V1093" s="504"/>
      <c r="W1093" s="504"/>
      <c r="X1093" s="504"/>
      <c r="Y1093" s="504"/>
      <c r="Z1093" s="504"/>
      <c r="AA1093" s="504"/>
      <c r="AB1093" s="504"/>
      <c r="AC1093" s="504"/>
      <c r="AD1093" s="504"/>
    </row>
    <row r="1094" spans="1:30" s="420" customFormat="1" x14ac:dyDescent="0.2">
      <c r="A1094" s="531"/>
      <c r="K1094" s="504"/>
      <c r="L1094" s="503"/>
      <c r="M1094" s="503"/>
      <c r="N1094" s="504"/>
      <c r="O1094" s="504"/>
      <c r="P1094" s="504"/>
      <c r="Q1094" s="504"/>
      <c r="R1094" s="504"/>
      <c r="S1094" s="504"/>
      <c r="T1094" s="504"/>
      <c r="U1094" s="504"/>
      <c r="V1094" s="504"/>
      <c r="W1094" s="504"/>
      <c r="X1094" s="504"/>
      <c r="Y1094" s="504"/>
      <c r="Z1094" s="504"/>
      <c r="AA1094" s="504"/>
      <c r="AB1094" s="504"/>
      <c r="AC1094" s="504"/>
      <c r="AD1094" s="504"/>
    </row>
    <row r="1095" spans="1:30" s="420" customFormat="1" x14ac:dyDescent="0.2">
      <c r="A1095" s="531"/>
      <c r="K1095" s="504"/>
      <c r="L1095" s="503"/>
      <c r="M1095" s="503"/>
      <c r="N1095" s="504"/>
      <c r="O1095" s="504"/>
      <c r="P1095" s="504"/>
      <c r="Q1095" s="504"/>
      <c r="R1095" s="504"/>
      <c r="S1095" s="504"/>
      <c r="T1095" s="504"/>
      <c r="U1095" s="504"/>
      <c r="V1095" s="504"/>
      <c r="W1095" s="504"/>
      <c r="X1095" s="504"/>
      <c r="Y1095" s="504"/>
      <c r="Z1095" s="504"/>
      <c r="AA1095" s="504"/>
      <c r="AB1095" s="504"/>
      <c r="AC1095" s="504"/>
      <c r="AD1095" s="504"/>
    </row>
    <row r="1096" spans="1:30" s="420" customFormat="1" x14ac:dyDescent="0.2">
      <c r="A1096" s="531"/>
      <c r="K1096" s="504"/>
      <c r="L1096" s="503"/>
      <c r="M1096" s="503"/>
      <c r="N1096" s="504"/>
      <c r="O1096" s="504"/>
      <c r="P1096" s="504"/>
      <c r="Q1096" s="504"/>
      <c r="R1096" s="504"/>
      <c r="S1096" s="504"/>
      <c r="T1096" s="504"/>
      <c r="U1096" s="504"/>
      <c r="V1096" s="504"/>
      <c r="W1096" s="504"/>
      <c r="X1096" s="504"/>
      <c r="Y1096" s="504"/>
      <c r="Z1096" s="504"/>
      <c r="AA1096" s="504"/>
      <c r="AB1096" s="504"/>
      <c r="AC1096" s="504"/>
      <c r="AD1096" s="504"/>
    </row>
    <row r="1097" spans="1:30" s="420" customFormat="1" x14ac:dyDescent="0.2">
      <c r="A1097" s="531"/>
      <c r="K1097" s="504"/>
      <c r="L1097" s="503"/>
      <c r="M1097" s="503"/>
      <c r="N1097" s="504"/>
      <c r="O1097" s="504"/>
      <c r="P1097" s="504"/>
      <c r="Q1097" s="504"/>
      <c r="R1097" s="504"/>
      <c r="S1097" s="504"/>
      <c r="T1097" s="504"/>
      <c r="U1097" s="504"/>
      <c r="V1097" s="504"/>
      <c r="W1097" s="504"/>
      <c r="X1097" s="504"/>
      <c r="Y1097" s="504"/>
      <c r="Z1097" s="504"/>
      <c r="AA1097" s="504"/>
      <c r="AB1097" s="504"/>
      <c r="AC1097" s="504"/>
      <c r="AD1097" s="504"/>
    </row>
    <row r="1098" spans="1:30" s="420" customFormat="1" x14ac:dyDescent="0.2">
      <c r="A1098" s="531"/>
      <c r="K1098" s="504"/>
      <c r="L1098" s="503"/>
      <c r="M1098" s="503"/>
      <c r="N1098" s="504"/>
      <c r="O1098" s="504"/>
      <c r="P1098" s="504"/>
      <c r="Q1098" s="504"/>
      <c r="R1098" s="504"/>
      <c r="S1098" s="504"/>
      <c r="T1098" s="504"/>
      <c r="U1098" s="504"/>
      <c r="V1098" s="504"/>
      <c r="W1098" s="504"/>
      <c r="X1098" s="504"/>
      <c r="Y1098" s="504"/>
      <c r="Z1098" s="504"/>
      <c r="AA1098" s="504"/>
      <c r="AB1098" s="504"/>
      <c r="AC1098" s="504"/>
      <c r="AD1098" s="504"/>
    </row>
    <row r="1099" spans="1:30" s="420" customFormat="1" x14ac:dyDescent="0.2">
      <c r="A1099" s="531"/>
      <c r="K1099" s="504"/>
      <c r="L1099" s="503"/>
      <c r="M1099" s="503"/>
      <c r="N1099" s="504"/>
      <c r="O1099" s="504"/>
      <c r="P1099" s="504"/>
      <c r="Q1099" s="504"/>
      <c r="R1099" s="504"/>
      <c r="S1099" s="504"/>
      <c r="T1099" s="504"/>
      <c r="U1099" s="504"/>
      <c r="V1099" s="504"/>
      <c r="W1099" s="504"/>
      <c r="X1099" s="504"/>
      <c r="Y1099" s="504"/>
      <c r="Z1099" s="504"/>
      <c r="AA1099" s="504"/>
      <c r="AB1099" s="504"/>
      <c r="AC1099" s="504"/>
      <c r="AD1099" s="504"/>
    </row>
    <row r="1100" spans="1:30" s="420" customFormat="1" x14ac:dyDescent="0.2">
      <c r="A1100" s="531"/>
      <c r="K1100" s="504"/>
      <c r="L1100" s="503"/>
      <c r="M1100" s="503"/>
      <c r="N1100" s="504"/>
      <c r="O1100" s="504"/>
      <c r="P1100" s="504"/>
      <c r="Q1100" s="504"/>
      <c r="R1100" s="504"/>
      <c r="S1100" s="504"/>
      <c r="T1100" s="504"/>
      <c r="U1100" s="504"/>
      <c r="V1100" s="504"/>
      <c r="W1100" s="504"/>
      <c r="X1100" s="504"/>
      <c r="Y1100" s="504"/>
      <c r="Z1100" s="504"/>
      <c r="AA1100" s="504"/>
      <c r="AB1100" s="504"/>
      <c r="AC1100" s="504"/>
      <c r="AD1100" s="504"/>
    </row>
    <row r="1101" spans="1:30" s="420" customFormat="1" x14ac:dyDescent="0.2">
      <c r="A1101" s="531"/>
      <c r="K1101" s="504"/>
      <c r="L1101" s="503"/>
      <c r="M1101" s="503"/>
      <c r="N1101" s="504"/>
      <c r="O1101" s="504"/>
      <c r="P1101" s="504"/>
      <c r="Q1101" s="504"/>
      <c r="R1101" s="504"/>
      <c r="S1101" s="504"/>
      <c r="T1101" s="504"/>
      <c r="U1101" s="504"/>
      <c r="V1101" s="504"/>
      <c r="W1101" s="504"/>
      <c r="X1101" s="504"/>
      <c r="Y1101" s="504"/>
      <c r="Z1101" s="504"/>
      <c r="AA1101" s="504"/>
      <c r="AB1101" s="504"/>
      <c r="AC1101" s="504"/>
      <c r="AD1101" s="504"/>
    </row>
    <row r="1102" spans="1:30" s="420" customFormat="1" x14ac:dyDescent="0.2">
      <c r="A1102" s="531"/>
      <c r="K1102" s="504"/>
      <c r="L1102" s="503"/>
      <c r="M1102" s="503"/>
      <c r="N1102" s="504"/>
      <c r="O1102" s="504"/>
      <c r="P1102" s="504"/>
      <c r="Q1102" s="504"/>
      <c r="R1102" s="504"/>
      <c r="S1102" s="504"/>
      <c r="T1102" s="504"/>
      <c r="U1102" s="504"/>
      <c r="V1102" s="504"/>
      <c r="W1102" s="504"/>
      <c r="X1102" s="504"/>
      <c r="Y1102" s="504"/>
      <c r="Z1102" s="504"/>
      <c r="AA1102" s="504"/>
      <c r="AB1102" s="504"/>
      <c r="AC1102" s="504"/>
      <c r="AD1102" s="504"/>
    </row>
    <row r="1103" spans="1:30" s="420" customFormat="1" x14ac:dyDescent="0.2">
      <c r="A1103" s="531"/>
      <c r="K1103" s="504"/>
      <c r="L1103" s="503"/>
      <c r="M1103" s="503"/>
      <c r="N1103" s="504"/>
      <c r="O1103" s="504"/>
      <c r="P1103" s="504"/>
      <c r="Q1103" s="504"/>
      <c r="R1103" s="504"/>
      <c r="S1103" s="504"/>
      <c r="T1103" s="504"/>
      <c r="U1103" s="504"/>
      <c r="V1103" s="504"/>
      <c r="W1103" s="504"/>
      <c r="X1103" s="504"/>
      <c r="Y1103" s="504"/>
      <c r="Z1103" s="504"/>
      <c r="AA1103" s="504"/>
      <c r="AB1103" s="504"/>
      <c r="AC1103" s="504"/>
      <c r="AD1103" s="504"/>
    </row>
    <row r="1104" spans="1:30" s="420" customFormat="1" x14ac:dyDescent="0.2">
      <c r="A1104" s="531"/>
      <c r="K1104" s="504"/>
      <c r="L1104" s="503"/>
      <c r="M1104" s="503"/>
      <c r="N1104" s="504"/>
      <c r="O1104" s="504"/>
      <c r="P1104" s="504"/>
      <c r="Q1104" s="504"/>
      <c r="R1104" s="504"/>
      <c r="S1104" s="504"/>
      <c r="T1104" s="504"/>
      <c r="U1104" s="504"/>
      <c r="V1104" s="504"/>
      <c r="W1104" s="504"/>
      <c r="X1104" s="504"/>
      <c r="Y1104" s="504"/>
      <c r="Z1104" s="504"/>
      <c r="AA1104" s="504"/>
      <c r="AB1104" s="504"/>
      <c r="AC1104" s="504"/>
      <c r="AD1104" s="504"/>
    </row>
    <row r="1105" spans="1:30" s="420" customFormat="1" x14ac:dyDescent="0.2">
      <c r="A1105" s="531"/>
      <c r="K1105" s="504"/>
      <c r="L1105" s="503"/>
      <c r="M1105" s="503"/>
      <c r="N1105" s="504"/>
      <c r="O1105" s="504"/>
      <c r="P1105" s="504"/>
      <c r="Q1105" s="504"/>
      <c r="R1105" s="504"/>
      <c r="S1105" s="504"/>
      <c r="T1105" s="504"/>
      <c r="U1105" s="504"/>
      <c r="V1105" s="504"/>
      <c r="W1105" s="504"/>
      <c r="X1105" s="504"/>
      <c r="Y1105" s="504"/>
      <c r="Z1105" s="504"/>
      <c r="AA1105" s="504"/>
      <c r="AB1105" s="504"/>
      <c r="AC1105" s="504"/>
      <c r="AD1105" s="504"/>
    </row>
    <row r="1106" spans="1:30" s="420" customFormat="1" x14ac:dyDescent="0.2">
      <c r="A1106" s="531"/>
      <c r="K1106" s="504"/>
      <c r="L1106" s="503"/>
      <c r="M1106" s="503"/>
      <c r="N1106" s="504"/>
      <c r="O1106" s="504"/>
      <c r="P1106" s="504"/>
      <c r="Q1106" s="504"/>
      <c r="R1106" s="504"/>
      <c r="S1106" s="504"/>
      <c r="T1106" s="504"/>
      <c r="U1106" s="504"/>
      <c r="V1106" s="504"/>
      <c r="W1106" s="504"/>
      <c r="X1106" s="504"/>
      <c r="Y1106" s="504"/>
      <c r="Z1106" s="504"/>
      <c r="AA1106" s="504"/>
      <c r="AB1106" s="504"/>
      <c r="AC1106" s="504"/>
      <c r="AD1106" s="504"/>
    </row>
    <row r="1107" spans="1:30" s="420" customFormat="1" x14ac:dyDescent="0.2">
      <c r="A1107" s="531"/>
      <c r="K1107" s="504"/>
      <c r="L1107" s="503"/>
      <c r="M1107" s="503"/>
      <c r="N1107" s="504"/>
      <c r="O1107" s="504"/>
      <c r="P1107" s="504"/>
      <c r="Q1107" s="504"/>
      <c r="R1107" s="504"/>
      <c r="S1107" s="504"/>
      <c r="T1107" s="504"/>
      <c r="U1107" s="504"/>
      <c r="V1107" s="504"/>
      <c r="W1107" s="504"/>
      <c r="X1107" s="504"/>
      <c r="Y1107" s="504"/>
      <c r="Z1107" s="504"/>
      <c r="AA1107" s="504"/>
      <c r="AB1107" s="504"/>
      <c r="AC1107" s="504"/>
      <c r="AD1107" s="504"/>
    </row>
    <row r="1108" spans="1:30" s="420" customFormat="1" x14ac:dyDescent="0.2">
      <c r="A1108" s="531"/>
      <c r="K1108" s="504"/>
      <c r="L1108" s="503"/>
      <c r="M1108" s="503"/>
      <c r="N1108" s="504"/>
      <c r="O1108" s="504"/>
      <c r="P1108" s="504"/>
      <c r="Q1108" s="504"/>
      <c r="R1108" s="504"/>
      <c r="S1108" s="504"/>
      <c r="T1108" s="504"/>
      <c r="U1108" s="504"/>
      <c r="V1108" s="504"/>
      <c r="W1108" s="504"/>
      <c r="X1108" s="504"/>
      <c r="Y1108" s="504"/>
      <c r="Z1108" s="504"/>
      <c r="AA1108" s="504"/>
      <c r="AB1108" s="504"/>
      <c r="AC1108" s="504"/>
      <c r="AD1108" s="504"/>
    </row>
    <row r="1109" spans="1:30" s="420" customFormat="1" x14ac:dyDescent="0.2">
      <c r="A1109" s="531"/>
      <c r="K1109" s="504"/>
      <c r="L1109" s="503"/>
      <c r="M1109" s="503"/>
      <c r="N1109" s="504"/>
      <c r="O1109" s="504"/>
      <c r="P1109" s="504"/>
      <c r="Q1109" s="504"/>
      <c r="R1109" s="504"/>
      <c r="S1109" s="504"/>
      <c r="T1109" s="504"/>
      <c r="U1109" s="504"/>
      <c r="V1109" s="504"/>
      <c r="W1109" s="504"/>
      <c r="X1109" s="504"/>
      <c r="Y1109" s="504"/>
      <c r="Z1109" s="504"/>
      <c r="AA1109" s="504"/>
      <c r="AB1109" s="504"/>
      <c r="AC1109" s="504"/>
      <c r="AD1109" s="504"/>
    </row>
    <row r="1110" spans="1:30" s="420" customFormat="1" x14ac:dyDescent="0.2">
      <c r="A1110" s="531"/>
      <c r="K1110" s="504"/>
      <c r="L1110" s="503"/>
      <c r="M1110" s="503"/>
      <c r="N1110" s="504"/>
      <c r="O1110" s="504"/>
      <c r="P1110" s="504"/>
      <c r="Q1110" s="504"/>
      <c r="R1110" s="504"/>
      <c r="S1110" s="504"/>
      <c r="T1110" s="504"/>
      <c r="U1110" s="504"/>
      <c r="V1110" s="504"/>
      <c r="W1110" s="504"/>
      <c r="X1110" s="504"/>
      <c r="Y1110" s="504"/>
      <c r="Z1110" s="504"/>
      <c r="AA1110" s="504"/>
      <c r="AB1110" s="504"/>
      <c r="AC1110" s="504"/>
      <c r="AD1110" s="504"/>
    </row>
    <row r="1111" spans="1:30" s="420" customFormat="1" x14ac:dyDescent="0.2">
      <c r="A1111" s="531"/>
      <c r="K1111" s="504"/>
      <c r="L1111" s="503"/>
      <c r="M1111" s="503"/>
      <c r="N1111" s="504"/>
      <c r="O1111" s="504"/>
      <c r="P1111" s="504"/>
      <c r="Q1111" s="504"/>
      <c r="R1111" s="504"/>
      <c r="S1111" s="504"/>
      <c r="T1111" s="504"/>
      <c r="U1111" s="504"/>
      <c r="V1111" s="504"/>
      <c r="W1111" s="504"/>
      <c r="X1111" s="504"/>
      <c r="Y1111" s="504"/>
      <c r="Z1111" s="504"/>
      <c r="AA1111" s="504"/>
      <c r="AB1111" s="504"/>
      <c r="AC1111" s="504"/>
      <c r="AD1111" s="504"/>
    </row>
    <row r="1112" spans="1:30" s="420" customFormat="1" x14ac:dyDescent="0.2">
      <c r="A1112" s="531"/>
      <c r="K1112" s="504"/>
      <c r="L1112" s="503"/>
      <c r="M1112" s="503"/>
      <c r="N1112" s="504"/>
      <c r="O1112" s="504"/>
      <c r="P1112" s="504"/>
      <c r="Q1112" s="504"/>
      <c r="R1112" s="504"/>
      <c r="S1112" s="504"/>
      <c r="T1112" s="504"/>
      <c r="U1112" s="504"/>
      <c r="V1112" s="504"/>
      <c r="W1112" s="504"/>
      <c r="X1112" s="504"/>
      <c r="Y1112" s="504"/>
      <c r="Z1112" s="504"/>
      <c r="AA1112" s="504"/>
      <c r="AB1112" s="504"/>
      <c r="AC1112" s="504"/>
      <c r="AD1112" s="504"/>
    </row>
    <row r="1113" spans="1:30" s="420" customFormat="1" x14ac:dyDescent="0.2">
      <c r="A1113" s="531"/>
      <c r="K1113" s="504"/>
      <c r="L1113" s="503"/>
      <c r="M1113" s="503"/>
      <c r="N1113" s="504"/>
      <c r="O1113" s="504"/>
      <c r="P1113" s="504"/>
      <c r="Q1113" s="504"/>
      <c r="R1113" s="504"/>
      <c r="S1113" s="504"/>
      <c r="T1113" s="504"/>
      <c r="U1113" s="504"/>
      <c r="V1113" s="504"/>
      <c r="W1113" s="504"/>
      <c r="X1113" s="504"/>
      <c r="Y1113" s="504"/>
      <c r="Z1113" s="504"/>
      <c r="AA1113" s="504"/>
      <c r="AB1113" s="504"/>
      <c r="AC1113" s="504"/>
      <c r="AD1113" s="504"/>
    </row>
    <row r="1114" spans="1:30" s="420" customFormat="1" x14ac:dyDescent="0.2">
      <c r="A1114" s="531"/>
      <c r="K1114" s="504"/>
      <c r="L1114" s="503"/>
      <c r="M1114" s="503"/>
      <c r="N1114" s="504"/>
      <c r="O1114" s="504"/>
      <c r="P1114" s="504"/>
      <c r="Q1114" s="504"/>
      <c r="R1114" s="504"/>
      <c r="S1114" s="504"/>
      <c r="T1114" s="504"/>
      <c r="U1114" s="504"/>
      <c r="V1114" s="504"/>
      <c r="W1114" s="504"/>
      <c r="X1114" s="504"/>
      <c r="Y1114" s="504"/>
      <c r="Z1114" s="504"/>
      <c r="AA1114" s="504"/>
      <c r="AB1114" s="504"/>
      <c r="AC1114" s="504"/>
      <c r="AD1114" s="504"/>
    </row>
    <row r="1115" spans="1:30" s="420" customFormat="1" x14ac:dyDescent="0.2">
      <c r="A1115" s="531"/>
      <c r="K1115" s="504"/>
      <c r="L1115" s="503"/>
      <c r="M1115" s="503"/>
      <c r="N1115" s="504"/>
      <c r="O1115" s="504"/>
      <c r="P1115" s="504"/>
      <c r="Q1115" s="504"/>
      <c r="R1115" s="504"/>
      <c r="S1115" s="504"/>
      <c r="T1115" s="504"/>
      <c r="U1115" s="504"/>
      <c r="V1115" s="504"/>
      <c r="W1115" s="504"/>
      <c r="X1115" s="504"/>
      <c r="Y1115" s="504"/>
      <c r="Z1115" s="504"/>
      <c r="AA1115" s="504"/>
      <c r="AB1115" s="504"/>
      <c r="AC1115" s="504"/>
      <c r="AD1115" s="504"/>
    </row>
    <row r="1116" spans="1:30" s="420" customFormat="1" x14ac:dyDescent="0.2">
      <c r="A1116" s="531"/>
      <c r="K1116" s="504"/>
      <c r="L1116" s="503"/>
      <c r="M1116" s="503"/>
      <c r="N1116" s="504"/>
      <c r="O1116" s="504"/>
      <c r="P1116" s="504"/>
      <c r="Q1116" s="504"/>
      <c r="R1116" s="504"/>
      <c r="S1116" s="504"/>
      <c r="T1116" s="504"/>
      <c r="U1116" s="504"/>
      <c r="V1116" s="504"/>
      <c r="W1116" s="504"/>
      <c r="X1116" s="504"/>
      <c r="Y1116" s="504"/>
      <c r="Z1116" s="504"/>
      <c r="AA1116" s="504"/>
      <c r="AB1116" s="504"/>
      <c r="AC1116" s="504"/>
      <c r="AD1116" s="504"/>
    </row>
    <row r="1117" spans="1:30" s="420" customFormat="1" x14ac:dyDescent="0.2">
      <c r="A1117" s="531"/>
      <c r="K1117" s="504"/>
      <c r="L1117" s="503"/>
      <c r="M1117" s="503"/>
      <c r="N1117" s="504"/>
      <c r="O1117" s="504"/>
      <c r="P1117" s="504"/>
      <c r="Q1117" s="504"/>
      <c r="R1117" s="504"/>
      <c r="S1117" s="504"/>
      <c r="T1117" s="504"/>
      <c r="U1117" s="504"/>
      <c r="V1117" s="504"/>
      <c r="W1117" s="504"/>
      <c r="X1117" s="504"/>
      <c r="Y1117" s="504"/>
      <c r="Z1117" s="504"/>
      <c r="AA1117" s="504"/>
      <c r="AB1117" s="504"/>
      <c r="AC1117" s="504"/>
      <c r="AD1117" s="504"/>
    </row>
    <row r="1118" spans="1:30" s="420" customFormat="1" x14ac:dyDescent="0.2">
      <c r="A1118" s="531"/>
      <c r="K1118" s="504"/>
      <c r="L1118" s="503"/>
      <c r="M1118" s="503"/>
      <c r="N1118" s="504"/>
      <c r="O1118" s="504"/>
      <c r="P1118" s="504"/>
      <c r="Q1118" s="504"/>
      <c r="R1118" s="504"/>
      <c r="S1118" s="504"/>
      <c r="T1118" s="504"/>
      <c r="U1118" s="504"/>
      <c r="V1118" s="504"/>
      <c r="W1118" s="504"/>
      <c r="X1118" s="504"/>
      <c r="Y1118" s="504"/>
      <c r="Z1118" s="504"/>
      <c r="AA1118" s="504"/>
      <c r="AB1118" s="504"/>
      <c r="AC1118" s="504"/>
      <c r="AD1118" s="504"/>
    </row>
    <row r="1119" spans="1:30" s="420" customFormat="1" x14ac:dyDescent="0.2">
      <c r="A1119" s="531"/>
      <c r="K1119" s="504"/>
      <c r="L1119" s="503"/>
      <c r="M1119" s="503"/>
      <c r="N1119" s="504"/>
      <c r="O1119" s="504"/>
      <c r="P1119" s="504"/>
      <c r="Q1119" s="504"/>
      <c r="R1119" s="504"/>
      <c r="S1119" s="504"/>
      <c r="T1119" s="504"/>
      <c r="U1119" s="504"/>
      <c r="V1119" s="504"/>
      <c r="W1119" s="504"/>
      <c r="X1119" s="504"/>
      <c r="Y1119" s="504"/>
      <c r="Z1119" s="504"/>
      <c r="AA1119" s="504"/>
      <c r="AB1119" s="504"/>
      <c r="AC1119" s="504"/>
      <c r="AD1119" s="504"/>
    </row>
    <row r="1120" spans="1:30" s="420" customFormat="1" x14ac:dyDescent="0.2">
      <c r="A1120" s="531"/>
      <c r="K1120" s="504"/>
      <c r="L1120" s="503"/>
      <c r="M1120" s="503"/>
      <c r="N1120" s="504"/>
      <c r="O1120" s="504"/>
      <c r="P1120" s="504"/>
      <c r="Q1120" s="504"/>
      <c r="R1120" s="504"/>
      <c r="S1120" s="504"/>
      <c r="T1120" s="504"/>
      <c r="U1120" s="504"/>
      <c r="V1120" s="504"/>
      <c r="W1120" s="504"/>
      <c r="X1120" s="504"/>
      <c r="Y1120" s="504"/>
      <c r="Z1120" s="504"/>
      <c r="AA1120" s="504"/>
      <c r="AB1120" s="504"/>
      <c r="AC1120" s="504"/>
      <c r="AD1120" s="504"/>
    </row>
    <row r="1121" spans="1:30" s="420" customFormat="1" x14ac:dyDescent="0.2">
      <c r="A1121" s="531"/>
      <c r="K1121" s="504"/>
      <c r="L1121" s="503"/>
      <c r="M1121" s="503"/>
      <c r="N1121" s="504"/>
      <c r="O1121" s="504"/>
      <c r="P1121" s="504"/>
      <c r="Q1121" s="504"/>
      <c r="R1121" s="504"/>
      <c r="S1121" s="504"/>
      <c r="T1121" s="504"/>
      <c r="U1121" s="504"/>
      <c r="V1121" s="504"/>
      <c r="W1121" s="504"/>
      <c r="X1121" s="504"/>
      <c r="Y1121" s="504"/>
      <c r="Z1121" s="504"/>
      <c r="AA1121" s="504"/>
      <c r="AB1121" s="504"/>
      <c r="AC1121" s="504"/>
      <c r="AD1121" s="504"/>
    </row>
    <row r="1122" spans="1:30" s="420" customFormat="1" x14ac:dyDescent="0.2">
      <c r="A1122" s="531"/>
      <c r="K1122" s="504"/>
      <c r="L1122" s="503"/>
      <c r="M1122" s="503"/>
      <c r="N1122" s="504"/>
      <c r="O1122" s="504"/>
      <c r="P1122" s="504"/>
      <c r="Q1122" s="504"/>
      <c r="R1122" s="504"/>
      <c r="S1122" s="504"/>
      <c r="T1122" s="504"/>
      <c r="U1122" s="504"/>
      <c r="V1122" s="504"/>
      <c r="W1122" s="504"/>
      <c r="X1122" s="504"/>
      <c r="Y1122" s="504"/>
      <c r="Z1122" s="504"/>
      <c r="AA1122" s="504"/>
      <c r="AB1122" s="504"/>
      <c r="AC1122" s="504"/>
      <c r="AD1122" s="504"/>
    </row>
    <row r="1123" spans="1:30" s="420" customFormat="1" x14ac:dyDescent="0.2">
      <c r="A1123" s="531"/>
      <c r="K1123" s="504"/>
      <c r="L1123" s="503"/>
      <c r="M1123" s="503"/>
      <c r="N1123" s="504"/>
      <c r="O1123" s="504"/>
      <c r="P1123" s="504"/>
      <c r="Q1123" s="504"/>
      <c r="R1123" s="504"/>
      <c r="S1123" s="504"/>
      <c r="T1123" s="504"/>
      <c r="U1123" s="504"/>
      <c r="V1123" s="504"/>
      <c r="W1123" s="504"/>
      <c r="X1123" s="504"/>
      <c r="Y1123" s="504"/>
      <c r="Z1123" s="504"/>
      <c r="AA1123" s="504"/>
      <c r="AB1123" s="504"/>
      <c r="AC1123" s="504"/>
      <c r="AD1123" s="504"/>
    </row>
    <row r="1124" spans="1:30" s="420" customFormat="1" x14ac:dyDescent="0.2">
      <c r="A1124" s="531"/>
      <c r="K1124" s="504"/>
      <c r="L1124" s="503"/>
      <c r="M1124" s="503"/>
      <c r="N1124" s="504"/>
      <c r="O1124" s="504"/>
      <c r="P1124" s="504"/>
      <c r="Q1124" s="504"/>
      <c r="R1124" s="504"/>
      <c r="S1124" s="504"/>
      <c r="T1124" s="504"/>
      <c r="U1124" s="504"/>
      <c r="V1124" s="504"/>
      <c r="W1124" s="504"/>
      <c r="X1124" s="504"/>
      <c r="Y1124" s="504"/>
      <c r="Z1124" s="504"/>
      <c r="AA1124" s="504"/>
      <c r="AB1124" s="504"/>
      <c r="AC1124" s="504"/>
      <c r="AD1124" s="504"/>
    </row>
    <row r="1125" spans="1:30" s="420" customFormat="1" x14ac:dyDescent="0.2">
      <c r="A1125" s="531"/>
      <c r="K1125" s="504"/>
      <c r="L1125" s="503"/>
      <c r="M1125" s="503"/>
      <c r="N1125" s="504"/>
      <c r="O1125" s="504"/>
      <c r="P1125" s="504"/>
      <c r="Q1125" s="504"/>
      <c r="R1125" s="504"/>
      <c r="S1125" s="504"/>
      <c r="T1125" s="504"/>
      <c r="U1125" s="504"/>
      <c r="V1125" s="504"/>
      <c r="W1125" s="504"/>
      <c r="X1125" s="504"/>
      <c r="Y1125" s="504"/>
      <c r="Z1125" s="504"/>
      <c r="AA1125" s="504"/>
      <c r="AB1125" s="504"/>
      <c r="AC1125" s="504"/>
      <c r="AD1125" s="504"/>
    </row>
    <row r="1126" spans="1:30" s="420" customFormat="1" x14ac:dyDescent="0.2">
      <c r="A1126" s="531"/>
      <c r="K1126" s="504"/>
      <c r="L1126" s="503"/>
      <c r="M1126" s="503"/>
      <c r="N1126" s="504"/>
      <c r="O1126" s="504"/>
      <c r="P1126" s="504"/>
      <c r="Q1126" s="504"/>
      <c r="R1126" s="504"/>
      <c r="S1126" s="504"/>
      <c r="T1126" s="504"/>
      <c r="U1126" s="504"/>
      <c r="V1126" s="504"/>
      <c r="W1126" s="504"/>
      <c r="X1126" s="504"/>
      <c r="Y1126" s="504"/>
      <c r="Z1126" s="504"/>
      <c r="AA1126" s="504"/>
      <c r="AB1126" s="504"/>
      <c r="AC1126" s="504"/>
      <c r="AD1126" s="504"/>
    </row>
    <row r="1127" spans="1:30" s="420" customFormat="1" x14ac:dyDescent="0.2">
      <c r="A1127" s="531"/>
      <c r="K1127" s="504"/>
      <c r="L1127" s="503"/>
      <c r="M1127" s="503"/>
      <c r="N1127" s="504"/>
      <c r="O1127" s="504"/>
      <c r="P1127" s="504"/>
      <c r="Q1127" s="504"/>
      <c r="R1127" s="504"/>
      <c r="S1127" s="504"/>
      <c r="T1127" s="504"/>
      <c r="U1127" s="504"/>
      <c r="V1127" s="504"/>
      <c r="W1127" s="504"/>
      <c r="X1127" s="504"/>
      <c r="Y1127" s="504"/>
      <c r="Z1127" s="504"/>
      <c r="AA1127" s="504"/>
      <c r="AB1127" s="504"/>
      <c r="AC1127" s="504"/>
      <c r="AD1127" s="504"/>
    </row>
    <row r="1128" spans="1:30" s="420" customFormat="1" x14ac:dyDescent="0.2">
      <c r="A1128" s="531"/>
      <c r="K1128" s="504"/>
      <c r="L1128" s="503"/>
      <c r="M1128" s="503"/>
      <c r="N1128" s="504"/>
      <c r="O1128" s="504"/>
      <c r="P1128" s="504"/>
      <c r="Q1128" s="504"/>
      <c r="R1128" s="504"/>
      <c r="S1128" s="504"/>
      <c r="T1128" s="504"/>
      <c r="U1128" s="504"/>
      <c r="V1128" s="504"/>
      <c r="W1128" s="504"/>
      <c r="X1128" s="504"/>
      <c r="Y1128" s="504"/>
      <c r="Z1128" s="504"/>
      <c r="AA1128" s="504"/>
      <c r="AB1128" s="504"/>
      <c r="AC1128" s="504"/>
      <c r="AD1128" s="504"/>
    </row>
    <row r="1129" spans="1:30" s="420" customFormat="1" x14ac:dyDescent="0.2">
      <c r="A1129" s="531"/>
      <c r="K1129" s="504"/>
      <c r="L1129" s="503"/>
      <c r="M1129" s="503"/>
      <c r="N1129" s="504"/>
      <c r="O1129" s="504"/>
      <c r="P1129" s="504"/>
      <c r="Q1129" s="504"/>
      <c r="R1129" s="504"/>
      <c r="S1129" s="504"/>
      <c r="T1129" s="504"/>
      <c r="U1129" s="504"/>
      <c r="V1129" s="504"/>
      <c r="W1129" s="504"/>
      <c r="X1129" s="504"/>
      <c r="Y1129" s="504"/>
      <c r="Z1129" s="504"/>
      <c r="AA1129" s="504"/>
      <c r="AB1129" s="504"/>
      <c r="AC1129" s="504"/>
      <c r="AD1129" s="504"/>
    </row>
    <row r="1130" spans="1:30" s="420" customFormat="1" x14ac:dyDescent="0.2">
      <c r="A1130" s="531"/>
      <c r="K1130" s="504"/>
      <c r="L1130" s="503"/>
      <c r="M1130" s="503"/>
      <c r="N1130" s="504"/>
      <c r="O1130" s="504"/>
      <c r="P1130" s="504"/>
      <c r="Q1130" s="504"/>
      <c r="R1130" s="504"/>
      <c r="S1130" s="504"/>
      <c r="T1130" s="504"/>
      <c r="U1130" s="504"/>
      <c r="V1130" s="504"/>
      <c r="W1130" s="504"/>
      <c r="X1130" s="504"/>
      <c r="Y1130" s="504"/>
      <c r="Z1130" s="504"/>
      <c r="AA1130" s="504"/>
      <c r="AB1130" s="504"/>
      <c r="AC1130" s="504"/>
      <c r="AD1130" s="504"/>
    </row>
    <row r="1131" spans="1:30" s="420" customFormat="1" x14ac:dyDescent="0.2">
      <c r="A1131" s="531"/>
      <c r="K1131" s="504"/>
      <c r="L1131" s="503"/>
      <c r="M1131" s="503"/>
      <c r="N1131" s="504"/>
      <c r="O1131" s="504"/>
      <c r="P1131" s="504"/>
      <c r="Q1131" s="504"/>
      <c r="R1131" s="504"/>
      <c r="S1131" s="504"/>
      <c r="T1131" s="504"/>
      <c r="U1131" s="504"/>
      <c r="V1131" s="504"/>
      <c r="W1131" s="504"/>
      <c r="X1131" s="504"/>
      <c r="Y1131" s="504"/>
      <c r="Z1131" s="504"/>
      <c r="AA1131" s="504"/>
      <c r="AB1131" s="504"/>
      <c r="AC1131" s="504"/>
      <c r="AD1131" s="504"/>
    </row>
    <row r="1132" spans="1:30" s="420" customFormat="1" x14ac:dyDescent="0.2">
      <c r="A1132" s="531"/>
      <c r="K1132" s="504"/>
      <c r="L1132" s="503"/>
      <c r="M1132" s="503"/>
      <c r="N1132" s="504"/>
      <c r="O1132" s="504"/>
      <c r="P1132" s="504"/>
      <c r="Q1132" s="504"/>
      <c r="R1132" s="504"/>
      <c r="S1132" s="504"/>
      <c r="T1132" s="504"/>
      <c r="U1132" s="504"/>
      <c r="V1132" s="504"/>
      <c r="W1132" s="504"/>
      <c r="X1132" s="504"/>
      <c r="Y1132" s="504"/>
      <c r="Z1132" s="504"/>
      <c r="AA1132" s="504"/>
      <c r="AB1132" s="504"/>
      <c r="AC1132" s="504"/>
      <c r="AD1132" s="504"/>
    </row>
    <row r="1133" spans="1:30" s="420" customFormat="1" x14ac:dyDescent="0.2">
      <c r="A1133" s="531"/>
      <c r="K1133" s="504"/>
      <c r="L1133" s="503"/>
      <c r="M1133" s="503"/>
      <c r="N1133" s="504"/>
      <c r="O1133" s="504"/>
      <c r="P1133" s="504"/>
      <c r="Q1133" s="504"/>
      <c r="R1133" s="504"/>
      <c r="S1133" s="504"/>
      <c r="T1133" s="504"/>
      <c r="U1133" s="504"/>
      <c r="V1133" s="504"/>
      <c r="W1133" s="504"/>
      <c r="X1133" s="504"/>
      <c r="Y1133" s="504"/>
      <c r="Z1133" s="504"/>
      <c r="AA1133" s="504"/>
      <c r="AB1133" s="504"/>
      <c r="AC1133" s="504"/>
      <c r="AD1133" s="504"/>
    </row>
    <row r="1134" spans="1:30" s="420" customFormat="1" x14ac:dyDescent="0.2">
      <c r="A1134" s="531"/>
      <c r="K1134" s="504"/>
      <c r="L1134" s="503"/>
      <c r="M1134" s="503"/>
      <c r="N1134" s="504"/>
      <c r="O1134" s="504"/>
      <c r="P1134" s="504"/>
      <c r="Q1134" s="504"/>
      <c r="R1134" s="504"/>
      <c r="S1134" s="504"/>
      <c r="T1134" s="504"/>
      <c r="U1134" s="504"/>
      <c r="V1134" s="504"/>
      <c r="W1134" s="504"/>
      <c r="X1134" s="504"/>
      <c r="Y1134" s="504"/>
      <c r="Z1134" s="504"/>
      <c r="AA1134" s="504"/>
      <c r="AB1134" s="504"/>
      <c r="AC1134" s="504"/>
      <c r="AD1134" s="504"/>
    </row>
    <row r="1135" spans="1:30" s="420" customFormat="1" x14ac:dyDescent="0.2">
      <c r="A1135" s="531"/>
      <c r="K1135" s="504"/>
      <c r="L1135" s="503"/>
      <c r="M1135" s="503"/>
      <c r="N1135" s="504"/>
      <c r="O1135" s="504"/>
      <c r="P1135" s="504"/>
      <c r="Q1135" s="504"/>
      <c r="R1135" s="504"/>
      <c r="S1135" s="504"/>
      <c r="T1135" s="504"/>
      <c r="U1135" s="504"/>
      <c r="V1135" s="504"/>
      <c r="W1135" s="504"/>
      <c r="X1135" s="504"/>
      <c r="Y1135" s="504"/>
      <c r="Z1135" s="504"/>
      <c r="AA1135" s="504"/>
      <c r="AB1135" s="504"/>
      <c r="AC1135" s="504"/>
      <c r="AD1135" s="504"/>
    </row>
    <row r="1136" spans="1:30" s="420" customFormat="1" x14ac:dyDescent="0.2">
      <c r="A1136" s="531"/>
      <c r="K1136" s="504"/>
      <c r="L1136" s="503"/>
      <c r="M1136" s="503"/>
      <c r="N1136" s="504"/>
      <c r="O1136" s="504"/>
      <c r="P1136" s="504"/>
      <c r="Q1136" s="504"/>
      <c r="R1136" s="504"/>
      <c r="S1136" s="504"/>
      <c r="T1136" s="504"/>
      <c r="U1136" s="504"/>
      <c r="V1136" s="504"/>
      <c r="W1136" s="504"/>
      <c r="X1136" s="504"/>
      <c r="Y1136" s="504"/>
      <c r="Z1136" s="504"/>
      <c r="AA1136" s="504"/>
      <c r="AB1136" s="504"/>
      <c r="AC1136" s="504"/>
      <c r="AD1136" s="504"/>
    </row>
    <row r="1137" spans="1:30" s="420" customFormat="1" x14ac:dyDescent="0.2">
      <c r="A1137" s="531"/>
      <c r="K1137" s="504"/>
      <c r="L1137" s="503"/>
      <c r="M1137" s="503"/>
      <c r="N1137" s="504"/>
      <c r="O1137" s="504"/>
      <c r="P1137" s="504"/>
      <c r="Q1137" s="504"/>
      <c r="R1137" s="504"/>
      <c r="S1137" s="504"/>
      <c r="T1137" s="504"/>
      <c r="U1137" s="504"/>
      <c r="V1137" s="504"/>
      <c r="W1137" s="504"/>
      <c r="X1137" s="504"/>
      <c r="Y1137" s="504"/>
      <c r="Z1137" s="504"/>
      <c r="AA1137" s="504"/>
      <c r="AB1137" s="504"/>
      <c r="AC1137" s="504"/>
      <c r="AD1137" s="504"/>
    </row>
    <row r="1138" spans="1:30" s="420" customFormat="1" x14ac:dyDescent="0.2">
      <c r="A1138" s="531"/>
      <c r="K1138" s="504"/>
      <c r="L1138" s="503"/>
      <c r="M1138" s="503"/>
      <c r="N1138" s="504"/>
      <c r="O1138" s="504"/>
      <c r="P1138" s="504"/>
      <c r="Q1138" s="504"/>
      <c r="R1138" s="504"/>
      <c r="S1138" s="504"/>
      <c r="T1138" s="504"/>
      <c r="U1138" s="504"/>
      <c r="V1138" s="504"/>
      <c r="W1138" s="504"/>
      <c r="X1138" s="504"/>
      <c r="Y1138" s="504"/>
      <c r="Z1138" s="504"/>
      <c r="AA1138" s="504"/>
      <c r="AB1138" s="504"/>
      <c r="AC1138" s="504"/>
      <c r="AD1138" s="504"/>
    </row>
    <row r="1139" spans="1:30" s="420" customFormat="1" x14ac:dyDescent="0.2">
      <c r="A1139" s="531"/>
      <c r="K1139" s="504"/>
      <c r="L1139" s="503"/>
      <c r="M1139" s="503"/>
      <c r="N1139" s="504"/>
      <c r="O1139" s="504"/>
      <c r="P1139" s="504"/>
      <c r="Q1139" s="504"/>
      <c r="R1139" s="504"/>
      <c r="S1139" s="504"/>
      <c r="T1139" s="504"/>
      <c r="U1139" s="504"/>
      <c r="V1139" s="504"/>
      <c r="W1139" s="504"/>
      <c r="X1139" s="504"/>
      <c r="Y1139" s="504"/>
      <c r="Z1139" s="504"/>
      <c r="AA1139" s="504"/>
      <c r="AB1139" s="504"/>
      <c r="AC1139" s="504"/>
      <c r="AD1139" s="504"/>
    </row>
    <row r="1140" spans="1:30" s="420" customFormat="1" x14ac:dyDescent="0.2">
      <c r="A1140" s="531"/>
      <c r="K1140" s="504"/>
      <c r="L1140" s="503"/>
      <c r="M1140" s="503"/>
      <c r="N1140" s="504"/>
      <c r="O1140" s="504"/>
      <c r="P1140" s="504"/>
      <c r="Q1140" s="504"/>
      <c r="R1140" s="504"/>
      <c r="S1140" s="504"/>
      <c r="T1140" s="504"/>
      <c r="U1140" s="504"/>
      <c r="V1140" s="504"/>
      <c r="W1140" s="504"/>
      <c r="X1140" s="504"/>
      <c r="Y1140" s="504"/>
      <c r="Z1140" s="504"/>
      <c r="AA1140" s="504"/>
      <c r="AB1140" s="504"/>
      <c r="AC1140" s="504"/>
      <c r="AD1140" s="504"/>
    </row>
    <row r="1141" spans="1:30" s="420" customFormat="1" x14ac:dyDescent="0.2">
      <c r="A1141" s="531"/>
      <c r="K1141" s="504"/>
      <c r="L1141" s="503"/>
      <c r="M1141" s="503"/>
      <c r="N1141" s="504"/>
      <c r="O1141" s="504"/>
      <c r="P1141" s="504"/>
      <c r="Q1141" s="504"/>
      <c r="R1141" s="504"/>
      <c r="S1141" s="504"/>
      <c r="T1141" s="504"/>
      <c r="U1141" s="504"/>
      <c r="V1141" s="504"/>
      <c r="W1141" s="504"/>
      <c r="X1141" s="504"/>
      <c r="Y1141" s="504"/>
      <c r="Z1141" s="504"/>
      <c r="AA1141" s="504"/>
      <c r="AB1141" s="504"/>
      <c r="AC1141" s="504"/>
      <c r="AD1141" s="504"/>
    </row>
    <row r="1142" spans="1:30" s="420" customFormat="1" x14ac:dyDescent="0.2">
      <c r="A1142" s="531"/>
      <c r="K1142" s="504"/>
      <c r="L1142" s="503"/>
      <c r="M1142" s="503"/>
      <c r="N1142" s="504"/>
      <c r="O1142" s="504"/>
      <c r="P1142" s="504"/>
      <c r="Q1142" s="504"/>
      <c r="R1142" s="504"/>
      <c r="S1142" s="504"/>
      <c r="T1142" s="504"/>
      <c r="U1142" s="504"/>
      <c r="V1142" s="504"/>
      <c r="W1142" s="504"/>
      <c r="X1142" s="504"/>
      <c r="Y1142" s="504"/>
      <c r="Z1142" s="504"/>
      <c r="AA1142" s="504"/>
      <c r="AB1142" s="504"/>
      <c r="AC1142" s="504"/>
      <c r="AD1142" s="504"/>
    </row>
    <row r="1143" spans="1:30" s="420" customFormat="1" x14ac:dyDescent="0.2">
      <c r="A1143" s="531"/>
      <c r="K1143" s="504"/>
      <c r="L1143" s="503"/>
      <c r="M1143" s="503"/>
      <c r="N1143" s="504"/>
      <c r="O1143" s="504"/>
      <c r="P1143" s="504"/>
      <c r="Q1143" s="504"/>
      <c r="R1143" s="504"/>
      <c r="S1143" s="504"/>
      <c r="T1143" s="504"/>
      <c r="U1143" s="504"/>
      <c r="V1143" s="504"/>
      <c r="W1143" s="504"/>
      <c r="X1143" s="504"/>
      <c r="Y1143" s="504"/>
      <c r="Z1143" s="504"/>
      <c r="AA1143" s="504"/>
      <c r="AB1143" s="504"/>
      <c r="AC1143" s="504"/>
      <c r="AD1143" s="504"/>
    </row>
    <row r="1144" spans="1:30" s="420" customFormat="1" x14ac:dyDescent="0.2">
      <c r="A1144" s="531"/>
      <c r="K1144" s="504"/>
      <c r="L1144" s="503"/>
      <c r="M1144" s="503"/>
      <c r="N1144" s="504"/>
      <c r="O1144" s="504"/>
      <c r="P1144" s="504"/>
      <c r="Q1144" s="504"/>
      <c r="R1144" s="504"/>
      <c r="S1144" s="504"/>
      <c r="T1144" s="504"/>
      <c r="U1144" s="504"/>
      <c r="V1144" s="504"/>
      <c r="W1144" s="504"/>
      <c r="X1144" s="504"/>
      <c r="Y1144" s="504"/>
      <c r="Z1144" s="504"/>
      <c r="AA1144" s="504"/>
      <c r="AB1144" s="504"/>
      <c r="AC1144" s="504"/>
      <c r="AD1144" s="504"/>
    </row>
    <row r="1145" spans="1:30" s="420" customFormat="1" x14ac:dyDescent="0.2">
      <c r="A1145" s="531"/>
      <c r="K1145" s="504"/>
      <c r="L1145" s="503"/>
      <c r="M1145" s="503"/>
      <c r="N1145" s="504"/>
      <c r="O1145" s="504"/>
      <c r="P1145" s="504"/>
      <c r="Q1145" s="504"/>
      <c r="R1145" s="504"/>
      <c r="S1145" s="504"/>
      <c r="T1145" s="504"/>
      <c r="U1145" s="504"/>
      <c r="V1145" s="504"/>
      <c r="W1145" s="504"/>
      <c r="X1145" s="504"/>
      <c r="Y1145" s="504"/>
      <c r="Z1145" s="504"/>
      <c r="AA1145" s="504"/>
      <c r="AB1145" s="504"/>
      <c r="AC1145" s="504"/>
      <c r="AD1145" s="504"/>
    </row>
    <row r="1146" spans="1:30" s="420" customFormat="1" x14ac:dyDescent="0.2">
      <c r="A1146" s="531"/>
      <c r="K1146" s="504"/>
      <c r="L1146" s="503"/>
      <c r="M1146" s="503"/>
      <c r="N1146" s="504"/>
      <c r="O1146" s="504"/>
      <c r="P1146" s="504"/>
      <c r="Q1146" s="504"/>
      <c r="R1146" s="504"/>
      <c r="S1146" s="504"/>
      <c r="T1146" s="504"/>
      <c r="U1146" s="504"/>
      <c r="V1146" s="504"/>
      <c r="W1146" s="504"/>
      <c r="X1146" s="504"/>
      <c r="Y1146" s="504"/>
      <c r="Z1146" s="504"/>
      <c r="AA1146" s="504"/>
      <c r="AB1146" s="504"/>
      <c r="AC1146" s="504"/>
      <c r="AD1146" s="504"/>
    </row>
    <row r="1147" spans="1:30" s="420" customFormat="1" x14ac:dyDescent="0.2">
      <c r="A1147" s="531"/>
      <c r="K1147" s="504"/>
      <c r="L1147" s="503"/>
      <c r="M1147" s="503"/>
      <c r="N1147" s="504"/>
      <c r="O1147" s="504"/>
      <c r="P1147" s="504"/>
      <c r="Q1147" s="504"/>
      <c r="R1147" s="504"/>
      <c r="S1147" s="504"/>
      <c r="T1147" s="504"/>
      <c r="U1147" s="504"/>
      <c r="V1147" s="504"/>
      <c r="W1147" s="504"/>
      <c r="X1147" s="504"/>
      <c r="Y1147" s="504"/>
      <c r="Z1147" s="504"/>
      <c r="AA1147" s="504"/>
      <c r="AB1147" s="504"/>
      <c r="AC1147" s="504"/>
      <c r="AD1147" s="504"/>
    </row>
    <row r="1148" spans="1:30" s="420" customFormat="1" x14ac:dyDescent="0.2">
      <c r="A1148" s="531"/>
      <c r="K1148" s="504"/>
      <c r="L1148" s="503"/>
      <c r="M1148" s="503"/>
      <c r="N1148" s="504"/>
      <c r="O1148" s="504"/>
      <c r="P1148" s="504"/>
      <c r="Q1148" s="504"/>
      <c r="R1148" s="504"/>
      <c r="S1148" s="504"/>
      <c r="T1148" s="504"/>
      <c r="U1148" s="504"/>
      <c r="V1148" s="504"/>
      <c r="W1148" s="504"/>
      <c r="X1148" s="504"/>
      <c r="Y1148" s="504"/>
      <c r="Z1148" s="504"/>
      <c r="AA1148" s="504"/>
      <c r="AB1148" s="504"/>
      <c r="AC1148" s="504"/>
      <c r="AD1148" s="504"/>
    </row>
    <row r="1149" spans="1:30" s="420" customFormat="1" x14ac:dyDescent="0.2">
      <c r="A1149" s="531"/>
      <c r="K1149" s="504"/>
      <c r="L1149" s="503"/>
      <c r="M1149" s="503"/>
      <c r="N1149" s="504"/>
      <c r="O1149" s="504"/>
      <c r="P1149" s="504"/>
      <c r="Q1149" s="504"/>
      <c r="R1149" s="504"/>
      <c r="S1149" s="504"/>
      <c r="T1149" s="504"/>
      <c r="U1149" s="504"/>
      <c r="V1149" s="504"/>
      <c r="W1149" s="504"/>
      <c r="X1149" s="504"/>
      <c r="Y1149" s="504"/>
      <c r="Z1149" s="504"/>
      <c r="AA1149" s="504"/>
      <c r="AB1149" s="504"/>
      <c r="AC1149" s="504"/>
      <c r="AD1149" s="504"/>
    </row>
    <row r="1150" spans="1:30" s="420" customFormat="1" x14ac:dyDescent="0.2">
      <c r="A1150" s="531"/>
      <c r="K1150" s="504"/>
      <c r="L1150" s="503"/>
      <c r="M1150" s="503"/>
      <c r="N1150" s="504"/>
      <c r="O1150" s="504"/>
      <c r="P1150" s="504"/>
      <c r="Q1150" s="504"/>
      <c r="R1150" s="504"/>
      <c r="S1150" s="504"/>
      <c r="T1150" s="504"/>
      <c r="U1150" s="504"/>
      <c r="V1150" s="504"/>
      <c r="W1150" s="504"/>
      <c r="X1150" s="504"/>
      <c r="Y1150" s="504"/>
      <c r="Z1150" s="504"/>
      <c r="AA1150" s="504"/>
      <c r="AB1150" s="504"/>
      <c r="AC1150" s="504"/>
      <c r="AD1150" s="504"/>
    </row>
    <row r="1151" spans="1:30" s="420" customFormat="1" x14ac:dyDescent="0.2">
      <c r="A1151" s="531"/>
      <c r="K1151" s="504"/>
      <c r="L1151" s="503"/>
      <c r="M1151" s="503"/>
      <c r="N1151" s="504"/>
      <c r="O1151" s="504"/>
      <c r="P1151" s="504"/>
      <c r="Q1151" s="504"/>
      <c r="R1151" s="504"/>
      <c r="S1151" s="504"/>
      <c r="T1151" s="504"/>
      <c r="U1151" s="504"/>
      <c r="V1151" s="504"/>
      <c r="W1151" s="504"/>
      <c r="X1151" s="504"/>
      <c r="Y1151" s="504"/>
      <c r="Z1151" s="504"/>
      <c r="AA1151" s="504"/>
      <c r="AB1151" s="504"/>
      <c r="AC1151" s="504"/>
      <c r="AD1151" s="504"/>
    </row>
    <row r="1152" spans="1:30" s="420" customFormat="1" x14ac:dyDescent="0.2">
      <c r="A1152" s="531"/>
      <c r="K1152" s="504"/>
      <c r="L1152" s="503"/>
      <c r="M1152" s="503"/>
      <c r="N1152" s="504"/>
      <c r="O1152" s="504"/>
      <c r="P1152" s="504"/>
      <c r="Q1152" s="504"/>
      <c r="R1152" s="504"/>
      <c r="S1152" s="504"/>
      <c r="T1152" s="504"/>
      <c r="U1152" s="504"/>
      <c r="V1152" s="504"/>
      <c r="W1152" s="504"/>
      <c r="X1152" s="504"/>
      <c r="Y1152" s="504"/>
      <c r="Z1152" s="504"/>
      <c r="AA1152" s="504"/>
      <c r="AB1152" s="504"/>
      <c r="AC1152" s="504"/>
      <c r="AD1152" s="504"/>
    </row>
    <row r="1153" spans="1:30" s="420" customFormat="1" x14ac:dyDescent="0.2">
      <c r="A1153" s="531"/>
      <c r="K1153" s="504"/>
      <c r="L1153" s="503"/>
      <c r="M1153" s="503"/>
      <c r="N1153" s="504"/>
      <c r="O1153" s="504"/>
      <c r="P1153" s="504"/>
      <c r="Q1153" s="504"/>
      <c r="R1153" s="504"/>
      <c r="S1153" s="504"/>
      <c r="T1153" s="504"/>
      <c r="U1153" s="504"/>
      <c r="V1153" s="504"/>
      <c r="W1153" s="504"/>
      <c r="X1153" s="504"/>
      <c r="Y1153" s="504"/>
      <c r="Z1153" s="504"/>
      <c r="AA1153" s="504"/>
      <c r="AB1153" s="504"/>
      <c r="AC1153" s="504"/>
      <c r="AD1153" s="504"/>
    </row>
    <row r="1154" spans="1:30" s="420" customFormat="1" x14ac:dyDescent="0.2">
      <c r="A1154" s="531"/>
      <c r="K1154" s="504"/>
      <c r="L1154" s="503"/>
      <c r="M1154" s="503"/>
      <c r="N1154" s="504"/>
      <c r="O1154" s="504"/>
      <c r="P1154" s="504"/>
      <c r="Q1154" s="504"/>
      <c r="R1154" s="504"/>
      <c r="S1154" s="504"/>
      <c r="T1154" s="504"/>
      <c r="U1154" s="504"/>
      <c r="V1154" s="504"/>
      <c r="W1154" s="504"/>
      <c r="X1154" s="504"/>
      <c r="Y1154" s="504"/>
      <c r="Z1154" s="504"/>
      <c r="AA1154" s="504"/>
      <c r="AB1154" s="504"/>
      <c r="AC1154" s="504"/>
      <c r="AD1154" s="504"/>
    </row>
    <row r="1155" spans="1:30" s="420" customFormat="1" x14ac:dyDescent="0.2">
      <c r="A1155" s="531"/>
      <c r="K1155" s="504"/>
      <c r="L1155" s="503"/>
      <c r="M1155" s="503"/>
      <c r="N1155" s="504"/>
      <c r="O1155" s="504"/>
      <c r="P1155" s="504"/>
      <c r="Q1155" s="504"/>
      <c r="R1155" s="504"/>
      <c r="S1155" s="504"/>
      <c r="T1155" s="504"/>
      <c r="U1155" s="504"/>
      <c r="V1155" s="504"/>
      <c r="W1155" s="504"/>
      <c r="X1155" s="504"/>
      <c r="Y1155" s="504"/>
      <c r="Z1155" s="504"/>
      <c r="AA1155" s="504"/>
      <c r="AB1155" s="504"/>
      <c r="AC1155" s="504"/>
      <c r="AD1155" s="504"/>
    </row>
    <row r="1156" spans="1:30" s="420" customFormat="1" x14ac:dyDescent="0.2">
      <c r="A1156" s="531"/>
      <c r="K1156" s="504"/>
      <c r="L1156" s="503"/>
      <c r="M1156" s="503"/>
      <c r="N1156" s="504"/>
      <c r="O1156" s="504"/>
      <c r="P1156" s="504"/>
      <c r="Q1156" s="504"/>
      <c r="R1156" s="504"/>
      <c r="S1156" s="504"/>
      <c r="T1156" s="504"/>
      <c r="U1156" s="504"/>
      <c r="V1156" s="504"/>
      <c r="W1156" s="504"/>
      <c r="X1156" s="504"/>
      <c r="Y1156" s="504"/>
      <c r="Z1156" s="504"/>
      <c r="AA1156" s="504"/>
      <c r="AB1156" s="504"/>
      <c r="AC1156" s="504"/>
      <c r="AD1156" s="504"/>
    </row>
    <row r="1157" spans="1:30" s="420" customFormat="1" x14ac:dyDescent="0.2">
      <c r="A1157" s="531"/>
      <c r="K1157" s="504"/>
      <c r="L1157" s="503"/>
      <c r="M1157" s="503"/>
      <c r="N1157" s="504"/>
      <c r="O1157" s="504"/>
      <c r="P1157" s="504"/>
      <c r="Q1157" s="504"/>
      <c r="R1157" s="504"/>
      <c r="S1157" s="504"/>
      <c r="T1157" s="504"/>
      <c r="U1157" s="504"/>
      <c r="V1157" s="504"/>
      <c r="W1157" s="504"/>
      <c r="X1157" s="504"/>
      <c r="Y1157" s="504"/>
      <c r="Z1157" s="504"/>
      <c r="AA1157" s="504"/>
      <c r="AB1157" s="504"/>
      <c r="AC1157" s="504"/>
      <c r="AD1157" s="504"/>
    </row>
    <row r="1158" spans="1:30" s="420" customFormat="1" x14ac:dyDescent="0.2">
      <c r="A1158" s="531"/>
      <c r="K1158" s="504"/>
      <c r="L1158" s="503"/>
      <c r="M1158" s="503"/>
      <c r="N1158" s="504"/>
      <c r="O1158" s="504"/>
      <c r="P1158" s="504"/>
      <c r="Q1158" s="504"/>
      <c r="R1158" s="504"/>
      <c r="S1158" s="504"/>
      <c r="T1158" s="504"/>
      <c r="U1158" s="504"/>
      <c r="V1158" s="504"/>
      <c r="W1158" s="504"/>
      <c r="X1158" s="504"/>
      <c r="Y1158" s="504"/>
      <c r="Z1158" s="504"/>
      <c r="AA1158" s="504"/>
      <c r="AB1158" s="504"/>
      <c r="AC1158" s="504"/>
      <c r="AD1158" s="504"/>
    </row>
    <row r="1159" spans="1:30" s="420" customFormat="1" x14ac:dyDescent="0.2">
      <c r="A1159" s="531"/>
      <c r="K1159" s="504"/>
      <c r="L1159" s="503"/>
      <c r="M1159" s="503"/>
      <c r="N1159" s="504"/>
      <c r="O1159" s="504"/>
      <c r="P1159" s="504"/>
      <c r="Q1159" s="504"/>
      <c r="R1159" s="504"/>
      <c r="S1159" s="504"/>
      <c r="T1159" s="504"/>
      <c r="U1159" s="504"/>
      <c r="V1159" s="504"/>
      <c r="W1159" s="504"/>
      <c r="X1159" s="504"/>
      <c r="Y1159" s="504"/>
      <c r="Z1159" s="504"/>
      <c r="AA1159" s="504"/>
      <c r="AB1159" s="504"/>
      <c r="AC1159" s="504"/>
      <c r="AD1159" s="504"/>
    </row>
    <row r="1160" spans="1:30" s="420" customFormat="1" x14ac:dyDescent="0.2">
      <c r="A1160" s="531"/>
      <c r="K1160" s="504"/>
      <c r="L1160" s="503"/>
      <c r="M1160" s="503"/>
      <c r="N1160" s="504"/>
      <c r="O1160" s="504"/>
      <c r="P1160" s="504"/>
      <c r="Q1160" s="504"/>
      <c r="R1160" s="504"/>
      <c r="S1160" s="504"/>
      <c r="T1160" s="504"/>
      <c r="U1160" s="504"/>
      <c r="V1160" s="504"/>
      <c r="W1160" s="504"/>
      <c r="X1160" s="504"/>
      <c r="Y1160" s="504"/>
      <c r="Z1160" s="504"/>
      <c r="AA1160" s="504"/>
      <c r="AB1160" s="504"/>
      <c r="AC1160" s="504"/>
      <c r="AD1160" s="504"/>
    </row>
    <row r="1161" spans="1:30" s="420" customFormat="1" x14ac:dyDescent="0.2">
      <c r="A1161" s="531"/>
      <c r="K1161" s="504"/>
      <c r="L1161" s="503"/>
      <c r="M1161" s="503"/>
      <c r="N1161" s="504"/>
      <c r="O1161" s="504"/>
      <c r="P1161" s="504"/>
      <c r="Q1161" s="504"/>
      <c r="R1161" s="504"/>
      <c r="S1161" s="504"/>
      <c r="T1161" s="504"/>
      <c r="U1161" s="504"/>
      <c r="V1161" s="504"/>
      <c r="W1161" s="504"/>
      <c r="X1161" s="504"/>
      <c r="Y1161" s="504"/>
      <c r="Z1161" s="504"/>
      <c r="AA1161" s="504"/>
      <c r="AB1161" s="504"/>
      <c r="AC1161" s="504"/>
      <c r="AD1161" s="504"/>
    </row>
    <row r="1162" spans="1:30" s="420" customFormat="1" x14ac:dyDescent="0.2">
      <c r="A1162" s="531"/>
      <c r="K1162" s="504"/>
      <c r="L1162" s="503"/>
      <c r="M1162" s="503"/>
      <c r="N1162" s="504"/>
      <c r="O1162" s="504"/>
      <c r="P1162" s="504"/>
      <c r="Q1162" s="504"/>
      <c r="R1162" s="504"/>
      <c r="S1162" s="504"/>
      <c r="T1162" s="504"/>
      <c r="U1162" s="504"/>
      <c r="V1162" s="504"/>
      <c r="W1162" s="504"/>
      <c r="X1162" s="504"/>
      <c r="Y1162" s="504"/>
      <c r="Z1162" s="504"/>
      <c r="AA1162" s="504"/>
      <c r="AB1162" s="504"/>
      <c r="AC1162" s="504"/>
      <c r="AD1162" s="504"/>
    </row>
    <row r="1163" spans="1:30" s="420" customFormat="1" x14ac:dyDescent="0.2">
      <c r="A1163" s="531"/>
      <c r="K1163" s="504"/>
      <c r="L1163" s="503"/>
      <c r="M1163" s="503"/>
      <c r="N1163" s="504"/>
      <c r="O1163" s="504"/>
      <c r="P1163" s="504"/>
      <c r="Q1163" s="504"/>
      <c r="R1163" s="504"/>
      <c r="S1163" s="504"/>
      <c r="T1163" s="504"/>
      <c r="U1163" s="504"/>
      <c r="V1163" s="504"/>
      <c r="W1163" s="504"/>
      <c r="X1163" s="504"/>
      <c r="Y1163" s="504"/>
      <c r="Z1163" s="504"/>
      <c r="AA1163" s="504"/>
      <c r="AB1163" s="504"/>
      <c r="AC1163" s="504"/>
      <c r="AD1163" s="504"/>
    </row>
    <row r="1164" spans="1:30" s="420" customFormat="1" x14ac:dyDescent="0.2">
      <c r="A1164" s="531"/>
      <c r="K1164" s="504"/>
      <c r="L1164" s="503"/>
      <c r="M1164" s="503"/>
      <c r="N1164" s="504"/>
      <c r="O1164" s="504"/>
      <c r="P1164" s="504"/>
      <c r="Q1164" s="504"/>
      <c r="R1164" s="504"/>
      <c r="S1164" s="504"/>
      <c r="T1164" s="504"/>
      <c r="U1164" s="504"/>
      <c r="V1164" s="504"/>
      <c r="W1164" s="504"/>
      <c r="X1164" s="504"/>
      <c r="Y1164" s="504"/>
      <c r="Z1164" s="504"/>
      <c r="AA1164" s="504"/>
      <c r="AB1164" s="504"/>
      <c r="AC1164" s="504"/>
      <c r="AD1164" s="504"/>
    </row>
    <row r="1165" spans="1:30" s="420" customFormat="1" x14ac:dyDescent="0.2">
      <c r="A1165" s="531"/>
      <c r="K1165" s="504"/>
      <c r="L1165" s="503"/>
      <c r="M1165" s="503"/>
      <c r="N1165" s="504"/>
      <c r="O1165" s="504"/>
      <c r="P1165" s="504"/>
      <c r="Q1165" s="504"/>
      <c r="R1165" s="504"/>
      <c r="S1165" s="504"/>
      <c r="T1165" s="504"/>
      <c r="U1165" s="504"/>
      <c r="V1165" s="504"/>
      <c r="W1165" s="504"/>
      <c r="X1165" s="504"/>
      <c r="Y1165" s="504"/>
      <c r="Z1165" s="504"/>
      <c r="AA1165" s="504"/>
      <c r="AB1165" s="504"/>
      <c r="AC1165" s="504"/>
      <c r="AD1165" s="504"/>
    </row>
    <row r="1166" spans="1:30" s="420" customFormat="1" x14ac:dyDescent="0.2">
      <c r="A1166" s="531"/>
      <c r="K1166" s="504"/>
      <c r="L1166" s="503"/>
      <c r="M1166" s="503"/>
      <c r="N1166" s="504"/>
      <c r="O1166" s="504"/>
      <c r="P1166" s="504"/>
      <c r="Q1166" s="504"/>
      <c r="R1166" s="504"/>
      <c r="S1166" s="504"/>
      <c r="T1166" s="504"/>
      <c r="U1166" s="504"/>
      <c r="V1166" s="504"/>
      <c r="W1166" s="504"/>
      <c r="X1166" s="504"/>
      <c r="Y1166" s="504"/>
      <c r="Z1166" s="504"/>
      <c r="AA1166" s="504"/>
      <c r="AB1166" s="504"/>
      <c r="AC1166" s="504"/>
      <c r="AD1166" s="504"/>
    </row>
    <row r="1167" spans="1:30" s="420" customFormat="1" x14ac:dyDescent="0.2">
      <c r="A1167" s="531"/>
      <c r="K1167" s="504"/>
      <c r="L1167" s="503"/>
      <c r="M1167" s="503"/>
      <c r="N1167" s="504"/>
      <c r="O1167" s="504"/>
      <c r="P1167" s="504"/>
      <c r="Q1167" s="504"/>
      <c r="R1167" s="504"/>
      <c r="S1167" s="504"/>
      <c r="T1167" s="504"/>
      <c r="U1167" s="504"/>
      <c r="V1167" s="504"/>
      <c r="W1167" s="504"/>
      <c r="X1167" s="504"/>
      <c r="Y1167" s="504"/>
      <c r="Z1167" s="504"/>
      <c r="AA1167" s="504"/>
      <c r="AB1167" s="504"/>
      <c r="AC1167" s="504"/>
      <c r="AD1167" s="504"/>
    </row>
    <row r="1168" spans="1:30" s="420" customFormat="1" x14ac:dyDescent="0.2">
      <c r="A1168" s="531"/>
      <c r="K1168" s="504"/>
      <c r="L1168" s="503"/>
      <c r="M1168" s="503"/>
      <c r="N1168" s="504"/>
      <c r="O1168" s="504"/>
      <c r="P1168" s="504"/>
      <c r="Q1168" s="504"/>
      <c r="R1168" s="504"/>
      <c r="S1168" s="504"/>
      <c r="T1168" s="504"/>
      <c r="U1168" s="504"/>
      <c r="V1168" s="504"/>
      <c r="W1168" s="504"/>
      <c r="X1168" s="504"/>
      <c r="Y1168" s="504"/>
      <c r="Z1168" s="504"/>
      <c r="AA1168" s="504"/>
      <c r="AB1168" s="504"/>
      <c r="AC1168" s="504"/>
      <c r="AD1168" s="504"/>
    </row>
    <row r="1169" spans="1:30" s="420" customFormat="1" x14ac:dyDescent="0.2">
      <c r="A1169" s="531"/>
      <c r="K1169" s="504"/>
      <c r="L1169" s="503"/>
      <c r="M1169" s="503"/>
      <c r="N1169" s="504"/>
      <c r="O1169" s="504"/>
      <c r="P1169" s="504"/>
      <c r="Q1169" s="504"/>
      <c r="R1169" s="504"/>
      <c r="S1169" s="504"/>
      <c r="T1169" s="504"/>
      <c r="U1169" s="504"/>
      <c r="V1169" s="504"/>
      <c r="W1169" s="504"/>
      <c r="X1169" s="504"/>
      <c r="Y1169" s="504"/>
      <c r="Z1169" s="504"/>
      <c r="AA1169" s="504"/>
      <c r="AB1169" s="504"/>
      <c r="AC1169" s="504"/>
      <c r="AD1169" s="504"/>
    </row>
    <row r="1170" spans="1:30" s="420" customFormat="1" x14ac:dyDescent="0.2">
      <c r="A1170" s="531"/>
      <c r="K1170" s="504"/>
      <c r="L1170" s="503"/>
      <c r="M1170" s="503"/>
      <c r="N1170" s="504"/>
      <c r="O1170" s="504"/>
      <c r="P1170" s="504"/>
      <c r="Q1170" s="504"/>
      <c r="R1170" s="504"/>
      <c r="S1170" s="504"/>
      <c r="T1170" s="504"/>
      <c r="U1170" s="504"/>
      <c r="V1170" s="504"/>
      <c r="W1170" s="504"/>
      <c r="X1170" s="504"/>
      <c r="Y1170" s="504"/>
      <c r="Z1170" s="504"/>
      <c r="AA1170" s="504"/>
      <c r="AB1170" s="504"/>
      <c r="AC1170" s="504"/>
      <c r="AD1170" s="504"/>
    </row>
    <row r="1171" spans="1:30" s="420" customFormat="1" x14ac:dyDescent="0.2">
      <c r="A1171" s="531"/>
      <c r="K1171" s="504"/>
      <c r="L1171" s="503"/>
      <c r="M1171" s="503"/>
      <c r="N1171" s="504"/>
      <c r="O1171" s="504"/>
      <c r="P1171" s="504"/>
      <c r="Q1171" s="504"/>
      <c r="R1171" s="504"/>
      <c r="S1171" s="504"/>
      <c r="T1171" s="504"/>
      <c r="U1171" s="504"/>
      <c r="V1171" s="504"/>
      <c r="W1171" s="504"/>
      <c r="X1171" s="504"/>
      <c r="Y1171" s="504"/>
      <c r="Z1171" s="504"/>
      <c r="AA1171" s="504"/>
      <c r="AB1171" s="504"/>
      <c r="AC1171" s="504"/>
      <c r="AD1171" s="504"/>
    </row>
    <row r="1172" spans="1:30" s="420" customFormat="1" x14ac:dyDescent="0.2">
      <c r="A1172" s="531"/>
      <c r="K1172" s="504"/>
      <c r="L1172" s="503"/>
      <c r="M1172" s="503"/>
      <c r="N1172" s="504"/>
      <c r="O1172" s="504"/>
      <c r="P1172" s="504"/>
      <c r="Q1172" s="504"/>
      <c r="R1172" s="504"/>
      <c r="S1172" s="504"/>
      <c r="T1172" s="504"/>
      <c r="U1172" s="504"/>
      <c r="V1172" s="504"/>
      <c r="W1172" s="504"/>
      <c r="X1172" s="504"/>
      <c r="Y1172" s="504"/>
      <c r="Z1172" s="504"/>
      <c r="AA1172" s="504"/>
      <c r="AB1172" s="504"/>
      <c r="AC1172" s="504"/>
      <c r="AD1172" s="504"/>
    </row>
    <row r="1173" spans="1:30" s="420" customFormat="1" x14ac:dyDescent="0.2">
      <c r="A1173" s="531"/>
      <c r="K1173" s="504"/>
      <c r="L1173" s="503"/>
      <c r="M1173" s="503"/>
      <c r="N1173" s="504"/>
      <c r="O1173" s="504"/>
      <c r="P1173" s="504"/>
      <c r="Q1173" s="504"/>
      <c r="R1173" s="504"/>
      <c r="S1173" s="504"/>
      <c r="T1173" s="504"/>
      <c r="U1173" s="504"/>
      <c r="V1173" s="504"/>
      <c r="W1173" s="504"/>
      <c r="X1173" s="504"/>
      <c r="Y1173" s="504"/>
      <c r="Z1173" s="504"/>
      <c r="AA1173" s="504"/>
      <c r="AB1173" s="504"/>
      <c r="AC1173" s="504"/>
      <c r="AD1173" s="504"/>
    </row>
    <row r="1174" spans="1:30" s="420" customFormat="1" x14ac:dyDescent="0.2">
      <c r="A1174" s="531"/>
      <c r="K1174" s="504"/>
      <c r="L1174" s="503"/>
      <c r="M1174" s="503"/>
      <c r="N1174" s="504"/>
      <c r="O1174" s="504"/>
      <c r="P1174" s="504"/>
      <c r="Q1174" s="504"/>
      <c r="R1174" s="504"/>
      <c r="S1174" s="504"/>
      <c r="T1174" s="504"/>
      <c r="U1174" s="504"/>
      <c r="V1174" s="504"/>
      <c r="W1174" s="504"/>
      <c r="X1174" s="504"/>
      <c r="Y1174" s="504"/>
      <c r="Z1174" s="504"/>
      <c r="AA1174" s="504"/>
      <c r="AB1174" s="504"/>
      <c r="AC1174" s="504"/>
      <c r="AD1174" s="504"/>
    </row>
    <row r="1175" spans="1:30" s="420" customFormat="1" x14ac:dyDescent="0.2">
      <c r="A1175" s="531"/>
      <c r="K1175" s="504"/>
      <c r="L1175" s="503"/>
      <c r="M1175" s="503"/>
      <c r="N1175" s="504"/>
      <c r="O1175" s="504"/>
      <c r="P1175" s="504"/>
      <c r="Q1175" s="504"/>
      <c r="R1175" s="504"/>
      <c r="S1175" s="504"/>
      <c r="T1175" s="504"/>
      <c r="U1175" s="504"/>
      <c r="V1175" s="504"/>
      <c r="W1175" s="504"/>
      <c r="X1175" s="504"/>
      <c r="Y1175" s="504"/>
      <c r="Z1175" s="504"/>
      <c r="AA1175" s="504"/>
      <c r="AB1175" s="504"/>
      <c r="AC1175" s="504"/>
      <c r="AD1175" s="504"/>
    </row>
    <row r="1176" spans="1:30" s="420" customFormat="1" x14ac:dyDescent="0.2">
      <c r="A1176" s="531"/>
      <c r="K1176" s="504"/>
      <c r="L1176" s="503"/>
      <c r="M1176" s="503"/>
      <c r="N1176" s="504"/>
      <c r="O1176" s="504"/>
      <c r="P1176" s="504"/>
      <c r="Q1176" s="504"/>
      <c r="R1176" s="504"/>
      <c r="S1176" s="504"/>
      <c r="T1176" s="504"/>
      <c r="U1176" s="504"/>
      <c r="V1176" s="504"/>
      <c r="W1176" s="504"/>
      <c r="X1176" s="504"/>
      <c r="Y1176" s="504"/>
      <c r="Z1176" s="504"/>
      <c r="AA1176" s="504"/>
      <c r="AB1176" s="504"/>
      <c r="AC1176" s="504"/>
      <c r="AD1176" s="504"/>
    </row>
    <row r="1177" spans="1:30" s="420" customFormat="1" x14ac:dyDescent="0.2">
      <c r="A1177" s="531"/>
      <c r="K1177" s="504"/>
      <c r="L1177" s="503"/>
      <c r="M1177" s="503"/>
      <c r="N1177" s="504"/>
      <c r="O1177" s="504"/>
      <c r="P1177" s="504"/>
      <c r="Q1177" s="504"/>
      <c r="R1177" s="504"/>
      <c r="S1177" s="504"/>
      <c r="T1177" s="504"/>
      <c r="U1177" s="504"/>
      <c r="V1177" s="504"/>
      <c r="W1177" s="504"/>
      <c r="X1177" s="504"/>
      <c r="Y1177" s="504"/>
      <c r="Z1177" s="504"/>
      <c r="AA1177" s="504"/>
      <c r="AB1177" s="504"/>
      <c r="AC1177" s="504"/>
      <c r="AD1177" s="504"/>
    </row>
    <row r="1178" spans="1:30" s="420" customFormat="1" x14ac:dyDescent="0.2">
      <c r="A1178" s="531"/>
      <c r="K1178" s="504"/>
      <c r="L1178" s="503"/>
      <c r="M1178" s="503"/>
      <c r="N1178" s="504"/>
      <c r="O1178" s="504"/>
      <c r="P1178" s="504"/>
      <c r="Q1178" s="504"/>
      <c r="R1178" s="504"/>
      <c r="S1178" s="504"/>
      <c r="T1178" s="504"/>
      <c r="U1178" s="504"/>
      <c r="V1178" s="504"/>
      <c r="W1178" s="504"/>
      <c r="X1178" s="504"/>
      <c r="Y1178" s="504"/>
      <c r="Z1178" s="504"/>
      <c r="AA1178" s="504"/>
      <c r="AB1178" s="504"/>
      <c r="AC1178" s="504"/>
      <c r="AD1178" s="504"/>
    </row>
    <row r="1179" spans="1:30" s="420" customFormat="1" x14ac:dyDescent="0.2">
      <c r="A1179" s="531"/>
      <c r="K1179" s="504"/>
      <c r="L1179" s="503"/>
      <c r="M1179" s="503"/>
      <c r="N1179" s="504"/>
      <c r="O1179" s="504"/>
      <c r="P1179" s="504"/>
      <c r="Q1179" s="504"/>
      <c r="R1179" s="504"/>
      <c r="S1179" s="504"/>
      <c r="T1179" s="504"/>
      <c r="U1179" s="504"/>
      <c r="V1179" s="504"/>
      <c r="W1179" s="504"/>
      <c r="X1179" s="504"/>
      <c r="Y1179" s="504"/>
      <c r="Z1179" s="504"/>
      <c r="AA1179" s="504"/>
      <c r="AB1179" s="504"/>
      <c r="AC1179" s="504"/>
      <c r="AD1179" s="504"/>
    </row>
    <row r="1180" spans="1:30" s="420" customFormat="1" x14ac:dyDescent="0.2">
      <c r="A1180" s="531"/>
      <c r="K1180" s="504"/>
      <c r="L1180" s="503"/>
      <c r="M1180" s="503"/>
      <c r="N1180" s="504"/>
      <c r="O1180" s="504"/>
      <c r="P1180" s="504"/>
      <c r="Q1180" s="504"/>
      <c r="R1180" s="504"/>
      <c r="S1180" s="504"/>
      <c r="T1180" s="504"/>
      <c r="U1180" s="504"/>
      <c r="V1180" s="504"/>
      <c r="W1180" s="504"/>
      <c r="X1180" s="504"/>
      <c r="Y1180" s="504"/>
      <c r="Z1180" s="504"/>
      <c r="AA1180" s="504"/>
      <c r="AB1180" s="504"/>
      <c r="AC1180" s="504"/>
      <c r="AD1180" s="504"/>
    </row>
    <row r="1181" spans="1:30" s="420" customFormat="1" x14ac:dyDescent="0.2">
      <c r="A1181" s="531"/>
      <c r="K1181" s="504"/>
      <c r="L1181" s="503"/>
      <c r="M1181" s="503"/>
      <c r="N1181" s="504"/>
      <c r="O1181" s="504"/>
      <c r="P1181" s="504"/>
      <c r="Q1181" s="504"/>
      <c r="R1181" s="504"/>
      <c r="S1181" s="504"/>
      <c r="T1181" s="504"/>
      <c r="U1181" s="504"/>
      <c r="V1181" s="504"/>
      <c r="W1181" s="504"/>
      <c r="X1181" s="504"/>
      <c r="Y1181" s="504"/>
      <c r="Z1181" s="504"/>
      <c r="AA1181" s="504"/>
      <c r="AB1181" s="504"/>
      <c r="AC1181" s="504"/>
      <c r="AD1181" s="504"/>
    </row>
    <row r="1182" spans="1:30" s="420" customFormat="1" x14ac:dyDescent="0.2">
      <c r="A1182" s="531"/>
      <c r="K1182" s="504"/>
      <c r="L1182" s="503"/>
      <c r="M1182" s="503"/>
      <c r="N1182" s="504"/>
      <c r="O1182" s="504"/>
      <c r="P1182" s="504"/>
      <c r="Q1182" s="504"/>
      <c r="R1182" s="504"/>
      <c r="S1182" s="504"/>
      <c r="T1182" s="504"/>
      <c r="U1182" s="504"/>
      <c r="V1182" s="504"/>
      <c r="W1182" s="504"/>
      <c r="X1182" s="504"/>
      <c r="Y1182" s="504"/>
      <c r="Z1182" s="504"/>
      <c r="AA1182" s="504"/>
      <c r="AB1182" s="504"/>
      <c r="AC1182" s="504"/>
      <c r="AD1182" s="504"/>
    </row>
    <row r="1183" spans="1:30" s="420" customFormat="1" x14ac:dyDescent="0.2">
      <c r="A1183" s="531"/>
      <c r="K1183" s="504"/>
      <c r="L1183" s="503"/>
      <c r="M1183" s="503"/>
      <c r="N1183" s="504"/>
      <c r="O1183" s="504"/>
      <c r="P1183" s="504"/>
      <c r="Q1183" s="504"/>
      <c r="R1183" s="504"/>
      <c r="S1183" s="504"/>
      <c r="T1183" s="504"/>
      <c r="U1183" s="504"/>
      <c r="V1183" s="504"/>
      <c r="W1183" s="504"/>
      <c r="X1183" s="504"/>
      <c r="Y1183" s="504"/>
      <c r="Z1183" s="504"/>
      <c r="AA1183" s="504"/>
      <c r="AB1183" s="504"/>
      <c r="AC1183" s="504"/>
      <c r="AD1183" s="504"/>
    </row>
    <row r="1184" spans="1:30" s="420" customFormat="1" x14ac:dyDescent="0.2">
      <c r="A1184" s="531"/>
      <c r="K1184" s="504"/>
      <c r="L1184" s="503"/>
      <c r="M1184" s="503"/>
      <c r="N1184" s="504"/>
      <c r="O1184" s="504"/>
      <c r="P1184" s="504"/>
      <c r="Q1184" s="504"/>
      <c r="R1184" s="504"/>
      <c r="S1184" s="504"/>
      <c r="T1184" s="504"/>
      <c r="U1184" s="504"/>
      <c r="V1184" s="504"/>
      <c r="W1184" s="504"/>
      <c r="X1184" s="504"/>
      <c r="Y1184" s="504"/>
      <c r="Z1184" s="504"/>
      <c r="AA1184" s="504"/>
      <c r="AB1184" s="504"/>
      <c r="AC1184" s="504"/>
      <c r="AD1184" s="504"/>
    </row>
    <row r="1185" spans="1:30" s="420" customFormat="1" x14ac:dyDescent="0.2">
      <c r="A1185" s="531"/>
      <c r="K1185" s="504"/>
      <c r="L1185" s="503"/>
      <c r="M1185" s="503"/>
      <c r="N1185" s="504"/>
      <c r="O1185" s="504"/>
      <c r="P1185" s="504"/>
      <c r="Q1185" s="504"/>
      <c r="R1185" s="504"/>
      <c r="S1185" s="504"/>
      <c r="T1185" s="504"/>
      <c r="U1185" s="504"/>
      <c r="V1185" s="504"/>
      <c r="W1185" s="504"/>
      <c r="X1185" s="504"/>
      <c r="Y1185" s="504"/>
      <c r="Z1185" s="504"/>
      <c r="AA1185" s="504"/>
      <c r="AB1185" s="504"/>
      <c r="AC1185" s="504"/>
      <c r="AD1185" s="504"/>
    </row>
    <row r="1186" spans="1:30" s="420" customFormat="1" x14ac:dyDescent="0.2">
      <c r="A1186" s="531"/>
      <c r="K1186" s="504"/>
      <c r="L1186" s="503"/>
      <c r="M1186" s="503"/>
      <c r="N1186" s="504"/>
      <c r="O1186" s="504"/>
      <c r="P1186" s="504"/>
      <c r="Q1186" s="504"/>
      <c r="R1186" s="504"/>
      <c r="S1186" s="504"/>
      <c r="T1186" s="504"/>
      <c r="U1186" s="504"/>
      <c r="V1186" s="504"/>
      <c r="W1186" s="504"/>
      <c r="X1186" s="504"/>
      <c r="Y1186" s="504"/>
      <c r="Z1186" s="504"/>
      <c r="AA1186" s="504"/>
      <c r="AB1186" s="504"/>
      <c r="AC1186" s="504"/>
      <c r="AD1186" s="504"/>
    </row>
    <row r="1187" spans="1:30" s="420" customFormat="1" x14ac:dyDescent="0.2">
      <c r="A1187" s="531"/>
      <c r="K1187" s="504"/>
      <c r="L1187" s="503"/>
      <c r="M1187" s="503"/>
      <c r="N1187" s="504"/>
      <c r="O1187" s="504"/>
      <c r="P1187" s="504"/>
      <c r="Q1187" s="504"/>
      <c r="R1187" s="504"/>
      <c r="S1187" s="504"/>
      <c r="T1187" s="504"/>
      <c r="U1187" s="504"/>
      <c r="V1187" s="504"/>
      <c r="W1187" s="504"/>
      <c r="X1187" s="504"/>
      <c r="Y1187" s="504"/>
      <c r="Z1187" s="504"/>
      <c r="AA1187" s="504"/>
      <c r="AB1187" s="504"/>
      <c r="AC1187" s="504"/>
      <c r="AD1187" s="504"/>
    </row>
    <row r="1188" spans="1:30" s="420" customFormat="1" x14ac:dyDescent="0.2">
      <c r="A1188" s="531"/>
      <c r="K1188" s="504"/>
      <c r="L1188" s="503"/>
      <c r="M1188" s="503"/>
      <c r="N1188" s="504"/>
      <c r="O1188" s="504"/>
      <c r="P1188" s="504"/>
      <c r="Q1188" s="504"/>
      <c r="R1188" s="504"/>
      <c r="S1188" s="504"/>
      <c r="T1188" s="504"/>
      <c r="U1188" s="504"/>
      <c r="V1188" s="504"/>
      <c r="W1188" s="504"/>
      <c r="X1188" s="504"/>
      <c r="Y1188" s="504"/>
      <c r="Z1188" s="504"/>
      <c r="AA1188" s="504"/>
      <c r="AB1188" s="504"/>
      <c r="AC1188" s="504"/>
      <c r="AD1188" s="504"/>
    </row>
    <row r="1189" spans="1:30" s="420" customFormat="1" x14ac:dyDescent="0.2">
      <c r="A1189" s="531"/>
      <c r="K1189" s="504"/>
      <c r="L1189" s="503"/>
      <c r="M1189" s="503"/>
      <c r="N1189" s="504"/>
      <c r="O1189" s="504"/>
      <c r="P1189" s="504"/>
      <c r="Q1189" s="504"/>
      <c r="R1189" s="504"/>
      <c r="S1189" s="504"/>
      <c r="T1189" s="504"/>
      <c r="U1189" s="504"/>
      <c r="V1189" s="504"/>
      <c r="W1189" s="504"/>
      <c r="X1189" s="504"/>
      <c r="Y1189" s="504"/>
      <c r="Z1189" s="504"/>
      <c r="AA1189" s="504"/>
      <c r="AB1189" s="504"/>
      <c r="AC1189" s="504"/>
      <c r="AD1189" s="504"/>
    </row>
    <row r="1190" spans="1:30" s="420" customFormat="1" x14ac:dyDescent="0.2">
      <c r="A1190" s="531"/>
      <c r="K1190" s="504"/>
      <c r="L1190" s="503"/>
      <c r="M1190" s="503"/>
      <c r="N1190" s="504"/>
      <c r="O1190" s="504"/>
      <c r="P1190" s="504"/>
      <c r="Q1190" s="504"/>
      <c r="R1190" s="504"/>
      <c r="S1190" s="504"/>
      <c r="T1190" s="504"/>
      <c r="U1190" s="504"/>
      <c r="V1190" s="504"/>
      <c r="W1190" s="504"/>
      <c r="X1190" s="504"/>
      <c r="Y1190" s="504"/>
      <c r="Z1190" s="504"/>
      <c r="AA1190" s="504"/>
      <c r="AB1190" s="504"/>
      <c r="AC1190" s="504"/>
      <c r="AD1190" s="504"/>
    </row>
    <row r="1191" spans="1:30" s="420" customFormat="1" x14ac:dyDescent="0.2">
      <c r="A1191" s="531"/>
      <c r="K1191" s="504"/>
      <c r="L1191" s="503"/>
      <c r="M1191" s="503"/>
      <c r="N1191" s="504"/>
      <c r="O1191" s="504"/>
      <c r="P1191" s="504"/>
      <c r="Q1191" s="504"/>
      <c r="R1191" s="504"/>
      <c r="S1191" s="504"/>
      <c r="T1191" s="504"/>
      <c r="U1191" s="504"/>
      <c r="V1191" s="504"/>
      <c r="W1191" s="504"/>
      <c r="X1191" s="504"/>
      <c r="Y1191" s="504"/>
      <c r="Z1191" s="504"/>
      <c r="AA1191" s="504"/>
      <c r="AB1191" s="504"/>
      <c r="AC1191" s="504"/>
      <c r="AD1191" s="504"/>
    </row>
    <row r="1192" spans="1:30" s="420" customFormat="1" x14ac:dyDescent="0.2">
      <c r="A1192" s="531"/>
      <c r="K1192" s="504"/>
      <c r="L1192" s="503"/>
      <c r="M1192" s="503"/>
      <c r="N1192" s="504"/>
      <c r="O1192" s="504"/>
      <c r="P1192" s="504"/>
      <c r="Q1192" s="504"/>
      <c r="R1192" s="504"/>
      <c r="S1192" s="504"/>
      <c r="T1192" s="504"/>
      <c r="U1192" s="504"/>
      <c r="V1192" s="504"/>
      <c r="W1192" s="504"/>
      <c r="X1192" s="504"/>
      <c r="Y1192" s="504"/>
      <c r="Z1192" s="504"/>
      <c r="AA1192" s="504"/>
      <c r="AB1192" s="504"/>
      <c r="AC1192" s="504"/>
      <c r="AD1192" s="504"/>
    </row>
    <row r="1193" spans="1:30" s="420" customFormat="1" x14ac:dyDescent="0.2">
      <c r="A1193" s="531"/>
      <c r="K1193" s="504"/>
      <c r="L1193" s="503"/>
      <c r="M1193" s="503"/>
      <c r="N1193" s="504"/>
      <c r="O1193" s="504"/>
      <c r="P1193" s="504"/>
      <c r="Q1193" s="504"/>
      <c r="R1193" s="504"/>
      <c r="S1193" s="504"/>
      <c r="T1193" s="504"/>
      <c r="U1193" s="504"/>
      <c r="V1193" s="504"/>
      <c r="W1193" s="504"/>
      <c r="X1193" s="504"/>
      <c r="Y1193" s="504"/>
      <c r="Z1193" s="504"/>
      <c r="AA1193" s="504"/>
      <c r="AB1193" s="504"/>
      <c r="AC1193" s="504"/>
      <c r="AD1193" s="504"/>
    </row>
    <row r="1194" spans="1:30" s="420" customFormat="1" x14ac:dyDescent="0.2">
      <c r="A1194" s="531"/>
      <c r="K1194" s="504"/>
      <c r="L1194" s="503"/>
      <c r="M1194" s="503"/>
      <c r="N1194" s="504"/>
      <c r="O1194" s="504"/>
      <c r="P1194" s="504"/>
      <c r="Q1194" s="504"/>
      <c r="R1194" s="504"/>
      <c r="S1194" s="504"/>
      <c r="T1194" s="504"/>
      <c r="U1194" s="504"/>
      <c r="V1194" s="504"/>
      <c r="W1194" s="504"/>
      <c r="X1194" s="504"/>
      <c r="Y1194" s="504"/>
      <c r="Z1194" s="504"/>
      <c r="AA1194" s="504"/>
      <c r="AB1194" s="504"/>
      <c r="AC1194" s="504"/>
      <c r="AD1194" s="504"/>
    </row>
    <row r="1195" spans="1:30" s="420" customFormat="1" x14ac:dyDescent="0.2">
      <c r="A1195" s="531"/>
      <c r="K1195" s="504"/>
      <c r="L1195" s="503"/>
      <c r="M1195" s="503"/>
      <c r="N1195" s="504"/>
      <c r="O1195" s="504"/>
      <c r="P1195" s="504"/>
      <c r="Q1195" s="504"/>
      <c r="R1195" s="504"/>
      <c r="S1195" s="504"/>
      <c r="T1195" s="504"/>
      <c r="U1195" s="504"/>
      <c r="V1195" s="504"/>
      <c r="W1195" s="504"/>
      <c r="X1195" s="504"/>
      <c r="Y1195" s="504"/>
      <c r="Z1195" s="504"/>
      <c r="AA1195" s="504"/>
      <c r="AB1195" s="504"/>
      <c r="AC1195" s="504"/>
      <c r="AD1195" s="504"/>
    </row>
    <row r="1196" spans="1:30" s="420" customFormat="1" x14ac:dyDescent="0.2">
      <c r="A1196" s="531"/>
      <c r="K1196" s="504"/>
      <c r="L1196" s="503"/>
      <c r="M1196" s="503"/>
      <c r="N1196" s="504"/>
      <c r="O1196" s="504"/>
      <c r="P1196" s="504"/>
      <c r="Q1196" s="504"/>
      <c r="R1196" s="504"/>
      <c r="S1196" s="504"/>
      <c r="T1196" s="504"/>
      <c r="U1196" s="504"/>
      <c r="V1196" s="504"/>
      <c r="W1196" s="504"/>
      <c r="X1196" s="504"/>
      <c r="Y1196" s="504"/>
      <c r="Z1196" s="504"/>
      <c r="AA1196" s="504"/>
      <c r="AB1196" s="504"/>
      <c r="AC1196" s="504"/>
      <c r="AD1196" s="504"/>
    </row>
    <row r="1197" spans="1:30" s="420" customFormat="1" x14ac:dyDescent="0.2">
      <c r="A1197" s="531"/>
      <c r="K1197" s="504"/>
      <c r="L1197" s="503"/>
      <c r="M1197" s="503"/>
      <c r="N1197" s="504"/>
      <c r="O1197" s="504"/>
      <c r="P1197" s="504"/>
      <c r="Q1197" s="504"/>
      <c r="R1197" s="504"/>
      <c r="S1197" s="504"/>
      <c r="T1197" s="504"/>
      <c r="U1197" s="504"/>
      <c r="V1197" s="504"/>
      <c r="W1197" s="504"/>
      <c r="X1197" s="504"/>
      <c r="Y1197" s="504"/>
      <c r="Z1197" s="504"/>
      <c r="AA1197" s="504"/>
      <c r="AB1197" s="504"/>
      <c r="AC1197" s="504"/>
      <c r="AD1197" s="504"/>
    </row>
    <row r="1198" spans="1:30" s="420" customFormat="1" x14ac:dyDescent="0.2">
      <c r="A1198" s="531"/>
      <c r="K1198" s="504"/>
      <c r="L1198" s="503"/>
      <c r="M1198" s="503"/>
      <c r="N1198" s="504"/>
      <c r="O1198" s="504"/>
      <c r="P1198" s="504"/>
      <c r="Q1198" s="504"/>
      <c r="R1198" s="504"/>
      <c r="S1198" s="504"/>
      <c r="T1198" s="504"/>
      <c r="U1198" s="504"/>
      <c r="V1198" s="504"/>
      <c r="W1198" s="504"/>
      <c r="X1198" s="504"/>
      <c r="Y1198" s="504"/>
      <c r="Z1198" s="504"/>
      <c r="AA1198" s="504"/>
      <c r="AB1198" s="504"/>
      <c r="AC1198" s="504"/>
      <c r="AD1198" s="504"/>
    </row>
    <row r="1199" spans="1:30" s="420" customFormat="1" x14ac:dyDescent="0.2">
      <c r="A1199" s="531"/>
      <c r="K1199" s="504"/>
      <c r="L1199" s="503"/>
      <c r="M1199" s="503"/>
      <c r="N1199" s="504"/>
      <c r="O1199" s="504"/>
      <c r="P1199" s="504"/>
      <c r="Q1199" s="504"/>
      <c r="R1199" s="504"/>
      <c r="S1199" s="504"/>
      <c r="T1199" s="504"/>
      <c r="U1199" s="504"/>
      <c r="V1199" s="504"/>
      <c r="W1199" s="504"/>
      <c r="X1199" s="504"/>
      <c r="Y1199" s="504"/>
      <c r="Z1199" s="504"/>
      <c r="AA1199" s="504"/>
      <c r="AB1199" s="504"/>
      <c r="AC1199" s="504"/>
      <c r="AD1199" s="504"/>
    </row>
    <row r="1200" spans="1:30" s="420" customFormat="1" x14ac:dyDescent="0.2">
      <c r="A1200" s="531"/>
      <c r="K1200" s="504"/>
      <c r="L1200" s="503"/>
      <c r="M1200" s="503"/>
      <c r="N1200" s="504"/>
      <c r="O1200" s="504"/>
      <c r="P1200" s="504"/>
      <c r="Q1200" s="504"/>
      <c r="R1200" s="504"/>
      <c r="S1200" s="504"/>
      <c r="T1200" s="504"/>
      <c r="U1200" s="504"/>
      <c r="V1200" s="504"/>
      <c r="W1200" s="504"/>
      <c r="X1200" s="504"/>
      <c r="Y1200" s="504"/>
      <c r="Z1200" s="504"/>
      <c r="AA1200" s="504"/>
      <c r="AB1200" s="504"/>
      <c r="AC1200" s="504"/>
      <c r="AD1200" s="504"/>
    </row>
    <row r="1201" spans="1:30" s="420" customFormat="1" x14ac:dyDescent="0.2">
      <c r="A1201" s="531"/>
      <c r="K1201" s="504"/>
      <c r="L1201" s="503"/>
      <c r="M1201" s="503"/>
      <c r="N1201" s="504"/>
      <c r="O1201" s="504"/>
      <c r="P1201" s="504"/>
      <c r="Q1201" s="504"/>
      <c r="R1201" s="504"/>
      <c r="S1201" s="504"/>
      <c r="T1201" s="504"/>
      <c r="U1201" s="504"/>
      <c r="V1201" s="504"/>
      <c r="W1201" s="504"/>
      <c r="X1201" s="504"/>
      <c r="Y1201" s="504"/>
      <c r="Z1201" s="504"/>
      <c r="AA1201" s="504"/>
      <c r="AB1201" s="504"/>
      <c r="AC1201" s="504"/>
      <c r="AD1201" s="504"/>
    </row>
    <row r="1202" spans="1:30" s="420" customFormat="1" x14ac:dyDescent="0.2">
      <c r="A1202" s="531"/>
      <c r="K1202" s="504"/>
      <c r="L1202" s="503"/>
      <c r="M1202" s="503"/>
      <c r="N1202" s="504"/>
      <c r="O1202" s="504"/>
      <c r="P1202" s="504"/>
      <c r="Q1202" s="504"/>
      <c r="R1202" s="504"/>
      <c r="S1202" s="504"/>
      <c r="T1202" s="504"/>
      <c r="U1202" s="504"/>
      <c r="V1202" s="504"/>
      <c r="W1202" s="504"/>
      <c r="X1202" s="504"/>
      <c r="Y1202" s="504"/>
      <c r="Z1202" s="504"/>
      <c r="AA1202" s="504"/>
      <c r="AB1202" s="504"/>
      <c r="AC1202" s="504"/>
      <c r="AD1202" s="504"/>
    </row>
    <row r="1203" spans="1:30" s="420" customFormat="1" x14ac:dyDescent="0.2">
      <c r="A1203" s="531"/>
      <c r="K1203" s="504"/>
      <c r="L1203" s="503"/>
      <c r="M1203" s="503"/>
      <c r="N1203" s="504"/>
      <c r="O1203" s="504"/>
      <c r="P1203" s="504"/>
      <c r="Q1203" s="504"/>
      <c r="R1203" s="504"/>
      <c r="S1203" s="504"/>
      <c r="T1203" s="504"/>
      <c r="U1203" s="504"/>
      <c r="V1203" s="504"/>
      <c r="W1203" s="504"/>
      <c r="X1203" s="504"/>
      <c r="Y1203" s="504"/>
      <c r="Z1203" s="504"/>
      <c r="AA1203" s="504"/>
      <c r="AB1203" s="504"/>
      <c r="AC1203" s="504"/>
      <c r="AD1203" s="504"/>
    </row>
    <row r="1204" spans="1:30" s="420" customFormat="1" x14ac:dyDescent="0.2">
      <c r="A1204" s="531"/>
      <c r="K1204" s="504"/>
      <c r="L1204" s="503"/>
      <c r="M1204" s="503"/>
      <c r="N1204" s="504"/>
      <c r="O1204" s="504"/>
      <c r="P1204" s="504"/>
      <c r="Q1204" s="504"/>
      <c r="R1204" s="504"/>
      <c r="S1204" s="504"/>
      <c r="T1204" s="504"/>
      <c r="U1204" s="504"/>
      <c r="V1204" s="504"/>
      <c r="W1204" s="504"/>
      <c r="X1204" s="504"/>
      <c r="Y1204" s="504"/>
      <c r="Z1204" s="504"/>
      <c r="AA1204" s="504"/>
      <c r="AB1204" s="504"/>
      <c r="AC1204" s="504"/>
      <c r="AD1204" s="504"/>
    </row>
    <row r="1205" spans="1:30" s="420" customFormat="1" x14ac:dyDescent="0.2">
      <c r="A1205" s="531"/>
      <c r="K1205" s="504"/>
      <c r="L1205" s="503"/>
      <c r="M1205" s="503"/>
      <c r="N1205" s="504"/>
      <c r="O1205" s="504"/>
      <c r="P1205" s="504"/>
      <c r="Q1205" s="504"/>
      <c r="R1205" s="504"/>
      <c r="S1205" s="504"/>
      <c r="T1205" s="504"/>
      <c r="U1205" s="504"/>
      <c r="V1205" s="504"/>
      <c r="W1205" s="504"/>
      <c r="X1205" s="504"/>
      <c r="Y1205" s="504"/>
      <c r="Z1205" s="504"/>
      <c r="AA1205" s="504"/>
      <c r="AB1205" s="504"/>
      <c r="AC1205" s="504"/>
      <c r="AD1205" s="504"/>
    </row>
    <row r="1206" spans="1:30" s="420" customFormat="1" x14ac:dyDescent="0.2">
      <c r="A1206" s="531"/>
      <c r="K1206" s="504"/>
      <c r="L1206" s="503"/>
      <c r="M1206" s="503"/>
      <c r="N1206" s="504"/>
      <c r="O1206" s="504"/>
      <c r="P1206" s="504"/>
      <c r="Q1206" s="504"/>
      <c r="R1206" s="504"/>
      <c r="S1206" s="504"/>
      <c r="T1206" s="504"/>
      <c r="U1206" s="504"/>
      <c r="V1206" s="504"/>
      <c r="W1206" s="504"/>
      <c r="X1206" s="504"/>
      <c r="Y1206" s="504"/>
      <c r="Z1206" s="504"/>
      <c r="AA1206" s="504"/>
      <c r="AB1206" s="504"/>
      <c r="AC1206" s="504"/>
      <c r="AD1206" s="504"/>
    </row>
    <row r="1207" spans="1:30" s="420" customFormat="1" x14ac:dyDescent="0.2">
      <c r="A1207" s="531"/>
      <c r="K1207" s="504"/>
      <c r="L1207" s="503"/>
      <c r="M1207" s="503"/>
      <c r="N1207" s="504"/>
      <c r="O1207" s="504"/>
      <c r="P1207" s="504"/>
      <c r="Q1207" s="504"/>
      <c r="R1207" s="504"/>
      <c r="S1207" s="504"/>
      <c r="T1207" s="504"/>
      <c r="U1207" s="504"/>
      <c r="V1207" s="504"/>
      <c r="W1207" s="504"/>
      <c r="X1207" s="504"/>
      <c r="Y1207" s="504"/>
      <c r="Z1207" s="504"/>
      <c r="AA1207" s="504"/>
      <c r="AB1207" s="504"/>
      <c r="AC1207" s="504"/>
      <c r="AD1207" s="504"/>
    </row>
    <row r="1208" spans="1:30" s="420" customFormat="1" x14ac:dyDescent="0.2">
      <c r="A1208" s="531"/>
      <c r="K1208" s="504"/>
      <c r="L1208" s="503"/>
      <c r="M1208" s="503"/>
      <c r="N1208" s="504"/>
      <c r="O1208" s="504"/>
      <c r="P1208" s="504"/>
      <c r="Q1208" s="504"/>
      <c r="R1208" s="504"/>
      <c r="S1208" s="504"/>
      <c r="T1208" s="504"/>
      <c r="U1208" s="504"/>
      <c r="V1208" s="504"/>
      <c r="W1208" s="504"/>
      <c r="X1208" s="504"/>
      <c r="Y1208" s="504"/>
      <c r="Z1208" s="504"/>
      <c r="AA1208" s="504"/>
      <c r="AB1208" s="504"/>
      <c r="AC1208" s="504"/>
      <c r="AD1208" s="504"/>
    </row>
    <row r="1209" spans="1:30" s="420" customFormat="1" x14ac:dyDescent="0.2">
      <c r="A1209" s="531"/>
      <c r="K1209" s="504"/>
      <c r="L1209" s="503"/>
      <c r="M1209" s="503"/>
      <c r="N1209" s="504"/>
      <c r="O1209" s="504"/>
      <c r="P1209" s="504"/>
      <c r="Q1209" s="504"/>
      <c r="R1209" s="504"/>
      <c r="S1209" s="504"/>
      <c r="T1209" s="504"/>
      <c r="U1209" s="504"/>
      <c r="V1209" s="504"/>
      <c r="W1209" s="504"/>
      <c r="X1209" s="504"/>
      <c r="Y1209" s="504"/>
      <c r="Z1209" s="504"/>
      <c r="AA1209" s="504"/>
      <c r="AB1209" s="504"/>
      <c r="AC1209" s="504"/>
      <c r="AD1209" s="504"/>
    </row>
    <row r="1210" spans="1:30" s="420" customFormat="1" x14ac:dyDescent="0.2">
      <c r="A1210" s="531"/>
      <c r="K1210" s="504"/>
      <c r="L1210" s="503"/>
      <c r="M1210" s="503"/>
      <c r="N1210" s="504"/>
      <c r="O1210" s="504"/>
      <c r="P1210" s="504"/>
      <c r="Q1210" s="504"/>
      <c r="R1210" s="504"/>
      <c r="S1210" s="504"/>
      <c r="T1210" s="504"/>
      <c r="U1210" s="504"/>
      <c r="V1210" s="504"/>
      <c r="W1210" s="504"/>
      <c r="X1210" s="504"/>
      <c r="Y1210" s="504"/>
      <c r="Z1210" s="504"/>
      <c r="AA1210" s="504"/>
      <c r="AB1210" s="504"/>
      <c r="AC1210" s="504"/>
      <c r="AD1210" s="504"/>
    </row>
    <row r="1211" spans="1:30" s="420" customFormat="1" x14ac:dyDescent="0.2">
      <c r="A1211" s="531"/>
      <c r="K1211" s="504"/>
      <c r="L1211" s="503"/>
      <c r="M1211" s="503"/>
      <c r="N1211" s="504"/>
      <c r="O1211" s="504"/>
      <c r="P1211" s="504"/>
      <c r="Q1211" s="504"/>
      <c r="R1211" s="504"/>
      <c r="S1211" s="504"/>
      <c r="T1211" s="504"/>
      <c r="U1211" s="504"/>
      <c r="V1211" s="504"/>
      <c r="W1211" s="504"/>
      <c r="X1211" s="504"/>
      <c r="Y1211" s="504"/>
      <c r="Z1211" s="504"/>
      <c r="AA1211" s="504"/>
      <c r="AB1211" s="504"/>
      <c r="AC1211" s="504"/>
      <c r="AD1211" s="504"/>
    </row>
    <row r="1212" spans="1:30" s="420" customFormat="1" x14ac:dyDescent="0.2">
      <c r="A1212" s="531"/>
      <c r="K1212" s="504"/>
      <c r="L1212" s="503"/>
      <c r="M1212" s="503"/>
      <c r="N1212" s="504"/>
      <c r="O1212" s="504"/>
      <c r="P1212" s="504"/>
      <c r="Q1212" s="504"/>
      <c r="R1212" s="504"/>
      <c r="S1212" s="504"/>
      <c r="T1212" s="504"/>
      <c r="U1212" s="504"/>
      <c r="V1212" s="504"/>
      <c r="W1212" s="504"/>
      <c r="X1212" s="504"/>
      <c r="Y1212" s="504"/>
      <c r="Z1212" s="504"/>
      <c r="AA1212" s="504"/>
      <c r="AB1212" s="504"/>
      <c r="AC1212" s="504"/>
      <c r="AD1212" s="504"/>
    </row>
    <row r="1213" spans="1:30" s="420" customFormat="1" x14ac:dyDescent="0.2">
      <c r="A1213" s="531"/>
      <c r="K1213" s="504"/>
      <c r="L1213" s="503"/>
      <c r="M1213" s="503"/>
      <c r="N1213" s="504"/>
      <c r="O1213" s="504"/>
      <c r="P1213" s="504"/>
      <c r="Q1213" s="504"/>
      <c r="R1213" s="504"/>
      <c r="S1213" s="504"/>
      <c r="T1213" s="504"/>
      <c r="U1213" s="504"/>
      <c r="V1213" s="504"/>
      <c r="W1213" s="504"/>
      <c r="X1213" s="504"/>
      <c r="Y1213" s="504"/>
      <c r="Z1213" s="504"/>
      <c r="AA1213" s="504"/>
      <c r="AB1213" s="504"/>
      <c r="AC1213" s="504"/>
      <c r="AD1213" s="504"/>
    </row>
    <row r="1214" spans="1:30" s="420" customFormat="1" x14ac:dyDescent="0.2">
      <c r="A1214" s="531"/>
      <c r="K1214" s="504"/>
      <c r="L1214" s="503"/>
      <c r="M1214" s="503"/>
      <c r="N1214" s="504"/>
      <c r="O1214" s="504"/>
      <c r="P1214" s="504"/>
      <c r="Q1214" s="504"/>
      <c r="R1214" s="504"/>
      <c r="S1214" s="504"/>
      <c r="T1214" s="504"/>
      <c r="U1214" s="504"/>
      <c r="V1214" s="504"/>
      <c r="W1214" s="504"/>
      <c r="X1214" s="504"/>
      <c r="Y1214" s="504"/>
      <c r="Z1214" s="504"/>
      <c r="AA1214" s="504"/>
      <c r="AB1214" s="504"/>
      <c r="AC1214" s="504"/>
      <c r="AD1214" s="504"/>
    </row>
    <row r="1215" spans="1:30" s="420" customFormat="1" x14ac:dyDescent="0.2">
      <c r="A1215" s="531"/>
      <c r="K1215" s="504"/>
      <c r="L1215" s="503"/>
      <c r="M1215" s="503"/>
      <c r="N1215" s="504"/>
      <c r="O1215" s="504"/>
      <c r="P1215" s="504"/>
      <c r="Q1215" s="504"/>
      <c r="R1215" s="504"/>
      <c r="S1215" s="504"/>
      <c r="T1215" s="504"/>
      <c r="U1215" s="504"/>
      <c r="V1215" s="504"/>
      <c r="W1215" s="504"/>
      <c r="X1215" s="504"/>
      <c r="Y1215" s="504"/>
      <c r="Z1215" s="504"/>
      <c r="AA1215" s="504"/>
      <c r="AB1215" s="504"/>
      <c r="AC1215" s="504"/>
      <c r="AD1215" s="504"/>
    </row>
    <row r="1216" spans="1:30" s="420" customFormat="1" x14ac:dyDescent="0.2">
      <c r="A1216" s="531"/>
      <c r="K1216" s="504"/>
      <c r="L1216" s="503"/>
      <c r="M1216" s="503"/>
      <c r="N1216" s="504"/>
      <c r="O1216" s="504"/>
      <c r="P1216" s="504"/>
      <c r="Q1216" s="504"/>
      <c r="R1216" s="504"/>
      <c r="S1216" s="504"/>
      <c r="T1216" s="504"/>
      <c r="U1216" s="504"/>
      <c r="V1216" s="504"/>
      <c r="W1216" s="504"/>
      <c r="X1216" s="504"/>
      <c r="Y1216" s="504"/>
      <c r="Z1216" s="504"/>
      <c r="AA1216" s="504"/>
      <c r="AB1216" s="504"/>
      <c r="AC1216" s="504"/>
      <c r="AD1216" s="504"/>
    </row>
    <row r="1217" spans="1:30" s="420" customFormat="1" x14ac:dyDescent="0.2">
      <c r="A1217" s="531"/>
      <c r="K1217" s="504"/>
      <c r="L1217" s="503"/>
      <c r="M1217" s="503"/>
      <c r="N1217" s="504"/>
      <c r="O1217" s="504"/>
      <c r="P1217" s="504"/>
      <c r="Q1217" s="504"/>
      <c r="R1217" s="504"/>
      <c r="S1217" s="504"/>
      <c r="T1217" s="504"/>
      <c r="U1217" s="504"/>
      <c r="V1217" s="504"/>
      <c r="W1217" s="504"/>
      <c r="X1217" s="504"/>
      <c r="Y1217" s="504"/>
      <c r="Z1217" s="504"/>
      <c r="AA1217" s="504"/>
      <c r="AB1217" s="504"/>
      <c r="AC1217" s="504"/>
      <c r="AD1217" s="504"/>
    </row>
    <row r="1218" spans="1:30" s="420" customFormat="1" x14ac:dyDescent="0.2">
      <c r="A1218" s="531"/>
      <c r="K1218" s="504"/>
      <c r="L1218" s="503"/>
      <c r="M1218" s="503"/>
      <c r="N1218" s="504"/>
      <c r="O1218" s="504"/>
      <c r="P1218" s="504"/>
      <c r="Q1218" s="504"/>
      <c r="R1218" s="504"/>
      <c r="S1218" s="504"/>
      <c r="T1218" s="504"/>
      <c r="U1218" s="504"/>
      <c r="V1218" s="504"/>
      <c r="W1218" s="504"/>
      <c r="X1218" s="504"/>
      <c r="Y1218" s="504"/>
      <c r="Z1218" s="504"/>
      <c r="AA1218" s="504"/>
      <c r="AB1218" s="504"/>
      <c r="AC1218" s="504"/>
      <c r="AD1218" s="504"/>
    </row>
    <row r="1219" spans="1:30" s="420" customFormat="1" x14ac:dyDescent="0.2">
      <c r="A1219" s="531"/>
      <c r="K1219" s="504"/>
      <c r="L1219" s="503"/>
      <c r="M1219" s="503"/>
      <c r="N1219" s="504"/>
      <c r="O1219" s="504"/>
      <c r="P1219" s="504"/>
      <c r="Q1219" s="504"/>
      <c r="R1219" s="504"/>
      <c r="S1219" s="504"/>
      <c r="T1219" s="504"/>
      <c r="U1219" s="504"/>
      <c r="V1219" s="504"/>
      <c r="W1219" s="504"/>
      <c r="X1219" s="504"/>
      <c r="Y1219" s="504"/>
      <c r="Z1219" s="504"/>
      <c r="AA1219" s="504"/>
      <c r="AB1219" s="504"/>
      <c r="AC1219" s="504"/>
      <c r="AD1219" s="504"/>
    </row>
    <row r="1220" spans="1:30" s="420" customFormat="1" x14ac:dyDescent="0.2">
      <c r="A1220" s="531"/>
      <c r="K1220" s="504"/>
      <c r="L1220" s="503"/>
      <c r="M1220" s="503"/>
      <c r="N1220" s="504"/>
      <c r="O1220" s="504"/>
      <c r="P1220" s="504"/>
      <c r="Q1220" s="504"/>
      <c r="R1220" s="504"/>
      <c r="S1220" s="504"/>
      <c r="T1220" s="504"/>
      <c r="U1220" s="504"/>
      <c r="V1220" s="504"/>
      <c r="W1220" s="504"/>
      <c r="X1220" s="504"/>
      <c r="Y1220" s="504"/>
      <c r="Z1220" s="504"/>
      <c r="AA1220" s="504"/>
      <c r="AB1220" s="504"/>
      <c r="AC1220" s="504"/>
      <c r="AD1220" s="504"/>
    </row>
    <row r="1221" spans="1:30" s="420" customFormat="1" x14ac:dyDescent="0.2">
      <c r="A1221" s="531"/>
      <c r="K1221" s="504"/>
      <c r="L1221" s="503"/>
      <c r="M1221" s="503"/>
      <c r="N1221" s="504"/>
      <c r="O1221" s="504"/>
      <c r="P1221" s="504"/>
      <c r="Q1221" s="504"/>
      <c r="R1221" s="504"/>
      <c r="S1221" s="504"/>
      <c r="T1221" s="504"/>
      <c r="U1221" s="504"/>
      <c r="V1221" s="504"/>
      <c r="W1221" s="504"/>
      <c r="X1221" s="504"/>
      <c r="Y1221" s="504"/>
      <c r="Z1221" s="504"/>
      <c r="AA1221" s="504"/>
      <c r="AB1221" s="504"/>
      <c r="AC1221" s="504"/>
      <c r="AD1221" s="504"/>
    </row>
    <row r="1222" spans="1:30" s="420" customFormat="1" x14ac:dyDescent="0.2">
      <c r="A1222" s="531"/>
      <c r="K1222" s="504"/>
      <c r="L1222" s="503"/>
      <c r="M1222" s="503"/>
      <c r="N1222" s="504"/>
      <c r="O1222" s="504"/>
      <c r="P1222" s="504"/>
      <c r="Q1222" s="504"/>
      <c r="R1222" s="504"/>
      <c r="S1222" s="504"/>
      <c r="T1222" s="504"/>
      <c r="U1222" s="504"/>
      <c r="V1222" s="504"/>
      <c r="W1222" s="504"/>
      <c r="X1222" s="504"/>
      <c r="Y1222" s="504"/>
      <c r="Z1222" s="504"/>
      <c r="AA1222" s="504"/>
      <c r="AB1222" s="504"/>
      <c r="AC1222" s="504"/>
      <c r="AD1222" s="504"/>
    </row>
    <row r="1223" spans="1:30" s="420" customFormat="1" x14ac:dyDescent="0.2">
      <c r="A1223" s="531"/>
      <c r="K1223" s="504"/>
      <c r="L1223" s="503"/>
      <c r="M1223" s="503"/>
      <c r="N1223" s="504"/>
      <c r="O1223" s="504"/>
      <c r="P1223" s="504"/>
      <c r="Q1223" s="504"/>
      <c r="R1223" s="504"/>
      <c r="S1223" s="504"/>
      <c r="T1223" s="504"/>
      <c r="U1223" s="504"/>
      <c r="V1223" s="504"/>
      <c r="W1223" s="504"/>
      <c r="X1223" s="504"/>
      <c r="Y1223" s="504"/>
      <c r="Z1223" s="504"/>
      <c r="AA1223" s="504"/>
      <c r="AB1223" s="504"/>
      <c r="AC1223" s="504"/>
      <c r="AD1223" s="504"/>
    </row>
    <row r="1224" spans="1:30" s="420" customFormat="1" x14ac:dyDescent="0.2">
      <c r="A1224" s="531"/>
      <c r="K1224" s="504"/>
      <c r="L1224" s="503"/>
      <c r="M1224" s="503"/>
      <c r="N1224" s="504"/>
      <c r="O1224" s="504"/>
      <c r="P1224" s="504"/>
      <c r="Q1224" s="504"/>
      <c r="R1224" s="504"/>
      <c r="S1224" s="504"/>
      <c r="T1224" s="504"/>
      <c r="U1224" s="504"/>
      <c r="V1224" s="504"/>
      <c r="W1224" s="504"/>
      <c r="X1224" s="504"/>
      <c r="Y1224" s="504"/>
      <c r="Z1224" s="504"/>
      <c r="AA1224" s="504"/>
      <c r="AB1224" s="504"/>
      <c r="AC1224" s="504"/>
      <c r="AD1224" s="504"/>
    </row>
    <row r="1225" spans="1:30" s="420" customFormat="1" x14ac:dyDescent="0.2">
      <c r="A1225" s="531"/>
      <c r="K1225" s="504"/>
      <c r="L1225" s="503"/>
      <c r="M1225" s="503"/>
      <c r="N1225" s="504"/>
      <c r="O1225" s="504"/>
      <c r="P1225" s="504"/>
      <c r="Q1225" s="504"/>
      <c r="R1225" s="504"/>
      <c r="S1225" s="504"/>
      <c r="T1225" s="504"/>
      <c r="U1225" s="504"/>
      <c r="V1225" s="504"/>
      <c r="W1225" s="504"/>
      <c r="X1225" s="504"/>
      <c r="Y1225" s="504"/>
      <c r="Z1225" s="504"/>
      <c r="AA1225" s="504"/>
      <c r="AB1225" s="504"/>
      <c r="AC1225" s="504"/>
      <c r="AD1225" s="504"/>
    </row>
    <row r="1226" spans="1:30" s="420" customFormat="1" x14ac:dyDescent="0.2">
      <c r="A1226" s="531"/>
      <c r="K1226" s="504"/>
      <c r="L1226" s="503"/>
      <c r="M1226" s="503"/>
      <c r="N1226" s="504"/>
      <c r="O1226" s="504"/>
      <c r="P1226" s="504"/>
      <c r="Q1226" s="504"/>
      <c r="R1226" s="504"/>
      <c r="S1226" s="504"/>
      <c r="T1226" s="504"/>
      <c r="U1226" s="504"/>
      <c r="V1226" s="504"/>
      <c r="W1226" s="504"/>
      <c r="X1226" s="504"/>
      <c r="Y1226" s="504"/>
      <c r="Z1226" s="504"/>
      <c r="AA1226" s="504"/>
      <c r="AB1226" s="504"/>
      <c r="AC1226" s="504"/>
      <c r="AD1226" s="504"/>
    </row>
    <row r="1227" spans="1:30" s="420" customFormat="1" x14ac:dyDescent="0.2">
      <c r="A1227" s="531"/>
      <c r="K1227" s="504"/>
      <c r="L1227" s="503"/>
      <c r="M1227" s="503"/>
      <c r="N1227" s="504"/>
      <c r="O1227" s="504"/>
      <c r="P1227" s="504"/>
      <c r="Q1227" s="504"/>
      <c r="R1227" s="504"/>
      <c r="S1227" s="504"/>
      <c r="T1227" s="504"/>
      <c r="U1227" s="504"/>
      <c r="V1227" s="504"/>
      <c r="W1227" s="504"/>
      <c r="X1227" s="504"/>
      <c r="Y1227" s="504"/>
      <c r="Z1227" s="504"/>
      <c r="AA1227" s="504"/>
      <c r="AB1227" s="504"/>
      <c r="AC1227" s="504"/>
      <c r="AD1227" s="504"/>
    </row>
    <row r="1228" spans="1:30" s="420" customFormat="1" x14ac:dyDescent="0.2">
      <c r="A1228" s="531"/>
      <c r="K1228" s="504"/>
      <c r="L1228" s="503"/>
      <c r="M1228" s="503"/>
      <c r="N1228" s="504"/>
      <c r="O1228" s="504"/>
      <c r="P1228" s="504"/>
      <c r="Q1228" s="504"/>
      <c r="R1228" s="504"/>
      <c r="S1228" s="504"/>
      <c r="T1228" s="504"/>
      <c r="U1228" s="504"/>
      <c r="V1228" s="504"/>
      <c r="W1228" s="504"/>
      <c r="X1228" s="504"/>
      <c r="Y1228" s="504"/>
      <c r="Z1228" s="504"/>
      <c r="AA1228" s="504"/>
      <c r="AB1228" s="504"/>
      <c r="AC1228" s="504"/>
      <c r="AD1228" s="504"/>
    </row>
    <row r="1229" spans="1:30" s="420" customFormat="1" x14ac:dyDescent="0.2">
      <c r="A1229" s="531"/>
      <c r="K1229" s="504"/>
      <c r="L1229" s="503"/>
      <c r="M1229" s="503"/>
      <c r="N1229" s="504"/>
      <c r="O1229" s="504"/>
      <c r="P1229" s="504"/>
      <c r="Q1229" s="504"/>
      <c r="R1229" s="504"/>
      <c r="S1229" s="504"/>
      <c r="T1229" s="504"/>
      <c r="U1229" s="504"/>
      <c r="V1229" s="504"/>
      <c r="W1229" s="504"/>
      <c r="X1229" s="504"/>
      <c r="Y1229" s="504"/>
      <c r="Z1229" s="504"/>
      <c r="AA1229" s="504"/>
      <c r="AB1229" s="504"/>
      <c r="AC1229" s="504"/>
      <c r="AD1229" s="504"/>
    </row>
    <row r="1230" spans="1:30" s="420" customFormat="1" x14ac:dyDescent="0.2">
      <c r="A1230" s="531"/>
      <c r="K1230" s="504"/>
      <c r="L1230" s="503"/>
      <c r="M1230" s="503"/>
      <c r="N1230" s="504"/>
      <c r="O1230" s="504"/>
      <c r="P1230" s="504"/>
      <c r="Q1230" s="504"/>
      <c r="R1230" s="504"/>
      <c r="S1230" s="504"/>
      <c r="T1230" s="504"/>
      <c r="U1230" s="504"/>
      <c r="V1230" s="504"/>
      <c r="W1230" s="504"/>
      <c r="X1230" s="504"/>
      <c r="Y1230" s="504"/>
      <c r="Z1230" s="504"/>
      <c r="AA1230" s="504"/>
      <c r="AB1230" s="504"/>
      <c r="AC1230" s="504"/>
      <c r="AD1230" s="504"/>
    </row>
    <row r="1231" spans="1:30" s="420" customFormat="1" x14ac:dyDescent="0.2">
      <c r="A1231" s="531"/>
      <c r="K1231" s="504"/>
      <c r="L1231" s="503"/>
      <c r="M1231" s="503"/>
      <c r="N1231" s="504"/>
      <c r="O1231" s="504"/>
      <c r="P1231" s="504"/>
      <c r="Q1231" s="504"/>
      <c r="R1231" s="504"/>
      <c r="S1231" s="504"/>
      <c r="T1231" s="504"/>
      <c r="U1231" s="504"/>
      <c r="V1231" s="504"/>
      <c r="W1231" s="504"/>
      <c r="X1231" s="504"/>
      <c r="Y1231" s="504"/>
      <c r="Z1231" s="504"/>
      <c r="AA1231" s="504"/>
      <c r="AB1231" s="504"/>
      <c r="AC1231" s="504"/>
      <c r="AD1231" s="504"/>
    </row>
    <row r="1232" spans="1:30" s="420" customFormat="1" x14ac:dyDescent="0.2">
      <c r="A1232" s="531"/>
      <c r="K1232" s="504"/>
      <c r="L1232" s="503"/>
      <c r="M1232" s="503"/>
      <c r="N1232" s="504"/>
      <c r="O1232" s="504"/>
      <c r="P1232" s="504"/>
      <c r="Q1232" s="504"/>
      <c r="R1232" s="504"/>
      <c r="S1232" s="504"/>
      <c r="T1232" s="504"/>
      <c r="U1232" s="504"/>
      <c r="V1232" s="504"/>
      <c r="W1232" s="504"/>
      <c r="X1232" s="504"/>
      <c r="Y1232" s="504"/>
      <c r="Z1232" s="504"/>
      <c r="AA1232" s="504"/>
      <c r="AB1232" s="504"/>
      <c r="AC1232" s="504"/>
      <c r="AD1232" s="504"/>
    </row>
    <row r="1233" spans="1:30" s="420" customFormat="1" x14ac:dyDescent="0.2">
      <c r="A1233" s="531"/>
      <c r="K1233" s="504"/>
      <c r="L1233" s="503"/>
      <c r="M1233" s="503"/>
      <c r="N1233" s="504"/>
      <c r="O1233" s="504"/>
      <c r="P1233" s="504"/>
      <c r="Q1233" s="504"/>
      <c r="R1233" s="504"/>
      <c r="S1233" s="504"/>
      <c r="T1233" s="504"/>
      <c r="U1233" s="504"/>
      <c r="V1233" s="504"/>
      <c r="W1233" s="504"/>
      <c r="X1233" s="504"/>
      <c r="Y1233" s="504"/>
      <c r="Z1233" s="504"/>
      <c r="AA1233" s="504"/>
      <c r="AB1233" s="504"/>
      <c r="AC1233" s="504"/>
      <c r="AD1233" s="504"/>
    </row>
    <row r="1234" spans="1:30" s="420" customFormat="1" x14ac:dyDescent="0.2">
      <c r="A1234" s="531"/>
      <c r="K1234" s="504"/>
      <c r="L1234" s="503"/>
      <c r="M1234" s="503"/>
      <c r="N1234" s="504"/>
      <c r="O1234" s="504"/>
      <c r="P1234" s="504"/>
      <c r="Q1234" s="504"/>
      <c r="R1234" s="504"/>
      <c r="S1234" s="504"/>
      <c r="T1234" s="504"/>
      <c r="U1234" s="504"/>
      <c r="V1234" s="504"/>
      <c r="W1234" s="504"/>
      <c r="X1234" s="504"/>
      <c r="Y1234" s="504"/>
      <c r="Z1234" s="504"/>
      <c r="AA1234" s="504"/>
      <c r="AB1234" s="504"/>
      <c r="AC1234" s="504"/>
      <c r="AD1234" s="504"/>
    </row>
    <row r="1235" spans="1:30" s="420" customFormat="1" x14ac:dyDescent="0.2">
      <c r="A1235" s="531"/>
      <c r="K1235" s="504"/>
      <c r="L1235" s="503"/>
      <c r="M1235" s="503"/>
      <c r="N1235" s="504"/>
      <c r="O1235" s="504"/>
      <c r="P1235" s="504"/>
      <c r="Q1235" s="504"/>
      <c r="R1235" s="504"/>
      <c r="S1235" s="504"/>
      <c r="T1235" s="504"/>
      <c r="U1235" s="504"/>
      <c r="V1235" s="504"/>
      <c r="W1235" s="504"/>
      <c r="X1235" s="504"/>
      <c r="Y1235" s="504"/>
      <c r="Z1235" s="504"/>
      <c r="AA1235" s="504"/>
      <c r="AB1235" s="504"/>
      <c r="AC1235" s="504"/>
      <c r="AD1235" s="504"/>
    </row>
    <row r="1236" spans="1:30" s="420" customFormat="1" x14ac:dyDescent="0.2">
      <c r="A1236" s="531"/>
      <c r="K1236" s="504"/>
      <c r="L1236" s="503"/>
      <c r="M1236" s="503"/>
      <c r="N1236" s="504"/>
      <c r="O1236" s="504"/>
      <c r="P1236" s="504"/>
      <c r="Q1236" s="504"/>
      <c r="R1236" s="504"/>
      <c r="S1236" s="504"/>
      <c r="T1236" s="504"/>
      <c r="U1236" s="504"/>
      <c r="V1236" s="504"/>
      <c r="W1236" s="504"/>
      <c r="X1236" s="504"/>
      <c r="Y1236" s="504"/>
      <c r="Z1236" s="504"/>
      <c r="AA1236" s="504"/>
      <c r="AB1236" s="504"/>
      <c r="AC1236" s="504"/>
      <c r="AD1236" s="504"/>
    </row>
    <row r="1237" spans="1:30" s="420" customFormat="1" x14ac:dyDescent="0.2">
      <c r="A1237" s="531"/>
      <c r="K1237" s="504"/>
      <c r="L1237" s="503"/>
      <c r="M1237" s="503"/>
      <c r="N1237" s="504"/>
      <c r="O1237" s="504"/>
      <c r="P1237" s="504"/>
      <c r="Q1237" s="504"/>
      <c r="R1237" s="504"/>
      <c r="S1237" s="504"/>
      <c r="T1237" s="504"/>
      <c r="U1237" s="504"/>
      <c r="V1237" s="504"/>
      <c r="W1237" s="504"/>
      <c r="X1237" s="504"/>
      <c r="Y1237" s="504"/>
      <c r="Z1237" s="504"/>
      <c r="AA1237" s="504"/>
      <c r="AB1237" s="504"/>
      <c r="AC1237" s="504"/>
      <c r="AD1237" s="504"/>
    </row>
    <row r="1238" spans="1:30" s="420" customFormat="1" x14ac:dyDescent="0.2">
      <c r="A1238" s="531"/>
      <c r="K1238" s="504"/>
      <c r="L1238" s="503"/>
      <c r="M1238" s="503"/>
      <c r="N1238" s="504"/>
      <c r="O1238" s="504"/>
      <c r="P1238" s="504"/>
      <c r="Q1238" s="504"/>
      <c r="R1238" s="504"/>
      <c r="S1238" s="504"/>
      <c r="T1238" s="504"/>
      <c r="U1238" s="504"/>
      <c r="V1238" s="504"/>
      <c r="W1238" s="504"/>
      <c r="X1238" s="504"/>
      <c r="Y1238" s="504"/>
      <c r="Z1238" s="504"/>
      <c r="AA1238" s="504"/>
      <c r="AB1238" s="504"/>
      <c r="AC1238" s="504"/>
      <c r="AD1238" s="504"/>
    </row>
    <row r="1239" spans="1:30" s="420" customFormat="1" x14ac:dyDescent="0.2">
      <c r="A1239" s="531"/>
      <c r="K1239" s="504"/>
      <c r="L1239" s="503"/>
      <c r="M1239" s="503"/>
      <c r="N1239" s="504"/>
      <c r="O1239" s="504"/>
      <c r="P1239" s="504"/>
      <c r="Q1239" s="504"/>
      <c r="R1239" s="504"/>
      <c r="S1239" s="504"/>
      <c r="T1239" s="504"/>
      <c r="U1239" s="504"/>
      <c r="V1239" s="504"/>
      <c r="W1239" s="504"/>
      <c r="X1239" s="504"/>
      <c r="Y1239" s="504"/>
      <c r="Z1239" s="504"/>
      <c r="AA1239" s="504"/>
      <c r="AB1239" s="504"/>
      <c r="AC1239" s="504"/>
      <c r="AD1239" s="504"/>
    </row>
    <row r="1240" spans="1:30" s="420" customFormat="1" x14ac:dyDescent="0.2">
      <c r="A1240" s="531"/>
      <c r="K1240" s="504"/>
      <c r="L1240" s="503"/>
      <c r="M1240" s="503"/>
      <c r="N1240" s="504"/>
      <c r="O1240" s="504"/>
      <c r="P1240" s="504"/>
      <c r="Q1240" s="504"/>
      <c r="R1240" s="504"/>
      <c r="S1240" s="504"/>
      <c r="T1240" s="504"/>
      <c r="U1240" s="504"/>
      <c r="V1240" s="504"/>
      <c r="W1240" s="504"/>
      <c r="X1240" s="504"/>
      <c r="Y1240" s="504"/>
      <c r="Z1240" s="504"/>
      <c r="AA1240" s="504"/>
      <c r="AB1240" s="504"/>
      <c r="AC1240" s="504"/>
      <c r="AD1240" s="504"/>
    </row>
    <row r="1241" spans="1:30" s="420" customFormat="1" x14ac:dyDescent="0.2">
      <c r="A1241" s="531"/>
      <c r="K1241" s="504"/>
      <c r="L1241" s="503"/>
      <c r="M1241" s="503"/>
      <c r="N1241" s="504"/>
      <c r="O1241" s="504"/>
      <c r="P1241" s="504"/>
      <c r="Q1241" s="504"/>
      <c r="R1241" s="504"/>
      <c r="S1241" s="504"/>
      <c r="T1241" s="504"/>
      <c r="U1241" s="504"/>
      <c r="V1241" s="504"/>
      <c r="W1241" s="504"/>
      <c r="X1241" s="504"/>
      <c r="Y1241" s="504"/>
      <c r="Z1241" s="504"/>
      <c r="AA1241" s="504"/>
      <c r="AB1241" s="504"/>
      <c r="AC1241" s="504"/>
      <c r="AD1241" s="504"/>
    </row>
    <row r="1242" spans="1:30" s="420" customFormat="1" x14ac:dyDescent="0.2">
      <c r="A1242" s="531"/>
      <c r="K1242" s="504"/>
      <c r="L1242" s="503"/>
      <c r="M1242" s="503"/>
      <c r="N1242" s="504"/>
      <c r="O1242" s="504"/>
      <c r="P1242" s="504"/>
      <c r="Q1242" s="504"/>
      <c r="R1242" s="504"/>
      <c r="S1242" s="504"/>
      <c r="T1242" s="504"/>
      <c r="U1242" s="504"/>
      <c r="V1242" s="504"/>
      <c r="W1242" s="504"/>
      <c r="X1242" s="504"/>
      <c r="Y1242" s="504"/>
      <c r="Z1242" s="504"/>
      <c r="AA1242" s="504"/>
      <c r="AB1242" s="504"/>
      <c r="AC1242" s="504"/>
      <c r="AD1242" s="504"/>
    </row>
    <row r="1243" spans="1:30" s="420" customFormat="1" x14ac:dyDescent="0.2">
      <c r="A1243" s="531"/>
      <c r="K1243" s="504"/>
      <c r="L1243" s="503"/>
      <c r="M1243" s="503"/>
      <c r="N1243" s="504"/>
      <c r="O1243" s="504"/>
      <c r="P1243" s="504"/>
      <c r="Q1243" s="504"/>
      <c r="R1243" s="504"/>
      <c r="S1243" s="504"/>
      <c r="T1243" s="504"/>
      <c r="U1243" s="504"/>
      <c r="V1243" s="504"/>
      <c r="W1243" s="504"/>
      <c r="X1243" s="504"/>
      <c r="Y1243" s="504"/>
      <c r="Z1243" s="504"/>
      <c r="AA1243" s="504"/>
      <c r="AB1243" s="504"/>
      <c r="AC1243" s="504"/>
      <c r="AD1243" s="504"/>
    </row>
    <row r="1244" spans="1:30" s="420" customFormat="1" x14ac:dyDescent="0.2">
      <c r="A1244" s="531"/>
      <c r="K1244" s="504"/>
      <c r="L1244" s="503"/>
      <c r="M1244" s="503"/>
      <c r="N1244" s="504"/>
      <c r="O1244" s="504"/>
      <c r="P1244" s="504"/>
      <c r="Q1244" s="504"/>
      <c r="R1244" s="504"/>
      <c r="S1244" s="504"/>
      <c r="T1244" s="504"/>
      <c r="U1244" s="504"/>
      <c r="V1244" s="504"/>
      <c r="W1244" s="504"/>
      <c r="X1244" s="504"/>
      <c r="Y1244" s="504"/>
      <c r="Z1244" s="504"/>
      <c r="AA1244" s="504"/>
      <c r="AB1244" s="504"/>
      <c r="AC1244" s="504"/>
      <c r="AD1244" s="504"/>
    </row>
    <row r="1245" spans="1:30" s="420" customFormat="1" x14ac:dyDescent="0.2">
      <c r="A1245" s="531"/>
      <c r="K1245" s="504"/>
      <c r="L1245" s="503"/>
      <c r="M1245" s="503"/>
      <c r="N1245" s="504"/>
      <c r="O1245" s="504"/>
      <c r="P1245" s="504"/>
      <c r="Q1245" s="504"/>
      <c r="R1245" s="504"/>
      <c r="S1245" s="504"/>
      <c r="T1245" s="504"/>
      <c r="U1245" s="504"/>
      <c r="V1245" s="504"/>
      <c r="W1245" s="504"/>
      <c r="X1245" s="504"/>
      <c r="Y1245" s="504"/>
      <c r="Z1245" s="504"/>
      <c r="AA1245" s="504"/>
      <c r="AB1245" s="504"/>
      <c r="AC1245" s="504"/>
      <c r="AD1245" s="504"/>
    </row>
    <row r="1246" spans="1:30" s="420" customFormat="1" x14ac:dyDescent="0.2">
      <c r="A1246" s="531"/>
      <c r="K1246" s="504"/>
      <c r="L1246" s="503"/>
      <c r="M1246" s="503"/>
      <c r="N1246" s="504"/>
      <c r="O1246" s="504"/>
      <c r="P1246" s="504"/>
      <c r="Q1246" s="504"/>
      <c r="R1246" s="504"/>
      <c r="S1246" s="504"/>
      <c r="T1246" s="504"/>
      <c r="U1246" s="504"/>
      <c r="V1246" s="504"/>
      <c r="W1246" s="504"/>
      <c r="X1246" s="504"/>
      <c r="Y1246" s="504"/>
      <c r="Z1246" s="504"/>
      <c r="AA1246" s="504"/>
      <c r="AB1246" s="504"/>
      <c r="AC1246" s="504"/>
      <c r="AD1246" s="504"/>
    </row>
    <row r="1247" spans="1:30" s="420" customFormat="1" x14ac:dyDescent="0.2">
      <c r="A1247" s="531"/>
      <c r="K1247" s="504"/>
      <c r="L1247" s="503"/>
      <c r="M1247" s="503"/>
      <c r="N1247" s="504"/>
      <c r="O1247" s="504"/>
      <c r="P1247" s="504"/>
      <c r="Q1247" s="504"/>
      <c r="R1247" s="504"/>
      <c r="S1247" s="504"/>
      <c r="T1247" s="504"/>
      <c r="U1247" s="504"/>
      <c r="V1247" s="504"/>
      <c r="W1247" s="504"/>
      <c r="X1247" s="504"/>
      <c r="Y1247" s="504"/>
      <c r="Z1247" s="504"/>
      <c r="AA1247" s="504"/>
      <c r="AB1247" s="504"/>
      <c r="AC1247" s="504"/>
      <c r="AD1247" s="504"/>
    </row>
    <row r="1248" spans="1:30" s="420" customFormat="1" x14ac:dyDescent="0.2">
      <c r="A1248" s="531"/>
      <c r="K1248" s="504"/>
      <c r="L1248" s="503"/>
      <c r="M1248" s="503"/>
      <c r="N1248" s="504"/>
      <c r="O1248" s="504"/>
      <c r="P1248" s="504"/>
      <c r="Q1248" s="504"/>
      <c r="R1248" s="504"/>
      <c r="S1248" s="504"/>
      <c r="T1248" s="504"/>
      <c r="U1248" s="504"/>
      <c r="V1248" s="504"/>
      <c r="W1248" s="504"/>
      <c r="X1248" s="504"/>
      <c r="Y1248" s="504"/>
      <c r="Z1248" s="504"/>
      <c r="AA1248" s="504"/>
      <c r="AB1248" s="504"/>
      <c r="AC1248" s="504"/>
      <c r="AD1248" s="504"/>
    </row>
    <row r="1249" spans="1:30" s="420" customFormat="1" x14ac:dyDescent="0.2">
      <c r="A1249" s="531"/>
      <c r="K1249" s="504"/>
      <c r="L1249" s="503"/>
      <c r="M1249" s="503"/>
      <c r="N1249" s="504"/>
      <c r="O1249" s="504"/>
      <c r="P1249" s="504"/>
      <c r="Q1249" s="504"/>
      <c r="R1249" s="504"/>
      <c r="S1249" s="504"/>
      <c r="T1249" s="504"/>
      <c r="U1249" s="504"/>
      <c r="V1249" s="504"/>
      <c r="W1249" s="504"/>
      <c r="X1249" s="504"/>
      <c r="Y1249" s="504"/>
      <c r="Z1249" s="504"/>
      <c r="AA1249" s="504"/>
      <c r="AB1249" s="504"/>
      <c r="AC1249" s="504"/>
      <c r="AD1249" s="504"/>
    </row>
    <row r="1250" spans="1:30" s="420" customFormat="1" x14ac:dyDescent="0.2">
      <c r="A1250" s="531"/>
      <c r="K1250" s="504"/>
      <c r="L1250" s="503"/>
      <c r="M1250" s="503"/>
      <c r="N1250" s="504"/>
      <c r="O1250" s="504"/>
      <c r="P1250" s="504"/>
      <c r="Q1250" s="504"/>
      <c r="R1250" s="504"/>
      <c r="S1250" s="504"/>
      <c r="T1250" s="504"/>
      <c r="U1250" s="504"/>
      <c r="V1250" s="504"/>
      <c r="W1250" s="504"/>
      <c r="X1250" s="504"/>
      <c r="Y1250" s="504"/>
      <c r="Z1250" s="504"/>
      <c r="AA1250" s="504"/>
      <c r="AB1250" s="504"/>
      <c r="AC1250" s="504"/>
      <c r="AD1250" s="504"/>
    </row>
    <row r="1251" spans="1:30" s="420" customFormat="1" x14ac:dyDescent="0.2">
      <c r="A1251" s="531"/>
      <c r="K1251" s="504"/>
      <c r="L1251" s="503"/>
      <c r="M1251" s="503"/>
      <c r="N1251" s="504"/>
      <c r="O1251" s="504"/>
      <c r="P1251" s="504"/>
      <c r="Q1251" s="504"/>
      <c r="R1251" s="504"/>
      <c r="S1251" s="504"/>
      <c r="T1251" s="504"/>
      <c r="U1251" s="504"/>
      <c r="V1251" s="504"/>
      <c r="W1251" s="504"/>
      <c r="X1251" s="504"/>
      <c r="Y1251" s="504"/>
      <c r="Z1251" s="504"/>
      <c r="AA1251" s="504"/>
      <c r="AB1251" s="504"/>
      <c r="AC1251" s="504"/>
      <c r="AD1251" s="504"/>
    </row>
    <row r="1252" spans="1:30" s="420" customFormat="1" x14ac:dyDescent="0.2">
      <c r="A1252" s="531"/>
      <c r="K1252" s="504"/>
      <c r="L1252" s="503"/>
      <c r="M1252" s="503"/>
      <c r="N1252" s="504"/>
      <c r="O1252" s="504"/>
      <c r="P1252" s="504"/>
      <c r="Q1252" s="504"/>
      <c r="R1252" s="504"/>
      <c r="S1252" s="504"/>
      <c r="T1252" s="504"/>
      <c r="U1252" s="504"/>
      <c r="V1252" s="504"/>
      <c r="W1252" s="504"/>
      <c r="X1252" s="504"/>
      <c r="Y1252" s="504"/>
      <c r="Z1252" s="504"/>
      <c r="AA1252" s="504"/>
      <c r="AB1252" s="504"/>
      <c r="AC1252" s="504"/>
      <c r="AD1252" s="504"/>
    </row>
    <row r="1253" spans="1:30" s="420" customFormat="1" x14ac:dyDescent="0.2">
      <c r="A1253" s="531"/>
      <c r="K1253" s="504"/>
      <c r="L1253" s="503"/>
      <c r="M1253" s="503"/>
      <c r="N1253" s="504"/>
      <c r="O1253" s="504"/>
      <c r="P1253" s="504"/>
      <c r="Q1253" s="504"/>
      <c r="R1253" s="504"/>
      <c r="S1253" s="504"/>
      <c r="T1253" s="504"/>
      <c r="U1253" s="504"/>
      <c r="V1253" s="504"/>
      <c r="W1253" s="504"/>
      <c r="X1253" s="504"/>
      <c r="Y1253" s="504"/>
      <c r="Z1253" s="504"/>
      <c r="AA1253" s="504"/>
      <c r="AB1253" s="504"/>
      <c r="AC1253" s="504"/>
      <c r="AD1253" s="504"/>
    </row>
    <row r="1254" spans="1:30" s="420" customFormat="1" x14ac:dyDescent="0.2">
      <c r="A1254" s="531"/>
      <c r="K1254" s="504"/>
      <c r="L1254" s="503"/>
      <c r="M1254" s="503"/>
      <c r="N1254" s="504"/>
      <c r="O1254" s="504"/>
      <c r="P1254" s="504"/>
      <c r="Q1254" s="504"/>
      <c r="R1254" s="504"/>
      <c r="S1254" s="504"/>
      <c r="T1254" s="504"/>
      <c r="U1254" s="504"/>
      <c r="V1254" s="504"/>
      <c r="W1254" s="504"/>
      <c r="X1254" s="504"/>
      <c r="Y1254" s="504"/>
      <c r="Z1254" s="504"/>
      <c r="AA1254" s="504"/>
      <c r="AB1254" s="504"/>
      <c r="AC1254" s="504"/>
      <c r="AD1254" s="504"/>
    </row>
    <row r="1255" spans="1:30" s="420" customFormat="1" x14ac:dyDescent="0.2">
      <c r="A1255" s="531"/>
      <c r="K1255" s="504"/>
      <c r="L1255" s="503"/>
      <c r="M1255" s="503"/>
      <c r="N1255" s="504"/>
      <c r="O1255" s="504"/>
      <c r="P1255" s="504"/>
      <c r="Q1255" s="504"/>
      <c r="R1255" s="504"/>
      <c r="S1255" s="504"/>
      <c r="T1255" s="504"/>
      <c r="U1255" s="504"/>
      <c r="V1255" s="504"/>
      <c r="W1255" s="504"/>
      <c r="X1255" s="504"/>
      <c r="Y1255" s="504"/>
      <c r="Z1255" s="504"/>
      <c r="AA1255" s="504"/>
      <c r="AB1255" s="504"/>
      <c r="AC1255" s="504"/>
      <c r="AD1255" s="504"/>
    </row>
    <row r="1256" spans="1:30" s="420" customFormat="1" x14ac:dyDescent="0.2">
      <c r="A1256" s="531"/>
      <c r="K1256" s="504"/>
      <c r="L1256" s="503"/>
      <c r="M1256" s="503"/>
      <c r="N1256" s="504"/>
      <c r="O1256" s="504"/>
      <c r="P1256" s="504"/>
      <c r="Q1256" s="504"/>
      <c r="R1256" s="504"/>
      <c r="S1256" s="504"/>
      <c r="T1256" s="504"/>
      <c r="U1256" s="504"/>
      <c r="V1256" s="504"/>
      <c r="W1256" s="504"/>
      <c r="X1256" s="504"/>
      <c r="Y1256" s="504"/>
      <c r="Z1256" s="504"/>
      <c r="AA1256" s="504"/>
      <c r="AB1256" s="504"/>
      <c r="AC1256" s="504"/>
      <c r="AD1256" s="504"/>
    </row>
    <row r="1257" spans="1:30" s="420" customFormat="1" x14ac:dyDescent="0.2">
      <c r="A1257" s="531"/>
      <c r="K1257" s="504"/>
      <c r="L1257" s="503"/>
      <c r="M1257" s="503"/>
      <c r="N1257" s="504"/>
      <c r="O1257" s="504"/>
      <c r="P1257" s="504"/>
      <c r="Q1257" s="504"/>
      <c r="R1257" s="504"/>
      <c r="S1257" s="504"/>
      <c r="T1257" s="504"/>
      <c r="U1257" s="504"/>
      <c r="V1257" s="504"/>
      <c r="W1257" s="504"/>
      <c r="X1257" s="504"/>
      <c r="Y1257" s="504"/>
      <c r="Z1257" s="504"/>
      <c r="AA1257" s="504"/>
      <c r="AB1257" s="504"/>
      <c r="AC1257" s="504"/>
      <c r="AD1257" s="504"/>
    </row>
    <row r="1258" spans="1:30" s="420" customFormat="1" x14ac:dyDescent="0.2">
      <c r="A1258" s="531"/>
      <c r="K1258" s="504"/>
      <c r="L1258" s="503"/>
      <c r="M1258" s="503"/>
      <c r="N1258" s="504"/>
      <c r="O1258" s="504"/>
      <c r="P1258" s="504"/>
      <c r="Q1258" s="504"/>
      <c r="R1258" s="504"/>
      <c r="S1258" s="504"/>
      <c r="T1258" s="504"/>
      <c r="U1258" s="504"/>
      <c r="V1258" s="504"/>
      <c r="W1258" s="504"/>
      <c r="X1258" s="504"/>
      <c r="Y1258" s="504"/>
      <c r="Z1258" s="504"/>
      <c r="AA1258" s="504"/>
      <c r="AB1258" s="504"/>
      <c r="AC1258" s="504"/>
      <c r="AD1258" s="504"/>
    </row>
    <row r="1259" spans="1:30" s="420" customFormat="1" x14ac:dyDescent="0.2">
      <c r="A1259" s="531"/>
      <c r="K1259" s="504"/>
      <c r="L1259" s="503"/>
      <c r="M1259" s="503"/>
      <c r="N1259" s="504"/>
      <c r="O1259" s="504"/>
      <c r="P1259" s="504"/>
      <c r="Q1259" s="504"/>
      <c r="R1259" s="504"/>
      <c r="S1259" s="504"/>
      <c r="T1259" s="504"/>
      <c r="U1259" s="504"/>
      <c r="V1259" s="504"/>
      <c r="W1259" s="504"/>
      <c r="X1259" s="504"/>
      <c r="Y1259" s="504"/>
      <c r="Z1259" s="504"/>
      <c r="AA1259" s="504"/>
      <c r="AB1259" s="504"/>
      <c r="AC1259" s="504"/>
      <c r="AD1259" s="504"/>
    </row>
    <row r="1260" spans="1:30" s="420" customFormat="1" x14ac:dyDescent="0.2">
      <c r="A1260" s="531"/>
      <c r="K1260" s="504"/>
      <c r="L1260" s="503"/>
      <c r="M1260" s="503"/>
      <c r="N1260" s="504"/>
      <c r="O1260" s="504"/>
      <c r="P1260" s="504"/>
      <c r="Q1260" s="504"/>
      <c r="R1260" s="504"/>
      <c r="S1260" s="504"/>
      <c r="T1260" s="504"/>
      <c r="U1260" s="504"/>
      <c r="V1260" s="504"/>
      <c r="W1260" s="504"/>
      <c r="X1260" s="504"/>
      <c r="Y1260" s="504"/>
      <c r="Z1260" s="504"/>
      <c r="AA1260" s="504"/>
      <c r="AB1260" s="504"/>
      <c r="AC1260" s="504"/>
      <c r="AD1260" s="504"/>
    </row>
    <row r="1261" spans="1:30" s="420" customFormat="1" x14ac:dyDescent="0.2">
      <c r="A1261" s="531"/>
      <c r="K1261" s="504"/>
      <c r="L1261" s="503"/>
      <c r="M1261" s="503"/>
      <c r="N1261" s="504"/>
      <c r="O1261" s="504"/>
      <c r="P1261" s="504"/>
      <c r="Q1261" s="504"/>
      <c r="R1261" s="504"/>
      <c r="S1261" s="504"/>
      <c r="T1261" s="504"/>
      <c r="U1261" s="504"/>
      <c r="V1261" s="504"/>
      <c r="W1261" s="504"/>
      <c r="X1261" s="504"/>
      <c r="Y1261" s="504"/>
      <c r="Z1261" s="504"/>
      <c r="AA1261" s="504"/>
      <c r="AB1261" s="504"/>
      <c r="AC1261" s="504"/>
      <c r="AD1261" s="504"/>
    </row>
    <row r="1262" spans="1:30" s="420" customFormat="1" x14ac:dyDescent="0.2">
      <c r="A1262" s="531"/>
      <c r="K1262" s="504"/>
      <c r="L1262" s="503"/>
      <c r="M1262" s="503"/>
      <c r="N1262" s="504"/>
      <c r="O1262" s="504"/>
      <c r="P1262" s="504"/>
      <c r="Q1262" s="504"/>
      <c r="R1262" s="504"/>
      <c r="S1262" s="504"/>
      <c r="T1262" s="504"/>
      <c r="U1262" s="504"/>
      <c r="V1262" s="504"/>
      <c r="W1262" s="504"/>
      <c r="X1262" s="504"/>
      <c r="Y1262" s="504"/>
      <c r="Z1262" s="504"/>
      <c r="AA1262" s="504"/>
      <c r="AB1262" s="504"/>
      <c r="AC1262" s="504"/>
      <c r="AD1262" s="504"/>
    </row>
    <row r="1263" spans="1:30" s="420" customFormat="1" x14ac:dyDescent="0.2">
      <c r="A1263" s="531"/>
      <c r="K1263" s="504"/>
      <c r="L1263" s="503"/>
      <c r="M1263" s="503"/>
      <c r="N1263" s="504"/>
      <c r="O1263" s="504"/>
      <c r="P1263" s="504"/>
      <c r="Q1263" s="504"/>
      <c r="R1263" s="504"/>
      <c r="S1263" s="504"/>
      <c r="T1263" s="504"/>
      <c r="U1263" s="504"/>
      <c r="V1263" s="504"/>
      <c r="W1263" s="504"/>
      <c r="X1263" s="504"/>
      <c r="Y1263" s="504"/>
      <c r="Z1263" s="504"/>
      <c r="AA1263" s="504"/>
      <c r="AB1263" s="504"/>
      <c r="AC1263" s="504"/>
      <c r="AD1263" s="504"/>
    </row>
    <row r="1264" spans="1:30" s="420" customFormat="1" x14ac:dyDescent="0.2">
      <c r="A1264" s="531"/>
      <c r="K1264" s="504"/>
      <c r="L1264" s="503"/>
      <c r="M1264" s="503"/>
      <c r="N1264" s="504"/>
      <c r="O1264" s="504"/>
      <c r="P1264" s="504"/>
      <c r="Q1264" s="504"/>
      <c r="R1264" s="504"/>
      <c r="S1264" s="504"/>
      <c r="T1264" s="504"/>
      <c r="U1264" s="504"/>
      <c r="V1264" s="504"/>
      <c r="W1264" s="504"/>
      <c r="X1264" s="504"/>
      <c r="Y1264" s="504"/>
      <c r="Z1264" s="504"/>
      <c r="AA1264" s="504"/>
      <c r="AB1264" s="504"/>
      <c r="AC1264" s="504"/>
      <c r="AD1264" s="504"/>
    </row>
    <row r="1265" spans="1:30" s="420" customFormat="1" x14ac:dyDescent="0.2">
      <c r="A1265" s="531"/>
      <c r="K1265" s="504"/>
      <c r="L1265" s="503"/>
      <c r="M1265" s="503"/>
      <c r="N1265" s="504"/>
      <c r="O1265" s="504"/>
      <c r="P1265" s="504"/>
      <c r="Q1265" s="504"/>
      <c r="R1265" s="504"/>
      <c r="S1265" s="504"/>
      <c r="T1265" s="504"/>
      <c r="U1265" s="504"/>
      <c r="V1265" s="504"/>
      <c r="W1265" s="504"/>
      <c r="X1265" s="504"/>
      <c r="Y1265" s="504"/>
      <c r="Z1265" s="504"/>
      <c r="AA1265" s="504"/>
      <c r="AB1265" s="504"/>
      <c r="AC1265" s="504"/>
      <c r="AD1265" s="504"/>
    </row>
    <row r="1266" spans="1:30" s="420" customFormat="1" x14ac:dyDescent="0.2">
      <c r="A1266" s="531"/>
      <c r="K1266" s="504"/>
      <c r="L1266" s="503"/>
      <c r="M1266" s="503"/>
      <c r="N1266" s="504"/>
      <c r="O1266" s="504"/>
      <c r="P1266" s="504"/>
      <c r="Q1266" s="504"/>
      <c r="R1266" s="504"/>
      <c r="S1266" s="504"/>
      <c r="T1266" s="504"/>
      <c r="U1266" s="504"/>
      <c r="V1266" s="504"/>
      <c r="W1266" s="504"/>
      <c r="X1266" s="504"/>
      <c r="Y1266" s="504"/>
      <c r="Z1266" s="504"/>
      <c r="AA1266" s="504"/>
      <c r="AB1266" s="504"/>
      <c r="AC1266" s="504"/>
      <c r="AD1266" s="504"/>
    </row>
    <row r="1267" spans="1:30" s="420" customFormat="1" x14ac:dyDescent="0.2">
      <c r="A1267" s="531"/>
      <c r="K1267" s="504"/>
      <c r="L1267" s="503"/>
      <c r="M1267" s="503"/>
      <c r="N1267" s="504"/>
      <c r="O1267" s="504"/>
      <c r="P1267" s="504"/>
      <c r="Q1267" s="504"/>
      <c r="R1267" s="504"/>
      <c r="S1267" s="504"/>
      <c r="T1267" s="504"/>
      <c r="U1267" s="504"/>
      <c r="V1267" s="504"/>
      <c r="W1267" s="504"/>
      <c r="X1267" s="504"/>
      <c r="Y1267" s="504"/>
      <c r="Z1267" s="504"/>
      <c r="AA1267" s="504"/>
      <c r="AB1267" s="504"/>
      <c r="AC1267" s="504"/>
      <c r="AD1267" s="504"/>
    </row>
    <row r="1268" spans="1:30" s="420" customFormat="1" x14ac:dyDescent="0.2">
      <c r="A1268" s="531"/>
      <c r="K1268" s="504"/>
      <c r="L1268" s="503"/>
      <c r="M1268" s="503"/>
      <c r="N1268" s="504"/>
      <c r="O1268" s="504"/>
      <c r="P1268" s="504"/>
      <c r="Q1268" s="504"/>
      <c r="R1268" s="504"/>
      <c r="S1268" s="504"/>
      <c r="T1268" s="504"/>
      <c r="U1268" s="504"/>
      <c r="V1268" s="504"/>
      <c r="W1268" s="504"/>
      <c r="X1268" s="504"/>
      <c r="Y1268" s="504"/>
      <c r="Z1268" s="504"/>
      <c r="AA1268" s="504"/>
      <c r="AB1268" s="504"/>
      <c r="AC1268" s="504"/>
      <c r="AD1268" s="504"/>
    </row>
    <row r="1269" spans="1:30" s="420" customFormat="1" x14ac:dyDescent="0.2">
      <c r="A1269" s="531"/>
      <c r="K1269" s="504"/>
      <c r="L1269" s="503"/>
      <c r="M1269" s="503"/>
      <c r="N1269" s="504"/>
      <c r="O1269" s="504"/>
      <c r="P1269" s="504"/>
      <c r="Q1269" s="504"/>
      <c r="R1269" s="504"/>
      <c r="S1269" s="504"/>
      <c r="T1269" s="504"/>
      <c r="U1269" s="504"/>
      <c r="V1269" s="504"/>
      <c r="W1269" s="504"/>
      <c r="X1269" s="504"/>
      <c r="Y1269" s="504"/>
      <c r="Z1269" s="504"/>
      <c r="AA1269" s="504"/>
      <c r="AB1269" s="504"/>
      <c r="AC1269" s="504"/>
      <c r="AD1269" s="504"/>
    </row>
    <row r="1270" spans="1:30" s="420" customFormat="1" x14ac:dyDescent="0.2">
      <c r="A1270" s="531"/>
      <c r="K1270" s="504"/>
      <c r="L1270" s="503"/>
      <c r="M1270" s="503"/>
      <c r="N1270" s="504"/>
      <c r="O1270" s="504"/>
      <c r="P1270" s="504"/>
      <c r="Q1270" s="504"/>
      <c r="R1270" s="504"/>
      <c r="S1270" s="504"/>
      <c r="T1270" s="504"/>
      <c r="U1270" s="504"/>
      <c r="V1270" s="504"/>
      <c r="W1270" s="504"/>
      <c r="X1270" s="504"/>
      <c r="Y1270" s="504"/>
      <c r="Z1270" s="504"/>
      <c r="AA1270" s="504"/>
      <c r="AB1270" s="504"/>
      <c r="AC1270" s="504"/>
      <c r="AD1270" s="504"/>
    </row>
    <row r="1271" spans="1:30" s="420" customFormat="1" x14ac:dyDescent="0.2">
      <c r="A1271" s="531"/>
      <c r="K1271" s="504"/>
      <c r="L1271" s="503"/>
      <c r="M1271" s="503"/>
      <c r="N1271" s="504"/>
      <c r="O1271" s="504"/>
      <c r="P1271" s="504"/>
      <c r="Q1271" s="504"/>
      <c r="R1271" s="504"/>
      <c r="S1271" s="504"/>
      <c r="T1271" s="504"/>
      <c r="U1271" s="504"/>
      <c r="V1271" s="504"/>
      <c r="W1271" s="504"/>
      <c r="X1271" s="504"/>
      <c r="Y1271" s="504"/>
      <c r="Z1271" s="504"/>
      <c r="AA1271" s="504"/>
      <c r="AB1271" s="504"/>
      <c r="AC1271" s="504"/>
      <c r="AD1271" s="504"/>
    </row>
    <row r="1272" spans="1:30" s="420" customFormat="1" x14ac:dyDescent="0.2">
      <c r="A1272" s="531"/>
      <c r="K1272" s="504"/>
      <c r="L1272" s="503"/>
      <c r="M1272" s="503"/>
      <c r="N1272" s="504"/>
      <c r="O1272" s="504"/>
      <c r="P1272" s="504"/>
      <c r="Q1272" s="504"/>
      <c r="R1272" s="504"/>
      <c r="S1272" s="504"/>
      <c r="T1272" s="504"/>
      <c r="U1272" s="504"/>
      <c r="V1272" s="504"/>
      <c r="W1272" s="504"/>
      <c r="X1272" s="504"/>
      <c r="Y1272" s="504"/>
      <c r="Z1272" s="504"/>
      <c r="AA1272" s="504"/>
      <c r="AB1272" s="504"/>
      <c r="AC1272" s="504"/>
      <c r="AD1272" s="504"/>
    </row>
    <row r="1273" spans="1:30" s="420" customFormat="1" x14ac:dyDescent="0.2">
      <c r="A1273" s="531"/>
      <c r="K1273" s="504"/>
      <c r="L1273" s="503"/>
      <c r="M1273" s="503"/>
      <c r="N1273" s="504"/>
      <c r="O1273" s="504"/>
      <c r="P1273" s="504"/>
      <c r="Q1273" s="504"/>
      <c r="R1273" s="504"/>
      <c r="S1273" s="504"/>
      <c r="T1273" s="504"/>
      <c r="U1273" s="504"/>
      <c r="V1273" s="504"/>
      <c r="W1273" s="504"/>
      <c r="X1273" s="504"/>
      <c r="Y1273" s="504"/>
      <c r="Z1273" s="504"/>
      <c r="AA1273" s="504"/>
      <c r="AB1273" s="504"/>
      <c r="AC1273" s="504"/>
      <c r="AD1273" s="504"/>
    </row>
    <row r="1274" spans="1:30" s="420" customFormat="1" x14ac:dyDescent="0.2">
      <c r="A1274" s="531"/>
      <c r="K1274" s="504"/>
      <c r="L1274" s="503"/>
      <c r="M1274" s="503"/>
      <c r="N1274" s="504"/>
      <c r="O1274" s="504"/>
      <c r="P1274" s="504"/>
      <c r="Q1274" s="504"/>
      <c r="R1274" s="504"/>
      <c r="S1274" s="504"/>
      <c r="T1274" s="504"/>
      <c r="U1274" s="504"/>
      <c r="V1274" s="504"/>
      <c r="W1274" s="504"/>
      <c r="X1274" s="504"/>
      <c r="Y1274" s="504"/>
      <c r="Z1274" s="504"/>
      <c r="AA1274" s="504"/>
      <c r="AB1274" s="504"/>
      <c r="AC1274" s="504"/>
      <c r="AD1274" s="504"/>
    </row>
    <row r="1275" spans="1:30" s="420" customFormat="1" x14ac:dyDescent="0.2">
      <c r="A1275" s="531"/>
      <c r="K1275" s="504"/>
      <c r="L1275" s="503"/>
      <c r="M1275" s="503"/>
      <c r="N1275" s="504"/>
      <c r="O1275" s="504"/>
      <c r="P1275" s="504"/>
      <c r="Q1275" s="504"/>
      <c r="R1275" s="504"/>
      <c r="S1275" s="504"/>
      <c r="T1275" s="504"/>
      <c r="U1275" s="504"/>
      <c r="V1275" s="504"/>
      <c r="W1275" s="504"/>
      <c r="X1275" s="504"/>
      <c r="Y1275" s="504"/>
      <c r="Z1275" s="504"/>
      <c r="AA1275" s="504"/>
      <c r="AB1275" s="504"/>
      <c r="AC1275" s="504"/>
      <c r="AD1275" s="504"/>
    </row>
    <row r="1276" spans="1:30" s="420" customFormat="1" x14ac:dyDescent="0.2">
      <c r="A1276" s="531"/>
      <c r="K1276" s="504"/>
      <c r="L1276" s="503"/>
      <c r="M1276" s="503"/>
      <c r="N1276" s="504"/>
      <c r="O1276" s="504"/>
      <c r="P1276" s="504"/>
      <c r="Q1276" s="504"/>
      <c r="R1276" s="504"/>
      <c r="S1276" s="504"/>
      <c r="T1276" s="504"/>
      <c r="U1276" s="504"/>
      <c r="V1276" s="504"/>
      <c r="W1276" s="504"/>
      <c r="X1276" s="504"/>
      <c r="Y1276" s="504"/>
      <c r="Z1276" s="504"/>
      <c r="AA1276" s="504"/>
      <c r="AB1276" s="504"/>
      <c r="AC1276" s="504"/>
      <c r="AD1276" s="504"/>
    </row>
    <row r="1277" spans="1:30" s="420" customFormat="1" x14ac:dyDescent="0.2">
      <c r="A1277" s="531"/>
      <c r="K1277" s="504"/>
      <c r="L1277" s="503"/>
      <c r="M1277" s="503"/>
      <c r="N1277" s="504"/>
      <c r="O1277" s="504"/>
      <c r="P1277" s="504"/>
      <c r="Q1277" s="504"/>
      <c r="R1277" s="504"/>
      <c r="S1277" s="504"/>
      <c r="T1277" s="504"/>
      <c r="U1277" s="504"/>
      <c r="V1277" s="504"/>
      <c r="W1277" s="504"/>
      <c r="X1277" s="504"/>
      <c r="Y1277" s="504"/>
      <c r="Z1277" s="504"/>
      <c r="AA1277" s="504"/>
      <c r="AB1277" s="504"/>
      <c r="AC1277" s="504"/>
      <c r="AD1277" s="504"/>
    </row>
    <row r="1278" spans="1:30" s="420" customFormat="1" x14ac:dyDescent="0.2">
      <c r="A1278" s="531"/>
      <c r="K1278" s="504"/>
      <c r="L1278" s="503"/>
      <c r="M1278" s="503"/>
      <c r="N1278" s="504"/>
      <c r="O1278" s="504"/>
      <c r="P1278" s="504"/>
      <c r="Q1278" s="504"/>
      <c r="R1278" s="504"/>
      <c r="S1278" s="504"/>
      <c r="T1278" s="504"/>
      <c r="U1278" s="504"/>
      <c r="V1278" s="504"/>
      <c r="W1278" s="504"/>
      <c r="X1278" s="504"/>
      <c r="Y1278" s="504"/>
      <c r="Z1278" s="504"/>
      <c r="AA1278" s="504"/>
      <c r="AB1278" s="504"/>
      <c r="AC1278" s="504"/>
      <c r="AD1278" s="504"/>
    </row>
    <row r="1279" spans="1:30" s="420" customFormat="1" x14ac:dyDescent="0.2">
      <c r="A1279" s="531"/>
      <c r="K1279" s="504"/>
      <c r="L1279" s="503"/>
      <c r="M1279" s="503"/>
      <c r="N1279" s="504"/>
      <c r="O1279" s="504"/>
      <c r="P1279" s="504"/>
      <c r="Q1279" s="504"/>
      <c r="R1279" s="504"/>
      <c r="S1279" s="504"/>
      <c r="T1279" s="504"/>
      <c r="U1279" s="504"/>
      <c r="V1279" s="504"/>
      <c r="W1279" s="504"/>
      <c r="X1279" s="504"/>
      <c r="Y1279" s="504"/>
      <c r="Z1279" s="504"/>
      <c r="AA1279" s="504"/>
      <c r="AB1279" s="504"/>
      <c r="AC1279" s="504"/>
      <c r="AD1279" s="504"/>
    </row>
    <row r="1280" spans="1:30" s="420" customFormat="1" x14ac:dyDescent="0.2">
      <c r="A1280" s="531"/>
      <c r="K1280" s="504"/>
      <c r="L1280" s="503"/>
      <c r="M1280" s="503"/>
      <c r="N1280" s="504"/>
      <c r="O1280" s="504"/>
      <c r="P1280" s="504"/>
      <c r="Q1280" s="504"/>
      <c r="R1280" s="504"/>
      <c r="S1280" s="504"/>
      <c r="T1280" s="504"/>
      <c r="U1280" s="504"/>
      <c r="V1280" s="504"/>
      <c r="W1280" s="504"/>
      <c r="X1280" s="504"/>
      <c r="Y1280" s="504"/>
      <c r="Z1280" s="504"/>
      <c r="AA1280" s="504"/>
      <c r="AB1280" s="504"/>
      <c r="AC1280" s="504"/>
      <c r="AD1280" s="504"/>
    </row>
    <row r="1281" spans="1:30" s="420" customFormat="1" x14ac:dyDescent="0.2">
      <c r="A1281" s="531"/>
      <c r="K1281" s="504"/>
      <c r="L1281" s="503"/>
      <c r="M1281" s="503"/>
      <c r="N1281" s="504"/>
      <c r="O1281" s="504"/>
      <c r="P1281" s="504"/>
      <c r="Q1281" s="504"/>
      <c r="R1281" s="504"/>
      <c r="S1281" s="504"/>
      <c r="T1281" s="504"/>
      <c r="U1281" s="504"/>
      <c r="V1281" s="504"/>
      <c r="W1281" s="504"/>
      <c r="X1281" s="504"/>
      <c r="Y1281" s="504"/>
      <c r="Z1281" s="504"/>
      <c r="AA1281" s="504"/>
      <c r="AB1281" s="504"/>
      <c r="AC1281" s="504"/>
      <c r="AD1281" s="504"/>
    </row>
    <row r="1282" spans="1:30" s="420" customFormat="1" x14ac:dyDescent="0.2">
      <c r="A1282" s="531"/>
      <c r="K1282" s="504"/>
      <c r="L1282" s="503"/>
      <c r="M1282" s="503"/>
      <c r="N1282" s="504"/>
      <c r="O1282" s="504"/>
      <c r="P1282" s="504"/>
      <c r="Q1282" s="504"/>
      <c r="R1282" s="504"/>
      <c r="S1282" s="504"/>
      <c r="T1282" s="504"/>
      <c r="U1282" s="504"/>
      <c r="V1282" s="504"/>
      <c r="W1282" s="504"/>
      <c r="X1282" s="504"/>
      <c r="Y1282" s="504"/>
      <c r="Z1282" s="504"/>
      <c r="AA1282" s="504"/>
      <c r="AB1282" s="504"/>
      <c r="AC1282" s="504"/>
      <c r="AD1282" s="504"/>
    </row>
    <row r="1283" spans="1:30" s="420" customFormat="1" x14ac:dyDescent="0.2">
      <c r="A1283" s="531"/>
      <c r="K1283" s="504"/>
      <c r="L1283" s="503"/>
      <c r="M1283" s="503"/>
      <c r="N1283" s="504"/>
      <c r="O1283" s="504"/>
      <c r="P1283" s="504"/>
      <c r="Q1283" s="504"/>
      <c r="R1283" s="504"/>
      <c r="S1283" s="504"/>
      <c r="T1283" s="504"/>
      <c r="U1283" s="504"/>
      <c r="V1283" s="504"/>
      <c r="W1283" s="504"/>
      <c r="X1283" s="504"/>
      <c r="Y1283" s="504"/>
      <c r="Z1283" s="504"/>
      <c r="AA1283" s="504"/>
      <c r="AB1283" s="504"/>
      <c r="AC1283" s="504"/>
      <c r="AD1283" s="504"/>
    </row>
    <row r="1284" spans="1:30" s="420" customFormat="1" x14ac:dyDescent="0.2">
      <c r="A1284" s="531"/>
      <c r="K1284" s="504"/>
      <c r="L1284" s="503"/>
      <c r="M1284" s="503"/>
      <c r="N1284" s="504"/>
      <c r="O1284" s="504"/>
      <c r="P1284" s="504"/>
      <c r="Q1284" s="504"/>
      <c r="R1284" s="504"/>
      <c r="S1284" s="504"/>
      <c r="T1284" s="504"/>
      <c r="U1284" s="504"/>
      <c r="V1284" s="504"/>
      <c r="W1284" s="504"/>
      <c r="X1284" s="504"/>
      <c r="Y1284" s="504"/>
      <c r="Z1284" s="504"/>
      <c r="AA1284" s="504"/>
      <c r="AB1284" s="504"/>
      <c r="AC1284" s="504"/>
      <c r="AD1284" s="504"/>
    </row>
    <row r="1285" spans="1:30" s="420" customFormat="1" x14ac:dyDescent="0.2">
      <c r="A1285" s="531"/>
      <c r="K1285" s="504"/>
      <c r="L1285" s="503"/>
      <c r="M1285" s="503"/>
      <c r="N1285" s="504"/>
      <c r="O1285" s="504"/>
      <c r="P1285" s="504"/>
      <c r="Q1285" s="504"/>
      <c r="R1285" s="504"/>
      <c r="S1285" s="504"/>
      <c r="T1285" s="504"/>
      <c r="U1285" s="504"/>
      <c r="V1285" s="504"/>
      <c r="W1285" s="504"/>
      <c r="X1285" s="504"/>
      <c r="Y1285" s="504"/>
      <c r="Z1285" s="504"/>
      <c r="AA1285" s="504"/>
      <c r="AB1285" s="504"/>
      <c r="AC1285" s="504"/>
      <c r="AD1285" s="504"/>
    </row>
    <row r="1286" spans="1:30" s="420" customFormat="1" x14ac:dyDescent="0.2">
      <c r="A1286" s="531"/>
      <c r="K1286" s="504"/>
      <c r="L1286" s="503"/>
      <c r="M1286" s="503"/>
      <c r="N1286" s="504"/>
      <c r="O1286" s="504"/>
      <c r="P1286" s="504"/>
      <c r="Q1286" s="504"/>
      <c r="R1286" s="504"/>
      <c r="S1286" s="504"/>
      <c r="T1286" s="504"/>
      <c r="U1286" s="504"/>
      <c r="V1286" s="504"/>
      <c r="W1286" s="504"/>
      <c r="X1286" s="504"/>
      <c r="Y1286" s="504"/>
      <c r="Z1286" s="504"/>
      <c r="AA1286" s="504"/>
      <c r="AB1286" s="504"/>
      <c r="AC1286" s="504"/>
      <c r="AD1286" s="504"/>
    </row>
    <row r="1287" spans="1:30" s="420" customFormat="1" x14ac:dyDescent="0.2">
      <c r="A1287" s="531"/>
      <c r="K1287" s="504"/>
      <c r="L1287" s="503"/>
      <c r="M1287" s="503"/>
      <c r="N1287" s="504"/>
      <c r="O1287" s="504"/>
      <c r="P1287" s="504"/>
      <c r="Q1287" s="504"/>
      <c r="R1287" s="504"/>
      <c r="S1287" s="504"/>
      <c r="T1287" s="504"/>
      <c r="U1287" s="504"/>
      <c r="V1287" s="504"/>
      <c r="W1287" s="504"/>
      <c r="X1287" s="504"/>
      <c r="Y1287" s="504"/>
      <c r="Z1287" s="504"/>
      <c r="AA1287" s="504"/>
      <c r="AB1287" s="504"/>
      <c r="AC1287" s="504"/>
      <c r="AD1287" s="504"/>
    </row>
    <row r="1288" spans="1:30" s="420" customFormat="1" x14ac:dyDescent="0.2">
      <c r="A1288" s="531"/>
      <c r="K1288" s="504"/>
      <c r="L1288" s="503"/>
      <c r="M1288" s="503"/>
      <c r="N1288" s="504"/>
      <c r="O1288" s="504"/>
      <c r="P1288" s="504"/>
      <c r="Q1288" s="504"/>
      <c r="R1288" s="504"/>
      <c r="S1288" s="504"/>
      <c r="T1288" s="504"/>
      <c r="U1288" s="504"/>
      <c r="V1288" s="504"/>
      <c r="W1288" s="504"/>
      <c r="X1288" s="504"/>
      <c r="Y1288" s="504"/>
      <c r="Z1288" s="504"/>
      <c r="AA1288" s="504"/>
      <c r="AB1288" s="504"/>
      <c r="AC1288" s="504"/>
      <c r="AD1288" s="504"/>
    </row>
    <row r="1289" spans="1:30" s="420" customFormat="1" x14ac:dyDescent="0.2">
      <c r="A1289" s="531"/>
      <c r="K1289" s="504"/>
      <c r="L1289" s="503"/>
      <c r="M1289" s="503"/>
      <c r="N1289" s="504"/>
      <c r="O1289" s="504"/>
      <c r="P1289" s="504"/>
      <c r="Q1289" s="504"/>
      <c r="R1289" s="504"/>
      <c r="S1289" s="504"/>
      <c r="T1289" s="504"/>
      <c r="U1289" s="504"/>
      <c r="V1289" s="504"/>
      <c r="W1289" s="504"/>
      <c r="X1289" s="504"/>
      <c r="Y1289" s="504"/>
      <c r="Z1289" s="504"/>
      <c r="AA1289" s="504"/>
      <c r="AB1289" s="504"/>
      <c r="AC1289" s="504"/>
      <c r="AD1289" s="504"/>
    </row>
    <row r="1290" spans="1:30" s="420" customFormat="1" x14ac:dyDescent="0.2">
      <c r="A1290" s="531"/>
      <c r="K1290" s="504"/>
      <c r="L1290" s="503"/>
      <c r="M1290" s="503"/>
      <c r="N1290" s="504"/>
      <c r="O1290" s="504"/>
      <c r="P1290" s="504"/>
      <c r="Q1290" s="504"/>
      <c r="R1290" s="504"/>
      <c r="S1290" s="504"/>
      <c r="T1290" s="504"/>
      <c r="U1290" s="504"/>
      <c r="V1290" s="504"/>
      <c r="W1290" s="504"/>
      <c r="X1290" s="504"/>
      <c r="Y1290" s="504"/>
      <c r="Z1290" s="504"/>
      <c r="AA1290" s="504"/>
      <c r="AB1290" s="504"/>
      <c r="AC1290" s="504"/>
      <c r="AD1290" s="504"/>
    </row>
    <row r="1291" spans="1:30" s="420" customFormat="1" x14ac:dyDescent="0.2">
      <c r="A1291" s="531"/>
      <c r="K1291" s="504"/>
      <c r="L1291" s="503"/>
      <c r="M1291" s="503"/>
      <c r="N1291" s="504"/>
      <c r="O1291" s="504"/>
      <c r="P1291" s="504"/>
      <c r="Q1291" s="504"/>
      <c r="R1291" s="504"/>
      <c r="S1291" s="504"/>
      <c r="T1291" s="504"/>
      <c r="U1291" s="504"/>
      <c r="V1291" s="504"/>
      <c r="W1291" s="504"/>
      <c r="X1291" s="504"/>
      <c r="Y1291" s="504"/>
      <c r="Z1291" s="504"/>
      <c r="AA1291" s="504"/>
      <c r="AB1291" s="504"/>
      <c r="AC1291" s="504"/>
      <c r="AD1291" s="504"/>
    </row>
    <row r="1292" spans="1:30" s="420" customFormat="1" x14ac:dyDescent="0.2">
      <c r="A1292" s="531"/>
      <c r="K1292" s="504"/>
      <c r="L1292" s="503"/>
      <c r="M1292" s="503"/>
      <c r="N1292" s="504"/>
      <c r="O1292" s="504"/>
      <c r="P1292" s="504"/>
      <c r="Q1292" s="504"/>
      <c r="R1292" s="504"/>
      <c r="S1292" s="504"/>
      <c r="T1292" s="504"/>
      <c r="U1292" s="504"/>
      <c r="V1292" s="504"/>
      <c r="W1292" s="504"/>
      <c r="X1292" s="504"/>
      <c r="Y1292" s="504"/>
      <c r="Z1292" s="504"/>
      <c r="AA1292" s="504"/>
      <c r="AB1292" s="504"/>
      <c r="AC1292" s="504"/>
      <c r="AD1292" s="504"/>
    </row>
    <row r="1293" spans="1:30" s="420" customFormat="1" x14ac:dyDescent="0.2">
      <c r="A1293" s="531"/>
      <c r="K1293" s="504"/>
      <c r="L1293" s="503"/>
      <c r="M1293" s="503"/>
      <c r="N1293" s="504"/>
      <c r="O1293" s="504"/>
      <c r="P1293" s="504"/>
      <c r="Q1293" s="504"/>
      <c r="R1293" s="504"/>
      <c r="S1293" s="504"/>
      <c r="T1293" s="504"/>
      <c r="U1293" s="504"/>
      <c r="V1293" s="504"/>
      <c r="W1293" s="504"/>
      <c r="X1293" s="504"/>
      <c r="Y1293" s="504"/>
      <c r="Z1293" s="504"/>
      <c r="AA1293" s="504"/>
      <c r="AB1293" s="504"/>
      <c r="AC1293" s="504"/>
      <c r="AD1293" s="504"/>
    </row>
    <row r="1294" spans="1:30" s="420" customFormat="1" x14ac:dyDescent="0.2">
      <c r="A1294" s="531"/>
      <c r="K1294" s="504"/>
      <c r="L1294" s="503"/>
      <c r="M1294" s="503"/>
      <c r="N1294" s="504"/>
      <c r="O1294" s="504"/>
      <c r="P1294" s="504"/>
      <c r="Q1294" s="504"/>
      <c r="R1294" s="504"/>
      <c r="S1294" s="504"/>
      <c r="T1294" s="504"/>
      <c r="U1294" s="504"/>
      <c r="V1294" s="504"/>
      <c r="W1294" s="504"/>
      <c r="X1294" s="504"/>
      <c r="Y1294" s="504"/>
      <c r="Z1294" s="504"/>
      <c r="AA1294" s="504"/>
      <c r="AB1294" s="504"/>
      <c r="AC1294" s="504"/>
      <c r="AD1294" s="504"/>
    </row>
    <row r="1295" spans="1:30" s="420" customFormat="1" x14ac:dyDescent="0.2">
      <c r="A1295" s="531"/>
      <c r="K1295" s="504"/>
      <c r="L1295" s="503"/>
      <c r="M1295" s="503"/>
      <c r="N1295" s="504"/>
      <c r="O1295" s="504"/>
      <c r="P1295" s="504"/>
      <c r="Q1295" s="504"/>
      <c r="R1295" s="504"/>
      <c r="S1295" s="504"/>
      <c r="T1295" s="504"/>
      <c r="U1295" s="504"/>
      <c r="V1295" s="504"/>
      <c r="W1295" s="504"/>
      <c r="X1295" s="504"/>
      <c r="Y1295" s="504"/>
      <c r="Z1295" s="504"/>
      <c r="AA1295" s="504"/>
      <c r="AB1295" s="504"/>
      <c r="AC1295" s="504"/>
      <c r="AD1295" s="504"/>
    </row>
    <row r="1296" spans="1:30" s="420" customFormat="1" x14ac:dyDescent="0.2">
      <c r="A1296" s="531"/>
      <c r="K1296" s="504"/>
      <c r="L1296" s="503"/>
      <c r="M1296" s="503"/>
      <c r="N1296" s="504"/>
      <c r="O1296" s="504"/>
      <c r="P1296" s="504"/>
      <c r="Q1296" s="504"/>
      <c r="R1296" s="504"/>
      <c r="S1296" s="504"/>
      <c r="T1296" s="504"/>
      <c r="U1296" s="504"/>
      <c r="V1296" s="504"/>
      <c r="W1296" s="504"/>
      <c r="X1296" s="504"/>
      <c r="Y1296" s="504"/>
      <c r="Z1296" s="504"/>
      <c r="AA1296" s="504"/>
      <c r="AB1296" s="504"/>
      <c r="AC1296" s="504"/>
      <c r="AD1296" s="504"/>
    </row>
    <row r="1297" spans="1:30" s="420" customFormat="1" x14ac:dyDescent="0.2">
      <c r="A1297" s="531"/>
      <c r="K1297" s="504"/>
      <c r="L1297" s="503"/>
      <c r="M1297" s="503"/>
      <c r="N1297" s="504"/>
      <c r="O1297" s="504"/>
      <c r="P1297" s="504"/>
      <c r="Q1297" s="504"/>
      <c r="R1297" s="504"/>
      <c r="S1297" s="504"/>
      <c r="T1297" s="504"/>
      <c r="U1297" s="504"/>
      <c r="V1297" s="504"/>
      <c r="W1297" s="504"/>
      <c r="X1297" s="504"/>
      <c r="Y1297" s="504"/>
      <c r="Z1297" s="504"/>
      <c r="AA1297" s="504"/>
      <c r="AB1297" s="504"/>
      <c r="AC1297" s="504"/>
      <c r="AD1297" s="504"/>
    </row>
    <row r="1298" spans="1:30" s="420" customFormat="1" x14ac:dyDescent="0.2">
      <c r="A1298" s="531"/>
      <c r="K1298" s="504"/>
      <c r="L1298" s="503"/>
      <c r="M1298" s="503"/>
      <c r="N1298" s="504"/>
      <c r="O1298" s="504"/>
      <c r="P1298" s="504"/>
      <c r="Q1298" s="504"/>
      <c r="R1298" s="504"/>
      <c r="S1298" s="504"/>
      <c r="T1298" s="504"/>
      <c r="U1298" s="504"/>
      <c r="V1298" s="504"/>
      <c r="W1298" s="504"/>
      <c r="X1298" s="504"/>
      <c r="Y1298" s="504"/>
      <c r="Z1298" s="504"/>
      <c r="AA1298" s="504"/>
      <c r="AB1298" s="504"/>
      <c r="AC1298" s="504"/>
      <c r="AD1298" s="504"/>
    </row>
    <row r="1299" spans="1:30" s="420" customFormat="1" x14ac:dyDescent="0.2">
      <c r="A1299" s="531"/>
      <c r="K1299" s="504"/>
      <c r="L1299" s="503"/>
      <c r="M1299" s="503"/>
      <c r="N1299" s="504"/>
      <c r="O1299" s="504"/>
      <c r="P1299" s="504"/>
      <c r="Q1299" s="504"/>
      <c r="R1299" s="504"/>
      <c r="S1299" s="504"/>
      <c r="T1299" s="504"/>
      <c r="U1299" s="504"/>
      <c r="V1299" s="504"/>
      <c r="W1299" s="504"/>
      <c r="X1299" s="504"/>
      <c r="Y1299" s="504"/>
      <c r="Z1299" s="504"/>
      <c r="AA1299" s="504"/>
      <c r="AB1299" s="504"/>
      <c r="AC1299" s="504"/>
      <c r="AD1299" s="504"/>
    </row>
    <row r="1300" spans="1:30" s="420" customFormat="1" x14ac:dyDescent="0.2">
      <c r="A1300" s="531"/>
      <c r="K1300" s="504"/>
      <c r="L1300" s="503"/>
      <c r="M1300" s="503"/>
      <c r="N1300" s="504"/>
      <c r="O1300" s="504"/>
      <c r="P1300" s="504"/>
      <c r="Q1300" s="504"/>
      <c r="R1300" s="504"/>
      <c r="S1300" s="504"/>
      <c r="T1300" s="504"/>
      <c r="U1300" s="504"/>
      <c r="V1300" s="504"/>
      <c r="W1300" s="504"/>
      <c r="X1300" s="504"/>
      <c r="Y1300" s="504"/>
      <c r="Z1300" s="504"/>
      <c r="AA1300" s="504"/>
      <c r="AB1300" s="504"/>
      <c r="AC1300" s="504"/>
      <c r="AD1300" s="504"/>
    </row>
    <row r="1301" spans="1:30" s="420" customFormat="1" x14ac:dyDescent="0.2">
      <c r="A1301" s="531"/>
      <c r="K1301" s="504"/>
      <c r="L1301" s="503"/>
      <c r="M1301" s="503"/>
      <c r="N1301" s="504"/>
      <c r="O1301" s="504"/>
      <c r="P1301" s="504"/>
      <c r="Q1301" s="504"/>
      <c r="R1301" s="504"/>
      <c r="S1301" s="504"/>
      <c r="T1301" s="504"/>
      <c r="U1301" s="504"/>
      <c r="V1301" s="504"/>
      <c r="W1301" s="504"/>
      <c r="X1301" s="504"/>
      <c r="Y1301" s="504"/>
      <c r="Z1301" s="504"/>
      <c r="AA1301" s="504"/>
      <c r="AB1301" s="504"/>
      <c r="AC1301" s="504"/>
      <c r="AD1301" s="504"/>
    </row>
    <row r="1302" spans="1:30" s="420" customFormat="1" x14ac:dyDescent="0.2">
      <c r="A1302" s="531"/>
      <c r="K1302" s="504"/>
      <c r="L1302" s="503"/>
      <c r="M1302" s="503"/>
      <c r="N1302" s="504"/>
      <c r="O1302" s="504"/>
      <c r="P1302" s="504"/>
      <c r="Q1302" s="504"/>
      <c r="R1302" s="504"/>
      <c r="S1302" s="504"/>
      <c r="T1302" s="504"/>
      <c r="U1302" s="504"/>
      <c r="V1302" s="504"/>
      <c r="W1302" s="504"/>
      <c r="X1302" s="504"/>
      <c r="Y1302" s="504"/>
      <c r="Z1302" s="504"/>
      <c r="AA1302" s="504"/>
      <c r="AB1302" s="504"/>
      <c r="AC1302" s="504"/>
      <c r="AD1302" s="504"/>
    </row>
    <row r="1303" spans="1:30" s="420" customFormat="1" x14ac:dyDescent="0.2">
      <c r="A1303" s="531"/>
      <c r="K1303" s="504"/>
      <c r="L1303" s="503"/>
      <c r="M1303" s="503"/>
      <c r="N1303" s="504"/>
      <c r="O1303" s="504"/>
      <c r="P1303" s="504"/>
      <c r="Q1303" s="504"/>
      <c r="R1303" s="504"/>
      <c r="S1303" s="504"/>
      <c r="T1303" s="504"/>
      <c r="U1303" s="504"/>
      <c r="V1303" s="504"/>
      <c r="W1303" s="504"/>
      <c r="X1303" s="504"/>
      <c r="Y1303" s="504"/>
      <c r="Z1303" s="504"/>
      <c r="AA1303" s="504"/>
      <c r="AB1303" s="504"/>
      <c r="AC1303" s="504"/>
      <c r="AD1303" s="504"/>
    </row>
    <row r="1304" spans="1:30" s="420" customFormat="1" x14ac:dyDescent="0.2">
      <c r="A1304" s="531"/>
      <c r="K1304" s="504"/>
      <c r="L1304" s="503"/>
      <c r="M1304" s="503"/>
      <c r="N1304" s="504"/>
      <c r="O1304" s="504"/>
      <c r="P1304" s="504"/>
      <c r="Q1304" s="504"/>
      <c r="R1304" s="504"/>
      <c r="S1304" s="504"/>
      <c r="T1304" s="504"/>
      <c r="U1304" s="504"/>
      <c r="V1304" s="504"/>
      <c r="W1304" s="504"/>
      <c r="X1304" s="504"/>
      <c r="Y1304" s="504"/>
      <c r="Z1304" s="504"/>
      <c r="AA1304" s="504"/>
      <c r="AB1304" s="504"/>
      <c r="AC1304" s="504"/>
      <c r="AD1304" s="504"/>
    </row>
    <row r="1305" spans="1:30" s="420" customFormat="1" x14ac:dyDescent="0.2">
      <c r="A1305" s="531"/>
      <c r="K1305" s="504"/>
      <c r="L1305" s="503"/>
      <c r="M1305" s="503"/>
      <c r="N1305" s="504"/>
      <c r="O1305" s="504"/>
      <c r="P1305" s="504"/>
      <c r="Q1305" s="504"/>
      <c r="R1305" s="504"/>
      <c r="S1305" s="504"/>
      <c r="T1305" s="504"/>
      <c r="U1305" s="504"/>
      <c r="V1305" s="504"/>
      <c r="W1305" s="504"/>
      <c r="X1305" s="504"/>
      <c r="Y1305" s="504"/>
      <c r="Z1305" s="504"/>
      <c r="AA1305" s="504"/>
      <c r="AB1305" s="504"/>
      <c r="AC1305" s="504"/>
      <c r="AD1305" s="504"/>
    </row>
    <row r="1306" spans="1:30" s="420" customFormat="1" x14ac:dyDescent="0.2">
      <c r="A1306" s="531"/>
      <c r="K1306" s="504"/>
      <c r="L1306" s="503"/>
      <c r="M1306" s="503"/>
      <c r="N1306" s="504"/>
      <c r="O1306" s="504"/>
      <c r="P1306" s="504"/>
      <c r="Q1306" s="504"/>
      <c r="R1306" s="504"/>
      <c r="S1306" s="504"/>
      <c r="T1306" s="504"/>
      <c r="U1306" s="504"/>
      <c r="V1306" s="504"/>
      <c r="W1306" s="504"/>
      <c r="X1306" s="504"/>
      <c r="Y1306" s="504"/>
      <c r="Z1306" s="504"/>
      <c r="AA1306" s="504"/>
      <c r="AB1306" s="504"/>
      <c r="AC1306" s="504"/>
      <c r="AD1306" s="504"/>
    </row>
    <row r="1307" spans="1:30" s="420" customFormat="1" x14ac:dyDescent="0.2">
      <c r="A1307" s="531"/>
      <c r="K1307" s="504"/>
      <c r="L1307" s="503"/>
      <c r="M1307" s="503"/>
      <c r="N1307" s="504"/>
      <c r="O1307" s="504"/>
      <c r="P1307" s="504"/>
      <c r="Q1307" s="504"/>
      <c r="R1307" s="504"/>
      <c r="S1307" s="504"/>
      <c r="T1307" s="504"/>
      <c r="U1307" s="504"/>
      <c r="V1307" s="504"/>
      <c r="W1307" s="504"/>
      <c r="X1307" s="504"/>
      <c r="Y1307" s="504"/>
      <c r="Z1307" s="504"/>
      <c r="AA1307" s="504"/>
      <c r="AB1307" s="504"/>
      <c r="AC1307" s="504"/>
      <c r="AD1307" s="504"/>
    </row>
    <row r="1308" spans="1:30" s="420" customFormat="1" x14ac:dyDescent="0.2">
      <c r="A1308" s="531"/>
      <c r="K1308" s="504"/>
      <c r="L1308" s="503"/>
      <c r="M1308" s="503"/>
      <c r="N1308" s="504"/>
      <c r="O1308" s="504"/>
      <c r="P1308" s="504"/>
      <c r="Q1308" s="504"/>
      <c r="R1308" s="504"/>
      <c r="S1308" s="504"/>
      <c r="T1308" s="504"/>
      <c r="U1308" s="504"/>
      <c r="V1308" s="504"/>
      <c r="W1308" s="504"/>
      <c r="X1308" s="504"/>
      <c r="Y1308" s="504"/>
      <c r="Z1308" s="504"/>
      <c r="AA1308" s="504"/>
      <c r="AB1308" s="504"/>
      <c r="AC1308" s="504"/>
      <c r="AD1308" s="504"/>
    </row>
    <row r="1309" spans="1:30" s="420" customFormat="1" x14ac:dyDescent="0.2">
      <c r="A1309" s="531"/>
      <c r="K1309" s="504"/>
      <c r="L1309" s="503"/>
      <c r="M1309" s="503"/>
      <c r="N1309" s="504"/>
      <c r="O1309" s="504"/>
      <c r="P1309" s="504"/>
      <c r="Q1309" s="504"/>
      <c r="R1309" s="504"/>
      <c r="S1309" s="504"/>
      <c r="T1309" s="504"/>
      <c r="U1309" s="504"/>
      <c r="V1309" s="504"/>
      <c r="W1309" s="504"/>
      <c r="X1309" s="504"/>
      <c r="Y1309" s="504"/>
      <c r="Z1309" s="504"/>
      <c r="AA1309" s="504"/>
      <c r="AB1309" s="504"/>
      <c r="AC1309" s="504"/>
      <c r="AD1309" s="504"/>
    </row>
    <row r="1310" spans="1:30" s="420" customFormat="1" x14ac:dyDescent="0.2">
      <c r="A1310" s="531"/>
      <c r="K1310" s="504"/>
      <c r="L1310" s="503"/>
      <c r="M1310" s="503"/>
      <c r="N1310" s="504"/>
      <c r="O1310" s="504"/>
      <c r="P1310" s="504"/>
      <c r="Q1310" s="504"/>
      <c r="R1310" s="504"/>
      <c r="S1310" s="504"/>
      <c r="T1310" s="504"/>
      <c r="U1310" s="504"/>
      <c r="V1310" s="504"/>
      <c r="W1310" s="504"/>
      <c r="X1310" s="504"/>
      <c r="Y1310" s="504"/>
      <c r="Z1310" s="504"/>
      <c r="AA1310" s="504"/>
      <c r="AB1310" s="504"/>
      <c r="AC1310" s="504"/>
      <c r="AD1310" s="504"/>
    </row>
    <row r="1311" spans="1:30" s="420" customFormat="1" x14ac:dyDescent="0.2">
      <c r="A1311" s="531"/>
      <c r="K1311" s="504"/>
      <c r="L1311" s="503"/>
      <c r="M1311" s="503"/>
      <c r="N1311" s="504"/>
      <c r="O1311" s="504"/>
      <c r="P1311" s="504"/>
      <c r="Q1311" s="504"/>
      <c r="R1311" s="504"/>
      <c r="S1311" s="504"/>
      <c r="T1311" s="504"/>
      <c r="U1311" s="504"/>
      <c r="V1311" s="504"/>
      <c r="W1311" s="504"/>
      <c r="X1311" s="504"/>
      <c r="Y1311" s="504"/>
      <c r="Z1311" s="504"/>
      <c r="AA1311" s="504"/>
      <c r="AB1311" s="504"/>
      <c r="AC1311" s="504"/>
      <c r="AD1311" s="504"/>
    </row>
    <row r="1312" spans="1:30" s="420" customFormat="1" x14ac:dyDescent="0.2">
      <c r="A1312" s="531"/>
      <c r="K1312" s="504"/>
      <c r="L1312" s="503"/>
      <c r="M1312" s="503"/>
      <c r="N1312" s="504"/>
      <c r="O1312" s="504"/>
      <c r="P1312" s="504"/>
      <c r="Q1312" s="504"/>
      <c r="R1312" s="504"/>
      <c r="S1312" s="504"/>
      <c r="T1312" s="504"/>
      <c r="U1312" s="504"/>
      <c r="V1312" s="504"/>
      <c r="W1312" s="504"/>
      <c r="X1312" s="504"/>
      <c r="Y1312" s="504"/>
      <c r="Z1312" s="504"/>
      <c r="AA1312" s="504"/>
      <c r="AB1312" s="504"/>
      <c r="AC1312" s="504"/>
      <c r="AD1312" s="504"/>
    </row>
    <row r="1313" spans="1:30" s="420" customFormat="1" x14ac:dyDescent="0.2">
      <c r="A1313" s="531"/>
      <c r="K1313" s="504"/>
      <c r="L1313" s="503"/>
      <c r="M1313" s="503"/>
      <c r="N1313" s="504"/>
      <c r="O1313" s="504"/>
      <c r="P1313" s="504"/>
      <c r="Q1313" s="504"/>
      <c r="R1313" s="504"/>
      <c r="S1313" s="504"/>
      <c r="T1313" s="504"/>
      <c r="U1313" s="504"/>
      <c r="V1313" s="504"/>
      <c r="W1313" s="504"/>
      <c r="X1313" s="504"/>
      <c r="Y1313" s="504"/>
      <c r="Z1313" s="504"/>
      <c r="AA1313" s="504"/>
      <c r="AB1313" s="504"/>
      <c r="AC1313" s="504"/>
      <c r="AD1313" s="504"/>
    </row>
    <row r="1314" spans="1:30" s="420" customFormat="1" x14ac:dyDescent="0.2">
      <c r="A1314" s="531"/>
      <c r="K1314" s="504"/>
      <c r="L1314" s="503"/>
      <c r="M1314" s="503"/>
      <c r="N1314" s="504"/>
      <c r="O1314" s="504"/>
      <c r="P1314" s="504"/>
      <c r="Q1314" s="504"/>
      <c r="R1314" s="504"/>
      <c r="S1314" s="504"/>
      <c r="T1314" s="504"/>
      <c r="U1314" s="504"/>
      <c r="V1314" s="504"/>
      <c r="W1314" s="504"/>
      <c r="X1314" s="504"/>
      <c r="Y1314" s="504"/>
      <c r="Z1314" s="504"/>
      <c r="AA1314" s="504"/>
      <c r="AB1314" s="504"/>
      <c r="AC1314" s="504"/>
      <c r="AD1314" s="504"/>
    </row>
    <row r="1315" spans="1:30" s="420" customFormat="1" x14ac:dyDescent="0.2">
      <c r="A1315" s="531"/>
      <c r="K1315" s="504"/>
      <c r="L1315" s="503"/>
      <c r="M1315" s="503"/>
      <c r="N1315" s="504"/>
      <c r="O1315" s="504"/>
      <c r="P1315" s="504"/>
      <c r="Q1315" s="504"/>
      <c r="R1315" s="504"/>
      <c r="S1315" s="504"/>
      <c r="T1315" s="504"/>
      <c r="U1315" s="504"/>
      <c r="V1315" s="504"/>
      <c r="W1315" s="504"/>
      <c r="X1315" s="504"/>
      <c r="Y1315" s="504"/>
      <c r="Z1315" s="504"/>
      <c r="AA1315" s="504"/>
      <c r="AB1315" s="504"/>
      <c r="AC1315" s="504"/>
      <c r="AD1315" s="504"/>
    </row>
    <row r="1316" spans="1:30" s="420" customFormat="1" x14ac:dyDescent="0.2">
      <c r="A1316" s="531"/>
      <c r="K1316" s="504"/>
      <c r="L1316" s="503"/>
      <c r="M1316" s="503"/>
      <c r="N1316" s="504"/>
      <c r="O1316" s="504"/>
      <c r="P1316" s="504"/>
      <c r="Q1316" s="504"/>
      <c r="R1316" s="504"/>
      <c r="S1316" s="504"/>
      <c r="T1316" s="504"/>
      <c r="U1316" s="504"/>
      <c r="V1316" s="504"/>
      <c r="W1316" s="504"/>
      <c r="X1316" s="504"/>
      <c r="Y1316" s="504"/>
      <c r="Z1316" s="504"/>
      <c r="AA1316" s="504"/>
      <c r="AB1316" s="504"/>
      <c r="AC1316" s="504"/>
      <c r="AD1316" s="504"/>
    </row>
    <row r="1317" spans="1:30" s="420" customFormat="1" x14ac:dyDescent="0.2">
      <c r="A1317" s="531"/>
      <c r="K1317" s="504"/>
      <c r="L1317" s="503"/>
      <c r="M1317" s="503"/>
      <c r="N1317" s="504"/>
      <c r="O1317" s="504"/>
      <c r="P1317" s="504"/>
      <c r="Q1317" s="504"/>
      <c r="R1317" s="504"/>
      <c r="S1317" s="504"/>
      <c r="T1317" s="504"/>
      <c r="U1317" s="504"/>
      <c r="V1317" s="504"/>
      <c r="W1317" s="504"/>
      <c r="X1317" s="504"/>
      <c r="Y1317" s="504"/>
      <c r="Z1317" s="504"/>
      <c r="AA1317" s="504"/>
      <c r="AB1317" s="504"/>
      <c r="AC1317" s="504"/>
      <c r="AD1317" s="504"/>
    </row>
    <row r="1318" spans="1:30" s="420" customFormat="1" x14ac:dyDescent="0.2">
      <c r="A1318" s="531"/>
      <c r="K1318" s="504"/>
      <c r="L1318" s="503"/>
      <c r="M1318" s="503"/>
      <c r="N1318" s="504"/>
      <c r="O1318" s="504"/>
      <c r="P1318" s="504"/>
      <c r="Q1318" s="504"/>
      <c r="R1318" s="504"/>
      <c r="S1318" s="504"/>
      <c r="T1318" s="504"/>
      <c r="U1318" s="504"/>
      <c r="V1318" s="504"/>
      <c r="W1318" s="504"/>
      <c r="X1318" s="504"/>
      <c r="Y1318" s="504"/>
      <c r="Z1318" s="504"/>
      <c r="AA1318" s="504"/>
      <c r="AB1318" s="504"/>
      <c r="AC1318" s="504"/>
      <c r="AD1318" s="504"/>
    </row>
    <row r="1319" spans="1:30" s="420" customFormat="1" x14ac:dyDescent="0.2">
      <c r="A1319" s="531"/>
      <c r="K1319" s="504"/>
      <c r="L1319" s="503"/>
      <c r="M1319" s="503"/>
      <c r="N1319" s="504"/>
      <c r="O1319" s="504"/>
      <c r="P1319" s="504"/>
      <c r="Q1319" s="504"/>
      <c r="R1319" s="504"/>
      <c r="S1319" s="504"/>
      <c r="T1319" s="504"/>
      <c r="U1319" s="504"/>
      <c r="V1319" s="504"/>
      <c r="W1319" s="504"/>
      <c r="X1319" s="504"/>
      <c r="Y1319" s="504"/>
      <c r="Z1319" s="504"/>
      <c r="AA1319" s="504"/>
      <c r="AB1319" s="504"/>
      <c r="AC1319" s="504"/>
      <c r="AD1319" s="504"/>
    </row>
    <row r="1320" spans="1:30" s="420" customFormat="1" x14ac:dyDescent="0.2">
      <c r="A1320" s="531"/>
      <c r="K1320" s="504"/>
      <c r="L1320" s="503"/>
      <c r="M1320" s="503"/>
      <c r="N1320" s="504"/>
      <c r="O1320" s="504"/>
      <c r="P1320" s="504"/>
      <c r="Q1320" s="504"/>
      <c r="R1320" s="504"/>
      <c r="S1320" s="504"/>
      <c r="T1320" s="504"/>
      <c r="U1320" s="504"/>
      <c r="V1320" s="504"/>
      <c r="W1320" s="504"/>
      <c r="X1320" s="504"/>
      <c r="Y1320" s="504"/>
      <c r="Z1320" s="504"/>
      <c r="AA1320" s="504"/>
      <c r="AB1320" s="504"/>
      <c r="AC1320" s="504"/>
      <c r="AD1320" s="504"/>
    </row>
    <row r="1321" spans="1:30" s="420" customFormat="1" x14ac:dyDescent="0.2">
      <c r="A1321" s="531"/>
      <c r="K1321" s="504"/>
      <c r="L1321" s="503"/>
      <c r="M1321" s="503"/>
      <c r="N1321" s="504"/>
      <c r="O1321" s="504"/>
      <c r="P1321" s="504"/>
      <c r="Q1321" s="504"/>
      <c r="R1321" s="504"/>
      <c r="S1321" s="504"/>
      <c r="T1321" s="504"/>
      <c r="U1321" s="504"/>
      <c r="V1321" s="504"/>
      <c r="W1321" s="504"/>
      <c r="X1321" s="504"/>
      <c r="Y1321" s="504"/>
      <c r="Z1321" s="504"/>
      <c r="AA1321" s="504"/>
      <c r="AB1321" s="504"/>
      <c r="AC1321" s="504"/>
      <c r="AD1321" s="504"/>
    </row>
    <row r="1322" spans="1:30" s="420" customFormat="1" x14ac:dyDescent="0.2">
      <c r="A1322" s="531"/>
      <c r="K1322" s="504"/>
      <c r="L1322" s="503"/>
      <c r="M1322" s="503"/>
      <c r="N1322" s="504"/>
      <c r="O1322" s="504"/>
      <c r="P1322" s="504"/>
      <c r="Q1322" s="504"/>
      <c r="R1322" s="504"/>
      <c r="S1322" s="504"/>
      <c r="T1322" s="504"/>
      <c r="U1322" s="504"/>
      <c r="V1322" s="504"/>
      <c r="W1322" s="504"/>
      <c r="X1322" s="504"/>
      <c r="Y1322" s="504"/>
      <c r="Z1322" s="504"/>
      <c r="AA1322" s="504"/>
      <c r="AB1322" s="504"/>
      <c r="AC1322" s="504"/>
      <c r="AD1322" s="504"/>
    </row>
    <row r="1323" spans="1:30" s="420" customFormat="1" x14ac:dyDescent="0.2">
      <c r="A1323" s="531"/>
      <c r="K1323" s="504"/>
      <c r="L1323" s="503"/>
      <c r="M1323" s="503"/>
      <c r="N1323" s="504"/>
      <c r="O1323" s="504"/>
      <c r="P1323" s="504"/>
      <c r="Q1323" s="504"/>
      <c r="R1323" s="504"/>
      <c r="S1323" s="504"/>
      <c r="T1323" s="504"/>
      <c r="U1323" s="504"/>
      <c r="V1323" s="504"/>
      <c r="W1323" s="504"/>
      <c r="X1323" s="504"/>
      <c r="Y1323" s="504"/>
      <c r="Z1323" s="504"/>
      <c r="AA1323" s="504"/>
      <c r="AB1323" s="504"/>
      <c r="AC1323" s="504"/>
      <c r="AD1323" s="504"/>
    </row>
    <row r="1324" spans="1:30" s="420" customFormat="1" x14ac:dyDescent="0.2">
      <c r="A1324" s="531"/>
      <c r="K1324" s="504"/>
      <c r="L1324" s="503"/>
      <c r="M1324" s="503"/>
      <c r="N1324" s="504"/>
      <c r="O1324" s="504"/>
      <c r="P1324" s="504"/>
      <c r="Q1324" s="504"/>
      <c r="R1324" s="504"/>
      <c r="S1324" s="504"/>
      <c r="T1324" s="504"/>
      <c r="U1324" s="504"/>
      <c r="V1324" s="504"/>
      <c r="W1324" s="504"/>
      <c r="X1324" s="504"/>
      <c r="Y1324" s="504"/>
      <c r="Z1324" s="504"/>
      <c r="AA1324" s="504"/>
      <c r="AB1324" s="504"/>
      <c r="AC1324" s="504"/>
      <c r="AD1324" s="504"/>
    </row>
    <row r="1325" spans="1:30" s="420" customFormat="1" x14ac:dyDescent="0.2">
      <c r="A1325" s="531"/>
      <c r="K1325" s="504"/>
      <c r="L1325" s="503"/>
      <c r="M1325" s="503"/>
      <c r="N1325" s="504"/>
      <c r="O1325" s="504"/>
      <c r="P1325" s="504"/>
      <c r="Q1325" s="504"/>
      <c r="R1325" s="504"/>
      <c r="S1325" s="504"/>
      <c r="T1325" s="504"/>
      <c r="U1325" s="504"/>
      <c r="V1325" s="504"/>
      <c r="W1325" s="504"/>
      <c r="X1325" s="504"/>
      <c r="Y1325" s="504"/>
      <c r="Z1325" s="504"/>
      <c r="AA1325" s="504"/>
      <c r="AB1325" s="504"/>
      <c r="AC1325" s="504"/>
      <c r="AD1325" s="504"/>
    </row>
    <row r="1326" spans="1:30" s="420" customFormat="1" x14ac:dyDescent="0.2">
      <c r="A1326" s="531"/>
      <c r="K1326" s="504"/>
      <c r="L1326" s="503"/>
      <c r="M1326" s="503"/>
      <c r="N1326" s="504"/>
      <c r="O1326" s="504"/>
      <c r="P1326" s="504"/>
      <c r="Q1326" s="504"/>
      <c r="R1326" s="504"/>
      <c r="S1326" s="504"/>
      <c r="T1326" s="504"/>
      <c r="U1326" s="504"/>
      <c r="V1326" s="504"/>
      <c r="W1326" s="504"/>
      <c r="X1326" s="504"/>
      <c r="Y1326" s="504"/>
      <c r="Z1326" s="504"/>
      <c r="AA1326" s="504"/>
      <c r="AB1326" s="504"/>
      <c r="AC1326" s="504"/>
      <c r="AD1326" s="504"/>
    </row>
    <row r="1327" spans="1:30" s="420" customFormat="1" x14ac:dyDescent="0.2">
      <c r="A1327" s="531"/>
      <c r="K1327" s="504"/>
      <c r="L1327" s="503"/>
      <c r="M1327" s="503"/>
      <c r="N1327" s="504"/>
      <c r="O1327" s="504"/>
      <c r="P1327" s="504"/>
      <c r="Q1327" s="504"/>
      <c r="R1327" s="504"/>
      <c r="S1327" s="504"/>
      <c r="T1327" s="504"/>
      <c r="U1327" s="504"/>
      <c r="V1327" s="504"/>
      <c r="W1327" s="504"/>
      <c r="X1327" s="504"/>
      <c r="Y1327" s="504"/>
      <c r="Z1327" s="504"/>
      <c r="AA1327" s="504"/>
      <c r="AB1327" s="504"/>
      <c r="AC1327" s="504"/>
      <c r="AD1327" s="504"/>
    </row>
    <row r="1328" spans="1:30" s="420" customFormat="1" x14ac:dyDescent="0.2">
      <c r="A1328" s="531"/>
      <c r="K1328" s="504"/>
      <c r="L1328" s="503"/>
      <c r="M1328" s="503"/>
      <c r="N1328" s="504"/>
      <c r="O1328" s="504"/>
      <c r="P1328" s="504"/>
      <c r="Q1328" s="504"/>
      <c r="R1328" s="504"/>
      <c r="S1328" s="504"/>
      <c r="T1328" s="504"/>
      <c r="U1328" s="504"/>
      <c r="V1328" s="504"/>
      <c r="W1328" s="504"/>
      <c r="X1328" s="504"/>
      <c r="Y1328" s="504"/>
      <c r="Z1328" s="504"/>
      <c r="AA1328" s="504"/>
      <c r="AB1328" s="504"/>
      <c r="AC1328" s="504"/>
      <c r="AD1328" s="504"/>
    </row>
    <row r="1329" spans="1:30" s="420" customFormat="1" x14ac:dyDescent="0.2">
      <c r="A1329" s="531"/>
      <c r="K1329" s="504"/>
      <c r="L1329" s="503"/>
      <c r="M1329" s="503"/>
      <c r="N1329" s="504"/>
      <c r="O1329" s="504"/>
      <c r="P1329" s="504"/>
      <c r="Q1329" s="504"/>
      <c r="R1329" s="504"/>
      <c r="S1329" s="504"/>
      <c r="T1329" s="504"/>
      <c r="U1329" s="504"/>
      <c r="V1329" s="504"/>
      <c r="W1329" s="504"/>
      <c r="X1329" s="504"/>
      <c r="Y1329" s="504"/>
      <c r="Z1329" s="504"/>
      <c r="AA1329" s="504"/>
      <c r="AB1329" s="504"/>
      <c r="AC1329" s="504"/>
      <c r="AD1329" s="504"/>
    </row>
    <row r="1330" spans="1:30" s="420" customFormat="1" x14ac:dyDescent="0.2">
      <c r="A1330" s="531"/>
      <c r="K1330" s="504"/>
      <c r="L1330" s="503"/>
      <c r="M1330" s="503"/>
      <c r="N1330" s="504"/>
      <c r="O1330" s="504"/>
      <c r="P1330" s="504"/>
      <c r="Q1330" s="504"/>
      <c r="R1330" s="504"/>
      <c r="S1330" s="504"/>
      <c r="T1330" s="504"/>
      <c r="U1330" s="504"/>
      <c r="V1330" s="504"/>
      <c r="W1330" s="504"/>
      <c r="X1330" s="504"/>
      <c r="Y1330" s="504"/>
      <c r="Z1330" s="504"/>
      <c r="AA1330" s="504"/>
      <c r="AB1330" s="504"/>
      <c r="AC1330" s="504"/>
      <c r="AD1330" s="504"/>
    </row>
    <row r="1331" spans="1:30" s="420" customFormat="1" x14ac:dyDescent="0.2">
      <c r="A1331" s="531"/>
      <c r="K1331" s="504"/>
      <c r="L1331" s="503"/>
      <c r="M1331" s="503"/>
      <c r="N1331" s="504"/>
      <c r="O1331" s="504"/>
      <c r="P1331" s="504"/>
      <c r="Q1331" s="504"/>
      <c r="R1331" s="504"/>
      <c r="S1331" s="504"/>
      <c r="T1331" s="504"/>
      <c r="U1331" s="504"/>
      <c r="V1331" s="504"/>
      <c r="W1331" s="504"/>
      <c r="X1331" s="504"/>
      <c r="Y1331" s="504"/>
      <c r="Z1331" s="504"/>
      <c r="AA1331" s="504"/>
      <c r="AB1331" s="504"/>
      <c r="AC1331" s="504"/>
      <c r="AD1331" s="504"/>
    </row>
    <row r="1332" spans="1:30" s="420" customFormat="1" x14ac:dyDescent="0.2">
      <c r="A1332" s="531"/>
      <c r="K1332" s="504"/>
      <c r="L1332" s="503"/>
      <c r="M1332" s="503"/>
      <c r="N1332" s="504"/>
      <c r="O1332" s="504"/>
      <c r="P1332" s="504"/>
      <c r="Q1332" s="504"/>
      <c r="R1332" s="504"/>
      <c r="S1332" s="504"/>
      <c r="T1332" s="504"/>
      <c r="U1332" s="504"/>
      <c r="V1332" s="504"/>
      <c r="W1332" s="504"/>
      <c r="X1332" s="504"/>
      <c r="Y1332" s="504"/>
      <c r="Z1332" s="504"/>
      <c r="AA1332" s="504"/>
      <c r="AB1332" s="504"/>
      <c r="AC1332" s="504"/>
      <c r="AD1332" s="504"/>
    </row>
    <row r="1333" spans="1:30" s="420" customFormat="1" x14ac:dyDescent="0.2">
      <c r="A1333" s="531"/>
      <c r="K1333" s="504"/>
      <c r="L1333" s="503"/>
      <c r="M1333" s="503"/>
      <c r="N1333" s="504"/>
      <c r="O1333" s="504"/>
      <c r="P1333" s="504"/>
      <c r="Q1333" s="504"/>
      <c r="R1333" s="504"/>
      <c r="S1333" s="504"/>
      <c r="T1333" s="504"/>
      <c r="U1333" s="504"/>
      <c r="V1333" s="504"/>
      <c r="W1333" s="504"/>
      <c r="X1333" s="504"/>
      <c r="Y1333" s="504"/>
      <c r="Z1333" s="504"/>
      <c r="AA1333" s="504"/>
      <c r="AB1333" s="504"/>
      <c r="AC1333" s="504"/>
      <c r="AD1333" s="504"/>
    </row>
    <row r="1334" spans="1:30" s="420" customFormat="1" x14ac:dyDescent="0.2">
      <c r="A1334" s="531"/>
      <c r="K1334" s="504"/>
      <c r="L1334" s="503"/>
      <c r="M1334" s="503"/>
      <c r="N1334" s="504"/>
      <c r="O1334" s="504"/>
      <c r="P1334" s="504"/>
      <c r="Q1334" s="504"/>
      <c r="R1334" s="504"/>
      <c r="S1334" s="504"/>
      <c r="T1334" s="504"/>
      <c r="U1334" s="504"/>
      <c r="V1334" s="504"/>
      <c r="W1334" s="504"/>
      <c r="X1334" s="504"/>
      <c r="Y1334" s="504"/>
      <c r="Z1334" s="504"/>
      <c r="AA1334" s="504"/>
      <c r="AB1334" s="504"/>
      <c r="AC1334" s="504"/>
      <c r="AD1334" s="504"/>
    </row>
    <row r="1335" spans="1:30" s="420" customFormat="1" x14ac:dyDescent="0.2">
      <c r="A1335" s="531"/>
      <c r="K1335" s="504"/>
      <c r="L1335" s="503"/>
      <c r="M1335" s="503"/>
      <c r="N1335" s="504"/>
      <c r="O1335" s="504"/>
      <c r="P1335" s="504"/>
      <c r="Q1335" s="504"/>
      <c r="R1335" s="504"/>
      <c r="S1335" s="504"/>
      <c r="T1335" s="504"/>
      <c r="U1335" s="504"/>
      <c r="V1335" s="504"/>
      <c r="W1335" s="504"/>
      <c r="X1335" s="504"/>
      <c r="Y1335" s="504"/>
      <c r="Z1335" s="504"/>
      <c r="AA1335" s="504"/>
      <c r="AB1335" s="504"/>
      <c r="AC1335" s="504"/>
      <c r="AD1335" s="504"/>
    </row>
    <row r="1336" spans="1:30" s="420" customFormat="1" x14ac:dyDescent="0.2">
      <c r="A1336" s="531"/>
      <c r="K1336" s="504"/>
      <c r="L1336" s="503"/>
      <c r="M1336" s="503"/>
      <c r="N1336" s="504"/>
      <c r="O1336" s="504"/>
      <c r="P1336" s="504"/>
      <c r="Q1336" s="504"/>
      <c r="R1336" s="504"/>
      <c r="S1336" s="504"/>
      <c r="T1336" s="504"/>
      <c r="U1336" s="504"/>
      <c r="V1336" s="504"/>
      <c r="W1336" s="504"/>
      <c r="X1336" s="504"/>
      <c r="Y1336" s="504"/>
      <c r="Z1336" s="504"/>
      <c r="AA1336" s="504"/>
      <c r="AB1336" s="504"/>
      <c r="AC1336" s="504"/>
      <c r="AD1336" s="504"/>
    </row>
    <row r="1337" spans="1:30" s="420" customFormat="1" x14ac:dyDescent="0.2">
      <c r="A1337" s="531"/>
      <c r="K1337" s="504"/>
      <c r="L1337" s="503"/>
      <c r="M1337" s="503"/>
      <c r="N1337" s="504"/>
      <c r="O1337" s="504"/>
      <c r="P1337" s="504"/>
      <c r="Q1337" s="504"/>
      <c r="R1337" s="504"/>
      <c r="S1337" s="504"/>
      <c r="T1337" s="504"/>
      <c r="U1337" s="504"/>
      <c r="V1337" s="504"/>
      <c r="W1337" s="504"/>
      <c r="X1337" s="504"/>
      <c r="Y1337" s="504"/>
      <c r="Z1337" s="504"/>
      <c r="AA1337" s="504"/>
      <c r="AB1337" s="504"/>
      <c r="AC1337" s="504"/>
      <c r="AD1337" s="504"/>
    </row>
    <row r="1338" spans="1:30" s="420" customFormat="1" x14ac:dyDescent="0.2">
      <c r="A1338" s="531"/>
      <c r="K1338" s="504"/>
      <c r="L1338" s="503"/>
      <c r="M1338" s="503"/>
      <c r="N1338" s="504"/>
      <c r="O1338" s="504"/>
      <c r="P1338" s="504"/>
      <c r="Q1338" s="504"/>
      <c r="R1338" s="504"/>
      <c r="S1338" s="504"/>
      <c r="T1338" s="504"/>
      <c r="U1338" s="504"/>
      <c r="V1338" s="504"/>
      <c r="W1338" s="504"/>
      <c r="X1338" s="504"/>
      <c r="Y1338" s="504"/>
      <c r="Z1338" s="504"/>
      <c r="AA1338" s="504"/>
      <c r="AB1338" s="504"/>
      <c r="AC1338" s="504"/>
      <c r="AD1338" s="504"/>
    </row>
    <row r="1339" spans="1:30" s="420" customFormat="1" x14ac:dyDescent="0.2">
      <c r="A1339" s="531"/>
      <c r="K1339" s="504"/>
      <c r="L1339" s="503"/>
      <c r="M1339" s="503"/>
      <c r="N1339" s="504"/>
      <c r="O1339" s="504"/>
      <c r="P1339" s="504"/>
      <c r="Q1339" s="504"/>
      <c r="R1339" s="504"/>
      <c r="S1339" s="504"/>
      <c r="T1339" s="504"/>
      <c r="U1339" s="504"/>
      <c r="V1339" s="504"/>
      <c r="W1339" s="504"/>
      <c r="X1339" s="504"/>
      <c r="Y1339" s="504"/>
      <c r="Z1339" s="504"/>
      <c r="AA1339" s="504"/>
      <c r="AB1339" s="504"/>
      <c r="AC1339" s="504"/>
      <c r="AD1339" s="504"/>
    </row>
    <row r="1340" spans="1:30" s="420" customFormat="1" x14ac:dyDescent="0.2">
      <c r="A1340" s="531"/>
      <c r="K1340" s="504"/>
      <c r="L1340" s="503"/>
      <c r="M1340" s="503"/>
      <c r="N1340" s="504"/>
      <c r="O1340" s="504"/>
      <c r="P1340" s="504"/>
      <c r="Q1340" s="504"/>
      <c r="R1340" s="504"/>
      <c r="S1340" s="504"/>
      <c r="T1340" s="504"/>
      <c r="U1340" s="504"/>
      <c r="V1340" s="504"/>
      <c r="W1340" s="504"/>
      <c r="X1340" s="504"/>
      <c r="Y1340" s="504"/>
      <c r="Z1340" s="504"/>
      <c r="AA1340" s="504"/>
      <c r="AB1340" s="504"/>
      <c r="AC1340" s="504"/>
      <c r="AD1340" s="504"/>
    </row>
    <row r="1341" spans="1:30" s="420" customFormat="1" x14ac:dyDescent="0.2">
      <c r="A1341" s="531"/>
      <c r="K1341" s="504"/>
      <c r="L1341" s="503"/>
      <c r="M1341" s="503"/>
      <c r="N1341" s="504"/>
      <c r="O1341" s="504"/>
      <c r="P1341" s="504"/>
      <c r="Q1341" s="504"/>
      <c r="R1341" s="504"/>
      <c r="S1341" s="504"/>
      <c r="T1341" s="504"/>
      <c r="U1341" s="504"/>
      <c r="V1341" s="504"/>
      <c r="W1341" s="504"/>
      <c r="X1341" s="504"/>
      <c r="Y1341" s="504"/>
      <c r="Z1341" s="504"/>
      <c r="AA1341" s="504"/>
      <c r="AB1341" s="504"/>
      <c r="AC1341" s="504"/>
      <c r="AD1341" s="504"/>
    </row>
    <row r="1342" spans="1:30" s="420" customFormat="1" x14ac:dyDescent="0.2">
      <c r="A1342" s="531"/>
      <c r="K1342" s="504"/>
      <c r="L1342" s="503"/>
      <c r="M1342" s="503"/>
      <c r="N1342" s="504"/>
      <c r="O1342" s="504"/>
      <c r="P1342" s="504"/>
      <c r="Q1342" s="504"/>
      <c r="R1342" s="504"/>
      <c r="S1342" s="504"/>
      <c r="T1342" s="504"/>
      <c r="U1342" s="504"/>
      <c r="V1342" s="504"/>
      <c r="W1342" s="504"/>
      <c r="X1342" s="504"/>
      <c r="Y1342" s="504"/>
      <c r="Z1342" s="504"/>
      <c r="AA1342" s="504"/>
      <c r="AB1342" s="504"/>
      <c r="AC1342" s="504"/>
      <c r="AD1342" s="504"/>
    </row>
    <row r="1343" spans="1:30" s="420" customFormat="1" x14ac:dyDescent="0.2">
      <c r="A1343" s="531"/>
      <c r="K1343" s="504"/>
      <c r="L1343" s="503"/>
      <c r="M1343" s="503"/>
      <c r="N1343" s="504"/>
      <c r="O1343" s="504"/>
      <c r="P1343" s="504"/>
      <c r="Q1343" s="504"/>
      <c r="R1343" s="504"/>
      <c r="S1343" s="504"/>
      <c r="T1343" s="504"/>
      <c r="U1343" s="504"/>
      <c r="V1343" s="504"/>
      <c r="W1343" s="504"/>
      <c r="X1343" s="504"/>
      <c r="Y1343" s="504"/>
      <c r="Z1343" s="504"/>
      <c r="AA1343" s="504"/>
      <c r="AB1343" s="504"/>
      <c r="AC1343" s="504"/>
      <c r="AD1343" s="504"/>
    </row>
    <row r="1344" spans="1:30" s="420" customFormat="1" x14ac:dyDescent="0.2">
      <c r="A1344" s="531"/>
      <c r="K1344" s="504"/>
      <c r="L1344" s="503"/>
      <c r="M1344" s="503"/>
      <c r="N1344" s="504"/>
      <c r="O1344" s="504"/>
      <c r="P1344" s="504"/>
      <c r="Q1344" s="504"/>
      <c r="R1344" s="504"/>
      <c r="S1344" s="504"/>
      <c r="T1344" s="504"/>
      <c r="U1344" s="504"/>
      <c r="V1344" s="504"/>
      <c r="W1344" s="504"/>
      <c r="X1344" s="504"/>
      <c r="Y1344" s="504"/>
      <c r="Z1344" s="504"/>
      <c r="AA1344" s="504"/>
      <c r="AB1344" s="504"/>
      <c r="AC1344" s="504"/>
      <c r="AD1344" s="504"/>
    </row>
    <row r="1345" spans="1:30" s="420" customFormat="1" x14ac:dyDescent="0.2">
      <c r="A1345" s="531"/>
      <c r="K1345" s="504"/>
      <c r="L1345" s="503"/>
      <c r="M1345" s="503"/>
      <c r="N1345" s="504"/>
      <c r="O1345" s="504"/>
      <c r="P1345" s="504"/>
      <c r="Q1345" s="504"/>
      <c r="R1345" s="504"/>
      <c r="S1345" s="504"/>
      <c r="T1345" s="504"/>
      <c r="U1345" s="504"/>
      <c r="V1345" s="504"/>
      <c r="W1345" s="504"/>
      <c r="X1345" s="504"/>
      <c r="Y1345" s="504"/>
      <c r="Z1345" s="504"/>
      <c r="AA1345" s="504"/>
      <c r="AB1345" s="504"/>
      <c r="AC1345" s="504"/>
      <c r="AD1345" s="504"/>
    </row>
    <row r="1346" spans="1:30" s="420" customFormat="1" x14ac:dyDescent="0.2">
      <c r="A1346" s="531"/>
      <c r="K1346" s="504"/>
      <c r="L1346" s="503"/>
      <c r="M1346" s="503"/>
      <c r="N1346" s="504"/>
      <c r="O1346" s="504"/>
      <c r="P1346" s="504"/>
      <c r="Q1346" s="504"/>
      <c r="R1346" s="504"/>
      <c r="S1346" s="504"/>
      <c r="T1346" s="504"/>
      <c r="U1346" s="504"/>
      <c r="V1346" s="504"/>
      <c r="W1346" s="504"/>
      <c r="X1346" s="504"/>
      <c r="Y1346" s="504"/>
      <c r="Z1346" s="504"/>
      <c r="AA1346" s="504"/>
      <c r="AB1346" s="504"/>
      <c r="AC1346" s="504"/>
      <c r="AD1346" s="504"/>
    </row>
    <row r="1347" spans="1:30" s="420" customFormat="1" x14ac:dyDescent="0.2">
      <c r="A1347" s="531"/>
      <c r="K1347" s="504"/>
      <c r="L1347" s="503"/>
      <c r="M1347" s="503"/>
      <c r="N1347" s="504"/>
      <c r="O1347" s="504"/>
      <c r="P1347" s="504"/>
      <c r="Q1347" s="504"/>
      <c r="R1347" s="504"/>
      <c r="S1347" s="504"/>
      <c r="T1347" s="504"/>
      <c r="U1347" s="504"/>
      <c r="V1347" s="504"/>
      <c r="W1347" s="504"/>
      <c r="X1347" s="504"/>
      <c r="Y1347" s="504"/>
      <c r="Z1347" s="504"/>
      <c r="AA1347" s="504"/>
      <c r="AB1347" s="504"/>
      <c r="AC1347" s="504"/>
      <c r="AD1347" s="504"/>
    </row>
    <row r="1348" spans="1:30" s="420" customFormat="1" x14ac:dyDescent="0.2">
      <c r="A1348" s="531"/>
      <c r="K1348" s="504"/>
      <c r="L1348" s="503"/>
      <c r="M1348" s="503"/>
      <c r="N1348" s="504"/>
      <c r="O1348" s="504"/>
      <c r="P1348" s="504"/>
      <c r="Q1348" s="504"/>
      <c r="R1348" s="504"/>
      <c r="S1348" s="504"/>
      <c r="T1348" s="504"/>
      <c r="U1348" s="504"/>
      <c r="V1348" s="504"/>
      <c r="W1348" s="504"/>
      <c r="X1348" s="504"/>
      <c r="Y1348" s="504"/>
      <c r="Z1348" s="504"/>
      <c r="AA1348" s="504"/>
      <c r="AB1348" s="504"/>
      <c r="AC1348" s="504"/>
      <c r="AD1348" s="504"/>
    </row>
    <row r="1349" spans="1:30" s="420" customFormat="1" x14ac:dyDescent="0.2">
      <c r="A1349" s="531"/>
      <c r="K1349" s="504"/>
      <c r="L1349" s="503"/>
      <c r="M1349" s="503"/>
      <c r="N1349" s="504"/>
      <c r="O1349" s="504"/>
      <c r="P1349" s="504"/>
      <c r="Q1349" s="504"/>
      <c r="R1349" s="504"/>
      <c r="S1349" s="504"/>
      <c r="T1349" s="504"/>
      <c r="U1349" s="504"/>
      <c r="V1349" s="504"/>
      <c r="W1349" s="504"/>
      <c r="X1349" s="504"/>
      <c r="Y1349" s="504"/>
      <c r="Z1349" s="504"/>
      <c r="AA1349" s="504"/>
      <c r="AB1349" s="504"/>
      <c r="AC1349" s="504"/>
      <c r="AD1349" s="504"/>
    </row>
    <row r="1350" spans="1:30" s="420" customFormat="1" x14ac:dyDescent="0.2">
      <c r="A1350" s="531"/>
      <c r="K1350" s="504"/>
      <c r="L1350" s="503"/>
      <c r="M1350" s="503"/>
      <c r="N1350" s="504"/>
      <c r="O1350" s="504"/>
      <c r="P1350" s="504"/>
      <c r="Q1350" s="504"/>
      <c r="R1350" s="504"/>
      <c r="S1350" s="504"/>
      <c r="T1350" s="504"/>
      <c r="U1350" s="504"/>
      <c r="V1350" s="504"/>
      <c r="W1350" s="504"/>
      <c r="X1350" s="504"/>
      <c r="Y1350" s="504"/>
      <c r="Z1350" s="504"/>
      <c r="AA1350" s="504"/>
      <c r="AB1350" s="504"/>
      <c r="AC1350" s="504"/>
      <c r="AD1350" s="504"/>
    </row>
    <row r="1351" spans="1:30" s="420" customFormat="1" x14ac:dyDescent="0.2">
      <c r="A1351" s="531"/>
      <c r="K1351" s="504"/>
      <c r="L1351" s="503"/>
      <c r="M1351" s="503"/>
      <c r="N1351" s="504"/>
      <c r="O1351" s="504"/>
      <c r="P1351" s="504"/>
      <c r="Q1351" s="504"/>
      <c r="R1351" s="504"/>
      <c r="S1351" s="504"/>
      <c r="T1351" s="504"/>
      <c r="U1351" s="504"/>
      <c r="V1351" s="504"/>
      <c r="W1351" s="504"/>
      <c r="X1351" s="504"/>
      <c r="Y1351" s="504"/>
      <c r="Z1351" s="504"/>
      <c r="AA1351" s="504"/>
      <c r="AB1351" s="504"/>
      <c r="AC1351" s="504"/>
      <c r="AD1351" s="504"/>
    </row>
    <row r="1352" spans="1:30" s="420" customFormat="1" x14ac:dyDescent="0.2">
      <c r="A1352" s="531"/>
      <c r="K1352" s="504"/>
      <c r="L1352" s="503"/>
      <c r="M1352" s="503"/>
      <c r="N1352" s="504"/>
      <c r="O1352" s="504"/>
      <c r="P1352" s="504"/>
      <c r="Q1352" s="504"/>
      <c r="R1352" s="504"/>
      <c r="S1352" s="504"/>
      <c r="T1352" s="504"/>
      <c r="U1352" s="504"/>
      <c r="V1352" s="504"/>
      <c r="W1352" s="504"/>
      <c r="X1352" s="504"/>
      <c r="Y1352" s="504"/>
      <c r="Z1352" s="504"/>
      <c r="AA1352" s="504"/>
      <c r="AB1352" s="504"/>
      <c r="AC1352" s="504"/>
      <c r="AD1352" s="504"/>
    </row>
    <row r="1353" spans="1:30" s="420" customFormat="1" x14ac:dyDescent="0.2">
      <c r="A1353" s="531"/>
      <c r="K1353" s="504"/>
      <c r="L1353" s="503"/>
      <c r="M1353" s="503"/>
      <c r="N1353" s="504"/>
      <c r="O1353" s="504"/>
      <c r="P1353" s="504"/>
      <c r="Q1353" s="504"/>
      <c r="R1353" s="504"/>
      <c r="S1353" s="504"/>
      <c r="T1353" s="504"/>
      <c r="U1353" s="504"/>
      <c r="V1353" s="504"/>
      <c r="W1353" s="504"/>
      <c r="X1353" s="504"/>
      <c r="Y1353" s="504"/>
      <c r="Z1353" s="504"/>
      <c r="AA1353" s="504"/>
      <c r="AB1353" s="504"/>
      <c r="AC1353" s="504"/>
      <c r="AD1353" s="504"/>
    </row>
    <row r="1354" spans="1:30" s="420" customFormat="1" x14ac:dyDescent="0.2">
      <c r="A1354" s="531"/>
      <c r="K1354" s="504"/>
      <c r="L1354" s="503"/>
      <c r="M1354" s="503"/>
      <c r="N1354" s="504"/>
      <c r="O1354" s="504"/>
      <c r="P1354" s="504"/>
      <c r="Q1354" s="504"/>
      <c r="R1354" s="504"/>
      <c r="S1354" s="504"/>
      <c r="T1354" s="504"/>
      <c r="U1354" s="504"/>
      <c r="V1354" s="504"/>
      <c r="W1354" s="504"/>
      <c r="X1354" s="504"/>
      <c r="Y1354" s="504"/>
      <c r="Z1354" s="504"/>
      <c r="AA1354" s="504"/>
      <c r="AB1354" s="504"/>
      <c r="AC1354" s="504"/>
      <c r="AD1354" s="504"/>
    </row>
    <row r="1355" spans="1:30" s="420" customFormat="1" x14ac:dyDescent="0.2">
      <c r="A1355" s="531"/>
      <c r="K1355" s="504"/>
      <c r="L1355" s="503"/>
      <c r="M1355" s="503"/>
      <c r="N1355" s="504"/>
      <c r="O1355" s="504"/>
      <c r="P1355" s="504"/>
      <c r="Q1355" s="504"/>
      <c r="R1355" s="504"/>
      <c r="S1355" s="504"/>
      <c r="T1355" s="504"/>
      <c r="U1355" s="504"/>
      <c r="V1355" s="504"/>
      <c r="W1355" s="504"/>
      <c r="X1355" s="504"/>
      <c r="Y1355" s="504"/>
      <c r="Z1355" s="504"/>
      <c r="AA1355" s="504"/>
      <c r="AB1355" s="504"/>
      <c r="AC1355" s="504"/>
      <c r="AD1355" s="504"/>
    </row>
    <row r="1356" spans="1:30" s="420" customFormat="1" x14ac:dyDescent="0.2">
      <c r="A1356" s="531"/>
      <c r="K1356" s="504"/>
      <c r="L1356" s="503"/>
      <c r="M1356" s="503"/>
      <c r="N1356" s="504"/>
      <c r="O1356" s="504"/>
      <c r="P1356" s="504"/>
      <c r="Q1356" s="504"/>
      <c r="R1356" s="504"/>
      <c r="S1356" s="504"/>
      <c r="T1356" s="504"/>
      <c r="U1356" s="504"/>
      <c r="V1356" s="504"/>
      <c r="W1356" s="504"/>
      <c r="X1356" s="504"/>
      <c r="Y1356" s="504"/>
      <c r="Z1356" s="504"/>
      <c r="AA1356" s="504"/>
      <c r="AB1356" s="504"/>
      <c r="AC1356" s="504"/>
      <c r="AD1356" s="504"/>
    </row>
    <row r="1357" spans="1:30" s="420" customFormat="1" x14ac:dyDescent="0.2">
      <c r="A1357" s="531"/>
      <c r="K1357" s="504"/>
      <c r="L1357" s="503"/>
      <c r="M1357" s="503"/>
      <c r="N1357" s="504"/>
      <c r="O1357" s="504"/>
      <c r="P1357" s="504"/>
      <c r="Q1357" s="504"/>
      <c r="R1357" s="504"/>
      <c r="S1357" s="504"/>
      <c r="T1357" s="504"/>
      <c r="U1357" s="504"/>
      <c r="V1357" s="504"/>
      <c r="W1357" s="504"/>
      <c r="X1357" s="504"/>
      <c r="Y1357" s="504"/>
      <c r="Z1357" s="504"/>
      <c r="AA1357" s="504"/>
      <c r="AB1357" s="504"/>
      <c r="AC1357" s="504"/>
      <c r="AD1357" s="504"/>
    </row>
    <row r="1358" spans="1:30" s="420" customFormat="1" x14ac:dyDescent="0.2">
      <c r="A1358" s="531"/>
      <c r="K1358" s="504"/>
      <c r="L1358" s="503"/>
      <c r="M1358" s="503"/>
      <c r="N1358" s="504"/>
      <c r="O1358" s="504"/>
      <c r="P1358" s="504"/>
      <c r="Q1358" s="504"/>
      <c r="R1358" s="504"/>
      <c r="S1358" s="504"/>
      <c r="T1358" s="504"/>
      <c r="U1358" s="504"/>
      <c r="V1358" s="504"/>
      <c r="W1358" s="504"/>
      <c r="X1358" s="504"/>
      <c r="Y1358" s="504"/>
      <c r="Z1358" s="504"/>
      <c r="AA1358" s="504"/>
      <c r="AB1358" s="504"/>
      <c r="AC1358" s="504"/>
      <c r="AD1358" s="504"/>
    </row>
    <row r="1359" spans="1:30" s="420" customFormat="1" x14ac:dyDescent="0.2">
      <c r="A1359" s="531"/>
      <c r="K1359" s="504"/>
      <c r="L1359" s="503"/>
      <c r="M1359" s="503"/>
      <c r="N1359" s="504"/>
      <c r="O1359" s="504"/>
      <c r="P1359" s="504"/>
      <c r="Q1359" s="504"/>
      <c r="R1359" s="504"/>
      <c r="S1359" s="504"/>
      <c r="T1359" s="504"/>
      <c r="U1359" s="504"/>
      <c r="V1359" s="504"/>
      <c r="W1359" s="504"/>
      <c r="X1359" s="504"/>
      <c r="Y1359" s="504"/>
      <c r="Z1359" s="504"/>
      <c r="AA1359" s="504"/>
      <c r="AB1359" s="504"/>
      <c r="AC1359" s="504"/>
      <c r="AD1359" s="504"/>
    </row>
    <row r="1360" spans="1:30" s="420" customFormat="1" x14ac:dyDescent="0.2">
      <c r="A1360" s="531"/>
      <c r="K1360" s="504"/>
      <c r="L1360" s="503"/>
      <c r="M1360" s="503"/>
      <c r="N1360" s="504"/>
      <c r="O1360" s="504"/>
      <c r="P1360" s="504"/>
      <c r="Q1360" s="504"/>
      <c r="R1360" s="504"/>
      <c r="S1360" s="504"/>
      <c r="T1360" s="504"/>
      <c r="U1360" s="504"/>
      <c r="V1360" s="504"/>
      <c r="W1360" s="504"/>
      <c r="X1360" s="504"/>
      <c r="Y1360" s="504"/>
      <c r="Z1360" s="504"/>
      <c r="AA1360" s="504"/>
      <c r="AB1360" s="504"/>
      <c r="AC1360" s="504"/>
      <c r="AD1360" s="504"/>
    </row>
    <row r="1361" spans="1:30" s="420" customFormat="1" x14ac:dyDescent="0.2">
      <c r="A1361" s="531"/>
      <c r="K1361" s="504"/>
      <c r="L1361" s="503"/>
      <c r="M1361" s="503"/>
      <c r="N1361" s="504"/>
      <c r="O1361" s="504"/>
      <c r="P1361" s="504"/>
      <c r="Q1361" s="504"/>
      <c r="R1361" s="504"/>
      <c r="S1361" s="504"/>
      <c r="T1361" s="504"/>
      <c r="U1361" s="504"/>
      <c r="V1361" s="504"/>
      <c r="W1361" s="504"/>
      <c r="X1361" s="504"/>
      <c r="Y1361" s="504"/>
      <c r="Z1361" s="504"/>
      <c r="AA1361" s="504"/>
      <c r="AB1361" s="504"/>
      <c r="AC1361" s="504"/>
      <c r="AD1361" s="504"/>
    </row>
    <row r="1362" spans="1:30" s="420" customFormat="1" x14ac:dyDescent="0.2">
      <c r="A1362" s="531"/>
      <c r="K1362" s="504"/>
      <c r="L1362" s="503"/>
      <c r="M1362" s="503"/>
      <c r="N1362" s="504"/>
      <c r="O1362" s="504"/>
      <c r="P1362" s="504"/>
      <c r="Q1362" s="504"/>
      <c r="R1362" s="504"/>
      <c r="S1362" s="504"/>
      <c r="T1362" s="504"/>
      <c r="U1362" s="504"/>
      <c r="V1362" s="504"/>
      <c r="W1362" s="504"/>
      <c r="X1362" s="504"/>
      <c r="Y1362" s="504"/>
      <c r="Z1362" s="504"/>
      <c r="AA1362" s="504"/>
      <c r="AB1362" s="504"/>
      <c r="AC1362" s="504"/>
      <c r="AD1362" s="504"/>
    </row>
    <row r="1363" spans="1:30" s="420" customFormat="1" x14ac:dyDescent="0.2">
      <c r="A1363" s="531"/>
      <c r="K1363" s="504"/>
      <c r="L1363" s="503"/>
      <c r="M1363" s="503"/>
      <c r="N1363" s="504"/>
      <c r="O1363" s="504"/>
      <c r="P1363" s="504"/>
      <c r="Q1363" s="504"/>
      <c r="R1363" s="504"/>
      <c r="S1363" s="504"/>
      <c r="T1363" s="504"/>
      <c r="U1363" s="504"/>
      <c r="V1363" s="504"/>
      <c r="W1363" s="504"/>
      <c r="X1363" s="504"/>
      <c r="Y1363" s="504"/>
      <c r="Z1363" s="504"/>
      <c r="AA1363" s="504"/>
      <c r="AB1363" s="504"/>
      <c r="AC1363" s="504"/>
      <c r="AD1363" s="504"/>
    </row>
    <row r="1364" spans="1:30" s="420" customFormat="1" x14ac:dyDescent="0.2">
      <c r="A1364" s="531"/>
      <c r="K1364" s="504"/>
      <c r="L1364" s="503"/>
      <c r="M1364" s="503"/>
      <c r="N1364" s="504"/>
      <c r="O1364" s="504"/>
      <c r="P1364" s="504"/>
      <c r="Q1364" s="504"/>
      <c r="R1364" s="504"/>
      <c r="S1364" s="504"/>
      <c r="T1364" s="504"/>
      <c r="U1364" s="504"/>
      <c r="V1364" s="504"/>
      <c r="W1364" s="504"/>
      <c r="X1364" s="504"/>
      <c r="Y1364" s="504"/>
      <c r="Z1364" s="504"/>
      <c r="AA1364" s="504"/>
      <c r="AB1364" s="504"/>
      <c r="AC1364" s="504"/>
      <c r="AD1364" s="504"/>
    </row>
    <row r="1365" spans="1:30" s="420" customFormat="1" x14ac:dyDescent="0.2">
      <c r="A1365" s="531"/>
      <c r="K1365" s="504"/>
      <c r="L1365" s="503"/>
      <c r="M1365" s="503"/>
      <c r="N1365" s="504"/>
      <c r="O1365" s="504"/>
      <c r="P1365" s="504"/>
      <c r="Q1365" s="504"/>
      <c r="R1365" s="504"/>
      <c r="S1365" s="504"/>
      <c r="T1365" s="504"/>
      <c r="U1365" s="504"/>
      <c r="V1365" s="504"/>
      <c r="W1365" s="504"/>
      <c r="X1365" s="504"/>
      <c r="Y1365" s="504"/>
      <c r="Z1365" s="504"/>
      <c r="AA1365" s="504"/>
      <c r="AB1365" s="504"/>
      <c r="AC1365" s="504"/>
      <c r="AD1365" s="504"/>
    </row>
    <row r="1366" spans="1:30" s="420" customFormat="1" x14ac:dyDescent="0.2">
      <c r="A1366" s="531"/>
      <c r="K1366" s="504"/>
      <c r="L1366" s="503"/>
      <c r="M1366" s="503"/>
      <c r="N1366" s="504"/>
      <c r="O1366" s="504"/>
      <c r="P1366" s="504"/>
      <c r="Q1366" s="504"/>
      <c r="R1366" s="504"/>
      <c r="S1366" s="504"/>
      <c r="T1366" s="504"/>
      <c r="U1366" s="504"/>
      <c r="V1366" s="504"/>
      <c r="W1366" s="504"/>
      <c r="X1366" s="504"/>
      <c r="Y1366" s="504"/>
      <c r="Z1366" s="504"/>
      <c r="AA1366" s="504"/>
      <c r="AB1366" s="504"/>
      <c r="AC1366" s="504"/>
      <c r="AD1366" s="504"/>
    </row>
    <row r="1367" spans="1:30" s="420" customFormat="1" x14ac:dyDescent="0.2">
      <c r="A1367" s="531"/>
      <c r="K1367" s="504"/>
      <c r="L1367" s="503"/>
      <c r="M1367" s="503"/>
      <c r="N1367" s="504"/>
      <c r="O1367" s="504"/>
      <c r="P1367" s="504"/>
      <c r="Q1367" s="504"/>
      <c r="R1367" s="504"/>
      <c r="S1367" s="504"/>
      <c r="T1367" s="504"/>
      <c r="U1367" s="504"/>
      <c r="V1367" s="504"/>
      <c r="W1367" s="504"/>
      <c r="X1367" s="504"/>
      <c r="Y1367" s="504"/>
      <c r="Z1367" s="504"/>
      <c r="AA1367" s="504"/>
      <c r="AB1367" s="504"/>
      <c r="AC1367" s="504"/>
      <c r="AD1367" s="504"/>
    </row>
    <row r="1368" spans="1:30" s="420" customFormat="1" x14ac:dyDescent="0.2">
      <c r="A1368" s="531"/>
      <c r="K1368" s="504"/>
      <c r="L1368" s="503"/>
      <c r="M1368" s="503"/>
      <c r="N1368" s="504"/>
      <c r="O1368" s="504"/>
      <c r="P1368" s="504"/>
      <c r="Q1368" s="504"/>
      <c r="R1368" s="504"/>
      <c r="S1368" s="504"/>
      <c r="T1368" s="504"/>
      <c r="U1368" s="504"/>
      <c r="V1368" s="504"/>
      <c r="W1368" s="504"/>
      <c r="X1368" s="504"/>
      <c r="Y1368" s="504"/>
      <c r="Z1368" s="504"/>
      <c r="AA1368" s="504"/>
      <c r="AB1368" s="504"/>
      <c r="AC1368" s="504"/>
      <c r="AD1368" s="504"/>
    </row>
    <row r="1369" spans="1:30" s="420" customFormat="1" x14ac:dyDescent="0.2">
      <c r="A1369" s="531"/>
      <c r="K1369" s="504"/>
      <c r="L1369" s="503"/>
      <c r="M1369" s="503"/>
      <c r="N1369" s="504"/>
      <c r="O1369" s="504"/>
      <c r="P1369" s="504"/>
      <c r="Q1369" s="504"/>
      <c r="R1369" s="504"/>
      <c r="S1369" s="504"/>
      <c r="T1369" s="504"/>
      <c r="U1369" s="504"/>
      <c r="V1369" s="504"/>
      <c r="W1369" s="504"/>
      <c r="X1369" s="504"/>
      <c r="Y1369" s="504"/>
      <c r="Z1369" s="504"/>
      <c r="AA1369" s="504"/>
      <c r="AB1369" s="504"/>
      <c r="AC1369" s="504"/>
      <c r="AD1369" s="504"/>
    </row>
    <row r="1370" spans="1:30" s="420" customFormat="1" x14ac:dyDescent="0.2">
      <c r="A1370" s="531"/>
      <c r="K1370" s="504"/>
      <c r="L1370" s="503"/>
      <c r="M1370" s="503"/>
      <c r="N1370" s="504"/>
      <c r="O1370" s="504"/>
      <c r="P1370" s="504"/>
      <c r="Q1370" s="504"/>
      <c r="R1370" s="504"/>
      <c r="S1370" s="504"/>
      <c r="T1370" s="504"/>
      <c r="U1370" s="504"/>
      <c r="V1370" s="504"/>
      <c r="W1370" s="504"/>
      <c r="X1370" s="504"/>
      <c r="Y1370" s="504"/>
      <c r="Z1370" s="504"/>
      <c r="AA1370" s="504"/>
      <c r="AB1370" s="504"/>
      <c r="AC1370" s="504"/>
      <c r="AD1370" s="504"/>
    </row>
    <row r="1371" spans="1:30" s="420" customFormat="1" x14ac:dyDescent="0.2">
      <c r="A1371" s="531"/>
      <c r="K1371" s="504"/>
      <c r="L1371" s="503"/>
      <c r="M1371" s="503"/>
      <c r="N1371" s="504"/>
      <c r="O1371" s="504"/>
      <c r="P1371" s="504"/>
      <c r="Q1371" s="504"/>
      <c r="R1371" s="504"/>
      <c r="S1371" s="504"/>
      <c r="T1371" s="504"/>
      <c r="U1371" s="504"/>
      <c r="V1371" s="504"/>
      <c r="W1371" s="504"/>
      <c r="X1371" s="504"/>
      <c r="Y1371" s="504"/>
      <c r="Z1371" s="504"/>
      <c r="AA1371" s="504"/>
      <c r="AB1371" s="504"/>
      <c r="AC1371" s="504"/>
      <c r="AD1371" s="504"/>
    </row>
    <row r="1372" spans="1:30" s="420" customFormat="1" x14ac:dyDescent="0.2">
      <c r="A1372" s="531"/>
      <c r="K1372" s="504"/>
      <c r="L1372" s="503"/>
      <c r="M1372" s="503"/>
      <c r="N1372" s="504"/>
      <c r="O1372" s="504"/>
      <c r="P1372" s="504"/>
      <c r="Q1372" s="504"/>
      <c r="R1372" s="504"/>
      <c r="S1372" s="504"/>
      <c r="T1372" s="504"/>
      <c r="U1372" s="504"/>
      <c r="V1372" s="504"/>
      <c r="W1372" s="504"/>
      <c r="X1372" s="504"/>
      <c r="Y1372" s="504"/>
      <c r="Z1372" s="504"/>
      <c r="AA1372" s="504"/>
      <c r="AB1372" s="504"/>
      <c r="AC1372" s="504"/>
      <c r="AD1372" s="504"/>
    </row>
    <row r="1373" spans="1:30" s="420" customFormat="1" x14ac:dyDescent="0.2">
      <c r="A1373" s="531"/>
      <c r="K1373" s="504"/>
      <c r="L1373" s="503"/>
      <c r="M1373" s="503"/>
      <c r="N1373" s="504"/>
      <c r="O1373" s="504"/>
      <c r="P1373" s="504"/>
      <c r="Q1373" s="504"/>
      <c r="R1373" s="504"/>
      <c r="S1373" s="504"/>
      <c r="T1373" s="504"/>
      <c r="U1373" s="504"/>
      <c r="V1373" s="504"/>
      <c r="W1373" s="504"/>
      <c r="X1373" s="504"/>
      <c r="Y1373" s="504"/>
      <c r="Z1373" s="504"/>
      <c r="AA1373" s="504"/>
      <c r="AB1373" s="504"/>
      <c r="AC1373" s="504"/>
      <c r="AD1373" s="504"/>
    </row>
    <row r="1374" spans="1:30" s="420" customFormat="1" x14ac:dyDescent="0.2">
      <c r="A1374" s="531"/>
      <c r="K1374" s="504"/>
      <c r="L1374" s="503"/>
      <c r="M1374" s="503"/>
      <c r="N1374" s="504"/>
      <c r="O1374" s="504"/>
      <c r="P1374" s="504"/>
      <c r="Q1374" s="504"/>
      <c r="R1374" s="504"/>
      <c r="S1374" s="504"/>
      <c r="T1374" s="504"/>
      <c r="U1374" s="504"/>
      <c r="V1374" s="504"/>
      <c r="W1374" s="504"/>
      <c r="X1374" s="504"/>
      <c r="Y1374" s="504"/>
      <c r="Z1374" s="504"/>
      <c r="AA1374" s="504"/>
      <c r="AB1374" s="504"/>
      <c r="AC1374" s="504"/>
      <c r="AD1374" s="504"/>
    </row>
    <row r="1375" spans="1:30" s="420" customFormat="1" x14ac:dyDescent="0.2">
      <c r="A1375" s="531"/>
      <c r="K1375" s="504"/>
      <c r="L1375" s="503"/>
      <c r="M1375" s="503"/>
      <c r="N1375" s="504"/>
      <c r="O1375" s="504"/>
      <c r="P1375" s="504"/>
      <c r="Q1375" s="504"/>
      <c r="R1375" s="504"/>
      <c r="S1375" s="504"/>
      <c r="T1375" s="504"/>
      <c r="U1375" s="504"/>
      <c r="V1375" s="504"/>
      <c r="W1375" s="504"/>
      <c r="X1375" s="504"/>
      <c r="Y1375" s="504"/>
      <c r="Z1375" s="504"/>
      <c r="AA1375" s="504"/>
      <c r="AB1375" s="504"/>
      <c r="AC1375" s="504"/>
      <c r="AD1375" s="504"/>
    </row>
    <row r="1376" spans="1:30" s="420" customFormat="1" x14ac:dyDescent="0.2">
      <c r="A1376" s="531"/>
      <c r="K1376" s="504"/>
      <c r="L1376" s="503"/>
      <c r="M1376" s="503"/>
      <c r="N1376" s="504"/>
      <c r="O1376" s="504"/>
      <c r="P1376" s="504"/>
      <c r="Q1376" s="504"/>
      <c r="R1376" s="504"/>
      <c r="S1376" s="504"/>
      <c r="T1376" s="504"/>
      <c r="U1376" s="504"/>
      <c r="V1376" s="504"/>
      <c r="W1376" s="504"/>
      <c r="X1376" s="504"/>
      <c r="Y1376" s="504"/>
      <c r="Z1376" s="504"/>
      <c r="AA1376" s="504"/>
      <c r="AB1376" s="504"/>
      <c r="AC1376" s="504"/>
      <c r="AD1376" s="504"/>
    </row>
    <row r="1377" spans="1:30" s="420" customFormat="1" x14ac:dyDescent="0.2">
      <c r="A1377" s="531"/>
      <c r="K1377" s="504"/>
      <c r="L1377" s="503"/>
      <c r="M1377" s="503"/>
      <c r="N1377" s="504"/>
      <c r="O1377" s="504"/>
      <c r="P1377" s="504"/>
      <c r="Q1377" s="504"/>
      <c r="R1377" s="504"/>
      <c r="S1377" s="504"/>
      <c r="T1377" s="504"/>
      <c r="U1377" s="504"/>
      <c r="V1377" s="504"/>
      <c r="W1377" s="504"/>
      <c r="X1377" s="504"/>
      <c r="Y1377" s="504"/>
      <c r="Z1377" s="504"/>
      <c r="AA1377" s="504"/>
      <c r="AB1377" s="504"/>
      <c r="AC1377" s="504"/>
      <c r="AD1377" s="504"/>
    </row>
    <row r="1378" spans="1:30" s="420" customFormat="1" x14ac:dyDescent="0.2">
      <c r="A1378" s="531"/>
      <c r="K1378" s="504"/>
      <c r="L1378" s="503"/>
      <c r="M1378" s="503"/>
      <c r="N1378" s="504"/>
      <c r="O1378" s="504"/>
      <c r="P1378" s="504"/>
      <c r="Q1378" s="504"/>
      <c r="R1378" s="504"/>
      <c r="S1378" s="504"/>
      <c r="T1378" s="504"/>
      <c r="U1378" s="504"/>
      <c r="V1378" s="504"/>
      <c r="W1378" s="504"/>
      <c r="X1378" s="504"/>
      <c r="Y1378" s="504"/>
      <c r="Z1378" s="504"/>
      <c r="AA1378" s="504"/>
      <c r="AB1378" s="504"/>
      <c r="AC1378" s="504"/>
      <c r="AD1378" s="504"/>
    </row>
    <row r="1379" spans="1:30" s="420" customFormat="1" x14ac:dyDescent="0.2">
      <c r="A1379" s="531"/>
      <c r="K1379" s="504"/>
      <c r="L1379" s="503"/>
      <c r="M1379" s="503"/>
      <c r="N1379" s="504"/>
      <c r="O1379" s="504"/>
      <c r="P1379" s="504"/>
      <c r="Q1379" s="504"/>
      <c r="R1379" s="504"/>
      <c r="S1379" s="504"/>
      <c r="T1379" s="504"/>
      <c r="U1379" s="504"/>
      <c r="V1379" s="504"/>
      <c r="W1379" s="504"/>
      <c r="X1379" s="504"/>
      <c r="Y1379" s="504"/>
      <c r="Z1379" s="504"/>
      <c r="AA1379" s="504"/>
      <c r="AB1379" s="504"/>
      <c r="AC1379" s="504"/>
      <c r="AD1379" s="504"/>
    </row>
    <row r="1380" spans="1:30" s="420" customFormat="1" x14ac:dyDescent="0.2">
      <c r="A1380" s="531"/>
      <c r="K1380" s="504"/>
      <c r="L1380" s="503"/>
      <c r="M1380" s="503"/>
      <c r="N1380" s="504"/>
      <c r="O1380" s="504"/>
      <c r="P1380" s="504"/>
      <c r="Q1380" s="504"/>
      <c r="R1380" s="504"/>
      <c r="S1380" s="504"/>
      <c r="T1380" s="504"/>
      <c r="U1380" s="504"/>
      <c r="V1380" s="504"/>
      <c r="W1380" s="504"/>
      <c r="X1380" s="504"/>
      <c r="Y1380" s="504"/>
      <c r="Z1380" s="504"/>
      <c r="AA1380" s="504"/>
      <c r="AB1380" s="504"/>
      <c r="AC1380" s="504"/>
      <c r="AD1380" s="504"/>
    </row>
    <row r="1381" spans="1:30" s="420" customFormat="1" x14ac:dyDescent="0.2">
      <c r="A1381" s="531"/>
      <c r="K1381" s="504"/>
      <c r="L1381" s="503"/>
      <c r="M1381" s="503"/>
      <c r="N1381" s="504"/>
      <c r="O1381" s="504"/>
      <c r="P1381" s="504"/>
      <c r="Q1381" s="504"/>
      <c r="R1381" s="504"/>
      <c r="S1381" s="504"/>
      <c r="T1381" s="504"/>
      <c r="U1381" s="504"/>
      <c r="V1381" s="504"/>
      <c r="W1381" s="504"/>
      <c r="X1381" s="504"/>
      <c r="Y1381" s="504"/>
      <c r="Z1381" s="504"/>
      <c r="AA1381" s="504"/>
      <c r="AB1381" s="504"/>
      <c r="AC1381" s="504"/>
      <c r="AD1381" s="504"/>
    </row>
    <row r="1382" spans="1:30" s="420" customFormat="1" x14ac:dyDescent="0.2">
      <c r="A1382" s="531"/>
      <c r="K1382" s="504"/>
      <c r="L1382" s="503"/>
      <c r="M1382" s="503"/>
      <c r="N1382" s="504"/>
      <c r="O1382" s="504"/>
      <c r="P1382" s="504"/>
      <c r="Q1382" s="504"/>
      <c r="R1382" s="504"/>
      <c r="S1382" s="504"/>
      <c r="T1382" s="504"/>
      <c r="U1382" s="504"/>
      <c r="V1382" s="504"/>
      <c r="W1382" s="504"/>
      <c r="X1382" s="504"/>
      <c r="Y1382" s="504"/>
      <c r="Z1382" s="504"/>
      <c r="AA1382" s="504"/>
      <c r="AB1382" s="504"/>
      <c r="AC1382" s="504"/>
      <c r="AD1382" s="504"/>
    </row>
    <row r="1383" spans="1:30" s="420" customFormat="1" x14ac:dyDescent="0.2">
      <c r="A1383" s="531"/>
      <c r="K1383" s="504"/>
      <c r="L1383" s="503"/>
      <c r="M1383" s="503"/>
      <c r="N1383" s="504"/>
      <c r="O1383" s="504"/>
      <c r="P1383" s="504"/>
      <c r="Q1383" s="504"/>
      <c r="R1383" s="504"/>
      <c r="S1383" s="504"/>
      <c r="T1383" s="504"/>
      <c r="U1383" s="504"/>
      <c r="V1383" s="504"/>
      <c r="W1383" s="504"/>
      <c r="X1383" s="504"/>
      <c r="Y1383" s="504"/>
      <c r="Z1383" s="504"/>
      <c r="AA1383" s="504"/>
      <c r="AB1383" s="504"/>
      <c r="AC1383" s="504"/>
      <c r="AD1383" s="504"/>
    </row>
    <row r="1384" spans="1:30" s="420" customFormat="1" x14ac:dyDescent="0.2">
      <c r="A1384" s="531"/>
      <c r="K1384" s="504"/>
      <c r="L1384" s="503"/>
      <c r="M1384" s="503"/>
      <c r="N1384" s="504"/>
      <c r="O1384" s="504"/>
      <c r="P1384" s="504"/>
      <c r="Q1384" s="504"/>
      <c r="R1384" s="504"/>
      <c r="S1384" s="504"/>
      <c r="T1384" s="504"/>
      <c r="U1384" s="504"/>
      <c r="V1384" s="504"/>
      <c r="W1384" s="504"/>
      <c r="X1384" s="504"/>
      <c r="Y1384" s="504"/>
      <c r="Z1384" s="504"/>
      <c r="AA1384" s="504"/>
      <c r="AB1384" s="504"/>
      <c r="AC1384" s="504"/>
      <c r="AD1384" s="504"/>
    </row>
    <row r="1385" spans="1:30" s="420" customFormat="1" x14ac:dyDescent="0.2">
      <c r="A1385" s="531"/>
      <c r="K1385" s="504"/>
      <c r="L1385" s="503"/>
      <c r="M1385" s="503"/>
      <c r="N1385" s="504"/>
      <c r="O1385" s="504"/>
      <c r="P1385" s="504"/>
      <c r="Q1385" s="504"/>
      <c r="R1385" s="504"/>
      <c r="S1385" s="504"/>
      <c r="T1385" s="504"/>
      <c r="U1385" s="504"/>
      <c r="V1385" s="504"/>
      <c r="W1385" s="504"/>
      <c r="X1385" s="504"/>
      <c r="Y1385" s="504"/>
      <c r="Z1385" s="504"/>
      <c r="AA1385" s="504"/>
      <c r="AB1385" s="504"/>
      <c r="AC1385" s="504"/>
      <c r="AD1385" s="504"/>
    </row>
    <row r="1386" spans="1:30" s="420" customFormat="1" x14ac:dyDescent="0.2">
      <c r="A1386" s="531"/>
      <c r="K1386" s="504"/>
      <c r="L1386" s="503"/>
      <c r="M1386" s="503"/>
      <c r="N1386" s="504"/>
      <c r="O1386" s="504"/>
      <c r="P1386" s="504"/>
      <c r="Q1386" s="504"/>
      <c r="R1386" s="504"/>
      <c r="S1386" s="504"/>
      <c r="T1386" s="504"/>
      <c r="U1386" s="504"/>
      <c r="V1386" s="504"/>
      <c r="W1386" s="504"/>
      <c r="X1386" s="504"/>
      <c r="Y1386" s="504"/>
      <c r="Z1386" s="504"/>
      <c r="AA1386" s="504"/>
      <c r="AB1386" s="504"/>
      <c r="AC1386" s="504"/>
      <c r="AD1386" s="504"/>
    </row>
    <row r="1387" spans="1:30" s="420" customFormat="1" x14ac:dyDescent="0.2">
      <c r="A1387" s="531"/>
      <c r="K1387" s="504"/>
      <c r="L1387" s="503"/>
      <c r="M1387" s="503"/>
      <c r="N1387" s="504"/>
      <c r="O1387" s="504"/>
      <c r="P1387" s="504"/>
      <c r="Q1387" s="504"/>
      <c r="R1387" s="504"/>
      <c r="S1387" s="504"/>
      <c r="T1387" s="504"/>
      <c r="U1387" s="504"/>
      <c r="V1387" s="504"/>
      <c r="W1387" s="504"/>
      <c r="X1387" s="504"/>
      <c r="Y1387" s="504"/>
      <c r="Z1387" s="504"/>
      <c r="AA1387" s="504"/>
      <c r="AB1387" s="504"/>
      <c r="AC1387" s="504"/>
      <c r="AD1387" s="504"/>
    </row>
    <row r="1388" spans="1:30" s="420" customFormat="1" x14ac:dyDescent="0.2">
      <c r="A1388" s="531"/>
      <c r="K1388" s="504"/>
      <c r="L1388" s="503"/>
      <c r="M1388" s="503"/>
      <c r="N1388" s="504"/>
      <c r="O1388" s="504"/>
      <c r="P1388" s="504"/>
      <c r="Q1388" s="504"/>
      <c r="R1388" s="504"/>
      <c r="S1388" s="504"/>
      <c r="T1388" s="504"/>
      <c r="U1388" s="504"/>
      <c r="V1388" s="504"/>
      <c r="W1388" s="504"/>
      <c r="X1388" s="504"/>
      <c r="Y1388" s="504"/>
      <c r="Z1388" s="504"/>
      <c r="AA1388" s="504"/>
      <c r="AB1388" s="504"/>
      <c r="AC1388" s="504"/>
      <c r="AD1388" s="504"/>
    </row>
    <row r="1389" spans="1:30" s="420" customFormat="1" x14ac:dyDescent="0.2">
      <c r="A1389" s="531"/>
      <c r="K1389" s="504"/>
      <c r="L1389" s="503"/>
      <c r="M1389" s="503"/>
      <c r="N1389" s="504"/>
      <c r="O1389" s="504"/>
      <c r="P1389" s="504"/>
      <c r="Q1389" s="504"/>
      <c r="R1389" s="504"/>
      <c r="S1389" s="504"/>
      <c r="T1389" s="504"/>
      <c r="U1389" s="504"/>
      <c r="V1389" s="504"/>
      <c r="W1389" s="504"/>
      <c r="X1389" s="504"/>
      <c r="Y1389" s="504"/>
      <c r="Z1389" s="504"/>
      <c r="AA1389" s="504"/>
      <c r="AB1389" s="504"/>
      <c r="AC1389" s="504"/>
      <c r="AD1389" s="504"/>
    </row>
    <row r="1390" spans="1:30" s="420" customFormat="1" x14ac:dyDescent="0.2">
      <c r="A1390" s="531"/>
      <c r="K1390" s="504"/>
      <c r="L1390" s="503"/>
      <c r="M1390" s="503"/>
      <c r="N1390" s="504"/>
      <c r="O1390" s="504"/>
      <c r="P1390" s="504"/>
      <c r="Q1390" s="504"/>
      <c r="R1390" s="504"/>
      <c r="S1390" s="504"/>
      <c r="T1390" s="504"/>
      <c r="U1390" s="504"/>
      <c r="V1390" s="504"/>
      <c r="W1390" s="504"/>
      <c r="X1390" s="504"/>
      <c r="Y1390" s="504"/>
      <c r="Z1390" s="504"/>
      <c r="AA1390" s="504"/>
      <c r="AB1390" s="504"/>
      <c r="AC1390" s="504"/>
      <c r="AD1390" s="504"/>
    </row>
    <row r="1391" spans="1:30" s="420" customFormat="1" x14ac:dyDescent="0.2">
      <c r="A1391" s="531"/>
      <c r="K1391" s="504"/>
      <c r="L1391" s="503"/>
      <c r="M1391" s="503"/>
      <c r="N1391" s="504"/>
      <c r="O1391" s="504"/>
      <c r="P1391" s="504"/>
      <c r="Q1391" s="504"/>
      <c r="R1391" s="504"/>
      <c r="S1391" s="504"/>
      <c r="T1391" s="504"/>
      <c r="U1391" s="504"/>
      <c r="V1391" s="504"/>
      <c r="W1391" s="504"/>
      <c r="X1391" s="504"/>
      <c r="Y1391" s="504"/>
      <c r="Z1391" s="504"/>
      <c r="AA1391" s="504"/>
      <c r="AB1391" s="504"/>
      <c r="AC1391" s="504"/>
      <c r="AD1391" s="504"/>
    </row>
    <row r="1392" spans="1:30" s="420" customFormat="1" x14ac:dyDescent="0.2">
      <c r="A1392" s="531"/>
      <c r="K1392" s="504"/>
      <c r="L1392" s="503"/>
      <c r="M1392" s="503"/>
      <c r="N1392" s="504"/>
      <c r="O1392" s="504"/>
      <c r="P1392" s="504"/>
      <c r="Q1392" s="504"/>
      <c r="R1392" s="504"/>
      <c r="S1392" s="504"/>
      <c r="T1392" s="504"/>
      <c r="U1392" s="504"/>
      <c r="V1392" s="504"/>
      <c r="W1392" s="504"/>
      <c r="X1392" s="504"/>
      <c r="Y1392" s="504"/>
      <c r="Z1392" s="504"/>
      <c r="AA1392" s="504"/>
      <c r="AB1392" s="504"/>
      <c r="AC1392" s="504"/>
      <c r="AD1392" s="504"/>
    </row>
    <row r="1393" spans="1:30" s="420" customFormat="1" x14ac:dyDescent="0.2">
      <c r="A1393" s="531"/>
      <c r="K1393" s="504"/>
      <c r="L1393" s="503"/>
      <c r="M1393" s="503"/>
      <c r="N1393" s="504"/>
      <c r="O1393" s="504"/>
      <c r="P1393" s="504"/>
      <c r="Q1393" s="504"/>
      <c r="R1393" s="504"/>
      <c r="S1393" s="504"/>
      <c r="T1393" s="504"/>
      <c r="U1393" s="504"/>
      <c r="V1393" s="504"/>
      <c r="W1393" s="504"/>
      <c r="X1393" s="504"/>
      <c r="Y1393" s="504"/>
      <c r="Z1393" s="504"/>
      <c r="AA1393" s="504"/>
      <c r="AB1393" s="504"/>
      <c r="AC1393" s="504"/>
      <c r="AD1393" s="504"/>
    </row>
    <row r="1394" spans="1:30" s="420" customFormat="1" x14ac:dyDescent="0.2">
      <c r="A1394" s="531"/>
      <c r="K1394" s="504"/>
      <c r="L1394" s="503"/>
      <c r="M1394" s="503"/>
      <c r="N1394" s="504"/>
      <c r="O1394" s="504"/>
      <c r="P1394" s="504"/>
      <c r="Q1394" s="504"/>
      <c r="R1394" s="504"/>
      <c r="S1394" s="504"/>
      <c r="T1394" s="504"/>
      <c r="U1394" s="504"/>
      <c r="V1394" s="504"/>
      <c r="W1394" s="504"/>
      <c r="X1394" s="504"/>
      <c r="Y1394" s="504"/>
      <c r="Z1394" s="504"/>
      <c r="AA1394" s="504"/>
      <c r="AB1394" s="504"/>
      <c r="AC1394" s="504"/>
      <c r="AD1394" s="504"/>
    </row>
    <row r="1395" spans="1:30" s="420" customFormat="1" x14ac:dyDescent="0.2">
      <c r="A1395" s="531"/>
      <c r="K1395" s="504"/>
      <c r="L1395" s="503"/>
      <c r="M1395" s="503"/>
      <c r="N1395" s="504"/>
      <c r="O1395" s="504"/>
      <c r="P1395" s="504"/>
      <c r="Q1395" s="504"/>
      <c r="R1395" s="504"/>
      <c r="S1395" s="504"/>
      <c r="T1395" s="504"/>
      <c r="U1395" s="504"/>
      <c r="V1395" s="504"/>
      <c r="W1395" s="504"/>
      <c r="X1395" s="504"/>
      <c r="Y1395" s="504"/>
      <c r="Z1395" s="504"/>
      <c r="AA1395" s="504"/>
      <c r="AB1395" s="504"/>
      <c r="AC1395" s="504"/>
      <c r="AD1395" s="504"/>
    </row>
    <row r="1396" spans="1:30" s="420" customFormat="1" x14ac:dyDescent="0.2">
      <c r="A1396" s="531"/>
      <c r="K1396" s="504"/>
      <c r="L1396" s="503"/>
      <c r="M1396" s="503"/>
      <c r="N1396" s="504"/>
      <c r="O1396" s="504"/>
      <c r="P1396" s="504"/>
      <c r="Q1396" s="504"/>
      <c r="R1396" s="504"/>
      <c r="S1396" s="504"/>
      <c r="T1396" s="504"/>
      <c r="U1396" s="504"/>
      <c r="V1396" s="504"/>
      <c r="W1396" s="504"/>
      <c r="X1396" s="504"/>
      <c r="Y1396" s="504"/>
      <c r="Z1396" s="504"/>
      <c r="AA1396" s="504"/>
      <c r="AB1396" s="504"/>
      <c r="AC1396" s="504"/>
      <c r="AD1396" s="504"/>
    </row>
    <row r="1397" spans="1:30" s="420" customFormat="1" x14ac:dyDescent="0.2">
      <c r="A1397" s="531"/>
      <c r="K1397" s="504"/>
      <c r="L1397" s="503"/>
      <c r="M1397" s="503"/>
      <c r="N1397" s="504"/>
      <c r="O1397" s="504"/>
      <c r="P1397" s="504"/>
      <c r="Q1397" s="504"/>
      <c r="R1397" s="504"/>
      <c r="S1397" s="504"/>
      <c r="T1397" s="504"/>
      <c r="U1397" s="504"/>
      <c r="V1397" s="504"/>
      <c r="W1397" s="504"/>
      <c r="X1397" s="504"/>
      <c r="Y1397" s="504"/>
      <c r="Z1397" s="504"/>
      <c r="AA1397" s="504"/>
      <c r="AB1397" s="504"/>
      <c r="AC1397" s="504"/>
      <c r="AD1397" s="504"/>
    </row>
    <row r="1398" spans="1:30" s="420" customFormat="1" x14ac:dyDescent="0.2">
      <c r="A1398" s="531"/>
      <c r="K1398" s="504"/>
      <c r="L1398" s="503"/>
      <c r="M1398" s="503"/>
      <c r="N1398" s="504"/>
      <c r="O1398" s="504"/>
      <c r="P1398" s="504"/>
      <c r="Q1398" s="504"/>
      <c r="R1398" s="504"/>
      <c r="S1398" s="504"/>
      <c r="T1398" s="504"/>
      <c r="U1398" s="504"/>
      <c r="V1398" s="504"/>
      <c r="W1398" s="504"/>
      <c r="X1398" s="504"/>
      <c r="Y1398" s="504"/>
      <c r="Z1398" s="504"/>
      <c r="AA1398" s="504"/>
      <c r="AB1398" s="504"/>
      <c r="AC1398" s="504"/>
      <c r="AD1398" s="504"/>
    </row>
    <row r="1399" spans="1:30" s="420" customFormat="1" x14ac:dyDescent="0.2">
      <c r="A1399" s="531"/>
      <c r="K1399" s="504"/>
      <c r="L1399" s="503"/>
      <c r="M1399" s="503"/>
      <c r="N1399" s="504"/>
      <c r="O1399" s="504"/>
      <c r="P1399" s="504"/>
      <c r="Q1399" s="504"/>
      <c r="R1399" s="504"/>
      <c r="S1399" s="504"/>
      <c r="T1399" s="504"/>
      <c r="U1399" s="504"/>
      <c r="V1399" s="504"/>
      <c r="W1399" s="504"/>
      <c r="X1399" s="504"/>
      <c r="Y1399" s="504"/>
      <c r="Z1399" s="504"/>
      <c r="AA1399" s="504"/>
      <c r="AB1399" s="504"/>
      <c r="AC1399" s="504"/>
      <c r="AD1399" s="504"/>
    </row>
    <row r="1400" spans="1:30" s="420" customFormat="1" x14ac:dyDescent="0.2">
      <c r="A1400" s="531"/>
      <c r="K1400" s="504"/>
      <c r="L1400" s="503"/>
      <c r="M1400" s="503"/>
      <c r="N1400" s="504"/>
      <c r="O1400" s="504"/>
      <c r="P1400" s="504"/>
      <c r="Q1400" s="504"/>
      <c r="R1400" s="504"/>
      <c r="S1400" s="504"/>
      <c r="T1400" s="504"/>
      <c r="U1400" s="504"/>
      <c r="V1400" s="504"/>
      <c r="W1400" s="504"/>
      <c r="X1400" s="504"/>
      <c r="Y1400" s="504"/>
      <c r="Z1400" s="504"/>
      <c r="AA1400" s="504"/>
      <c r="AB1400" s="504"/>
      <c r="AC1400" s="504"/>
      <c r="AD1400" s="504"/>
    </row>
    <row r="1401" spans="1:30" s="420" customFormat="1" x14ac:dyDescent="0.2">
      <c r="A1401" s="531"/>
      <c r="K1401" s="504"/>
      <c r="L1401" s="503"/>
      <c r="M1401" s="503"/>
      <c r="N1401" s="504"/>
      <c r="O1401" s="504"/>
      <c r="P1401" s="504"/>
      <c r="Q1401" s="504"/>
      <c r="R1401" s="504"/>
      <c r="S1401" s="504"/>
      <c r="T1401" s="504"/>
      <c r="U1401" s="504"/>
      <c r="V1401" s="504"/>
      <c r="W1401" s="504"/>
      <c r="X1401" s="504"/>
      <c r="Y1401" s="504"/>
      <c r="Z1401" s="504"/>
      <c r="AA1401" s="504"/>
      <c r="AB1401" s="504"/>
      <c r="AC1401" s="504"/>
      <c r="AD1401" s="504"/>
    </row>
    <row r="1402" spans="1:30" s="420" customFormat="1" x14ac:dyDescent="0.2">
      <c r="A1402" s="531"/>
      <c r="K1402" s="504"/>
      <c r="L1402" s="503"/>
      <c r="M1402" s="503"/>
      <c r="N1402" s="504"/>
      <c r="O1402" s="504"/>
      <c r="P1402" s="504"/>
      <c r="Q1402" s="504"/>
      <c r="R1402" s="504"/>
      <c r="S1402" s="504"/>
      <c r="T1402" s="504"/>
      <c r="U1402" s="504"/>
      <c r="V1402" s="504"/>
      <c r="W1402" s="504"/>
      <c r="X1402" s="504"/>
      <c r="Y1402" s="504"/>
      <c r="Z1402" s="504"/>
      <c r="AA1402" s="504"/>
      <c r="AB1402" s="504"/>
      <c r="AC1402" s="504"/>
      <c r="AD1402" s="504"/>
    </row>
    <row r="1403" spans="1:30" s="420" customFormat="1" x14ac:dyDescent="0.2">
      <c r="A1403" s="531"/>
      <c r="K1403" s="504"/>
      <c r="L1403" s="503"/>
      <c r="M1403" s="503"/>
      <c r="N1403" s="504"/>
      <c r="O1403" s="504"/>
      <c r="P1403" s="504"/>
      <c r="Q1403" s="504"/>
      <c r="R1403" s="504"/>
      <c r="S1403" s="504"/>
      <c r="T1403" s="504"/>
      <c r="U1403" s="504"/>
      <c r="V1403" s="504"/>
      <c r="W1403" s="504"/>
      <c r="X1403" s="504"/>
      <c r="Y1403" s="504"/>
      <c r="Z1403" s="504"/>
      <c r="AA1403" s="504"/>
      <c r="AB1403" s="504"/>
      <c r="AC1403" s="504"/>
      <c r="AD1403" s="504"/>
    </row>
    <row r="1404" spans="1:30" s="420" customFormat="1" x14ac:dyDescent="0.2">
      <c r="A1404" s="531"/>
      <c r="K1404" s="504"/>
      <c r="L1404" s="503"/>
      <c r="M1404" s="503"/>
      <c r="N1404" s="504"/>
      <c r="O1404" s="504"/>
      <c r="P1404" s="504"/>
      <c r="Q1404" s="504"/>
      <c r="R1404" s="504"/>
      <c r="S1404" s="504"/>
      <c r="T1404" s="504"/>
      <c r="U1404" s="504"/>
      <c r="V1404" s="504"/>
      <c r="W1404" s="504"/>
      <c r="X1404" s="504"/>
      <c r="Y1404" s="504"/>
      <c r="Z1404" s="504"/>
      <c r="AA1404" s="504"/>
      <c r="AB1404" s="504"/>
      <c r="AC1404" s="504"/>
      <c r="AD1404" s="504"/>
    </row>
    <row r="1405" spans="1:30" s="420" customFormat="1" x14ac:dyDescent="0.2">
      <c r="A1405" s="531"/>
      <c r="K1405" s="504"/>
      <c r="L1405" s="503"/>
      <c r="M1405" s="503"/>
      <c r="N1405" s="504"/>
      <c r="O1405" s="504"/>
      <c r="P1405" s="504"/>
      <c r="Q1405" s="504"/>
      <c r="R1405" s="504"/>
      <c r="S1405" s="504"/>
      <c r="T1405" s="504"/>
      <c r="U1405" s="504"/>
      <c r="V1405" s="504"/>
      <c r="W1405" s="504"/>
      <c r="X1405" s="504"/>
      <c r="Y1405" s="504"/>
      <c r="Z1405" s="504"/>
      <c r="AA1405" s="504"/>
      <c r="AB1405" s="504"/>
      <c r="AC1405" s="504"/>
      <c r="AD1405" s="504"/>
    </row>
    <row r="1406" spans="1:30" s="420" customFormat="1" x14ac:dyDescent="0.2">
      <c r="A1406" s="531"/>
      <c r="K1406" s="504"/>
      <c r="L1406" s="503"/>
      <c r="M1406" s="503"/>
      <c r="N1406" s="504"/>
      <c r="O1406" s="504"/>
      <c r="P1406" s="504"/>
      <c r="Q1406" s="504"/>
      <c r="R1406" s="504"/>
      <c r="S1406" s="504"/>
      <c r="T1406" s="504"/>
      <c r="U1406" s="504"/>
      <c r="V1406" s="504"/>
      <c r="W1406" s="504"/>
      <c r="X1406" s="504"/>
      <c r="Y1406" s="504"/>
      <c r="Z1406" s="504"/>
      <c r="AA1406" s="504"/>
      <c r="AB1406" s="504"/>
      <c r="AC1406" s="504"/>
      <c r="AD1406" s="504"/>
    </row>
    <row r="1407" spans="1:30" s="420" customFormat="1" x14ac:dyDescent="0.2">
      <c r="A1407" s="531"/>
      <c r="K1407" s="504"/>
      <c r="L1407" s="503"/>
      <c r="M1407" s="503"/>
      <c r="N1407" s="504"/>
      <c r="O1407" s="504"/>
      <c r="P1407" s="504"/>
      <c r="Q1407" s="504"/>
      <c r="R1407" s="504"/>
      <c r="S1407" s="504"/>
      <c r="T1407" s="504"/>
      <c r="U1407" s="504"/>
      <c r="V1407" s="504"/>
      <c r="W1407" s="504"/>
      <c r="X1407" s="504"/>
      <c r="Y1407" s="504"/>
      <c r="Z1407" s="504"/>
      <c r="AA1407" s="504"/>
      <c r="AB1407" s="504"/>
      <c r="AC1407" s="504"/>
      <c r="AD1407" s="504"/>
    </row>
    <row r="1408" spans="1:30" s="420" customFormat="1" x14ac:dyDescent="0.2">
      <c r="A1408" s="531"/>
      <c r="K1408" s="504"/>
      <c r="L1408" s="503"/>
      <c r="M1408" s="503"/>
      <c r="N1408" s="504"/>
      <c r="O1408" s="504"/>
      <c r="P1408" s="504"/>
      <c r="Q1408" s="504"/>
      <c r="R1408" s="504"/>
      <c r="S1408" s="504"/>
      <c r="T1408" s="504"/>
      <c r="U1408" s="504"/>
      <c r="V1408" s="504"/>
      <c r="W1408" s="504"/>
      <c r="X1408" s="504"/>
      <c r="Y1408" s="504"/>
      <c r="Z1408" s="504"/>
      <c r="AA1408" s="504"/>
      <c r="AB1408" s="504"/>
      <c r="AC1408" s="504"/>
      <c r="AD1408" s="504"/>
    </row>
    <row r="1409" spans="1:30" s="420" customFormat="1" x14ac:dyDescent="0.2">
      <c r="A1409" s="531"/>
      <c r="K1409" s="504"/>
      <c r="L1409" s="503"/>
      <c r="M1409" s="503"/>
      <c r="N1409" s="504"/>
      <c r="O1409" s="504"/>
      <c r="P1409" s="504"/>
      <c r="Q1409" s="504"/>
      <c r="R1409" s="504"/>
      <c r="S1409" s="504"/>
      <c r="T1409" s="504"/>
      <c r="U1409" s="504"/>
      <c r="V1409" s="504"/>
      <c r="W1409" s="504"/>
      <c r="X1409" s="504"/>
      <c r="Y1409" s="504"/>
      <c r="Z1409" s="504"/>
      <c r="AA1409" s="504"/>
      <c r="AB1409" s="504"/>
      <c r="AC1409" s="504"/>
      <c r="AD1409" s="504"/>
    </row>
    <row r="1410" spans="1:30" s="420" customFormat="1" x14ac:dyDescent="0.2">
      <c r="A1410" s="531"/>
      <c r="K1410" s="504"/>
      <c r="L1410" s="503"/>
      <c r="M1410" s="503"/>
      <c r="N1410" s="504"/>
      <c r="O1410" s="504"/>
      <c r="P1410" s="504"/>
      <c r="Q1410" s="504"/>
      <c r="R1410" s="504"/>
      <c r="S1410" s="504"/>
      <c r="T1410" s="504"/>
      <c r="U1410" s="504"/>
      <c r="V1410" s="504"/>
      <c r="W1410" s="504"/>
      <c r="X1410" s="504"/>
      <c r="Y1410" s="504"/>
      <c r="Z1410" s="504"/>
      <c r="AA1410" s="504"/>
      <c r="AB1410" s="504"/>
      <c r="AC1410" s="504"/>
      <c r="AD1410" s="504"/>
    </row>
    <row r="1411" spans="1:30" s="420" customFormat="1" x14ac:dyDescent="0.2">
      <c r="A1411" s="531"/>
      <c r="K1411" s="504"/>
      <c r="L1411" s="503"/>
      <c r="M1411" s="503"/>
      <c r="N1411" s="504"/>
      <c r="O1411" s="504"/>
      <c r="P1411" s="504"/>
      <c r="Q1411" s="504"/>
      <c r="R1411" s="504"/>
      <c r="S1411" s="504"/>
      <c r="T1411" s="504"/>
      <c r="U1411" s="504"/>
      <c r="V1411" s="504"/>
      <c r="W1411" s="504"/>
      <c r="X1411" s="504"/>
      <c r="Y1411" s="504"/>
      <c r="Z1411" s="504"/>
      <c r="AA1411" s="504"/>
      <c r="AB1411" s="504"/>
      <c r="AC1411" s="504"/>
      <c r="AD1411" s="504"/>
    </row>
    <row r="1412" spans="1:30" s="420" customFormat="1" x14ac:dyDescent="0.2">
      <c r="A1412" s="531"/>
      <c r="K1412" s="504"/>
      <c r="L1412" s="503"/>
      <c r="M1412" s="503"/>
      <c r="N1412" s="504"/>
      <c r="O1412" s="504"/>
      <c r="P1412" s="504"/>
      <c r="Q1412" s="504"/>
      <c r="R1412" s="504"/>
      <c r="S1412" s="504"/>
      <c r="T1412" s="504"/>
      <c r="U1412" s="504"/>
      <c r="V1412" s="504"/>
      <c r="W1412" s="504"/>
      <c r="X1412" s="504"/>
      <c r="Y1412" s="504"/>
      <c r="Z1412" s="504"/>
      <c r="AA1412" s="504"/>
      <c r="AB1412" s="504"/>
      <c r="AC1412" s="504"/>
      <c r="AD1412" s="504"/>
    </row>
    <row r="1413" spans="1:30" s="420" customFormat="1" x14ac:dyDescent="0.2">
      <c r="A1413" s="531"/>
      <c r="K1413" s="504"/>
      <c r="L1413" s="503"/>
      <c r="M1413" s="503"/>
      <c r="N1413" s="504"/>
      <c r="O1413" s="504"/>
      <c r="P1413" s="504"/>
      <c r="Q1413" s="504"/>
      <c r="R1413" s="504"/>
      <c r="S1413" s="504"/>
      <c r="T1413" s="504"/>
      <c r="U1413" s="504"/>
      <c r="V1413" s="504"/>
      <c r="W1413" s="504"/>
      <c r="X1413" s="504"/>
      <c r="Y1413" s="504"/>
      <c r="Z1413" s="504"/>
      <c r="AA1413" s="504"/>
      <c r="AB1413" s="504"/>
      <c r="AC1413" s="504"/>
      <c r="AD1413" s="504"/>
    </row>
    <row r="1414" spans="1:30" s="420" customFormat="1" x14ac:dyDescent="0.2">
      <c r="A1414" s="531"/>
      <c r="K1414" s="504"/>
      <c r="L1414" s="503"/>
      <c r="M1414" s="503"/>
      <c r="N1414" s="504"/>
      <c r="O1414" s="504"/>
      <c r="P1414" s="504"/>
      <c r="Q1414" s="504"/>
      <c r="R1414" s="504"/>
      <c r="S1414" s="504"/>
      <c r="T1414" s="504"/>
      <c r="U1414" s="504"/>
      <c r="V1414" s="504"/>
      <c r="W1414" s="504"/>
      <c r="X1414" s="504"/>
      <c r="Y1414" s="504"/>
      <c r="Z1414" s="504"/>
      <c r="AA1414" s="504"/>
      <c r="AB1414" s="504"/>
      <c r="AC1414" s="504"/>
      <c r="AD1414" s="504"/>
    </row>
    <row r="1415" spans="1:30" s="420" customFormat="1" x14ac:dyDescent="0.2">
      <c r="A1415" s="531"/>
      <c r="K1415" s="504"/>
      <c r="L1415" s="503"/>
      <c r="M1415" s="503"/>
      <c r="N1415" s="504"/>
      <c r="O1415" s="504"/>
      <c r="P1415" s="504"/>
      <c r="Q1415" s="504"/>
      <c r="R1415" s="504"/>
      <c r="S1415" s="504"/>
      <c r="T1415" s="504"/>
      <c r="U1415" s="504"/>
      <c r="V1415" s="504"/>
      <c r="W1415" s="504"/>
      <c r="X1415" s="504"/>
      <c r="Y1415" s="504"/>
      <c r="Z1415" s="504"/>
      <c r="AA1415" s="504"/>
      <c r="AB1415" s="504"/>
      <c r="AC1415" s="504"/>
      <c r="AD1415" s="504"/>
    </row>
    <row r="1416" spans="1:30" s="420" customFormat="1" x14ac:dyDescent="0.2">
      <c r="A1416" s="531"/>
      <c r="K1416" s="504"/>
      <c r="L1416" s="503"/>
      <c r="M1416" s="503"/>
      <c r="N1416" s="504"/>
      <c r="O1416" s="504"/>
      <c r="P1416" s="504"/>
      <c r="Q1416" s="504"/>
      <c r="R1416" s="504"/>
      <c r="S1416" s="504"/>
      <c r="T1416" s="504"/>
      <c r="U1416" s="504"/>
      <c r="V1416" s="504"/>
      <c r="W1416" s="504"/>
      <c r="X1416" s="504"/>
      <c r="Y1416" s="504"/>
      <c r="Z1416" s="504"/>
      <c r="AA1416" s="504"/>
      <c r="AB1416" s="504"/>
      <c r="AC1416" s="504"/>
      <c r="AD1416" s="504"/>
    </row>
    <row r="1417" spans="1:30" s="420" customFormat="1" x14ac:dyDescent="0.2">
      <c r="A1417" s="531"/>
      <c r="K1417" s="504"/>
      <c r="L1417" s="503"/>
      <c r="M1417" s="503"/>
      <c r="N1417" s="504"/>
      <c r="O1417" s="504"/>
      <c r="P1417" s="504"/>
      <c r="Q1417" s="504"/>
      <c r="R1417" s="504"/>
      <c r="S1417" s="504"/>
      <c r="T1417" s="504"/>
      <c r="U1417" s="504"/>
      <c r="V1417" s="504"/>
      <c r="W1417" s="504"/>
      <c r="X1417" s="504"/>
      <c r="Y1417" s="504"/>
      <c r="Z1417" s="504"/>
      <c r="AA1417" s="504"/>
      <c r="AB1417" s="504"/>
      <c r="AC1417" s="504"/>
      <c r="AD1417" s="504"/>
    </row>
    <row r="1418" spans="1:30" s="420" customFormat="1" x14ac:dyDescent="0.2">
      <c r="A1418" s="531"/>
      <c r="K1418" s="504"/>
      <c r="L1418" s="503"/>
      <c r="M1418" s="503"/>
      <c r="N1418" s="504"/>
      <c r="O1418" s="504"/>
      <c r="P1418" s="504"/>
      <c r="Q1418" s="504"/>
      <c r="R1418" s="504"/>
      <c r="S1418" s="504"/>
      <c r="T1418" s="504"/>
      <c r="U1418" s="504"/>
      <c r="V1418" s="504"/>
      <c r="W1418" s="504"/>
      <c r="X1418" s="504"/>
      <c r="Y1418" s="504"/>
      <c r="Z1418" s="504"/>
      <c r="AA1418" s="504"/>
      <c r="AB1418" s="504"/>
      <c r="AC1418" s="504"/>
      <c r="AD1418" s="504"/>
    </row>
    <row r="1419" spans="1:30" s="420" customFormat="1" x14ac:dyDescent="0.2">
      <c r="A1419" s="531"/>
      <c r="K1419" s="504"/>
      <c r="L1419" s="503"/>
      <c r="M1419" s="503"/>
      <c r="N1419" s="504"/>
      <c r="O1419" s="504"/>
      <c r="P1419" s="504"/>
      <c r="Q1419" s="504"/>
      <c r="R1419" s="504"/>
      <c r="S1419" s="504"/>
      <c r="T1419" s="504"/>
      <c r="U1419" s="504"/>
      <c r="V1419" s="504"/>
      <c r="W1419" s="504"/>
      <c r="X1419" s="504"/>
      <c r="Y1419" s="504"/>
      <c r="Z1419" s="504"/>
      <c r="AA1419" s="504"/>
      <c r="AB1419" s="504"/>
      <c r="AC1419" s="504"/>
      <c r="AD1419" s="504"/>
    </row>
    <row r="1420" spans="1:30" s="420" customFormat="1" x14ac:dyDescent="0.2">
      <c r="A1420" s="531"/>
      <c r="K1420" s="504"/>
      <c r="L1420" s="503"/>
      <c r="M1420" s="503"/>
      <c r="N1420" s="504"/>
      <c r="O1420" s="504"/>
      <c r="P1420" s="504"/>
      <c r="Q1420" s="504"/>
      <c r="R1420" s="504"/>
      <c r="S1420" s="504"/>
      <c r="T1420" s="504"/>
      <c r="U1420" s="504"/>
      <c r="V1420" s="504"/>
      <c r="W1420" s="504"/>
      <c r="X1420" s="504"/>
      <c r="Y1420" s="504"/>
      <c r="Z1420" s="504"/>
      <c r="AA1420" s="504"/>
      <c r="AB1420" s="504"/>
      <c r="AC1420" s="504"/>
      <c r="AD1420" s="504"/>
    </row>
    <row r="1421" spans="1:30" s="420" customFormat="1" x14ac:dyDescent="0.2">
      <c r="A1421" s="531"/>
      <c r="K1421" s="504"/>
      <c r="L1421" s="503"/>
      <c r="M1421" s="503"/>
      <c r="N1421" s="504"/>
      <c r="O1421" s="504"/>
      <c r="P1421" s="504"/>
      <c r="Q1421" s="504"/>
      <c r="R1421" s="504"/>
      <c r="S1421" s="504"/>
      <c r="T1421" s="504"/>
      <c r="U1421" s="504"/>
      <c r="V1421" s="504"/>
      <c r="W1421" s="504"/>
      <c r="X1421" s="504"/>
      <c r="Y1421" s="504"/>
      <c r="Z1421" s="504"/>
      <c r="AA1421" s="504"/>
      <c r="AB1421" s="504"/>
      <c r="AC1421" s="504"/>
      <c r="AD1421" s="504"/>
    </row>
    <row r="1422" spans="1:30" s="420" customFormat="1" x14ac:dyDescent="0.2">
      <c r="A1422" s="531"/>
      <c r="K1422" s="504"/>
      <c r="L1422" s="503"/>
      <c r="M1422" s="503"/>
      <c r="N1422" s="504"/>
      <c r="O1422" s="504"/>
      <c r="P1422" s="504"/>
      <c r="Q1422" s="504"/>
      <c r="R1422" s="504"/>
      <c r="S1422" s="504"/>
      <c r="T1422" s="504"/>
      <c r="U1422" s="504"/>
      <c r="V1422" s="504"/>
      <c r="W1422" s="504"/>
      <c r="X1422" s="504"/>
      <c r="Y1422" s="504"/>
      <c r="Z1422" s="504"/>
      <c r="AA1422" s="504"/>
      <c r="AB1422" s="504"/>
      <c r="AC1422" s="504"/>
      <c r="AD1422" s="504"/>
    </row>
    <row r="1423" spans="1:30" s="420" customFormat="1" x14ac:dyDescent="0.2">
      <c r="A1423" s="531"/>
      <c r="K1423" s="504"/>
      <c r="L1423" s="503"/>
      <c r="M1423" s="503"/>
      <c r="N1423" s="504"/>
      <c r="O1423" s="504"/>
      <c r="P1423" s="504"/>
      <c r="Q1423" s="504"/>
      <c r="R1423" s="504"/>
      <c r="S1423" s="504"/>
      <c r="T1423" s="504"/>
      <c r="U1423" s="504"/>
      <c r="V1423" s="504"/>
      <c r="W1423" s="504"/>
      <c r="X1423" s="504"/>
      <c r="Y1423" s="504"/>
      <c r="Z1423" s="504"/>
      <c r="AA1423" s="504"/>
      <c r="AB1423" s="504"/>
      <c r="AC1423" s="504"/>
      <c r="AD1423" s="504"/>
    </row>
    <row r="1424" spans="1:30" s="420" customFormat="1" x14ac:dyDescent="0.2">
      <c r="A1424" s="531"/>
      <c r="K1424" s="504"/>
      <c r="L1424" s="503"/>
      <c r="M1424" s="503"/>
      <c r="N1424" s="504"/>
      <c r="O1424" s="504"/>
      <c r="P1424" s="504"/>
      <c r="Q1424" s="504"/>
      <c r="R1424" s="504"/>
      <c r="S1424" s="504"/>
      <c r="T1424" s="504"/>
      <c r="U1424" s="504"/>
      <c r="V1424" s="504"/>
      <c r="W1424" s="504"/>
      <c r="X1424" s="504"/>
      <c r="Y1424" s="504"/>
      <c r="Z1424" s="504"/>
      <c r="AA1424" s="504"/>
      <c r="AB1424" s="504"/>
      <c r="AC1424" s="504"/>
      <c r="AD1424" s="504"/>
    </row>
    <row r="1425" spans="1:30" s="420" customFormat="1" x14ac:dyDescent="0.2">
      <c r="A1425" s="531"/>
      <c r="K1425" s="504"/>
      <c r="L1425" s="503"/>
      <c r="M1425" s="503"/>
      <c r="N1425" s="504"/>
      <c r="O1425" s="504"/>
      <c r="P1425" s="504"/>
      <c r="Q1425" s="504"/>
      <c r="R1425" s="504"/>
      <c r="S1425" s="504"/>
      <c r="T1425" s="504"/>
      <c r="U1425" s="504"/>
      <c r="V1425" s="504"/>
      <c r="W1425" s="504"/>
      <c r="X1425" s="504"/>
      <c r="Y1425" s="504"/>
      <c r="Z1425" s="504"/>
      <c r="AA1425" s="504"/>
      <c r="AB1425" s="504"/>
      <c r="AC1425" s="504"/>
      <c r="AD1425" s="504"/>
    </row>
    <row r="1426" spans="1:30" s="420" customFormat="1" x14ac:dyDescent="0.2">
      <c r="A1426" s="531"/>
      <c r="K1426" s="504"/>
      <c r="L1426" s="503"/>
      <c r="M1426" s="503"/>
      <c r="N1426" s="504"/>
      <c r="O1426" s="504"/>
      <c r="P1426" s="504"/>
      <c r="Q1426" s="504"/>
      <c r="R1426" s="504"/>
      <c r="S1426" s="504"/>
      <c r="T1426" s="504"/>
      <c r="U1426" s="504"/>
      <c r="V1426" s="504"/>
      <c r="W1426" s="504"/>
      <c r="X1426" s="504"/>
      <c r="Y1426" s="504"/>
      <c r="Z1426" s="504"/>
      <c r="AA1426" s="504"/>
      <c r="AB1426" s="504"/>
      <c r="AC1426" s="504"/>
      <c r="AD1426" s="504"/>
    </row>
    <row r="1427" spans="1:30" s="420" customFormat="1" x14ac:dyDescent="0.2">
      <c r="A1427" s="531"/>
      <c r="K1427" s="504"/>
      <c r="L1427" s="503"/>
      <c r="M1427" s="503"/>
      <c r="N1427" s="504"/>
      <c r="O1427" s="504"/>
      <c r="P1427" s="504"/>
      <c r="Q1427" s="504"/>
      <c r="R1427" s="504"/>
      <c r="S1427" s="504"/>
      <c r="T1427" s="504"/>
      <c r="U1427" s="504"/>
      <c r="V1427" s="504"/>
      <c r="W1427" s="504"/>
      <c r="X1427" s="504"/>
      <c r="Y1427" s="504"/>
      <c r="Z1427" s="504"/>
      <c r="AA1427" s="504"/>
      <c r="AB1427" s="504"/>
      <c r="AC1427" s="504"/>
      <c r="AD1427" s="504"/>
    </row>
    <row r="1428" spans="1:30" s="420" customFormat="1" x14ac:dyDescent="0.2">
      <c r="A1428" s="531"/>
      <c r="K1428" s="504"/>
      <c r="L1428" s="503"/>
      <c r="M1428" s="503"/>
      <c r="N1428" s="504"/>
      <c r="O1428" s="504"/>
      <c r="P1428" s="504"/>
      <c r="Q1428" s="504"/>
      <c r="R1428" s="504"/>
      <c r="S1428" s="504"/>
      <c r="T1428" s="504"/>
      <c r="U1428" s="504"/>
      <c r="V1428" s="504"/>
      <c r="W1428" s="504"/>
      <c r="X1428" s="504"/>
      <c r="Y1428" s="504"/>
      <c r="Z1428" s="504"/>
      <c r="AA1428" s="504"/>
      <c r="AB1428" s="504"/>
      <c r="AC1428" s="504"/>
      <c r="AD1428" s="504"/>
    </row>
    <row r="1429" spans="1:30" s="420" customFormat="1" x14ac:dyDescent="0.2">
      <c r="A1429" s="531"/>
      <c r="K1429" s="504"/>
      <c r="L1429" s="503"/>
      <c r="M1429" s="503"/>
      <c r="N1429" s="504"/>
      <c r="O1429" s="504"/>
      <c r="P1429" s="504"/>
      <c r="Q1429" s="504"/>
      <c r="R1429" s="504"/>
      <c r="S1429" s="504"/>
      <c r="T1429" s="504"/>
      <c r="U1429" s="504"/>
      <c r="V1429" s="504"/>
      <c r="W1429" s="504"/>
      <c r="X1429" s="504"/>
      <c r="Y1429" s="504"/>
      <c r="Z1429" s="504"/>
      <c r="AA1429" s="504"/>
      <c r="AB1429" s="504"/>
      <c r="AC1429" s="504"/>
      <c r="AD1429" s="504"/>
    </row>
    <row r="1430" spans="1:30" s="420" customFormat="1" x14ac:dyDescent="0.2">
      <c r="A1430" s="531"/>
      <c r="K1430" s="504"/>
      <c r="L1430" s="503"/>
      <c r="M1430" s="503"/>
      <c r="N1430" s="504"/>
      <c r="O1430" s="504"/>
      <c r="P1430" s="504"/>
      <c r="Q1430" s="504"/>
      <c r="R1430" s="504"/>
      <c r="S1430" s="504"/>
      <c r="T1430" s="504"/>
      <c r="U1430" s="504"/>
      <c r="V1430" s="504"/>
      <c r="W1430" s="504"/>
      <c r="X1430" s="504"/>
      <c r="Y1430" s="504"/>
      <c r="Z1430" s="504"/>
      <c r="AA1430" s="504"/>
      <c r="AB1430" s="504"/>
      <c r="AC1430" s="504"/>
      <c r="AD1430" s="504"/>
    </row>
    <row r="1431" spans="1:30" s="420" customFormat="1" x14ac:dyDescent="0.2">
      <c r="A1431" s="531"/>
      <c r="K1431" s="504"/>
      <c r="L1431" s="503"/>
      <c r="M1431" s="503"/>
      <c r="N1431" s="504"/>
      <c r="O1431" s="504"/>
      <c r="P1431" s="504"/>
      <c r="Q1431" s="504"/>
      <c r="R1431" s="504"/>
      <c r="S1431" s="504"/>
      <c r="T1431" s="504"/>
      <c r="U1431" s="504"/>
      <c r="V1431" s="504"/>
      <c r="W1431" s="504"/>
      <c r="X1431" s="504"/>
      <c r="Y1431" s="504"/>
      <c r="Z1431" s="504"/>
      <c r="AA1431" s="504"/>
      <c r="AB1431" s="504"/>
      <c r="AC1431" s="504"/>
      <c r="AD1431" s="504"/>
    </row>
    <row r="1432" spans="1:30" s="420" customFormat="1" x14ac:dyDescent="0.2">
      <c r="A1432" s="531"/>
      <c r="K1432" s="504"/>
      <c r="L1432" s="503"/>
      <c r="M1432" s="503"/>
      <c r="N1432" s="504"/>
      <c r="O1432" s="504"/>
      <c r="P1432" s="504"/>
      <c r="Q1432" s="504"/>
      <c r="R1432" s="504"/>
      <c r="S1432" s="504"/>
      <c r="T1432" s="504"/>
      <c r="U1432" s="504"/>
      <c r="V1432" s="504"/>
      <c r="W1432" s="504"/>
      <c r="X1432" s="504"/>
      <c r="Y1432" s="504"/>
      <c r="Z1432" s="504"/>
      <c r="AA1432" s="504"/>
      <c r="AB1432" s="504"/>
      <c r="AC1432" s="504"/>
      <c r="AD1432" s="504"/>
    </row>
    <row r="1433" spans="1:30" s="420" customFormat="1" x14ac:dyDescent="0.2">
      <c r="A1433" s="531"/>
      <c r="K1433" s="504"/>
      <c r="L1433" s="503"/>
      <c r="M1433" s="503"/>
      <c r="N1433" s="504"/>
      <c r="O1433" s="504"/>
      <c r="P1433" s="504"/>
      <c r="Q1433" s="504"/>
      <c r="R1433" s="504"/>
      <c r="S1433" s="504"/>
      <c r="T1433" s="504"/>
      <c r="U1433" s="504"/>
      <c r="V1433" s="504"/>
      <c r="W1433" s="504"/>
      <c r="X1433" s="504"/>
      <c r="Y1433" s="504"/>
      <c r="Z1433" s="504"/>
      <c r="AA1433" s="504"/>
      <c r="AB1433" s="504"/>
      <c r="AC1433" s="504"/>
      <c r="AD1433" s="504"/>
    </row>
    <row r="1434" spans="1:30" s="420" customFormat="1" x14ac:dyDescent="0.2">
      <c r="A1434" s="531"/>
      <c r="K1434" s="504"/>
      <c r="L1434" s="503"/>
      <c r="M1434" s="503"/>
      <c r="N1434" s="504"/>
      <c r="O1434" s="504"/>
      <c r="P1434" s="504"/>
      <c r="Q1434" s="504"/>
      <c r="R1434" s="504"/>
      <c r="S1434" s="504"/>
      <c r="T1434" s="504"/>
      <c r="U1434" s="504"/>
      <c r="V1434" s="504"/>
      <c r="W1434" s="504"/>
      <c r="X1434" s="504"/>
      <c r="Y1434" s="504"/>
      <c r="Z1434" s="504"/>
      <c r="AA1434" s="504"/>
      <c r="AB1434" s="504"/>
      <c r="AC1434" s="504"/>
      <c r="AD1434" s="504"/>
    </row>
    <row r="1435" spans="1:30" s="420" customFormat="1" x14ac:dyDescent="0.2">
      <c r="A1435" s="531"/>
      <c r="K1435" s="504"/>
      <c r="L1435" s="503"/>
      <c r="M1435" s="503"/>
      <c r="N1435" s="504"/>
      <c r="O1435" s="504"/>
      <c r="P1435" s="504"/>
      <c r="Q1435" s="504"/>
      <c r="R1435" s="504"/>
      <c r="S1435" s="504"/>
      <c r="T1435" s="504"/>
      <c r="U1435" s="504"/>
      <c r="V1435" s="504"/>
      <c r="W1435" s="504"/>
      <c r="X1435" s="504"/>
      <c r="Y1435" s="504"/>
      <c r="Z1435" s="504"/>
      <c r="AA1435" s="504"/>
      <c r="AB1435" s="504"/>
      <c r="AC1435" s="504"/>
      <c r="AD1435" s="504"/>
    </row>
    <row r="1436" spans="1:30" s="420" customFormat="1" x14ac:dyDescent="0.2">
      <c r="A1436" s="531"/>
      <c r="K1436" s="504"/>
      <c r="L1436" s="503"/>
      <c r="M1436" s="503"/>
      <c r="N1436" s="504"/>
      <c r="O1436" s="504"/>
      <c r="P1436" s="504"/>
      <c r="Q1436" s="504"/>
      <c r="R1436" s="504"/>
      <c r="S1436" s="504"/>
      <c r="T1436" s="504"/>
      <c r="U1436" s="504"/>
      <c r="V1436" s="504"/>
      <c r="W1436" s="504"/>
      <c r="X1436" s="504"/>
      <c r="Y1436" s="504"/>
      <c r="Z1436" s="504"/>
      <c r="AA1436" s="504"/>
      <c r="AB1436" s="504"/>
      <c r="AC1436" s="504"/>
      <c r="AD1436" s="504"/>
    </row>
    <row r="1437" spans="1:30" s="420" customFormat="1" x14ac:dyDescent="0.2">
      <c r="A1437" s="531"/>
      <c r="K1437" s="504"/>
      <c r="L1437" s="503"/>
      <c r="M1437" s="503"/>
      <c r="N1437" s="504"/>
      <c r="O1437" s="504"/>
      <c r="P1437" s="504"/>
      <c r="Q1437" s="504"/>
      <c r="R1437" s="504"/>
      <c r="S1437" s="504"/>
      <c r="T1437" s="504"/>
      <c r="U1437" s="504"/>
      <c r="V1437" s="504"/>
      <c r="W1437" s="504"/>
      <c r="X1437" s="504"/>
      <c r="Y1437" s="504"/>
      <c r="Z1437" s="504"/>
      <c r="AA1437" s="504"/>
      <c r="AB1437" s="504"/>
      <c r="AC1437" s="504"/>
      <c r="AD1437" s="504"/>
    </row>
    <row r="1438" spans="1:30" s="420" customFormat="1" x14ac:dyDescent="0.2">
      <c r="A1438" s="531"/>
      <c r="K1438" s="504"/>
      <c r="L1438" s="503"/>
      <c r="M1438" s="503"/>
      <c r="N1438" s="504"/>
      <c r="O1438" s="504"/>
      <c r="P1438" s="504"/>
      <c r="Q1438" s="504"/>
      <c r="R1438" s="504"/>
      <c r="S1438" s="504"/>
      <c r="T1438" s="504"/>
      <c r="U1438" s="504"/>
      <c r="V1438" s="504"/>
      <c r="W1438" s="504"/>
      <c r="X1438" s="504"/>
      <c r="Y1438" s="504"/>
      <c r="Z1438" s="504"/>
      <c r="AA1438" s="504"/>
      <c r="AB1438" s="504"/>
      <c r="AC1438" s="504"/>
      <c r="AD1438" s="504"/>
    </row>
    <row r="1439" spans="1:30" s="420" customFormat="1" x14ac:dyDescent="0.2">
      <c r="A1439" s="531"/>
      <c r="K1439" s="504"/>
      <c r="L1439" s="503"/>
      <c r="M1439" s="503"/>
      <c r="N1439" s="504"/>
      <c r="O1439" s="504"/>
      <c r="P1439" s="504"/>
      <c r="Q1439" s="504"/>
      <c r="R1439" s="504"/>
      <c r="S1439" s="504"/>
      <c r="T1439" s="504"/>
      <c r="U1439" s="504"/>
      <c r="V1439" s="504"/>
      <c r="W1439" s="504"/>
      <c r="X1439" s="504"/>
      <c r="Y1439" s="504"/>
      <c r="Z1439" s="504"/>
      <c r="AA1439" s="504"/>
      <c r="AB1439" s="504"/>
      <c r="AC1439" s="504"/>
      <c r="AD1439" s="504"/>
    </row>
    <row r="1440" spans="1:30" s="420" customFormat="1" x14ac:dyDescent="0.2">
      <c r="A1440" s="531"/>
      <c r="K1440" s="504"/>
      <c r="L1440" s="503"/>
      <c r="M1440" s="503"/>
      <c r="N1440" s="504"/>
      <c r="O1440" s="504"/>
      <c r="P1440" s="504"/>
      <c r="Q1440" s="504"/>
      <c r="R1440" s="504"/>
      <c r="S1440" s="504"/>
      <c r="T1440" s="504"/>
      <c r="U1440" s="504"/>
      <c r="V1440" s="504"/>
      <c r="W1440" s="504"/>
      <c r="X1440" s="504"/>
      <c r="Y1440" s="504"/>
      <c r="Z1440" s="504"/>
      <c r="AA1440" s="504"/>
      <c r="AB1440" s="504"/>
      <c r="AC1440" s="504"/>
      <c r="AD1440" s="504"/>
    </row>
    <row r="1441" spans="1:30" s="420" customFormat="1" x14ac:dyDescent="0.2">
      <c r="A1441" s="531"/>
      <c r="K1441" s="504"/>
      <c r="L1441" s="503"/>
      <c r="M1441" s="503"/>
      <c r="N1441" s="504"/>
      <c r="O1441" s="504"/>
      <c r="P1441" s="504"/>
      <c r="Q1441" s="504"/>
      <c r="R1441" s="504"/>
      <c r="S1441" s="504"/>
      <c r="T1441" s="504"/>
      <c r="U1441" s="504"/>
      <c r="V1441" s="504"/>
      <c r="W1441" s="504"/>
      <c r="X1441" s="504"/>
      <c r="Y1441" s="504"/>
      <c r="Z1441" s="504"/>
      <c r="AA1441" s="504"/>
      <c r="AB1441" s="504"/>
      <c r="AC1441" s="504"/>
      <c r="AD1441" s="504"/>
    </row>
    <row r="1442" spans="1:30" s="420" customFormat="1" x14ac:dyDescent="0.2">
      <c r="A1442" s="531"/>
      <c r="K1442" s="504"/>
      <c r="L1442" s="503"/>
      <c r="M1442" s="503"/>
      <c r="N1442" s="504"/>
      <c r="O1442" s="504"/>
      <c r="P1442" s="504"/>
      <c r="Q1442" s="504"/>
      <c r="R1442" s="504"/>
      <c r="S1442" s="504"/>
      <c r="T1442" s="504"/>
      <c r="U1442" s="504"/>
      <c r="V1442" s="504"/>
      <c r="W1442" s="504"/>
      <c r="X1442" s="504"/>
      <c r="Y1442" s="504"/>
      <c r="Z1442" s="504"/>
      <c r="AA1442" s="504"/>
      <c r="AB1442" s="504"/>
      <c r="AC1442" s="504"/>
      <c r="AD1442" s="504"/>
    </row>
    <row r="1443" spans="1:30" s="420" customFormat="1" x14ac:dyDescent="0.2">
      <c r="A1443" s="531"/>
      <c r="K1443" s="504"/>
      <c r="L1443" s="503"/>
      <c r="M1443" s="503"/>
      <c r="N1443" s="504"/>
      <c r="O1443" s="504"/>
      <c r="P1443" s="504"/>
      <c r="Q1443" s="504"/>
      <c r="R1443" s="504"/>
      <c r="S1443" s="504"/>
      <c r="T1443" s="504"/>
      <c r="U1443" s="504"/>
      <c r="V1443" s="504"/>
      <c r="W1443" s="504"/>
      <c r="X1443" s="504"/>
      <c r="Y1443" s="504"/>
      <c r="Z1443" s="504"/>
      <c r="AA1443" s="504"/>
      <c r="AB1443" s="504"/>
      <c r="AC1443" s="504"/>
      <c r="AD1443" s="504"/>
    </row>
    <row r="1444" spans="1:30" s="420" customFormat="1" x14ac:dyDescent="0.2">
      <c r="A1444" s="531"/>
      <c r="K1444" s="504"/>
      <c r="L1444" s="503"/>
      <c r="M1444" s="503"/>
      <c r="N1444" s="504"/>
      <c r="O1444" s="504"/>
      <c r="P1444" s="504"/>
      <c r="Q1444" s="504"/>
      <c r="R1444" s="504"/>
      <c r="S1444" s="504"/>
      <c r="T1444" s="504"/>
      <c r="U1444" s="504"/>
      <c r="V1444" s="504"/>
      <c r="W1444" s="504"/>
      <c r="X1444" s="504"/>
      <c r="Y1444" s="504"/>
      <c r="Z1444" s="504"/>
      <c r="AA1444" s="504"/>
      <c r="AB1444" s="504"/>
      <c r="AC1444" s="504"/>
      <c r="AD1444" s="504"/>
    </row>
    <row r="1445" spans="1:30" s="420" customFormat="1" x14ac:dyDescent="0.2">
      <c r="A1445" s="531"/>
      <c r="K1445" s="504"/>
      <c r="L1445" s="503"/>
      <c r="M1445" s="503"/>
      <c r="N1445" s="504"/>
      <c r="O1445" s="504"/>
      <c r="P1445" s="504"/>
      <c r="Q1445" s="504"/>
      <c r="R1445" s="504"/>
      <c r="S1445" s="504"/>
      <c r="T1445" s="504"/>
      <c r="U1445" s="504"/>
      <c r="V1445" s="504"/>
      <c r="W1445" s="504"/>
      <c r="X1445" s="504"/>
      <c r="Y1445" s="504"/>
      <c r="Z1445" s="504"/>
      <c r="AA1445" s="504"/>
      <c r="AB1445" s="504"/>
      <c r="AC1445" s="504"/>
      <c r="AD1445" s="504"/>
    </row>
    <row r="1446" spans="1:30" s="420" customFormat="1" x14ac:dyDescent="0.2">
      <c r="A1446" s="531"/>
      <c r="K1446" s="504"/>
      <c r="L1446" s="503"/>
      <c r="M1446" s="503"/>
      <c r="N1446" s="504"/>
      <c r="O1446" s="504"/>
      <c r="P1446" s="504"/>
      <c r="Q1446" s="504"/>
      <c r="R1446" s="504"/>
      <c r="S1446" s="504"/>
      <c r="T1446" s="504"/>
      <c r="U1446" s="504"/>
      <c r="V1446" s="504"/>
      <c r="W1446" s="504"/>
      <c r="X1446" s="504"/>
      <c r="Y1446" s="504"/>
      <c r="Z1446" s="504"/>
      <c r="AA1446" s="504"/>
      <c r="AB1446" s="504"/>
      <c r="AC1446" s="504"/>
      <c r="AD1446" s="504"/>
    </row>
    <row r="1447" spans="1:30" s="420" customFormat="1" x14ac:dyDescent="0.2">
      <c r="A1447" s="531"/>
      <c r="K1447" s="504"/>
      <c r="L1447" s="503"/>
      <c r="M1447" s="503"/>
      <c r="N1447" s="504"/>
      <c r="O1447" s="504"/>
      <c r="P1447" s="504"/>
      <c r="Q1447" s="504"/>
      <c r="R1447" s="504"/>
      <c r="S1447" s="504"/>
      <c r="T1447" s="504"/>
      <c r="U1447" s="504"/>
      <c r="V1447" s="504"/>
      <c r="W1447" s="504"/>
      <c r="X1447" s="504"/>
      <c r="Y1447" s="504"/>
      <c r="Z1447" s="504"/>
      <c r="AA1447" s="504"/>
      <c r="AB1447" s="504"/>
      <c r="AC1447" s="504"/>
      <c r="AD1447" s="504"/>
    </row>
    <row r="1448" spans="1:30" s="420" customFormat="1" x14ac:dyDescent="0.2">
      <c r="A1448" s="531"/>
      <c r="K1448" s="504"/>
      <c r="L1448" s="503"/>
      <c r="M1448" s="503"/>
      <c r="N1448" s="504"/>
      <c r="O1448" s="504"/>
      <c r="P1448" s="504"/>
      <c r="Q1448" s="504"/>
      <c r="R1448" s="504"/>
      <c r="S1448" s="504"/>
      <c r="T1448" s="504"/>
      <c r="U1448" s="504"/>
      <c r="V1448" s="504"/>
      <c r="W1448" s="504"/>
      <c r="X1448" s="504"/>
      <c r="Y1448" s="504"/>
      <c r="Z1448" s="504"/>
      <c r="AA1448" s="504"/>
      <c r="AB1448" s="504"/>
      <c r="AC1448" s="504"/>
      <c r="AD1448" s="504"/>
    </row>
    <row r="1449" spans="1:30" s="420" customFormat="1" x14ac:dyDescent="0.2">
      <c r="A1449" s="531"/>
      <c r="K1449" s="504"/>
      <c r="L1449" s="503"/>
      <c r="M1449" s="503"/>
      <c r="N1449" s="504"/>
      <c r="O1449" s="504"/>
      <c r="P1449" s="504"/>
      <c r="Q1449" s="504"/>
      <c r="R1449" s="504"/>
      <c r="S1449" s="504"/>
      <c r="T1449" s="504"/>
      <c r="U1449" s="504"/>
      <c r="V1449" s="504"/>
      <c r="W1449" s="504"/>
      <c r="X1449" s="504"/>
      <c r="Y1449" s="504"/>
      <c r="Z1449" s="504"/>
      <c r="AA1449" s="504"/>
      <c r="AB1449" s="504"/>
      <c r="AC1449" s="504"/>
      <c r="AD1449" s="504"/>
    </row>
    <row r="1450" spans="1:30" s="420" customFormat="1" x14ac:dyDescent="0.2">
      <c r="A1450" s="531"/>
      <c r="K1450" s="504"/>
      <c r="L1450" s="503"/>
      <c r="M1450" s="503"/>
      <c r="N1450" s="504"/>
      <c r="O1450" s="504"/>
      <c r="P1450" s="504"/>
      <c r="Q1450" s="504"/>
      <c r="R1450" s="504"/>
      <c r="S1450" s="504"/>
      <c r="T1450" s="504"/>
      <c r="U1450" s="504"/>
      <c r="V1450" s="504"/>
      <c r="W1450" s="504"/>
      <c r="X1450" s="504"/>
      <c r="Y1450" s="504"/>
      <c r="Z1450" s="504"/>
      <c r="AA1450" s="504"/>
      <c r="AB1450" s="504"/>
      <c r="AC1450" s="504"/>
      <c r="AD1450" s="504"/>
    </row>
    <row r="1451" spans="1:30" s="420" customFormat="1" x14ac:dyDescent="0.2">
      <c r="A1451" s="531"/>
      <c r="K1451" s="504"/>
      <c r="L1451" s="503"/>
      <c r="M1451" s="503"/>
      <c r="N1451" s="504"/>
      <c r="O1451" s="504"/>
      <c r="P1451" s="504"/>
      <c r="Q1451" s="504"/>
      <c r="R1451" s="504"/>
      <c r="S1451" s="504"/>
      <c r="T1451" s="504"/>
      <c r="U1451" s="504"/>
      <c r="V1451" s="504"/>
      <c r="W1451" s="504"/>
      <c r="X1451" s="504"/>
      <c r="Y1451" s="504"/>
      <c r="Z1451" s="504"/>
      <c r="AA1451" s="504"/>
      <c r="AB1451" s="504"/>
      <c r="AC1451" s="504"/>
      <c r="AD1451" s="504"/>
    </row>
    <row r="1452" spans="1:30" s="420" customFormat="1" x14ac:dyDescent="0.2">
      <c r="A1452" s="531"/>
      <c r="K1452" s="504"/>
      <c r="L1452" s="503"/>
      <c r="M1452" s="503"/>
      <c r="N1452" s="504"/>
      <c r="O1452" s="504"/>
      <c r="P1452" s="504"/>
      <c r="Q1452" s="504"/>
      <c r="R1452" s="504"/>
      <c r="S1452" s="504"/>
      <c r="T1452" s="504"/>
      <c r="U1452" s="504"/>
      <c r="V1452" s="504"/>
      <c r="W1452" s="504"/>
      <c r="X1452" s="504"/>
      <c r="Y1452" s="504"/>
      <c r="Z1452" s="504"/>
      <c r="AA1452" s="504"/>
      <c r="AB1452" s="504"/>
      <c r="AC1452" s="504"/>
      <c r="AD1452" s="504"/>
    </row>
    <row r="1453" spans="1:30" s="420" customFormat="1" x14ac:dyDescent="0.2">
      <c r="A1453" s="531"/>
      <c r="K1453" s="504"/>
      <c r="L1453" s="503"/>
      <c r="M1453" s="503"/>
      <c r="N1453" s="504"/>
      <c r="O1453" s="504"/>
      <c r="P1453" s="504"/>
      <c r="Q1453" s="504"/>
      <c r="R1453" s="504"/>
      <c r="S1453" s="504"/>
      <c r="T1453" s="504"/>
      <c r="U1453" s="504"/>
      <c r="V1453" s="504"/>
      <c r="W1453" s="504"/>
      <c r="X1453" s="504"/>
      <c r="Y1453" s="504"/>
      <c r="Z1453" s="504"/>
      <c r="AA1453" s="504"/>
      <c r="AB1453" s="504"/>
      <c r="AC1453" s="504"/>
      <c r="AD1453" s="504"/>
    </row>
    <row r="1454" spans="1:30" s="420" customFormat="1" x14ac:dyDescent="0.2">
      <c r="A1454" s="531"/>
      <c r="K1454" s="504"/>
      <c r="L1454" s="503"/>
      <c r="M1454" s="503"/>
      <c r="N1454" s="504"/>
      <c r="O1454" s="504"/>
      <c r="P1454" s="504"/>
      <c r="Q1454" s="504"/>
      <c r="R1454" s="504"/>
      <c r="S1454" s="504"/>
      <c r="T1454" s="504"/>
      <c r="U1454" s="504"/>
      <c r="V1454" s="504"/>
      <c r="W1454" s="504"/>
      <c r="X1454" s="504"/>
      <c r="Y1454" s="504"/>
      <c r="Z1454" s="504"/>
      <c r="AA1454" s="504"/>
      <c r="AB1454" s="504"/>
      <c r="AC1454" s="504"/>
      <c r="AD1454" s="504"/>
    </row>
    <row r="1455" spans="1:30" s="420" customFormat="1" x14ac:dyDescent="0.2">
      <c r="A1455" s="531"/>
      <c r="K1455" s="504"/>
      <c r="L1455" s="503"/>
      <c r="M1455" s="503"/>
      <c r="N1455" s="504"/>
      <c r="O1455" s="504"/>
      <c r="P1455" s="504"/>
      <c r="Q1455" s="504"/>
      <c r="R1455" s="504"/>
      <c r="S1455" s="504"/>
      <c r="T1455" s="504"/>
      <c r="U1455" s="504"/>
      <c r="V1455" s="504"/>
      <c r="W1455" s="504"/>
      <c r="X1455" s="504"/>
      <c r="Y1455" s="504"/>
      <c r="Z1455" s="504"/>
      <c r="AA1455" s="504"/>
      <c r="AB1455" s="504"/>
      <c r="AC1455" s="504"/>
      <c r="AD1455" s="504"/>
    </row>
    <row r="1456" spans="1:30" s="420" customFormat="1" x14ac:dyDescent="0.2">
      <c r="A1456" s="531"/>
      <c r="K1456" s="504"/>
      <c r="L1456" s="503"/>
      <c r="M1456" s="503"/>
      <c r="N1456" s="504"/>
      <c r="O1456" s="504"/>
      <c r="P1456" s="504"/>
      <c r="Q1456" s="504"/>
      <c r="R1456" s="504"/>
      <c r="S1456" s="504"/>
      <c r="T1456" s="504"/>
      <c r="U1456" s="504"/>
      <c r="V1456" s="504"/>
      <c r="W1456" s="504"/>
      <c r="X1456" s="504"/>
      <c r="Y1456" s="504"/>
      <c r="Z1456" s="504"/>
      <c r="AA1456" s="504"/>
      <c r="AB1456" s="504"/>
      <c r="AC1456" s="504"/>
      <c r="AD1456" s="504"/>
    </row>
    <row r="1457" spans="1:30" s="420" customFormat="1" x14ac:dyDescent="0.2">
      <c r="A1457" s="531"/>
      <c r="K1457" s="504"/>
      <c r="L1457" s="503"/>
      <c r="M1457" s="503"/>
      <c r="N1457" s="504"/>
      <c r="O1457" s="504"/>
      <c r="P1457" s="504"/>
      <c r="Q1457" s="504"/>
      <c r="R1457" s="504"/>
      <c r="S1457" s="504"/>
      <c r="T1457" s="504"/>
      <c r="U1457" s="504"/>
      <c r="V1457" s="504"/>
      <c r="W1457" s="504"/>
      <c r="X1457" s="504"/>
      <c r="Y1457" s="504"/>
      <c r="Z1457" s="504"/>
      <c r="AA1457" s="504"/>
      <c r="AB1457" s="504"/>
      <c r="AC1457" s="504"/>
      <c r="AD1457" s="504"/>
    </row>
    <row r="1458" spans="1:30" s="420" customFormat="1" x14ac:dyDescent="0.2">
      <c r="A1458" s="531"/>
      <c r="K1458" s="504"/>
      <c r="L1458" s="503"/>
      <c r="M1458" s="503"/>
      <c r="N1458" s="504"/>
      <c r="O1458" s="504"/>
      <c r="P1458" s="504"/>
      <c r="Q1458" s="504"/>
      <c r="R1458" s="504"/>
      <c r="S1458" s="504"/>
      <c r="T1458" s="504"/>
      <c r="U1458" s="504"/>
      <c r="V1458" s="504"/>
      <c r="W1458" s="504"/>
      <c r="X1458" s="504"/>
      <c r="Y1458" s="504"/>
      <c r="Z1458" s="504"/>
      <c r="AA1458" s="504"/>
      <c r="AB1458" s="504"/>
      <c r="AC1458" s="504"/>
      <c r="AD1458" s="504"/>
    </row>
    <row r="1459" spans="1:30" s="420" customFormat="1" x14ac:dyDescent="0.2">
      <c r="A1459" s="531"/>
      <c r="K1459" s="504"/>
      <c r="L1459" s="503"/>
      <c r="M1459" s="503"/>
      <c r="N1459" s="504"/>
      <c r="O1459" s="504"/>
      <c r="P1459" s="504"/>
      <c r="Q1459" s="504"/>
      <c r="R1459" s="504"/>
      <c r="S1459" s="504"/>
      <c r="T1459" s="504"/>
      <c r="U1459" s="504"/>
      <c r="V1459" s="504"/>
      <c r="W1459" s="504"/>
      <c r="X1459" s="504"/>
      <c r="Y1459" s="504"/>
      <c r="Z1459" s="504"/>
      <c r="AA1459" s="504"/>
      <c r="AB1459" s="504"/>
      <c r="AC1459" s="504"/>
      <c r="AD1459" s="504"/>
    </row>
    <row r="1460" spans="1:30" s="420" customFormat="1" x14ac:dyDescent="0.2">
      <c r="A1460" s="531"/>
      <c r="K1460" s="504"/>
      <c r="L1460" s="503"/>
      <c r="M1460" s="503"/>
      <c r="N1460" s="504"/>
      <c r="O1460" s="504"/>
      <c r="P1460" s="504"/>
      <c r="Q1460" s="504"/>
      <c r="R1460" s="504"/>
      <c r="S1460" s="504"/>
      <c r="T1460" s="504"/>
      <c r="U1460" s="504"/>
      <c r="V1460" s="504"/>
      <c r="W1460" s="504"/>
      <c r="X1460" s="504"/>
      <c r="Y1460" s="504"/>
      <c r="Z1460" s="504"/>
      <c r="AA1460" s="504"/>
      <c r="AB1460" s="504"/>
      <c r="AC1460" s="504"/>
      <c r="AD1460" s="504"/>
    </row>
    <row r="1461" spans="1:30" s="420" customFormat="1" x14ac:dyDescent="0.2">
      <c r="A1461" s="531"/>
      <c r="K1461" s="504"/>
      <c r="L1461" s="503"/>
      <c r="M1461" s="503"/>
      <c r="N1461" s="504"/>
      <c r="O1461" s="504"/>
      <c r="P1461" s="504"/>
      <c r="Q1461" s="504"/>
      <c r="R1461" s="504"/>
      <c r="S1461" s="504"/>
      <c r="T1461" s="504"/>
      <c r="U1461" s="504"/>
      <c r="V1461" s="504"/>
      <c r="W1461" s="504"/>
      <c r="X1461" s="504"/>
      <c r="Y1461" s="504"/>
      <c r="Z1461" s="504"/>
      <c r="AA1461" s="504"/>
      <c r="AB1461" s="504"/>
      <c r="AC1461" s="504"/>
      <c r="AD1461" s="504"/>
    </row>
    <row r="1462" spans="1:30" s="420" customFormat="1" x14ac:dyDescent="0.2">
      <c r="A1462" s="531"/>
      <c r="K1462" s="504"/>
      <c r="L1462" s="503"/>
      <c r="M1462" s="503"/>
      <c r="N1462" s="504"/>
      <c r="O1462" s="504"/>
      <c r="P1462" s="504"/>
      <c r="Q1462" s="504"/>
      <c r="R1462" s="504"/>
      <c r="S1462" s="504"/>
      <c r="T1462" s="504"/>
      <c r="U1462" s="504"/>
      <c r="V1462" s="504"/>
      <c r="W1462" s="504"/>
      <c r="X1462" s="504"/>
      <c r="Y1462" s="504"/>
      <c r="Z1462" s="504"/>
      <c r="AA1462" s="504"/>
      <c r="AB1462" s="504"/>
      <c r="AC1462" s="504"/>
      <c r="AD1462" s="504"/>
    </row>
    <row r="1463" spans="1:30" s="420" customFormat="1" x14ac:dyDescent="0.2">
      <c r="A1463" s="531"/>
      <c r="K1463" s="504"/>
      <c r="L1463" s="503"/>
      <c r="M1463" s="503"/>
      <c r="N1463" s="504"/>
      <c r="O1463" s="504"/>
      <c r="P1463" s="504"/>
      <c r="Q1463" s="504"/>
      <c r="R1463" s="504"/>
      <c r="S1463" s="504"/>
      <c r="T1463" s="504"/>
      <c r="U1463" s="504"/>
      <c r="V1463" s="504"/>
      <c r="W1463" s="504"/>
      <c r="X1463" s="504"/>
      <c r="Y1463" s="504"/>
      <c r="Z1463" s="504"/>
      <c r="AA1463" s="504"/>
      <c r="AB1463" s="504"/>
      <c r="AC1463" s="504"/>
      <c r="AD1463" s="504"/>
    </row>
    <row r="1464" spans="1:30" s="420" customFormat="1" x14ac:dyDescent="0.2">
      <c r="A1464" s="531"/>
      <c r="K1464" s="504"/>
      <c r="L1464" s="503"/>
      <c r="M1464" s="503"/>
      <c r="N1464" s="504"/>
      <c r="O1464" s="504"/>
      <c r="P1464" s="504"/>
      <c r="Q1464" s="504"/>
      <c r="R1464" s="504"/>
      <c r="S1464" s="504"/>
      <c r="T1464" s="504"/>
      <c r="U1464" s="504"/>
      <c r="V1464" s="504"/>
      <c r="W1464" s="504"/>
      <c r="X1464" s="504"/>
      <c r="Y1464" s="504"/>
      <c r="Z1464" s="504"/>
      <c r="AA1464" s="504"/>
      <c r="AB1464" s="504"/>
      <c r="AC1464" s="504"/>
      <c r="AD1464" s="504"/>
    </row>
    <row r="1465" spans="1:30" s="420" customFormat="1" x14ac:dyDescent="0.2">
      <c r="A1465" s="531"/>
      <c r="K1465" s="504"/>
      <c r="L1465" s="503"/>
      <c r="M1465" s="503"/>
      <c r="N1465" s="504"/>
      <c r="O1465" s="504"/>
      <c r="P1465" s="504"/>
      <c r="Q1465" s="504"/>
      <c r="R1465" s="504"/>
      <c r="S1465" s="504"/>
      <c r="T1465" s="504"/>
      <c r="U1465" s="504"/>
      <c r="V1465" s="504"/>
      <c r="W1465" s="504"/>
      <c r="X1465" s="504"/>
      <c r="Y1465" s="504"/>
      <c r="Z1465" s="504"/>
      <c r="AA1465" s="504"/>
      <c r="AB1465" s="504"/>
      <c r="AC1465" s="504"/>
      <c r="AD1465" s="504"/>
    </row>
    <row r="1466" spans="1:30" s="420" customFormat="1" x14ac:dyDescent="0.2">
      <c r="A1466" s="531"/>
      <c r="K1466" s="504"/>
      <c r="L1466" s="503"/>
      <c r="M1466" s="503"/>
      <c r="N1466" s="504"/>
      <c r="O1466" s="504"/>
      <c r="P1466" s="504"/>
      <c r="Q1466" s="504"/>
      <c r="R1466" s="504"/>
      <c r="S1466" s="504"/>
      <c r="T1466" s="504"/>
      <c r="U1466" s="504"/>
      <c r="V1466" s="504"/>
      <c r="W1466" s="504"/>
      <c r="X1466" s="504"/>
      <c r="Y1466" s="504"/>
      <c r="Z1466" s="504"/>
      <c r="AA1466" s="504"/>
      <c r="AB1466" s="504"/>
      <c r="AC1466" s="504"/>
      <c r="AD1466" s="504"/>
    </row>
    <row r="1467" spans="1:30" s="420" customFormat="1" x14ac:dyDescent="0.2">
      <c r="A1467" s="531"/>
      <c r="K1467" s="504"/>
      <c r="L1467" s="503"/>
      <c r="M1467" s="503"/>
      <c r="N1467" s="504"/>
      <c r="O1467" s="504"/>
      <c r="P1467" s="504"/>
      <c r="Q1467" s="504"/>
      <c r="R1467" s="504"/>
      <c r="S1467" s="504"/>
      <c r="T1467" s="504"/>
      <c r="U1467" s="504"/>
      <c r="V1467" s="504"/>
      <c r="W1467" s="504"/>
      <c r="X1467" s="504"/>
      <c r="Y1467" s="504"/>
      <c r="Z1467" s="504"/>
      <c r="AA1467" s="504"/>
      <c r="AB1467" s="504"/>
      <c r="AC1467" s="504"/>
      <c r="AD1467" s="504"/>
    </row>
    <row r="1468" spans="1:30" s="420" customFormat="1" x14ac:dyDescent="0.2">
      <c r="A1468" s="531"/>
      <c r="K1468" s="504"/>
      <c r="L1468" s="503"/>
      <c r="M1468" s="503"/>
      <c r="N1468" s="504"/>
      <c r="O1468" s="504"/>
      <c r="P1468" s="504"/>
      <c r="Q1468" s="504"/>
      <c r="R1468" s="504"/>
      <c r="S1468" s="504"/>
      <c r="T1468" s="504"/>
      <c r="U1468" s="504"/>
      <c r="V1468" s="504"/>
      <c r="W1468" s="504"/>
      <c r="X1468" s="504"/>
      <c r="Y1468" s="504"/>
      <c r="Z1468" s="504"/>
      <c r="AA1468" s="504"/>
      <c r="AB1468" s="504"/>
      <c r="AC1468" s="504"/>
      <c r="AD1468" s="504"/>
    </row>
    <row r="1469" spans="1:30" s="420" customFormat="1" x14ac:dyDescent="0.2">
      <c r="A1469" s="531"/>
      <c r="K1469" s="504"/>
      <c r="L1469" s="503"/>
      <c r="M1469" s="503"/>
      <c r="N1469" s="504"/>
      <c r="O1469" s="504"/>
      <c r="P1469" s="504"/>
      <c r="Q1469" s="504"/>
      <c r="R1469" s="504"/>
      <c r="S1469" s="504"/>
      <c r="T1469" s="504"/>
      <c r="U1469" s="504"/>
      <c r="V1469" s="504"/>
      <c r="W1469" s="504"/>
      <c r="X1469" s="504"/>
      <c r="Y1469" s="504"/>
      <c r="Z1469" s="504"/>
      <c r="AA1469" s="504"/>
      <c r="AB1469" s="504"/>
      <c r="AC1469" s="504"/>
      <c r="AD1469" s="504"/>
    </row>
    <row r="1470" spans="1:30" s="420" customFormat="1" x14ac:dyDescent="0.2">
      <c r="A1470" s="531"/>
      <c r="K1470" s="504"/>
      <c r="L1470" s="503"/>
      <c r="M1470" s="503"/>
      <c r="N1470" s="504"/>
      <c r="O1470" s="504"/>
      <c r="P1470" s="504"/>
      <c r="Q1470" s="504"/>
      <c r="R1470" s="504"/>
      <c r="S1470" s="504"/>
      <c r="T1470" s="504"/>
      <c r="U1470" s="504"/>
      <c r="V1470" s="504"/>
      <c r="W1470" s="504"/>
      <c r="X1470" s="504"/>
      <c r="Y1470" s="504"/>
      <c r="Z1470" s="504"/>
      <c r="AA1470" s="504"/>
      <c r="AB1470" s="504"/>
      <c r="AC1470" s="504"/>
      <c r="AD1470" s="504"/>
    </row>
    <row r="1471" spans="1:30" s="420" customFormat="1" x14ac:dyDescent="0.2">
      <c r="A1471" s="531"/>
      <c r="K1471" s="504"/>
      <c r="L1471" s="503"/>
      <c r="M1471" s="503"/>
      <c r="N1471" s="504"/>
      <c r="O1471" s="504"/>
      <c r="P1471" s="504"/>
      <c r="Q1471" s="504"/>
      <c r="R1471" s="504"/>
      <c r="S1471" s="504"/>
      <c r="T1471" s="504"/>
      <c r="U1471" s="504"/>
      <c r="V1471" s="504"/>
      <c r="W1471" s="504"/>
      <c r="X1471" s="504"/>
      <c r="Y1471" s="504"/>
      <c r="Z1471" s="504"/>
      <c r="AA1471" s="504"/>
      <c r="AB1471" s="504"/>
      <c r="AC1471" s="504"/>
      <c r="AD1471" s="504"/>
    </row>
    <row r="1472" spans="1:30" s="420" customFormat="1" x14ac:dyDescent="0.2">
      <c r="A1472" s="531"/>
      <c r="K1472" s="504"/>
      <c r="L1472" s="503"/>
      <c r="M1472" s="503"/>
      <c r="N1472" s="504"/>
      <c r="O1472" s="504"/>
      <c r="P1472" s="504"/>
      <c r="Q1472" s="504"/>
      <c r="R1472" s="504"/>
      <c r="S1472" s="504"/>
      <c r="T1472" s="504"/>
      <c r="U1472" s="504"/>
      <c r="V1472" s="504"/>
      <c r="W1472" s="504"/>
      <c r="X1472" s="504"/>
      <c r="Y1472" s="504"/>
      <c r="Z1472" s="504"/>
      <c r="AA1472" s="504"/>
      <c r="AB1472" s="504"/>
      <c r="AC1472" s="504"/>
      <c r="AD1472" s="504"/>
    </row>
    <row r="1473" spans="1:30" s="420" customFormat="1" x14ac:dyDescent="0.2">
      <c r="A1473" s="531"/>
      <c r="K1473" s="504"/>
      <c r="L1473" s="503"/>
      <c r="M1473" s="503"/>
      <c r="N1473" s="504"/>
      <c r="O1473" s="504"/>
      <c r="P1473" s="504"/>
      <c r="Q1473" s="504"/>
      <c r="R1473" s="504"/>
      <c r="S1473" s="504"/>
      <c r="T1473" s="504"/>
      <c r="U1473" s="504"/>
      <c r="V1473" s="504"/>
      <c r="W1473" s="504"/>
      <c r="X1473" s="504"/>
      <c r="Y1473" s="504"/>
      <c r="Z1473" s="504"/>
      <c r="AA1473" s="504"/>
      <c r="AB1473" s="504"/>
      <c r="AC1473" s="504"/>
      <c r="AD1473" s="504"/>
    </row>
    <row r="1474" spans="1:30" s="420" customFormat="1" x14ac:dyDescent="0.2">
      <c r="A1474" s="531"/>
      <c r="K1474" s="504"/>
      <c r="L1474" s="503"/>
      <c r="M1474" s="503"/>
      <c r="N1474" s="504"/>
      <c r="O1474" s="504"/>
      <c r="P1474" s="504"/>
      <c r="Q1474" s="504"/>
      <c r="R1474" s="504"/>
      <c r="S1474" s="504"/>
      <c r="T1474" s="504"/>
      <c r="U1474" s="504"/>
      <c r="V1474" s="504"/>
      <c r="W1474" s="504"/>
      <c r="X1474" s="504"/>
      <c r="Y1474" s="504"/>
      <c r="Z1474" s="504"/>
      <c r="AA1474" s="504"/>
      <c r="AB1474" s="504"/>
      <c r="AC1474" s="504"/>
      <c r="AD1474" s="504"/>
    </row>
    <row r="1475" spans="1:30" s="420" customFormat="1" x14ac:dyDescent="0.2">
      <c r="A1475" s="531"/>
      <c r="K1475" s="504"/>
      <c r="L1475" s="503"/>
      <c r="M1475" s="503"/>
      <c r="N1475" s="504"/>
      <c r="O1475" s="504"/>
      <c r="P1475" s="504"/>
      <c r="Q1475" s="504"/>
      <c r="R1475" s="504"/>
      <c r="S1475" s="504"/>
      <c r="T1475" s="504"/>
      <c r="U1475" s="504"/>
      <c r="V1475" s="504"/>
      <c r="W1475" s="504"/>
      <c r="X1475" s="504"/>
      <c r="Y1475" s="504"/>
      <c r="Z1475" s="504"/>
      <c r="AA1475" s="504"/>
      <c r="AB1475" s="504"/>
      <c r="AC1475" s="504"/>
      <c r="AD1475" s="504"/>
    </row>
    <row r="1476" spans="1:30" s="420" customFormat="1" x14ac:dyDescent="0.2">
      <c r="A1476" s="531"/>
      <c r="K1476" s="504"/>
      <c r="L1476" s="503"/>
      <c r="M1476" s="503"/>
      <c r="N1476" s="504"/>
      <c r="O1476" s="504"/>
      <c r="P1476" s="504"/>
      <c r="Q1476" s="504"/>
      <c r="R1476" s="504"/>
      <c r="S1476" s="504"/>
      <c r="T1476" s="504"/>
      <c r="U1476" s="504"/>
      <c r="V1476" s="504"/>
      <c r="W1476" s="504"/>
      <c r="X1476" s="504"/>
      <c r="Y1476" s="504"/>
      <c r="Z1476" s="504"/>
      <c r="AA1476" s="504"/>
      <c r="AB1476" s="504"/>
      <c r="AC1476" s="504"/>
      <c r="AD1476" s="504"/>
    </row>
    <row r="1477" spans="1:30" s="420" customFormat="1" x14ac:dyDescent="0.2">
      <c r="A1477" s="531"/>
      <c r="K1477" s="504"/>
      <c r="L1477" s="503"/>
      <c r="M1477" s="503"/>
      <c r="N1477" s="504"/>
      <c r="O1477" s="504"/>
      <c r="P1477" s="504"/>
      <c r="Q1477" s="504"/>
      <c r="R1477" s="504"/>
      <c r="S1477" s="504"/>
      <c r="T1477" s="504"/>
      <c r="U1477" s="504"/>
      <c r="V1477" s="504"/>
      <c r="W1477" s="504"/>
      <c r="X1477" s="504"/>
      <c r="Y1477" s="504"/>
      <c r="Z1477" s="504"/>
      <c r="AA1477" s="504"/>
      <c r="AB1477" s="504"/>
      <c r="AC1477" s="504"/>
      <c r="AD1477" s="504"/>
    </row>
    <row r="1478" spans="1:30" s="420" customFormat="1" x14ac:dyDescent="0.2">
      <c r="A1478" s="531"/>
      <c r="K1478" s="504"/>
      <c r="L1478" s="503"/>
      <c r="M1478" s="503"/>
      <c r="N1478" s="504"/>
      <c r="O1478" s="504"/>
      <c r="P1478" s="504"/>
      <c r="Q1478" s="504"/>
      <c r="R1478" s="504"/>
      <c r="S1478" s="504"/>
      <c r="T1478" s="504"/>
      <c r="U1478" s="504"/>
      <c r="V1478" s="504"/>
      <c r="W1478" s="504"/>
      <c r="X1478" s="504"/>
      <c r="Y1478" s="504"/>
      <c r="Z1478" s="504"/>
      <c r="AA1478" s="504"/>
      <c r="AB1478" s="504"/>
      <c r="AC1478" s="504"/>
      <c r="AD1478" s="504"/>
    </row>
    <row r="1479" spans="1:30" s="420" customFormat="1" x14ac:dyDescent="0.2">
      <c r="A1479" s="531"/>
      <c r="K1479" s="504"/>
      <c r="L1479" s="503"/>
      <c r="M1479" s="503"/>
      <c r="N1479" s="504"/>
      <c r="O1479" s="504"/>
      <c r="P1479" s="504"/>
      <c r="Q1479" s="504"/>
      <c r="R1479" s="504"/>
      <c r="S1479" s="504"/>
      <c r="T1479" s="504"/>
      <c r="U1479" s="504"/>
      <c r="V1479" s="504"/>
      <c r="W1479" s="504"/>
      <c r="X1479" s="504"/>
      <c r="Y1479" s="504"/>
      <c r="Z1479" s="504"/>
      <c r="AA1479" s="504"/>
      <c r="AB1479" s="504"/>
      <c r="AC1479" s="504"/>
      <c r="AD1479" s="504"/>
    </row>
    <row r="1480" spans="1:30" s="420" customFormat="1" x14ac:dyDescent="0.2">
      <c r="A1480" s="531"/>
      <c r="K1480" s="504"/>
      <c r="L1480" s="503"/>
      <c r="M1480" s="503"/>
      <c r="N1480" s="504"/>
      <c r="O1480" s="504"/>
      <c r="P1480" s="504"/>
      <c r="Q1480" s="504"/>
      <c r="R1480" s="504"/>
      <c r="S1480" s="504"/>
      <c r="T1480" s="504"/>
      <c r="U1480" s="504"/>
      <c r="V1480" s="504"/>
      <c r="W1480" s="504"/>
      <c r="X1480" s="504"/>
      <c r="Y1480" s="504"/>
      <c r="Z1480" s="504"/>
      <c r="AA1480" s="504"/>
      <c r="AB1480" s="504"/>
      <c r="AC1480" s="504"/>
      <c r="AD1480" s="504"/>
    </row>
    <row r="1481" spans="1:30" s="420" customFormat="1" x14ac:dyDescent="0.2">
      <c r="A1481" s="531"/>
      <c r="K1481" s="504"/>
      <c r="L1481" s="503"/>
      <c r="M1481" s="503"/>
      <c r="N1481" s="504"/>
      <c r="O1481" s="504"/>
      <c r="P1481" s="504"/>
      <c r="Q1481" s="504"/>
      <c r="R1481" s="504"/>
      <c r="S1481" s="504"/>
      <c r="T1481" s="504"/>
      <c r="U1481" s="504"/>
      <c r="V1481" s="504"/>
      <c r="W1481" s="504"/>
      <c r="X1481" s="504"/>
      <c r="Y1481" s="504"/>
      <c r="Z1481" s="504"/>
      <c r="AA1481" s="504"/>
      <c r="AB1481" s="504"/>
      <c r="AC1481" s="504"/>
      <c r="AD1481" s="504"/>
    </row>
    <row r="1482" spans="1:30" s="420" customFormat="1" x14ac:dyDescent="0.2">
      <c r="A1482" s="531"/>
      <c r="K1482" s="504"/>
      <c r="L1482" s="503"/>
      <c r="M1482" s="503"/>
      <c r="N1482" s="504"/>
      <c r="O1482" s="504"/>
      <c r="P1482" s="504"/>
      <c r="Q1482" s="504"/>
      <c r="R1482" s="504"/>
      <c r="S1482" s="504"/>
      <c r="T1482" s="504"/>
      <c r="U1482" s="504"/>
      <c r="V1482" s="504"/>
      <c r="W1482" s="504"/>
      <c r="X1482" s="504"/>
      <c r="Y1482" s="504"/>
      <c r="Z1482" s="504"/>
      <c r="AA1482" s="504"/>
      <c r="AB1482" s="504"/>
      <c r="AC1482" s="504"/>
      <c r="AD1482" s="504"/>
    </row>
    <row r="1483" spans="1:30" s="420" customFormat="1" x14ac:dyDescent="0.2">
      <c r="A1483" s="531"/>
      <c r="K1483" s="504"/>
      <c r="L1483" s="503"/>
      <c r="M1483" s="503"/>
      <c r="N1483" s="504"/>
      <c r="O1483" s="504"/>
      <c r="P1483" s="504"/>
      <c r="Q1483" s="504"/>
      <c r="R1483" s="504"/>
      <c r="S1483" s="504"/>
      <c r="T1483" s="504"/>
      <c r="U1483" s="504"/>
      <c r="V1483" s="504"/>
      <c r="W1483" s="504"/>
      <c r="X1483" s="504"/>
      <c r="Y1483" s="504"/>
      <c r="Z1483" s="504"/>
      <c r="AA1483" s="504"/>
      <c r="AB1483" s="504"/>
      <c r="AC1483" s="504"/>
      <c r="AD1483" s="504"/>
    </row>
    <row r="1484" spans="1:30" s="420" customFormat="1" x14ac:dyDescent="0.2">
      <c r="A1484" s="531"/>
      <c r="K1484" s="504"/>
      <c r="L1484" s="503"/>
      <c r="M1484" s="503"/>
      <c r="N1484" s="504"/>
      <c r="O1484" s="504"/>
      <c r="P1484" s="504"/>
      <c r="Q1484" s="504"/>
      <c r="R1484" s="504"/>
      <c r="S1484" s="504"/>
      <c r="T1484" s="504"/>
      <c r="U1484" s="504"/>
      <c r="V1484" s="504"/>
      <c r="W1484" s="504"/>
      <c r="X1484" s="504"/>
      <c r="Y1484" s="504"/>
      <c r="Z1484" s="504"/>
      <c r="AA1484" s="504"/>
      <c r="AB1484" s="504"/>
      <c r="AC1484" s="504"/>
      <c r="AD1484" s="504"/>
    </row>
    <row r="1485" spans="1:30" s="420" customFormat="1" x14ac:dyDescent="0.2">
      <c r="A1485" s="531"/>
      <c r="K1485" s="504"/>
      <c r="L1485" s="503"/>
      <c r="M1485" s="503"/>
      <c r="N1485" s="504"/>
      <c r="O1485" s="504"/>
      <c r="P1485" s="504"/>
      <c r="Q1485" s="504"/>
      <c r="R1485" s="504"/>
      <c r="S1485" s="504"/>
      <c r="T1485" s="504"/>
      <c r="U1485" s="504"/>
      <c r="V1485" s="504"/>
      <c r="W1485" s="504"/>
      <c r="X1485" s="504"/>
      <c r="Y1485" s="504"/>
      <c r="Z1485" s="504"/>
      <c r="AA1485" s="504"/>
      <c r="AB1485" s="504"/>
      <c r="AC1485" s="504"/>
      <c r="AD1485" s="504"/>
    </row>
    <row r="1486" spans="1:30" s="420" customFormat="1" x14ac:dyDescent="0.2">
      <c r="A1486" s="531"/>
      <c r="K1486" s="504"/>
      <c r="L1486" s="503"/>
      <c r="M1486" s="503"/>
      <c r="N1486" s="504"/>
      <c r="O1486" s="504"/>
      <c r="P1486" s="504"/>
      <c r="Q1486" s="504"/>
      <c r="R1486" s="504"/>
      <c r="S1486" s="504"/>
      <c r="T1486" s="504"/>
      <c r="U1486" s="504"/>
      <c r="V1486" s="504"/>
      <c r="W1486" s="504"/>
      <c r="X1486" s="504"/>
      <c r="Y1486" s="504"/>
      <c r="Z1486" s="504"/>
      <c r="AA1486" s="504"/>
      <c r="AB1486" s="504"/>
      <c r="AC1486" s="504"/>
      <c r="AD1486" s="504"/>
    </row>
    <row r="1487" spans="1:30" s="420" customFormat="1" x14ac:dyDescent="0.2">
      <c r="A1487" s="531"/>
      <c r="K1487" s="504"/>
      <c r="L1487" s="503"/>
      <c r="M1487" s="503"/>
      <c r="N1487" s="504"/>
      <c r="O1487" s="504"/>
      <c r="P1487" s="504"/>
      <c r="Q1487" s="504"/>
      <c r="R1487" s="504"/>
      <c r="S1487" s="504"/>
      <c r="T1487" s="504"/>
      <c r="U1487" s="504"/>
      <c r="V1487" s="504"/>
      <c r="W1487" s="504"/>
      <c r="X1487" s="504"/>
      <c r="Y1487" s="504"/>
      <c r="Z1487" s="504"/>
      <c r="AA1487" s="504"/>
      <c r="AB1487" s="504"/>
      <c r="AC1487" s="504"/>
      <c r="AD1487" s="504"/>
    </row>
    <row r="1488" spans="1:30" s="420" customFormat="1" x14ac:dyDescent="0.2">
      <c r="A1488" s="531"/>
      <c r="K1488" s="504"/>
      <c r="L1488" s="503"/>
      <c r="M1488" s="503"/>
      <c r="N1488" s="504"/>
      <c r="O1488" s="504"/>
      <c r="P1488" s="504"/>
      <c r="Q1488" s="504"/>
      <c r="R1488" s="504"/>
      <c r="S1488" s="504"/>
      <c r="T1488" s="504"/>
      <c r="U1488" s="504"/>
      <c r="V1488" s="504"/>
      <c r="W1488" s="504"/>
      <c r="X1488" s="504"/>
      <c r="Y1488" s="504"/>
      <c r="Z1488" s="504"/>
      <c r="AA1488" s="504"/>
      <c r="AB1488" s="504"/>
      <c r="AC1488" s="504"/>
      <c r="AD1488" s="504"/>
    </row>
    <row r="1489" spans="1:30" s="420" customFormat="1" x14ac:dyDescent="0.2">
      <c r="A1489" s="531"/>
      <c r="K1489" s="504"/>
      <c r="L1489" s="503"/>
      <c r="M1489" s="503"/>
      <c r="N1489" s="504"/>
      <c r="O1489" s="504"/>
      <c r="P1489" s="504"/>
      <c r="Q1489" s="504"/>
      <c r="R1489" s="504"/>
      <c r="S1489" s="504"/>
      <c r="T1489" s="504"/>
      <c r="U1489" s="504"/>
      <c r="V1489" s="504"/>
      <c r="W1489" s="504"/>
      <c r="X1489" s="504"/>
      <c r="Y1489" s="504"/>
      <c r="Z1489" s="504"/>
      <c r="AA1489" s="504"/>
      <c r="AB1489" s="504"/>
      <c r="AC1489" s="504"/>
      <c r="AD1489" s="504"/>
    </row>
    <row r="1490" spans="1:30" s="420" customFormat="1" x14ac:dyDescent="0.2">
      <c r="A1490" s="531"/>
      <c r="K1490" s="504"/>
      <c r="L1490" s="503"/>
      <c r="M1490" s="503"/>
      <c r="N1490" s="504"/>
      <c r="O1490" s="504"/>
      <c r="P1490" s="504"/>
      <c r="Q1490" s="504"/>
      <c r="R1490" s="504"/>
      <c r="S1490" s="504"/>
      <c r="T1490" s="504"/>
      <c r="U1490" s="504"/>
      <c r="V1490" s="504"/>
      <c r="W1490" s="504"/>
      <c r="X1490" s="504"/>
      <c r="Y1490" s="504"/>
      <c r="Z1490" s="504"/>
      <c r="AA1490" s="504"/>
      <c r="AB1490" s="504"/>
      <c r="AC1490" s="504"/>
      <c r="AD1490" s="504"/>
    </row>
    <row r="1491" spans="1:30" s="420" customFormat="1" x14ac:dyDescent="0.2">
      <c r="A1491" s="531"/>
      <c r="K1491" s="504"/>
      <c r="L1491" s="503"/>
      <c r="M1491" s="503"/>
      <c r="N1491" s="504"/>
      <c r="O1491" s="504"/>
      <c r="P1491" s="504"/>
      <c r="Q1491" s="504"/>
      <c r="R1491" s="504"/>
      <c r="S1491" s="504"/>
      <c r="T1491" s="504"/>
      <c r="U1491" s="504"/>
      <c r="V1491" s="504"/>
      <c r="W1491" s="504"/>
      <c r="X1491" s="504"/>
      <c r="Y1491" s="504"/>
      <c r="Z1491" s="504"/>
      <c r="AA1491" s="504"/>
      <c r="AB1491" s="504"/>
      <c r="AC1491" s="504"/>
      <c r="AD1491" s="504"/>
    </row>
    <row r="1492" spans="1:30" s="420" customFormat="1" x14ac:dyDescent="0.2">
      <c r="A1492" s="531"/>
      <c r="K1492" s="504"/>
      <c r="L1492" s="503"/>
      <c r="M1492" s="503"/>
      <c r="N1492" s="504"/>
      <c r="O1492" s="504"/>
      <c r="P1492" s="504"/>
      <c r="Q1492" s="504"/>
      <c r="R1492" s="504"/>
      <c r="S1492" s="504"/>
      <c r="T1492" s="504"/>
      <c r="U1492" s="504"/>
      <c r="V1492" s="504"/>
      <c r="W1492" s="504"/>
      <c r="X1492" s="504"/>
      <c r="Y1492" s="504"/>
      <c r="Z1492" s="504"/>
      <c r="AA1492" s="504"/>
      <c r="AB1492" s="504"/>
      <c r="AC1492" s="504"/>
      <c r="AD1492" s="504"/>
    </row>
    <row r="1493" spans="1:30" s="420" customFormat="1" x14ac:dyDescent="0.2">
      <c r="A1493" s="531"/>
      <c r="K1493" s="504"/>
      <c r="L1493" s="503"/>
      <c r="M1493" s="503"/>
      <c r="N1493" s="504"/>
      <c r="O1493" s="504"/>
      <c r="P1493" s="504"/>
      <c r="Q1493" s="504"/>
      <c r="R1493" s="504"/>
      <c r="S1493" s="504"/>
      <c r="T1493" s="504"/>
      <c r="U1493" s="504"/>
      <c r="V1493" s="504"/>
      <c r="W1493" s="504"/>
      <c r="X1493" s="504"/>
      <c r="Y1493" s="504"/>
      <c r="Z1493" s="504"/>
      <c r="AA1493" s="504"/>
      <c r="AB1493" s="504"/>
      <c r="AC1493" s="504"/>
      <c r="AD1493" s="504"/>
    </row>
    <row r="1494" spans="1:30" s="420" customFormat="1" x14ac:dyDescent="0.2">
      <c r="A1494" s="531"/>
      <c r="K1494" s="504"/>
      <c r="L1494" s="503"/>
      <c r="M1494" s="503"/>
      <c r="N1494" s="504"/>
      <c r="O1494" s="504"/>
      <c r="P1494" s="504"/>
      <c r="Q1494" s="504"/>
      <c r="R1494" s="504"/>
      <c r="S1494" s="504"/>
      <c r="T1494" s="504"/>
      <c r="U1494" s="504"/>
      <c r="V1494" s="504"/>
      <c r="W1494" s="504"/>
      <c r="X1494" s="504"/>
      <c r="Y1494" s="504"/>
      <c r="Z1494" s="504"/>
      <c r="AA1494" s="504"/>
      <c r="AB1494" s="504"/>
      <c r="AC1494" s="504"/>
      <c r="AD1494" s="504"/>
    </row>
    <row r="1495" spans="1:30" s="420" customFormat="1" x14ac:dyDescent="0.2">
      <c r="A1495" s="531"/>
      <c r="K1495" s="504"/>
      <c r="L1495" s="503"/>
      <c r="M1495" s="503"/>
      <c r="N1495" s="504"/>
      <c r="O1495" s="504"/>
      <c r="P1495" s="504"/>
      <c r="Q1495" s="504"/>
      <c r="R1495" s="504"/>
      <c r="S1495" s="504"/>
      <c r="T1495" s="504"/>
      <c r="U1495" s="504"/>
      <c r="V1495" s="504"/>
      <c r="W1495" s="504"/>
      <c r="X1495" s="504"/>
      <c r="Y1495" s="504"/>
      <c r="Z1495" s="504"/>
      <c r="AA1495" s="504"/>
      <c r="AB1495" s="504"/>
      <c r="AC1495" s="504"/>
      <c r="AD1495" s="504"/>
    </row>
    <row r="1496" spans="1:30" s="420" customFormat="1" x14ac:dyDescent="0.2">
      <c r="A1496" s="531"/>
      <c r="K1496" s="504"/>
      <c r="L1496" s="503"/>
      <c r="M1496" s="503"/>
      <c r="N1496" s="504"/>
      <c r="O1496" s="504"/>
      <c r="P1496" s="504"/>
      <c r="Q1496" s="504"/>
      <c r="R1496" s="504"/>
      <c r="S1496" s="504"/>
      <c r="T1496" s="504"/>
      <c r="U1496" s="504"/>
      <c r="V1496" s="504"/>
      <c r="W1496" s="504"/>
      <c r="X1496" s="504"/>
      <c r="Y1496" s="504"/>
      <c r="Z1496" s="504"/>
      <c r="AA1496" s="504"/>
      <c r="AB1496" s="504"/>
      <c r="AC1496" s="504"/>
      <c r="AD1496" s="504"/>
    </row>
    <row r="1497" spans="1:30" s="420" customFormat="1" x14ac:dyDescent="0.2">
      <c r="A1497" s="531"/>
      <c r="K1497" s="504"/>
      <c r="L1497" s="503"/>
      <c r="M1497" s="503"/>
      <c r="N1497" s="504"/>
      <c r="O1497" s="504"/>
      <c r="P1497" s="504"/>
      <c r="Q1497" s="504"/>
      <c r="R1497" s="504"/>
      <c r="S1497" s="504"/>
      <c r="T1497" s="504"/>
      <c r="U1497" s="504"/>
      <c r="V1497" s="504"/>
      <c r="W1497" s="504"/>
      <c r="X1497" s="504"/>
      <c r="Y1497" s="504"/>
      <c r="Z1497" s="504"/>
      <c r="AA1497" s="504"/>
      <c r="AB1497" s="504"/>
      <c r="AC1497" s="504"/>
      <c r="AD1497" s="504"/>
    </row>
    <row r="1498" spans="1:30" s="420" customFormat="1" x14ac:dyDescent="0.2">
      <c r="A1498" s="531"/>
      <c r="K1498" s="504"/>
      <c r="L1498" s="503"/>
      <c r="M1498" s="503"/>
      <c r="N1498" s="504"/>
      <c r="O1498" s="504"/>
      <c r="P1498" s="504"/>
      <c r="Q1498" s="504"/>
      <c r="R1498" s="504"/>
      <c r="S1498" s="504"/>
      <c r="T1498" s="504"/>
      <c r="U1498" s="504"/>
      <c r="V1498" s="504"/>
      <c r="W1498" s="504"/>
      <c r="X1498" s="504"/>
      <c r="Y1498" s="504"/>
      <c r="Z1498" s="504"/>
      <c r="AA1498" s="504"/>
      <c r="AB1498" s="504"/>
      <c r="AC1498" s="504"/>
      <c r="AD1498" s="504"/>
    </row>
    <row r="1499" spans="1:30" s="420" customFormat="1" x14ac:dyDescent="0.2">
      <c r="A1499" s="531"/>
      <c r="K1499" s="504"/>
      <c r="L1499" s="503"/>
      <c r="M1499" s="503"/>
      <c r="N1499" s="504"/>
      <c r="O1499" s="504"/>
      <c r="P1499" s="504"/>
      <c r="Q1499" s="504"/>
      <c r="R1499" s="504"/>
      <c r="S1499" s="504"/>
      <c r="T1499" s="504"/>
      <c r="U1499" s="504"/>
      <c r="V1499" s="504"/>
      <c r="W1499" s="504"/>
      <c r="X1499" s="504"/>
      <c r="Y1499" s="504"/>
      <c r="Z1499" s="504"/>
      <c r="AA1499" s="504"/>
      <c r="AB1499" s="504"/>
      <c r="AC1499" s="504"/>
      <c r="AD1499" s="504"/>
    </row>
    <row r="1500" spans="1:30" s="420" customFormat="1" x14ac:dyDescent="0.2">
      <c r="A1500" s="531"/>
      <c r="K1500" s="504"/>
      <c r="L1500" s="503"/>
      <c r="M1500" s="503"/>
      <c r="N1500" s="504"/>
      <c r="O1500" s="504"/>
      <c r="P1500" s="504"/>
      <c r="Q1500" s="504"/>
      <c r="R1500" s="504"/>
      <c r="S1500" s="504"/>
      <c r="T1500" s="504"/>
      <c r="U1500" s="504"/>
      <c r="V1500" s="504"/>
      <c r="W1500" s="504"/>
      <c r="X1500" s="504"/>
      <c r="Y1500" s="504"/>
      <c r="Z1500" s="504"/>
      <c r="AA1500" s="504"/>
      <c r="AB1500" s="504"/>
      <c r="AC1500" s="504"/>
      <c r="AD1500" s="504"/>
    </row>
    <row r="1501" spans="1:30" s="420" customFormat="1" x14ac:dyDescent="0.2">
      <c r="A1501" s="531"/>
      <c r="K1501" s="504"/>
      <c r="L1501" s="503"/>
      <c r="M1501" s="503"/>
      <c r="N1501" s="504"/>
      <c r="O1501" s="504"/>
      <c r="P1501" s="504"/>
      <c r="Q1501" s="504"/>
      <c r="R1501" s="504"/>
      <c r="S1501" s="504"/>
      <c r="T1501" s="504"/>
      <c r="U1501" s="504"/>
      <c r="V1501" s="504"/>
      <c r="W1501" s="504"/>
      <c r="X1501" s="504"/>
      <c r="Y1501" s="504"/>
      <c r="Z1501" s="504"/>
      <c r="AA1501" s="504"/>
      <c r="AB1501" s="504"/>
      <c r="AC1501" s="504"/>
      <c r="AD1501" s="504"/>
    </row>
    <row r="1502" spans="1:30" s="420" customFormat="1" x14ac:dyDescent="0.2">
      <c r="A1502" s="531"/>
      <c r="K1502" s="504"/>
      <c r="L1502" s="503"/>
      <c r="M1502" s="503"/>
      <c r="N1502" s="504"/>
      <c r="O1502" s="504"/>
      <c r="P1502" s="504"/>
      <c r="Q1502" s="504"/>
      <c r="R1502" s="504"/>
      <c r="S1502" s="504"/>
      <c r="T1502" s="504"/>
      <c r="U1502" s="504"/>
      <c r="V1502" s="504"/>
      <c r="W1502" s="504"/>
      <c r="X1502" s="504"/>
      <c r="Y1502" s="504"/>
      <c r="Z1502" s="504"/>
      <c r="AA1502" s="504"/>
      <c r="AB1502" s="504"/>
      <c r="AC1502" s="504"/>
      <c r="AD1502" s="504"/>
    </row>
    <row r="1503" spans="1:30" s="420" customFormat="1" x14ac:dyDescent="0.2">
      <c r="A1503" s="531"/>
      <c r="K1503" s="504"/>
      <c r="L1503" s="503"/>
      <c r="M1503" s="503"/>
      <c r="N1503" s="504"/>
      <c r="O1503" s="504"/>
      <c r="P1503" s="504"/>
      <c r="Q1503" s="504"/>
      <c r="R1503" s="504"/>
      <c r="S1503" s="504"/>
      <c r="T1503" s="504"/>
      <c r="U1503" s="504"/>
      <c r="V1503" s="504"/>
      <c r="W1503" s="504"/>
      <c r="X1503" s="504"/>
      <c r="Y1503" s="504"/>
      <c r="Z1503" s="504"/>
      <c r="AA1503" s="504"/>
      <c r="AB1503" s="504"/>
      <c r="AC1503" s="504"/>
      <c r="AD1503" s="504"/>
    </row>
    <row r="1504" spans="1:30" s="420" customFormat="1" x14ac:dyDescent="0.2">
      <c r="A1504" s="531"/>
      <c r="K1504" s="504"/>
      <c r="L1504" s="503"/>
      <c r="M1504" s="503"/>
      <c r="N1504" s="504"/>
      <c r="O1504" s="504"/>
      <c r="P1504" s="504"/>
      <c r="Q1504" s="504"/>
      <c r="R1504" s="504"/>
      <c r="S1504" s="504"/>
      <c r="T1504" s="504"/>
      <c r="U1504" s="504"/>
      <c r="V1504" s="504"/>
      <c r="W1504" s="504"/>
      <c r="X1504" s="504"/>
      <c r="Y1504" s="504"/>
      <c r="Z1504" s="504"/>
      <c r="AA1504" s="504"/>
      <c r="AB1504" s="504"/>
      <c r="AC1504" s="504"/>
      <c r="AD1504" s="504"/>
    </row>
    <row r="1505" spans="1:30" s="420" customFormat="1" x14ac:dyDescent="0.2">
      <c r="A1505" s="531"/>
      <c r="K1505" s="504"/>
      <c r="L1505" s="503"/>
      <c r="M1505" s="503"/>
      <c r="N1505" s="504"/>
      <c r="O1505" s="504"/>
      <c r="P1505" s="504"/>
      <c r="Q1505" s="504"/>
      <c r="R1505" s="504"/>
      <c r="S1505" s="504"/>
      <c r="T1505" s="504"/>
      <c r="U1505" s="504"/>
      <c r="V1505" s="504"/>
      <c r="W1505" s="504"/>
      <c r="X1505" s="504"/>
      <c r="Y1505" s="504"/>
      <c r="Z1505" s="504"/>
      <c r="AA1505" s="504"/>
      <c r="AB1505" s="504"/>
      <c r="AC1505" s="504"/>
      <c r="AD1505" s="504"/>
    </row>
    <row r="1506" spans="1:30" s="420" customFormat="1" x14ac:dyDescent="0.2">
      <c r="A1506" s="531"/>
      <c r="K1506" s="504"/>
      <c r="L1506" s="503"/>
      <c r="M1506" s="503"/>
      <c r="N1506" s="504"/>
      <c r="O1506" s="504"/>
      <c r="P1506" s="504"/>
      <c r="Q1506" s="504"/>
      <c r="R1506" s="504"/>
      <c r="S1506" s="504"/>
      <c r="T1506" s="504"/>
      <c r="U1506" s="504"/>
      <c r="V1506" s="504"/>
      <c r="W1506" s="504"/>
      <c r="X1506" s="504"/>
      <c r="Y1506" s="504"/>
      <c r="Z1506" s="504"/>
      <c r="AA1506" s="504"/>
      <c r="AB1506" s="504"/>
      <c r="AC1506" s="504"/>
      <c r="AD1506" s="504"/>
    </row>
    <row r="1507" spans="1:30" s="420" customFormat="1" x14ac:dyDescent="0.2">
      <c r="A1507" s="531"/>
      <c r="K1507" s="504"/>
      <c r="L1507" s="503"/>
      <c r="M1507" s="503"/>
      <c r="N1507" s="504"/>
      <c r="O1507" s="504"/>
      <c r="P1507" s="504"/>
      <c r="Q1507" s="504"/>
      <c r="R1507" s="504"/>
      <c r="S1507" s="504"/>
      <c r="T1507" s="504"/>
      <c r="U1507" s="504"/>
      <c r="V1507" s="504"/>
      <c r="W1507" s="504"/>
      <c r="X1507" s="504"/>
      <c r="Y1507" s="504"/>
      <c r="Z1507" s="504"/>
      <c r="AA1507" s="504"/>
      <c r="AB1507" s="504"/>
      <c r="AC1507" s="504"/>
      <c r="AD1507" s="504"/>
    </row>
    <row r="1508" spans="1:30" s="420" customFormat="1" x14ac:dyDescent="0.2">
      <c r="A1508" s="531"/>
      <c r="K1508" s="504"/>
      <c r="L1508" s="503"/>
      <c r="M1508" s="503"/>
      <c r="N1508" s="504"/>
      <c r="O1508" s="504"/>
      <c r="P1508" s="504"/>
      <c r="Q1508" s="504"/>
      <c r="R1508" s="504"/>
      <c r="S1508" s="504"/>
      <c r="T1508" s="504"/>
      <c r="U1508" s="504"/>
      <c r="V1508" s="504"/>
      <c r="W1508" s="504"/>
      <c r="X1508" s="504"/>
      <c r="Y1508" s="504"/>
      <c r="Z1508" s="504"/>
      <c r="AA1508" s="504"/>
      <c r="AB1508" s="504"/>
      <c r="AC1508" s="504"/>
      <c r="AD1508" s="504"/>
    </row>
    <row r="1509" spans="1:30" s="420" customFormat="1" x14ac:dyDescent="0.2">
      <c r="A1509" s="531"/>
      <c r="K1509" s="504"/>
      <c r="L1509" s="503"/>
      <c r="M1509" s="503"/>
      <c r="N1509" s="504"/>
      <c r="O1509" s="504"/>
      <c r="P1509" s="504"/>
      <c r="Q1509" s="504"/>
      <c r="R1509" s="504"/>
      <c r="S1509" s="504"/>
      <c r="T1509" s="504"/>
      <c r="U1509" s="504"/>
      <c r="V1509" s="504"/>
      <c r="W1509" s="504"/>
      <c r="X1509" s="504"/>
      <c r="Y1509" s="504"/>
      <c r="Z1509" s="504"/>
      <c r="AA1509" s="504"/>
      <c r="AB1509" s="504"/>
      <c r="AC1509" s="504"/>
      <c r="AD1509" s="504"/>
    </row>
    <row r="1510" spans="1:30" s="420" customFormat="1" x14ac:dyDescent="0.2">
      <c r="A1510" s="531"/>
      <c r="K1510" s="504"/>
      <c r="L1510" s="503"/>
      <c r="M1510" s="503"/>
      <c r="N1510" s="504"/>
      <c r="O1510" s="504"/>
      <c r="P1510" s="504"/>
      <c r="Q1510" s="504"/>
      <c r="R1510" s="504"/>
      <c r="S1510" s="504"/>
      <c r="T1510" s="504"/>
      <c r="U1510" s="504"/>
      <c r="V1510" s="504"/>
      <c r="W1510" s="504"/>
      <c r="X1510" s="504"/>
      <c r="Y1510" s="504"/>
      <c r="Z1510" s="504"/>
      <c r="AA1510" s="504"/>
      <c r="AB1510" s="504"/>
      <c r="AC1510" s="504"/>
      <c r="AD1510" s="504"/>
    </row>
    <row r="1511" spans="1:30" s="420" customFormat="1" x14ac:dyDescent="0.2">
      <c r="A1511" s="531"/>
      <c r="K1511" s="504"/>
      <c r="L1511" s="503"/>
      <c r="M1511" s="503"/>
      <c r="N1511" s="504"/>
      <c r="O1511" s="504"/>
      <c r="P1511" s="504"/>
      <c r="Q1511" s="504"/>
      <c r="R1511" s="504"/>
      <c r="S1511" s="504"/>
      <c r="T1511" s="504"/>
      <c r="U1511" s="504"/>
      <c r="V1511" s="504"/>
      <c r="W1511" s="504"/>
      <c r="X1511" s="504"/>
      <c r="Y1511" s="504"/>
      <c r="Z1511" s="504"/>
      <c r="AA1511" s="504"/>
      <c r="AB1511" s="504"/>
      <c r="AC1511" s="504"/>
      <c r="AD1511" s="504"/>
    </row>
    <row r="1512" spans="1:30" s="420" customFormat="1" x14ac:dyDescent="0.2">
      <c r="A1512" s="531"/>
      <c r="K1512" s="504"/>
      <c r="L1512" s="503"/>
      <c r="M1512" s="503"/>
      <c r="N1512" s="504"/>
      <c r="O1512" s="504"/>
      <c r="P1512" s="504"/>
      <c r="Q1512" s="504"/>
      <c r="R1512" s="504"/>
      <c r="S1512" s="504"/>
      <c r="T1512" s="504"/>
      <c r="U1512" s="504"/>
      <c r="V1512" s="504"/>
      <c r="W1512" s="504"/>
      <c r="X1512" s="504"/>
      <c r="Y1512" s="504"/>
      <c r="Z1512" s="504"/>
      <c r="AA1512" s="504"/>
      <c r="AB1512" s="504"/>
      <c r="AC1512" s="504"/>
      <c r="AD1512" s="504"/>
    </row>
    <row r="1513" spans="1:30" s="420" customFormat="1" x14ac:dyDescent="0.2">
      <c r="A1513" s="531"/>
      <c r="K1513" s="504"/>
      <c r="L1513" s="503"/>
      <c r="M1513" s="503"/>
      <c r="N1513" s="504"/>
      <c r="O1513" s="504"/>
      <c r="P1513" s="504"/>
      <c r="Q1513" s="504"/>
      <c r="R1513" s="504"/>
      <c r="S1513" s="504"/>
      <c r="T1513" s="504"/>
      <c r="U1513" s="504"/>
      <c r="V1513" s="504"/>
      <c r="W1513" s="504"/>
      <c r="X1513" s="504"/>
      <c r="Y1513" s="504"/>
      <c r="Z1513" s="504"/>
      <c r="AA1513" s="504"/>
      <c r="AB1513" s="504"/>
      <c r="AC1513" s="504"/>
      <c r="AD1513" s="504"/>
    </row>
    <row r="1514" spans="1:30" s="420" customFormat="1" x14ac:dyDescent="0.2">
      <c r="A1514" s="531"/>
      <c r="K1514" s="504"/>
      <c r="L1514" s="503"/>
      <c r="M1514" s="503"/>
      <c r="N1514" s="504"/>
      <c r="O1514" s="504"/>
      <c r="P1514" s="504"/>
      <c r="Q1514" s="504"/>
      <c r="R1514" s="504"/>
      <c r="S1514" s="504"/>
      <c r="T1514" s="504"/>
      <c r="U1514" s="504"/>
      <c r="V1514" s="504"/>
      <c r="W1514" s="504"/>
      <c r="X1514" s="504"/>
      <c r="Y1514" s="504"/>
      <c r="Z1514" s="504"/>
      <c r="AA1514" s="504"/>
      <c r="AB1514" s="504"/>
      <c r="AC1514" s="504"/>
      <c r="AD1514" s="504"/>
    </row>
    <row r="1515" spans="1:30" s="420" customFormat="1" x14ac:dyDescent="0.2">
      <c r="A1515" s="531"/>
      <c r="K1515" s="504"/>
      <c r="L1515" s="503"/>
      <c r="M1515" s="503"/>
      <c r="N1515" s="504"/>
      <c r="O1515" s="504"/>
      <c r="P1515" s="504"/>
      <c r="Q1515" s="504"/>
      <c r="R1515" s="504"/>
      <c r="S1515" s="504"/>
      <c r="T1515" s="504"/>
      <c r="U1515" s="504"/>
      <c r="V1515" s="504"/>
      <c r="W1515" s="504"/>
      <c r="X1515" s="504"/>
      <c r="Y1515" s="504"/>
      <c r="Z1515" s="504"/>
      <c r="AA1515" s="504"/>
      <c r="AB1515" s="504"/>
      <c r="AC1515" s="504"/>
      <c r="AD1515" s="504"/>
    </row>
    <row r="1516" spans="1:30" s="420" customFormat="1" x14ac:dyDescent="0.2">
      <c r="A1516" s="531"/>
      <c r="K1516" s="504"/>
      <c r="L1516" s="503"/>
      <c r="M1516" s="503"/>
      <c r="N1516" s="504"/>
      <c r="O1516" s="504"/>
      <c r="P1516" s="504"/>
      <c r="Q1516" s="504"/>
      <c r="R1516" s="504"/>
      <c r="S1516" s="504"/>
      <c r="T1516" s="504"/>
      <c r="U1516" s="504"/>
      <c r="V1516" s="504"/>
      <c r="W1516" s="504"/>
      <c r="X1516" s="504"/>
      <c r="Y1516" s="504"/>
      <c r="Z1516" s="504"/>
      <c r="AA1516" s="504"/>
      <c r="AB1516" s="504"/>
      <c r="AC1516" s="504"/>
      <c r="AD1516" s="504"/>
    </row>
    <row r="1517" spans="1:30" s="420" customFormat="1" x14ac:dyDescent="0.2">
      <c r="A1517" s="531"/>
      <c r="K1517" s="504"/>
      <c r="L1517" s="503"/>
      <c r="M1517" s="503"/>
      <c r="N1517" s="504"/>
      <c r="O1517" s="504"/>
      <c r="P1517" s="504"/>
      <c r="Q1517" s="504"/>
      <c r="R1517" s="504"/>
      <c r="S1517" s="504"/>
      <c r="T1517" s="504"/>
      <c r="U1517" s="504"/>
      <c r="V1517" s="504"/>
      <c r="W1517" s="504"/>
      <c r="X1517" s="504"/>
      <c r="Y1517" s="504"/>
      <c r="Z1517" s="504"/>
      <c r="AA1517" s="504"/>
      <c r="AB1517" s="504"/>
      <c r="AC1517" s="504"/>
      <c r="AD1517" s="504"/>
    </row>
    <row r="1518" spans="1:30" s="420" customFormat="1" x14ac:dyDescent="0.2">
      <c r="A1518" s="531"/>
      <c r="K1518" s="504"/>
      <c r="L1518" s="503"/>
      <c r="M1518" s="503"/>
      <c r="N1518" s="504"/>
      <c r="O1518" s="504"/>
      <c r="P1518" s="504"/>
      <c r="Q1518" s="504"/>
      <c r="R1518" s="504"/>
      <c r="S1518" s="504"/>
      <c r="T1518" s="504"/>
      <c r="U1518" s="504"/>
      <c r="V1518" s="504"/>
      <c r="W1518" s="504"/>
      <c r="X1518" s="504"/>
      <c r="Y1518" s="504"/>
      <c r="Z1518" s="504"/>
      <c r="AA1518" s="504"/>
      <c r="AB1518" s="504"/>
      <c r="AC1518" s="504"/>
      <c r="AD1518" s="504"/>
    </row>
    <row r="1519" spans="1:30" s="420" customFormat="1" x14ac:dyDescent="0.2">
      <c r="A1519" s="531"/>
      <c r="K1519" s="504"/>
      <c r="L1519" s="503"/>
      <c r="M1519" s="503"/>
      <c r="N1519" s="504"/>
      <c r="O1519" s="504"/>
      <c r="P1519" s="504"/>
      <c r="Q1519" s="504"/>
      <c r="R1519" s="504"/>
      <c r="S1519" s="504"/>
      <c r="T1519" s="504"/>
      <c r="U1519" s="504"/>
      <c r="V1519" s="504"/>
      <c r="W1519" s="504"/>
      <c r="X1519" s="504"/>
      <c r="Y1519" s="504"/>
      <c r="Z1519" s="504"/>
      <c r="AA1519" s="504"/>
      <c r="AB1519" s="504"/>
      <c r="AC1519" s="504"/>
      <c r="AD1519" s="504"/>
    </row>
    <row r="1520" spans="1:30" s="420" customFormat="1" x14ac:dyDescent="0.2">
      <c r="A1520" s="531"/>
      <c r="K1520" s="504"/>
      <c r="L1520" s="503"/>
      <c r="M1520" s="503"/>
      <c r="N1520" s="504"/>
      <c r="O1520" s="504"/>
      <c r="P1520" s="504"/>
      <c r="Q1520" s="504"/>
      <c r="R1520" s="504"/>
      <c r="S1520" s="504"/>
      <c r="T1520" s="504"/>
      <c r="U1520" s="504"/>
      <c r="V1520" s="504"/>
      <c r="W1520" s="504"/>
      <c r="X1520" s="504"/>
      <c r="Y1520" s="504"/>
      <c r="Z1520" s="504"/>
      <c r="AA1520" s="504"/>
      <c r="AB1520" s="504"/>
      <c r="AC1520" s="504"/>
      <c r="AD1520" s="504"/>
    </row>
    <row r="1521" spans="1:30" s="420" customFormat="1" x14ac:dyDescent="0.2">
      <c r="A1521" s="531"/>
      <c r="K1521" s="504"/>
      <c r="L1521" s="503"/>
      <c r="M1521" s="503"/>
      <c r="N1521" s="504"/>
      <c r="O1521" s="504"/>
      <c r="P1521" s="504"/>
      <c r="Q1521" s="504"/>
      <c r="R1521" s="504"/>
      <c r="S1521" s="504"/>
      <c r="T1521" s="504"/>
      <c r="U1521" s="504"/>
      <c r="V1521" s="504"/>
      <c r="W1521" s="504"/>
      <c r="X1521" s="504"/>
      <c r="Y1521" s="504"/>
      <c r="Z1521" s="504"/>
      <c r="AA1521" s="504"/>
      <c r="AB1521" s="504"/>
      <c r="AC1521" s="504"/>
      <c r="AD1521" s="504"/>
    </row>
    <row r="1522" spans="1:30" s="420" customFormat="1" x14ac:dyDescent="0.2">
      <c r="A1522" s="531"/>
      <c r="K1522" s="504"/>
      <c r="L1522" s="503"/>
      <c r="M1522" s="503"/>
      <c r="N1522" s="504"/>
      <c r="O1522" s="504"/>
      <c r="P1522" s="504"/>
      <c r="Q1522" s="504"/>
      <c r="R1522" s="504"/>
      <c r="S1522" s="504"/>
      <c r="T1522" s="504"/>
      <c r="U1522" s="504"/>
      <c r="V1522" s="504"/>
      <c r="W1522" s="504"/>
      <c r="X1522" s="504"/>
      <c r="Y1522" s="504"/>
      <c r="Z1522" s="504"/>
      <c r="AA1522" s="504"/>
      <c r="AB1522" s="504"/>
      <c r="AC1522" s="504"/>
      <c r="AD1522" s="504"/>
    </row>
    <row r="1523" spans="1:30" s="420" customFormat="1" x14ac:dyDescent="0.2">
      <c r="A1523" s="531"/>
      <c r="K1523" s="504"/>
      <c r="L1523" s="503"/>
      <c r="M1523" s="503"/>
      <c r="N1523" s="504"/>
      <c r="O1523" s="504"/>
      <c r="P1523" s="504"/>
      <c r="Q1523" s="504"/>
      <c r="R1523" s="504"/>
      <c r="S1523" s="504"/>
      <c r="T1523" s="504"/>
      <c r="U1523" s="504"/>
      <c r="V1523" s="504"/>
      <c r="W1523" s="504"/>
      <c r="X1523" s="504"/>
      <c r="Y1523" s="504"/>
      <c r="Z1523" s="504"/>
      <c r="AA1523" s="504"/>
      <c r="AB1523" s="504"/>
      <c r="AC1523" s="504"/>
      <c r="AD1523" s="504"/>
    </row>
    <row r="1524" spans="1:30" s="420" customFormat="1" x14ac:dyDescent="0.2">
      <c r="A1524" s="531"/>
      <c r="K1524" s="504"/>
      <c r="L1524" s="503"/>
      <c r="M1524" s="503"/>
      <c r="N1524" s="504"/>
      <c r="O1524" s="504"/>
      <c r="P1524" s="504"/>
      <c r="Q1524" s="504"/>
      <c r="R1524" s="504"/>
      <c r="S1524" s="504"/>
      <c r="T1524" s="504"/>
      <c r="U1524" s="504"/>
      <c r="V1524" s="504"/>
      <c r="W1524" s="504"/>
      <c r="X1524" s="504"/>
      <c r="Y1524" s="504"/>
      <c r="Z1524" s="504"/>
      <c r="AA1524" s="504"/>
      <c r="AB1524" s="504"/>
      <c r="AC1524" s="504"/>
      <c r="AD1524" s="504"/>
    </row>
    <row r="1525" spans="1:30" s="420" customFormat="1" x14ac:dyDescent="0.2">
      <c r="A1525" s="531"/>
      <c r="K1525" s="504"/>
      <c r="L1525" s="503"/>
      <c r="M1525" s="503"/>
      <c r="N1525" s="504"/>
      <c r="O1525" s="504"/>
      <c r="P1525" s="504"/>
      <c r="Q1525" s="504"/>
      <c r="R1525" s="504"/>
      <c r="S1525" s="504"/>
      <c r="T1525" s="504"/>
      <c r="U1525" s="504"/>
      <c r="V1525" s="504"/>
      <c r="W1525" s="504"/>
      <c r="X1525" s="504"/>
      <c r="Y1525" s="504"/>
      <c r="Z1525" s="504"/>
      <c r="AA1525" s="504"/>
      <c r="AB1525" s="504"/>
      <c r="AC1525" s="504"/>
      <c r="AD1525" s="504"/>
    </row>
    <row r="1526" spans="1:30" s="420" customFormat="1" x14ac:dyDescent="0.2">
      <c r="A1526" s="531"/>
      <c r="K1526" s="504"/>
      <c r="L1526" s="503"/>
      <c r="M1526" s="503"/>
      <c r="N1526" s="504"/>
      <c r="O1526" s="504"/>
      <c r="P1526" s="504"/>
      <c r="Q1526" s="504"/>
      <c r="R1526" s="504"/>
      <c r="S1526" s="504"/>
      <c r="T1526" s="504"/>
      <c r="U1526" s="504"/>
      <c r="V1526" s="504"/>
      <c r="W1526" s="504"/>
      <c r="X1526" s="504"/>
      <c r="Y1526" s="504"/>
      <c r="Z1526" s="504"/>
      <c r="AA1526" s="504"/>
      <c r="AB1526" s="504"/>
      <c r="AC1526" s="504"/>
      <c r="AD1526" s="504"/>
    </row>
    <row r="1527" spans="1:30" s="420" customFormat="1" x14ac:dyDescent="0.2">
      <c r="A1527" s="531"/>
      <c r="K1527" s="504"/>
      <c r="L1527" s="503"/>
      <c r="M1527" s="503"/>
      <c r="N1527" s="504"/>
      <c r="O1527" s="504"/>
      <c r="P1527" s="504"/>
      <c r="Q1527" s="504"/>
      <c r="R1527" s="504"/>
      <c r="S1527" s="504"/>
      <c r="T1527" s="504"/>
      <c r="U1527" s="504"/>
      <c r="V1527" s="504"/>
      <c r="W1527" s="504"/>
      <c r="X1527" s="504"/>
      <c r="Y1527" s="504"/>
      <c r="Z1527" s="504"/>
      <c r="AA1527" s="504"/>
      <c r="AB1527" s="504"/>
      <c r="AC1527" s="504"/>
      <c r="AD1527" s="504"/>
    </row>
    <row r="1528" spans="1:30" s="420" customFormat="1" x14ac:dyDescent="0.2">
      <c r="A1528" s="531"/>
      <c r="K1528" s="504"/>
      <c r="L1528" s="503"/>
      <c r="M1528" s="503"/>
      <c r="N1528" s="504"/>
      <c r="O1528" s="504"/>
      <c r="P1528" s="504"/>
      <c r="Q1528" s="504"/>
      <c r="R1528" s="504"/>
      <c r="S1528" s="504"/>
      <c r="T1528" s="504"/>
      <c r="U1528" s="504"/>
      <c r="V1528" s="504"/>
      <c r="W1528" s="504"/>
      <c r="X1528" s="504"/>
      <c r="Y1528" s="504"/>
      <c r="Z1528" s="504"/>
      <c r="AA1528" s="504"/>
      <c r="AB1528" s="504"/>
      <c r="AC1528" s="504"/>
      <c r="AD1528" s="504"/>
    </row>
    <row r="1529" spans="1:30" s="420" customFormat="1" x14ac:dyDescent="0.2">
      <c r="A1529" s="531"/>
      <c r="K1529" s="504"/>
      <c r="L1529" s="503"/>
      <c r="M1529" s="503"/>
      <c r="N1529" s="504"/>
      <c r="O1529" s="504"/>
      <c r="P1529" s="504"/>
      <c r="Q1529" s="504"/>
      <c r="R1529" s="504"/>
      <c r="S1529" s="504"/>
      <c r="T1529" s="504"/>
      <c r="U1529" s="504"/>
      <c r="V1529" s="504"/>
      <c r="W1529" s="504"/>
      <c r="X1529" s="504"/>
      <c r="Y1529" s="504"/>
      <c r="Z1529" s="504"/>
      <c r="AA1529" s="504"/>
      <c r="AB1529" s="504"/>
      <c r="AC1529" s="504"/>
      <c r="AD1529" s="504"/>
    </row>
    <row r="1530" spans="1:30" s="420" customFormat="1" x14ac:dyDescent="0.2">
      <c r="A1530" s="531"/>
      <c r="K1530" s="504"/>
      <c r="L1530" s="503"/>
      <c r="M1530" s="503"/>
      <c r="N1530" s="504"/>
      <c r="O1530" s="504"/>
      <c r="P1530" s="504"/>
      <c r="Q1530" s="504"/>
      <c r="R1530" s="504"/>
      <c r="S1530" s="504"/>
      <c r="T1530" s="504"/>
      <c r="U1530" s="504"/>
      <c r="V1530" s="504"/>
      <c r="W1530" s="504"/>
      <c r="X1530" s="504"/>
      <c r="Y1530" s="504"/>
      <c r="Z1530" s="504"/>
      <c r="AA1530" s="504"/>
      <c r="AB1530" s="504"/>
      <c r="AC1530" s="504"/>
      <c r="AD1530" s="504"/>
    </row>
    <row r="1531" spans="1:30" s="420" customFormat="1" x14ac:dyDescent="0.2">
      <c r="A1531" s="531"/>
      <c r="K1531" s="504"/>
      <c r="L1531" s="503"/>
      <c r="M1531" s="503"/>
      <c r="N1531" s="504"/>
      <c r="O1531" s="504"/>
      <c r="P1531" s="504"/>
      <c r="Q1531" s="504"/>
      <c r="R1531" s="504"/>
      <c r="S1531" s="504"/>
      <c r="T1531" s="504"/>
      <c r="U1531" s="504"/>
      <c r="V1531" s="504"/>
      <c r="W1531" s="504"/>
      <c r="X1531" s="504"/>
      <c r="Y1531" s="504"/>
      <c r="Z1531" s="504"/>
      <c r="AA1531" s="504"/>
      <c r="AB1531" s="504"/>
      <c r="AC1531" s="504"/>
      <c r="AD1531" s="504"/>
    </row>
    <row r="1532" spans="1:30" s="420" customFormat="1" x14ac:dyDescent="0.2">
      <c r="A1532" s="531"/>
      <c r="K1532" s="504"/>
      <c r="L1532" s="503"/>
      <c r="M1532" s="503"/>
      <c r="N1532" s="504"/>
      <c r="O1532" s="504"/>
      <c r="P1532" s="504"/>
      <c r="Q1532" s="504"/>
      <c r="R1532" s="504"/>
      <c r="S1532" s="504"/>
      <c r="T1532" s="504"/>
      <c r="U1532" s="504"/>
      <c r="V1532" s="504"/>
      <c r="W1532" s="504"/>
      <c r="X1532" s="504"/>
      <c r="Y1532" s="504"/>
      <c r="Z1532" s="504"/>
      <c r="AA1532" s="504"/>
      <c r="AB1532" s="504"/>
      <c r="AC1532" s="504"/>
      <c r="AD1532" s="504"/>
    </row>
    <row r="1533" spans="1:30" s="420" customFormat="1" x14ac:dyDescent="0.2">
      <c r="A1533" s="531"/>
      <c r="K1533" s="504"/>
      <c r="L1533" s="503"/>
      <c r="M1533" s="503"/>
      <c r="N1533" s="504"/>
      <c r="O1533" s="504"/>
      <c r="P1533" s="504"/>
      <c r="Q1533" s="504"/>
      <c r="R1533" s="504"/>
      <c r="S1533" s="504"/>
      <c r="T1533" s="504"/>
      <c r="U1533" s="504"/>
      <c r="V1533" s="504"/>
      <c r="W1533" s="504"/>
      <c r="X1533" s="504"/>
      <c r="Y1533" s="504"/>
      <c r="Z1533" s="504"/>
      <c r="AA1533" s="504"/>
      <c r="AB1533" s="504"/>
      <c r="AC1533" s="504"/>
      <c r="AD1533" s="504"/>
    </row>
    <row r="1534" spans="1:30" s="420" customFormat="1" x14ac:dyDescent="0.2">
      <c r="A1534" s="531"/>
      <c r="K1534" s="504"/>
      <c r="L1534" s="503"/>
      <c r="M1534" s="503"/>
      <c r="N1534" s="504"/>
      <c r="O1534" s="504"/>
      <c r="P1534" s="504"/>
      <c r="Q1534" s="504"/>
      <c r="R1534" s="504"/>
      <c r="S1534" s="504"/>
      <c r="T1534" s="504"/>
      <c r="U1534" s="504"/>
      <c r="V1534" s="504"/>
      <c r="W1534" s="504"/>
      <c r="X1534" s="504"/>
      <c r="Y1534" s="504"/>
      <c r="Z1534" s="504"/>
      <c r="AA1534" s="504"/>
      <c r="AB1534" s="504"/>
      <c r="AC1534" s="504"/>
      <c r="AD1534" s="504"/>
    </row>
    <row r="1535" spans="1:30" s="420" customFormat="1" x14ac:dyDescent="0.2">
      <c r="A1535" s="531"/>
      <c r="K1535" s="504"/>
      <c r="L1535" s="503"/>
      <c r="M1535" s="503"/>
      <c r="N1535" s="504"/>
      <c r="O1535" s="504"/>
      <c r="P1535" s="504"/>
      <c r="Q1535" s="504"/>
      <c r="R1535" s="504"/>
      <c r="S1535" s="504"/>
      <c r="T1535" s="504"/>
      <c r="U1535" s="504"/>
      <c r="V1535" s="504"/>
      <c r="W1535" s="504"/>
      <c r="X1535" s="504"/>
      <c r="Y1535" s="504"/>
      <c r="Z1535" s="504"/>
      <c r="AA1535" s="504"/>
      <c r="AB1535" s="504"/>
      <c r="AC1535" s="504"/>
      <c r="AD1535" s="504"/>
    </row>
    <row r="1536" spans="1:30" s="420" customFormat="1" x14ac:dyDescent="0.2">
      <c r="A1536" s="531"/>
      <c r="K1536" s="504"/>
      <c r="L1536" s="503"/>
      <c r="M1536" s="503"/>
      <c r="N1536" s="504"/>
      <c r="O1536" s="504"/>
      <c r="P1536" s="504"/>
      <c r="Q1536" s="504"/>
      <c r="R1536" s="504"/>
      <c r="S1536" s="504"/>
      <c r="T1536" s="504"/>
      <c r="U1536" s="504"/>
      <c r="V1536" s="504"/>
      <c r="W1536" s="504"/>
      <c r="X1536" s="504"/>
      <c r="Y1536" s="504"/>
      <c r="Z1536" s="504"/>
      <c r="AA1536" s="504"/>
      <c r="AB1536" s="504"/>
      <c r="AC1536" s="504"/>
      <c r="AD1536" s="504"/>
    </row>
    <row r="1537" spans="1:30" s="420" customFormat="1" x14ac:dyDescent="0.2">
      <c r="A1537" s="531"/>
      <c r="K1537" s="504"/>
      <c r="L1537" s="503"/>
      <c r="M1537" s="503"/>
      <c r="N1537" s="504"/>
      <c r="O1537" s="504"/>
      <c r="P1537" s="504"/>
      <c r="Q1537" s="504"/>
      <c r="R1537" s="504"/>
      <c r="S1537" s="504"/>
      <c r="T1537" s="504"/>
      <c r="U1537" s="504"/>
      <c r="V1537" s="504"/>
      <c r="W1537" s="504"/>
      <c r="X1537" s="504"/>
      <c r="Y1537" s="504"/>
      <c r="Z1537" s="504"/>
      <c r="AA1537" s="504"/>
      <c r="AB1537" s="504"/>
      <c r="AC1537" s="504"/>
      <c r="AD1537" s="504"/>
    </row>
    <row r="1538" spans="1:30" s="420" customFormat="1" x14ac:dyDescent="0.2">
      <c r="A1538" s="531"/>
      <c r="K1538" s="504"/>
      <c r="L1538" s="503"/>
      <c r="M1538" s="503"/>
      <c r="N1538" s="504"/>
      <c r="O1538" s="504"/>
      <c r="P1538" s="504"/>
      <c r="Q1538" s="504"/>
      <c r="R1538" s="504"/>
      <c r="S1538" s="504"/>
      <c r="T1538" s="504"/>
      <c r="U1538" s="504"/>
      <c r="V1538" s="504"/>
      <c r="W1538" s="504"/>
      <c r="X1538" s="504"/>
      <c r="Y1538" s="504"/>
      <c r="Z1538" s="504"/>
      <c r="AA1538" s="504"/>
      <c r="AB1538" s="504"/>
      <c r="AC1538" s="504"/>
      <c r="AD1538" s="504"/>
    </row>
    <row r="1539" spans="1:30" s="420" customFormat="1" x14ac:dyDescent="0.2">
      <c r="A1539" s="531"/>
      <c r="K1539" s="504"/>
      <c r="L1539" s="503"/>
      <c r="M1539" s="503"/>
      <c r="N1539" s="504"/>
      <c r="O1539" s="504"/>
      <c r="P1539" s="504"/>
      <c r="Q1539" s="504"/>
      <c r="R1539" s="504"/>
      <c r="S1539" s="504"/>
      <c r="T1539" s="504"/>
      <c r="U1539" s="504"/>
      <c r="V1539" s="504"/>
      <c r="W1539" s="504"/>
      <c r="X1539" s="504"/>
      <c r="Y1539" s="504"/>
      <c r="Z1539" s="504"/>
      <c r="AA1539" s="504"/>
      <c r="AB1539" s="504"/>
      <c r="AC1539" s="504"/>
      <c r="AD1539" s="504"/>
    </row>
    <row r="1540" spans="1:30" s="420" customFormat="1" x14ac:dyDescent="0.2">
      <c r="A1540" s="531"/>
      <c r="K1540" s="504"/>
      <c r="L1540" s="503"/>
      <c r="M1540" s="503"/>
      <c r="N1540" s="504"/>
      <c r="O1540" s="504"/>
      <c r="P1540" s="504"/>
      <c r="Q1540" s="504"/>
      <c r="R1540" s="504"/>
      <c r="S1540" s="504"/>
      <c r="T1540" s="504"/>
      <c r="U1540" s="504"/>
      <c r="V1540" s="504"/>
      <c r="W1540" s="504"/>
      <c r="X1540" s="504"/>
      <c r="Y1540" s="504"/>
      <c r="Z1540" s="504"/>
      <c r="AA1540" s="504"/>
      <c r="AB1540" s="504"/>
      <c r="AC1540" s="504"/>
      <c r="AD1540" s="504"/>
    </row>
    <row r="1541" spans="1:30" s="420" customFormat="1" x14ac:dyDescent="0.2">
      <c r="A1541" s="531"/>
      <c r="K1541" s="504"/>
      <c r="L1541" s="503"/>
      <c r="M1541" s="503"/>
      <c r="N1541" s="504"/>
      <c r="O1541" s="504"/>
      <c r="P1541" s="504"/>
      <c r="Q1541" s="504"/>
      <c r="R1541" s="504"/>
      <c r="S1541" s="504"/>
      <c r="T1541" s="504"/>
      <c r="U1541" s="504"/>
      <c r="V1541" s="504"/>
      <c r="W1541" s="504"/>
      <c r="X1541" s="504"/>
      <c r="Y1541" s="504"/>
      <c r="Z1541" s="504"/>
      <c r="AA1541" s="504"/>
      <c r="AB1541" s="504"/>
      <c r="AC1541" s="504"/>
      <c r="AD1541" s="504"/>
    </row>
    <row r="1542" spans="1:30" s="420" customFormat="1" x14ac:dyDescent="0.2">
      <c r="A1542" s="531"/>
      <c r="K1542" s="504"/>
      <c r="L1542" s="503"/>
      <c r="M1542" s="503"/>
      <c r="N1542" s="504"/>
      <c r="O1542" s="504"/>
      <c r="P1542" s="504"/>
      <c r="Q1542" s="504"/>
      <c r="R1542" s="504"/>
      <c r="S1542" s="504"/>
      <c r="T1542" s="504"/>
      <c r="U1542" s="504"/>
      <c r="V1542" s="504"/>
      <c r="W1542" s="504"/>
      <c r="X1542" s="504"/>
      <c r="Y1542" s="504"/>
      <c r="Z1542" s="504"/>
      <c r="AA1542" s="504"/>
      <c r="AB1542" s="504"/>
      <c r="AC1542" s="504"/>
      <c r="AD1542" s="504"/>
    </row>
    <row r="1543" spans="1:30" s="420" customFormat="1" x14ac:dyDescent="0.2">
      <c r="A1543" s="531"/>
      <c r="K1543" s="504"/>
      <c r="L1543" s="503"/>
      <c r="M1543" s="503"/>
      <c r="N1543" s="504"/>
      <c r="O1543" s="504"/>
      <c r="P1543" s="504"/>
      <c r="Q1543" s="504"/>
      <c r="R1543" s="504"/>
      <c r="S1543" s="504"/>
      <c r="T1543" s="504"/>
      <c r="U1543" s="504"/>
      <c r="V1543" s="504"/>
      <c r="W1543" s="504"/>
      <c r="X1543" s="504"/>
      <c r="Y1543" s="504"/>
      <c r="Z1543" s="504"/>
      <c r="AA1543" s="504"/>
      <c r="AB1543" s="504"/>
      <c r="AC1543" s="504"/>
      <c r="AD1543" s="504"/>
    </row>
    <row r="1544" spans="1:30" s="420" customFormat="1" x14ac:dyDescent="0.2">
      <c r="A1544" s="531"/>
      <c r="K1544" s="504"/>
      <c r="L1544" s="503"/>
      <c r="M1544" s="503"/>
      <c r="N1544" s="504"/>
      <c r="O1544" s="504"/>
      <c r="P1544" s="504"/>
      <c r="Q1544" s="504"/>
      <c r="R1544" s="504"/>
      <c r="S1544" s="504"/>
      <c r="T1544" s="504"/>
      <c r="U1544" s="504"/>
      <c r="V1544" s="504"/>
      <c r="W1544" s="504"/>
      <c r="X1544" s="504"/>
      <c r="Y1544" s="504"/>
      <c r="Z1544" s="504"/>
      <c r="AA1544" s="504"/>
      <c r="AB1544" s="504"/>
      <c r="AC1544" s="504"/>
      <c r="AD1544" s="504"/>
    </row>
    <row r="1545" spans="1:30" s="420" customFormat="1" x14ac:dyDescent="0.2">
      <c r="A1545" s="531"/>
      <c r="K1545" s="504"/>
      <c r="L1545" s="503"/>
      <c r="M1545" s="503"/>
      <c r="N1545" s="504"/>
      <c r="O1545" s="504"/>
      <c r="P1545" s="504"/>
      <c r="Q1545" s="504"/>
      <c r="R1545" s="504"/>
      <c r="S1545" s="504"/>
      <c r="T1545" s="504"/>
      <c r="U1545" s="504"/>
      <c r="V1545" s="504"/>
      <c r="W1545" s="504"/>
      <c r="X1545" s="504"/>
      <c r="Y1545" s="504"/>
      <c r="Z1545" s="504"/>
      <c r="AA1545" s="504"/>
      <c r="AB1545" s="504"/>
      <c r="AC1545" s="504"/>
      <c r="AD1545" s="504"/>
    </row>
    <row r="1546" spans="1:30" s="420" customFormat="1" x14ac:dyDescent="0.2">
      <c r="A1546" s="531"/>
      <c r="K1546" s="504"/>
      <c r="L1546" s="503"/>
      <c r="M1546" s="503"/>
      <c r="N1546" s="504"/>
      <c r="O1546" s="504"/>
      <c r="P1546" s="504"/>
      <c r="Q1546" s="504"/>
      <c r="R1546" s="504"/>
      <c r="S1546" s="504"/>
      <c r="T1546" s="504"/>
      <c r="U1546" s="504"/>
      <c r="V1546" s="504"/>
      <c r="W1546" s="504"/>
      <c r="X1546" s="504"/>
      <c r="Y1546" s="504"/>
      <c r="Z1546" s="504"/>
      <c r="AA1546" s="504"/>
      <c r="AB1546" s="504"/>
      <c r="AC1546" s="504"/>
      <c r="AD1546" s="504"/>
    </row>
    <row r="1547" spans="1:30" s="420" customFormat="1" x14ac:dyDescent="0.2">
      <c r="A1547" s="531"/>
      <c r="K1547" s="504"/>
      <c r="L1547" s="503"/>
      <c r="M1547" s="503"/>
      <c r="N1547" s="504"/>
      <c r="O1547" s="504"/>
      <c r="P1547" s="504"/>
      <c r="Q1547" s="504"/>
      <c r="R1547" s="504"/>
      <c r="S1547" s="504"/>
      <c r="T1547" s="504"/>
      <c r="U1547" s="504"/>
      <c r="V1547" s="504"/>
      <c r="W1547" s="504"/>
      <c r="X1547" s="504"/>
      <c r="Y1547" s="504"/>
      <c r="Z1547" s="504"/>
      <c r="AA1547" s="504"/>
      <c r="AB1547" s="504"/>
      <c r="AC1547" s="504"/>
      <c r="AD1547" s="504"/>
    </row>
    <row r="1548" spans="1:30" s="420" customFormat="1" x14ac:dyDescent="0.2">
      <c r="A1548" s="531"/>
      <c r="K1548" s="504"/>
      <c r="L1548" s="503"/>
      <c r="M1548" s="503"/>
      <c r="N1548" s="504"/>
      <c r="O1548" s="504"/>
      <c r="P1548" s="504"/>
      <c r="Q1548" s="504"/>
      <c r="R1548" s="504"/>
      <c r="S1548" s="504"/>
      <c r="T1548" s="504"/>
      <c r="U1548" s="504"/>
      <c r="V1548" s="504"/>
      <c r="W1548" s="504"/>
      <c r="X1548" s="504"/>
      <c r="Y1548" s="504"/>
      <c r="Z1548" s="504"/>
      <c r="AA1548" s="504"/>
      <c r="AB1548" s="504"/>
      <c r="AC1548" s="504"/>
      <c r="AD1548" s="504"/>
    </row>
    <row r="1549" spans="1:30" s="420" customFormat="1" x14ac:dyDescent="0.2">
      <c r="A1549" s="531"/>
      <c r="K1549" s="504"/>
      <c r="L1549" s="503"/>
      <c r="M1549" s="503"/>
      <c r="N1549" s="504"/>
      <c r="O1549" s="504"/>
      <c r="P1549" s="504"/>
      <c r="Q1549" s="504"/>
      <c r="R1549" s="504"/>
      <c r="S1549" s="504"/>
      <c r="T1549" s="504"/>
      <c r="U1549" s="504"/>
      <c r="V1549" s="504"/>
      <c r="W1549" s="504"/>
      <c r="X1549" s="504"/>
      <c r="Y1549" s="504"/>
      <c r="Z1549" s="504"/>
      <c r="AA1549" s="504"/>
      <c r="AB1549" s="504"/>
      <c r="AC1549" s="504"/>
      <c r="AD1549" s="504"/>
    </row>
    <row r="1550" spans="1:30" s="420" customFormat="1" x14ac:dyDescent="0.2">
      <c r="A1550" s="531"/>
      <c r="K1550" s="504"/>
      <c r="L1550" s="503"/>
      <c r="M1550" s="503"/>
      <c r="N1550" s="504"/>
      <c r="O1550" s="504"/>
      <c r="P1550" s="504"/>
      <c r="Q1550" s="504"/>
      <c r="R1550" s="504"/>
      <c r="S1550" s="504"/>
      <c r="T1550" s="504"/>
      <c r="U1550" s="504"/>
      <c r="V1550" s="504"/>
      <c r="W1550" s="504"/>
      <c r="X1550" s="504"/>
      <c r="Y1550" s="504"/>
      <c r="Z1550" s="504"/>
      <c r="AA1550" s="504"/>
      <c r="AB1550" s="504"/>
      <c r="AC1550" s="504"/>
      <c r="AD1550" s="504"/>
    </row>
    <row r="1551" spans="1:30" s="420" customFormat="1" x14ac:dyDescent="0.2">
      <c r="A1551" s="531"/>
      <c r="K1551" s="504"/>
      <c r="L1551" s="503"/>
      <c r="M1551" s="503"/>
      <c r="N1551" s="504"/>
      <c r="O1551" s="504"/>
      <c r="P1551" s="504"/>
      <c r="Q1551" s="504"/>
      <c r="R1551" s="504"/>
      <c r="S1551" s="504"/>
      <c r="T1551" s="504"/>
      <c r="U1551" s="504"/>
      <c r="V1551" s="504"/>
      <c r="W1551" s="504"/>
      <c r="X1551" s="504"/>
      <c r="Y1551" s="504"/>
      <c r="Z1551" s="504"/>
      <c r="AA1551" s="504"/>
      <c r="AB1551" s="504"/>
      <c r="AC1551" s="504"/>
      <c r="AD1551" s="504"/>
    </row>
    <row r="1552" spans="1:30" s="420" customFormat="1" x14ac:dyDescent="0.2">
      <c r="A1552" s="531"/>
      <c r="K1552" s="504"/>
      <c r="L1552" s="503"/>
      <c r="M1552" s="503"/>
      <c r="N1552" s="504"/>
      <c r="O1552" s="504"/>
      <c r="P1552" s="504"/>
      <c r="Q1552" s="504"/>
      <c r="R1552" s="504"/>
      <c r="S1552" s="504"/>
      <c r="T1552" s="504"/>
      <c r="U1552" s="504"/>
      <c r="V1552" s="504"/>
      <c r="W1552" s="504"/>
      <c r="X1552" s="504"/>
      <c r="Y1552" s="504"/>
      <c r="Z1552" s="504"/>
      <c r="AA1552" s="504"/>
      <c r="AB1552" s="504"/>
      <c r="AC1552" s="504"/>
      <c r="AD1552" s="504"/>
    </row>
    <row r="1553" spans="1:30" s="420" customFormat="1" x14ac:dyDescent="0.2">
      <c r="A1553" s="531"/>
      <c r="K1553" s="504"/>
      <c r="L1553" s="503"/>
      <c r="M1553" s="503"/>
      <c r="N1553" s="504"/>
      <c r="O1553" s="504"/>
      <c r="P1553" s="504"/>
      <c r="Q1553" s="504"/>
      <c r="R1553" s="504"/>
      <c r="S1553" s="504"/>
      <c r="T1553" s="504"/>
      <c r="U1553" s="504"/>
      <c r="V1553" s="504"/>
      <c r="W1553" s="504"/>
      <c r="X1553" s="504"/>
      <c r="Y1553" s="504"/>
      <c r="Z1553" s="504"/>
      <c r="AA1553" s="504"/>
      <c r="AB1553" s="504"/>
      <c r="AC1553" s="504"/>
      <c r="AD1553" s="504"/>
    </row>
    <row r="1554" spans="1:30" s="420" customFormat="1" x14ac:dyDescent="0.2">
      <c r="A1554" s="531"/>
      <c r="K1554" s="504"/>
      <c r="L1554" s="503"/>
      <c r="M1554" s="503"/>
      <c r="N1554" s="504"/>
      <c r="O1554" s="504"/>
      <c r="P1554" s="504"/>
      <c r="Q1554" s="504"/>
      <c r="R1554" s="504"/>
      <c r="S1554" s="504"/>
      <c r="T1554" s="504"/>
      <c r="U1554" s="504"/>
      <c r="V1554" s="504"/>
      <c r="W1554" s="504"/>
      <c r="X1554" s="504"/>
      <c r="Y1554" s="504"/>
      <c r="Z1554" s="504"/>
      <c r="AA1554" s="504"/>
      <c r="AB1554" s="504"/>
      <c r="AC1554" s="504"/>
      <c r="AD1554" s="504"/>
    </row>
    <row r="1555" spans="1:30" s="420" customFormat="1" x14ac:dyDescent="0.2">
      <c r="A1555" s="531"/>
      <c r="K1555" s="504"/>
      <c r="L1555" s="503"/>
      <c r="M1555" s="503"/>
      <c r="N1555" s="504"/>
      <c r="O1555" s="504"/>
      <c r="P1555" s="504"/>
      <c r="Q1555" s="504"/>
      <c r="R1555" s="504"/>
      <c r="S1555" s="504"/>
      <c r="T1555" s="504"/>
      <c r="U1555" s="504"/>
      <c r="V1555" s="504"/>
      <c r="W1555" s="504"/>
      <c r="X1555" s="504"/>
      <c r="Y1555" s="504"/>
      <c r="Z1555" s="504"/>
      <c r="AA1555" s="504"/>
      <c r="AB1555" s="504"/>
      <c r="AC1555" s="504"/>
      <c r="AD1555" s="504"/>
    </row>
    <row r="1556" spans="1:30" s="420" customFormat="1" x14ac:dyDescent="0.2">
      <c r="A1556" s="531"/>
      <c r="K1556" s="504"/>
      <c r="L1556" s="503"/>
      <c r="M1556" s="503"/>
      <c r="N1556" s="504"/>
      <c r="O1556" s="504"/>
      <c r="P1556" s="504"/>
      <c r="Q1556" s="504"/>
      <c r="R1556" s="504"/>
      <c r="S1556" s="504"/>
      <c r="T1556" s="504"/>
      <c r="U1556" s="504"/>
      <c r="V1556" s="504"/>
      <c r="W1556" s="504"/>
      <c r="X1556" s="504"/>
      <c r="Y1556" s="504"/>
      <c r="Z1556" s="504"/>
      <c r="AA1556" s="504"/>
      <c r="AB1556" s="504"/>
      <c r="AC1556" s="504"/>
      <c r="AD1556" s="504"/>
    </row>
    <row r="1557" spans="1:30" s="420" customFormat="1" x14ac:dyDescent="0.2">
      <c r="A1557" s="531"/>
      <c r="K1557" s="504"/>
      <c r="L1557" s="503"/>
      <c r="M1557" s="503"/>
      <c r="N1557" s="504"/>
      <c r="O1557" s="504"/>
      <c r="P1557" s="504"/>
      <c r="Q1557" s="504"/>
      <c r="R1557" s="504"/>
      <c r="S1557" s="504"/>
      <c r="T1557" s="504"/>
      <c r="U1557" s="504"/>
      <c r="V1557" s="504"/>
      <c r="W1557" s="504"/>
      <c r="X1557" s="504"/>
      <c r="Y1557" s="504"/>
      <c r="Z1557" s="504"/>
      <c r="AA1557" s="504"/>
      <c r="AB1557" s="504"/>
      <c r="AC1557" s="504"/>
      <c r="AD1557" s="504"/>
    </row>
    <row r="1558" spans="1:30" s="420" customFormat="1" x14ac:dyDescent="0.2">
      <c r="A1558" s="531"/>
      <c r="K1558" s="504"/>
      <c r="L1558" s="503"/>
      <c r="M1558" s="503"/>
      <c r="N1558" s="504"/>
      <c r="O1558" s="504"/>
      <c r="P1558" s="504"/>
      <c r="Q1558" s="504"/>
      <c r="R1558" s="504"/>
      <c r="S1558" s="504"/>
      <c r="T1558" s="504"/>
      <c r="U1558" s="504"/>
      <c r="V1558" s="504"/>
      <c r="W1558" s="504"/>
      <c r="X1558" s="504"/>
      <c r="Y1558" s="504"/>
      <c r="Z1558" s="504"/>
      <c r="AA1558" s="504"/>
      <c r="AB1558" s="504"/>
      <c r="AC1558" s="504"/>
      <c r="AD1558" s="504"/>
    </row>
    <row r="1559" spans="1:30" s="420" customFormat="1" x14ac:dyDescent="0.2">
      <c r="A1559" s="531"/>
      <c r="K1559" s="504"/>
      <c r="L1559" s="503"/>
      <c r="M1559" s="503"/>
      <c r="N1559" s="504"/>
      <c r="O1559" s="504"/>
      <c r="P1559" s="504"/>
      <c r="Q1559" s="504"/>
      <c r="R1559" s="504"/>
      <c r="S1559" s="504"/>
      <c r="T1559" s="504"/>
      <c r="U1559" s="504"/>
      <c r="V1559" s="504"/>
      <c r="W1559" s="504"/>
      <c r="X1559" s="504"/>
      <c r="Y1559" s="504"/>
      <c r="Z1559" s="504"/>
      <c r="AA1559" s="504"/>
      <c r="AB1559" s="504"/>
      <c r="AC1559" s="504"/>
      <c r="AD1559" s="504"/>
    </row>
    <row r="1560" spans="1:30" s="420" customFormat="1" x14ac:dyDescent="0.2">
      <c r="A1560" s="531"/>
      <c r="K1560" s="504"/>
      <c r="L1560" s="503"/>
      <c r="M1560" s="503"/>
      <c r="N1560" s="504"/>
      <c r="O1560" s="504"/>
      <c r="P1560" s="504"/>
      <c r="Q1560" s="504"/>
      <c r="R1560" s="504"/>
      <c r="S1560" s="504"/>
      <c r="T1560" s="504"/>
      <c r="U1560" s="504"/>
      <c r="V1560" s="504"/>
      <c r="W1560" s="504"/>
      <c r="X1560" s="504"/>
      <c r="Y1560" s="504"/>
      <c r="Z1560" s="504"/>
      <c r="AA1560" s="504"/>
      <c r="AB1560" s="504"/>
      <c r="AC1560" s="504"/>
      <c r="AD1560" s="504"/>
    </row>
    <row r="1561" spans="1:30" s="420" customFormat="1" x14ac:dyDescent="0.2">
      <c r="A1561" s="531"/>
      <c r="K1561" s="504"/>
      <c r="L1561" s="503"/>
      <c r="M1561" s="503"/>
      <c r="N1561" s="504"/>
      <c r="O1561" s="504"/>
      <c r="P1561" s="504"/>
      <c r="Q1561" s="504"/>
      <c r="R1561" s="504"/>
      <c r="S1561" s="504"/>
      <c r="T1561" s="504"/>
      <c r="U1561" s="504"/>
      <c r="V1561" s="504"/>
      <c r="W1561" s="504"/>
      <c r="X1561" s="504"/>
      <c r="Y1561" s="504"/>
      <c r="Z1561" s="504"/>
      <c r="AA1561" s="504"/>
      <c r="AB1561" s="504"/>
      <c r="AC1561" s="504"/>
      <c r="AD1561" s="504"/>
    </row>
  </sheetData>
  <sheetProtection algorithmName="SHA-512" hashValue="KxbUg9zmmLYqyhRlmCM6atIZ4fqo0xLIFpyC2A6I6q3bH4l639cX15d+2GJuhSj0Aie4xJQ9sUuCU2lNFUzGXQ==" saltValue="w15/a9IxaBHNWjl93q0iTg==" spinCount="100000" sheet="1" formatColumns="0" formatRows="0" sort="0" autoFilter="0"/>
  <mergeCells count="16">
    <mergeCell ref="K7:K8"/>
    <mergeCell ref="B1:K1"/>
    <mergeCell ref="A3:K3"/>
    <mergeCell ref="A7:A8"/>
    <mergeCell ref="B7:B8"/>
    <mergeCell ref="C7:C8"/>
    <mergeCell ref="D7:D8"/>
    <mergeCell ref="E7:E8"/>
    <mergeCell ref="F7:F8"/>
    <mergeCell ref="G7:G8"/>
    <mergeCell ref="H7:H8"/>
    <mergeCell ref="A99:G99"/>
    <mergeCell ref="A100:G100"/>
    <mergeCell ref="A101:G101"/>
    <mergeCell ref="I7:I8"/>
    <mergeCell ref="J7:J8"/>
  </mergeCells>
  <dataValidations count="23">
    <dataValidation type="decimal" allowBlank="1" showInputMessage="1" showErrorMessage="1" sqref="B93:E93" xr:uid="{00000000-0002-0000-2200-000000000000}">
      <formula1>0</formula1>
      <formula2>10000000000000000000</formula2>
    </dataValidation>
    <dataValidation type="decimal" allowBlank="1" showInputMessage="1" showErrorMessage="1" sqref="B92:E92" xr:uid="{00000000-0002-0000-2200-000001000000}">
      <formula1>0</formula1>
      <formula2>100000000000000000000</formula2>
    </dataValidation>
    <dataValidation type="decimal" allowBlank="1" showInputMessage="1" showErrorMessage="1" sqref="J52" xr:uid="{00000000-0002-0000-2200-000002000000}">
      <formula1>0</formula1>
      <formula2>1E+32</formula2>
    </dataValidation>
    <dataValidation type="decimal" allowBlank="1" showInputMessage="1" showErrorMessage="1" sqref="H52" xr:uid="{00000000-0002-0000-2200-000003000000}">
      <formula1>-1000000000000000000</formula1>
      <formula2>1E+25</formula2>
    </dataValidation>
    <dataValidation type="decimal" allowBlank="1" showInputMessage="1" showErrorMessage="1" sqref="G52" xr:uid="{00000000-0002-0000-2200-000004000000}">
      <formula1>0</formula1>
      <formula2>1E+28</formula2>
    </dataValidation>
    <dataValidation type="decimal" allowBlank="1" showInputMessage="1" showErrorMessage="1" sqref="H31" xr:uid="{00000000-0002-0000-2200-000005000000}">
      <formula1>-10000000000000000</formula1>
      <formula2>1E+23</formula2>
    </dataValidation>
    <dataValidation type="decimal" allowBlank="1" showInputMessage="1" showErrorMessage="1" sqref="K10" xr:uid="{00000000-0002-0000-2200-000006000000}">
      <formula1>0</formula1>
      <formula2>1E+24</formula2>
    </dataValidation>
    <dataValidation type="decimal" allowBlank="1" showInputMessage="1" showErrorMessage="1" sqref="J31:K31" xr:uid="{00000000-0002-0000-2200-000007000000}">
      <formula1>0</formula1>
      <formula2>1E+26</formula2>
    </dataValidation>
    <dataValidation type="decimal" allowBlank="1" showInputMessage="1" showErrorMessage="1" sqref="K52 G31" xr:uid="{00000000-0002-0000-2200-000008000000}">
      <formula1>0</formula1>
      <formula2>1E+21</formula2>
    </dataValidation>
    <dataValidation type="decimal" allowBlank="1" showInputMessage="1" showErrorMessage="1" sqref="I10" xr:uid="{00000000-0002-0000-2200-000009000000}">
      <formula1>0</formula1>
      <formula2>1E+27</formula2>
    </dataValidation>
    <dataValidation type="decimal" allowBlank="1" showInputMessage="1" showErrorMessage="1" sqref="H10" xr:uid="{00000000-0002-0000-2200-00000A000000}">
      <formula1>-1000000000000000000</formula1>
      <formula2>1E+24</formula2>
    </dataValidation>
    <dataValidation type="decimal" allowBlank="1" showInputMessage="1" showErrorMessage="1" sqref="G10 J10 I52" xr:uid="{00000000-0002-0000-2200-00000B000000}">
      <formula1>0</formula1>
      <formula2>1E+25</formula2>
    </dataValidation>
    <dataValidation type="decimal" operator="equal" allowBlank="1" showInputMessage="1" showErrorMessage="1" sqref="B77:E77 B82:E82 B87:E87" xr:uid="{00000000-0002-0000-2200-00000C000000}">
      <formula1>J1047799</formula1>
    </dataValidation>
    <dataValidation type="list" allowBlank="1" showInputMessage="1" showErrorMessage="1" sqref="K11:K30 K32:K51 K53:K72" xr:uid="{00000000-0002-0000-2200-00000D000000}">
      <formula1>$V$2:$V$3</formula1>
    </dataValidation>
    <dataValidation type="decimal" allowBlank="1" showInputMessage="1" showErrorMessage="1" sqref="G11:G30 I11:J30 G32:G51 I32:J51 G53:G72 I53:J72" xr:uid="{00000000-0002-0000-2200-00000E000000}">
      <formula1>0</formula1>
      <formula2>1000000000000000</formula2>
    </dataValidation>
    <dataValidation type="decimal" allowBlank="1" showInputMessage="1" showErrorMessage="1" sqref="H11:H30 H32:H51 H53:H72" xr:uid="{00000000-0002-0000-2200-00000F000000}">
      <formula1>-1000000000000</formula1>
      <formula2>1000000000000000</formula2>
    </dataValidation>
    <dataValidation type="date" operator="greaterThan" allowBlank="1" showInputMessage="1" showErrorMessage="1" sqref="E53:E72 E11:E30 E32:E51" xr:uid="{00000000-0002-0000-2200-000010000000}">
      <formula1>D11</formula1>
    </dataValidation>
    <dataValidation type="decimal" allowBlank="1" showInputMessage="1" showErrorMessage="1" sqref="F11:F30 F32:F51 F53:F72" xr:uid="{00000000-0002-0000-2200-000011000000}">
      <formula1>0</formula1>
      <formula2>100000000000</formula2>
    </dataValidation>
    <dataValidation type="date" operator="greaterThan" allowBlank="1" showInputMessage="1" showErrorMessage="1" sqref="D53:D72 D11:D30 D32:D51" xr:uid="{00000000-0002-0000-2200-000012000000}">
      <formula1>36526</formula1>
    </dataValidation>
    <dataValidation type="textLength" allowBlank="1" showInputMessage="1" showErrorMessage="1" sqref="C7:J7 C76:D76" xr:uid="{00000000-0002-0000-2200-000013000000}">
      <formula1>1</formula1>
      <formula2>100000</formula2>
    </dataValidation>
    <dataValidation type="custom" showInputMessage="1" showErrorMessage="1" sqref="D10:F10" xr:uid="{00000000-0002-0000-2200-000014000000}">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00000000-0002-0000-2200-000015000000}">
      <formula1>0</formula1>
      <formula2>1E+39</formula2>
    </dataValidation>
    <dataValidation type="whole" allowBlank="1" showInputMessage="1" showErrorMessage="1" sqref="B7 D31:F31 A6:K6 D52:F52 B31:C75 D73:E75 B108:F445 F73:F91 B94:F96 H73:I445 G73:G98 G102:G445" xr:uid="{00000000-0002-0000-2200-000016000000}">
      <formula1>1</formula1>
      <formula2>100000000000</formula2>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9" tint="0.79998168889431442"/>
    <pageSetUpPr fitToPage="1"/>
  </sheetPr>
  <dimension ref="A1:AB2053"/>
  <sheetViews>
    <sheetView zoomScale="60" zoomScaleNormal="60" workbookViewId="0">
      <selection activeCell="M34" sqref="M34"/>
    </sheetView>
  </sheetViews>
  <sheetFormatPr defaultColWidth="9.140625" defaultRowHeight="12.75" outlineLevelRow="1" x14ac:dyDescent="0.2"/>
  <cols>
    <col min="1" max="1" width="59.7109375" style="418" customWidth="1"/>
    <col min="2" max="2" width="18.85546875" style="419" customWidth="1"/>
    <col min="3" max="3" width="9" style="419" customWidth="1"/>
    <col min="4" max="4" width="11.42578125" style="419" customWidth="1"/>
    <col min="5" max="5" width="17.140625" style="419" customWidth="1"/>
    <col min="6" max="6" width="27.85546875" style="419" customWidth="1"/>
    <col min="7" max="10" width="20" style="419" customWidth="1"/>
    <col min="11" max="11" width="24.5703125" style="416" customWidth="1"/>
    <col min="12" max="12" width="32.28515625" style="416" customWidth="1"/>
    <col min="13" max="13" width="23.5703125" style="416" customWidth="1"/>
    <col min="14" max="18" width="9.140625" style="416"/>
    <col min="19" max="19" width="38.42578125" style="416" hidden="1" customWidth="1"/>
    <col min="20" max="21" width="9.140625" style="416"/>
    <col min="22" max="22" width="9.140625" style="416" customWidth="1"/>
    <col min="23" max="16384" width="9.140625" style="416"/>
  </cols>
  <sheetData>
    <row r="1" spans="1:28" ht="13.5" customHeight="1" x14ac:dyDescent="0.2">
      <c r="A1" s="415"/>
      <c r="B1" s="1220"/>
      <c r="C1" s="1220"/>
      <c r="D1" s="1220"/>
      <c r="E1" s="1220"/>
      <c r="F1" s="1220"/>
      <c r="G1" s="1220"/>
      <c r="H1" s="1220"/>
      <c r="I1" s="1220"/>
      <c r="J1" s="1220"/>
      <c r="K1" s="1220"/>
    </row>
    <row r="2" spans="1:28" x14ac:dyDescent="0.2">
      <c r="S2" s="416" t="s">
        <v>1337</v>
      </c>
    </row>
    <row r="3" spans="1:28" ht="15" customHeight="1" x14ac:dyDescent="0.2">
      <c r="A3" s="1118" t="s">
        <v>1421</v>
      </c>
      <c r="B3" s="1118"/>
      <c r="C3" s="1118"/>
      <c r="D3" s="1118"/>
      <c r="E3" s="1118"/>
      <c r="F3" s="1118"/>
      <c r="G3" s="1118"/>
      <c r="H3" s="1118"/>
      <c r="I3" s="1118"/>
      <c r="J3" s="1118"/>
      <c r="K3" s="1118"/>
      <c r="S3" s="416" t="s">
        <v>1339</v>
      </c>
    </row>
    <row r="4" spans="1:28" x14ac:dyDescent="0.2">
      <c r="A4" s="421"/>
      <c r="B4" s="422"/>
      <c r="C4" s="422"/>
      <c r="D4" s="422"/>
      <c r="E4" s="422"/>
      <c r="F4" s="422"/>
      <c r="G4" s="422"/>
      <c r="H4" s="422"/>
      <c r="I4" s="422"/>
      <c r="J4" s="422"/>
      <c r="K4" s="424"/>
    </row>
    <row r="5" spans="1:28" s="553" customFormat="1" ht="12.75" customHeight="1" x14ac:dyDescent="0.25">
      <c r="A5" s="398" t="str">
        <f>i.04156c!A5</f>
        <v>Даатгагчийн нэр:</v>
      </c>
      <c r="B5" s="425"/>
      <c r="C5" s="425"/>
      <c r="D5" s="425"/>
      <c r="E5" s="425"/>
      <c r="F5" s="425"/>
      <c r="G5" s="425"/>
      <c r="H5" s="425"/>
      <c r="I5" s="425"/>
      <c r="J5" s="425"/>
      <c r="K5" s="537" t="str">
        <f>i.04156a!N5</f>
        <v>..... оны .... сарын ...-ны өдөр</v>
      </c>
      <c r="L5" s="427"/>
      <c r="M5" s="427"/>
      <c r="N5" s="427"/>
      <c r="O5" s="427"/>
      <c r="P5" s="427"/>
      <c r="Q5" s="427"/>
      <c r="R5" s="427"/>
      <c r="S5" s="1"/>
      <c r="T5" s="427"/>
      <c r="U5" s="427"/>
      <c r="V5" s="427"/>
      <c r="W5" s="427"/>
      <c r="X5" s="427"/>
      <c r="Y5" s="427"/>
      <c r="Z5" s="427"/>
      <c r="AA5" s="427"/>
      <c r="AB5" s="427"/>
    </row>
    <row r="6" spans="1:28" s="553" customFormat="1" ht="12.75" customHeight="1" x14ac:dyDescent="0.25">
      <c r="A6" s="398"/>
      <c r="B6" s="430"/>
      <c r="C6" s="430"/>
      <c r="D6" s="430"/>
      <c r="E6" s="430"/>
      <c r="F6" s="430"/>
      <c r="G6" s="430"/>
      <c r="H6" s="430"/>
      <c r="I6" s="430"/>
      <c r="J6" s="430"/>
      <c r="K6" s="432" t="s">
        <v>3</v>
      </c>
      <c r="L6" s="427"/>
      <c r="M6" s="427"/>
      <c r="N6" s="427"/>
      <c r="O6" s="427"/>
      <c r="P6" s="427"/>
      <c r="Q6" s="427"/>
      <c r="R6" s="427"/>
      <c r="S6" s="1"/>
      <c r="T6" s="427"/>
      <c r="U6" s="427"/>
      <c r="V6" s="427"/>
      <c r="W6" s="427"/>
      <c r="X6" s="427"/>
      <c r="Y6" s="427"/>
      <c r="Z6" s="427"/>
      <c r="AA6" s="427"/>
      <c r="AB6" s="427"/>
    </row>
    <row r="7" spans="1:28" s="553" customFormat="1" ht="12.75" customHeight="1" x14ac:dyDescent="0.25">
      <c r="A7" s="1252" t="s">
        <v>380</v>
      </c>
      <c r="B7" s="1224" t="s">
        <v>381</v>
      </c>
      <c r="C7" s="1224" t="s">
        <v>6</v>
      </c>
      <c r="D7" s="1224" t="s">
        <v>1422</v>
      </c>
      <c r="E7" s="1224" t="s">
        <v>1341</v>
      </c>
      <c r="F7" s="1224" t="s">
        <v>1342</v>
      </c>
      <c r="G7" s="1224" t="s">
        <v>1343</v>
      </c>
      <c r="H7" s="1224" t="s">
        <v>1412</v>
      </c>
      <c r="I7" s="1224" t="s">
        <v>1413</v>
      </c>
      <c r="J7" s="1251" t="s">
        <v>144</v>
      </c>
      <c r="K7" s="1224" t="s">
        <v>1346</v>
      </c>
      <c r="L7" s="427"/>
      <c r="M7" s="427"/>
      <c r="N7" s="427"/>
      <c r="O7" s="427"/>
      <c r="P7" s="427"/>
      <c r="Q7" s="427"/>
      <c r="R7" s="427"/>
      <c r="S7" s="1"/>
      <c r="T7" s="427"/>
      <c r="U7" s="427"/>
      <c r="V7" s="427"/>
      <c r="W7" s="427"/>
      <c r="X7" s="427"/>
      <c r="Y7" s="427"/>
      <c r="Z7" s="427"/>
      <c r="AA7" s="427"/>
      <c r="AB7" s="427"/>
    </row>
    <row r="8" spans="1:28" ht="48.75" customHeight="1" x14ac:dyDescent="0.2">
      <c r="A8" s="1252"/>
      <c r="B8" s="1224"/>
      <c r="C8" s="1224"/>
      <c r="D8" s="1224"/>
      <c r="E8" s="1224"/>
      <c r="F8" s="1224"/>
      <c r="G8" s="1224"/>
      <c r="H8" s="1224"/>
      <c r="I8" s="1224"/>
      <c r="J8" s="1227"/>
      <c r="K8" s="1224"/>
    </row>
    <row r="9" spans="1:28" x14ac:dyDescent="0.2">
      <c r="A9" s="480" t="s">
        <v>8</v>
      </c>
      <c r="B9" s="436" t="s">
        <v>9</v>
      </c>
      <c r="C9" s="436" t="s">
        <v>10</v>
      </c>
      <c r="D9" s="436">
        <v>1</v>
      </c>
      <c r="E9" s="436">
        <v>2</v>
      </c>
      <c r="F9" s="436">
        <v>3</v>
      </c>
      <c r="G9" s="436">
        <v>4</v>
      </c>
      <c r="H9" s="436">
        <v>5</v>
      </c>
      <c r="I9" s="436">
        <v>6</v>
      </c>
      <c r="J9" s="436">
        <v>7</v>
      </c>
      <c r="K9" s="436">
        <v>8</v>
      </c>
      <c r="S9" s="416" t="s">
        <v>1415</v>
      </c>
    </row>
    <row r="10" spans="1:28" x14ac:dyDescent="0.2">
      <c r="A10" s="554" t="s">
        <v>1185</v>
      </c>
      <c r="B10" s="555"/>
      <c r="C10" s="440">
        <v>1</v>
      </c>
      <c r="D10" s="754"/>
      <c r="E10" s="754"/>
      <c r="F10" s="441"/>
      <c r="G10" s="441">
        <f>SUM(G11:G30)</f>
        <v>0</v>
      </c>
      <c r="H10" s="441">
        <f t="shared" ref="H10:I10" si="0">SUM(H11:H30)</f>
        <v>0</v>
      </c>
      <c r="I10" s="441">
        <f t="shared" si="0"/>
        <v>0</v>
      </c>
      <c r="J10" s="441">
        <f>SUM(J11:J30)</f>
        <v>0</v>
      </c>
      <c r="K10" s="442" cm="1">
        <f t="array" ref="K10">SUMPRODUCT((K11:K30=$S$2)*J11:J30)</f>
        <v>0</v>
      </c>
      <c r="S10" s="416" t="s">
        <v>1416</v>
      </c>
    </row>
    <row r="11" spans="1:28" outlineLevel="1" x14ac:dyDescent="0.2">
      <c r="A11" s="556"/>
      <c r="B11" s="844"/>
      <c r="C11" s="440">
        <v>2</v>
      </c>
      <c r="D11" s="456"/>
      <c r="E11" s="456"/>
      <c r="F11" s="448">
        <f>YEARFRAC(D11,E11)*12</f>
        <v>0</v>
      </c>
      <c r="G11" s="446"/>
      <c r="H11" s="569"/>
      <c r="I11" s="569"/>
      <c r="J11" s="448">
        <f>G11+H11+I11</f>
        <v>0</v>
      </c>
      <c r="K11" s="827"/>
      <c r="S11" s="416" t="s">
        <v>427</v>
      </c>
    </row>
    <row r="12" spans="1:28" outlineLevel="1" x14ac:dyDescent="0.2">
      <c r="A12" s="556"/>
      <c r="B12" s="844"/>
      <c r="C12" s="440">
        <v>3</v>
      </c>
      <c r="D12" s="456"/>
      <c r="E12" s="456"/>
      <c r="F12" s="448">
        <f t="shared" ref="F12:F20" si="1">YEARFRAC(D12,E12)*12</f>
        <v>0</v>
      </c>
      <c r="G12" s="446"/>
      <c r="H12" s="569"/>
      <c r="I12" s="569"/>
      <c r="J12" s="448">
        <f t="shared" ref="J12:J30" si="2">G12+H12+I12</f>
        <v>0</v>
      </c>
      <c r="K12" s="827"/>
      <c r="S12" s="416" t="s">
        <v>428</v>
      </c>
    </row>
    <row r="13" spans="1:28" outlineLevel="1" x14ac:dyDescent="0.2">
      <c r="A13" s="556"/>
      <c r="B13" s="844"/>
      <c r="C13" s="440">
        <v>4</v>
      </c>
      <c r="D13" s="456"/>
      <c r="E13" s="456"/>
      <c r="F13" s="448">
        <f t="shared" si="1"/>
        <v>0</v>
      </c>
      <c r="G13" s="446"/>
      <c r="H13" s="569"/>
      <c r="I13" s="569"/>
      <c r="J13" s="448">
        <f t="shared" si="2"/>
        <v>0</v>
      </c>
      <c r="K13" s="827"/>
      <c r="S13" s="926"/>
    </row>
    <row r="14" spans="1:28" outlineLevel="1" x14ac:dyDescent="0.2">
      <c r="A14" s="556"/>
      <c r="B14" s="844"/>
      <c r="C14" s="440">
        <v>5</v>
      </c>
      <c r="D14" s="456"/>
      <c r="E14" s="456"/>
      <c r="F14" s="448">
        <f t="shared" si="1"/>
        <v>0</v>
      </c>
      <c r="G14" s="446"/>
      <c r="H14" s="569"/>
      <c r="I14" s="569"/>
      <c r="J14" s="448">
        <f t="shared" si="2"/>
        <v>0</v>
      </c>
      <c r="K14" s="827"/>
      <c r="S14" s="926"/>
    </row>
    <row r="15" spans="1:28" outlineLevel="1" x14ac:dyDescent="0.2">
      <c r="A15" s="556"/>
      <c r="B15" s="844"/>
      <c r="C15" s="440">
        <v>6</v>
      </c>
      <c r="D15" s="456"/>
      <c r="E15" s="456"/>
      <c r="F15" s="448">
        <f t="shared" si="1"/>
        <v>0</v>
      </c>
      <c r="G15" s="446"/>
      <c r="H15" s="569"/>
      <c r="I15" s="569"/>
      <c r="J15" s="448">
        <f t="shared" si="2"/>
        <v>0</v>
      </c>
      <c r="K15" s="827"/>
      <c r="S15" s="926"/>
    </row>
    <row r="16" spans="1:28" outlineLevel="1" x14ac:dyDescent="0.2">
      <c r="A16" s="556"/>
      <c r="B16" s="844"/>
      <c r="C16" s="440">
        <v>7</v>
      </c>
      <c r="D16" s="456"/>
      <c r="E16" s="456"/>
      <c r="F16" s="448">
        <f t="shared" si="1"/>
        <v>0</v>
      </c>
      <c r="G16" s="446"/>
      <c r="H16" s="569"/>
      <c r="I16" s="569"/>
      <c r="J16" s="448">
        <f t="shared" si="2"/>
        <v>0</v>
      </c>
      <c r="K16" s="827"/>
      <c r="S16" s="926"/>
    </row>
    <row r="17" spans="1:19" outlineLevel="1" x14ac:dyDescent="0.2">
      <c r="A17" s="556"/>
      <c r="B17" s="844"/>
      <c r="C17" s="440">
        <v>8</v>
      </c>
      <c r="D17" s="456"/>
      <c r="E17" s="456"/>
      <c r="F17" s="448">
        <f t="shared" si="1"/>
        <v>0</v>
      </c>
      <c r="G17" s="446"/>
      <c r="H17" s="569"/>
      <c r="I17" s="569"/>
      <c r="J17" s="448">
        <f t="shared" si="2"/>
        <v>0</v>
      </c>
      <c r="K17" s="827"/>
      <c r="S17" s="926"/>
    </row>
    <row r="18" spans="1:19" outlineLevel="1" x14ac:dyDescent="0.2">
      <c r="A18" s="556"/>
      <c r="B18" s="844"/>
      <c r="C18" s="440">
        <v>9</v>
      </c>
      <c r="D18" s="456"/>
      <c r="E18" s="456"/>
      <c r="F18" s="448">
        <f t="shared" si="1"/>
        <v>0</v>
      </c>
      <c r="G18" s="446"/>
      <c r="H18" s="569"/>
      <c r="I18" s="569"/>
      <c r="J18" s="448">
        <f t="shared" si="2"/>
        <v>0</v>
      </c>
      <c r="K18" s="827"/>
      <c r="S18" s="926"/>
    </row>
    <row r="19" spans="1:19" outlineLevel="1" x14ac:dyDescent="0.2">
      <c r="A19" s="556"/>
      <c r="B19" s="844"/>
      <c r="C19" s="440">
        <v>10</v>
      </c>
      <c r="D19" s="456"/>
      <c r="E19" s="456"/>
      <c r="F19" s="448">
        <f t="shared" si="1"/>
        <v>0</v>
      </c>
      <c r="G19" s="446"/>
      <c r="H19" s="569"/>
      <c r="I19" s="569"/>
      <c r="J19" s="448">
        <f t="shared" si="2"/>
        <v>0</v>
      </c>
      <c r="K19" s="827"/>
      <c r="S19" s="926"/>
    </row>
    <row r="20" spans="1:19" outlineLevel="1" x14ac:dyDescent="0.2">
      <c r="A20" s="556"/>
      <c r="B20" s="844"/>
      <c r="C20" s="440">
        <v>11</v>
      </c>
      <c r="D20" s="456"/>
      <c r="E20" s="456"/>
      <c r="F20" s="448">
        <f t="shared" si="1"/>
        <v>0</v>
      </c>
      <c r="G20" s="446"/>
      <c r="H20" s="569"/>
      <c r="I20" s="569"/>
      <c r="J20" s="448">
        <f t="shared" si="2"/>
        <v>0</v>
      </c>
      <c r="K20" s="827"/>
      <c r="S20" s="926"/>
    </row>
    <row r="21" spans="1:19" outlineLevel="1" x14ac:dyDescent="0.2">
      <c r="A21" s="556"/>
      <c r="B21" s="844"/>
      <c r="C21" s="440">
        <v>12</v>
      </c>
      <c r="D21" s="456"/>
      <c r="E21" s="456"/>
      <c r="F21" s="448">
        <f>YEARFRAC(D21,E21)*12</f>
        <v>0</v>
      </c>
      <c r="G21" s="446"/>
      <c r="H21" s="569"/>
      <c r="I21" s="569"/>
      <c r="J21" s="448">
        <f t="shared" si="2"/>
        <v>0</v>
      </c>
      <c r="K21" s="827"/>
      <c r="S21" s="926"/>
    </row>
    <row r="22" spans="1:19" outlineLevel="1" x14ac:dyDescent="0.2">
      <c r="A22" s="556"/>
      <c r="B22" s="844"/>
      <c r="C22" s="440">
        <v>13</v>
      </c>
      <c r="D22" s="456"/>
      <c r="E22" s="456"/>
      <c r="F22" s="448">
        <f t="shared" ref="F22:F30" si="3">YEARFRAC(D22,E22)*12</f>
        <v>0</v>
      </c>
      <c r="G22" s="446"/>
      <c r="H22" s="569"/>
      <c r="I22" s="569"/>
      <c r="J22" s="448">
        <f t="shared" si="2"/>
        <v>0</v>
      </c>
      <c r="K22" s="827"/>
      <c r="S22" s="926"/>
    </row>
    <row r="23" spans="1:19" outlineLevel="1" x14ac:dyDescent="0.2">
      <c r="A23" s="556"/>
      <c r="B23" s="844"/>
      <c r="C23" s="440">
        <v>14</v>
      </c>
      <c r="D23" s="456"/>
      <c r="E23" s="456"/>
      <c r="F23" s="448">
        <f t="shared" si="3"/>
        <v>0</v>
      </c>
      <c r="G23" s="446"/>
      <c r="H23" s="569"/>
      <c r="I23" s="569"/>
      <c r="J23" s="448">
        <f t="shared" si="2"/>
        <v>0</v>
      </c>
      <c r="K23" s="827"/>
      <c r="S23" s="926"/>
    </row>
    <row r="24" spans="1:19" outlineLevel="1" x14ac:dyDescent="0.2">
      <c r="A24" s="556"/>
      <c r="B24" s="844"/>
      <c r="C24" s="440">
        <v>15</v>
      </c>
      <c r="D24" s="456"/>
      <c r="E24" s="456"/>
      <c r="F24" s="448">
        <f t="shared" si="3"/>
        <v>0</v>
      </c>
      <c r="G24" s="446"/>
      <c r="H24" s="569"/>
      <c r="I24" s="569"/>
      <c r="J24" s="448">
        <f t="shared" si="2"/>
        <v>0</v>
      </c>
      <c r="K24" s="827"/>
      <c r="S24" s="926"/>
    </row>
    <row r="25" spans="1:19" outlineLevel="1" x14ac:dyDescent="0.2">
      <c r="A25" s="556"/>
      <c r="B25" s="844"/>
      <c r="C25" s="440">
        <v>16</v>
      </c>
      <c r="D25" s="456"/>
      <c r="E25" s="456"/>
      <c r="F25" s="448">
        <f t="shared" si="3"/>
        <v>0</v>
      </c>
      <c r="G25" s="446"/>
      <c r="H25" s="569"/>
      <c r="I25" s="569"/>
      <c r="J25" s="448">
        <f t="shared" si="2"/>
        <v>0</v>
      </c>
      <c r="K25" s="827"/>
      <c r="S25" s="926"/>
    </row>
    <row r="26" spans="1:19" outlineLevel="1" x14ac:dyDescent="0.2">
      <c r="A26" s="556"/>
      <c r="B26" s="844"/>
      <c r="C26" s="440">
        <v>17</v>
      </c>
      <c r="D26" s="456"/>
      <c r="E26" s="456"/>
      <c r="F26" s="448">
        <f t="shared" si="3"/>
        <v>0</v>
      </c>
      <c r="G26" s="446"/>
      <c r="H26" s="569"/>
      <c r="I26" s="569"/>
      <c r="J26" s="448">
        <f t="shared" si="2"/>
        <v>0</v>
      </c>
      <c r="K26" s="827"/>
    </row>
    <row r="27" spans="1:19" outlineLevel="1" x14ac:dyDescent="0.2">
      <c r="A27" s="556"/>
      <c r="B27" s="844"/>
      <c r="C27" s="440">
        <v>18</v>
      </c>
      <c r="D27" s="456"/>
      <c r="E27" s="456"/>
      <c r="F27" s="448">
        <f t="shared" si="3"/>
        <v>0</v>
      </c>
      <c r="G27" s="446"/>
      <c r="H27" s="569"/>
      <c r="I27" s="569"/>
      <c r="J27" s="448">
        <f t="shared" si="2"/>
        <v>0</v>
      </c>
      <c r="K27" s="827"/>
    </row>
    <row r="28" spans="1:19" outlineLevel="1" x14ac:dyDescent="0.2">
      <c r="A28" s="556"/>
      <c r="B28" s="844"/>
      <c r="C28" s="440">
        <v>19</v>
      </c>
      <c r="D28" s="456"/>
      <c r="E28" s="456"/>
      <c r="F28" s="448">
        <f t="shared" si="3"/>
        <v>0</v>
      </c>
      <c r="G28" s="446"/>
      <c r="H28" s="569"/>
      <c r="I28" s="569"/>
      <c r="J28" s="448">
        <f t="shared" si="2"/>
        <v>0</v>
      </c>
      <c r="K28" s="827"/>
    </row>
    <row r="29" spans="1:19" outlineLevel="1" x14ac:dyDescent="0.2">
      <c r="A29" s="556"/>
      <c r="B29" s="844"/>
      <c r="C29" s="440">
        <v>20</v>
      </c>
      <c r="D29" s="456"/>
      <c r="E29" s="456"/>
      <c r="F29" s="448">
        <f t="shared" si="3"/>
        <v>0</v>
      </c>
      <c r="G29" s="446"/>
      <c r="H29" s="569"/>
      <c r="I29" s="569"/>
      <c r="J29" s="448">
        <f t="shared" si="2"/>
        <v>0</v>
      </c>
      <c r="K29" s="827"/>
    </row>
    <row r="30" spans="1:19" outlineLevel="1" x14ac:dyDescent="0.2">
      <c r="A30" s="556"/>
      <c r="B30" s="844"/>
      <c r="C30" s="440">
        <v>21</v>
      </c>
      <c r="D30" s="456"/>
      <c r="E30" s="456"/>
      <c r="F30" s="448">
        <f t="shared" si="3"/>
        <v>0</v>
      </c>
      <c r="G30" s="446"/>
      <c r="H30" s="569"/>
      <c r="I30" s="569"/>
      <c r="J30" s="448">
        <f t="shared" si="2"/>
        <v>0</v>
      </c>
      <c r="K30" s="827"/>
    </row>
    <row r="31" spans="1:19" x14ac:dyDescent="0.2">
      <c r="A31" s="554" t="s">
        <v>165</v>
      </c>
      <c r="B31" s="555"/>
      <c r="C31" s="440">
        <v>22</v>
      </c>
      <c r="D31" s="754"/>
      <c r="E31" s="754"/>
      <c r="F31" s="441"/>
      <c r="G31" s="441">
        <f>SUM(G32:G51)</f>
        <v>0</v>
      </c>
      <c r="H31" s="441">
        <f t="shared" ref="H31:I31" si="4">SUM(H32:H51)</f>
        <v>0</v>
      </c>
      <c r="I31" s="441">
        <f t="shared" si="4"/>
        <v>0</v>
      </c>
      <c r="J31" s="441">
        <f>SUM(J32:J51)</f>
        <v>0</v>
      </c>
      <c r="K31" s="442" cm="1">
        <f t="array" ref="K31">SUMPRODUCT((K32:K51=$S$2)*J32:J51)</f>
        <v>0</v>
      </c>
    </row>
    <row r="32" spans="1:19" outlineLevel="1" x14ac:dyDescent="0.2">
      <c r="A32" s="556"/>
      <c r="B32" s="844"/>
      <c r="C32" s="440">
        <v>23</v>
      </c>
      <c r="D32" s="456"/>
      <c r="E32" s="456"/>
      <c r="F32" s="448">
        <f>YEARFRAC(D32,E32)*12</f>
        <v>0</v>
      </c>
      <c r="G32" s="446"/>
      <c r="H32" s="569"/>
      <c r="I32" s="569"/>
      <c r="J32" s="448">
        <f>G32+H32+I32</f>
        <v>0</v>
      </c>
      <c r="K32" s="827"/>
    </row>
    <row r="33" spans="1:11" outlineLevel="1" x14ac:dyDescent="0.2">
      <c r="A33" s="556"/>
      <c r="B33" s="844"/>
      <c r="C33" s="440">
        <v>24</v>
      </c>
      <c r="D33" s="456"/>
      <c r="E33" s="456"/>
      <c r="F33" s="448">
        <f t="shared" ref="F33:F41" si="5">YEARFRAC(D33,E33)*12</f>
        <v>0</v>
      </c>
      <c r="G33" s="446"/>
      <c r="H33" s="569"/>
      <c r="I33" s="569"/>
      <c r="J33" s="448">
        <f t="shared" ref="J33:J51" si="6">G33+H33+I33</f>
        <v>0</v>
      </c>
      <c r="K33" s="827"/>
    </row>
    <row r="34" spans="1:11" outlineLevel="1" x14ac:dyDescent="0.2">
      <c r="A34" s="556"/>
      <c r="B34" s="844"/>
      <c r="C34" s="440">
        <v>25</v>
      </c>
      <c r="D34" s="456"/>
      <c r="E34" s="456"/>
      <c r="F34" s="448">
        <f t="shared" si="5"/>
        <v>0</v>
      </c>
      <c r="G34" s="446"/>
      <c r="H34" s="569"/>
      <c r="I34" s="569"/>
      <c r="J34" s="448">
        <f t="shared" si="6"/>
        <v>0</v>
      </c>
      <c r="K34" s="827"/>
    </row>
    <row r="35" spans="1:11" outlineLevel="1" x14ac:dyDescent="0.2">
      <c r="A35" s="556"/>
      <c r="B35" s="844"/>
      <c r="C35" s="440">
        <v>26</v>
      </c>
      <c r="D35" s="456"/>
      <c r="E35" s="456"/>
      <c r="F35" s="448">
        <f t="shared" si="5"/>
        <v>0</v>
      </c>
      <c r="G35" s="446"/>
      <c r="H35" s="569"/>
      <c r="I35" s="569"/>
      <c r="J35" s="448">
        <f t="shared" si="6"/>
        <v>0</v>
      </c>
      <c r="K35" s="827"/>
    </row>
    <row r="36" spans="1:11" outlineLevel="1" x14ac:dyDescent="0.2">
      <c r="A36" s="556"/>
      <c r="B36" s="844"/>
      <c r="C36" s="440">
        <v>27</v>
      </c>
      <c r="D36" s="456"/>
      <c r="E36" s="456"/>
      <c r="F36" s="448">
        <f t="shared" si="5"/>
        <v>0</v>
      </c>
      <c r="G36" s="446"/>
      <c r="H36" s="569"/>
      <c r="I36" s="569"/>
      <c r="J36" s="448">
        <f t="shared" si="6"/>
        <v>0</v>
      </c>
      <c r="K36" s="827"/>
    </row>
    <row r="37" spans="1:11" outlineLevel="1" x14ac:dyDescent="0.2">
      <c r="A37" s="556"/>
      <c r="B37" s="844"/>
      <c r="C37" s="440">
        <v>28</v>
      </c>
      <c r="D37" s="456"/>
      <c r="E37" s="456"/>
      <c r="F37" s="448">
        <f t="shared" si="5"/>
        <v>0</v>
      </c>
      <c r="G37" s="446"/>
      <c r="H37" s="569"/>
      <c r="I37" s="569"/>
      <c r="J37" s="448">
        <f t="shared" si="6"/>
        <v>0</v>
      </c>
      <c r="K37" s="827"/>
    </row>
    <row r="38" spans="1:11" outlineLevel="1" x14ac:dyDescent="0.2">
      <c r="A38" s="556"/>
      <c r="B38" s="844"/>
      <c r="C38" s="440">
        <v>29</v>
      </c>
      <c r="D38" s="456"/>
      <c r="E38" s="456"/>
      <c r="F38" s="448">
        <f t="shared" si="5"/>
        <v>0</v>
      </c>
      <c r="G38" s="446"/>
      <c r="H38" s="569"/>
      <c r="I38" s="569"/>
      <c r="J38" s="448">
        <f t="shared" si="6"/>
        <v>0</v>
      </c>
      <c r="K38" s="827"/>
    </row>
    <row r="39" spans="1:11" outlineLevel="1" x14ac:dyDescent="0.2">
      <c r="A39" s="556"/>
      <c r="B39" s="844"/>
      <c r="C39" s="440">
        <v>30</v>
      </c>
      <c r="D39" s="456"/>
      <c r="E39" s="456"/>
      <c r="F39" s="448">
        <f t="shared" si="5"/>
        <v>0</v>
      </c>
      <c r="G39" s="446"/>
      <c r="H39" s="569"/>
      <c r="I39" s="569"/>
      <c r="J39" s="448">
        <f t="shared" si="6"/>
        <v>0</v>
      </c>
      <c r="K39" s="827"/>
    </row>
    <row r="40" spans="1:11" outlineLevel="1" x14ac:dyDescent="0.2">
      <c r="A40" s="556"/>
      <c r="B40" s="844"/>
      <c r="C40" s="440">
        <v>31</v>
      </c>
      <c r="D40" s="456"/>
      <c r="E40" s="456"/>
      <c r="F40" s="448">
        <f t="shared" si="5"/>
        <v>0</v>
      </c>
      <c r="G40" s="446"/>
      <c r="H40" s="569"/>
      <c r="I40" s="569"/>
      <c r="J40" s="448">
        <f t="shared" si="6"/>
        <v>0</v>
      </c>
      <c r="K40" s="827"/>
    </row>
    <row r="41" spans="1:11" outlineLevel="1" x14ac:dyDescent="0.2">
      <c r="A41" s="556"/>
      <c r="B41" s="844"/>
      <c r="C41" s="440">
        <v>32</v>
      </c>
      <c r="D41" s="456"/>
      <c r="E41" s="456"/>
      <c r="F41" s="448">
        <f t="shared" si="5"/>
        <v>0</v>
      </c>
      <c r="G41" s="446"/>
      <c r="H41" s="569"/>
      <c r="I41" s="569"/>
      <c r="J41" s="448">
        <f t="shared" si="6"/>
        <v>0</v>
      </c>
      <c r="K41" s="827"/>
    </row>
    <row r="42" spans="1:11" outlineLevel="1" x14ac:dyDescent="0.2">
      <c r="A42" s="556"/>
      <c r="B42" s="844"/>
      <c r="C42" s="440">
        <v>33</v>
      </c>
      <c r="D42" s="456"/>
      <c r="E42" s="456"/>
      <c r="F42" s="448">
        <f>YEARFRAC(D42,E42)*12</f>
        <v>0</v>
      </c>
      <c r="G42" s="446"/>
      <c r="H42" s="569"/>
      <c r="I42" s="569"/>
      <c r="J42" s="448">
        <f t="shared" si="6"/>
        <v>0</v>
      </c>
      <c r="K42" s="827"/>
    </row>
    <row r="43" spans="1:11" outlineLevel="1" x14ac:dyDescent="0.2">
      <c r="A43" s="556"/>
      <c r="B43" s="844"/>
      <c r="C43" s="440">
        <v>34</v>
      </c>
      <c r="D43" s="456"/>
      <c r="E43" s="456"/>
      <c r="F43" s="448">
        <f t="shared" ref="F43:F51" si="7">YEARFRAC(D43,E43)*12</f>
        <v>0</v>
      </c>
      <c r="G43" s="446"/>
      <c r="H43" s="569"/>
      <c r="I43" s="569"/>
      <c r="J43" s="448">
        <f t="shared" si="6"/>
        <v>0</v>
      </c>
      <c r="K43" s="827"/>
    </row>
    <row r="44" spans="1:11" outlineLevel="1" x14ac:dyDescent="0.2">
      <c r="A44" s="556"/>
      <c r="B44" s="844"/>
      <c r="C44" s="440">
        <v>35</v>
      </c>
      <c r="D44" s="456"/>
      <c r="E44" s="456"/>
      <c r="F44" s="448">
        <f t="shared" si="7"/>
        <v>0</v>
      </c>
      <c r="G44" s="446"/>
      <c r="H44" s="569"/>
      <c r="I44" s="569"/>
      <c r="J44" s="448">
        <f t="shared" si="6"/>
        <v>0</v>
      </c>
      <c r="K44" s="827"/>
    </row>
    <row r="45" spans="1:11" outlineLevel="1" x14ac:dyDescent="0.2">
      <c r="A45" s="556"/>
      <c r="B45" s="844"/>
      <c r="C45" s="440">
        <v>36</v>
      </c>
      <c r="D45" s="456"/>
      <c r="E45" s="456"/>
      <c r="F45" s="448">
        <f t="shared" si="7"/>
        <v>0</v>
      </c>
      <c r="G45" s="446"/>
      <c r="H45" s="569"/>
      <c r="I45" s="569"/>
      <c r="J45" s="448">
        <f t="shared" si="6"/>
        <v>0</v>
      </c>
      <c r="K45" s="827"/>
    </row>
    <row r="46" spans="1:11" outlineLevel="1" x14ac:dyDescent="0.2">
      <c r="A46" s="556"/>
      <c r="B46" s="844"/>
      <c r="C46" s="440">
        <v>37</v>
      </c>
      <c r="D46" s="456"/>
      <c r="E46" s="456"/>
      <c r="F46" s="448">
        <f t="shared" si="7"/>
        <v>0</v>
      </c>
      <c r="G46" s="446"/>
      <c r="H46" s="569"/>
      <c r="I46" s="569"/>
      <c r="J46" s="448">
        <f t="shared" si="6"/>
        <v>0</v>
      </c>
      <c r="K46" s="827"/>
    </row>
    <row r="47" spans="1:11" outlineLevel="1" x14ac:dyDescent="0.2">
      <c r="A47" s="556"/>
      <c r="B47" s="844"/>
      <c r="C47" s="440">
        <v>38</v>
      </c>
      <c r="D47" s="456"/>
      <c r="E47" s="456"/>
      <c r="F47" s="448">
        <f t="shared" si="7"/>
        <v>0</v>
      </c>
      <c r="G47" s="446"/>
      <c r="H47" s="569"/>
      <c r="I47" s="569"/>
      <c r="J47" s="448">
        <f t="shared" si="6"/>
        <v>0</v>
      </c>
      <c r="K47" s="827"/>
    </row>
    <row r="48" spans="1:11" outlineLevel="1" x14ac:dyDescent="0.2">
      <c r="A48" s="556"/>
      <c r="B48" s="844"/>
      <c r="C48" s="440">
        <v>39</v>
      </c>
      <c r="D48" s="456"/>
      <c r="E48" s="456"/>
      <c r="F48" s="448">
        <f t="shared" si="7"/>
        <v>0</v>
      </c>
      <c r="G48" s="446"/>
      <c r="H48" s="569"/>
      <c r="I48" s="569"/>
      <c r="J48" s="448">
        <f t="shared" si="6"/>
        <v>0</v>
      </c>
      <c r="K48" s="827"/>
    </row>
    <row r="49" spans="1:11" outlineLevel="1" x14ac:dyDescent="0.2">
      <c r="A49" s="556"/>
      <c r="B49" s="844"/>
      <c r="C49" s="440">
        <v>40</v>
      </c>
      <c r="D49" s="456"/>
      <c r="E49" s="456"/>
      <c r="F49" s="448">
        <f t="shared" si="7"/>
        <v>0</v>
      </c>
      <c r="G49" s="446"/>
      <c r="H49" s="569"/>
      <c r="I49" s="569"/>
      <c r="J49" s="448">
        <f t="shared" si="6"/>
        <v>0</v>
      </c>
      <c r="K49" s="827"/>
    </row>
    <row r="50" spans="1:11" outlineLevel="1" x14ac:dyDescent="0.2">
      <c r="A50" s="556"/>
      <c r="B50" s="844"/>
      <c r="C50" s="440">
        <v>41</v>
      </c>
      <c r="D50" s="456"/>
      <c r="E50" s="456"/>
      <c r="F50" s="448">
        <f t="shared" si="7"/>
        <v>0</v>
      </c>
      <c r="G50" s="446"/>
      <c r="H50" s="569"/>
      <c r="I50" s="569"/>
      <c r="J50" s="448">
        <f t="shared" si="6"/>
        <v>0</v>
      </c>
      <c r="K50" s="827"/>
    </row>
    <row r="51" spans="1:11" outlineLevel="1" x14ac:dyDescent="0.2">
      <c r="A51" s="557"/>
      <c r="B51" s="844"/>
      <c r="C51" s="440">
        <v>42</v>
      </c>
      <c r="D51" s="456"/>
      <c r="E51" s="456"/>
      <c r="F51" s="448">
        <f t="shared" si="7"/>
        <v>0</v>
      </c>
      <c r="G51" s="446"/>
      <c r="H51" s="569"/>
      <c r="I51" s="569"/>
      <c r="J51" s="448">
        <f t="shared" si="6"/>
        <v>0</v>
      </c>
      <c r="K51" s="827"/>
    </row>
    <row r="52" spans="1:11" x14ac:dyDescent="0.2">
      <c r="A52" s="452" t="s">
        <v>1186</v>
      </c>
      <c r="B52" s="469"/>
      <c r="C52" s="440">
        <v>43</v>
      </c>
      <c r="D52" s="754"/>
      <c r="E52" s="754"/>
      <c r="F52" s="441"/>
      <c r="G52" s="441">
        <f>SUM(G53:G72)</f>
        <v>0</v>
      </c>
      <c r="H52" s="441">
        <f t="shared" ref="H52:I52" si="8">SUM(H53:H72)</f>
        <v>0</v>
      </c>
      <c r="I52" s="441">
        <f t="shared" si="8"/>
        <v>0</v>
      </c>
      <c r="J52" s="441">
        <f>SUM(J53:J72)</f>
        <v>0</v>
      </c>
      <c r="K52" s="442" cm="1">
        <f t="array" ref="K52">SUMPRODUCT((K53:K72=$S$2)*J53:J72)</f>
        <v>0</v>
      </c>
    </row>
    <row r="53" spans="1:11" outlineLevel="1" x14ac:dyDescent="0.2">
      <c r="A53" s="558"/>
      <c r="B53" s="844"/>
      <c r="C53" s="440">
        <v>44</v>
      </c>
      <c r="D53" s="456"/>
      <c r="E53" s="456"/>
      <c r="F53" s="448">
        <f>YEARFRAC(D53,E53)*12</f>
        <v>0</v>
      </c>
      <c r="G53" s="446"/>
      <c r="H53" s="569"/>
      <c r="I53" s="569"/>
      <c r="J53" s="448">
        <f>G53+H53+I53</f>
        <v>0</v>
      </c>
      <c r="K53" s="827"/>
    </row>
    <row r="54" spans="1:11" outlineLevel="1" x14ac:dyDescent="0.2">
      <c r="A54" s="557"/>
      <c r="B54" s="844"/>
      <c r="C54" s="440">
        <v>45</v>
      </c>
      <c r="D54" s="456"/>
      <c r="E54" s="456"/>
      <c r="F54" s="448">
        <f t="shared" ref="F54:F62" si="9">YEARFRAC(D54,E54)*12</f>
        <v>0</v>
      </c>
      <c r="G54" s="446"/>
      <c r="H54" s="569"/>
      <c r="I54" s="569"/>
      <c r="J54" s="448">
        <f t="shared" ref="J54:J72" si="10">G54+H54+I54</f>
        <v>0</v>
      </c>
      <c r="K54" s="827"/>
    </row>
    <row r="55" spans="1:11" outlineLevel="1" x14ac:dyDescent="0.2">
      <c r="A55" s="557"/>
      <c r="B55" s="844"/>
      <c r="C55" s="440">
        <v>46</v>
      </c>
      <c r="D55" s="456"/>
      <c r="E55" s="456"/>
      <c r="F55" s="448">
        <f t="shared" si="9"/>
        <v>0</v>
      </c>
      <c r="G55" s="446"/>
      <c r="H55" s="569"/>
      <c r="I55" s="569"/>
      <c r="J55" s="448">
        <f t="shared" si="10"/>
        <v>0</v>
      </c>
      <c r="K55" s="827"/>
    </row>
    <row r="56" spans="1:11" outlineLevel="1" x14ac:dyDescent="0.2">
      <c r="A56" s="557"/>
      <c r="B56" s="844"/>
      <c r="C56" s="440">
        <v>47</v>
      </c>
      <c r="D56" s="456"/>
      <c r="E56" s="456"/>
      <c r="F56" s="448">
        <f t="shared" si="9"/>
        <v>0</v>
      </c>
      <c r="G56" s="446"/>
      <c r="H56" s="569"/>
      <c r="I56" s="569"/>
      <c r="J56" s="448">
        <f t="shared" si="10"/>
        <v>0</v>
      </c>
      <c r="K56" s="827"/>
    </row>
    <row r="57" spans="1:11" outlineLevel="1" x14ac:dyDescent="0.2">
      <c r="A57" s="557"/>
      <c r="B57" s="844"/>
      <c r="C57" s="440">
        <v>48</v>
      </c>
      <c r="D57" s="456"/>
      <c r="E57" s="456"/>
      <c r="F57" s="448">
        <f t="shared" si="9"/>
        <v>0</v>
      </c>
      <c r="G57" s="446"/>
      <c r="H57" s="569"/>
      <c r="I57" s="569"/>
      <c r="J57" s="448">
        <f t="shared" si="10"/>
        <v>0</v>
      </c>
      <c r="K57" s="827"/>
    </row>
    <row r="58" spans="1:11" outlineLevel="1" x14ac:dyDescent="0.2">
      <c r="A58" s="557"/>
      <c r="B58" s="844"/>
      <c r="C58" s="440">
        <v>49</v>
      </c>
      <c r="D58" s="456"/>
      <c r="E58" s="456"/>
      <c r="F58" s="448">
        <f t="shared" si="9"/>
        <v>0</v>
      </c>
      <c r="G58" s="446"/>
      <c r="H58" s="569"/>
      <c r="I58" s="569"/>
      <c r="J58" s="448">
        <f t="shared" si="10"/>
        <v>0</v>
      </c>
      <c r="K58" s="827"/>
    </row>
    <row r="59" spans="1:11" outlineLevel="1" x14ac:dyDescent="0.2">
      <c r="A59" s="557"/>
      <c r="B59" s="844"/>
      <c r="C59" s="440">
        <v>50</v>
      </c>
      <c r="D59" s="456"/>
      <c r="E59" s="456"/>
      <c r="F59" s="448">
        <f t="shared" si="9"/>
        <v>0</v>
      </c>
      <c r="G59" s="446"/>
      <c r="H59" s="569"/>
      <c r="I59" s="569"/>
      <c r="J59" s="448">
        <f t="shared" si="10"/>
        <v>0</v>
      </c>
      <c r="K59" s="827"/>
    </row>
    <row r="60" spans="1:11" outlineLevel="1" x14ac:dyDescent="0.2">
      <c r="A60" s="557"/>
      <c r="B60" s="844"/>
      <c r="C60" s="440">
        <v>51</v>
      </c>
      <c r="D60" s="456"/>
      <c r="E60" s="456"/>
      <c r="F60" s="448">
        <f t="shared" si="9"/>
        <v>0</v>
      </c>
      <c r="G60" s="446"/>
      <c r="H60" s="569"/>
      <c r="I60" s="569"/>
      <c r="J60" s="448">
        <f t="shared" si="10"/>
        <v>0</v>
      </c>
      <c r="K60" s="827"/>
    </row>
    <row r="61" spans="1:11" outlineLevel="1" x14ac:dyDescent="0.2">
      <c r="A61" s="557"/>
      <c r="B61" s="844"/>
      <c r="C61" s="440">
        <v>52</v>
      </c>
      <c r="D61" s="456"/>
      <c r="E61" s="456"/>
      <c r="F61" s="448">
        <f t="shared" si="9"/>
        <v>0</v>
      </c>
      <c r="G61" s="446"/>
      <c r="H61" s="569"/>
      <c r="I61" s="569"/>
      <c r="J61" s="448">
        <f t="shared" si="10"/>
        <v>0</v>
      </c>
      <c r="K61" s="827"/>
    </row>
    <row r="62" spans="1:11" outlineLevel="1" x14ac:dyDescent="0.2">
      <c r="A62" s="557"/>
      <c r="B62" s="844"/>
      <c r="C62" s="440">
        <v>53</v>
      </c>
      <c r="D62" s="456"/>
      <c r="E62" s="456"/>
      <c r="F62" s="448">
        <f t="shared" si="9"/>
        <v>0</v>
      </c>
      <c r="G62" s="446"/>
      <c r="H62" s="569"/>
      <c r="I62" s="569"/>
      <c r="J62" s="448">
        <f t="shared" si="10"/>
        <v>0</v>
      </c>
      <c r="K62" s="827"/>
    </row>
    <row r="63" spans="1:11" outlineLevel="1" x14ac:dyDescent="0.2">
      <c r="A63" s="557"/>
      <c r="B63" s="844"/>
      <c r="C63" s="440">
        <v>54</v>
      </c>
      <c r="D63" s="456"/>
      <c r="E63" s="456"/>
      <c r="F63" s="448">
        <f>YEARFRAC(D63,E63)*12</f>
        <v>0</v>
      </c>
      <c r="G63" s="446"/>
      <c r="H63" s="569"/>
      <c r="I63" s="569"/>
      <c r="J63" s="448">
        <f t="shared" si="10"/>
        <v>0</v>
      </c>
      <c r="K63" s="827"/>
    </row>
    <row r="64" spans="1:11" outlineLevel="1" x14ac:dyDescent="0.2">
      <c r="A64" s="558"/>
      <c r="B64" s="844"/>
      <c r="C64" s="440">
        <v>55</v>
      </c>
      <c r="D64" s="456"/>
      <c r="E64" s="456"/>
      <c r="F64" s="448">
        <f t="shared" ref="F64:F72" si="11">YEARFRAC(D64,E64)*12</f>
        <v>0</v>
      </c>
      <c r="G64" s="446"/>
      <c r="H64" s="569"/>
      <c r="I64" s="569"/>
      <c r="J64" s="448">
        <f t="shared" si="10"/>
        <v>0</v>
      </c>
      <c r="K64" s="827"/>
    </row>
    <row r="65" spans="1:11" outlineLevel="1" x14ac:dyDescent="0.2">
      <c r="A65" s="557"/>
      <c r="B65" s="844"/>
      <c r="C65" s="440">
        <v>56</v>
      </c>
      <c r="D65" s="456"/>
      <c r="E65" s="456"/>
      <c r="F65" s="448">
        <f t="shared" si="11"/>
        <v>0</v>
      </c>
      <c r="G65" s="446"/>
      <c r="H65" s="569"/>
      <c r="I65" s="569"/>
      <c r="J65" s="448">
        <f t="shared" si="10"/>
        <v>0</v>
      </c>
      <c r="K65" s="827"/>
    </row>
    <row r="66" spans="1:11" outlineLevel="1" x14ac:dyDescent="0.2">
      <c r="A66" s="557"/>
      <c r="B66" s="844"/>
      <c r="C66" s="440">
        <v>57</v>
      </c>
      <c r="D66" s="456"/>
      <c r="E66" s="456"/>
      <c r="F66" s="448">
        <f t="shared" si="11"/>
        <v>0</v>
      </c>
      <c r="G66" s="446"/>
      <c r="H66" s="569"/>
      <c r="I66" s="569"/>
      <c r="J66" s="448">
        <f t="shared" si="10"/>
        <v>0</v>
      </c>
      <c r="K66" s="827"/>
    </row>
    <row r="67" spans="1:11" outlineLevel="1" x14ac:dyDescent="0.2">
      <c r="A67" s="557"/>
      <c r="B67" s="844"/>
      <c r="C67" s="440">
        <v>58</v>
      </c>
      <c r="D67" s="456"/>
      <c r="E67" s="456"/>
      <c r="F67" s="448">
        <f t="shared" si="11"/>
        <v>0</v>
      </c>
      <c r="G67" s="446"/>
      <c r="H67" s="569"/>
      <c r="I67" s="569"/>
      <c r="J67" s="448">
        <f t="shared" si="10"/>
        <v>0</v>
      </c>
      <c r="K67" s="827"/>
    </row>
    <row r="68" spans="1:11" outlineLevel="1" x14ac:dyDescent="0.2">
      <c r="A68" s="557"/>
      <c r="B68" s="844"/>
      <c r="C68" s="440">
        <v>59</v>
      </c>
      <c r="D68" s="456"/>
      <c r="E68" s="456"/>
      <c r="F68" s="448">
        <f t="shared" si="11"/>
        <v>0</v>
      </c>
      <c r="G68" s="446"/>
      <c r="H68" s="569"/>
      <c r="I68" s="569"/>
      <c r="J68" s="448">
        <f t="shared" si="10"/>
        <v>0</v>
      </c>
      <c r="K68" s="827"/>
    </row>
    <row r="69" spans="1:11" outlineLevel="1" x14ac:dyDescent="0.2">
      <c r="A69" s="557"/>
      <c r="B69" s="844"/>
      <c r="C69" s="440">
        <v>60</v>
      </c>
      <c r="D69" s="456"/>
      <c r="E69" s="456"/>
      <c r="F69" s="448">
        <f t="shared" si="11"/>
        <v>0</v>
      </c>
      <c r="G69" s="446"/>
      <c r="H69" s="569"/>
      <c r="I69" s="569"/>
      <c r="J69" s="448">
        <f t="shared" si="10"/>
        <v>0</v>
      </c>
      <c r="K69" s="827"/>
    </row>
    <row r="70" spans="1:11" outlineLevel="1" x14ac:dyDescent="0.2">
      <c r="A70" s="557"/>
      <c r="B70" s="844"/>
      <c r="C70" s="440">
        <v>61</v>
      </c>
      <c r="D70" s="456"/>
      <c r="E70" s="456"/>
      <c r="F70" s="448">
        <f t="shared" si="11"/>
        <v>0</v>
      </c>
      <c r="G70" s="446"/>
      <c r="H70" s="569"/>
      <c r="I70" s="569"/>
      <c r="J70" s="448">
        <f t="shared" si="10"/>
        <v>0</v>
      </c>
      <c r="K70" s="827"/>
    </row>
    <row r="71" spans="1:11" outlineLevel="1" x14ac:dyDescent="0.2">
      <c r="A71" s="557"/>
      <c r="B71" s="844"/>
      <c r="C71" s="440">
        <v>62</v>
      </c>
      <c r="D71" s="456"/>
      <c r="E71" s="456"/>
      <c r="F71" s="448">
        <f t="shared" si="11"/>
        <v>0</v>
      </c>
      <c r="G71" s="446"/>
      <c r="H71" s="569"/>
      <c r="I71" s="569"/>
      <c r="J71" s="448">
        <f t="shared" si="10"/>
        <v>0</v>
      </c>
      <c r="K71" s="827"/>
    </row>
    <row r="72" spans="1:11" outlineLevel="1" x14ac:dyDescent="0.2">
      <c r="A72" s="557"/>
      <c r="B72" s="844"/>
      <c r="C72" s="440">
        <v>63</v>
      </c>
      <c r="D72" s="456"/>
      <c r="E72" s="456"/>
      <c r="F72" s="448">
        <f t="shared" si="11"/>
        <v>0</v>
      </c>
      <c r="G72" s="446"/>
      <c r="H72" s="569"/>
      <c r="I72" s="569"/>
      <c r="J72" s="448">
        <f t="shared" si="10"/>
        <v>0</v>
      </c>
      <c r="K72" s="827"/>
    </row>
    <row r="73" spans="1:11" x14ac:dyDescent="0.2">
      <c r="A73" s="499" t="s">
        <v>1187</v>
      </c>
      <c r="B73" s="469"/>
      <c r="C73" s="440">
        <v>64</v>
      </c>
      <c r="D73" s="754"/>
      <c r="E73" s="754"/>
      <c r="F73" s="441"/>
      <c r="G73" s="441">
        <f>SUM(G74:G93)</f>
        <v>0</v>
      </c>
      <c r="H73" s="441">
        <f t="shared" ref="H73:I73" si="12">SUM(H74:H93)</f>
        <v>0</v>
      </c>
      <c r="I73" s="441">
        <f t="shared" si="12"/>
        <v>0</v>
      </c>
      <c r="J73" s="441">
        <f>SUM(J74:J93)</f>
        <v>0</v>
      </c>
      <c r="K73" s="442" cm="1">
        <f t="array" ref="K73">SUMPRODUCT((K74:K93=$S$2)*J74:J93)</f>
        <v>0</v>
      </c>
    </row>
    <row r="74" spans="1:11" outlineLevel="1" x14ac:dyDescent="0.2">
      <c r="A74" s="557"/>
      <c r="B74" s="844"/>
      <c r="C74" s="440">
        <v>65</v>
      </c>
      <c r="D74" s="456"/>
      <c r="E74" s="456"/>
      <c r="F74" s="448">
        <f>YEARFRAC(D74,E74)*12</f>
        <v>0</v>
      </c>
      <c r="G74" s="446"/>
      <c r="H74" s="569"/>
      <c r="I74" s="569"/>
      <c r="J74" s="448">
        <f>G74+H74+I74</f>
        <v>0</v>
      </c>
      <c r="K74" s="827"/>
    </row>
    <row r="75" spans="1:11" outlineLevel="1" x14ac:dyDescent="0.2">
      <c r="A75" s="557"/>
      <c r="B75" s="844"/>
      <c r="C75" s="440">
        <v>66</v>
      </c>
      <c r="D75" s="456"/>
      <c r="E75" s="456"/>
      <c r="F75" s="448">
        <f t="shared" ref="F75:F83" si="13">YEARFRAC(D75,E75)*12</f>
        <v>0</v>
      </c>
      <c r="G75" s="446"/>
      <c r="H75" s="569"/>
      <c r="I75" s="569"/>
      <c r="J75" s="448">
        <f t="shared" ref="J75:J93" si="14">G75+H75+I75</f>
        <v>0</v>
      </c>
      <c r="K75" s="827"/>
    </row>
    <row r="76" spans="1:11" outlineLevel="1" x14ac:dyDescent="0.2">
      <c r="A76" s="557"/>
      <c r="B76" s="844"/>
      <c r="C76" s="440">
        <v>67</v>
      </c>
      <c r="D76" s="456"/>
      <c r="E76" s="456"/>
      <c r="F76" s="448">
        <f t="shared" si="13"/>
        <v>0</v>
      </c>
      <c r="G76" s="446"/>
      <c r="H76" s="569"/>
      <c r="I76" s="569"/>
      <c r="J76" s="448">
        <f t="shared" si="14"/>
        <v>0</v>
      </c>
      <c r="K76" s="827"/>
    </row>
    <row r="77" spans="1:11" outlineLevel="1" x14ac:dyDescent="0.2">
      <c r="A77" s="557"/>
      <c r="B77" s="844"/>
      <c r="C77" s="440">
        <v>68</v>
      </c>
      <c r="D77" s="456"/>
      <c r="E77" s="456"/>
      <c r="F77" s="448">
        <f t="shared" si="13"/>
        <v>0</v>
      </c>
      <c r="G77" s="446"/>
      <c r="H77" s="569"/>
      <c r="I77" s="569"/>
      <c r="J77" s="448">
        <f t="shared" si="14"/>
        <v>0</v>
      </c>
      <c r="K77" s="827"/>
    </row>
    <row r="78" spans="1:11" outlineLevel="1" x14ac:dyDescent="0.2">
      <c r="A78" s="557"/>
      <c r="B78" s="844"/>
      <c r="C78" s="440">
        <v>69</v>
      </c>
      <c r="D78" s="456"/>
      <c r="E78" s="456"/>
      <c r="F78" s="448">
        <f t="shared" si="13"/>
        <v>0</v>
      </c>
      <c r="G78" s="446"/>
      <c r="H78" s="569"/>
      <c r="I78" s="569"/>
      <c r="J78" s="448">
        <f t="shared" si="14"/>
        <v>0</v>
      </c>
      <c r="K78" s="827"/>
    </row>
    <row r="79" spans="1:11" outlineLevel="1" x14ac:dyDescent="0.2">
      <c r="A79" s="557"/>
      <c r="B79" s="844"/>
      <c r="C79" s="440">
        <v>70</v>
      </c>
      <c r="D79" s="456"/>
      <c r="E79" s="456"/>
      <c r="F79" s="448">
        <f t="shared" si="13"/>
        <v>0</v>
      </c>
      <c r="G79" s="446"/>
      <c r="H79" s="569"/>
      <c r="I79" s="569"/>
      <c r="J79" s="448">
        <f t="shared" si="14"/>
        <v>0</v>
      </c>
      <c r="K79" s="827"/>
    </row>
    <row r="80" spans="1:11" outlineLevel="1" x14ac:dyDescent="0.2">
      <c r="A80" s="557"/>
      <c r="B80" s="844"/>
      <c r="C80" s="440">
        <v>71</v>
      </c>
      <c r="D80" s="456"/>
      <c r="E80" s="456"/>
      <c r="F80" s="448">
        <f t="shared" si="13"/>
        <v>0</v>
      </c>
      <c r="G80" s="446"/>
      <c r="H80" s="569"/>
      <c r="I80" s="569"/>
      <c r="J80" s="448">
        <f t="shared" si="14"/>
        <v>0</v>
      </c>
      <c r="K80" s="827"/>
    </row>
    <row r="81" spans="1:11" outlineLevel="1" x14ac:dyDescent="0.2">
      <c r="A81" s="557"/>
      <c r="B81" s="844"/>
      <c r="C81" s="440">
        <v>72</v>
      </c>
      <c r="D81" s="456"/>
      <c r="E81" s="456"/>
      <c r="F81" s="448">
        <f t="shared" si="13"/>
        <v>0</v>
      </c>
      <c r="G81" s="446"/>
      <c r="H81" s="569"/>
      <c r="I81" s="569"/>
      <c r="J81" s="448">
        <f t="shared" si="14"/>
        <v>0</v>
      </c>
      <c r="K81" s="827"/>
    </row>
    <row r="82" spans="1:11" outlineLevel="1" x14ac:dyDescent="0.2">
      <c r="A82" s="557"/>
      <c r="B82" s="844"/>
      <c r="C82" s="440">
        <v>73</v>
      </c>
      <c r="D82" s="456"/>
      <c r="E82" s="456"/>
      <c r="F82" s="448">
        <f t="shared" si="13"/>
        <v>0</v>
      </c>
      <c r="G82" s="446"/>
      <c r="H82" s="569"/>
      <c r="I82" s="569"/>
      <c r="J82" s="448">
        <f t="shared" si="14"/>
        <v>0</v>
      </c>
      <c r="K82" s="827"/>
    </row>
    <row r="83" spans="1:11" outlineLevel="1" x14ac:dyDescent="0.2">
      <c r="A83" s="557"/>
      <c r="B83" s="844"/>
      <c r="C83" s="440">
        <v>74</v>
      </c>
      <c r="D83" s="456"/>
      <c r="E83" s="456"/>
      <c r="F83" s="448">
        <f t="shared" si="13"/>
        <v>0</v>
      </c>
      <c r="G83" s="446"/>
      <c r="H83" s="569"/>
      <c r="I83" s="569"/>
      <c r="J83" s="448">
        <f t="shared" si="14"/>
        <v>0</v>
      </c>
      <c r="K83" s="827"/>
    </row>
    <row r="84" spans="1:11" outlineLevel="1" x14ac:dyDescent="0.2">
      <c r="A84" s="558"/>
      <c r="B84" s="844"/>
      <c r="C84" s="440">
        <v>75</v>
      </c>
      <c r="D84" s="456"/>
      <c r="E84" s="456"/>
      <c r="F84" s="448">
        <f>YEARFRAC(D84,E84)*12</f>
        <v>0</v>
      </c>
      <c r="G84" s="446"/>
      <c r="H84" s="569"/>
      <c r="I84" s="569"/>
      <c r="J84" s="448">
        <f t="shared" si="14"/>
        <v>0</v>
      </c>
      <c r="K84" s="827"/>
    </row>
    <row r="85" spans="1:11" outlineLevel="1" x14ac:dyDescent="0.2">
      <c r="A85" s="557"/>
      <c r="B85" s="844"/>
      <c r="C85" s="440">
        <v>76</v>
      </c>
      <c r="D85" s="456"/>
      <c r="E85" s="456"/>
      <c r="F85" s="448">
        <f t="shared" ref="F85:F93" si="15">YEARFRAC(D85,E85)*12</f>
        <v>0</v>
      </c>
      <c r="G85" s="446"/>
      <c r="H85" s="569"/>
      <c r="I85" s="569"/>
      <c r="J85" s="448">
        <f t="shared" si="14"/>
        <v>0</v>
      </c>
      <c r="K85" s="827"/>
    </row>
    <row r="86" spans="1:11" outlineLevel="1" x14ac:dyDescent="0.2">
      <c r="A86" s="557"/>
      <c r="B86" s="844"/>
      <c r="C86" s="440">
        <v>77</v>
      </c>
      <c r="D86" s="456"/>
      <c r="E86" s="456"/>
      <c r="F86" s="448">
        <f t="shared" si="15"/>
        <v>0</v>
      </c>
      <c r="G86" s="446"/>
      <c r="H86" s="569"/>
      <c r="I86" s="569"/>
      <c r="J86" s="448">
        <f t="shared" si="14"/>
        <v>0</v>
      </c>
      <c r="K86" s="827"/>
    </row>
    <row r="87" spans="1:11" outlineLevel="1" x14ac:dyDescent="0.2">
      <c r="A87" s="557"/>
      <c r="B87" s="844"/>
      <c r="C87" s="440">
        <v>78</v>
      </c>
      <c r="D87" s="456"/>
      <c r="E87" s="456"/>
      <c r="F87" s="448">
        <f t="shared" si="15"/>
        <v>0</v>
      </c>
      <c r="G87" s="446"/>
      <c r="H87" s="569"/>
      <c r="I87" s="569"/>
      <c r="J87" s="448">
        <f t="shared" si="14"/>
        <v>0</v>
      </c>
      <c r="K87" s="827"/>
    </row>
    <row r="88" spans="1:11" outlineLevel="1" x14ac:dyDescent="0.2">
      <c r="A88" s="557"/>
      <c r="B88" s="844"/>
      <c r="C88" s="440">
        <v>79</v>
      </c>
      <c r="D88" s="456"/>
      <c r="E88" s="456"/>
      <c r="F88" s="448">
        <f t="shared" si="15"/>
        <v>0</v>
      </c>
      <c r="G88" s="446"/>
      <c r="H88" s="569"/>
      <c r="I88" s="569"/>
      <c r="J88" s="448">
        <f t="shared" si="14"/>
        <v>0</v>
      </c>
      <c r="K88" s="827"/>
    </row>
    <row r="89" spans="1:11" outlineLevel="1" x14ac:dyDescent="0.2">
      <c r="A89" s="557"/>
      <c r="B89" s="844"/>
      <c r="C89" s="440">
        <v>80</v>
      </c>
      <c r="D89" s="456"/>
      <c r="E89" s="456"/>
      <c r="F89" s="448">
        <f t="shared" si="15"/>
        <v>0</v>
      </c>
      <c r="G89" s="446"/>
      <c r="H89" s="569"/>
      <c r="I89" s="569"/>
      <c r="J89" s="448">
        <f t="shared" si="14"/>
        <v>0</v>
      </c>
      <c r="K89" s="827"/>
    </row>
    <row r="90" spans="1:11" outlineLevel="1" x14ac:dyDescent="0.2">
      <c r="A90" s="557"/>
      <c r="B90" s="844"/>
      <c r="C90" s="440">
        <v>81</v>
      </c>
      <c r="D90" s="456"/>
      <c r="E90" s="456"/>
      <c r="F90" s="448">
        <f t="shared" si="15"/>
        <v>0</v>
      </c>
      <c r="G90" s="446"/>
      <c r="H90" s="569"/>
      <c r="I90" s="569"/>
      <c r="J90" s="448">
        <f t="shared" si="14"/>
        <v>0</v>
      </c>
      <c r="K90" s="827"/>
    </row>
    <row r="91" spans="1:11" outlineLevel="1" x14ac:dyDescent="0.2">
      <c r="A91" s="557"/>
      <c r="B91" s="844"/>
      <c r="C91" s="440">
        <v>82</v>
      </c>
      <c r="D91" s="456"/>
      <c r="E91" s="456"/>
      <c r="F91" s="448">
        <f t="shared" si="15"/>
        <v>0</v>
      </c>
      <c r="G91" s="446"/>
      <c r="H91" s="569"/>
      <c r="I91" s="569"/>
      <c r="J91" s="448">
        <f t="shared" si="14"/>
        <v>0</v>
      </c>
      <c r="K91" s="827"/>
    </row>
    <row r="92" spans="1:11" outlineLevel="1" x14ac:dyDescent="0.2">
      <c r="A92" s="557"/>
      <c r="B92" s="844"/>
      <c r="C92" s="440">
        <v>83</v>
      </c>
      <c r="D92" s="456"/>
      <c r="E92" s="456"/>
      <c r="F92" s="448">
        <f t="shared" si="15"/>
        <v>0</v>
      </c>
      <c r="G92" s="446"/>
      <c r="H92" s="569"/>
      <c r="I92" s="569"/>
      <c r="J92" s="448">
        <f t="shared" si="14"/>
        <v>0</v>
      </c>
      <c r="K92" s="827"/>
    </row>
    <row r="93" spans="1:11" outlineLevel="1" x14ac:dyDescent="0.2">
      <c r="A93" s="557"/>
      <c r="B93" s="844"/>
      <c r="C93" s="440">
        <v>84</v>
      </c>
      <c r="D93" s="456"/>
      <c r="E93" s="456"/>
      <c r="F93" s="448">
        <f t="shared" si="15"/>
        <v>0</v>
      </c>
      <c r="G93" s="446"/>
      <c r="H93" s="569"/>
      <c r="I93" s="569"/>
      <c r="J93" s="448">
        <f t="shared" si="14"/>
        <v>0</v>
      </c>
      <c r="K93" s="827"/>
    </row>
    <row r="94" spans="1:11" x14ac:dyDescent="0.2">
      <c r="A94" s="499" t="s">
        <v>1188</v>
      </c>
      <c r="B94" s="469"/>
      <c r="C94" s="440">
        <v>85</v>
      </c>
      <c r="D94" s="754"/>
      <c r="E94" s="754"/>
      <c r="F94" s="441"/>
      <c r="G94" s="441">
        <f>SUM(G95:G114)</f>
        <v>0</v>
      </c>
      <c r="H94" s="441">
        <f t="shared" ref="H94:I94" si="16">SUM(H95:H114)</f>
        <v>0</v>
      </c>
      <c r="I94" s="441">
        <f t="shared" si="16"/>
        <v>0</v>
      </c>
      <c r="J94" s="441">
        <f>SUM(J95:J114)</f>
        <v>0</v>
      </c>
      <c r="K94" s="442" cm="1">
        <f t="array" ref="K94">SUMPRODUCT((K95:K114=$S$2)*J95:J114)</f>
        <v>0</v>
      </c>
    </row>
    <row r="95" spans="1:11" outlineLevel="1" x14ac:dyDescent="0.2">
      <c r="A95" s="557"/>
      <c r="B95" s="844"/>
      <c r="C95" s="440">
        <v>86</v>
      </c>
      <c r="D95" s="456"/>
      <c r="E95" s="456"/>
      <c r="F95" s="448">
        <f>YEARFRAC(D95,E95)*12</f>
        <v>0</v>
      </c>
      <c r="G95" s="446"/>
      <c r="H95" s="569"/>
      <c r="I95" s="569"/>
      <c r="J95" s="448">
        <f>G95+H95+I95</f>
        <v>0</v>
      </c>
      <c r="K95" s="827"/>
    </row>
    <row r="96" spans="1:11" outlineLevel="1" x14ac:dyDescent="0.2">
      <c r="A96" s="557"/>
      <c r="B96" s="844"/>
      <c r="C96" s="440">
        <v>87</v>
      </c>
      <c r="D96" s="456"/>
      <c r="E96" s="456"/>
      <c r="F96" s="448">
        <f t="shared" ref="F96:F104" si="17">YEARFRAC(D96,E96)*12</f>
        <v>0</v>
      </c>
      <c r="G96" s="446"/>
      <c r="H96" s="569"/>
      <c r="I96" s="569"/>
      <c r="J96" s="448">
        <f t="shared" ref="J96:J114" si="18">G96+H96+I96</f>
        <v>0</v>
      </c>
      <c r="K96" s="827"/>
    </row>
    <row r="97" spans="1:11" outlineLevel="1" x14ac:dyDescent="0.2">
      <c r="A97" s="557"/>
      <c r="B97" s="844"/>
      <c r="C97" s="440">
        <v>88</v>
      </c>
      <c r="D97" s="456"/>
      <c r="E97" s="456"/>
      <c r="F97" s="448">
        <f t="shared" si="17"/>
        <v>0</v>
      </c>
      <c r="G97" s="446"/>
      <c r="H97" s="569"/>
      <c r="I97" s="569"/>
      <c r="J97" s="448">
        <f t="shared" si="18"/>
        <v>0</v>
      </c>
      <c r="K97" s="827"/>
    </row>
    <row r="98" spans="1:11" outlineLevel="1" x14ac:dyDescent="0.2">
      <c r="A98" s="557"/>
      <c r="B98" s="844"/>
      <c r="C98" s="440">
        <v>89</v>
      </c>
      <c r="D98" s="456"/>
      <c r="E98" s="456"/>
      <c r="F98" s="448">
        <f t="shared" si="17"/>
        <v>0</v>
      </c>
      <c r="G98" s="446"/>
      <c r="H98" s="569"/>
      <c r="I98" s="569"/>
      <c r="J98" s="448">
        <f t="shared" si="18"/>
        <v>0</v>
      </c>
      <c r="K98" s="827"/>
    </row>
    <row r="99" spans="1:11" outlineLevel="1" x14ac:dyDescent="0.2">
      <c r="A99" s="557"/>
      <c r="B99" s="844"/>
      <c r="C99" s="440">
        <v>90</v>
      </c>
      <c r="D99" s="456"/>
      <c r="E99" s="456"/>
      <c r="F99" s="448">
        <f t="shared" si="17"/>
        <v>0</v>
      </c>
      <c r="G99" s="446"/>
      <c r="H99" s="569"/>
      <c r="I99" s="569"/>
      <c r="J99" s="448">
        <f t="shared" si="18"/>
        <v>0</v>
      </c>
      <c r="K99" s="827"/>
    </row>
    <row r="100" spans="1:11" outlineLevel="1" x14ac:dyDescent="0.2">
      <c r="A100" s="557"/>
      <c r="B100" s="844"/>
      <c r="C100" s="440">
        <v>91</v>
      </c>
      <c r="D100" s="456"/>
      <c r="E100" s="456"/>
      <c r="F100" s="448">
        <f t="shared" si="17"/>
        <v>0</v>
      </c>
      <c r="G100" s="446"/>
      <c r="H100" s="569"/>
      <c r="I100" s="569"/>
      <c r="J100" s="448">
        <f t="shared" si="18"/>
        <v>0</v>
      </c>
      <c r="K100" s="827"/>
    </row>
    <row r="101" spans="1:11" outlineLevel="1" x14ac:dyDescent="0.2">
      <c r="A101" s="557"/>
      <c r="B101" s="844"/>
      <c r="C101" s="440">
        <v>92</v>
      </c>
      <c r="D101" s="456"/>
      <c r="E101" s="456"/>
      <c r="F101" s="448">
        <f t="shared" si="17"/>
        <v>0</v>
      </c>
      <c r="G101" s="446"/>
      <c r="H101" s="569"/>
      <c r="I101" s="569"/>
      <c r="J101" s="448">
        <f t="shared" si="18"/>
        <v>0</v>
      </c>
      <c r="K101" s="827"/>
    </row>
    <row r="102" spans="1:11" outlineLevel="1" x14ac:dyDescent="0.2">
      <c r="A102" s="557"/>
      <c r="B102" s="844"/>
      <c r="C102" s="440">
        <v>93</v>
      </c>
      <c r="D102" s="456"/>
      <c r="E102" s="456"/>
      <c r="F102" s="448">
        <f t="shared" si="17"/>
        <v>0</v>
      </c>
      <c r="G102" s="446"/>
      <c r="H102" s="569"/>
      <c r="I102" s="569"/>
      <c r="J102" s="448">
        <f t="shared" si="18"/>
        <v>0</v>
      </c>
      <c r="K102" s="827"/>
    </row>
    <row r="103" spans="1:11" outlineLevel="1" x14ac:dyDescent="0.2">
      <c r="A103" s="557"/>
      <c r="B103" s="844"/>
      <c r="C103" s="440">
        <v>94</v>
      </c>
      <c r="D103" s="456"/>
      <c r="E103" s="456"/>
      <c r="F103" s="448">
        <f t="shared" si="17"/>
        <v>0</v>
      </c>
      <c r="G103" s="446"/>
      <c r="H103" s="569"/>
      <c r="I103" s="569"/>
      <c r="J103" s="448">
        <f t="shared" si="18"/>
        <v>0</v>
      </c>
      <c r="K103" s="827"/>
    </row>
    <row r="104" spans="1:11" outlineLevel="1" x14ac:dyDescent="0.2">
      <c r="A104" s="557"/>
      <c r="B104" s="844"/>
      <c r="C104" s="440">
        <v>95</v>
      </c>
      <c r="D104" s="456"/>
      <c r="E104" s="456"/>
      <c r="F104" s="448">
        <f t="shared" si="17"/>
        <v>0</v>
      </c>
      <c r="G104" s="446"/>
      <c r="H104" s="569"/>
      <c r="I104" s="569"/>
      <c r="J104" s="448">
        <f t="shared" si="18"/>
        <v>0</v>
      </c>
      <c r="K104" s="827"/>
    </row>
    <row r="105" spans="1:11" outlineLevel="1" x14ac:dyDescent="0.2">
      <c r="A105" s="558"/>
      <c r="B105" s="844"/>
      <c r="C105" s="440">
        <v>96</v>
      </c>
      <c r="D105" s="456"/>
      <c r="E105" s="456"/>
      <c r="F105" s="448">
        <f>YEARFRAC(D105,E105)*12</f>
        <v>0</v>
      </c>
      <c r="G105" s="446"/>
      <c r="H105" s="569"/>
      <c r="I105" s="569"/>
      <c r="J105" s="448">
        <f t="shared" si="18"/>
        <v>0</v>
      </c>
      <c r="K105" s="827"/>
    </row>
    <row r="106" spans="1:11" outlineLevel="1" x14ac:dyDescent="0.2">
      <c r="A106" s="557"/>
      <c r="B106" s="844"/>
      <c r="C106" s="440">
        <v>97</v>
      </c>
      <c r="D106" s="456"/>
      <c r="E106" s="456"/>
      <c r="F106" s="448">
        <f t="shared" ref="F106:F114" si="19">YEARFRAC(D106,E106)*12</f>
        <v>0</v>
      </c>
      <c r="G106" s="446"/>
      <c r="H106" s="569"/>
      <c r="I106" s="569"/>
      <c r="J106" s="448">
        <f t="shared" si="18"/>
        <v>0</v>
      </c>
      <c r="K106" s="827"/>
    </row>
    <row r="107" spans="1:11" outlineLevel="1" x14ac:dyDescent="0.2">
      <c r="A107" s="557"/>
      <c r="B107" s="844"/>
      <c r="C107" s="440">
        <v>98</v>
      </c>
      <c r="D107" s="456"/>
      <c r="E107" s="456"/>
      <c r="F107" s="448">
        <f t="shared" si="19"/>
        <v>0</v>
      </c>
      <c r="G107" s="446"/>
      <c r="H107" s="569"/>
      <c r="I107" s="569"/>
      <c r="J107" s="448">
        <f t="shared" si="18"/>
        <v>0</v>
      </c>
      <c r="K107" s="827"/>
    </row>
    <row r="108" spans="1:11" outlineLevel="1" x14ac:dyDescent="0.2">
      <c r="A108" s="557"/>
      <c r="B108" s="844"/>
      <c r="C108" s="440">
        <v>99</v>
      </c>
      <c r="D108" s="456"/>
      <c r="E108" s="456"/>
      <c r="F108" s="448">
        <f t="shared" si="19"/>
        <v>0</v>
      </c>
      <c r="G108" s="446"/>
      <c r="H108" s="569"/>
      <c r="I108" s="569"/>
      <c r="J108" s="448">
        <f t="shared" si="18"/>
        <v>0</v>
      </c>
      <c r="K108" s="827"/>
    </row>
    <row r="109" spans="1:11" outlineLevel="1" x14ac:dyDescent="0.2">
      <c r="A109" s="557"/>
      <c r="B109" s="844"/>
      <c r="C109" s="440">
        <v>100</v>
      </c>
      <c r="D109" s="456"/>
      <c r="E109" s="456"/>
      <c r="F109" s="448">
        <f t="shared" si="19"/>
        <v>0</v>
      </c>
      <c r="G109" s="446"/>
      <c r="H109" s="569"/>
      <c r="I109" s="569"/>
      <c r="J109" s="448">
        <f t="shared" si="18"/>
        <v>0</v>
      </c>
      <c r="K109" s="827"/>
    </row>
    <row r="110" spans="1:11" outlineLevel="1" x14ac:dyDescent="0.2">
      <c r="A110" s="557"/>
      <c r="B110" s="844"/>
      <c r="C110" s="440">
        <v>101</v>
      </c>
      <c r="D110" s="456"/>
      <c r="E110" s="456"/>
      <c r="F110" s="448">
        <f t="shared" si="19"/>
        <v>0</v>
      </c>
      <c r="G110" s="446"/>
      <c r="H110" s="569"/>
      <c r="I110" s="569"/>
      <c r="J110" s="448">
        <f t="shared" si="18"/>
        <v>0</v>
      </c>
      <c r="K110" s="827"/>
    </row>
    <row r="111" spans="1:11" outlineLevel="1" x14ac:dyDescent="0.2">
      <c r="A111" s="557"/>
      <c r="B111" s="844"/>
      <c r="C111" s="440">
        <v>102</v>
      </c>
      <c r="D111" s="456"/>
      <c r="E111" s="456"/>
      <c r="F111" s="448">
        <f t="shared" si="19"/>
        <v>0</v>
      </c>
      <c r="G111" s="446"/>
      <c r="H111" s="569"/>
      <c r="I111" s="569"/>
      <c r="J111" s="448">
        <f t="shared" si="18"/>
        <v>0</v>
      </c>
      <c r="K111" s="827"/>
    </row>
    <row r="112" spans="1:11" outlineLevel="1" x14ac:dyDescent="0.2">
      <c r="A112" s="557"/>
      <c r="B112" s="844"/>
      <c r="C112" s="440">
        <v>103</v>
      </c>
      <c r="D112" s="456"/>
      <c r="E112" s="456"/>
      <c r="F112" s="448">
        <f t="shared" si="19"/>
        <v>0</v>
      </c>
      <c r="G112" s="446"/>
      <c r="H112" s="569"/>
      <c r="I112" s="569"/>
      <c r="J112" s="448">
        <f t="shared" si="18"/>
        <v>0</v>
      </c>
      <c r="K112" s="827"/>
    </row>
    <row r="113" spans="1:11" outlineLevel="1" x14ac:dyDescent="0.2">
      <c r="A113" s="557"/>
      <c r="B113" s="844"/>
      <c r="C113" s="440">
        <v>104</v>
      </c>
      <c r="D113" s="456"/>
      <c r="E113" s="456"/>
      <c r="F113" s="448">
        <f t="shared" si="19"/>
        <v>0</v>
      </c>
      <c r="G113" s="446"/>
      <c r="H113" s="569"/>
      <c r="I113" s="569"/>
      <c r="J113" s="448">
        <f t="shared" si="18"/>
        <v>0</v>
      </c>
      <c r="K113" s="827"/>
    </row>
    <row r="114" spans="1:11" outlineLevel="1" x14ac:dyDescent="0.2">
      <c r="A114" s="557"/>
      <c r="B114" s="844"/>
      <c r="C114" s="440">
        <v>105</v>
      </c>
      <c r="D114" s="456"/>
      <c r="E114" s="456"/>
      <c r="F114" s="448">
        <f t="shared" si="19"/>
        <v>0</v>
      </c>
      <c r="G114" s="446"/>
      <c r="H114" s="569"/>
      <c r="I114" s="569"/>
      <c r="J114" s="448">
        <f t="shared" si="18"/>
        <v>0</v>
      </c>
      <c r="K114" s="827"/>
    </row>
    <row r="115" spans="1:11" x14ac:dyDescent="0.2">
      <c r="A115" s="499" t="s">
        <v>1423</v>
      </c>
      <c r="B115" s="469"/>
      <c r="C115" s="440">
        <v>106</v>
      </c>
      <c r="D115" s="754"/>
      <c r="E115" s="754"/>
      <c r="F115" s="441"/>
      <c r="G115" s="441">
        <f>SUM(G116:G135)</f>
        <v>0</v>
      </c>
      <c r="H115" s="441">
        <f t="shared" ref="H115:I115" si="20">SUM(H116:H135)</f>
        <v>0</v>
      </c>
      <c r="I115" s="441">
        <f t="shared" si="20"/>
        <v>0</v>
      </c>
      <c r="J115" s="441">
        <f>SUM(J116:J135)</f>
        <v>0</v>
      </c>
      <c r="K115" s="442" cm="1">
        <f t="array" ref="K115">SUMPRODUCT((K116:K135=$S$2)*J116:J135)</f>
        <v>0</v>
      </c>
    </row>
    <row r="116" spans="1:11" outlineLevel="1" x14ac:dyDescent="0.2">
      <c r="A116" s="557"/>
      <c r="B116" s="844"/>
      <c r="C116" s="440">
        <v>107</v>
      </c>
      <c r="D116" s="456"/>
      <c r="E116" s="456"/>
      <c r="F116" s="448">
        <f>YEARFRAC(D116,E116)*12</f>
        <v>0</v>
      </c>
      <c r="G116" s="446"/>
      <c r="H116" s="569"/>
      <c r="I116" s="569"/>
      <c r="J116" s="448">
        <f>G116+H116+I116</f>
        <v>0</v>
      </c>
      <c r="K116" s="827"/>
    </row>
    <row r="117" spans="1:11" outlineLevel="1" x14ac:dyDescent="0.2">
      <c r="A117" s="557"/>
      <c r="B117" s="844"/>
      <c r="C117" s="440">
        <v>108</v>
      </c>
      <c r="D117" s="456"/>
      <c r="E117" s="456"/>
      <c r="F117" s="448">
        <f t="shared" ref="F117:F125" si="21">YEARFRAC(D117,E117)*12</f>
        <v>0</v>
      </c>
      <c r="G117" s="446"/>
      <c r="H117" s="569"/>
      <c r="I117" s="569"/>
      <c r="J117" s="448">
        <f t="shared" ref="J117:J135" si="22">G117+H117+I117</f>
        <v>0</v>
      </c>
      <c r="K117" s="827"/>
    </row>
    <row r="118" spans="1:11" outlineLevel="1" x14ac:dyDescent="0.2">
      <c r="A118" s="557"/>
      <c r="B118" s="844"/>
      <c r="C118" s="440">
        <v>109</v>
      </c>
      <c r="D118" s="456"/>
      <c r="E118" s="456"/>
      <c r="F118" s="448">
        <f t="shared" si="21"/>
        <v>0</v>
      </c>
      <c r="G118" s="446"/>
      <c r="H118" s="569"/>
      <c r="I118" s="569"/>
      <c r="J118" s="448">
        <f t="shared" si="22"/>
        <v>0</v>
      </c>
      <c r="K118" s="827"/>
    </row>
    <row r="119" spans="1:11" outlineLevel="1" x14ac:dyDescent="0.2">
      <c r="A119" s="557"/>
      <c r="B119" s="844"/>
      <c r="C119" s="440">
        <v>110</v>
      </c>
      <c r="D119" s="456"/>
      <c r="E119" s="456"/>
      <c r="F119" s="448">
        <f t="shared" si="21"/>
        <v>0</v>
      </c>
      <c r="G119" s="446"/>
      <c r="H119" s="569"/>
      <c r="I119" s="569"/>
      <c r="J119" s="448">
        <f t="shared" si="22"/>
        <v>0</v>
      </c>
      <c r="K119" s="827"/>
    </row>
    <row r="120" spans="1:11" outlineLevel="1" x14ac:dyDescent="0.2">
      <c r="A120" s="557"/>
      <c r="B120" s="844"/>
      <c r="C120" s="440">
        <v>111</v>
      </c>
      <c r="D120" s="456"/>
      <c r="E120" s="456"/>
      <c r="F120" s="448">
        <f t="shared" si="21"/>
        <v>0</v>
      </c>
      <c r="G120" s="446"/>
      <c r="H120" s="569"/>
      <c r="I120" s="569"/>
      <c r="J120" s="448">
        <f t="shared" si="22"/>
        <v>0</v>
      </c>
      <c r="K120" s="827"/>
    </row>
    <row r="121" spans="1:11" outlineLevel="1" x14ac:dyDescent="0.2">
      <c r="A121" s="557"/>
      <c r="B121" s="844"/>
      <c r="C121" s="440">
        <v>112</v>
      </c>
      <c r="D121" s="456"/>
      <c r="E121" s="456"/>
      <c r="F121" s="448">
        <f t="shared" si="21"/>
        <v>0</v>
      </c>
      <c r="G121" s="446"/>
      <c r="H121" s="569"/>
      <c r="I121" s="569"/>
      <c r="J121" s="448">
        <f t="shared" si="22"/>
        <v>0</v>
      </c>
      <c r="K121" s="827"/>
    </row>
    <row r="122" spans="1:11" outlineLevel="1" x14ac:dyDescent="0.2">
      <c r="A122" s="557"/>
      <c r="B122" s="844"/>
      <c r="C122" s="440">
        <v>113</v>
      </c>
      <c r="D122" s="456"/>
      <c r="E122" s="456"/>
      <c r="F122" s="448">
        <f t="shared" si="21"/>
        <v>0</v>
      </c>
      <c r="G122" s="446"/>
      <c r="H122" s="569"/>
      <c r="I122" s="569"/>
      <c r="J122" s="448">
        <f t="shared" si="22"/>
        <v>0</v>
      </c>
      <c r="K122" s="827"/>
    </row>
    <row r="123" spans="1:11" outlineLevel="1" x14ac:dyDescent="0.2">
      <c r="A123" s="557"/>
      <c r="B123" s="844"/>
      <c r="C123" s="440">
        <v>114</v>
      </c>
      <c r="D123" s="456"/>
      <c r="E123" s="456"/>
      <c r="F123" s="448">
        <f t="shared" si="21"/>
        <v>0</v>
      </c>
      <c r="G123" s="446"/>
      <c r="H123" s="569"/>
      <c r="I123" s="569"/>
      <c r="J123" s="448">
        <f t="shared" si="22"/>
        <v>0</v>
      </c>
      <c r="K123" s="827"/>
    </row>
    <row r="124" spans="1:11" outlineLevel="1" x14ac:dyDescent="0.2">
      <c r="A124" s="557"/>
      <c r="B124" s="844"/>
      <c r="C124" s="440">
        <v>115</v>
      </c>
      <c r="D124" s="456"/>
      <c r="E124" s="456"/>
      <c r="F124" s="448">
        <f t="shared" si="21"/>
        <v>0</v>
      </c>
      <c r="G124" s="446"/>
      <c r="H124" s="569"/>
      <c r="I124" s="569"/>
      <c r="J124" s="448">
        <f t="shared" si="22"/>
        <v>0</v>
      </c>
      <c r="K124" s="827"/>
    </row>
    <row r="125" spans="1:11" outlineLevel="1" x14ac:dyDescent="0.2">
      <c r="A125" s="557"/>
      <c r="B125" s="844"/>
      <c r="C125" s="440">
        <v>116</v>
      </c>
      <c r="D125" s="456"/>
      <c r="E125" s="456"/>
      <c r="F125" s="448">
        <f t="shared" si="21"/>
        <v>0</v>
      </c>
      <c r="G125" s="446"/>
      <c r="H125" s="569"/>
      <c r="I125" s="569"/>
      <c r="J125" s="448">
        <f t="shared" si="22"/>
        <v>0</v>
      </c>
      <c r="K125" s="827"/>
    </row>
    <row r="126" spans="1:11" outlineLevel="1" x14ac:dyDescent="0.2">
      <c r="A126" s="558"/>
      <c r="B126" s="844"/>
      <c r="C126" s="440">
        <v>117</v>
      </c>
      <c r="D126" s="456"/>
      <c r="E126" s="456"/>
      <c r="F126" s="448">
        <f>YEARFRAC(D126,E126)*12</f>
        <v>0</v>
      </c>
      <c r="G126" s="446"/>
      <c r="H126" s="569"/>
      <c r="I126" s="569"/>
      <c r="J126" s="448">
        <f t="shared" si="22"/>
        <v>0</v>
      </c>
      <c r="K126" s="827"/>
    </row>
    <row r="127" spans="1:11" outlineLevel="1" x14ac:dyDescent="0.2">
      <c r="A127" s="558"/>
      <c r="B127" s="844"/>
      <c r="C127" s="440">
        <v>118</v>
      </c>
      <c r="D127" s="456"/>
      <c r="E127" s="456"/>
      <c r="F127" s="448">
        <f t="shared" ref="F127:F135" si="23">YEARFRAC(D127,E127)*12</f>
        <v>0</v>
      </c>
      <c r="G127" s="446"/>
      <c r="H127" s="569"/>
      <c r="I127" s="569"/>
      <c r="J127" s="448">
        <f t="shared" si="22"/>
        <v>0</v>
      </c>
      <c r="K127" s="827"/>
    </row>
    <row r="128" spans="1:11" outlineLevel="1" x14ac:dyDescent="0.2">
      <c r="A128" s="558"/>
      <c r="B128" s="844"/>
      <c r="C128" s="440">
        <v>119</v>
      </c>
      <c r="D128" s="456"/>
      <c r="E128" s="456"/>
      <c r="F128" s="448">
        <f t="shared" si="23"/>
        <v>0</v>
      </c>
      <c r="G128" s="446"/>
      <c r="H128" s="569"/>
      <c r="I128" s="569"/>
      <c r="J128" s="448">
        <f t="shared" si="22"/>
        <v>0</v>
      </c>
      <c r="K128" s="827"/>
    </row>
    <row r="129" spans="1:11" outlineLevel="1" x14ac:dyDescent="0.2">
      <c r="A129" s="558"/>
      <c r="B129" s="844"/>
      <c r="C129" s="440">
        <v>120</v>
      </c>
      <c r="D129" s="456"/>
      <c r="E129" s="456"/>
      <c r="F129" s="448">
        <f t="shared" si="23"/>
        <v>0</v>
      </c>
      <c r="G129" s="446"/>
      <c r="H129" s="569"/>
      <c r="I129" s="569"/>
      <c r="J129" s="448">
        <f t="shared" si="22"/>
        <v>0</v>
      </c>
      <c r="K129" s="827"/>
    </row>
    <row r="130" spans="1:11" outlineLevel="1" x14ac:dyDescent="0.2">
      <c r="A130" s="558"/>
      <c r="B130" s="844"/>
      <c r="C130" s="440">
        <v>121</v>
      </c>
      <c r="D130" s="456"/>
      <c r="E130" s="456"/>
      <c r="F130" s="448">
        <f t="shared" si="23"/>
        <v>0</v>
      </c>
      <c r="G130" s="446"/>
      <c r="H130" s="569"/>
      <c r="I130" s="569"/>
      <c r="J130" s="448">
        <f t="shared" si="22"/>
        <v>0</v>
      </c>
      <c r="K130" s="827"/>
    </row>
    <row r="131" spans="1:11" outlineLevel="1" x14ac:dyDescent="0.2">
      <c r="A131" s="558"/>
      <c r="B131" s="844"/>
      <c r="C131" s="440">
        <v>122</v>
      </c>
      <c r="D131" s="456"/>
      <c r="E131" s="456"/>
      <c r="F131" s="448">
        <f t="shared" si="23"/>
        <v>0</v>
      </c>
      <c r="G131" s="446"/>
      <c r="H131" s="569"/>
      <c r="I131" s="569"/>
      <c r="J131" s="448">
        <f t="shared" si="22"/>
        <v>0</v>
      </c>
      <c r="K131" s="827"/>
    </row>
    <row r="132" spans="1:11" outlineLevel="1" x14ac:dyDescent="0.2">
      <c r="A132" s="558"/>
      <c r="B132" s="844"/>
      <c r="C132" s="440">
        <v>123</v>
      </c>
      <c r="D132" s="456"/>
      <c r="E132" s="456"/>
      <c r="F132" s="448">
        <f t="shared" si="23"/>
        <v>0</v>
      </c>
      <c r="G132" s="446"/>
      <c r="H132" s="569"/>
      <c r="I132" s="569"/>
      <c r="J132" s="448">
        <f t="shared" si="22"/>
        <v>0</v>
      </c>
      <c r="K132" s="827"/>
    </row>
    <row r="133" spans="1:11" outlineLevel="1" x14ac:dyDescent="0.2">
      <c r="A133" s="558"/>
      <c r="B133" s="844"/>
      <c r="C133" s="440">
        <v>124</v>
      </c>
      <c r="D133" s="456"/>
      <c r="E133" s="456"/>
      <c r="F133" s="448">
        <f t="shared" si="23"/>
        <v>0</v>
      </c>
      <c r="G133" s="446"/>
      <c r="H133" s="569"/>
      <c r="I133" s="569"/>
      <c r="J133" s="448">
        <f t="shared" si="22"/>
        <v>0</v>
      </c>
      <c r="K133" s="827"/>
    </row>
    <row r="134" spans="1:11" outlineLevel="1" x14ac:dyDescent="0.2">
      <c r="A134" s="558"/>
      <c r="B134" s="844"/>
      <c r="C134" s="440">
        <v>125</v>
      </c>
      <c r="D134" s="456"/>
      <c r="E134" s="456"/>
      <c r="F134" s="448">
        <f t="shared" si="23"/>
        <v>0</v>
      </c>
      <c r="G134" s="446"/>
      <c r="H134" s="569"/>
      <c r="I134" s="569"/>
      <c r="J134" s="448">
        <f t="shared" si="22"/>
        <v>0</v>
      </c>
      <c r="K134" s="827"/>
    </row>
    <row r="135" spans="1:11" outlineLevel="1" x14ac:dyDescent="0.2">
      <c r="A135" s="558"/>
      <c r="B135" s="844"/>
      <c r="C135" s="440">
        <v>126</v>
      </c>
      <c r="D135" s="456"/>
      <c r="E135" s="456"/>
      <c r="F135" s="448">
        <f t="shared" si="23"/>
        <v>0</v>
      </c>
      <c r="G135" s="446"/>
      <c r="H135" s="569"/>
      <c r="I135" s="569"/>
      <c r="J135" s="448">
        <f t="shared" si="22"/>
        <v>0</v>
      </c>
      <c r="K135" s="827"/>
    </row>
    <row r="136" spans="1:11" x14ac:dyDescent="0.2">
      <c r="A136" s="499" t="s">
        <v>1424</v>
      </c>
      <c r="B136" s="469"/>
      <c r="C136" s="440">
        <v>127</v>
      </c>
      <c r="D136" s="754"/>
      <c r="E136" s="754"/>
      <c r="F136" s="441"/>
      <c r="G136" s="441">
        <f>SUM(G137:G156)</f>
        <v>0</v>
      </c>
      <c r="H136" s="441">
        <f t="shared" ref="H136:I136" si="24">SUM(H137:H156)</f>
        <v>0</v>
      </c>
      <c r="I136" s="441">
        <f t="shared" si="24"/>
        <v>0</v>
      </c>
      <c r="J136" s="441">
        <f>SUM(J137:J156)</f>
        <v>0</v>
      </c>
      <c r="K136" s="442" cm="1">
        <f t="array" ref="K136">SUMPRODUCT((K137:K156=$S$2)*J137:J156)</f>
        <v>0</v>
      </c>
    </row>
    <row r="137" spans="1:11" outlineLevel="1" x14ac:dyDescent="0.2">
      <c r="A137" s="557"/>
      <c r="B137" s="844"/>
      <c r="C137" s="440">
        <v>128</v>
      </c>
      <c r="D137" s="456"/>
      <c r="E137" s="456"/>
      <c r="F137" s="448">
        <f>YEARFRAC(D137,E137)*12</f>
        <v>0</v>
      </c>
      <c r="G137" s="446"/>
      <c r="H137" s="569"/>
      <c r="I137" s="569"/>
      <c r="J137" s="448">
        <f>G137+H137+I137</f>
        <v>0</v>
      </c>
      <c r="K137" s="827"/>
    </row>
    <row r="138" spans="1:11" outlineLevel="1" x14ac:dyDescent="0.2">
      <c r="A138" s="557"/>
      <c r="B138" s="844"/>
      <c r="C138" s="440">
        <v>129</v>
      </c>
      <c r="D138" s="456"/>
      <c r="E138" s="456"/>
      <c r="F138" s="448">
        <f t="shared" ref="F138:F146" si="25">YEARFRAC(D138,E138)*12</f>
        <v>0</v>
      </c>
      <c r="G138" s="446"/>
      <c r="H138" s="569"/>
      <c r="I138" s="569"/>
      <c r="J138" s="448">
        <f t="shared" ref="J138:J156" si="26">G138+H138+I138</f>
        <v>0</v>
      </c>
      <c r="K138" s="827"/>
    </row>
    <row r="139" spans="1:11" outlineLevel="1" x14ac:dyDescent="0.2">
      <c r="A139" s="557"/>
      <c r="B139" s="844"/>
      <c r="C139" s="440">
        <v>130</v>
      </c>
      <c r="D139" s="456"/>
      <c r="E139" s="456"/>
      <c r="F139" s="448">
        <f t="shared" si="25"/>
        <v>0</v>
      </c>
      <c r="G139" s="446"/>
      <c r="H139" s="569"/>
      <c r="I139" s="569"/>
      <c r="J139" s="448">
        <f t="shared" si="26"/>
        <v>0</v>
      </c>
      <c r="K139" s="827"/>
    </row>
    <row r="140" spans="1:11" outlineLevel="1" x14ac:dyDescent="0.2">
      <c r="A140" s="557"/>
      <c r="B140" s="844"/>
      <c r="C140" s="440">
        <v>131</v>
      </c>
      <c r="D140" s="456"/>
      <c r="E140" s="456"/>
      <c r="F140" s="448">
        <f t="shared" si="25"/>
        <v>0</v>
      </c>
      <c r="G140" s="446"/>
      <c r="H140" s="569"/>
      <c r="I140" s="569"/>
      <c r="J140" s="448">
        <f t="shared" si="26"/>
        <v>0</v>
      </c>
      <c r="K140" s="827"/>
    </row>
    <row r="141" spans="1:11" outlineLevel="1" x14ac:dyDescent="0.2">
      <c r="A141" s="557"/>
      <c r="B141" s="844"/>
      <c r="C141" s="440">
        <v>132</v>
      </c>
      <c r="D141" s="456"/>
      <c r="E141" s="456"/>
      <c r="F141" s="448">
        <f t="shared" si="25"/>
        <v>0</v>
      </c>
      <c r="G141" s="446"/>
      <c r="H141" s="569"/>
      <c r="I141" s="569"/>
      <c r="J141" s="448">
        <f t="shared" si="26"/>
        <v>0</v>
      </c>
      <c r="K141" s="827"/>
    </row>
    <row r="142" spans="1:11" outlineLevel="1" x14ac:dyDescent="0.2">
      <c r="A142" s="557"/>
      <c r="B142" s="844"/>
      <c r="C142" s="440">
        <v>133</v>
      </c>
      <c r="D142" s="456"/>
      <c r="E142" s="456"/>
      <c r="F142" s="448">
        <f t="shared" si="25"/>
        <v>0</v>
      </c>
      <c r="G142" s="446"/>
      <c r="H142" s="569"/>
      <c r="I142" s="569"/>
      <c r="J142" s="448">
        <f t="shared" si="26"/>
        <v>0</v>
      </c>
      <c r="K142" s="827"/>
    </row>
    <row r="143" spans="1:11" outlineLevel="1" x14ac:dyDescent="0.2">
      <c r="A143" s="557"/>
      <c r="B143" s="844"/>
      <c r="C143" s="440">
        <v>134</v>
      </c>
      <c r="D143" s="456"/>
      <c r="E143" s="456"/>
      <c r="F143" s="448">
        <f t="shared" si="25"/>
        <v>0</v>
      </c>
      <c r="G143" s="446"/>
      <c r="H143" s="569"/>
      <c r="I143" s="569"/>
      <c r="J143" s="448">
        <f t="shared" si="26"/>
        <v>0</v>
      </c>
      <c r="K143" s="827"/>
    </row>
    <row r="144" spans="1:11" outlineLevel="1" x14ac:dyDescent="0.2">
      <c r="A144" s="557"/>
      <c r="B144" s="844"/>
      <c r="C144" s="440">
        <v>135</v>
      </c>
      <c r="D144" s="456"/>
      <c r="E144" s="456"/>
      <c r="F144" s="448">
        <f t="shared" si="25"/>
        <v>0</v>
      </c>
      <c r="G144" s="446"/>
      <c r="H144" s="569"/>
      <c r="I144" s="569"/>
      <c r="J144" s="448">
        <f t="shared" si="26"/>
        <v>0</v>
      </c>
      <c r="K144" s="827"/>
    </row>
    <row r="145" spans="1:11" outlineLevel="1" x14ac:dyDescent="0.2">
      <c r="A145" s="557"/>
      <c r="B145" s="844"/>
      <c r="C145" s="440">
        <v>136</v>
      </c>
      <c r="D145" s="456"/>
      <c r="E145" s="456"/>
      <c r="F145" s="448">
        <f t="shared" si="25"/>
        <v>0</v>
      </c>
      <c r="G145" s="446"/>
      <c r="H145" s="569"/>
      <c r="I145" s="569"/>
      <c r="J145" s="448">
        <f t="shared" si="26"/>
        <v>0</v>
      </c>
      <c r="K145" s="827"/>
    </row>
    <row r="146" spans="1:11" outlineLevel="1" x14ac:dyDescent="0.2">
      <c r="A146" s="557"/>
      <c r="B146" s="844"/>
      <c r="C146" s="440">
        <v>137</v>
      </c>
      <c r="D146" s="456"/>
      <c r="E146" s="456"/>
      <c r="F146" s="448">
        <f t="shared" si="25"/>
        <v>0</v>
      </c>
      <c r="G146" s="446"/>
      <c r="H146" s="569"/>
      <c r="I146" s="569"/>
      <c r="J146" s="448">
        <f t="shared" si="26"/>
        <v>0</v>
      </c>
      <c r="K146" s="827"/>
    </row>
    <row r="147" spans="1:11" outlineLevel="1" x14ac:dyDescent="0.2">
      <c r="A147" s="557"/>
      <c r="B147" s="844"/>
      <c r="C147" s="440">
        <v>138</v>
      </c>
      <c r="D147" s="456"/>
      <c r="E147" s="456"/>
      <c r="F147" s="448">
        <f>YEARFRAC(D147,E147)*12</f>
        <v>0</v>
      </c>
      <c r="G147" s="446"/>
      <c r="H147" s="569"/>
      <c r="I147" s="569"/>
      <c r="J147" s="448">
        <f t="shared" si="26"/>
        <v>0</v>
      </c>
      <c r="K147" s="827"/>
    </row>
    <row r="148" spans="1:11" outlineLevel="1" x14ac:dyDescent="0.2">
      <c r="A148" s="557"/>
      <c r="B148" s="844"/>
      <c r="C148" s="440">
        <v>139</v>
      </c>
      <c r="D148" s="456"/>
      <c r="E148" s="456"/>
      <c r="F148" s="448">
        <f t="shared" ref="F148:F156" si="27">YEARFRAC(D148,E148)*12</f>
        <v>0</v>
      </c>
      <c r="G148" s="446"/>
      <c r="H148" s="569"/>
      <c r="I148" s="569"/>
      <c r="J148" s="448">
        <f t="shared" si="26"/>
        <v>0</v>
      </c>
      <c r="K148" s="827"/>
    </row>
    <row r="149" spans="1:11" outlineLevel="1" x14ac:dyDescent="0.2">
      <c r="A149" s="557"/>
      <c r="B149" s="844"/>
      <c r="C149" s="440">
        <v>140</v>
      </c>
      <c r="D149" s="456"/>
      <c r="E149" s="456"/>
      <c r="F149" s="448">
        <f t="shared" si="27"/>
        <v>0</v>
      </c>
      <c r="G149" s="446"/>
      <c r="H149" s="569"/>
      <c r="I149" s="569"/>
      <c r="J149" s="448">
        <f t="shared" si="26"/>
        <v>0</v>
      </c>
      <c r="K149" s="827"/>
    </row>
    <row r="150" spans="1:11" outlineLevel="1" x14ac:dyDescent="0.2">
      <c r="A150" s="557"/>
      <c r="B150" s="844"/>
      <c r="C150" s="440">
        <v>141</v>
      </c>
      <c r="D150" s="456"/>
      <c r="E150" s="456"/>
      <c r="F150" s="448">
        <f t="shared" si="27"/>
        <v>0</v>
      </c>
      <c r="G150" s="446"/>
      <c r="H150" s="569"/>
      <c r="I150" s="569"/>
      <c r="J150" s="448">
        <f t="shared" si="26"/>
        <v>0</v>
      </c>
      <c r="K150" s="827"/>
    </row>
    <row r="151" spans="1:11" outlineLevel="1" x14ac:dyDescent="0.2">
      <c r="A151" s="557"/>
      <c r="B151" s="844"/>
      <c r="C151" s="440">
        <v>142</v>
      </c>
      <c r="D151" s="456"/>
      <c r="E151" s="456"/>
      <c r="F151" s="448">
        <f t="shared" si="27"/>
        <v>0</v>
      </c>
      <c r="G151" s="446"/>
      <c r="H151" s="569"/>
      <c r="I151" s="569"/>
      <c r="J151" s="448">
        <f t="shared" si="26"/>
        <v>0</v>
      </c>
      <c r="K151" s="827"/>
    </row>
    <row r="152" spans="1:11" outlineLevel="1" x14ac:dyDescent="0.2">
      <c r="A152" s="557"/>
      <c r="B152" s="844"/>
      <c r="C152" s="440">
        <v>143</v>
      </c>
      <c r="D152" s="456"/>
      <c r="E152" s="456"/>
      <c r="F152" s="448">
        <f t="shared" si="27"/>
        <v>0</v>
      </c>
      <c r="G152" s="446"/>
      <c r="H152" s="569"/>
      <c r="I152" s="569"/>
      <c r="J152" s="448">
        <f t="shared" si="26"/>
        <v>0</v>
      </c>
      <c r="K152" s="827"/>
    </row>
    <row r="153" spans="1:11" outlineLevel="1" x14ac:dyDescent="0.2">
      <c r="A153" s="557"/>
      <c r="B153" s="844"/>
      <c r="C153" s="440">
        <v>144</v>
      </c>
      <c r="D153" s="456"/>
      <c r="E153" s="456"/>
      <c r="F153" s="448">
        <f t="shared" si="27"/>
        <v>0</v>
      </c>
      <c r="G153" s="446"/>
      <c r="H153" s="569"/>
      <c r="I153" s="569"/>
      <c r="J153" s="448">
        <f t="shared" si="26"/>
        <v>0</v>
      </c>
      <c r="K153" s="827"/>
    </row>
    <row r="154" spans="1:11" outlineLevel="1" x14ac:dyDescent="0.2">
      <c r="A154" s="557"/>
      <c r="B154" s="844"/>
      <c r="C154" s="440">
        <v>145</v>
      </c>
      <c r="D154" s="456"/>
      <c r="E154" s="456"/>
      <c r="F154" s="448">
        <f t="shared" si="27"/>
        <v>0</v>
      </c>
      <c r="G154" s="446"/>
      <c r="H154" s="569"/>
      <c r="I154" s="569"/>
      <c r="J154" s="448">
        <f t="shared" si="26"/>
        <v>0</v>
      </c>
      <c r="K154" s="827"/>
    </row>
    <row r="155" spans="1:11" outlineLevel="1" x14ac:dyDescent="0.2">
      <c r="A155" s="557"/>
      <c r="B155" s="844"/>
      <c r="C155" s="440">
        <v>146</v>
      </c>
      <c r="D155" s="456"/>
      <c r="E155" s="456"/>
      <c r="F155" s="448">
        <f t="shared" si="27"/>
        <v>0</v>
      </c>
      <c r="G155" s="446"/>
      <c r="H155" s="569"/>
      <c r="I155" s="569"/>
      <c r="J155" s="448">
        <f t="shared" si="26"/>
        <v>0</v>
      </c>
      <c r="K155" s="827"/>
    </row>
    <row r="156" spans="1:11" outlineLevel="1" x14ac:dyDescent="0.2">
      <c r="A156" s="557"/>
      <c r="B156" s="844"/>
      <c r="C156" s="440">
        <v>147</v>
      </c>
      <c r="D156" s="456"/>
      <c r="E156" s="456"/>
      <c r="F156" s="448">
        <f t="shared" si="27"/>
        <v>0</v>
      </c>
      <c r="G156" s="446"/>
      <c r="H156" s="569"/>
      <c r="I156" s="569"/>
      <c r="J156" s="448">
        <f t="shared" si="26"/>
        <v>0</v>
      </c>
      <c r="K156" s="827"/>
    </row>
    <row r="157" spans="1:11" ht="25.5" x14ac:dyDescent="0.2">
      <c r="A157" s="559" t="s">
        <v>1425</v>
      </c>
      <c r="B157" s="469"/>
      <c r="C157" s="440">
        <v>148</v>
      </c>
      <c r="D157" s="754"/>
      <c r="E157" s="754"/>
      <c r="F157" s="441"/>
      <c r="G157" s="441">
        <f>SUM(G158:G177)</f>
        <v>0</v>
      </c>
      <c r="H157" s="441">
        <f t="shared" ref="H157:I157" si="28">SUM(H158:H177)</f>
        <v>0</v>
      </c>
      <c r="I157" s="441">
        <f t="shared" si="28"/>
        <v>0</v>
      </c>
      <c r="J157" s="441">
        <f>SUM(J158:J177)</f>
        <v>0</v>
      </c>
      <c r="K157" s="442" cm="1">
        <f t="array" ref="K157">SUMPRODUCT((K158:K177=$S$2)*J158:J177)</f>
        <v>0</v>
      </c>
    </row>
    <row r="158" spans="1:11" outlineLevel="1" x14ac:dyDescent="0.2">
      <c r="A158" s="558"/>
      <c r="B158" s="844"/>
      <c r="C158" s="440">
        <v>149</v>
      </c>
      <c r="D158" s="456"/>
      <c r="E158" s="456"/>
      <c r="F158" s="448">
        <f>YEARFRAC(D158,E158)*12</f>
        <v>0</v>
      </c>
      <c r="G158" s="446"/>
      <c r="H158" s="569"/>
      <c r="I158" s="569"/>
      <c r="J158" s="448">
        <f>G158+H158+I158</f>
        <v>0</v>
      </c>
      <c r="K158" s="827"/>
    </row>
    <row r="159" spans="1:11" outlineLevel="1" x14ac:dyDescent="0.2">
      <c r="A159" s="558"/>
      <c r="B159" s="844"/>
      <c r="C159" s="440">
        <v>150</v>
      </c>
      <c r="D159" s="456"/>
      <c r="E159" s="456"/>
      <c r="F159" s="448">
        <f t="shared" ref="F159:F167" si="29">YEARFRAC(D159,E159)*12</f>
        <v>0</v>
      </c>
      <c r="G159" s="446"/>
      <c r="H159" s="569"/>
      <c r="I159" s="569"/>
      <c r="J159" s="448">
        <f t="shared" ref="J159:J177" si="30">G159+H159+I159</f>
        <v>0</v>
      </c>
      <c r="K159" s="827"/>
    </row>
    <row r="160" spans="1:11" outlineLevel="1" x14ac:dyDescent="0.2">
      <c r="A160" s="558"/>
      <c r="B160" s="844"/>
      <c r="C160" s="440">
        <v>151</v>
      </c>
      <c r="D160" s="456"/>
      <c r="E160" s="456"/>
      <c r="F160" s="448">
        <f t="shared" si="29"/>
        <v>0</v>
      </c>
      <c r="G160" s="446"/>
      <c r="H160" s="569"/>
      <c r="I160" s="569"/>
      <c r="J160" s="448">
        <f t="shared" si="30"/>
        <v>0</v>
      </c>
      <c r="K160" s="827"/>
    </row>
    <row r="161" spans="1:11" outlineLevel="1" x14ac:dyDescent="0.2">
      <c r="A161" s="558"/>
      <c r="B161" s="844"/>
      <c r="C161" s="440">
        <v>152</v>
      </c>
      <c r="D161" s="456"/>
      <c r="E161" s="456"/>
      <c r="F161" s="448">
        <f t="shared" si="29"/>
        <v>0</v>
      </c>
      <c r="G161" s="446"/>
      <c r="H161" s="569"/>
      <c r="I161" s="569"/>
      <c r="J161" s="448">
        <f t="shared" si="30"/>
        <v>0</v>
      </c>
      <c r="K161" s="827"/>
    </row>
    <row r="162" spans="1:11" outlineLevel="1" x14ac:dyDescent="0.2">
      <c r="A162" s="558"/>
      <c r="B162" s="844"/>
      <c r="C162" s="440">
        <v>153</v>
      </c>
      <c r="D162" s="456"/>
      <c r="E162" s="456"/>
      <c r="F162" s="448">
        <f t="shared" si="29"/>
        <v>0</v>
      </c>
      <c r="G162" s="446"/>
      <c r="H162" s="569"/>
      <c r="I162" s="569"/>
      <c r="J162" s="448">
        <f t="shared" si="30"/>
        <v>0</v>
      </c>
      <c r="K162" s="827"/>
    </row>
    <row r="163" spans="1:11" outlineLevel="1" x14ac:dyDescent="0.2">
      <c r="A163" s="558"/>
      <c r="B163" s="844"/>
      <c r="C163" s="440">
        <v>154</v>
      </c>
      <c r="D163" s="456"/>
      <c r="E163" s="456"/>
      <c r="F163" s="448">
        <f t="shared" si="29"/>
        <v>0</v>
      </c>
      <c r="G163" s="446"/>
      <c r="H163" s="569"/>
      <c r="I163" s="569"/>
      <c r="J163" s="448">
        <f t="shared" si="30"/>
        <v>0</v>
      </c>
      <c r="K163" s="827"/>
    </row>
    <row r="164" spans="1:11" outlineLevel="1" x14ac:dyDescent="0.2">
      <c r="A164" s="558"/>
      <c r="B164" s="844"/>
      <c r="C164" s="440">
        <v>155</v>
      </c>
      <c r="D164" s="456"/>
      <c r="E164" s="456"/>
      <c r="F164" s="448">
        <f t="shared" si="29"/>
        <v>0</v>
      </c>
      <c r="G164" s="446"/>
      <c r="H164" s="569"/>
      <c r="I164" s="569"/>
      <c r="J164" s="448">
        <f t="shared" si="30"/>
        <v>0</v>
      </c>
      <c r="K164" s="827"/>
    </row>
    <row r="165" spans="1:11" outlineLevel="1" x14ac:dyDescent="0.2">
      <c r="A165" s="558"/>
      <c r="B165" s="844"/>
      <c r="C165" s="440">
        <v>156</v>
      </c>
      <c r="D165" s="456"/>
      <c r="E165" s="456"/>
      <c r="F165" s="448">
        <f t="shared" si="29"/>
        <v>0</v>
      </c>
      <c r="G165" s="446"/>
      <c r="H165" s="569"/>
      <c r="I165" s="569"/>
      <c r="J165" s="448">
        <f t="shared" si="30"/>
        <v>0</v>
      </c>
      <c r="K165" s="827"/>
    </row>
    <row r="166" spans="1:11" outlineLevel="1" x14ac:dyDescent="0.2">
      <c r="A166" s="558"/>
      <c r="B166" s="844"/>
      <c r="C166" s="440">
        <v>157</v>
      </c>
      <c r="D166" s="456"/>
      <c r="E166" s="456"/>
      <c r="F166" s="448">
        <f t="shared" si="29"/>
        <v>0</v>
      </c>
      <c r="G166" s="446"/>
      <c r="H166" s="569"/>
      <c r="I166" s="569"/>
      <c r="J166" s="448">
        <f t="shared" si="30"/>
        <v>0</v>
      </c>
      <c r="K166" s="827"/>
    </row>
    <row r="167" spans="1:11" outlineLevel="1" x14ac:dyDescent="0.2">
      <c r="A167" s="558"/>
      <c r="B167" s="844"/>
      <c r="C167" s="440">
        <v>158</v>
      </c>
      <c r="D167" s="456"/>
      <c r="E167" s="456"/>
      <c r="F167" s="448">
        <f t="shared" si="29"/>
        <v>0</v>
      </c>
      <c r="G167" s="446"/>
      <c r="H167" s="569"/>
      <c r="I167" s="569"/>
      <c r="J167" s="448">
        <f t="shared" si="30"/>
        <v>0</v>
      </c>
      <c r="K167" s="827"/>
    </row>
    <row r="168" spans="1:11" outlineLevel="1" x14ac:dyDescent="0.2">
      <c r="A168" s="558"/>
      <c r="B168" s="844"/>
      <c r="C168" s="440">
        <v>159</v>
      </c>
      <c r="D168" s="456"/>
      <c r="E168" s="456"/>
      <c r="F168" s="448">
        <f>YEARFRAC(D168,E168)*12</f>
        <v>0</v>
      </c>
      <c r="G168" s="446"/>
      <c r="H168" s="569"/>
      <c r="I168" s="569"/>
      <c r="J168" s="448">
        <f t="shared" si="30"/>
        <v>0</v>
      </c>
      <c r="K168" s="827"/>
    </row>
    <row r="169" spans="1:11" outlineLevel="1" x14ac:dyDescent="0.2">
      <c r="A169" s="558"/>
      <c r="B169" s="844"/>
      <c r="C169" s="440">
        <v>160</v>
      </c>
      <c r="D169" s="456"/>
      <c r="E169" s="456"/>
      <c r="F169" s="448">
        <f t="shared" ref="F169:F177" si="31">YEARFRAC(D169,E169)*12</f>
        <v>0</v>
      </c>
      <c r="G169" s="446"/>
      <c r="H169" s="569"/>
      <c r="I169" s="569"/>
      <c r="J169" s="448">
        <f t="shared" si="30"/>
        <v>0</v>
      </c>
      <c r="K169" s="827"/>
    </row>
    <row r="170" spans="1:11" outlineLevel="1" x14ac:dyDescent="0.2">
      <c r="A170" s="558"/>
      <c r="B170" s="844"/>
      <c r="C170" s="440">
        <v>161</v>
      </c>
      <c r="D170" s="456"/>
      <c r="E170" s="456"/>
      <c r="F170" s="448">
        <f t="shared" si="31"/>
        <v>0</v>
      </c>
      <c r="G170" s="446"/>
      <c r="H170" s="569"/>
      <c r="I170" s="569"/>
      <c r="J170" s="448">
        <f t="shared" si="30"/>
        <v>0</v>
      </c>
      <c r="K170" s="827"/>
    </row>
    <row r="171" spans="1:11" outlineLevel="1" x14ac:dyDescent="0.2">
      <c r="A171" s="558"/>
      <c r="B171" s="844"/>
      <c r="C171" s="440">
        <v>162</v>
      </c>
      <c r="D171" s="456"/>
      <c r="E171" s="456"/>
      <c r="F171" s="448">
        <f t="shared" si="31"/>
        <v>0</v>
      </c>
      <c r="G171" s="446"/>
      <c r="H171" s="569"/>
      <c r="I171" s="569"/>
      <c r="J171" s="448">
        <f t="shared" si="30"/>
        <v>0</v>
      </c>
      <c r="K171" s="827"/>
    </row>
    <row r="172" spans="1:11" outlineLevel="1" x14ac:dyDescent="0.2">
      <c r="A172" s="558"/>
      <c r="B172" s="844"/>
      <c r="C172" s="440">
        <v>163</v>
      </c>
      <c r="D172" s="456"/>
      <c r="E172" s="456"/>
      <c r="F172" s="448">
        <f t="shared" si="31"/>
        <v>0</v>
      </c>
      <c r="G172" s="446"/>
      <c r="H172" s="569"/>
      <c r="I172" s="569"/>
      <c r="J172" s="448">
        <f t="shared" si="30"/>
        <v>0</v>
      </c>
      <c r="K172" s="827"/>
    </row>
    <row r="173" spans="1:11" outlineLevel="1" x14ac:dyDescent="0.2">
      <c r="A173" s="558"/>
      <c r="B173" s="844"/>
      <c r="C173" s="440">
        <v>164</v>
      </c>
      <c r="D173" s="456"/>
      <c r="E173" s="456"/>
      <c r="F173" s="448">
        <f t="shared" si="31"/>
        <v>0</v>
      </c>
      <c r="G173" s="446"/>
      <c r="H173" s="569"/>
      <c r="I173" s="569"/>
      <c r="J173" s="448">
        <f t="shared" si="30"/>
        <v>0</v>
      </c>
      <c r="K173" s="827"/>
    </row>
    <row r="174" spans="1:11" outlineLevel="1" x14ac:dyDescent="0.2">
      <c r="A174" s="558"/>
      <c r="B174" s="844"/>
      <c r="C174" s="440">
        <v>165</v>
      </c>
      <c r="D174" s="456"/>
      <c r="E174" s="456"/>
      <c r="F174" s="448">
        <f t="shared" si="31"/>
        <v>0</v>
      </c>
      <c r="G174" s="446"/>
      <c r="H174" s="569"/>
      <c r="I174" s="569"/>
      <c r="J174" s="448">
        <f t="shared" si="30"/>
        <v>0</v>
      </c>
      <c r="K174" s="827"/>
    </row>
    <row r="175" spans="1:11" outlineLevel="1" x14ac:dyDescent="0.2">
      <c r="A175" s="558"/>
      <c r="B175" s="844"/>
      <c r="C175" s="440">
        <v>166</v>
      </c>
      <c r="D175" s="456"/>
      <c r="E175" s="456"/>
      <c r="F175" s="448">
        <f t="shared" si="31"/>
        <v>0</v>
      </c>
      <c r="G175" s="446"/>
      <c r="H175" s="569"/>
      <c r="I175" s="569"/>
      <c r="J175" s="448">
        <f t="shared" si="30"/>
        <v>0</v>
      </c>
      <c r="K175" s="827"/>
    </row>
    <row r="176" spans="1:11" outlineLevel="1" x14ac:dyDescent="0.2">
      <c r="A176" s="558"/>
      <c r="B176" s="844"/>
      <c r="C176" s="440">
        <v>167</v>
      </c>
      <c r="D176" s="456"/>
      <c r="E176" s="456"/>
      <c r="F176" s="448">
        <f t="shared" si="31"/>
        <v>0</v>
      </c>
      <c r="G176" s="446"/>
      <c r="H176" s="569"/>
      <c r="I176" s="569"/>
      <c r="J176" s="448">
        <f t="shared" si="30"/>
        <v>0</v>
      </c>
      <c r="K176" s="827"/>
    </row>
    <row r="177" spans="1:11" outlineLevel="1" x14ac:dyDescent="0.2">
      <c r="A177" s="558"/>
      <c r="B177" s="844"/>
      <c r="C177" s="440">
        <v>168</v>
      </c>
      <c r="D177" s="456"/>
      <c r="E177" s="456"/>
      <c r="F177" s="448">
        <f t="shared" si="31"/>
        <v>0</v>
      </c>
      <c r="G177" s="446"/>
      <c r="H177" s="569"/>
      <c r="I177" s="569"/>
      <c r="J177" s="448">
        <f t="shared" si="30"/>
        <v>0</v>
      </c>
      <c r="K177" s="827"/>
    </row>
    <row r="178" spans="1:11" ht="25.5" x14ac:dyDescent="0.2">
      <c r="A178" s="499" t="s">
        <v>1426</v>
      </c>
      <c r="B178" s="469"/>
      <c r="C178" s="440">
        <v>169</v>
      </c>
      <c r="D178" s="754"/>
      <c r="E178" s="754"/>
      <c r="F178" s="441"/>
      <c r="G178" s="441">
        <f>SUM(G179:G198)</f>
        <v>0</v>
      </c>
      <c r="H178" s="441">
        <f t="shared" ref="H178:I178" si="32">SUM(H179:H198)</f>
        <v>0</v>
      </c>
      <c r="I178" s="441">
        <f t="shared" si="32"/>
        <v>0</v>
      </c>
      <c r="J178" s="441">
        <f>SUM(J179:J198)</f>
        <v>0</v>
      </c>
      <c r="K178" s="442" cm="1">
        <f t="array" ref="K178">SUMPRODUCT((K179:K198=$S$2)*J179:J198)</f>
        <v>0</v>
      </c>
    </row>
    <row r="179" spans="1:11" outlineLevel="1" x14ac:dyDescent="0.2">
      <c r="A179" s="558"/>
      <c r="B179" s="844"/>
      <c r="C179" s="440">
        <v>170</v>
      </c>
      <c r="D179" s="456"/>
      <c r="E179" s="456"/>
      <c r="F179" s="448">
        <f>YEARFRAC(D179,E179)*12</f>
        <v>0</v>
      </c>
      <c r="G179" s="446"/>
      <c r="H179" s="569"/>
      <c r="I179" s="569"/>
      <c r="J179" s="448">
        <f>G179+H179+I179</f>
        <v>0</v>
      </c>
      <c r="K179" s="827"/>
    </row>
    <row r="180" spans="1:11" outlineLevel="1" x14ac:dyDescent="0.2">
      <c r="A180" s="558"/>
      <c r="B180" s="844"/>
      <c r="C180" s="440">
        <v>171</v>
      </c>
      <c r="D180" s="456"/>
      <c r="E180" s="456"/>
      <c r="F180" s="448">
        <f t="shared" ref="F180:F188" si="33">YEARFRAC(D180,E180)*12</f>
        <v>0</v>
      </c>
      <c r="G180" s="446"/>
      <c r="H180" s="569"/>
      <c r="I180" s="569"/>
      <c r="J180" s="448">
        <f t="shared" ref="J180:J198" si="34">G180+H180+I180</f>
        <v>0</v>
      </c>
      <c r="K180" s="827"/>
    </row>
    <row r="181" spans="1:11" outlineLevel="1" x14ac:dyDescent="0.2">
      <c r="A181" s="558"/>
      <c r="B181" s="844"/>
      <c r="C181" s="440">
        <v>172</v>
      </c>
      <c r="D181" s="456"/>
      <c r="E181" s="456"/>
      <c r="F181" s="448">
        <f t="shared" si="33"/>
        <v>0</v>
      </c>
      <c r="G181" s="446"/>
      <c r="H181" s="569"/>
      <c r="I181" s="569"/>
      <c r="J181" s="448">
        <f t="shared" si="34"/>
        <v>0</v>
      </c>
      <c r="K181" s="827"/>
    </row>
    <row r="182" spans="1:11" outlineLevel="1" x14ac:dyDescent="0.2">
      <c r="A182" s="558"/>
      <c r="B182" s="844"/>
      <c r="C182" s="440">
        <v>173</v>
      </c>
      <c r="D182" s="456"/>
      <c r="E182" s="456"/>
      <c r="F182" s="448">
        <f t="shared" si="33"/>
        <v>0</v>
      </c>
      <c r="G182" s="446"/>
      <c r="H182" s="569"/>
      <c r="I182" s="569"/>
      <c r="J182" s="448">
        <f t="shared" si="34"/>
        <v>0</v>
      </c>
      <c r="K182" s="827"/>
    </row>
    <row r="183" spans="1:11" outlineLevel="1" x14ac:dyDescent="0.2">
      <c r="A183" s="558"/>
      <c r="B183" s="844"/>
      <c r="C183" s="440">
        <v>174</v>
      </c>
      <c r="D183" s="456"/>
      <c r="E183" s="456"/>
      <c r="F183" s="448">
        <f t="shared" si="33"/>
        <v>0</v>
      </c>
      <c r="G183" s="446"/>
      <c r="H183" s="569"/>
      <c r="I183" s="569"/>
      <c r="J183" s="448">
        <f t="shared" si="34"/>
        <v>0</v>
      </c>
      <c r="K183" s="827"/>
    </row>
    <row r="184" spans="1:11" outlineLevel="1" x14ac:dyDescent="0.2">
      <c r="A184" s="558"/>
      <c r="B184" s="844"/>
      <c r="C184" s="440">
        <v>175</v>
      </c>
      <c r="D184" s="456"/>
      <c r="E184" s="456"/>
      <c r="F184" s="448">
        <f t="shared" si="33"/>
        <v>0</v>
      </c>
      <c r="G184" s="446"/>
      <c r="H184" s="569"/>
      <c r="I184" s="569"/>
      <c r="J184" s="448">
        <f t="shared" si="34"/>
        <v>0</v>
      </c>
      <c r="K184" s="827"/>
    </row>
    <row r="185" spans="1:11" outlineLevel="1" x14ac:dyDescent="0.2">
      <c r="A185" s="558"/>
      <c r="B185" s="844"/>
      <c r="C185" s="440">
        <v>176</v>
      </c>
      <c r="D185" s="456"/>
      <c r="E185" s="456"/>
      <c r="F185" s="448">
        <f t="shared" si="33"/>
        <v>0</v>
      </c>
      <c r="G185" s="446"/>
      <c r="H185" s="569"/>
      <c r="I185" s="569"/>
      <c r="J185" s="448">
        <f t="shared" si="34"/>
        <v>0</v>
      </c>
      <c r="K185" s="827"/>
    </row>
    <row r="186" spans="1:11" outlineLevel="1" x14ac:dyDescent="0.2">
      <c r="A186" s="558"/>
      <c r="B186" s="844"/>
      <c r="C186" s="440">
        <v>177</v>
      </c>
      <c r="D186" s="456"/>
      <c r="E186" s="456"/>
      <c r="F186" s="448">
        <f t="shared" si="33"/>
        <v>0</v>
      </c>
      <c r="G186" s="446"/>
      <c r="H186" s="569"/>
      <c r="I186" s="569"/>
      <c r="J186" s="448">
        <f t="shared" si="34"/>
        <v>0</v>
      </c>
      <c r="K186" s="827"/>
    </row>
    <row r="187" spans="1:11" outlineLevel="1" x14ac:dyDescent="0.2">
      <c r="A187" s="558"/>
      <c r="B187" s="844"/>
      <c r="C187" s="440">
        <v>178</v>
      </c>
      <c r="D187" s="456"/>
      <c r="E187" s="456"/>
      <c r="F187" s="448">
        <f t="shared" si="33"/>
        <v>0</v>
      </c>
      <c r="G187" s="446"/>
      <c r="H187" s="569"/>
      <c r="I187" s="569"/>
      <c r="J187" s="448">
        <f t="shared" si="34"/>
        <v>0</v>
      </c>
      <c r="K187" s="827"/>
    </row>
    <row r="188" spans="1:11" outlineLevel="1" x14ac:dyDescent="0.2">
      <c r="A188" s="558"/>
      <c r="B188" s="844"/>
      <c r="C188" s="440">
        <v>179</v>
      </c>
      <c r="D188" s="456"/>
      <c r="E188" s="456"/>
      <c r="F188" s="448">
        <f t="shared" si="33"/>
        <v>0</v>
      </c>
      <c r="G188" s="446"/>
      <c r="H188" s="569"/>
      <c r="I188" s="569"/>
      <c r="J188" s="448">
        <f t="shared" si="34"/>
        <v>0</v>
      </c>
      <c r="K188" s="827"/>
    </row>
    <row r="189" spans="1:11" outlineLevel="1" x14ac:dyDescent="0.2">
      <c r="A189" s="560"/>
      <c r="B189" s="844"/>
      <c r="C189" s="440">
        <v>180</v>
      </c>
      <c r="D189" s="456"/>
      <c r="E189" s="456"/>
      <c r="F189" s="448">
        <f>YEARFRAC(D189,E189)*12</f>
        <v>0</v>
      </c>
      <c r="G189" s="446"/>
      <c r="H189" s="569"/>
      <c r="I189" s="569"/>
      <c r="J189" s="448">
        <f t="shared" si="34"/>
        <v>0</v>
      </c>
      <c r="K189" s="827"/>
    </row>
    <row r="190" spans="1:11" outlineLevel="1" x14ac:dyDescent="0.2">
      <c r="A190" s="558"/>
      <c r="B190" s="844"/>
      <c r="C190" s="440">
        <v>181</v>
      </c>
      <c r="D190" s="456"/>
      <c r="E190" s="456"/>
      <c r="F190" s="448">
        <f t="shared" ref="F190:F198" si="35">YEARFRAC(D190,E190)*12</f>
        <v>0</v>
      </c>
      <c r="G190" s="446"/>
      <c r="H190" s="569"/>
      <c r="I190" s="569"/>
      <c r="J190" s="448">
        <f t="shared" si="34"/>
        <v>0</v>
      </c>
      <c r="K190" s="827"/>
    </row>
    <row r="191" spans="1:11" outlineLevel="1" x14ac:dyDescent="0.2">
      <c r="A191" s="558"/>
      <c r="B191" s="844"/>
      <c r="C191" s="440">
        <v>182</v>
      </c>
      <c r="D191" s="456"/>
      <c r="E191" s="456"/>
      <c r="F191" s="448">
        <f t="shared" si="35"/>
        <v>0</v>
      </c>
      <c r="G191" s="446"/>
      <c r="H191" s="569"/>
      <c r="I191" s="569"/>
      <c r="J191" s="448">
        <f t="shared" si="34"/>
        <v>0</v>
      </c>
      <c r="K191" s="827"/>
    </row>
    <row r="192" spans="1:11" outlineLevel="1" x14ac:dyDescent="0.2">
      <c r="A192" s="558"/>
      <c r="B192" s="844"/>
      <c r="C192" s="440">
        <v>183</v>
      </c>
      <c r="D192" s="456"/>
      <c r="E192" s="456"/>
      <c r="F192" s="448">
        <f t="shared" si="35"/>
        <v>0</v>
      </c>
      <c r="G192" s="446"/>
      <c r="H192" s="569"/>
      <c r="I192" s="569"/>
      <c r="J192" s="448">
        <f t="shared" si="34"/>
        <v>0</v>
      </c>
      <c r="K192" s="827"/>
    </row>
    <row r="193" spans="1:11" outlineLevel="1" x14ac:dyDescent="0.2">
      <c r="A193" s="558"/>
      <c r="B193" s="844"/>
      <c r="C193" s="440">
        <v>184</v>
      </c>
      <c r="D193" s="456"/>
      <c r="E193" s="456"/>
      <c r="F193" s="448">
        <f t="shared" si="35"/>
        <v>0</v>
      </c>
      <c r="G193" s="446"/>
      <c r="H193" s="569"/>
      <c r="I193" s="569"/>
      <c r="J193" s="448">
        <f t="shared" si="34"/>
        <v>0</v>
      </c>
      <c r="K193" s="827"/>
    </row>
    <row r="194" spans="1:11" outlineLevel="1" x14ac:dyDescent="0.2">
      <c r="A194" s="558"/>
      <c r="B194" s="844"/>
      <c r="C194" s="440">
        <v>185</v>
      </c>
      <c r="D194" s="456"/>
      <c r="E194" s="456"/>
      <c r="F194" s="448">
        <f t="shared" si="35"/>
        <v>0</v>
      </c>
      <c r="G194" s="446"/>
      <c r="H194" s="569"/>
      <c r="I194" s="569"/>
      <c r="J194" s="448">
        <f t="shared" si="34"/>
        <v>0</v>
      </c>
      <c r="K194" s="827"/>
    </row>
    <row r="195" spans="1:11" outlineLevel="1" x14ac:dyDescent="0.2">
      <c r="A195" s="558"/>
      <c r="B195" s="844"/>
      <c r="C195" s="440">
        <v>186</v>
      </c>
      <c r="D195" s="456"/>
      <c r="E195" s="456"/>
      <c r="F195" s="448">
        <f t="shared" si="35"/>
        <v>0</v>
      </c>
      <c r="G195" s="446"/>
      <c r="H195" s="569"/>
      <c r="I195" s="569"/>
      <c r="J195" s="448">
        <f t="shared" si="34"/>
        <v>0</v>
      </c>
      <c r="K195" s="827"/>
    </row>
    <row r="196" spans="1:11" outlineLevel="1" x14ac:dyDescent="0.2">
      <c r="A196" s="558"/>
      <c r="B196" s="844"/>
      <c r="C196" s="440">
        <v>187</v>
      </c>
      <c r="D196" s="456"/>
      <c r="E196" s="456"/>
      <c r="F196" s="448">
        <f t="shared" si="35"/>
        <v>0</v>
      </c>
      <c r="G196" s="446"/>
      <c r="H196" s="569"/>
      <c r="I196" s="569"/>
      <c r="J196" s="448">
        <f t="shared" si="34"/>
        <v>0</v>
      </c>
      <c r="K196" s="827"/>
    </row>
    <row r="197" spans="1:11" outlineLevel="1" x14ac:dyDescent="0.2">
      <c r="A197" s="558"/>
      <c r="B197" s="844"/>
      <c r="C197" s="440">
        <v>188</v>
      </c>
      <c r="D197" s="456"/>
      <c r="E197" s="456"/>
      <c r="F197" s="448">
        <f t="shared" si="35"/>
        <v>0</v>
      </c>
      <c r="G197" s="446"/>
      <c r="H197" s="569"/>
      <c r="I197" s="569"/>
      <c r="J197" s="448">
        <f t="shared" si="34"/>
        <v>0</v>
      </c>
      <c r="K197" s="827"/>
    </row>
    <row r="198" spans="1:11" outlineLevel="1" x14ac:dyDescent="0.2">
      <c r="A198" s="558"/>
      <c r="B198" s="844"/>
      <c r="C198" s="440">
        <v>189</v>
      </c>
      <c r="D198" s="456"/>
      <c r="E198" s="456"/>
      <c r="F198" s="448">
        <f t="shared" si="35"/>
        <v>0</v>
      </c>
      <c r="G198" s="446"/>
      <c r="H198" s="569"/>
      <c r="I198" s="569"/>
      <c r="J198" s="448">
        <f t="shared" si="34"/>
        <v>0</v>
      </c>
      <c r="K198" s="827"/>
    </row>
    <row r="199" spans="1:11" ht="25.5" x14ac:dyDescent="0.2">
      <c r="A199" s="499" t="s">
        <v>1427</v>
      </c>
      <c r="B199" s="469"/>
      <c r="C199" s="440">
        <v>190</v>
      </c>
      <c r="D199" s="754"/>
      <c r="E199" s="754"/>
      <c r="F199" s="441"/>
      <c r="G199" s="441">
        <f>SUM(G200:G219)</f>
        <v>0</v>
      </c>
      <c r="H199" s="441">
        <f t="shared" ref="H199:I199" si="36">SUM(H200:H219)</f>
        <v>0</v>
      </c>
      <c r="I199" s="441">
        <f t="shared" si="36"/>
        <v>0</v>
      </c>
      <c r="J199" s="441">
        <f>SUM(J200:J219)</f>
        <v>0</v>
      </c>
      <c r="K199" s="442" cm="1">
        <f t="array" ref="K199">SUMPRODUCT((K200:K219=$S$2)*J200:J219)</f>
        <v>0</v>
      </c>
    </row>
    <row r="200" spans="1:11" outlineLevel="1" x14ac:dyDescent="0.2">
      <c r="A200" s="558"/>
      <c r="B200" s="844"/>
      <c r="C200" s="440">
        <v>191</v>
      </c>
      <c r="D200" s="456"/>
      <c r="E200" s="456"/>
      <c r="F200" s="448">
        <f>YEARFRAC(D200,E200)*12</f>
        <v>0</v>
      </c>
      <c r="G200" s="446"/>
      <c r="H200" s="569"/>
      <c r="I200" s="569"/>
      <c r="J200" s="448">
        <f>G200+H200+I200</f>
        <v>0</v>
      </c>
      <c r="K200" s="827"/>
    </row>
    <row r="201" spans="1:11" outlineLevel="1" x14ac:dyDescent="0.2">
      <c r="A201" s="558"/>
      <c r="B201" s="844"/>
      <c r="C201" s="440">
        <v>192</v>
      </c>
      <c r="D201" s="456"/>
      <c r="E201" s="456"/>
      <c r="F201" s="448">
        <f t="shared" ref="F201:F209" si="37">YEARFRAC(D201,E201)*12</f>
        <v>0</v>
      </c>
      <c r="G201" s="446"/>
      <c r="H201" s="569"/>
      <c r="I201" s="569"/>
      <c r="J201" s="448">
        <f t="shared" ref="J201:J219" si="38">G201+H201+I201</f>
        <v>0</v>
      </c>
      <c r="K201" s="827"/>
    </row>
    <row r="202" spans="1:11" outlineLevel="1" x14ac:dyDescent="0.2">
      <c r="A202" s="558"/>
      <c r="B202" s="844"/>
      <c r="C202" s="440">
        <v>193</v>
      </c>
      <c r="D202" s="456"/>
      <c r="E202" s="456"/>
      <c r="F202" s="448">
        <f t="shared" si="37"/>
        <v>0</v>
      </c>
      <c r="G202" s="446"/>
      <c r="H202" s="569"/>
      <c r="I202" s="569"/>
      <c r="J202" s="448">
        <f t="shared" si="38"/>
        <v>0</v>
      </c>
      <c r="K202" s="827"/>
    </row>
    <row r="203" spans="1:11" outlineLevel="1" x14ac:dyDescent="0.2">
      <c r="A203" s="558"/>
      <c r="B203" s="844"/>
      <c r="C203" s="440">
        <v>194</v>
      </c>
      <c r="D203" s="456"/>
      <c r="E203" s="456"/>
      <c r="F203" s="448">
        <f t="shared" si="37"/>
        <v>0</v>
      </c>
      <c r="G203" s="446"/>
      <c r="H203" s="569"/>
      <c r="I203" s="569"/>
      <c r="J203" s="448">
        <f t="shared" si="38"/>
        <v>0</v>
      </c>
      <c r="K203" s="827"/>
    </row>
    <row r="204" spans="1:11" outlineLevel="1" x14ac:dyDescent="0.2">
      <c r="A204" s="558"/>
      <c r="B204" s="844"/>
      <c r="C204" s="440">
        <v>195</v>
      </c>
      <c r="D204" s="456"/>
      <c r="E204" s="456"/>
      <c r="F204" s="448">
        <f t="shared" si="37"/>
        <v>0</v>
      </c>
      <c r="G204" s="446"/>
      <c r="H204" s="569"/>
      <c r="I204" s="569"/>
      <c r="J204" s="448">
        <f t="shared" si="38"/>
        <v>0</v>
      </c>
      <c r="K204" s="827"/>
    </row>
    <row r="205" spans="1:11" outlineLevel="1" x14ac:dyDescent="0.2">
      <c r="A205" s="558"/>
      <c r="B205" s="844"/>
      <c r="C205" s="440">
        <v>196</v>
      </c>
      <c r="D205" s="456"/>
      <c r="E205" s="456"/>
      <c r="F205" s="448">
        <f t="shared" si="37"/>
        <v>0</v>
      </c>
      <c r="G205" s="446"/>
      <c r="H205" s="569"/>
      <c r="I205" s="569"/>
      <c r="J205" s="448">
        <f t="shared" si="38"/>
        <v>0</v>
      </c>
      <c r="K205" s="827"/>
    </row>
    <row r="206" spans="1:11" outlineLevel="1" x14ac:dyDescent="0.2">
      <c r="A206" s="558"/>
      <c r="B206" s="844"/>
      <c r="C206" s="440">
        <v>197</v>
      </c>
      <c r="D206" s="456"/>
      <c r="E206" s="456"/>
      <c r="F206" s="448">
        <f t="shared" si="37"/>
        <v>0</v>
      </c>
      <c r="G206" s="446"/>
      <c r="H206" s="569"/>
      <c r="I206" s="569"/>
      <c r="J206" s="448">
        <f t="shared" si="38"/>
        <v>0</v>
      </c>
      <c r="K206" s="827"/>
    </row>
    <row r="207" spans="1:11" outlineLevel="1" x14ac:dyDescent="0.2">
      <c r="A207" s="558"/>
      <c r="B207" s="844"/>
      <c r="C207" s="440">
        <v>198</v>
      </c>
      <c r="D207" s="456"/>
      <c r="E207" s="456"/>
      <c r="F207" s="448">
        <f t="shared" si="37"/>
        <v>0</v>
      </c>
      <c r="G207" s="446"/>
      <c r="H207" s="569"/>
      <c r="I207" s="569"/>
      <c r="J207" s="448">
        <f t="shared" si="38"/>
        <v>0</v>
      </c>
      <c r="K207" s="827"/>
    </row>
    <row r="208" spans="1:11" outlineLevel="1" x14ac:dyDescent="0.2">
      <c r="A208" s="558"/>
      <c r="B208" s="844"/>
      <c r="C208" s="440">
        <v>199</v>
      </c>
      <c r="D208" s="456"/>
      <c r="E208" s="456"/>
      <c r="F208" s="448">
        <f t="shared" si="37"/>
        <v>0</v>
      </c>
      <c r="G208" s="446"/>
      <c r="H208" s="569"/>
      <c r="I208" s="569"/>
      <c r="J208" s="448">
        <f t="shared" si="38"/>
        <v>0</v>
      </c>
      <c r="K208" s="827"/>
    </row>
    <row r="209" spans="1:11" outlineLevel="1" x14ac:dyDescent="0.2">
      <c r="A209" s="558"/>
      <c r="B209" s="844"/>
      <c r="C209" s="440">
        <v>200</v>
      </c>
      <c r="D209" s="456"/>
      <c r="E209" s="456"/>
      <c r="F209" s="448">
        <f t="shared" si="37"/>
        <v>0</v>
      </c>
      <c r="G209" s="446"/>
      <c r="H209" s="569"/>
      <c r="I209" s="569"/>
      <c r="J209" s="448">
        <f t="shared" si="38"/>
        <v>0</v>
      </c>
      <c r="K209" s="827"/>
    </row>
    <row r="210" spans="1:11" outlineLevel="1" x14ac:dyDescent="0.2">
      <c r="A210" s="558"/>
      <c r="B210" s="844"/>
      <c r="C210" s="440">
        <v>201</v>
      </c>
      <c r="D210" s="456"/>
      <c r="E210" s="456"/>
      <c r="F210" s="448">
        <f>YEARFRAC(D210,E210)*12</f>
        <v>0</v>
      </c>
      <c r="G210" s="446"/>
      <c r="H210" s="569"/>
      <c r="I210" s="569"/>
      <c r="J210" s="448">
        <f t="shared" si="38"/>
        <v>0</v>
      </c>
      <c r="K210" s="827"/>
    </row>
    <row r="211" spans="1:11" outlineLevel="1" x14ac:dyDescent="0.2">
      <c r="A211" s="558"/>
      <c r="B211" s="844"/>
      <c r="C211" s="440">
        <v>202</v>
      </c>
      <c r="D211" s="456"/>
      <c r="E211" s="456"/>
      <c r="F211" s="448">
        <f t="shared" ref="F211:F219" si="39">YEARFRAC(D211,E211)*12</f>
        <v>0</v>
      </c>
      <c r="G211" s="446"/>
      <c r="H211" s="569"/>
      <c r="I211" s="569"/>
      <c r="J211" s="448">
        <f t="shared" si="38"/>
        <v>0</v>
      </c>
      <c r="K211" s="827"/>
    </row>
    <row r="212" spans="1:11" outlineLevel="1" x14ac:dyDescent="0.2">
      <c r="A212" s="558"/>
      <c r="B212" s="844"/>
      <c r="C212" s="440">
        <v>203</v>
      </c>
      <c r="D212" s="456"/>
      <c r="E212" s="456"/>
      <c r="F212" s="448">
        <f t="shared" si="39"/>
        <v>0</v>
      </c>
      <c r="G212" s="446"/>
      <c r="H212" s="569"/>
      <c r="I212" s="569"/>
      <c r="J212" s="448">
        <f t="shared" si="38"/>
        <v>0</v>
      </c>
      <c r="K212" s="827"/>
    </row>
    <row r="213" spans="1:11" outlineLevel="1" x14ac:dyDescent="0.2">
      <c r="A213" s="558"/>
      <c r="B213" s="844"/>
      <c r="C213" s="440">
        <v>204</v>
      </c>
      <c r="D213" s="456"/>
      <c r="E213" s="456"/>
      <c r="F213" s="448">
        <f t="shared" si="39"/>
        <v>0</v>
      </c>
      <c r="G213" s="446"/>
      <c r="H213" s="569"/>
      <c r="I213" s="569"/>
      <c r="J213" s="448">
        <f t="shared" si="38"/>
        <v>0</v>
      </c>
      <c r="K213" s="827"/>
    </row>
    <row r="214" spans="1:11" outlineLevel="1" x14ac:dyDescent="0.2">
      <c r="A214" s="558"/>
      <c r="B214" s="844"/>
      <c r="C214" s="440">
        <v>205</v>
      </c>
      <c r="D214" s="456"/>
      <c r="E214" s="456"/>
      <c r="F214" s="448">
        <f t="shared" si="39"/>
        <v>0</v>
      </c>
      <c r="G214" s="446"/>
      <c r="H214" s="569"/>
      <c r="I214" s="569"/>
      <c r="J214" s="448">
        <f t="shared" si="38"/>
        <v>0</v>
      </c>
      <c r="K214" s="827"/>
    </row>
    <row r="215" spans="1:11" outlineLevel="1" x14ac:dyDescent="0.2">
      <c r="A215" s="558"/>
      <c r="B215" s="844"/>
      <c r="C215" s="440">
        <v>206</v>
      </c>
      <c r="D215" s="456"/>
      <c r="E215" s="456"/>
      <c r="F215" s="448">
        <f t="shared" si="39"/>
        <v>0</v>
      </c>
      <c r="G215" s="446"/>
      <c r="H215" s="569"/>
      <c r="I215" s="569"/>
      <c r="J215" s="448">
        <f t="shared" si="38"/>
        <v>0</v>
      </c>
      <c r="K215" s="827"/>
    </row>
    <row r="216" spans="1:11" outlineLevel="1" x14ac:dyDescent="0.2">
      <c r="A216" s="558"/>
      <c r="B216" s="844"/>
      <c r="C216" s="440">
        <v>207</v>
      </c>
      <c r="D216" s="456"/>
      <c r="E216" s="456"/>
      <c r="F216" s="448">
        <f t="shared" si="39"/>
        <v>0</v>
      </c>
      <c r="G216" s="446"/>
      <c r="H216" s="569"/>
      <c r="I216" s="569"/>
      <c r="J216" s="448">
        <f t="shared" si="38"/>
        <v>0</v>
      </c>
      <c r="K216" s="827"/>
    </row>
    <row r="217" spans="1:11" outlineLevel="1" x14ac:dyDescent="0.2">
      <c r="A217" s="558"/>
      <c r="B217" s="844"/>
      <c r="C217" s="440">
        <v>208</v>
      </c>
      <c r="D217" s="456"/>
      <c r="E217" s="456"/>
      <c r="F217" s="448">
        <f t="shared" si="39"/>
        <v>0</v>
      </c>
      <c r="G217" s="446"/>
      <c r="H217" s="569"/>
      <c r="I217" s="569"/>
      <c r="J217" s="448">
        <f t="shared" si="38"/>
        <v>0</v>
      </c>
      <c r="K217" s="827"/>
    </row>
    <row r="218" spans="1:11" outlineLevel="1" x14ac:dyDescent="0.2">
      <c r="A218" s="558"/>
      <c r="B218" s="844"/>
      <c r="C218" s="440">
        <v>209</v>
      </c>
      <c r="D218" s="456"/>
      <c r="E218" s="456"/>
      <c r="F218" s="448">
        <f t="shared" si="39"/>
        <v>0</v>
      </c>
      <c r="G218" s="446"/>
      <c r="H218" s="569"/>
      <c r="I218" s="569"/>
      <c r="J218" s="448">
        <f t="shared" si="38"/>
        <v>0</v>
      </c>
      <c r="K218" s="827"/>
    </row>
    <row r="219" spans="1:11" outlineLevel="1" x14ac:dyDescent="0.2">
      <c r="A219" s="558"/>
      <c r="B219" s="844"/>
      <c r="C219" s="440">
        <v>210</v>
      </c>
      <c r="D219" s="456"/>
      <c r="E219" s="456"/>
      <c r="F219" s="448">
        <f t="shared" si="39"/>
        <v>0</v>
      </c>
      <c r="G219" s="446"/>
      <c r="H219" s="569"/>
      <c r="I219" s="569"/>
      <c r="J219" s="448">
        <f t="shared" si="38"/>
        <v>0</v>
      </c>
      <c r="K219" s="827"/>
    </row>
    <row r="220" spans="1:11" ht="25.5" x14ac:dyDescent="0.2">
      <c r="A220" s="499" t="s">
        <v>1428</v>
      </c>
      <c r="B220" s="469"/>
      <c r="C220" s="440">
        <v>211</v>
      </c>
      <c r="D220" s="754"/>
      <c r="E220" s="754"/>
      <c r="F220" s="441"/>
      <c r="G220" s="441">
        <f>SUM(G221:G240)</f>
        <v>0</v>
      </c>
      <c r="H220" s="441">
        <f t="shared" ref="H220:I220" si="40">SUM(H221:H240)</f>
        <v>0</v>
      </c>
      <c r="I220" s="441">
        <f t="shared" si="40"/>
        <v>0</v>
      </c>
      <c r="J220" s="441">
        <f>SUM(J221:J240)</f>
        <v>0</v>
      </c>
      <c r="K220" s="442" cm="1">
        <f t="array" ref="K220">SUMPRODUCT((K221:K240=$S$2)*J221:J240)</f>
        <v>0</v>
      </c>
    </row>
    <row r="221" spans="1:11" outlineLevel="1" x14ac:dyDescent="0.2">
      <c r="A221" s="558"/>
      <c r="B221" s="844"/>
      <c r="C221" s="440">
        <v>212</v>
      </c>
      <c r="D221" s="456"/>
      <c r="E221" s="456"/>
      <c r="F221" s="448">
        <f>YEARFRAC(D221,E221)*12</f>
        <v>0</v>
      </c>
      <c r="G221" s="446"/>
      <c r="H221" s="569"/>
      <c r="I221" s="569"/>
      <c r="J221" s="448">
        <f>G221+H221+I221</f>
        <v>0</v>
      </c>
      <c r="K221" s="827"/>
    </row>
    <row r="222" spans="1:11" outlineLevel="1" x14ac:dyDescent="0.2">
      <c r="A222" s="558"/>
      <c r="B222" s="844"/>
      <c r="C222" s="440">
        <v>213</v>
      </c>
      <c r="D222" s="456"/>
      <c r="E222" s="456"/>
      <c r="F222" s="448">
        <f t="shared" ref="F222:F230" si="41">YEARFRAC(D222,E222)*12</f>
        <v>0</v>
      </c>
      <c r="G222" s="446"/>
      <c r="H222" s="569"/>
      <c r="I222" s="569"/>
      <c r="J222" s="448">
        <f t="shared" ref="J222:J240" si="42">G222+H222+I222</f>
        <v>0</v>
      </c>
      <c r="K222" s="827"/>
    </row>
    <row r="223" spans="1:11" outlineLevel="1" x14ac:dyDescent="0.2">
      <c r="A223" s="558"/>
      <c r="B223" s="844"/>
      <c r="C223" s="440">
        <v>214</v>
      </c>
      <c r="D223" s="456"/>
      <c r="E223" s="456"/>
      <c r="F223" s="448">
        <f t="shared" si="41"/>
        <v>0</v>
      </c>
      <c r="G223" s="446"/>
      <c r="H223" s="569"/>
      <c r="I223" s="569"/>
      <c r="J223" s="448">
        <f t="shared" si="42"/>
        <v>0</v>
      </c>
      <c r="K223" s="827"/>
    </row>
    <row r="224" spans="1:11" outlineLevel="1" x14ac:dyDescent="0.2">
      <c r="A224" s="558"/>
      <c r="B224" s="844"/>
      <c r="C224" s="440">
        <v>215</v>
      </c>
      <c r="D224" s="456"/>
      <c r="E224" s="456"/>
      <c r="F224" s="448">
        <f t="shared" si="41"/>
        <v>0</v>
      </c>
      <c r="G224" s="446"/>
      <c r="H224" s="569"/>
      <c r="I224" s="569"/>
      <c r="J224" s="448">
        <f t="shared" si="42"/>
        <v>0</v>
      </c>
      <c r="K224" s="827"/>
    </row>
    <row r="225" spans="1:11" outlineLevel="1" x14ac:dyDescent="0.2">
      <c r="A225" s="558"/>
      <c r="B225" s="844"/>
      <c r="C225" s="440">
        <v>216</v>
      </c>
      <c r="D225" s="456"/>
      <c r="E225" s="456"/>
      <c r="F225" s="448">
        <f t="shared" si="41"/>
        <v>0</v>
      </c>
      <c r="G225" s="446"/>
      <c r="H225" s="569"/>
      <c r="I225" s="569"/>
      <c r="J225" s="448">
        <f t="shared" si="42"/>
        <v>0</v>
      </c>
      <c r="K225" s="827"/>
    </row>
    <row r="226" spans="1:11" outlineLevel="1" x14ac:dyDescent="0.2">
      <c r="A226" s="558"/>
      <c r="B226" s="844"/>
      <c r="C226" s="440">
        <v>217</v>
      </c>
      <c r="D226" s="456"/>
      <c r="E226" s="456"/>
      <c r="F226" s="448">
        <f t="shared" si="41"/>
        <v>0</v>
      </c>
      <c r="G226" s="446"/>
      <c r="H226" s="569"/>
      <c r="I226" s="569"/>
      <c r="J226" s="448">
        <f t="shared" si="42"/>
        <v>0</v>
      </c>
      <c r="K226" s="827"/>
    </row>
    <row r="227" spans="1:11" outlineLevel="1" x14ac:dyDescent="0.2">
      <c r="A227" s="558"/>
      <c r="B227" s="844"/>
      <c r="C227" s="440">
        <v>218</v>
      </c>
      <c r="D227" s="456"/>
      <c r="E227" s="456"/>
      <c r="F227" s="448">
        <f t="shared" si="41"/>
        <v>0</v>
      </c>
      <c r="G227" s="446"/>
      <c r="H227" s="569"/>
      <c r="I227" s="569"/>
      <c r="J227" s="448">
        <f t="shared" si="42"/>
        <v>0</v>
      </c>
      <c r="K227" s="827"/>
    </row>
    <row r="228" spans="1:11" outlineLevel="1" x14ac:dyDescent="0.2">
      <c r="A228" s="558"/>
      <c r="B228" s="844"/>
      <c r="C228" s="440">
        <v>219</v>
      </c>
      <c r="D228" s="456"/>
      <c r="E228" s="456"/>
      <c r="F228" s="448">
        <f t="shared" si="41"/>
        <v>0</v>
      </c>
      <c r="G228" s="446"/>
      <c r="H228" s="569"/>
      <c r="I228" s="569"/>
      <c r="J228" s="448">
        <f t="shared" si="42"/>
        <v>0</v>
      </c>
      <c r="K228" s="827"/>
    </row>
    <row r="229" spans="1:11" outlineLevel="1" x14ac:dyDescent="0.2">
      <c r="A229" s="558"/>
      <c r="B229" s="844"/>
      <c r="C229" s="440">
        <v>220</v>
      </c>
      <c r="D229" s="456"/>
      <c r="E229" s="456"/>
      <c r="F229" s="448">
        <f t="shared" si="41"/>
        <v>0</v>
      </c>
      <c r="G229" s="446"/>
      <c r="H229" s="569"/>
      <c r="I229" s="569"/>
      <c r="J229" s="448">
        <f t="shared" si="42"/>
        <v>0</v>
      </c>
      <c r="K229" s="827"/>
    </row>
    <row r="230" spans="1:11" outlineLevel="1" x14ac:dyDescent="0.2">
      <c r="A230" s="558"/>
      <c r="B230" s="844"/>
      <c r="C230" s="440">
        <v>221</v>
      </c>
      <c r="D230" s="456"/>
      <c r="E230" s="456"/>
      <c r="F230" s="448">
        <f t="shared" si="41"/>
        <v>0</v>
      </c>
      <c r="G230" s="446"/>
      <c r="H230" s="569"/>
      <c r="I230" s="569"/>
      <c r="J230" s="448">
        <f t="shared" si="42"/>
        <v>0</v>
      </c>
      <c r="K230" s="827"/>
    </row>
    <row r="231" spans="1:11" outlineLevel="1" x14ac:dyDescent="0.2">
      <c r="A231" s="558"/>
      <c r="B231" s="844"/>
      <c r="C231" s="440">
        <v>222</v>
      </c>
      <c r="D231" s="456"/>
      <c r="E231" s="456"/>
      <c r="F231" s="448">
        <f>YEARFRAC(D231,E231)*12</f>
        <v>0</v>
      </c>
      <c r="G231" s="446"/>
      <c r="H231" s="569"/>
      <c r="I231" s="569"/>
      <c r="J231" s="448">
        <f t="shared" si="42"/>
        <v>0</v>
      </c>
      <c r="K231" s="827"/>
    </row>
    <row r="232" spans="1:11" outlineLevel="1" x14ac:dyDescent="0.2">
      <c r="A232" s="558"/>
      <c r="B232" s="844"/>
      <c r="C232" s="440">
        <v>223</v>
      </c>
      <c r="D232" s="456"/>
      <c r="E232" s="456"/>
      <c r="F232" s="448">
        <f t="shared" ref="F232:F240" si="43">YEARFRAC(D232,E232)*12</f>
        <v>0</v>
      </c>
      <c r="G232" s="446"/>
      <c r="H232" s="569"/>
      <c r="I232" s="569"/>
      <c r="J232" s="448">
        <f t="shared" si="42"/>
        <v>0</v>
      </c>
      <c r="K232" s="827"/>
    </row>
    <row r="233" spans="1:11" outlineLevel="1" x14ac:dyDescent="0.2">
      <c r="A233" s="558"/>
      <c r="B233" s="844"/>
      <c r="C233" s="440">
        <v>224</v>
      </c>
      <c r="D233" s="456"/>
      <c r="E233" s="456"/>
      <c r="F233" s="448">
        <f t="shared" si="43"/>
        <v>0</v>
      </c>
      <c r="G233" s="446"/>
      <c r="H233" s="569"/>
      <c r="I233" s="569"/>
      <c r="J233" s="448">
        <f t="shared" si="42"/>
        <v>0</v>
      </c>
      <c r="K233" s="827"/>
    </row>
    <row r="234" spans="1:11" outlineLevel="1" x14ac:dyDescent="0.2">
      <c r="A234" s="558"/>
      <c r="B234" s="844"/>
      <c r="C234" s="440">
        <v>225</v>
      </c>
      <c r="D234" s="456"/>
      <c r="E234" s="456"/>
      <c r="F234" s="448">
        <f t="shared" si="43"/>
        <v>0</v>
      </c>
      <c r="G234" s="446"/>
      <c r="H234" s="569"/>
      <c r="I234" s="569"/>
      <c r="J234" s="448">
        <f t="shared" si="42"/>
        <v>0</v>
      </c>
      <c r="K234" s="827"/>
    </row>
    <row r="235" spans="1:11" outlineLevel="1" x14ac:dyDescent="0.2">
      <c r="A235" s="558"/>
      <c r="B235" s="844"/>
      <c r="C235" s="440">
        <v>226</v>
      </c>
      <c r="D235" s="456"/>
      <c r="E235" s="456"/>
      <c r="F235" s="448">
        <f t="shared" si="43"/>
        <v>0</v>
      </c>
      <c r="G235" s="446"/>
      <c r="H235" s="569"/>
      <c r="I235" s="569"/>
      <c r="J235" s="448">
        <f t="shared" si="42"/>
        <v>0</v>
      </c>
      <c r="K235" s="827"/>
    </row>
    <row r="236" spans="1:11" outlineLevel="1" x14ac:dyDescent="0.2">
      <c r="A236" s="558"/>
      <c r="B236" s="844"/>
      <c r="C236" s="440">
        <v>227</v>
      </c>
      <c r="D236" s="456"/>
      <c r="E236" s="456"/>
      <c r="F236" s="448">
        <f t="shared" si="43"/>
        <v>0</v>
      </c>
      <c r="G236" s="446"/>
      <c r="H236" s="569"/>
      <c r="I236" s="569"/>
      <c r="J236" s="448">
        <f t="shared" si="42"/>
        <v>0</v>
      </c>
      <c r="K236" s="827"/>
    </row>
    <row r="237" spans="1:11" outlineLevel="1" x14ac:dyDescent="0.2">
      <c r="A237" s="558"/>
      <c r="B237" s="844"/>
      <c r="C237" s="440">
        <v>228</v>
      </c>
      <c r="D237" s="456"/>
      <c r="E237" s="456"/>
      <c r="F237" s="448">
        <f t="shared" si="43"/>
        <v>0</v>
      </c>
      <c r="G237" s="446"/>
      <c r="H237" s="569"/>
      <c r="I237" s="569"/>
      <c r="J237" s="448">
        <f t="shared" si="42"/>
        <v>0</v>
      </c>
      <c r="K237" s="827"/>
    </row>
    <row r="238" spans="1:11" outlineLevel="1" x14ac:dyDescent="0.2">
      <c r="A238" s="558"/>
      <c r="B238" s="844"/>
      <c r="C238" s="440">
        <v>229</v>
      </c>
      <c r="D238" s="456"/>
      <c r="E238" s="456"/>
      <c r="F238" s="448">
        <f t="shared" si="43"/>
        <v>0</v>
      </c>
      <c r="G238" s="446"/>
      <c r="H238" s="569"/>
      <c r="I238" s="569"/>
      <c r="J238" s="448">
        <f t="shared" si="42"/>
        <v>0</v>
      </c>
      <c r="K238" s="827"/>
    </row>
    <row r="239" spans="1:11" outlineLevel="1" x14ac:dyDescent="0.2">
      <c r="A239" s="558"/>
      <c r="B239" s="844"/>
      <c r="C239" s="440">
        <v>230</v>
      </c>
      <c r="D239" s="456"/>
      <c r="E239" s="456"/>
      <c r="F239" s="448">
        <f t="shared" si="43"/>
        <v>0</v>
      </c>
      <c r="G239" s="446"/>
      <c r="H239" s="569"/>
      <c r="I239" s="569"/>
      <c r="J239" s="448">
        <f t="shared" si="42"/>
        <v>0</v>
      </c>
      <c r="K239" s="827"/>
    </row>
    <row r="240" spans="1:11" outlineLevel="1" x14ac:dyDescent="0.2">
      <c r="A240" s="558"/>
      <c r="B240" s="844"/>
      <c r="C240" s="440">
        <v>231</v>
      </c>
      <c r="D240" s="456"/>
      <c r="E240" s="456"/>
      <c r="F240" s="448">
        <f t="shared" si="43"/>
        <v>0</v>
      </c>
      <c r="G240" s="446"/>
      <c r="H240" s="569"/>
      <c r="I240" s="569"/>
      <c r="J240" s="448">
        <f t="shared" si="42"/>
        <v>0</v>
      </c>
      <c r="K240" s="827"/>
    </row>
    <row r="241" spans="1:11" x14ac:dyDescent="0.2">
      <c r="A241" s="499" t="s">
        <v>1195</v>
      </c>
      <c r="B241" s="469"/>
      <c r="C241" s="440">
        <v>232</v>
      </c>
      <c r="D241" s="754"/>
      <c r="E241" s="754"/>
      <c r="F241" s="441"/>
      <c r="G241" s="441">
        <f>SUM(G242:G261)</f>
        <v>0</v>
      </c>
      <c r="H241" s="441">
        <f t="shared" ref="H241:I241" si="44">SUM(H242:H261)</f>
        <v>0</v>
      </c>
      <c r="I241" s="441">
        <f t="shared" si="44"/>
        <v>0</v>
      </c>
      <c r="J241" s="441">
        <f>SUM(J242:J261)</f>
        <v>0</v>
      </c>
      <c r="K241" s="442" cm="1">
        <f t="array" ref="K241">SUMPRODUCT((K242:K261=$S$2)*J242:J261)</f>
        <v>0</v>
      </c>
    </row>
    <row r="242" spans="1:11" outlineLevel="1" x14ac:dyDescent="0.2">
      <c r="A242" s="558"/>
      <c r="B242" s="844"/>
      <c r="C242" s="440">
        <v>233</v>
      </c>
      <c r="D242" s="561"/>
      <c r="E242" s="561"/>
      <c r="F242" s="448"/>
      <c r="G242" s="446"/>
      <c r="H242" s="569"/>
      <c r="I242" s="569"/>
      <c r="J242" s="448">
        <f>G242+H242+I242</f>
        <v>0</v>
      </c>
      <c r="K242" s="827"/>
    </row>
    <row r="243" spans="1:11" outlineLevel="1" x14ac:dyDescent="0.2">
      <c r="A243" s="558"/>
      <c r="B243" s="844"/>
      <c r="C243" s="440">
        <v>234</v>
      </c>
      <c r="D243" s="561"/>
      <c r="E243" s="561"/>
      <c r="F243" s="448"/>
      <c r="G243" s="446"/>
      <c r="H243" s="569"/>
      <c r="I243" s="569"/>
      <c r="J243" s="448">
        <f t="shared" ref="J243:J261" si="45">G243+H243+I243</f>
        <v>0</v>
      </c>
      <c r="K243" s="827"/>
    </row>
    <row r="244" spans="1:11" outlineLevel="1" x14ac:dyDescent="0.2">
      <c r="A244" s="558"/>
      <c r="B244" s="844"/>
      <c r="C244" s="440">
        <v>235</v>
      </c>
      <c r="D244" s="561"/>
      <c r="E244" s="561"/>
      <c r="F244" s="448"/>
      <c r="G244" s="446"/>
      <c r="H244" s="569"/>
      <c r="I244" s="569"/>
      <c r="J244" s="448">
        <f t="shared" si="45"/>
        <v>0</v>
      </c>
      <c r="K244" s="827"/>
    </row>
    <row r="245" spans="1:11" outlineLevel="1" x14ac:dyDescent="0.2">
      <c r="A245" s="558"/>
      <c r="B245" s="844"/>
      <c r="C245" s="440">
        <v>236</v>
      </c>
      <c r="D245" s="561"/>
      <c r="E245" s="561"/>
      <c r="F245" s="448"/>
      <c r="G245" s="446"/>
      <c r="H245" s="569"/>
      <c r="I245" s="569"/>
      <c r="J245" s="448">
        <f t="shared" si="45"/>
        <v>0</v>
      </c>
      <c r="K245" s="827"/>
    </row>
    <row r="246" spans="1:11" outlineLevel="1" x14ac:dyDescent="0.2">
      <c r="A246" s="558"/>
      <c r="B246" s="844"/>
      <c r="C246" s="440">
        <v>237</v>
      </c>
      <c r="D246" s="561"/>
      <c r="E246" s="561"/>
      <c r="F246" s="448"/>
      <c r="G246" s="446"/>
      <c r="H246" s="569"/>
      <c r="I246" s="569"/>
      <c r="J246" s="448">
        <f t="shared" si="45"/>
        <v>0</v>
      </c>
      <c r="K246" s="827"/>
    </row>
    <row r="247" spans="1:11" outlineLevel="1" x14ac:dyDescent="0.2">
      <c r="A247" s="558"/>
      <c r="B247" s="844"/>
      <c r="C247" s="440">
        <v>238</v>
      </c>
      <c r="D247" s="561"/>
      <c r="E247" s="561"/>
      <c r="F247" s="448"/>
      <c r="G247" s="446"/>
      <c r="H247" s="569"/>
      <c r="I247" s="569"/>
      <c r="J247" s="448">
        <f t="shared" si="45"/>
        <v>0</v>
      </c>
      <c r="K247" s="827"/>
    </row>
    <row r="248" spans="1:11" outlineLevel="1" x14ac:dyDescent="0.2">
      <c r="A248" s="558"/>
      <c r="B248" s="844"/>
      <c r="C248" s="440">
        <v>239</v>
      </c>
      <c r="D248" s="561"/>
      <c r="E248" s="561"/>
      <c r="F248" s="448"/>
      <c r="G248" s="446"/>
      <c r="H248" s="569"/>
      <c r="I248" s="569"/>
      <c r="J248" s="448">
        <f t="shared" si="45"/>
        <v>0</v>
      </c>
      <c r="K248" s="827"/>
    </row>
    <row r="249" spans="1:11" outlineLevel="1" x14ac:dyDescent="0.2">
      <c r="A249" s="558"/>
      <c r="B249" s="844"/>
      <c r="C249" s="440">
        <v>240</v>
      </c>
      <c r="D249" s="561"/>
      <c r="E249" s="561"/>
      <c r="F249" s="448"/>
      <c r="G249" s="446"/>
      <c r="H249" s="569"/>
      <c r="I249" s="569"/>
      <c r="J249" s="448">
        <f t="shared" si="45"/>
        <v>0</v>
      </c>
      <c r="K249" s="827"/>
    </row>
    <row r="250" spans="1:11" outlineLevel="1" x14ac:dyDescent="0.2">
      <c r="A250" s="558"/>
      <c r="B250" s="844"/>
      <c r="C250" s="440">
        <v>241</v>
      </c>
      <c r="D250" s="561"/>
      <c r="E250" s="561"/>
      <c r="F250" s="448"/>
      <c r="G250" s="446"/>
      <c r="H250" s="569"/>
      <c r="I250" s="569"/>
      <c r="J250" s="448">
        <f t="shared" si="45"/>
        <v>0</v>
      </c>
      <c r="K250" s="827"/>
    </row>
    <row r="251" spans="1:11" outlineLevel="1" x14ac:dyDescent="0.2">
      <c r="A251" s="558"/>
      <c r="B251" s="844"/>
      <c r="C251" s="440">
        <v>242</v>
      </c>
      <c r="D251" s="561"/>
      <c r="E251" s="561"/>
      <c r="F251" s="448"/>
      <c r="G251" s="446"/>
      <c r="H251" s="569"/>
      <c r="I251" s="569"/>
      <c r="J251" s="448">
        <f t="shared" si="45"/>
        <v>0</v>
      </c>
      <c r="K251" s="827"/>
    </row>
    <row r="252" spans="1:11" outlineLevel="1" x14ac:dyDescent="0.2">
      <c r="A252" s="558"/>
      <c r="B252" s="844"/>
      <c r="C252" s="440">
        <v>243</v>
      </c>
      <c r="D252" s="561"/>
      <c r="E252" s="561"/>
      <c r="F252" s="448"/>
      <c r="G252" s="446"/>
      <c r="H252" s="569"/>
      <c r="I252" s="569"/>
      <c r="J252" s="448">
        <f t="shared" si="45"/>
        <v>0</v>
      </c>
      <c r="K252" s="827"/>
    </row>
    <row r="253" spans="1:11" outlineLevel="1" x14ac:dyDescent="0.2">
      <c r="A253" s="558"/>
      <c r="B253" s="844"/>
      <c r="C253" s="440">
        <v>244</v>
      </c>
      <c r="D253" s="561"/>
      <c r="E253" s="561"/>
      <c r="F253" s="448"/>
      <c r="G253" s="446"/>
      <c r="H253" s="569"/>
      <c r="I253" s="569"/>
      <c r="J253" s="448">
        <f t="shared" si="45"/>
        <v>0</v>
      </c>
      <c r="K253" s="827"/>
    </row>
    <row r="254" spans="1:11" outlineLevel="1" x14ac:dyDescent="0.2">
      <c r="A254" s="558"/>
      <c r="B254" s="844"/>
      <c r="C254" s="440">
        <v>245</v>
      </c>
      <c r="D254" s="561"/>
      <c r="E254" s="561"/>
      <c r="F254" s="448"/>
      <c r="G254" s="446"/>
      <c r="H254" s="569"/>
      <c r="I254" s="569"/>
      <c r="J254" s="448">
        <f t="shared" si="45"/>
        <v>0</v>
      </c>
      <c r="K254" s="827"/>
    </row>
    <row r="255" spans="1:11" outlineLevel="1" x14ac:dyDescent="0.2">
      <c r="A255" s="558"/>
      <c r="B255" s="844"/>
      <c r="C255" s="440">
        <v>246</v>
      </c>
      <c r="D255" s="561"/>
      <c r="E255" s="561"/>
      <c r="F255" s="448"/>
      <c r="G255" s="446"/>
      <c r="H255" s="569"/>
      <c r="I255" s="569"/>
      <c r="J255" s="448">
        <f t="shared" si="45"/>
        <v>0</v>
      </c>
      <c r="K255" s="827"/>
    </row>
    <row r="256" spans="1:11" outlineLevel="1" x14ac:dyDescent="0.2">
      <c r="A256" s="558"/>
      <c r="B256" s="844"/>
      <c r="C256" s="440">
        <v>247</v>
      </c>
      <c r="D256" s="561"/>
      <c r="E256" s="561"/>
      <c r="F256" s="448"/>
      <c r="G256" s="446"/>
      <c r="H256" s="569"/>
      <c r="I256" s="569"/>
      <c r="J256" s="448">
        <f t="shared" si="45"/>
        <v>0</v>
      </c>
      <c r="K256" s="827"/>
    </row>
    <row r="257" spans="1:11" outlineLevel="1" x14ac:dyDescent="0.2">
      <c r="A257" s="558"/>
      <c r="B257" s="844"/>
      <c r="C257" s="440">
        <v>248</v>
      </c>
      <c r="D257" s="561"/>
      <c r="E257" s="561"/>
      <c r="F257" s="448"/>
      <c r="G257" s="446"/>
      <c r="H257" s="569"/>
      <c r="I257" s="569"/>
      <c r="J257" s="448">
        <f t="shared" si="45"/>
        <v>0</v>
      </c>
      <c r="K257" s="827"/>
    </row>
    <row r="258" spans="1:11" outlineLevel="1" x14ac:dyDescent="0.2">
      <c r="A258" s="558"/>
      <c r="B258" s="844"/>
      <c r="C258" s="440">
        <v>249</v>
      </c>
      <c r="D258" s="561"/>
      <c r="E258" s="561"/>
      <c r="F258" s="448"/>
      <c r="G258" s="446"/>
      <c r="H258" s="569"/>
      <c r="I258" s="569"/>
      <c r="J258" s="448">
        <f t="shared" si="45"/>
        <v>0</v>
      </c>
      <c r="K258" s="827"/>
    </row>
    <row r="259" spans="1:11" outlineLevel="1" x14ac:dyDescent="0.2">
      <c r="A259" s="558"/>
      <c r="B259" s="844"/>
      <c r="C259" s="440">
        <v>250</v>
      </c>
      <c r="D259" s="561"/>
      <c r="E259" s="561"/>
      <c r="F259" s="448"/>
      <c r="G259" s="446"/>
      <c r="H259" s="569"/>
      <c r="I259" s="569"/>
      <c r="J259" s="448">
        <f t="shared" si="45"/>
        <v>0</v>
      </c>
      <c r="K259" s="827"/>
    </row>
    <row r="260" spans="1:11" outlineLevel="1" x14ac:dyDescent="0.2">
      <c r="A260" s="558"/>
      <c r="B260" s="844"/>
      <c r="C260" s="440">
        <v>251</v>
      </c>
      <c r="D260" s="561"/>
      <c r="E260" s="561"/>
      <c r="F260" s="448"/>
      <c r="G260" s="446"/>
      <c r="H260" s="569"/>
      <c r="I260" s="569"/>
      <c r="J260" s="448">
        <f t="shared" si="45"/>
        <v>0</v>
      </c>
      <c r="K260" s="827"/>
    </row>
    <row r="261" spans="1:11" outlineLevel="1" x14ac:dyDescent="0.2">
      <c r="A261" s="558"/>
      <c r="B261" s="844"/>
      <c r="C261" s="440">
        <v>252</v>
      </c>
      <c r="D261" s="561"/>
      <c r="E261" s="561"/>
      <c r="F261" s="448"/>
      <c r="G261" s="446"/>
      <c r="H261" s="569"/>
      <c r="I261" s="569"/>
      <c r="J261" s="448">
        <f t="shared" si="45"/>
        <v>0</v>
      </c>
      <c r="K261" s="827"/>
    </row>
    <row r="262" spans="1:11" x14ac:dyDescent="0.2">
      <c r="A262" s="499" t="s">
        <v>1196</v>
      </c>
      <c r="B262" s="469"/>
      <c r="C262" s="440">
        <v>253</v>
      </c>
      <c r="D262" s="754"/>
      <c r="E262" s="754"/>
      <c r="F262" s="441"/>
      <c r="G262" s="441">
        <f>SUM(G263:G282)</f>
        <v>0</v>
      </c>
      <c r="H262" s="441">
        <f t="shared" ref="H262:I262" si="46">SUM(H263:H282)</f>
        <v>0</v>
      </c>
      <c r="I262" s="441">
        <f t="shared" si="46"/>
        <v>0</v>
      </c>
      <c r="J262" s="441">
        <f>SUM(J263:J282)</f>
        <v>0</v>
      </c>
      <c r="K262" s="442" cm="1">
        <f t="array" ref="K262">SUMPRODUCT((K263:K282=$S$2)*J263:J282)</f>
        <v>0</v>
      </c>
    </row>
    <row r="263" spans="1:11" outlineLevel="1" x14ac:dyDescent="0.2">
      <c r="A263" s="558"/>
      <c r="B263" s="844"/>
      <c r="C263" s="440">
        <v>254</v>
      </c>
      <c r="D263" s="561"/>
      <c r="E263" s="561"/>
      <c r="F263" s="448"/>
      <c r="G263" s="446"/>
      <c r="H263" s="569"/>
      <c r="I263" s="569"/>
      <c r="J263" s="448">
        <f>G263+H263+I263</f>
        <v>0</v>
      </c>
      <c r="K263" s="827"/>
    </row>
    <row r="264" spans="1:11" outlineLevel="1" x14ac:dyDescent="0.2">
      <c r="A264" s="558"/>
      <c r="B264" s="844"/>
      <c r="C264" s="440">
        <v>255</v>
      </c>
      <c r="D264" s="561"/>
      <c r="E264" s="561"/>
      <c r="F264" s="448"/>
      <c r="G264" s="446"/>
      <c r="H264" s="569"/>
      <c r="I264" s="569"/>
      <c r="J264" s="448">
        <f t="shared" ref="J264:J282" si="47">G264+H264+I264</f>
        <v>0</v>
      </c>
      <c r="K264" s="827"/>
    </row>
    <row r="265" spans="1:11" outlineLevel="1" x14ac:dyDescent="0.2">
      <c r="A265" s="558"/>
      <c r="B265" s="844"/>
      <c r="C265" s="440">
        <v>256</v>
      </c>
      <c r="D265" s="561"/>
      <c r="E265" s="561"/>
      <c r="F265" s="448"/>
      <c r="G265" s="446"/>
      <c r="H265" s="569"/>
      <c r="I265" s="569"/>
      <c r="J265" s="448">
        <f t="shared" si="47"/>
        <v>0</v>
      </c>
      <c r="K265" s="827"/>
    </row>
    <row r="266" spans="1:11" outlineLevel="1" x14ac:dyDescent="0.2">
      <c r="A266" s="558"/>
      <c r="B266" s="844"/>
      <c r="C266" s="440">
        <v>257</v>
      </c>
      <c r="D266" s="561"/>
      <c r="E266" s="561"/>
      <c r="F266" s="448"/>
      <c r="G266" s="446"/>
      <c r="H266" s="569"/>
      <c r="I266" s="569"/>
      <c r="J266" s="448">
        <f t="shared" si="47"/>
        <v>0</v>
      </c>
      <c r="K266" s="827"/>
    </row>
    <row r="267" spans="1:11" outlineLevel="1" x14ac:dyDescent="0.2">
      <c r="A267" s="558"/>
      <c r="B267" s="844"/>
      <c r="C267" s="440">
        <v>258</v>
      </c>
      <c r="D267" s="561"/>
      <c r="E267" s="561"/>
      <c r="F267" s="448"/>
      <c r="G267" s="446"/>
      <c r="H267" s="569"/>
      <c r="I267" s="569"/>
      <c r="J267" s="448">
        <f t="shared" si="47"/>
        <v>0</v>
      </c>
      <c r="K267" s="827"/>
    </row>
    <row r="268" spans="1:11" outlineLevel="1" x14ac:dyDescent="0.2">
      <c r="A268" s="558"/>
      <c r="B268" s="844"/>
      <c r="C268" s="440">
        <v>259</v>
      </c>
      <c r="D268" s="561"/>
      <c r="E268" s="561"/>
      <c r="F268" s="448"/>
      <c r="G268" s="446"/>
      <c r="H268" s="569"/>
      <c r="I268" s="569"/>
      <c r="J268" s="448">
        <f t="shared" si="47"/>
        <v>0</v>
      </c>
      <c r="K268" s="827"/>
    </row>
    <row r="269" spans="1:11" outlineLevel="1" x14ac:dyDescent="0.2">
      <c r="A269" s="558"/>
      <c r="B269" s="844"/>
      <c r="C269" s="440">
        <v>260</v>
      </c>
      <c r="D269" s="561"/>
      <c r="E269" s="561"/>
      <c r="F269" s="448"/>
      <c r="G269" s="446"/>
      <c r="H269" s="569"/>
      <c r="I269" s="569"/>
      <c r="J269" s="448">
        <f t="shared" si="47"/>
        <v>0</v>
      </c>
      <c r="K269" s="827"/>
    </row>
    <row r="270" spans="1:11" outlineLevel="1" x14ac:dyDescent="0.2">
      <c r="A270" s="558"/>
      <c r="B270" s="844"/>
      <c r="C270" s="440">
        <v>261</v>
      </c>
      <c r="D270" s="561"/>
      <c r="E270" s="561"/>
      <c r="F270" s="448"/>
      <c r="G270" s="446"/>
      <c r="H270" s="569"/>
      <c r="I270" s="569"/>
      <c r="J270" s="448">
        <f t="shared" si="47"/>
        <v>0</v>
      </c>
      <c r="K270" s="827"/>
    </row>
    <row r="271" spans="1:11" outlineLevel="1" x14ac:dyDescent="0.2">
      <c r="A271" s="558"/>
      <c r="B271" s="844"/>
      <c r="C271" s="440">
        <v>262</v>
      </c>
      <c r="D271" s="561"/>
      <c r="E271" s="561"/>
      <c r="F271" s="448"/>
      <c r="G271" s="446"/>
      <c r="H271" s="569"/>
      <c r="I271" s="569"/>
      <c r="J271" s="448">
        <f t="shared" si="47"/>
        <v>0</v>
      </c>
      <c r="K271" s="827"/>
    </row>
    <row r="272" spans="1:11" outlineLevel="1" x14ac:dyDescent="0.2">
      <c r="A272" s="558"/>
      <c r="B272" s="844"/>
      <c r="C272" s="440">
        <v>263</v>
      </c>
      <c r="D272" s="561"/>
      <c r="E272" s="561"/>
      <c r="F272" s="448"/>
      <c r="G272" s="446"/>
      <c r="H272" s="569"/>
      <c r="I272" s="569"/>
      <c r="J272" s="448">
        <f t="shared" si="47"/>
        <v>0</v>
      </c>
      <c r="K272" s="827"/>
    </row>
    <row r="273" spans="1:11" outlineLevel="1" x14ac:dyDescent="0.2">
      <c r="A273" s="558"/>
      <c r="B273" s="844"/>
      <c r="C273" s="440">
        <v>264</v>
      </c>
      <c r="D273" s="561"/>
      <c r="E273" s="561"/>
      <c r="F273" s="448"/>
      <c r="G273" s="446"/>
      <c r="H273" s="569"/>
      <c r="I273" s="569"/>
      <c r="J273" s="448">
        <f t="shared" si="47"/>
        <v>0</v>
      </c>
      <c r="K273" s="827"/>
    </row>
    <row r="274" spans="1:11" outlineLevel="1" x14ac:dyDescent="0.2">
      <c r="A274" s="558"/>
      <c r="B274" s="844"/>
      <c r="C274" s="440">
        <v>265</v>
      </c>
      <c r="D274" s="561"/>
      <c r="E274" s="561"/>
      <c r="F274" s="448"/>
      <c r="G274" s="446"/>
      <c r="H274" s="569"/>
      <c r="I274" s="569"/>
      <c r="J274" s="448">
        <f t="shared" si="47"/>
        <v>0</v>
      </c>
      <c r="K274" s="827"/>
    </row>
    <row r="275" spans="1:11" outlineLevel="1" x14ac:dyDescent="0.2">
      <c r="A275" s="558"/>
      <c r="B275" s="844"/>
      <c r="C275" s="440">
        <v>266</v>
      </c>
      <c r="D275" s="561"/>
      <c r="E275" s="561"/>
      <c r="F275" s="448"/>
      <c r="G275" s="446"/>
      <c r="H275" s="569"/>
      <c r="I275" s="569"/>
      <c r="J275" s="448">
        <f t="shared" si="47"/>
        <v>0</v>
      </c>
      <c r="K275" s="827"/>
    </row>
    <row r="276" spans="1:11" outlineLevel="1" x14ac:dyDescent="0.2">
      <c r="A276" s="558"/>
      <c r="B276" s="844"/>
      <c r="C276" s="440">
        <v>267</v>
      </c>
      <c r="D276" s="561"/>
      <c r="E276" s="561"/>
      <c r="F276" s="448"/>
      <c r="G276" s="446"/>
      <c r="H276" s="569"/>
      <c r="I276" s="569"/>
      <c r="J276" s="448">
        <f t="shared" si="47"/>
        <v>0</v>
      </c>
      <c r="K276" s="827"/>
    </row>
    <row r="277" spans="1:11" outlineLevel="1" x14ac:dyDescent="0.2">
      <c r="A277" s="558"/>
      <c r="B277" s="844"/>
      <c r="C277" s="440">
        <v>268</v>
      </c>
      <c r="D277" s="561"/>
      <c r="E277" s="561"/>
      <c r="F277" s="448"/>
      <c r="G277" s="446"/>
      <c r="H277" s="569"/>
      <c r="I277" s="569"/>
      <c r="J277" s="448">
        <f t="shared" si="47"/>
        <v>0</v>
      </c>
      <c r="K277" s="827"/>
    </row>
    <row r="278" spans="1:11" outlineLevel="1" x14ac:dyDescent="0.2">
      <c r="A278" s="558"/>
      <c r="B278" s="844"/>
      <c r="C278" s="440">
        <v>269</v>
      </c>
      <c r="D278" s="561"/>
      <c r="E278" s="561"/>
      <c r="F278" s="448"/>
      <c r="G278" s="446"/>
      <c r="H278" s="569"/>
      <c r="I278" s="569"/>
      <c r="J278" s="448">
        <f t="shared" si="47"/>
        <v>0</v>
      </c>
      <c r="K278" s="827"/>
    </row>
    <row r="279" spans="1:11" outlineLevel="1" x14ac:dyDescent="0.2">
      <c r="A279" s="558"/>
      <c r="B279" s="844"/>
      <c r="C279" s="440">
        <v>270</v>
      </c>
      <c r="D279" s="561"/>
      <c r="E279" s="561"/>
      <c r="F279" s="448"/>
      <c r="G279" s="446"/>
      <c r="H279" s="569"/>
      <c r="I279" s="569"/>
      <c r="J279" s="448">
        <f t="shared" si="47"/>
        <v>0</v>
      </c>
      <c r="K279" s="827"/>
    </row>
    <row r="280" spans="1:11" outlineLevel="1" x14ac:dyDescent="0.2">
      <c r="A280" s="558"/>
      <c r="B280" s="844"/>
      <c r="C280" s="440">
        <v>271</v>
      </c>
      <c r="D280" s="561"/>
      <c r="E280" s="561"/>
      <c r="F280" s="448"/>
      <c r="G280" s="446"/>
      <c r="H280" s="569"/>
      <c r="I280" s="569"/>
      <c r="J280" s="448">
        <f t="shared" si="47"/>
        <v>0</v>
      </c>
      <c r="K280" s="827"/>
    </row>
    <row r="281" spans="1:11" outlineLevel="1" x14ac:dyDescent="0.2">
      <c r="A281" s="558"/>
      <c r="B281" s="844"/>
      <c r="C281" s="440">
        <v>272</v>
      </c>
      <c r="D281" s="561"/>
      <c r="E281" s="561"/>
      <c r="F281" s="448"/>
      <c r="G281" s="446"/>
      <c r="H281" s="569"/>
      <c r="I281" s="569"/>
      <c r="J281" s="448">
        <f t="shared" si="47"/>
        <v>0</v>
      </c>
      <c r="K281" s="827"/>
    </row>
    <row r="282" spans="1:11" outlineLevel="1" x14ac:dyDescent="0.2">
      <c r="A282" s="558"/>
      <c r="B282" s="844"/>
      <c r="C282" s="440">
        <v>273</v>
      </c>
      <c r="D282" s="561"/>
      <c r="E282" s="561"/>
      <c r="F282" s="448"/>
      <c r="G282" s="446"/>
      <c r="H282" s="569"/>
      <c r="I282" s="569"/>
      <c r="J282" s="448">
        <f t="shared" si="47"/>
        <v>0</v>
      </c>
      <c r="K282" s="827"/>
    </row>
    <row r="283" spans="1:11" ht="25.5" x14ac:dyDescent="0.2">
      <c r="A283" s="499" t="s">
        <v>1197</v>
      </c>
      <c r="B283" s="469"/>
      <c r="C283" s="440">
        <v>274</v>
      </c>
      <c r="D283" s="754"/>
      <c r="E283" s="754"/>
      <c r="F283" s="441"/>
      <c r="G283" s="441">
        <f>SUM(G284:G303)</f>
        <v>0</v>
      </c>
      <c r="H283" s="441">
        <f t="shared" ref="H283:I283" si="48">SUM(H284:H303)</f>
        <v>0</v>
      </c>
      <c r="I283" s="441">
        <f t="shared" si="48"/>
        <v>0</v>
      </c>
      <c r="J283" s="441">
        <f>SUM(J284:J303)</f>
        <v>0</v>
      </c>
      <c r="K283" s="442" cm="1">
        <f t="array" ref="K283">SUMPRODUCT((K284:K303=$S$2)*J284:J303)</f>
        <v>0</v>
      </c>
    </row>
    <row r="284" spans="1:11" outlineLevel="1" x14ac:dyDescent="0.2">
      <c r="A284" s="558"/>
      <c r="B284" s="844"/>
      <c r="C284" s="440">
        <v>275</v>
      </c>
      <c r="D284" s="561"/>
      <c r="E284" s="561"/>
      <c r="F284" s="448"/>
      <c r="G284" s="446"/>
      <c r="H284" s="569"/>
      <c r="I284" s="569"/>
      <c r="J284" s="448">
        <f>G284+H284+I284</f>
        <v>0</v>
      </c>
      <c r="K284" s="827"/>
    </row>
    <row r="285" spans="1:11" outlineLevel="1" x14ac:dyDescent="0.2">
      <c r="A285" s="558"/>
      <c r="B285" s="844"/>
      <c r="C285" s="440">
        <v>276</v>
      </c>
      <c r="D285" s="561"/>
      <c r="E285" s="561"/>
      <c r="F285" s="448"/>
      <c r="G285" s="446"/>
      <c r="H285" s="569"/>
      <c r="I285" s="569"/>
      <c r="J285" s="448">
        <f t="shared" ref="J285:J303" si="49">G285+H285+I285</f>
        <v>0</v>
      </c>
      <c r="K285" s="827"/>
    </row>
    <row r="286" spans="1:11" outlineLevel="1" x14ac:dyDescent="0.2">
      <c r="A286" s="558"/>
      <c r="B286" s="844"/>
      <c r="C286" s="440">
        <v>277</v>
      </c>
      <c r="D286" s="561"/>
      <c r="E286" s="561"/>
      <c r="F286" s="448"/>
      <c r="G286" s="446"/>
      <c r="H286" s="569"/>
      <c r="I286" s="569"/>
      <c r="J286" s="448">
        <f t="shared" si="49"/>
        <v>0</v>
      </c>
      <c r="K286" s="827"/>
    </row>
    <row r="287" spans="1:11" outlineLevel="1" x14ac:dyDescent="0.2">
      <c r="A287" s="558"/>
      <c r="B287" s="844"/>
      <c r="C287" s="440">
        <v>278</v>
      </c>
      <c r="D287" s="561"/>
      <c r="E287" s="561"/>
      <c r="F287" s="448"/>
      <c r="G287" s="446"/>
      <c r="H287" s="569"/>
      <c r="I287" s="569"/>
      <c r="J287" s="448">
        <f t="shared" si="49"/>
        <v>0</v>
      </c>
      <c r="K287" s="827"/>
    </row>
    <row r="288" spans="1:11" outlineLevel="1" x14ac:dyDescent="0.2">
      <c r="A288" s="558"/>
      <c r="B288" s="844"/>
      <c r="C288" s="440">
        <v>279</v>
      </c>
      <c r="D288" s="561"/>
      <c r="E288" s="561"/>
      <c r="F288" s="448"/>
      <c r="G288" s="446"/>
      <c r="H288" s="569"/>
      <c r="I288" s="569"/>
      <c r="J288" s="448">
        <f t="shared" si="49"/>
        <v>0</v>
      </c>
      <c r="K288" s="827"/>
    </row>
    <row r="289" spans="1:11" outlineLevel="1" x14ac:dyDescent="0.2">
      <c r="A289" s="558"/>
      <c r="B289" s="844"/>
      <c r="C289" s="440">
        <v>280</v>
      </c>
      <c r="D289" s="561"/>
      <c r="E289" s="561"/>
      <c r="F289" s="448"/>
      <c r="G289" s="446"/>
      <c r="H289" s="569"/>
      <c r="I289" s="569"/>
      <c r="J289" s="448">
        <f t="shared" si="49"/>
        <v>0</v>
      </c>
      <c r="K289" s="827"/>
    </row>
    <row r="290" spans="1:11" outlineLevel="1" x14ac:dyDescent="0.2">
      <c r="A290" s="558"/>
      <c r="B290" s="844"/>
      <c r="C290" s="440">
        <v>281</v>
      </c>
      <c r="D290" s="561"/>
      <c r="E290" s="561"/>
      <c r="F290" s="448"/>
      <c r="G290" s="446"/>
      <c r="H290" s="569"/>
      <c r="I290" s="569"/>
      <c r="J290" s="448">
        <f t="shared" si="49"/>
        <v>0</v>
      </c>
      <c r="K290" s="827"/>
    </row>
    <row r="291" spans="1:11" outlineLevel="1" x14ac:dyDescent="0.2">
      <c r="A291" s="558"/>
      <c r="B291" s="844"/>
      <c r="C291" s="440">
        <v>282</v>
      </c>
      <c r="D291" s="561"/>
      <c r="E291" s="561"/>
      <c r="F291" s="448"/>
      <c r="G291" s="446"/>
      <c r="H291" s="569"/>
      <c r="I291" s="569"/>
      <c r="J291" s="448">
        <f t="shared" si="49"/>
        <v>0</v>
      </c>
      <c r="K291" s="827"/>
    </row>
    <row r="292" spans="1:11" outlineLevel="1" x14ac:dyDescent="0.2">
      <c r="A292" s="558"/>
      <c r="B292" s="844"/>
      <c r="C292" s="440">
        <v>283</v>
      </c>
      <c r="D292" s="561"/>
      <c r="E292" s="561"/>
      <c r="F292" s="448"/>
      <c r="G292" s="446"/>
      <c r="H292" s="569"/>
      <c r="I292" s="569"/>
      <c r="J292" s="448">
        <f t="shared" si="49"/>
        <v>0</v>
      </c>
      <c r="K292" s="827"/>
    </row>
    <row r="293" spans="1:11" outlineLevel="1" x14ac:dyDescent="0.2">
      <c r="A293" s="558"/>
      <c r="B293" s="844"/>
      <c r="C293" s="440">
        <v>284</v>
      </c>
      <c r="D293" s="561"/>
      <c r="E293" s="561"/>
      <c r="F293" s="448"/>
      <c r="G293" s="446"/>
      <c r="H293" s="569"/>
      <c r="I293" s="569"/>
      <c r="J293" s="448">
        <f t="shared" si="49"/>
        <v>0</v>
      </c>
      <c r="K293" s="827"/>
    </row>
    <row r="294" spans="1:11" outlineLevel="1" x14ac:dyDescent="0.2">
      <c r="A294" s="558"/>
      <c r="B294" s="844"/>
      <c r="C294" s="440">
        <v>285</v>
      </c>
      <c r="D294" s="561"/>
      <c r="E294" s="561"/>
      <c r="F294" s="448"/>
      <c r="G294" s="446"/>
      <c r="H294" s="569"/>
      <c r="I294" s="569"/>
      <c r="J294" s="448">
        <f t="shared" si="49"/>
        <v>0</v>
      </c>
      <c r="K294" s="827"/>
    </row>
    <row r="295" spans="1:11" outlineLevel="1" x14ac:dyDescent="0.2">
      <c r="A295" s="558"/>
      <c r="B295" s="844"/>
      <c r="C295" s="440">
        <v>286</v>
      </c>
      <c r="D295" s="561"/>
      <c r="E295" s="561"/>
      <c r="F295" s="448"/>
      <c r="G295" s="446"/>
      <c r="H295" s="569"/>
      <c r="I295" s="569"/>
      <c r="J295" s="448">
        <f t="shared" si="49"/>
        <v>0</v>
      </c>
      <c r="K295" s="827"/>
    </row>
    <row r="296" spans="1:11" outlineLevel="1" x14ac:dyDescent="0.2">
      <c r="A296" s="558"/>
      <c r="B296" s="844"/>
      <c r="C296" s="440">
        <v>287</v>
      </c>
      <c r="D296" s="561"/>
      <c r="E296" s="561"/>
      <c r="F296" s="448"/>
      <c r="G296" s="446"/>
      <c r="H296" s="569"/>
      <c r="I296" s="569"/>
      <c r="J296" s="448">
        <f t="shared" si="49"/>
        <v>0</v>
      </c>
      <c r="K296" s="827"/>
    </row>
    <row r="297" spans="1:11" outlineLevel="1" x14ac:dyDescent="0.2">
      <c r="A297" s="558"/>
      <c r="B297" s="844"/>
      <c r="C297" s="440">
        <v>288</v>
      </c>
      <c r="D297" s="561"/>
      <c r="E297" s="561"/>
      <c r="F297" s="448"/>
      <c r="G297" s="446"/>
      <c r="H297" s="569"/>
      <c r="I297" s="569"/>
      <c r="J297" s="448">
        <f t="shared" si="49"/>
        <v>0</v>
      </c>
      <c r="K297" s="827"/>
    </row>
    <row r="298" spans="1:11" outlineLevel="1" x14ac:dyDescent="0.2">
      <c r="A298" s="558"/>
      <c r="B298" s="844"/>
      <c r="C298" s="440">
        <v>289</v>
      </c>
      <c r="D298" s="561"/>
      <c r="E298" s="561"/>
      <c r="F298" s="448"/>
      <c r="G298" s="446"/>
      <c r="H298" s="569"/>
      <c r="I298" s="569"/>
      <c r="J298" s="448">
        <f t="shared" si="49"/>
        <v>0</v>
      </c>
      <c r="K298" s="827"/>
    </row>
    <row r="299" spans="1:11" outlineLevel="1" x14ac:dyDescent="0.2">
      <c r="A299" s="558"/>
      <c r="B299" s="844"/>
      <c r="C299" s="440">
        <v>290</v>
      </c>
      <c r="D299" s="561"/>
      <c r="E299" s="561"/>
      <c r="F299" s="448"/>
      <c r="G299" s="446"/>
      <c r="H299" s="569"/>
      <c r="I299" s="569"/>
      <c r="J299" s="448">
        <f t="shared" si="49"/>
        <v>0</v>
      </c>
      <c r="K299" s="827"/>
    </row>
    <row r="300" spans="1:11" outlineLevel="1" x14ac:dyDescent="0.2">
      <c r="A300" s="558"/>
      <c r="B300" s="844"/>
      <c r="C300" s="440">
        <v>291</v>
      </c>
      <c r="D300" s="561"/>
      <c r="E300" s="561"/>
      <c r="F300" s="448"/>
      <c r="G300" s="446"/>
      <c r="H300" s="569"/>
      <c r="I300" s="569"/>
      <c r="J300" s="448">
        <f t="shared" si="49"/>
        <v>0</v>
      </c>
      <c r="K300" s="827"/>
    </row>
    <row r="301" spans="1:11" outlineLevel="1" x14ac:dyDescent="0.2">
      <c r="A301" s="558"/>
      <c r="B301" s="844"/>
      <c r="C301" s="440">
        <v>292</v>
      </c>
      <c r="D301" s="561"/>
      <c r="E301" s="561"/>
      <c r="F301" s="448"/>
      <c r="G301" s="446"/>
      <c r="H301" s="569"/>
      <c r="I301" s="569"/>
      <c r="J301" s="448">
        <f t="shared" si="49"/>
        <v>0</v>
      </c>
      <c r="K301" s="827"/>
    </row>
    <row r="302" spans="1:11" outlineLevel="1" x14ac:dyDescent="0.2">
      <c r="A302" s="558"/>
      <c r="B302" s="844"/>
      <c r="C302" s="440">
        <v>293</v>
      </c>
      <c r="D302" s="561"/>
      <c r="E302" s="561"/>
      <c r="F302" s="448"/>
      <c r="G302" s="446"/>
      <c r="H302" s="569"/>
      <c r="I302" s="569"/>
      <c r="J302" s="448">
        <f t="shared" si="49"/>
        <v>0</v>
      </c>
      <c r="K302" s="827"/>
    </row>
    <row r="303" spans="1:11" outlineLevel="1" x14ac:dyDescent="0.2">
      <c r="A303" s="558"/>
      <c r="B303" s="844"/>
      <c r="C303" s="440">
        <v>294</v>
      </c>
      <c r="D303" s="561"/>
      <c r="E303" s="561"/>
      <c r="F303" s="448"/>
      <c r="G303" s="446"/>
      <c r="H303" s="569"/>
      <c r="I303" s="569"/>
      <c r="J303" s="448">
        <f t="shared" si="49"/>
        <v>0</v>
      </c>
      <c r="K303" s="827"/>
    </row>
    <row r="304" spans="1:11" x14ac:dyDescent="0.2">
      <c r="A304" s="499" t="s">
        <v>1198</v>
      </c>
      <c r="B304" s="469"/>
      <c r="C304" s="440">
        <v>295</v>
      </c>
      <c r="D304" s="754"/>
      <c r="E304" s="754"/>
      <c r="F304" s="441"/>
      <c r="G304" s="441">
        <f>SUM(G305:G324)</f>
        <v>0</v>
      </c>
      <c r="H304" s="441">
        <f t="shared" ref="H304:I304" si="50">SUM(H305:H324)</f>
        <v>0</v>
      </c>
      <c r="I304" s="441">
        <f t="shared" si="50"/>
        <v>0</v>
      </c>
      <c r="J304" s="441">
        <f>SUM(J305:J324)</f>
        <v>0</v>
      </c>
      <c r="K304" s="442" cm="1">
        <f t="array" ref="K304">SUMPRODUCT((K305:K324=$S$2)*J305:J324)</f>
        <v>0</v>
      </c>
    </row>
    <row r="305" spans="1:11" outlineLevel="1" x14ac:dyDescent="0.2">
      <c r="A305" s="558"/>
      <c r="B305" s="844"/>
      <c r="C305" s="440">
        <v>296</v>
      </c>
      <c r="D305" s="561"/>
      <c r="E305" s="561"/>
      <c r="F305" s="448"/>
      <c r="G305" s="446"/>
      <c r="H305" s="569"/>
      <c r="I305" s="569"/>
      <c r="J305" s="448">
        <f>G305+H305+I305</f>
        <v>0</v>
      </c>
      <c r="K305" s="827"/>
    </row>
    <row r="306" spans="1:11" outlineLevel="1" x14ac:dyDescent="0.2">
      <c r="A306" s="558"/>
      <c r="B306" s="844"/>
      <c r="C306" s="440">
        <v>297</v>
      </c>
      <c r="D306" s="561"/>
      <c r="E306" s="561"/>
      <c r="F306" s="448"/>
      <c r="G306" s="446"/>
      <c r="H306" s="569"/>
      <c r="I306" s="569"/>
      <c r="J306" s="448">
        <f t="shared" ref="J306:J324" si="51">G306+H306+I306</f>
        <v>0</v>
      </c>
      <c r="K306" s="827"/>
    </row>
    <row r="307" spans="1:11" outlineLevel="1" x14ac:dyDescent="0.2">
      <c r="A307" s="558"/>
      <c r="B307" s="844"/>
      <c r="C307" s="440">
        <v>298</v>
      </c>
      <c r="D307" s="561"/>
      <c r="E307" s="561"/>
      <c r="F307" s="448"/>
      <c r="G307" s="446"/>
      <c r="H307" s="569"/>
      <c r="I307" s="569"/>
      <c r="J307" s="448">
        <f t="shared" si="51"/>
        <v>0</v>
      </c>
      <c r="K307" s="827"/>
    </row>
    <row r="308" spans="1:11" outlineLevel="1" x14ac:dyDescent="0.2">
      <c r="A308" s="558"/>
      <c r="B308" s="844"/>
      <c r="C308" s="440">
        <v>299</v>
      </c>
      <c r="D308" s="561"/>
      <c r="E308" s="561"/>
      <c r="F308" s="448"/>
      <c r="G308" s="446"/>
      <c r="H308" s="569"/>
      <c r="I308" s="569"/>
      <c r="J308" s="448">
        <f t="shared" si="51"/>
        <v>0</v>
      </c>
      <c r="K308" s="827"/>
    </row>
    <row r="309" spans="1:11" outlineLevel="1" x14ac:dyDescent="0.2">
      <c r="A309" s="558"/>
      <c r="B309" s="844"/>
      <c r="C309" s="440">
        <v>300</v>
      </c>
      <c r="D309" s="561"/>
      <c r="E309" s="561"/>
      <c r="F309" s="448"/>
      <c r="G309" s="446"/>
      <c r="H309" s="569"/>
      <c r="I309" s="569"/>
      <c r="J309" s="448">
        <f t="shared" si="51"/>
        <v>0</v>
      </c>
      <c r="K309" s="827"/>
    </row>
    <row r="310" spans="1:11" outlineLevel="1" x14ac:dyDescent="0.2">
      <c r="A310" s="558"/>
      <c r="B310" s="844"/>
      <c r="C310" s="440">
        <v>301</v>
      </c>
      <c r="D310" s="561"/>
      <c r="E310" s="561"/>
      <c r="F310" s="448"/>
      <c r="G310" s="446"/>
      <c r="H310" s="569"/>
      <c r="I310" s="569"/>
      <c r="J310" s="448">
        <f t="shared" si="51"/>
        <v>0</v>
      </c>
      <c r="K310" s="827"/>
    </row>
    <row r="311" spans="1:11" outlineLevel="1" x14ac:dyDescent="0.2">
      <c r="A311" s="558"/>
      <c r="B311" s="844"/>
      <c r="C311" s="440">
        <v>302</v>
      </c>
      <c r="D311" s="561"/>
      <c r="E311" s="561"/>
      <c r="F311" s="448"/>
      <c r="G311" s="446"/>
      <c r="H311" s="569"/>
      <c r="I311" s="569"/>
      <c r="J311" s="448">
        <f t="shared" si="51"/>
        <v>0</v>
      </c>
      <c r="K311" s="827"/>
    </row>
    <row r="312" spans="1:11" outlineLevel="1" x14ac:dyDescent="0.2">
      <c r="A312" s="558"/>
      <c r="B312" s="844"/>
      <c r="C312" s="440">
        <v>303</v>
      </c>
      <c r="D312" s="561"/>
      <c r="E312" s="561"/>
      <c r="F312" s="448"/>
      <c r="G312" s="446"/>
      <c r="H312" s="569"/>
      <c r="I312" s="569"/>
      <c r="J312" s="448">
        <f t="shared" si="51"/>
        <v>0</v>
      </c>
      <c r="K312" s="827"/>
    </row>
    <row r="313" spans="1:11" outlineLevel="1" x14ac:dyDescent="0.2">
      <c r="A313" s="558"/>
      <c r="B313" s="844"/>
      <c r="C313" s="440">
        <v>304</v>
      </c>
      <c r="D313" s="561"/>
      <c r="E313" s="561"/>
      <c r="F313" s="448"/>
      <c r="G313" s="446"/>
      <c r="H313" s="569"/>
      <c r="I313" s="569"/>
      <c r="J313" s="448">
        <f t="shared" si="51"/>
        <v>0</v>
      </c>
      <c r="K313" s="827"/>
    </row>
    <row r="314" spans="1:11" outlineLevel="1" x14ac:dyDescent="0.2">
      <c r="A314" s="558"/>
      <c r="B314" s="844"/>
      <c r="C314" s="440">
        <v>305</v>
      </c>
      <c r="D314" s="561"/>
      <c r="E314" s="561"/>
      <c r="F314" s="448"/>
      <c r="G314" s="446"/>
      <c r="H314" s="569"/>
      <c r="I314" s="569"/>
      <c r="J314" s="448">
        <f t="shared" si="51"/>
        <v>0</v>
      </c>
      <c r="K314" s="827"/>
    </row>
    <row r="315" spans="1:11" outlineLevel="1" x14ac:dyDescent="0.2">
      <c r="A315" s="558"/>
      <c r="B315" s="844"/>
      <c r="C315" s="440">
        <v>306</v>
      </c>
      <c r="D315" s="561"/>
      <c r="E315" s="561"/>
      <c r="F315" s="448"/>
      <c r="G315" s="446"/>
      <c r="H315" s="569"/>
      <c r="I315" s="569"/>
      <c r="J315" s="448">
        <f t="shared" si="51"/>
        <v>0</v>
      </c>
      <c r="K315" s="827"/>
    </row>
    <row r="316" spans="1:11" outlineLevel="1" x14ac:dyDescent="0.2">
      <c r="A316" s="558"/>
      <c r="B316" s="844"/>
      <c r="C316" s="440">
        <v>307</v>
      </c>
      <c r="D316" s="561"/>
      <c r="E316" s="561"/>
      <c r="F316" s="448"/>
      <c r="G316" s="446"/>
      <c r="H316" s="569"/>
      <c r="I316" s="569"/>
      <c r="J316" s="448">
        <f t="shared" si="51"/>
        <v>0</v>
      </c>
      <c r="K316" s="827"/>
    </row>
    <row r="317" spans="1:11" outlineLevel="1" x14ac:dyDescent="0.2">
      <c r="A317" s="558"/>
      <c r="B317" s="844"/>
      <c r="C317" s="440">
        <v>308</v>
      </c>
      <c r="D317" s="561"/>
      <c r="E317" s="561"/>
      <c r="F317" s="448"/>
      <c r="G317" s="446"/>
      <c r="H317" s="569"/>
      <c r="I317" s="569"/>
      <c r="J317" s="448">
        <f t="shared" si="51"/>
        <v>0</v>
      </c>
      <c r="K317" s="827"/>
    </row>
    <row r="318" spans="1:11" outlineLevel="1" x14ac:dyDescent="0.2">
      <c r="A318" s="558"/>
      <c r="B318" s="844"/>
      <c r="C318" s="440">
        <v>309</v>
      </c>
      <c r="D318" s="561"/>
      <c r="E318" s="561"/>
      <c r="F318" s="448"/>
      <c r="G318" s="446"/>
      <c r="H318" s="569"/>
      <c r="I318" s="569"/>
      <c r="J318" s="448">
        <f t="shared" si="51"/>
        <v>0</v>
      </c>
      <c r="K318" s="827"/>
    </row>
    <row r="319" spans="1:11" outlineLevel="1" x14ac:dyDescent="0.2">
      <c r="A319" s="558"/>
      <c r="B319" s="844"/>
      <c r="C319" s="440">
        <v>310</v>
      </c>
      <c r="D319" s="561"/>
      <c r="E319" s="561"/>
      <c r="F319" s="448"/>
      <c r="G319" s="446"/>
      <c r="H319" s="569"/>
      <c r="I319" s="569"/>
      <c r="J319" s="448">
        <f t="shared" si="51"/>
        <v>0</v>
      </c>
      <c r="K319" s="827"/>
    </row>
    <row r="320" spans="1:11" outlineLevel="1" x14ac:dyDescent="0.2">
      <c r="A320" s="558"/>
      <c r="B320" s="844"/>
      <c r="C320" s="440">
        <v>311</v>
      </c>
      <c r="D320" s="561"/>
      <c r="E320" s="561"/>
      <c r="F320" s="448"/>
      <c r="G320" s="446"/>
      <c r="H320" s="569"/>
      <c r="I320" s="569"/>
      <c r="J320" s="448">
        <f t="shared" si="51"/>
        <v>0</v>
      </c>
      <c r="K320" s="827"/>
    </row>
    <row r="321" spans="1:28" outlineLevel="1" x14ac:dyDescent="0.2">
      <c r="A321" s="558"/>
      <c r="B321" s="844"/>
      <c r="C321" s="440">
        <v>312</v>
      </c>
      <c r="D321" s="561"/>
      <c r="E321" s="561"/>
      <c r="F321" s="448"/>
      <c r="G321" s="446"/>
      <c r="H321" s="569"/>
      <c r="I321" s="569"/>
      <c r="J321" s="448">
        <f t="shared" si="51"/>
        <v>0</v>
      </c>
      <c r="K321" s="827"/>
    </row>
    <row r="322" spans="1:28" outlineLevel="1" x14ac:dyDescent="0.2">
      <c r="A322" s="558"/>
      <c r="B322" s="844"/>
      <c r="C322" s="440">
        <v>313</v>
      </c>
      <c r="D322" s="561"/>
      <c r="E322" s="561"/>
      <c r="F322" s="448"/>
      <c r="G322" s="446"/>
      <c r="H322" s="569"/>
      <c r="I322" s="569"/>
      <c r="J322" s="448">
        <f t="shared" si="51"/>
        <v>0</v>
      </c>
      <c r="K322" s="827"/>
    </row>
    <row r="323" spans="1:28" outlineLevel="1" x14ac:dyDescent="0.2">
      <c r="A323" s="558"/>
      <c r="B323" s="844"/>
      <c r="C323" s="440">
        <v>314</v>
      </c>
      <c r="D323" s="561"/>
      <c r="E323" s="561"/>
      <c r="F323" s="448"/>
      <c r="G323" s="446"/>
      <c r="H323" s="569"/>
      <c r="I323" s="569"/>
      <c r="J323" s="448">
        <f t="shared" si="51"/>
        <v>0</v>
      </c>
      <c r="K323" s="827"/>
    </row>
    <row r="324" spans="1:28" outlineLevel="1" x14ac:dyDescent="0.2">
      <c r="A324" s="558"/>
      <c r="B324" s="844"/>
      <c r="C324" s="440">
        <v>315</v>
      </c>
      <c r="D324" s="561"/>
      <c r="E324" s="561"/>
      <c r="F324" s="448"/>
      <c r="G324" s="446"/>
      <c r="H324" s="569"/>
      <c r="I324" s="569"/>
      <c r="J324" s="448">
        <f t="shared" si="51"/>
        <v>0</v>
      </c>
      <c r="K324" s="827"/>
    </row>
    <row r="325" spans="1:28" s="419" customFormat="1" ht="25.5" x14ac:dyDescent="0.2">
      <c r="A325" s="452" t="s">
        <v>1429</v>
      </c>
      <c r="B325" s="469"/>
      <c r="C325" s="440">
        <v>316</v>
      </c>
      <c r="D325" s="754"/>
      <c r="E325" s="754"/>
      <c r="F325" s="441"/>
      <c r="G325" s="441">
        <f>SUM(G326:G345)</f>
        <v>0</v>
      </c>
      <c r="H325" s="441">
        <f t="shared" ref="H325:I325" si="52">SUM(H326:H345)</f>
        <v>0</v>
      </c>
      <c r="I325" s="441">
        <f t="shared" si="52"/>
        <v>0</v>
      </c>
      <c r="J325" s="441">
        <f>SUM(J326:J345)</f>
        <v>0</v>
      </c>
      <c r="K325" s="442" cm="1">
        <f t="array" ref="K325">SUMPRODUCT((K326:K345=$S$2)*J326:J345)</f>
        <v>0</v>
      </c>
      <c r="L325" s="416"/>
      <c r="M325" s="416"/>
      <c r="N325" s="416"/>
      <c r="O325" s="416"/>
      <c r="P325" s="416"/>
      <c r="Q325" s="416"/>
      <c r="R325" s="416"/>
      <c r="S325" s="416"/>
      <c r="T325" s="416"/>
      <c r="U325" s="416"/>
      <c r="V325" s="416"/>
      <c r="W325" s="416"/>
      <c r="X325" s="416"/>
      <c r="Y325" s="416"/>
      <c r="Z325" s="416"/>
      <c r="AA325" s="416"/>
      <c r="AB325" s="416"/>
    </row>
    <row r="326" spans="1:28" s="419" customFormat="1" outlineLevel="1" x14ac:dyDescent="0.2">
      <c r="A326" s="558"/>
      <c r="B326" s="844"/>
      <c r="C326" s="440">
        <v>317</v>
      </c>
      <c r="D326" s="561"/>
      <c r="E326" s="561"/>
      <c r="F326" s="448"/>
      <c r="G326" s="446"/>
      <c r="H326" s="569"/>
      <c r="I326" s="569"/>
      <c r="J326" s="448">
        <f>G326+H326+I326</f>
        <v>0</v>
      </c>
      <c r="K326" s="827"/>
      <c r="L326" s="416"/>
      <c r="M326" s="416"/>
      <c r="N326" s="416"/>
      <c r="O326" s="416"/>
      <c r="P326" s="416"/>
      <c r="Q326" s="416"/>
      <c r="R326" s="416"/>
      <c r="S326" s="416"/>
      <c r="T326" s="416"/>
      <c r="U326" s="416"/>
      <c r="V326" s="416"/>
      <c r="W326" s="416"/>
      <c r="X326" s="416"/>
      <c r="Y326" s="416"/>
      <c r="Z326" s="416"/>
      <c r="AA326" s="416"/>
      <c r="AB326" s="416"/>
    </row>
    <row r="327" spans="1:28" s="419" customFormat="1" outlineLevel="1" x14ac:dyDescent="0.2">
      <c r="A327" s="558"/>
      <c r="B327" s="844"/>
      <c r="C327" s="440">
        <v>318</v>
      </c>
      <c r="D327" s="561"/>
      <c r="E327" s="561"/>
      <c r="F327" s="448"/>
      <c r="G327" s="446"/>
      <c r="H327" s="569"/>
      <c r="I327" s="569"/>
      <c r="J327" s="448">
        <f t="shared" ref="J327:J345" si="53">G327+H327+I327</f>
        <v>0</v>
      </c>
      <c r="K327" s="827"/>
      <c r="L327" s="416"/>
      <c r="M327" s="416"/>
      <c r="N327" s="416"/>
      <c r="O327" s="416"/>
      <c r="P327" s="416"/>
      <c r="Q327" s="416"/>
      <c r="R327" s="416"/>
      <c r="S327" s="416"/>
      <c r="T327" s="416"/>
      <c r="U327" s="416"/>
      <c r="V327" s="416"/>
      <c r="W327" s="416"/>
      <c r="X327" s="416"/>
      <c r="Y327" s="416"/>
      <c r="Z327" s="416"/>
      <c r="AA327" s="416"/>
      <c r="AB327" s="416"/>
    </row>
    <row r="328" spans="1:28" s="419" customFormat="1" outlineLevel="1" x14ac:dyDescent="0.2">
      <c r="A328" s="558"/>
      <c r="B328" s="844"/>
      <c r="C328" s="440">
        <v>319</v>
      </c>
      <c r="D328" s="561"/>
      <c r="E328" s="561"/>
      <c r="F328" s="448"/>
      <c r="G328" s="446"/>
      <c r="H328" s="569"/>
      <c r="I328" s="569"/>
      <c r="J328" s="448">
        <f t="shared" si="53"/>
        <v>0</v>
      </c>
      <c r="K328" s="827"/>
      <c r="L328" s="416"/>
      <c r="M328" s="416"/>
      <c r="N328" s="416"/>
      <c r="O328" s="416"/>
      <c r="P328" s="416"/>
      <c r="Q328" s="416"/>
      <c r="R328" s="416"/>
      <c r="S328" s="416"/>
      <c r="T328" s="416"/>
      <c r="U328" s="416"/>
      <c r="V328" s="416"/>
      <c r="W328" s="416"/>
      <c r="X328" s="416"/>
      <c r="Y328" s="416"/>
      <c r="Z328" s="416"/>
      <c r="AA328" s="416"/>
      <c r="AB328" s="416"/>
    </row>
    <row r="329" spans="1:28" s="419" customFormat="1" outlineLevel="1" x14ac:dyDescent="0.2">
      <c r="A329" s="558"/>
      <c r="B329" s="844"/>
      <c r="C329" s="440">
        <v>320</v>
      </c>
      <c r="D329" s="561"/>
      <c r="E329" s="561"/>
      <c r="F329" s="448"/>
      <c r="G329" s="446"/>
      <c r="H329" s="569"/>
      <c r="I329" s="569"/>
      <c r="J329" s="448">
        <f t="shared" si="53"/>
        <v>0</v>
      </c>
      <c r="K329" s="827"/>
      <c r="L329" s="416"/>
      <c r="M329" s="416"/>
      <c r="N329" s="416"/>
      <c r="O329" s="416"/>
      <c r="P329" s="416"/>
      <c r="Q329" s="416"/>
      <c r="R329" s="416"/>
      <c r="S329" s="416"/>
      <c r="T329" s="416"/>
      <c r="U329" s="416"/>
      <c r="V329" s="416"/>
      <c r="W329" s="416"/>
      <c r="X329" s="416"/>
      <c r="Y329" s="416"/>
      <c r="Z329" s="416"/>
      <c r="AA329" s="416"/>
      <c r="AB329" s="416"/>
    </row>
    <row r="330" spans="1:28" s="419" customFormat="1" outlineLevel="1" x14ac:dyDescent="0.2">
      <c r="A330" s="558"/>
      <c r="B330" s="844"/>
      <c r="C330" s="440">
        <v>321</v>
      </c>
      <c r="D330" s="561"/>
      <c r="E330" s="561"/>
      <c r="F330" s="448"/>
      <c r="G330" s="446"/>
      <c r="H330" s="569"/>
      <c r="I330" s="569"/>
      <c r="J330" s="448">
        <f t="shared" si="53"/>
        <v>0</v>
      </c>
      <c r="K330" s="827"/>
      <c r="L330" s="416"/>
      <c r="M330" s="416"/>
      <c r="N330" s="416"/>
      <c r="O330" s="416"/>
      <c r="P330" s="416"/>
      <c r="Q330" s="416"/>
      <c r="R330" s="416"/>
      <c r="S330" s="416"/>
      <c r="T330" s="416"/>
      <c r="U330" s="416"/>
      <c r="V330" s="416"/>
      <c r="W330" s="416"/>
      <c r="X330" s="416"/>
      <c r="Y330" s="416"/>
      <c r="Z330" s="416"/>
      <c r="AA330" s="416"/>
      <c r="AB330" s="416"/>
    </row>
    <row r="331" spans="1:28" s="419" customFormat="1" outlineLevel="1" x14ac:dyDescent="0.2">
      <c r="A331" s="558"/>
      <c r="B331" s="844"/>
      <c r="C331" s="440">
        <v>322</v>
      </c>
      <c r="D331" s="561"/>
      <c r="E331" s="561"/>
      <c r="F331" s="448"/>
      <c r="G331" s="446"/>
      <c r="H331" s="569"/>
      <c r="I331" s="569"/>
      <c r="J331" s="448">
        <f t="shared" si="53"/>
        <v>0</v>
      </c>
      <c r="K331" s="827"/>
      <c r="L331" s="416"/>
      <c r="M331" s="416"/>
      <c r="N331" s="416"/>
      <c r="O331" s="416"/>
      <c r="P331" s="416"/>
      <c r="Q331" s="416"/>
      <c r="R331" s="416"/>
      <c r="S331" s="416"/>
      <c r="T331" s="416"/>
      <c r="U331" s="416"/>
      <c r="V331" s="416"/>
      <c r="W331" s="416"/>
      <c r="X331" s="416"/>
      <c r="Y331" s="416"/>
      <c r="Z331" s="416"/>
      <c r="AA331" s="416"/>
      <c r="AB331" s="416"/>
    </row>
    <row r="332" spans="1:28" s="419" customFormat="1" outlineLevel="1" x14ac:dyDescent="0.2">
      <c r="A332" s="558"/>
      <c r="B332" s="844"/>
      <c r="C332" s="440">
        <v>323</v>
      </c>
      <c r="D332" s="561"/>
      <c r="E332" s="561"/>
      <c r="F332" s="448"/>
      <c r="G332" s="446"/>
      <c r="H332" s="569"/>
      <c r="I332" s="569"/>
      <c r="J332" s="448">
        <f t="shared" si="53"/>
        <v>0</v>
      </c>
      <c r="K332" s="827"/>
      <c r="L332" s="416"/>
      <c r="M332" s="416"/>
      <c r="N332" s="416"/>
      <c r="O332" s="416"/>
      <c r="P332" s="416"/>
      <c r="Q332" s="416"/>
      <c r="R332" s="416"/>
      <c r="S332" s="416"/>
      <c r="T332" s="416"/>
      <c r="U332" s="416"/>
      <c r="V332" s="416"/>
      <c r="W332" s="416"/>
      <c r="X332" s="416"/>
      <c r="Y332" s="416"/>
      <c r="Z332" s="416"/>
      <c r="AA332" s="416"/>
      <c r="AB332" s="416"/>
    </row>
    <row r="333" spans="1:28" s="419" customFormat="1" outlineLevel="1" x14ac:dyDescent="0.2">
      <c r="A333" s="558"/>
      <c r="B333" s="844"/>
      <c r="C333" s="440">
        <v>324</v>
      </c>
      <c r="D333" s="561"/>
      <c r="E333" s="561"/>
      <c r="F333" s="448"/>
      <c r="G333" s="446"/>
      <c r="H333" s="569"/>
      <c r="I333" s="569"/>
      <c r="J333" s="448">
        <f t="shared" si="53"/>
        <v>0</v>
      </c>
      <c r="K333" s="827"/>
      <c r="L333" s="416"/>
      <c r="M333" s="416"/>
      <c r="N333" s="416"/>
      <c r="O333" s="416"/>
      <c r="P333" s="416"/>
      <c r="Q333" s="416"/>
      <c r="R333" s="416"/>
      <c r="S333" s="416"/>
      <c r="T333" s="416"/>
      <c r="U333" s="416"/>
      <c r="V333" s="416"/>
      <c r="W333" s="416"/>
      <c r="X333" s="416"/>
      <c r="Y333" s="416"/>
      <c r="Z333" s="416"/>
      <c r="AA333" s="416"/>
      <c r="AB333" s="416"/>
    </row>
    <row r="334" spans="1:28" s="419" customFormat="1" outlineLevel="1" x14ac:dyDescent="0.2">
      <c r="A334" s="558"/>
      <c r="B334" s="844"/>
      <c r="C334" s="440">
        <v>325</v>
      </c>
      <c r="D334" s="561"/>
      <c r="E334" s="561"/>
      <c r="F334" s="448"/>
      <c r="G334" s="446"/>
      <c r="H334" s="569"/>
      <c r="I334" s="569"/>
      <c r="J334" s="448">
        <f t="shared" si="53"/>
        <v>0</v>
      </c>
      <c r="K334" s="827"/>
      <c r="L334" s="416"/>
      <c r="M334" s="416"/>
      <c r="N334" s="416"/>
      <c r="O334" s="416"/>
      <c r="P334" s="416"/>
      <c r="Q334" s="416"/>
      <c r="R334" s="416"/>
      <c r="S334" s="416"/>
      <c r="T334" s="416"/>
      <c r="U334" s="416"/>
      <c r="V334" s="416"/>
      <c r="W334" s="416"/>
      <c r="X334" s="416"/>
      <c r="Y334" s="416"/>
      <c r="Z334" s="416"/>
      <c r="AA334" s="416"/>
      <c r="AB334" s="416"/>
    </row>
    <row r="335" spans="1:28" s="419" customFormat="1" outlineLevel="1" x14ac:dyDescent="0.2">
      <c r="A335" s="558"/>
      <c r="B335" s="844"/>
      <c r="C335" s="440">
        <v>326</v>
      </c>
      <c r="D335" s="561"/>
      <c r="E335" s="561"/>
      <c r="F335" s="448"/>
      <c r="G335" s="446"/>
      <c r="H335" s="569"/>
      <c r="I335" s="569"/>
      <c r="J335" s="448">
        <f t="shared" si="53"/>
        <v>0</v>
      </c>
      <c r="K335" s="827"/>
      <c r="L335" s="416"/>
      <c r="M335" s="416"/>
      <c r="N335" s="416"/>
      <c r="O335" s="416"/>
      <c r="P335" s="416"/>
      <c r="Q335" s="416"/>
      <c r="R335" s="416"/>
      <c r="S335" s="416"/>
      <c r="T335" s="416"/>
      <c r="U335" s="416"/>
      <c r="V335" s="416"/>
      <c r="W335" s="416"/>
      <c r="X335" s="416"/>
      <c r="Y335" s="416"/>
      <c r="Z335" s="416"/>
      <c r="AA335" s="416"/>
      <c r="AB335" s="416"/>
    </row>
    <row r="336" spans="1:28" s="419" customFormat="1" outlineLevel="1" x14ac:dyDescent="0.2">
      <c r="A336" s="558"/>
      <c r="B336" s="844"/>
      <c r="C336" s="440">
        <v>327</v>
      </c>
      <c r="D336" s="561"/>
      <c r="E336" s="561"/>
      <c r="F336" s="448"/>
      <c r="G336" s="446"/>
      <c r="H336" s="569"/>
      <c r="I336" s="569"/>
      <c r="J336" s="448">
        <f t="shared" si="53"/>
        <v>0</v>
      </c>
      <c r="K336" s="827"/>
      <c r="L336" s="416"/>
      <c r="M336" s="416"/>
      <c r="N336" s="416"/>
      <c r="O336" s="416"/>
      <c r="P336" s="416"/>
      <c r="Q336" s="416"/>
      <c r="R336" s="416"/>
      <c r="S336" s="416"/>
      <c r="T336" s="416"/>
      <c r="U336" s="416"/>
      <c r="V336" s="416"/>
      <c r="W336" s="416"/>
      <c r="X336" s="416"/>
      <c r="Y336" s="416"/>
      <c r="Z336" s="416"/>
      <c r="AA336" s="416"/>
      <c r="AB336" s="416"/>
    </row>
    <row r="337" spans="1:28" s="419" customFormat="1" outlineLevel="1" x14ac:dyDescent="0.2">
      <c r="A337" s="558"/>
      <c r="B337" s="844"/>
      <c r="C337" s="440">
        <v>328</v>
      </c>
      <c r="D337" s="561"/>
      <c r="E337" s="561"/>
      <c r="F337" s="448"/>
      <c r="G337" s="446"/>
      <c r="H337" s="569"/>
      <c r="I337" s="569"/>
      <c r="J337" s="448">
        <f t="shared" si="53"/>
        <v>0</v>
      </c>
      <c r="K337" s="827"/>
      <c r="L337" s="416"/>
      <c r="M337" s="416"/>
      <c r="N337" s="416"/>
      <c r="O337" s="416"/>
      <c r="P337" s="416"/>
      <c r="Q337" s="416"/>
      <c r="R337" s="416"/>
      <c r="S337" s="416"/>
      <c r="T337" s="416"/>
      <c r="U337" s="416"/>
      <c r="V337" s="416"/>
      <c r="W337" s="416"/>
      <c r="X337" s="416"/>
      <c r="Y337" s="416"/>
      <c r="Z337" s="416"/>
      <c r="AA337" s="416"/>
      <c r="AB337" s="416"/>
    </row>
    <row r="338" spans="1:28" s="419" customFormat="1" outlineLevel="1" x14ac:dyDescent="0.2">
      <c r="A338" s="558"/>
      <c r="B338" s="844"/>
      <c r="C338" s="440">
        <v>329</v>
      </c>
      <c r="D338" s="561"/>
      <c r="E338" s="561"/>
      <c r="F338" s="448"/>
      <c r="G338" s="446"/>
      <c r="H338" s="569"/>
      <c r="I338" s="569"/>
      <c r="J338" s="448">
        <f t="shared" si="53"/>
        <v>0</v>
      </c>
      <c r="K338" s="827"/>
      <c r="L338" s="416"/>
      <c r="M338" s="416"/>
      <c r="N338" s="416"/>
      <c r="O338" s="416"/>
      <c r="P338" s="416"/>
      <c r="Q338" s="416"/>
      <c r="R338" s="416"/>
      <c r="S338" s="416"/>
      <c r="T338" s="416"/>
      <c r="U338" s="416"/>
      <c r="V338" s="416"/>
      <c r="W338" s="416"/>
      <c r="X338" s="416"/>
      <c r="Y338" s="416"/>
      <c r="Z338" s="416"/>
      <c r="AA338" s="416"/>
      <c r="AB338" s="416"/>
    </row>
    <row r="339" spans="1:28" s="419" customFormat="1" outlineLevel="1" x14ac:dyDescent="0.2">
      <c r="A339" s="558"/>
      <c r="B339" s="844"/>
      <c r="C339" s="440">
        <v>330</v>
      </c>
      <c r="D339" s="561"/>
      <c r="E339" s="561"/>
      <c r="F339" s="448"/>
      <c r="G339" s="446"/>
      <c r="H339" s="569"/>
      <c r="I339" s="569"/>
      <c r="J339" s="448">
        <f t="shared" si="53"/>
        <v>0</v>
      </c>
      <c r="K339" s="827"/>
      <c r="L339" s="416"/>
      <c r="M339" s="416"/>
      <c r="N339" s="416"/>
      <c r="O339" s="416"/>
      <c r="P339" s="416"/>
      <c r="Q339" s="416"/>
      <c r="R339" s="416"/>
      <c r="S339" s="416"/>
      <c r="T339" s="416"/>
      <c r="U339" s="416"/>
      <c r="V339" s="416"/>
      <c r="W339" s="416"/>
      <c r="X339" s="416"/>
      <c r="Y339" s="416"/>
      <c r="Z339" s="416"/>
      <c r="AA339" s="416"/>
      <c r="AB339" s="416"/>
    </row>
    <row r="340" spans="1:28" s="419" customFormat="1" outlineLevel="1" x14ac:dyDescent="0.2">
      <c r="A340" s="558"/>
      <c r="B340" s="844"/>
      <c r="C340" s="440">
        <v>331</v>
      </c>
      <c r="D340" s="561"/>
      <c r="E340" s="561"/>
      <c r="F340" s="448"/>
      <c r="G340" s="446"/>
      <c r="H340" s="569"/>
      <c r="I340" s="569"/>
      <c r="J340" s="448">
        <f t="shared" si="53"/>
        <v>0</v>
      </c>
      <c r="K340" s="827"/>
      <c r="L340" s="416"/>
      <c r="M340" s="416"/>
      <c r="N340" s="416"/>
      <c r="O340" s="416"/>
      <c r="P340" s="416"/>
      <c r="Q340" s="416"/>
      <c r="R340" s="416"/>
      <c r="S340" s="416"/>
      <c r="T340" s="416"/>
      <c r="U340" s="416"/>
      <c r="V340" s="416"/>
      <c r="W340" s="416"/>
      <c r="X340" s="416"/>
      <c r="Y340" s="416"/>
      <c r="Z340" s="416"/>
      <c r="AA340" s="416"/>
      <c r="AB340" s="416"/>
    </row>
    <row r="341" spans="1:28" s="419" customFormat="1" outlineLevel="1" x14ac:dyDescent="0.2">
      <c r="A341" s="558"/>
      <c r="B341" s="844"/>
      <c r="C341" s="440">
        <v>332</v>
      </c>
      <c r="D341" s="561"/>
      <c r="E341" s="561"/>
      <c r="F341" s="448"/>
      <c r="G341" s="446"/>
      <c r="H341" s="569"/>
      <c r="I341" s="569"/>
      <c r="J341" s="448">
        <f t="shared" si="53"/>
        <v>0</v>
      </c>
      <c r="K341" s="827"/>
      <c r="L341" s="416"/>
      <c r="M341" s="416"/>
      <c r="N341" s="416"/>
      <c r="O341" s="416"/>
      <c r="P341" s="416"/>
      <c r="Q341" s="416"/>
      <c r="R341" s="416"/>
      <c r="S341" s="416"/>
      <c r="T341" s="416"/>
      <c r="U341" s="416"/>
      <c r="V341" s="416"/>
      <c r="W341" s="416"/>
      <c r="X341" s="416"/>
      <c r="Y341" s="416"/>
      <c r="Z341" s="416"/>
      <c r="AA341" s="416"/>
      <c r="AB341" s="416"/>
    </row>
    <row r="342" spans="1:28" s="419" customFormat="1" outlineLevel="1" x14ac:dyDescent="0.2">
      <c r="A342" s="558"/>
      <c r="B342" s="844"/>
      <c r="C342" s="440">
        <v>333</v>
      </c>
      <c r="D342" s="561"/>
      <c r="E342" s="561"/>
      <c r="F342" s="448"/>
      <c r="G342" s="446"/>
      <c r="H342" s="569"/>
      <c r="I342" s="569"/>
      <c r="J342" s="448">
        <f t="shared" si="53"/>
        <v>0</v>
      </c>
      <c r="K342" s="827"/>
      <c r="L342" s="416"/>
      <c r="M342" s="416"/>
      <c r="N342" s="416"/>
      <c r="O342" s="416"/>
      <c r="P342" s="416"/>
      <c r="Q342" s="416"/>
      <c r="R342" s="416"/>
      <c r="S342" s="416"/>
      <c r="T342" s="416"/>
      <c r="U342" s="416"/>
      <c r="V342" s="416"/>
      <c r="W342" s="416"/>
      <c r="X342" s="416"/>
      <c r="Y342" s="416"/>
      <c r="Z342" s="416"/>
      <c r="AA342" s="416"/>
      <c r="AB342" s="416"/>
    </row>
    <row r="343" spans="1:28" s="419" customFormat="1" outlineLevel="1" x14ac:dyDescent="0.2">
      <c r="A343" s="558"/>
      <c r="B343" s="844"/>
      <c r="C343" s="440">
        <v>334</v>
      </c>
      <c r="D343" s="561"/>
      <c r="E343" s="561"/>
      <c r="F343" s="448"/>
      <c r="G343" s="446"/>
      <c r="H343" s="569"/>
      <c r="I343" s="569"/>
      <c r="J343" s="448">
        <f t="shared" si="53"/>
        <v>0</v>
      </c>
      <c r="K343" s="827"/>
      <c r="L343" s="416"/>
      <c r="M343" s="416"/>
      <c r="N343" s="416"/>
      <c r="O343" s="416"/>
      <c r="P343" s="416"/>
      <c r="Q343" s="416"/>
      <c r="R343" s="416"/>
      <c r="S343" s="416"/>
      <c r="T343" s="416"/>
      <c r="U343" s="416"/>
      <c r="V343" s="416"/>
      <c r="W343" s="416"/>
      <c r="X343" s="416"/>
      <c r="Y343" s="416"/>
      <c r="Z343" s="416"/>
      <c r="AA343" s="416"/>
      <c r="AB343" s="416"/>
    </row>
    <row r="344" spans="1:28" s="419" customFormat="1" outlineLevel="1" x14ac:dyDescent="0.2">
      <c r="A344" s="558"/>
      <c r="B344" s="844"/>
      <c r="C344" s="440">
        <v>335</v>
      </c>
      <c r="D344" s="561"/>
      <c r="E344" s="561"/>
      <c r="F344" s="448"/>
      <c r="G344" s="446"/>
      <c r="H344" s="569"/>
      <c r="I344" s="569"/>
      <c r="J344" s="448">
        <f t="shared" si="53"/>
        <v>0</v>
      </c>
      <c r="K344" s="827"/>
      <c r="L344" s="416"/>
      <c r="M344" s="416"/>
      <c r="N344" s="416"/>
      <c r="O344" s="416"/>
      <c r="P344" s="416"/>
      <c r="Q344" s="416"/>
      <c r="R344" s="416"/>
      <c r="S344" s="416"/>
      <c r="T344" s="416"/>
      <c r="U344" s="416"/>
      <c r="V344" s="416"/>
      <c r="W344" s="416"/>
      <c r="X344" s="416"/>
      <c r="Y344" s="416"/>
      <c r="Z344" s="416"/>
      <c r="AA344" s="416"/>
      <c r="AB344" s="416"/>
    </row>
    <row r="345" spans="1:28" s="419" customFormat="1" outlineLevel="1" x14ac:dyDescent="0.2">
      <c r="A345" s="558"/>
      <c r="B345" s="844"/>
      <c r="C345" s="440">
        <v>336</v>
      </c>
      <c r="D345" s="561"/>
      <c r="E345" s="561"/>
      <c r="F345" s="448"/>
      <c r="G345" s="446"/>
      <c r="H345" s="569"/>
      <c r="I345" s="569"/>
      <c r="J345" s="448">
        <f t="shared" si="53"/>
        <v>0</v>
      </c>
      <c r="K345" s="827"/>
      <c r="L345" s="416"/>
      <c r="M345" s="416"/>
      <c r="N345" s="416"/>
      <c r="O345" s="416"/>
      <c r="P345" s="416"/>
      <c r="Q345" s="416"/>
      <c r="R345" s="416"/>
      <c r="S345" s="416"/>
      <c r="T345" s="416"/>
      <c r="U345" s="416"/>
      <c r="V345" s="416"/>
      <c r="W345" s="416"/>
      <c r="X345" s="416"/>
      <c r="Y345" s="416"/>
      <c r="Z345" s="416"/>
      <c r="AA345" s="416"/>
      <c r="AB345" s="416"/>
    </row>
    <row r="346" spans="1:28" s="419" customFormat="1" ht="25.5" x14ac:dyDescent="0.2">
      <c r="A346" s="499" t="s">
        <v>1430</v>
      </c>
      <c r="B346" s="469"/>
      <c r="C346" s="440">
        <v>337</v>
      </c>
      <c r="D346" s="754"/>
      <c r="E346" s="754"/>
      <c r="F346" s="441"/>
      <c r="G346" s="441">
        <f>SUM(G347:G366)</f>
        <v>0</v>
      </c>
      <c r="H346" s="441">
        <f t="shared" ref="H346:I346" si="54">SUM(H347:H366)</f>
        <v>0</v>
      </c>
      <c r="I346" s="441">
        <f t="shared" si="54"/>
        <v>0</v>
      </c>
      <c r="J346" s="441">
        <f>SUM(J347:J366)</f>
        <v>0</v>
      </c>
      <c r="K346" s="442" cm="1">
        <f t="array" ref="K346">SUMPRODUCT((K347:K366=$S$2)*J347:J366)</f>
        <v>0</v>
      </c>
      <c r="L346" s="416"/>
      <c r="M346" s="416"/>
      <c r="N346" s="416"/>
      <c r="O346" s="416"/>
      <c r="P346" s="416"/>
      <c r="Q346" s="416"/>
      <c r="R346" s="416"/>
      <c r="S346" s="416"/>
      <c r="T346" s="416"/>
      <c r="U346" s="416"/>
      <c r="V346" s="416"/>
      <c r="W346" s="416"/>
      <c r="X346" s="416"/>
      <c r="Y346" s="416"/>
      <c r="Z346" s="416"/>
      <c r="AA346" s="416"/>
      <c r="AB346" s="416"/>
    </row>
    <row r="347" spans="1:28" s="419" customFormat="1" outlineLevel="1" x14ac:dyDescent="0.2">
      <c r="A347" s="558"/>
      <c r="B347" s="844"/>
      <c r="C347" s="440">
        <v>338</v>
      </c>
      <c r="D347" s="561"/>
      <c r="E347" s="561"/>
      <c r="F347" s="448"/>
      <c r="G347" s="446"/>
      <c r="H347" s="569"/>
      <c r="I347" s="569"/>
      <c r="J347" s="448">
        <f>G347+H347+I347</f>
        <v>0</v>
      </c>
      <c r="K347" s="827"/>
      <c r="L347" s="416"/>
      <c r="M347" s="416"/>
      <c r="N347" s="416"/>
      <c r="O347" s="416"/>
      <c r="P347" s="416"/>
      <c r="Q347" s="416"/>
      <c r="R347" s="416"/>
      <c r="S347" s="416"/>
      <c r="T347" s="416"/>
      <c r="U347" s="416"/>
      <c r="V347" s="416"/>
      <c r="W347" s="416"/>
      <c r="X347" s="416"/>
      <c r="Y347" s="416"/>
      <c r="Z347" s="416"/>
      <c r="AA347" s="416"/>
      <c r="AB347" s="416"/>
    </row>
    <row r="348" spans="1:28" s="419" customFormat="1" outlineLevel="1" x14ac:dyDescent="0.2">
      <c r="A348" s="558"/>
      <c r="B348" s="844"/>
      <c r="C348" s="440">
        <v>339</v>
      </c>
      <c r="D348" s="561"/>
      <c r="E348" s="561"/>
      <c r="F348" s="448"/>
      <c r="G348" s="446"/>
      <c r="H348" s="569"/>
      <c r="I348" s="569"/>
      <c r="J348" s="448">
        <f t="shared" ref="J348:J366" si="55">G348+H348+I348</f>
        <v>0</v>
      </c>
      <c r="K348" s="827"/>
      <c r="L348" s="416"/>
      <c r="M348" s="416"/>
      <c r="N348" s="416"/>
      <c r="O348" s="416"/>
      <c r="P348" s="416"/>
      <c r="Q348" s="416"/>
      <c r="R348" s="416"/>
      <c r="S348" s="416"/>
      <c r="T348" s="416"/>
      <c r="U348" s="416"/>
      <c r="V348" s="416"/>
      <c r="W348" s="416"/>
      <c r="X348" s="416"/>
      <c r="Y348" s="416"/>
      <c r="Z348" s="416"/>
      <c r="AA348" s="416"/>
      <c r="AB348" s="416"/>
    </row>
    <row r="349" spans="1:28" s="419" customFormat="1" outlineLevel="1" x14ac:dyDescent="0.2">
      <c r="A349" s="558"/>
      <c r="B349" s="844"/>
      <c r="C349" s="440">
        <v>340</v>
      </c>
      <c r="D349" s="561"/>
      <c r="E349" s="561"/>
      <c r="F349" s="448"/>
      <c r="G349" s="446"/>
      <c r="H349" s="569"/>
      <c r="I349" s="569"/>
      <c r="J349" s="448">
        <f t="shared" si="55"/>
        <v>0</v>
      </c>
      <c r="K349" s="827"/>
      <c r="L349" s="416"/>
      <c r="M349" s="416"/>
      <c r="N349" s="416"/>
      <c r="O349" s="416"/>
      <c r="P349" s="416"/>
      <c r="Q349" s="416"/>
      <c r="R349" s="416"/>
      <c r="S349" s="416"/>
      <c r="T349" s="416"/>
      <c r="U349" s="416"/>
      <c r="V349" s="416"/>
      <c r="W349" s="416"/>
      <c r="X349" s="416"/>
      <c r="Y349" s="416"/>
      <c r="Z349" s="416"/>
      <c r="AA349" s="416"/>
      <c r="AB349" s="416"/>
    </row>
    <row r="350" spans="1:28" s="419" customFormat="1" outlineLevel="1" x14ac:dyDescent="0.2">
      <c r="A350" s="558"/>
      <c r="B350" s="844"/>
      <c r="C350" s="440">
        <v>341</v>
      </c>
      <c r="D350" s="561"/>
      <c r="E350" s="561"/>
      <c r="F350" s="448"/>
      <c r="G350" s="446"/>
      <c r="H350" s="569"/>
      <c r="I350" s="569"/>
      <c r="J350" s="448">
        <f t="shared" si="55"/>
        <v>0</v>
      </c>
      <c r="K350" s="827"/>
      <c r="L350" s="416"/>
      <c r="M350" s="416"/>
      <c r="N350" s="416"/>
      <c r="O350" s="416"/>
      <c r="P350" s="416"/>
      <c r="Q350" s="416"/>
      <c r="R350" s="416"/>
      <c r="S350" s="416"/>
      <c r="T350" s="416"/>
      <c r="U350" s="416"/>
      <c r="V350" s="416"/>
      <c r="W350" s="416"/>
      <c r="X350" s="416"/>
      <c r="Y350" s="416"/>
      <c r="Z350" s="416"/>
      <c r="AA350" s="416"/>
      <c r="AB350" s="416"/>
    </row>
    <row r="351" spans="1:28" s="419" customFormat="1" outlineLevel="1" x14ac:dyDescent="0.2">
      <c r="A351" s="558"/>
      <c r="B351" s="844"/>
      <c r="C351" s="440">
        <v>342</v>
      </c>
      <c r="D351" s="561"/>
      <c r="E351" s="561"/>
      <c r="F351" s="448"/>
      <c r="G351" s="446"/>
      <c r="H351" s="569"/>
      <c r="I351" s="569"/>
      <c r="J351" s="448">
        <f t="shared" si="55"/>
        <v>0</v>
      </c>
      <c r="K351" s="827"/>
      <c r="L351" s="416"/>
      <c r="M351" s="416"/>
      <c r="N351" s="416"/>
      <c r="O351" s="416"/>
      <c r="P351" s="416"/>
      <c r="Q351" s="416"/>
      <c r="R351" s="416"/>
      <c r="S351" s="416"/>
      <c r="T351" s="416"/>
      <c r="U351" s="416"/>
      <c r="V351" s="416"/>
      <c r="W351" s="416"/>
      <c r="X351" s="416"/>
      <c r="Y351" s="416"/>
      <c r="Z351" s="416"/>
      <c r="AA351" s="416"/>
      <c r="AB351" s="416"/>
    </row>
    <row r="352" spans="1:28" s="419" customFormat="1" outlineLevel="1" x14ac:dyDescent="0.2">
      <c r="A352" s="558"/>
      <c r="B352" s="844"/>
      <c r="C352" s="440">
        <v>343</v>
      </c>
      <c r="D352" s="561"/>
      <c r="E352" s="561"/>
      <c r="F352" s="448"/>
      <c r="G352" s="446"/>
      <c r="H352" s="569"/>
      <c r="I352" s="569"/>
      <c r="J352" s="448">
        <f t="shared" si="55"/>
        <v>0</v>
      </c>
      <c r="K352" s="827"/>
      <c r="L352" s="416"/>
      <c r="M352" s="416"/>
      <c r="N352" s="416"/>
      <c r="O352" s="416"/>
      <c r="P352" s="416"/>
      <c r="Q352" s="416"/>
      <c r="R352" s="416"/>
      <c r="S352" s="416"/>
      <c r="T352" s="416"/>
      <c r="U352" s="416"/>
      <c r="V352" s="416"/>
      <c r="W352" s="416"/>
      <c r="X352" s="416"/>
      <c r="Y352" s="416"/>
      <c r="Z352" s="416"/>
      <c r="AA352" s="416"/>
      <c r="AB352" s="416"/>
    </row>
    <row r="353" spans="1:28" s="419" customFormat="1" outlineLevel="1" x14ac:dyDescent="0.2">
      <c r="A353" s="558"/>
      <c r="B353" s="844"/>
      <c r="C353" s="440">
        <v>344</v>
      </c>
      <c r="D353" s="561"/>
      <c r="E353" s="561"/>
      <c r="F353" s="448"/>
      <c r="G353" s="446"/>
      <c r="H353" s="569"/>
      <c r="I353" s="569"/>
      <c r="J353" s="448">
        <f t="shared" si="55"/>
        <v>0</v>
      </c>
      <c r="K353" s="827"/>
      <c r="L353" s="416"/>
      <c r="M353" s="416"/>
      <c r="N353" s="416"/>
      <c r="O353" s="416"/>
      <c r="P353" s="416"/>
      <c r="Q353" s="416"/>
      <c r="R353" s="416"/>
      <c r="S353" s="416"/>
      <c r="T353" s="416"/>
      <c r="U353" s="416"/>
      <c r="V353" s="416"/>
      <c r="W353" s="416"/>
      <c r="X353" s="416"/>
      <c r="Y353" s="416"/>
      <c r="Z353" s="416"/>
      <c r="AA353" s="416"/>
      <c r="AB353" s="416"/>
    </row>
    <row r="354" spans="1:28" s="419" customFormat="1" outlineLevel="1" x14ac:dyDescent="0.2">
      <c r="A354" s="558"/>
      <c r="B354" s="844"/>
      <c r="C354" s="440">
        <v>345</v>
      </c>
      <c r="D354" s="561"/>
      <c r="E354" s="561"/>
      <c r="F354" s="448"/>
      <c r="G354" s="446"/>
      <c r="H354" s="569"/>
      <c r="I354" s="569"/>
      <c r="J354" s="448">
        <f t="shared" si="55"/>
        <v>0</v>
      </c>
      <c r="K354" s="827"/>
      <c r="L354" s="416"/>
      <c r="M354" s="416"/>
      <c r="N354" s="416"/>
      <c r="O354" s="416"/>
      <c r="P354" s="416"/>
      <c r="Q354" s="416"/>
      <c r="R354" s="416"/>
      <c r="S354" s="416"/>
      <c r="T354" s="416"/>
      <c r="U354" s="416"/>
      <c r="V354" s="416"/>
      <c r="W354" s="416"/>
      <c r="X354" s="416"/>
      <c r="Y354" s="416"/>
      <c r="Z354" s="416"/>
      <c r="AA354" s="416"/>
      <c r="AB354" s="416"/>
    </row>
    <row r="355" spans="1:28" s="419" customFormat="1" outlineLevel="1" x14ac:dyDescent="0.2">
      <c r="A355" s="558"/>
      <c r="B355" s="844"/>
      <c r="C355" s="440">
        <v>346</v>
      </c>
      <c r="D355" s="561"/>
      <c r="E355" s="561"/>
      <c r="F355" s="448"/>
      <c r="G355" s="446"/>
      <c r="H355" s="569"/>
      <c r="I355" s="569"/>
      <c r="J355" s="448">
        <f t="shared" si="55"/>
        <v>0</v>
      </c>
      <c r="K355" s="827"/>
      <c r="L355" s="416"/>
      <c r="M355" s="416"/>
      <c r="N355" s="416"/>
      <c r="O355" s="416"/>
      <c r="P355" s="416"/>
      <c r="Q355" s="416"/>
      <c r="R355" s="416"/>
      <c r="S355" s="416"/>
      <c r="T355" s="416"/>
      <c r="U355" s="416"/>
      <c r="V355" s="416"/>
      <c r="W355" s="416"/>
      <c r="X355" s="416"/>
      <c r="Y355" s="416"/>
      <c r="Z355" s="416"/>
      <c r="AA355" s="416"/>
      <c r="AB355" s="416"/>
    </row>
    <row r="356" spans="1:28" s="419" customFormat="1" outlineLevel="1" x14ac:dyDescent="0.2">
      <c r="A356" s="558"/>
      <c r="B356" s="844"/>
      <c r="C356" s="440">
        <v>347</v>
      </c>
      <c r="D356" s="561"/>
      <c r="E356" s="561"/>
      <c r="F356" s="448"/>
      <c r="G356" s="446"/>
      <c r="H356" s="569"/>
      <c r="I356" s="569"/>
      <c r="J356" s="448">
        <f t="shared" si="55"/>
        <v>0</v>
      </c>
      <c r="K356" s="827"/>
      <c r="L356" s="416"/>
      <c r="M356" s="416"/>
      <c r="N356" s="416"/>
      <c r="O356" s="416"/>
      <c r="P356" s="416"/>
      <c r="Q356" s="416"/>
      <c r="R356" s="416"/>
      <c r="S356" s="416"/>
      <c r="T356" s="416"/>
      <c r="U356" s="416"/>
      <c r="V356" s="416"/>
      <c r="W356" s="416"/>
      <c r="X356" s="416"/>
      <c r="Y356" s="416"/>
      <c r="Z356" s="416"/>
      <c r="AA356" s="416"/>
      <c r="AB356" s="416"/>
    </row>
    <row r="357" spans="1:28" s="419" customFormat="1" outlineLevel="1" x14ac:dyDescent="0.2">
      <c r="A357" s="558"/>
      <c r="B357" s="844"/>
      <c r="C357" s="440">
        <v>348</v>
      </c>
      <c r="D357" s="561"/>
      <c r="E357" s="561"/>
      <c r="F357" s="448"/>
      <c r="G357" s="446"/>
      <c r="H357" s="569"/>
      <c r="I357" s="569"/>
      <c r="J357" s="448">
        <f t="shared" si="55"/>
        <v>0</v>
      </c>
      <c r="K357" s="827"/>
      <c r="L357" s="416"/>
      <c r="M357" s="416"/>
      <c r="N357" s="416"/>
      <c r="O357" s="416"/>
      <c r="P357" s="416"/>
      <c r="Q357" s="416"/>
      <c r="R357" s="416"/>
      <c r="S357" s="416"/>
      <c r="T357" s="416"/>
      <c r="U357" s="416"/>
      <c r="V357" s="416"/>
      <c r="W357" s="416"/>
      <c r="X357" s="416"/>
      <c r="Y357" s="416"/>
      <c r="Z357" s="416"/>
      <c r="AA357" s="416"/>
      <c r="AB357" s="416"/>
    </row>
    <row r="358" spans="1:28" s="419" customFormat="1" outlineLevel="1" x14ac:dyDescent="0.2">
      <c r="A358" s="558"/>
      <c r="B358" s="844"/>
      <c r="C358" s="440">
        <v>349</v>
      </c>
      <c r="D358" s="561"/>
      <c r="E358" s="561"/>
      <c r="F358" s="448"/>
      <c r="G358" s="446"/>
      <c r="H358" s="569"/>
      <c r="I358" s="569"/>
      <c r="J358" s="448">
        <f t="shared" si="55"/>
        <v>0</v>
      </c>
      <c r="K358" s="827"/>
      <c r="L358" s="416"/>
      <c r="M358" s="416"/>
      <c r="N358" s="416"/>
      <c r="O358" s="416"/>
      <c r="P358" s="416"/>
      <c r="Q358" s="416"/>
      <c r="R358" s="416"/>
      <c r="S358" s="416"/>
      <c r="T358" s="416"/>
      <c r="U358" s="416"/>
      <c r="V358" s="416"/>
      <c r="W358" s="416"/>
      <c r="X358" s="416"/>
      <c r="Y358" s="416"/>
      <c r="Z358" s="416"/>
      <c r="AA358" s="416"/>
      <c r="AB358" s="416"/>
    </row>
    <row r="359" spans="1:28" s="419" customFormat="1" outlineLevel="1" x14ac:dyDescent="0.2">
      <c r="A359" s="558"/>
      <c r="B359" s="844"/>
      <c r="C359" s="440">
        <v>350</v>
      </c>
      <c r="D359" s="561"/>
      <c r="E359" s="561"/>
      <c r="F359" s="448"/>
      <c r="G359" s="446"/>
      <c r="H359" s="569"/>
      <c r="I359" s="569"/>
      <c r="J359" s="448">
        <f t="shared" si="55"/>
        <v>0</v>
      </c>
      <c r="K359" s="827"/>
      <c r="L359" s="416"/>
      <c r="M359" s="416"/>
      <c r="N359" s="416"/>
      <c r="O359" s="416"/>
      <c r="P359" s="416"/>
      <c r="Q359" s="416"/>
      <c r="R359" s="416"/>
      <c r="S359" s="416"/>
      <c r="T359" s="416"/>
      <c r="U359" s="416"/>
      <c r="V359" s="416"/>
      <c r="W359" s="416"/>
      <c r="X359" s="416"/>
      <c r="Y359" s="416"/>
      <c r="Z359" s="416"/>
      <c r="AA359" s="416"/>
      <c r="AB359" s="416"/>
    </row>
    <row r="360" spans="1:28" s="419" customFormat="1" outlineLevel="1" x14ac:dyDescent="0.2">
      <c r="A360" s="558"/>
      <c r="B360" s="844"/>
      <c r="C360" s="440">
        <v>351</v>
      </c>
      <c r="D360" s="561"/>
      <c r="E360" s="561"/>
      <c r="F360" s="448"/>
      <c r="G360" s="446"/>
      <c r="H360" s="569"/>
      <c r="I360" s="569"/>
      <c r="J360" s="448">
        <f t="shared" si="55"/>
        <v>0</v>
      </c>
      <c r="K360" s="827"/>
      <c r="L360" s="416"/>
      <c r="M360" s="416"/>
      <c r="N360" s="416"/>
      <c r="O360" s="416"/>
      <c r="P360" s="416"/>
      <c r="Q360" s="416"/>
      <c r="R360" s="416"/>
      <c r="S360" s="416"/>
      <c r="T360" s="416"/>
      <c r="U360" s="416"/>
      <c r="V360" s="416"/>
      <c r="W360" s="416"/>
      <c r="X360" s="416"/>
      <c r="Y360" s="416"/>
      <c r="Z360" s="416"/>
      <c r="AA360" s="416"/>
      <c r="AB360" s="416"/>
    </row>
    <row r="361" spans="1:28" s="419" customFormat="1" outlineLevel="1" x14ac:dyDescent="0.2">
      <c r="A361" s="558"/>
      <c r="B361" s="844"/>
      <c r="C361" s="440">
        <v>352</v>
      </c>
      <c r="D361" s="561"/>
      <c r="E361" s="561"/>
      <c r="F361" s="448"/>
      <c r="G361" s="446"/>
      <c r="H361" s="569"/>
      <c r="I361" s="569"/>
      <c r="J361" s="448">
        <f t="shared" si="55"/>
        <v>0</v>
      </c>
      <c r="K361" s="827"/>
      <c r="L361" s="416"/>
      <c r="M361" s="416"/>
      <c r="N361" s="416"/>
      <c r="O361" s="416"/>
      <c r="P361" s="416"/>
      <c r="Q361" s="416"/>
      <c r="R361" s="416"/>
      <c r="S361" s="416"/>
      <c r="T361" s="416"/>
      <c r="U361" s="416"/>
      <c r="V361" s="416"/>
      <c r="W361" s="416"/>
      <c r="X361" s="416"/>
      <c r="Y361" s="416"/>
      <c r="Z361" s="416"/>
      <c r="AA361" s="416"/>
      <c r="AB361" s="416"/>
    </row>
    <row r="362" spans="1:28" s="419" customFormat="1" outlineLevel="1" x14ac:dyDescent="0.2">
      <c r="A362" s="558"/>
      <c r="B362" s="844"/>
      <c r="C362" s="440">
        <v>353</v>
      </c>
      <c r="D362" s="561"/>
      <c r="E362" s="561"/>
      <c r="F362" s="448"/>
      <c r="G362" s="446"/>
      <c r="H362" s="569"/>
      <c r="I362" s="569"/>
      <c r="J362" s="448">
        <f t="shared" si="55"/>
        <v>0</v>
      </c>
      <c r="K362" s="827"/>
      <c r="L362" s="416"/>
      <c r="M362" s="416"/>
      <c r="N362" s="416"/>
      <c r="O362" s="416"/>
      <c r="P362" s="416"/>
      <c r="Q362" s="416"/>
      <c r="R362" s="416"/>
      <c r="S362" s="416"/>
      <c r="T362" s="416"/>
      <c r="U362" s="416"/>
      <c r="V362" s="416"/>
      <c r="W362" s="416"/>
      <c r="X362" s="416"/>
      <c r="Y362" s="416"/>
      <c r="Z362" s="416"/>
      <c r="AA362" s="416"/>
      <c r="AB362" s="416"/>
    </row>
    <row r="363" spans="1:28" s="419" customFormat="1" outlineLevel="1" x14ac:dyDescent="0.2">
      <c r="A363" s="558"/>
      <c r="B363" s="844"/>
      <c r="C363" s="440">
        <v>354</v>
      </c>
      <c r="D363" s="561"/>
      <c r="E363" s="561"/>
      <c r="F363" s="448"/>
      <c r="G363" s="446"/>
      <c r="H363" s="569"/>
      <c r="I363" s="569"/>
      <c r="J363" s="448">
        <f t="shared" si="55"/>
        <v>0</v>
      </c>
      <c r="K363" s="827"/>
      <c r="L363" s="416"/>
      <c r="M363" s="416"/>
      <c r="N363" s="416"/>
      <c r="O363" s="416"/>
      <c r="P363" s="416"/>
      <c r="Q363" s="416"/>
      <c r="R363" s="416"/>
      <c r="S363" s="416"/>
      <c r="T363" s="416"/>
      <c r="U363" s="416"/>
      <c r="V363" s="416"/>
      <c r="W363" s="416"/>
      <c r="X363" s="416"/>
      <c r="Y363" s="416"/>
      <c r="Z363" s="416"/>
      <c r="AA363" s="416"/>
      <c r="AB363" s="416"/>
    </row>
    <row r="364" spans="1:28" s="419" customFormat="1" outlineLevel="1" x14ac:dyDescent="0.2">
      <c r="A364" s="558"/>
      <c r="B364" s="844"/>
      <c r="C364" s="440">
        <v>355</v>
      </c>
      <c r="D364" s="561"/>
      <c r="E364" s="561"/>
      <c r="F364" s="448"/>
      <c r="G364" s="446"/>
      <c r="H364" s="569"/>
      <c r="I364" s="569"/>
      <c r="J364" s="448">
        <f t="shared" si="55"/>
        <v>0</v>
      </c>
      <c r="K364" s="827"/>
      <c r="L364" s="416"/>
      <c r="M364" s="416"/>
      <c r="N364" s="416"/>
      <c r="O364" s="416"/>
      <c r="P364" s="416"/>
      <c r="Q364" s="416"/>
      <c r="R364" s="416"/>
      <c r="S364" s="416"/>
      <c r="T364" s="416"/>
      <c r="U364" s="416"/>
      <c r="V364" s="416"/>
      <c r="W364" s="416"/>
      <c r="X364" s="416"/>
      <c r="Y364" s="416"/>
      <c r="Z364" s="416"/>
      <c r="AA364" s="416"/>
      <c r="AB364" s="416"/>
    </row>
    <row r="365" spans="1:28" s="419" customFormat="1" outlineLevel="1" x14ac:dyDescent="0.2">
      <c r="A365" s="558"/>
      <c r="B365" s="844"/>
      <c r="C365" s="440">
        <v>356</v>
      </c>
      <c r="D365" s="561"/>
      <c r="E365" s="561"/>
      <c r="F365" s="448"/>
      <c r="G365" s="446"/>
      <c r="H365" s="569"/>
      <c r="I365" s="569"/>
      <c r="J365" s="448">
        <f t="shared" si="55"/>
        <v>0</v>
      </c>
      <c r="K365" s="827"/>
      <c r="L365" s="416"/>
      <c r="M365" s="416"/>
      <c r="N365" s="416"/>
      <c r="O365" s="416"/>
      <c r="P365" s="416"/>
      <c r="Q365" s="416"/>
      <c r="R365" s="416"/>
      <c r="S365" s="416"/>
      <c r="T365" s="416"/>
      <c r="U365" s="416"/>
      <c r="V365" s="416"/>
      <c r="W365" s="416"/>
      <c r="X365" s="416"/>
      <c r="Y365" s="416"/>
      <c r="Z365" s="416"/>
      <c r="AA365" s="416"/>
      <c r="AB365" s="416"/>
    </row>
    <row r="366" spans="1:28" s="419" customFormat="1" outlineLevel="1" x14ac:dyDescent="0.2">
      <c r="A366" s="558"/>
      <c r="B366" s="844"/>
      <c r="C366" s="440">
        <v>357</v>
      </c>
      <c r="D366" s="561"/>
      <c r="E366" s="561"/>
      <c r="F366" s="448"/>
      <c r="G366" s="446"/>
      <c r="H366" s="569"/>
      <c r="I366" s="569"/>
      <c r="J366" s="448">
        <f t="shared" si="55"/>
        <v>0</v>
      </c>
      <c r="K366" s="827"/>
      <c r="L366" s="416"/>
      <c r="M366" s="416"/>
      <c r="N366" s="416"/>
      <c r="O366" s="416"/>
      <c r="P366" s="416"/>
      <c r="Q366" s="416"/>
      <c r="R366" s="416"/>
      <c r="S366" s="416"/>
      <c r="T366" s="416"/>
      <c r="U366" s="416"/>
      <c r="V366" s="416"/>
      <c r="W366" s="416"/>
      <c r="X366" s="416"/>
      <c r="Y366" s="416"/>
      <c r="Z366" s="416"/>
      <c r="AA366" s="416"/>
      <c r="AB366" s="416"/>
    </row>
    <row r="367" spans="1:28" s="419" customFormat="1" ht="25.5" x14ac:dyDescent="0.2">
      <c r="A367" s="499" t="s">
        <v>1431</v>
      </c>
      <c r="B367" s="469"/>
      <c r="C367" s="440">
        <v>358</v>
      </c>
      <c r="D367" s="754"/>
      <c r="E367" s="754"/>
      <c r="F367" s="441"/>
      <c r="G367" s="441">
        <f>SUM(G368:G387)</f>
        <v>0</v>
      </c>
      <c r="H367" s="441">
        <f t="shared" ref="H367:I367" si="56">SUM(H368:H387)</f>
        <v>0</v>
      </c>
      <c r="I367" s="441">
        <f t="shared" si="56"/>
        <v>0</v>
      </c>
      <c r="J367" s="441">
        <f>SUM(J368:J387)</f>
        <v>0</v>
      </c>
      <c r="K367" s="442" cm="1">
        <f t="array" ref="K367">SUMPRODUCT((K368:K387=$S$2)*J368:J387)</f>
        <v>0</v>
      </c>
      <c r="L367" s="416"/>
      <c r="M367" s="416"/>
      <c r="N367" s="416"/>
      <c r="O367" s="416"/>
      <c r="P367" s="416"/>
      <c r="Q367" s="416"/>
      <c r="R367" s="416"/>
      <c r="S367" s="416"/>
      <c r="T367" s="416"/>
      <c r="U367" s="416"/>
      <c r="V367" s="416"/>
      <c r="W367" s="416"/>
      <c r="X367" s="416"/>
      <c r="Y367" s="416"/>
      <c r="Z367" s="416"/>
      <c r="AA367" s="416"/>
      <c r="AB367" s="416"/>
    </row>
    <row r="368" spans="1:28" s="419" customFormat="1" outlineLevel="1" x14ac:dyDescent="0.2">
      <c r="A368" s="558"/>
      <c r="B368" s="844"/>
      <c r="C368" s="440">
        <v>359</v>
      </c>
      <c r="D368" s="561"/>
      <c r="E368" s="561"/>
      <c r="F368" s="448"/>
      <c r="G368" s="446"/>
      <c r="H368" s="569"/>
      <c r="I368" s="569"/>
      <c r="J368" s="448">
        <f>G368+H368+I368</f>
        <v>0</v>
      </c>
      <c r="K368" s="827"/>
      <c r="L368" s="416"/>
      <c r="M368" s="416"/>
      <c r="N368" s="416"/>
      <c r="O368" s="416"/>
      <c r="P368" s="416"/>
      <c r="Q368" s="416"/>
      <c r="R368" s="416"/>
      <c r="S368" s="416"/>
      <c r="T368" s="416"/>
      <c r="U368" s="416"/>
      <c r="V368" s="416"/>
      <c r="W368" s="416"/>
      <c r="X368" s="416"/>
      <c r="Y368" s="416"/>
      <c r="Z368" s="416"/>
      <c r="AA368" s="416"/>
      <c r="AB368" s="416"/>
    </row>
    <row r="369" spans="1:28" s="419" customFormat="1" outlineLevel="1" x14ac:dyDescent="0.2">
      <c r="A369" s="558"/>
      <c r="B369" s="844"/>
      <c r="C369" s="440">
        <v>360</v>
      </c>
      <c r="D369" s="561"/>
      <c r="E369" s="561"/>
      <c r="F369" s="448"/>
      <c r="G369" s="446"/>
      <c r="H369" s="569"/>
      <c r="I369" s="569"/>
      <c r="J369" s="448">
        <f t="shared" ref="J369:J387" si="57">G369+H369+I369</f>
        <v>0</v>
      </c>
      <c r="K369" s="827"/>
      <c r="L369" s="416"/>
      <c r="M369" s="416"/>
      <c r="N369" s="416"/>
      <c r="O369" s="416"/>
      <c r="P369" s="416"/>
      <c r="Q369" s="416"/>
      <c r="R369" s="416"/>
      <c r="S369" s="416"/>
      <c r="T369" s="416"/>
      <c r="U369" s="416"/>
      <c r="V369" s="416"/>
      <c r="W369" s="416"/>
      <c r="X369" s="416"/>
      <c r="Y369" s="416"/>
      <c r="Z369" s="416"/>
      <c r="AA369" s="416"/>
      <c r="AB369" s="416"/>
    </row>
    <row r="370" spans="1:28" s="419" customFormat="1" outlineLevel="1" x14ac:dyDescent="0.2">
      <c r="A370" s="558"/>
      <c r="B370" s="844"/>
      <c r="C370" s="440">
        <v>361</v>
      </c>
      <c r="D370" s="561"/>
      <c r="E370" s="561"/>
      <c r="F370" s="448"/>
      <c r="G370" s="446"/>
      <c r="H370" s="569"/>
      <c r="I370" s="569"/>
      <c r="J370" s="448">
        <f t="shared" si="57"/>
        <v>0</v>
      </c>
      <c r="K370" s="827"/>
      <c r="L370" s="416"/>
      <c r="M370" s="416"/>
      <c r="N370" s="416"/>
      <c r="O370" s="416"/>
      <c r="P370" s="416"/>
      <c r="Q370" s="416"/>
      <c r="R370" s="416"/>
      <c r="S370" s="416"/>
      <c r="T370" s="416"/>
      <c r="U370" s="416"/>
      <c r="V370" s="416"/>
      <c r="W370" s="416"/>
      <c r="X370" s="416"/>
      <c r="Y370" s="416"/>
      <c r="Z370" s="416"/>
      <c r="AA370" s="416"/>
      <c r="AB370" s="416"/>
    </row>
    <row r="371" spans="1:28" s="419" customFormat="1" outlineLevel="1" x14ac:dyDescent="0.2">
      <c r="A371" s="558"/>
      <c r="B371" s="844"/>
      <c r="C371" s="440">
        <v>362</v>
      </c>
      <c r="D371" s="561"/>
      <c r="E371" s="561"/>
      <c r="F371" s="448"/>
      <c r="G371" s="446"/>
      <c r="H371" s="569"/>
      <c r="I371" s="569"/>
      <c r="J371" s="448">
        <f t="shared" si="57"/>
        <v>0</v>
      </c>
      <c r="K371" s="827"/>
      <c r="L371" s="416"/>
      <c r="M371" s="416"/>
      <c r="N371" s="416"/>
      <c r="O371" s="416"/>
      <c r="P371" s="416"/>
      <c r="Q371" s="416"/>
      <c r="R371" s="416"/>
      <c r="S371" s="416"/>
      <c r="T371" s="416"/>
      <c r="U371" s="416"/>
      <c r="V371" s="416"/>
      <c r="W371" s="416"/>
      <c r="X371" s="416"/>
      <c r="Y371" s="416"/>
      <c r="Z371" s="416"/>
      <c r="AA371" s="416"/>
      <c r="AB371" s="416"/>
    </row>
    <row r="372" spans="1:28" s="419" customFormat="1" outlineLevel="1" x14ac:dyDescent="0.2">
      <c r="A372" s="558"/>
      <c r="B372" s="844"/>
      <c r="C372" s="440">
        <v>363</v>
      </c>
      <c r="D372" s="561"/>
      <c r="E372" s="561"/>
      <c r="F372" s="448"/>
      <c r="G372" s="446"/>
      <c r="H372" s="569"/>
      <c r="I372" s="569"/>
      <c r="J372" s="448">
        <f t="shared" si="57"/>
        <v>0</v>
      </c>
      <c r="K372" s="827"/>
      <c r="L372" s="416"/>
      <c r="M372" s="416"/>
      <c r="N372" s="416"/>
      <c r="O372" s="416"/>
      <c r="P372" s="416"/>
      <c r="Q372" s="416"/>
      <c r="R372" s="416"/>
      <c r="S372" s="416"/>
      <c r="T372" s="416"/>
      <c r="U372" s="416"/>
      <c r="V372" s="416"/>
      <c r="W372" s="416"/>
      <c r="X372" s="416"/>
      <c r="Y372" s="416"/>
      <c r="Z372" s="416"/>
      <c r="AA372" s="416"/>
      <c r="AB372" s="416"/>
    </row>
    <row r="373" spans="1:28" s="419" customFormat="1" outlineLevel="1" x14ac:dyDescent="0.2">
      <c r="A373" s="558"/>
      <c r="B373" s="844"/>
      <c r="C373" s="440">
        <v>364</v>
      </c>
      <c r="D373" s="561"/>
      <c r="E373" s="561"/>
      <c r="F373" s="448"/>
      <c r="G373" s="446"/>
      <c r="H373" s="569"/>
      <c r="I373" s="569"/>
      <c r="J373" s="448">
        <f t="shared" si="57"/>
        <v>0</v>
      </c>
      <c r="K373" s="827"/>
      <c r="L373" s="416"/>
      <c r="M373" s="416"/>
      <c r="N373" s="416"/>
      <c r="O373" s="416"/>
      <c r="P373" s="416"/>
      <c r="Q373" s="416"/>
      <c r="R373" s="416"/>
      <c r="S373" s="416"/>
      <c r="T373" s="416"/>
      <c r="U373" s="416"/>
      <c r="V373" s="416"/>
      <c r="W373" s="416"/>
      <c r="X373" s="416"/>
      <c r="Y373" s="416"/>
      <c r="Z373" s="416"/>
      <c r="AA373" s="416"/>
      <c r="AB373" s="416"/>
    </row>
    <row r="374" spans="1:28" s="419" customFormat="1" outlineLevel="1" x14ac:dyDescent="0.2">
      <c r="A374" s="558"/>
      <c r="B374" s="844"/>
      <c r="C374" s="440">
        <v>365</v>
      </c>
      <c r="D374" s="561"/>
      <c r="E374" s="561"/>
      <c r="F374" s="448"/>
      <c r="G374" s="446"/>
      <c r="H374" s="569"/>
      <c r="I374" s="569"/>
      <c r="J374" s="448">
        <f t="shared" si="57"/>
        <v>0</v>
      </c>
      <c r="K374" s="827"/>
      <c r="L374" s="416"/>
      <c r="M374" s="416"/>
      <c r="N374" s="416"/>
      <c r="O374" s="416"/>
      <c r="P374" s="416"/>
      <c r="Q374" s="416"/>
      <c r="R374" s="416"/>
      <c r="S374" s="416"/>
      <c r="T374" s="416"/>
      <c r="U374" s="416"/>
      <c r="V374" s="416"/>
      <c r="W374" s="416"/>
      <c r="X374" s="416"/>
      <c r="Y374" s="416"/>
      <c r="Z374" s="416"/>
      <c r="AA374" s="416"/>
      <c r="AB374" s="416"/>
    </row>
    <row r="375" spans="1:28" s="419" customFormat="1" outlineLevel="1" x14ac:dyDescent="0.2">
      <c r="A375" s="558"/>
      <c r="B375" s="844"/>
      <c r="C375" s="440">
        <v>366</v>
      </c>
      <c r="D375" s="561"/>
      <c r="E375" s="561"/>
      <c r="F375" s="448"/>
      <c r="G375" s="446"/>
      <c r="H375" s="569"/>
      <c r="I375" s="569"/>
      <c r="J375" s="448">
        <f t="shared" si="57"/>
        <v>0</v>
      </c>
      <c r="K375" s="827"/>
      <c r="L375" s="416"/>
      <c r="M375" s="416"/>
      <c r="N375" s="416"/>
      <c r="O375" s="416"/>
      <c r="P375" s="416"/>
      <c r="Q375" s="416"/>
      <c r="R375" s="416"/>
      <c r="S375" s="416"/>
      <c r="T375" s="416"/>
      <c r="U375" s="416"/>
      <c r="V375" s="416"/>
      <c r="W375" s="416"/>
      <c r="X375" s="416"/>
      <c r="Y375" s="416"/>
      <c r="Z375" s="416"/>
      <c r="AA375" s="416"/>
      <c r="AB375" s="416"/>
    </row>
    <row r="376" spans="1:28" s="419" customFormat="1" outlineLevel="1" x14ac:dyDescent="0.2">
      <c r="A376" s="558"/>
      <c r="B376" s="844"/>
      <c r="C376" s="440">
        <v>367</v>
      </c>
      <c r="D376" s="561"/>
      <c r="E376" s="561"/>
      <c r="F376" s="448"/>
      <c r="G376" s="446"/>
      <c r="H376" s="569"/>
      <c r="I376" s="569"/>
      <c r="J376" s="448">
        <f t="shared" si="57"/>
        <v>0</v>
      </c>
      <c r="K376" s="827"/>
      <c r="L376" s="416"/>
      <c r="M376" s="416"/>
      <c r="N376" s="416"/>
      <c r="O376" s="416"/>
      <c r="P376" s="416"/>
      <c r="Q376" s="416"/>
      <c r="R376" s="416"/>
      <c r="S376" s="416"/>
      <c r="T376" s="416"/>
      <c r="U376" s="416"/>
      <c r="V376" s="416"/>
      <c r="W376" s="416"/>
      <c r="X376" s="416"/>
      <c r="Y376" s="416"/>
      <c r="Z376" s="416"/>
      <c r="AA376" s="416"/>
      <c r="AB376" s="416"/>
    </row>
    <row r="377" spans="1:28" s="419" customFormat="1" outlineLevel="1" x14ac:dyDescent="0.2">
      <c r="A377" s="558"/>
      <c r="B377" s="844"/>
      <c r="C377" s="440">
        <v>368</v>
      </c>
      <c r="D377" s="561"/>
      <c r="E377" s="561"/>
      <c r="F377" s="448"/>
      <c r="G377" s="446"/>
      <c r="H377" s="569"/>
      <c r="I377" s="569"/>
      <c r="J377" s="448">
        <f t="shared" si="57"/>
        <v>0</v>
      </c>
      <c r="K377" s="827"/>
      <c r="L377" s="416"/>
      <c r="M377" s="416"/>
      <c r="N377" s="416"/>
      <c r="O377" s="416"/>
      <c r="P377" s="416"/>
      <c r="Q377" s="416"/>
      <c r="R377" s="416"/>
      <c r="S377" s="416"/>
      <c r="T377" s="416"/>
      <c r="U377" s="416"/>
      <c r="V377" s="416"/>
      <c r="W377" s="416"/>
      <c r="X377" s="416"/>
      <c r="Y377" s="416"/>
      <c r="Z377" s="416"/>
      <c r="AA377" s="416"/>
      <c r="AB377" s="416"/>
    </row>
    <row r="378" spans="1:28" s="419" customFormat="1" outlineLevel="1" x14ac:dyDescent="0.2">
      <c r="A378" s="558"/>
      <c r="B378" s="844"/>
      <c r="C378" s="440">
        <v>369</v>
      </c>
      <c r="D378" s="561"/>
      <c r="E378" s="561"/>
      <c r="F378" s="448"/>
      <c r="G378" s="446"/>
      <c r="H378" s="569"/>
      <c r="I378" s="569"/>
      <c r="J378" s="448">
        <f t="shared" si="57"/>
        <v>0</v>
      </c>
      <c r="K378" s="827"/>
      <c r="L378" s="416"/>
      <c r="M378" s="416"/>
      <c r="N378" s="416"/>
      <c r="O378" s="416"/>
      <c r="P378" s="416"/>
      <c r="Q378" s="416"/>
      <c r="R378" s="416"/>
      <c r="S378" s="416"/>
      <c r="T378" s="416"/>
      <c r="U378" s="416"/>
      <c r="V378" s="416"/>
      <c r="W378" s="416"/>
      <c r="X378" s="416"/>
      <c r="Y378" s="416"/>
      <c r="Z378" s="416"/>
      <c r="AA378" s="416"/>
      <c r="AB378" s="416"/>
    </row>
    <row r="379" spans="1:28" s="419" customFormat="1" outlineLevel="1" x14ac:dyDescent="0.2">
      <c r="A379" s="558"/>
      <c r="B379" s="844"/>
      <c r="C379" s="440">
        <v>370</v>
      </c>
      <c r="D379" s="561"/>
      <c r="E379" s="561"/>
      <c r="F379" s="448"/>
      <c r="G379" s="446"/>
      <c r="H379" s="569"/>
      <c r="I379" s="569"/>
      <c r="J379" s="448">
        <f t="shared" si="57"/>
        <v>0</v>
      </c>
      <c r="K379" s="827"/>
      <c r="L379" s="416"/>
      <c r="M379" s="416"/>
      <c r="N379" s="416"/>
      <c r="O379" s="416"/>
      <c r="P379" s="416"/>
      <c r="Q379" s="416"/>
      <c r="R379" s="416"/>
      <c r="S379" s="416"/>
      <c r="T379" s="416"/>
      <c r="U379" s="416"/>
      <c r="V379" s="416"/>
      <c r="W379" s="416"/>
      <c r="X379" s="416"/>
      <c r="Y379" s="416"/>
      <c r="Z379" s="416"/>
      <c r="AA379" s="416"/>
      <c r="AB379" s="416"/>
    </row>
    <row r="380" spans="1:28" s="419" customFormat="1" outlineLevel="1" x14ac:dyDescent="0.2">
      <c r="A380" s="558"/>
      <c r="B380" s="844"/>
      <c r="C380" s="440">
        <v>371</v>
      </c>
      <c r="D380" s="561"/>
      <c r="E380" s="561"/>
      <c r="F380" s="448"/>
      <c r="G380" s="446"/>
      <c r="H380" s="569"/>
      <c r="I380" s="569"/>
      <c r="J380" s="448">
        <f t="shared" si="57"/>
        <v>0</v>
      </c>
      <c r="K380" s="827"/>
      <c r="L380" s="416"/>
      <c r="M380" s="416"/>
      <c r="N380" s="416"/>
      <c r="O380" s="416"/>
      <c r="P380" s="416"/>
      <c r="Q380" s="416"/>
      <c r="R380" s="416"/>
      <c r="S380" s="416"/>
      <c r="T380" s="416"/>
      <c r="U380" s="416"/>
      <c r="V380" s="416"/>
      <c r="W380" s="416"/>
      <c r="X380" s="416"/>
      <c r="Y380" s="416"/>
      <c r="Z380" s="416"/>
      <c r="AA380" s="416"/>
      <c r="AB380" s="416"/>
    </row>
    <row r="381" spans="1:28" s="419" customFormat="1" outlineLevel="1" x14ac:dyDescent="0.2">
      <c r="A381" s="558"/>
      <c r="B381" s="844"/>
      <c r="C381" s="440">
        <v>372</v>
      </c>
      <c r="D381" s="561"/>
      <c r="E381" s="561"/>
      <c r="F381" s="448"/>
      <c r="G381" s="446"/>
      <c r="H381" s="569"/>
      <c r="I381" s="569"/>
      <c r="J381" s="448">
        <f t="shared" si="57"/>
        <v>0</v>
      </c>
      <c r="K381" s="827"/>
      <c r="L381" s="416"/>
      <c r="M381" s="416"/>
      <c r="N381" s="416"/>
      <c r="O381" s="416"/>
      <c r="P381" s="416"/>
      <c r="Q381" s="416"/>
      <c r="R381" s="416"/>
      <c r="S381" s="416"/>
      <c r="T381" s="416"/>
      <c r="U381" s="416"/>
      <c r="V381" s="416"/>
      <c r="W381" s="416"/>
      <c r="X381" s="416"/>
      <c r="Y381" s="416"/>
      <c r="Z381" s="416"/>
      <c r="AA381" s="416"/>
      <c r="AB381" s="416"/>
    </row>
    <row r="382" spans="1:28" s="419" customFormat="1" outlineLevel="1" x14ac:dyDescent="0.2">
      <c r="A382" s="558"/>
      <c r="B382" s="844"/>
      <c r="C382" s="440">
        <v>373</v>
      </c>
      <c r="D382" s="561"/>
      <c r="E382" s="561"/>
      <c r="F382" s="448"/>
      <c r="G382" s="446"/>
      <c r="H382" s="569"/>
      <c r="I382" s="569"/>
      <c r="J382" s="448">
        <f t="shared" si="57"/>
        <v>0</v>
      </c>
      <c r="K382" s="827"/>
      <c r="L382" s="416"/>
      <c r="M382" s="416"/>
      <c r="N382" s="416"/>
      <c r="O382" s="416"/>
      <c r="P382" s="416"/>
      <c r="Q382" s="416"/>
      <c r="R382" s="416"/>
      <c r="S382" s="416"/>
      <c r="T382" s="416"/>
      <c r="U382" s="416"/>
      <c r="V382" s="416"/>
      <c r="W382" s="416"/>
      <c r="X382" s="416"/>
      <c r="Y382" s="416"/>
      <c r="Z382" s="416"/>
      <c r="AA382" s="416"/>
      <c r="AB382" s="416"/>
    </row>
    <row r="383" spans="1:28" s="419" customFormat="1" outlineLevel="1" x14ac:dyDescent="0.2">
      <c r="A383" s="558"/>
      <c r="B383" s="844"/>
      <c r="C383" s="440">
        <v>374</v>
      </c>
      <c r="D383" s="561"/>
      <c r="E383" s="561"/>
      <c r="F383" s="448"/>
      <c r="G383" s="446"/>
      <c r="H383" s="569"/>
      <c r="I383" s="569"/>
      <c r="J383" s="448">
        <f t="shared" si="57"/>
        <v>0</v>
      </c>
      <c r="K383" s="827"/>
      <c r="L383" s="416"/>
      <c r="M383" s="416"/>
      <c r="N383" s="416"/>
      <c r="O383" s="416"/>
      <c r="P383" s="416"/>
      <c r="Q383" s="416"/>
      <c r="R383" s="416"/>
      <c r="S383" s="416"/>
      <c r="T383" s="416"/>
      <c r="U383" s="416"/>
      <c r="V383" s="416"/>
      <c r="W383" s="416"/>
      <c r="X383" s="416"/>
      <c r="Y383" s="416"/>
      <c r="Z383" s="416"/>
      <c r="AA383" s="416"/>
      <c r="AB383" s="416"/>
    </row>
    <row r="384" spans="1:28" s="419" customFormat="1" outlineLevel="1" x14ac:dyDescent="0.2">
      <c r="A384" s="558"/>
      <c r="B384" s="844"/>
      <c r="C384" s="440">
        <v>375</v>
      </c>
      <c r="D384" s="561"/>
      <c r="E384" s="561"/>
      <c r="F384" s="448"/>
      <c r="G384" s="446"/>
      <c r="H384" s="569"/>
      <c r="I384" s="569"/>
      <c r="J384" s="448">
        <f t="shared" si="57"/>
        <v>0</v>
      </c>
      <c r="K384" s="827"/>
      <c r="L384" s="416"/>
      <c r="M384" s="416"/>
      <c r="N384" s="416"/>
      <c r="O384" s="416"/>
      <c r="P384" s="416"/>
      <c r="Q384" s="416"/>
      <c r="R384" s="416"/>
      <c r="S384" s="416"/>
      <c r="T384" s="416"/>
      <c r="U384" s="416"/>
      <c r="V384" s="416"/>
      <c r="W384" s="416"/>
      <c r="X384" s="416"/>
      <c r="Y384" s="416"/>
      <c r="Z384" s="416"/>
      <c r="AA384" s="416"/>
      <c r="AB384" s="416"/>
    </row>
    <row r="385" spans="1:28" s="419" customFormat="1" outlineLevel="1" x14ac:dyDescent="0.2">
      <c r="A385" s="558"/>
      <c r="B385" s="844"/>
      <c r="C385" s="440">
        <v>376</v>
      </c>
      <c r="D385" s="561"/>
      <c r="E385" s="561"/>
      <c r="F385" s="448"/>
      <c r="G385" s="446"/>
      <c r="H385" s="569"/>
      <c r="I385" s="569"/>
      <c r="J385" s="448">
        <f t="shared" si="57"/>
        <v>0</v>
      </c>
      <c r="K385" s="827"/>
      <c r="L385" s="416"/>
      <c r="M385" s="416"/>
      <c r="N385" s="416"/>
      <c r="O385" s="416"/>
      <c r="P385" s="416"/>
      <c r="Q385" s="416"/>
      <c r="R385" s="416"/>
      <c r="S385" s="416"/>
      <c r="T385" s="416"/>
      <c r="U385" s="416"/>
      <c r="V385" s="416"/>
      <c r="W385" s="416"/>
      <c r="X385" s="416"/>
      <c r="Y385" s="416"/>
      <c r="Z385" s="416"/>
      <c r="AA385" s="416"/>
      <c r="AB385" s="416"/>
    </row>
    <row r="386" spans="1:28" s="419" customFormat="1" outlineLevel="1" x14ac:dyDescent="0.2">
      <c r="A386" s="558"/>
      <c r="B386" s="844"/>
      <c r="C386" s="440">
        <v>377</v>
      </c>
      <c r="D386" s="561"/>
      <c r="E386" s="561"/>
      <c r="F386" s="448"/>
      <c r="G386" s="446"/>
      <c r="H386" s="569"/>
      <c r="I386" s="569"/>
      <c r="J386" s="448">
        <f t="shared" si="57"/>
        <v>0</v>
      </c>
      <c r="K386" s="827"/>
      <c r="L386" s="416"/>
      <c r="M386" s="416"/>
      <c r="N386" s="416"/>
      <c r="O386" s="416"/>
      <c r="P386" s="416"/>
      <c r="Q386" s="416"/>
      <c r="R386" s="416"/>
      <c r="S386" s="416"/>
      <c r="T386" s="416"/>
      <c r="U386" s="416"/>
      <c r="V386" s="416"/>
      <c r="W386" s="416"/>
      <c r="X386" s="416"/>
      <c r="Y386" s="416"/>
      <c r="Z386" s="416"/>
      <c r="AA386" s="416"/>
      <c r="AB386" s="416"/>
    </row>
    <row r="387" spans="1:28" s="419" customFormat="1" outlineLevel="1" x14ac:dyDescent="0.2">
      <c r="A387" s="558"/>
      <c r="B387" s="844"/>
      <c r="C387" s="440">
        <v>378</v>
      </c>
      <c r="D387" s="561"/>
      <c r="E387" s="561"/>
      <c r="F387" s="448"/>
      <c r="G387" s="446"/>
      <c r="H387" s="569"/>
      <c r="I387" s="569"/>
      <c r="J387" s="448">
        <f t="shared" si="57"/>
        <v>0</v>
      </c>
      <c r="K387" s="827"/>
      <c r="L387" s="416"/>
      <c r="M387" s="416"/>
      <c r="N387" s="416"/>
      <c r="O387" s="416"/>
      <c r="P387" s="416"/>
      <c r="Q387" s="416"/>
      <c r="R387" s="416"/>
      <c r="S387" s="416"/>
      <c r="T387" s="416"/>
      <c r="U387" s="416"/>
      <c r="V387" s="416"/>
      <c r="W387" s="416"/>
      <c r="X387" s="416"/>
      <c r="Y387" s="416"/>
      <c r="Z387" s="416"/>
      <c r="AA387" s="416"/>
      <c r="AB387" s="416"/>
    </row>
    <row r="388" spans="1:28" s="419" customFormat="1" x14ac:dyDescent="0.2">
      <c r="A388" s="499" t="s">
        <v>1432</v>
      </c>
      <c r="B388" s="469"/>
      <c r="C388" s="440">
        <v>379</v>
      </c>
      <c r="D388" s="754"/>
      <c r="E388" s="754"/>
      <c r="F388" s="441"/>
      <c r="G388" s="441">
        <f>SUM(G389:G408)</f>
        <v>0</v>
      </c>
      <c r="H388" s="441">
        <f t="shared" ref="H388:I388" si="58">SUM(H389:H408)</f>
        <v>0</v>
      </c>
      <c r="I388" s="441">
        <f t="shared" si="58"/>
        <v>0</v>
      </c>
      <c r="J388" s="441">
        <f>SUM(J389:J408)</f>
        <v>0</v>
      </c>
      <c r="K388" s="442" cm="1">
        <f t="array" ref="K388">SUMPRODUCT((K389:K408=$S$2)*J389:J408)</f>
        <v>0</v>
      </c>
      <c r="L388" s="416"/>
      <c r="M388" s="416"/>
      <c r="N388" s="416"/>
      <c r="O388" s="416"/>
      <c r="P388" s="416"/>
      <c r="Q388" s="416"/>
      <c r="R388" s="416"/>
      <c r="S388" s="416"/>
      <c r="T388" s="416"/>
      <c r="U388" s="416"/>
      <c r="V388" s="416"/>
      <c r="W388" s="416"/>
      <c r="X388" s="416"/>
      <c r="Y388" s="416"/>
      <c r="Z388" s="416"/>
      <c r="AA388" s="416"/>
      <c r="AB388" s="416"/>
    </row>
    <row r="389" spans="1:28" s="419" customFormat="1" outlineLevel="1" x14ac:dyDescent="0.2">
      <c r="A389" s="558"/>
      <c r="B389" s="844"/>
      <c r="C389" s="440">
        <v>380</v>
      </c>
      <c r="D389" s="561"/>
      <c r="E389" s="561"/>
      <c r="F389" s="448"/>
      <c r="G389" s="446"/>
      <c r="H389" s="569"/>
      <c r="I389" s="569"/>
      <c r="J389" s="448">
        <f>G389+H389+I389</f>
        <v>0</v>
      </c>
      <c r="K389" s="827"/>
      <c r="L389" s="416"/>
      <c r="M389" s="416"/>
      <c r="N389" s="416"/>
      <c r="O389" s="416"/>
      <c r="P389" s="416"/>
      <c r="Q389" s="416"/>
      <c r="R389" s="416"/>
      <c r="S389" s="416"/>
      <c r="T389" s="416"/>
      <c r="U389" s="416"/>
      <c r="V389" s="416"/>
      <c r="W389" s="416"/>
      <c r="X389" s="416"/>
      <c r="Y389" s="416"/>
      <c r="Z389" s="416"/>
      <c r="AA389" s="416"/>
      <c r="AB389" s="416"/>
    </row>
    <row r="390" spans="1:28" s="419" customFormat="1" outlineLevel="1" x14ac:dyDescent="0.2">
      <c r="A390" s="558"/>
      <c r="B390" s="844"/>
      <c r="C390" s="440">
        <v>381</v>
      </c>
      <c r="D390" s="561"/>
      <c r="E390" s="561"/>
      <c r="F390" s="448"/>
      <c r="G390" s="446"/>
      <c r="H390" s="569"/>
      <c r="I390" s="569"/>
      <c r="J390" s="448">
        <f t="shared" ref="J390:J408" si="59">G390+H390+I390</f>
        <v>0</v>
      </c>
      <c r="K390" s="827"/>
      <c r="L390" s="416"/>
      <c r="M390" s="416"/>
      <c r="N390" s="416"/>
      <c r="O390" s="416"/>
      <c r="P390" s="416"/>
      <c r="Q390" s="416"/>
      <c r="R390" s="416"/>
      <c r="S390" s="416"/>
      <c r="T390" s="416"/>
      <c r="U390" s="416"/>
      <c r="V390" s="416"/>
      <c r="W390" s="416"/>
      <c r="X390" s="416"/>
      <c r="Y390" s="416"/>
      <c r="Z390" s="416"/>
      <c r="AA390" s="416"/>
      <c r="AB390" s="416"/>
    </row>
    <row r="391" spans="1:28" s="419" customFormat="1" outlineLevel="1" x14ac:dyDescent="0.2">
      <c r="A391" s="558"/>
      <c r="B391" s="844"/>
      <c r="C391" s="440">
        <v>382</v>
      </c>
      <c r="D391" s="561"/>
      <c r="E391" s="561"/>
      <c r="F391" s="448"/>
      <c r="G391" s="446"/>
      <c r="H391" s="569"/>
      <c r="I391" s="569"/>
      <c r="J391" s="448">
        <f t="shared" si="59"/>
        <v>0</v>
      </c>
      <c r="K391" s="827"/>
      <c r="L391" s="416"/>
      <c r="M391" s="416"/>
      <c r="N391" s="416"/>
      <c r="O391" s="416"/>
      <c r="P391" s="416"/>
      <c r="Q391" s="416"/>
      <c r="R391" s="416"/>
      <c r="S391" s="416"/>
      <c r="T391" s="416"/>
      <c r="U391" s="416"/>
      <c r="V391" s="416"/>
      <c r="W391" s="416"/>
      <c r="X391" s="416"/>
      <c r="Y391" s="416"/>
      <c r="Z391" s="416"/>
      <c r="AA391" s="416"/>
      <c r="AB391" s="416"/>
    </row>
    <row r="392" spans="1:28" s="419" customFormat="1" outlineLevel="1" x14ac:dyDescent="0.2">
      <c r="A392" s="558"/>
      <c r="B392" s="844"/>
      <c r="C392" s="440">
        <v>383</v>
      </c>
      <c r="D392" s="561"/>
      <c r="E392" s="561"/>
      <c r="F392" s="448"/>
      <c r="G392" s="446"/>
      <c r="H392" s="569"/>
      <c r="I392" s="569"/>
      <c r="J392" s="448">
        <f t="shared" si="59"/>
        <v>0</v>
      </c>
      <c r="K392" s="827"/>
      <c r="L392" s="416"/>
      <c r="M392" s="416"/>
      <c r="N392" s="416"/>
      <c r="O392" s="416"/>
      <c r="P392" s="416"/>
      <c r="Q392" s="416"/>
      <c r="R392" s="416"/>
      <c r="S392" s="416"/>
      <c r="T392" s="416"/>
      <c r="U392" s="416"/>
      <c r="V392" s="416"/>
      <c r="W392" s="416"/>
      <c r="X392" s="416"/>
      <c r="Y392" s="416"/>
      <c r="Z392" s="416"/>
      <c r="AA392" s="416"/>
      <c r="AB392" s="416"/>
    </row>
    <row r="393" spans="1:28" s="419" customFormat="1" outlineLevel="1" x14ac:dyDescent="0.2">
      <c r="A393" s="558"/>
      <c r="B393" s="844"/>
      <c r="C393" s="440">
        <v>384</v>
      </c>
      <c r="D393" s="561"/>
      <c r="E393" s="561"/>
      <c r="F393" s="448"/>
      <c r="G393" s="446"/>
      <c r="H393" s="569"/>
      <c r="I393" s="569"/>
      <c r="J393" s="448">
        <f t="shared" si="59"/>
        <v>0</v>
      </c>
      <c r="K393" s="827"/>
      <c r="L393" s="416"/>
      <c r="M393" s="416"/>
      <c r="N393" s="416"/>
      <c r="O393" s="416"/>
      <c r="P393" s="416"/>
      <c r="Q393" s="416"/>
      <c r="R393" s="416"/>
      <c r="S393" s="416"/>
      <c r="T393" s="416"/>
      <c r="U393" s="416"/>
      <c r="V393" s="416"/>
      <c r="W393" s="416"/>
      <c r="X393" s="416"/>
      <c r="Y393" s="416"/>
      <c r="Z393" s="416"/>
      <c r="AA393" s="416"/>
      <c r="AB393" s="416"/>
    </row>
    <row r="394" spans="1:28" s="419" customFormat="1" outlineLevel="1" x14ac:dyDescent="0.2">
      <c r="A394" s="558"/>
      <c r="B394" s="844"/>
      <c r="C394" s="440">
        <v>385</v>
      </c>
      <c r="D394" s="561"/>
      <c r="E394" s="561"/>
      <c r="F394" s="448"/>
      <c r="G394" s="446"/>
      <c r="H394" s="569"/>
      <c r="I394" s="569"/>
      <c r="J394" s="448">
        <f t="shared" si="59"/>
        <v>0</v>
      </c>
      <c r="K394" s="827"/>
      <c r="L394" s="416"/>
      <c r="M394" s="416"/>
      <c r="N394" s="416"/>
      <c r="O394" s="416"/>
      <c r="P394" s="416"/>
      <c r="Q394" s="416"/>
      <c r="R394" s="416"/>
      <c r="S394" s="416"/>
      <c r="T394" s="416"/>
      <c r="U394" s="416"/>
      <c r="V394" s="416"/>
      <c r="W394" s="416"/>
      <c r="X394" s="416"/>
      <c r="Y394" s="416"/>
      <c r="Z394" s="416"/>
      <c r="AA394" s="416"/>
      <c r="AB394" s="416"/>
    </row>
    <row r="395" spans="1:28" s="419" customFormat="1" outlineLevel="1" x14ac:dyDescent="0.2">
      <c r="A395" s="558"/>
      <c r="B395" s="844"/>
      <c r="C395" s="440">
        <v>386</v>
      </c>
      <c r="D395" s="561"/>
      <c r="E395" s="561"/>
      <c r="F395" s="448"/>
      <c r="G395" s="446"/>
      <c r="H395" s="569"/>
      <c r="I395" s="569"/>
      <c r="J395" s="448">
        <f t="shared" si="59"/>
        <v>0</v>
      </c>
      <c r="K395" s="827"/>
      <c r="L395" s="416"/>
      <c r="M395" s="416"/>
      <c r="N395" s="416"/>
      <c r="O395" s="416"/>
      <c r="P395" s="416"/>
      <c r="Q395" s="416"/>
      <c r="R395" s="416"/>
      <c r="S395" s="416"/>
      <c r="T395" s="416"/>
      <c r="U395" s="416"/>
      <c r="V395" s="416"/>
      <c r="W395" s="416"/>
      <c r="X395" s="416"/>
      <c r="Y395" s="416"/>
      <c r="Z395" s="416"/>
      <c r="AA395" s="416"/>
      <c r="AB395" s="416"/>
    </row>
    <row r="396" spans="1:28" s="419" customFormat="1" outlineLevel="1" x14ac:dyDescent="0.2">
      <c r="A396" s="558"/>
      <c r="B396" s="844"/>
      <c r="C396" s="440">
        <v>387</v>
      </c>
      <c r="D396" s="561"/>
      <c r="E396" s="561"/>
      <c r="F396" s="448"/>
      <c r="G396" s="446"/>
      <c r="H396" s="569"/>
      <c r="I396" s="569"/>
      <c r="J396" s="448">
        <f t="shared" si="59"/>
        <v>0</v>
      </c>
      <c r="K396" s="827"/>
      <c r="L396" s="416"/>
      <c r="M396" s="416"/>
      <c r="N396" s="416"/>
      <c r="O396" s="416"/>
      <c r="P396" s="416"/>
      <c r="Q396" s="416"/>
      <c r="R396" s="416"/>
      <c r="S396" s="416"/>
      <c r="T396" s="416"/>
      <c r="U396" s="416"/>
      <c r="V396" s="416"/>
      <c r="W396" s="416"/>
      <c r="X396" s="416"/>
      <c r="Y396" s="416"/>
      <c r="Z396" s="416"/>
      <c r="AA396" s="416"/>
      <c r="AB396" s="416"/>
    </row>
    <row r="397" spans="1:28" s="419" customFormat="1" outlineLevel="1" x14ac:dyDescent="0.2">
      <c r="A397" s="558"/>
      <c r="B397" s="844"/>
      <c r="C397" s="440">
        <v>388</v>
      </c>
      <c r="D397" s="561"/>
      <c r="E397" s="561"/>
      <c r="F397" s="448"/>
      <c r="G397" s="446"/>
      <c r="H397" s="569"/>
      <c r="I397" s="569"/>
      <c r="J397" s="448">
        <f t="shared" si="59"/>
        <v>0</v>
      </c>
      <c r="K397" s="827"/>
      <c r="L397" s="416"/>
      <c r="M397" s="416"/>
      <c r="N397" s="416"/>
      <c r="O397" s="416"/>
      <c r="P397" s="416"/>
      <c r="Q397" s="416"/>
      <c r="R397" s="416"/>
      <c r="S397" s="416"/>
      <c r="T397" s="416"/>
      <c r="U397" s="416"/>
      <c r="V397" s="416"/>
      <c r="W397" s="416"/>
      <c r="X397" s="416"/>
      <c r="Y397" s="416"/>
      <c r="Z397" s="416"/>
      <c r="AA397" s="416"/>
      <c r="AB397" s="416"/>
    </row>
    <row r="398" spans="1:28" s="419" customFormat="1" outlineLevel="1" x14ac:dyDescent="0.2">
      <c r="A398" s="558"/>
      <c r="B398" s="844"/>
      <c r="C398" s="440">
        <v>389</v>
      </c>
      <c r="D398" s="561"/>
      <c r="E398" s="561"/>
      <c r="F398" s="448"/>
      <c r="G398" s="446"/>
      <c r="H398" s="569"/>
      <c r="I398" s="569"/>
      <c r="J398" s="448">
        <f t="shared" si="59"/>
        <v>0</v>
      </c>
      <c r="K398" s="827"/>
      <c r="L398" s="416"/>
      <c r="M398" s="416"/>
      <c r="N398" s="416"/>
      <c r="O398" s="416"/>
      <c r="P398" s="416"/>
      <c r="Q398" s="416"/>
      <c r="R398" s="416"/>
      <c r="S398" s="416"/>
      <c r="T398" s="416"/>
      <c r="U398" s="416"/>
      <c r="V398" s="416"/>
      <c r="W398" s="416"/>
      <c r="X398" s="416"/>
      <c r="Y398" s="416"/>
      <c r="Z398" s="416"/>
      <c r="AA398" s="416"/>
      <c r="AB398" s="416"/>
    </row>
    <row r="399" spans="1:28" s="419" customFormat="1" outlineLevel="1" x14ac:dyDescent="0.2">
      <c r="A399" s="558"/>
      <c r="B399" s="844"/>
      <c r="C399" s="440">
        <v>390</v>
      </c>
      <c r="D399" s="561"/>
      <c r="E399" s="561"/>
      <c r="F399" s="448"/>
      <c r="G399" s="446"/>
      <c r="H399" s="569"/>
      <c r="I399" s="569"/>
      <c r="J399" s="448">
        <f t="shared" si="59"/>
        <v>0</v>
      </c>
      <c r="K399" s="827"/>
      <c r="L399" s="416"/>
      <c r="M399" s="416"/>
      <c r="N399" s="416"/>
      <c r="O399" s="416"/>
      <c r="P399" s="416"/>
      <c r="Q399" s="416"/>
      <c r="R399" s="416"/>
      <c r="S399" s="416"/>
      <c r="T399" s="416"/>
      <c r="U399" s="416"/>
      <c r="V399" s="416"/>
      <c r="W399" s="416"/>
      <c r="X399" s="416"/>
      <c r="Y399" s="416"/>
      <c r="Z399" s="416"/>
      <c r="AA399" s="416"/>
      <c r="AB399" s="416"/>
    </row>
    <row r="400" spans="1:28" s="419" customFormat="1" outlineLevel="1" x14ac:dyDescent="0.2">
      <c r="A400" s="558"/>
      <c r="B400" s="844"/>
      <c r="C400" s="440">
        <v>391</v>
      </c>
      <c r="D400" s="561"/>
      <c r="E400" s="561"/>
      <c r="F400" s="448"/>
      <c r="G400" s="446"/>
      <c r="H400" s="569"/>
      <c r="I400" s="569"/>
      <c r="J400" s="448">
        <f t="shared" si="59"/>
        <v>0</v>
      </c>
      <c r="K400" s="827"/>
      <c r="L400" s="416"/>
      <c r="M400" s="416"/>
      <c r="N400" s="416"/>
      <c r="O400" s="416"/>
      <c r="P400" s="416"/>
      <c r="Q400" s="416"/>
      <c r="R400" s="416"/>
      <c r="S400" s="416"/>
      <c r="T400" s="416"/>
      <c r="U400" s="416"/>
      <c r="V400" s="416"/>
      <c r="W400" s="416"/>
      <c r="X400" s="416"/>
      <c r="Y400" s="416"/>
      <c r="Z400" s="416"/>
      <c r="AA400" s="416"/>
      <c r="AB400" s="416"/>
    </row>
    <row r="401" spans="1:28" s="419" customFormat="1" outlineLevel="1" x14ac:dyDescent="0.2">
      <c r="A401" s="558"/>
      <c r="B401" s="844"/>
      <c r="C401" s="440">
        <v>392</v>
      </c>
      <c r="D401" s="561"/>
      <c r="E401" s="561"/>
      <c r="F401" s="448"/>
      <c r="G401" s="446"/>
      <c r="H401" s="569"/>
      <c r="I401" s="569"/>
      <c r="J401" s="448">
        <f t="shared" si="59"/>
        <v>0</v>
      </c>
      <c r="K401" s="827"/>
      <c r="L401" s="416"/>
      <c r="M401" s="416"/>
      <c r="N401" s="416"/>
      <c r="O401" s="416"/>
      <c r="P401" s="416"/>
      <c r="Q401" s="416"/>
      <c r="R401" s="416"/>
      <c r="S401" s="416"/>
      <c r="T401" s="416"/>
      <c r="U401" s="416"/>
      <c r="V401" s="416"/>
      <c r="W401" s="416"/>
      <c r="X401" s="416"/>
      <c r="Y401" s="416"/>
      <c r="Z401" s="416"/>
      <c r="AA401" s="416"/>
      <c r="AB401" s="416"/>
    </row>
    <row r="402" spans="1:28" s="419" customFormat="1" outlineLevel="1" x14ac:dyDescent="0.2">
      <c r="A402" s="558"/>
      <c r="B402" s="844"/>
      <c r="C402" s="440">
        <v>393</v>
      </c>
      <c r="D402" s="561"/>
      <c r="E402" s="561"/>
      <c r="F402" s="448"/>
      <c r="G402" s="446"/>
      <c r="H402" s="569"/>
      <c r="I402" s="569"/>
      <c r="J402" s="448">
        <f t="shared" si="59"/>
        <v>0</v>
      </c>
      <c r="K402" s="827"/>
      <c r="L402" s="416"/>
      <c r="M402" s="416"/>
      <c r="N402" s="416"/>
      <c r="O402" s="416"/>
      <c r="P402" s="416"/>
      <c r="Q402" s="416"/>
      <c r="R402" s="416"/>
      <c r="S402" s="416"/>
      <c r="T402" s="416"/>
      <c r="U402" s="416"/>
      <c r="V402" s="416"/>
      <c r="W402" s="416"/>
      <c r="X402" s="416"/>
      <c r="Y402" s="416"/>
      <c r="Z402" s="416"/>
      <c r="AA402" s="416"/>
      <c r="AB402" s="416"/>
    </row>
    <row r="403" spans="1:28" s="419" customFormat="1" outlineLevel="1" x14ac:dyDescent="0.2">
      <c r="A403" s="558"/>
      <c r="B403" s="844"/>
      <c r="C403" s="440">
        <v>394</v>
      </c>
      <c r="D403" s="561"/>
      <c r="E403" s="561"/>
      <c r="F403" s="448"/>
      <c r="G403" s="446"/>
      <c r="H403" s="569"/>
      <c r="I403" s="569"/>
      <c r="J403" s="448">
        <f t="shared" si="59"/>
        <v>0</v>
      </c>
      <c r="K403" s="827"/>
      <c r="L403" s="416"/>
      <c r="M403" s="416"/>
      <c r="N403" s="416"/>
      <c r="O403" s="416"/>
      <c r="P403" s="416"/>
      <c r="Q403" s="416"/>
      <c r="R403" s="416"/>
      <c r="S403" s="416"/>
      <c r="T403" s="416"/>
      <c r="U403" s="416"/>
      <c r="V403" s="416"/>
      <c r="W403" s="416"/>
      <c r="X403" s="416"/>
      <c r="Y403" s="416"/>
      <c r="Z403" s="416"/>
      <c r="AA403" s="416"/>
      <c r="AB403" s="416"/>
    </row>
    <row r="404" spans="1:28" s="419" customFormat="1" outlineLevel="1" x14ac:dyDescent="0.2">
      <c r="A404" s="558"/>
      <c r="B404" s="844"/>
      <c r="C404" s="440">
        <v>395</v>
      </c>
      <c r="D404" s="561"/>
      <c r="E404" s="561"/>
      <c r="F404" s="448"/>
      <c r="G404" s="446"/>
      <c r="H404" s="569"/>
      <c r="I404" s="569"/>
      <c r="J404" s="448">
        <f t="shared" si="59"/>
        <v>0</v>
      </c>
      <c r="K404" s="827"/>
      <c r="L404" s="416"/>
      <c r="M404" s="416"/>
      <c r="N404" s="416"/>
      <c r="O404" s="416"/>
      <c r="P404" s="416"/>
      <c r="Q404" s="416"/>
      <c r="R404" s="416"/>
      <c r="S404" s="416"/>
      <c r="T404" s="416"/>
      <c r="U404" s="416"/>
      <c r="V404" s="416"/>
      <c r="W404" s="416"/>
      <c r="X404" s="416"/>
      <c r="Y404" s="416"/>
      <c r="Z404" s="416"/>
      <c r="AA404" s="416"/>
      <c r="AB404" s="416"/>
    </row>
    <row r="405" spans="1:28" s="419" customFormat="1" outlineLevel="1" x14ac:dyDescent="0.2">
      <c r="A405" s="558"/>
      <c r="B405" s="844"/>
      <c r="C405" s="440">
        <v>396</v>
      </c>
      <c r="D405" s="561"/>
      <c r="E405" s="561"/>
      <c r="F405" s="448"/>
      <c r="G405" s="446"/>
      <c r="H405" s="569"/>
      <c r="I405" s="569"/>
      <c r="J405" s="448">
        <f t="shared" si="59"/>
        <v>0</v>
      </c>
      <c r="K405" s="827"/>
      <c r="L405" s="416"/>
      <c r="M405" s="416"/>
      <c r="N405" s="416"/>
      <c r="O405" s="416"/>
      <c r="P405" s="416"/>
      <c r="Q405" s="416"/>
      <c r="R405" s="416"/>
      <c r="S405" s="416"/>
      <c r="T405" s="416"/>
      <c r="U405" s="416"/>
      <c r="V405" s="416"/>
      <c r="W405" s="416"/>
      <c r="X405" s="416"/>
      <c r="Y405" s="416"/>
      <c r="Z405" s="416"/>
      <c r="AA405" s="416"/>
      <c r="AB405" s="416"/>
    </row>
    <row r="406" spans="1:28" s="419" customFormat="1" outlineLevel="1" x14ac:dyDescent="0.2">
      <c r="A406" s="558"/>
      <c r="B406" s="844"/>
      <c r="C406" s="440">
        <v>397</v>
      </c>
      <c r="D406" s="561"/>
      <c r="E406" s="561"/>
      <c r="F406" s="448"/>
      <c r="G406" s="446"/>
      <c r="H406" s="569"/>
      <c r="I406" s="569"/>
      <c r="J406" s="448">
        <f t="shared" si="59"/>
        <v>0</v>
      </c>
      <c r="K406" s="827"/>
      <c r="L406" s="416"/>
      <c r="M406" s="416"/>
      <c r="N406" s="416"/>
      <c r="O406" s="416"/>
      <c r="P406" s="416"/>
      <c r="Q406" s="416"/>
      <c r="R406" s="416"/>
      <c r="S406" s="416"/>
      <c r="T406" s="416"/>
      <c r="U406" s="416"/>
      <c r="V406" s="416"/>
      <c r="W406" s="416"/>
      <c r="X406" s="416"/>
      <c r="Y406" s="416"/>
      <c r="Z406" s="416"/>
      <c r="AA406" s="416"/>
      <c r="AB406" s="416"/>
    </row>
    <row r="407" spans="1:28" s="419" customFormat="1" outlineLevel="1" x14ac:dyDescent="0.2">
      <c r="A407" s="558"/>
      <c r="B407" s="844"/>
      <c r="C407" s="440">
        <v>398</v>
      </c>
      <c r="D407" s="561"/>
      <c r="E407" s="561"/>
      <c r="F407" s="448"/>
      <c r="G407" s="446"/>
      <c r="H407" s="569"/>
      <c r="I407" s="569"/>
      <c r="J407" s="448">
        <f t="shared" si="59"/>
        <v>0</v>
      </c>
      <c r="K407" s="827"/>
      <c r="L407" s="416"/>
      <c r="M407" s="416"/>
      <c r="N407" s="416"/>
      <c r="O407" s="416"/>
      <c r="P407" s="416"/>
      <c r="Q407" s="416"/>
      <c r="R407" s="416"/>
      <c r="S407" s="416"/>
      <c r="T407" s="416"/>
      <c r="U407" s="416"/>
      <c r="V407" s="416"/>
      <c r="W407" s="416"/>
      <c r="X407" s="416"/>
      <c r="Y407" s="416"/>
      <c r="Z407" s="416"/>
      <c r="AA407" s="416"/>
      <c r="AB407" s="416"/>
    </row>
    <row r="408" spans="1:28" s="419" customFormat="1" outlineLevel="1" x14ac:dyDescent="0.2">
      <c r="A408" s="558"/>
      <c r="B408" s="844"/>
      <c r="C408" s="440">
        <v>399</v>
      </c>
      <c r="D408" s="561"/>
      <c r="E408" s="561"/>
      <c r="F408" s="448"/>
      <c r="G408" s="446"/>
      <c r="H408" s="569"/>
      <c r="I408" s="569"/>
      <c r="J408" s="448">
        <f t="shared" si="59"/>
        <v>0</v>
      </c>
      <c r="K408" s="827"/>
      <c r="L408" s="416"/>
      <c r="M408" s="416"/>
      <c r="N408" s="416"/>
      <c r="O408" s="416"/>
      <c r="P408" s="416"/>
      <c r="Q408" s="416"/>
      <c r="R408" s="416"/>
      <c r="S408" s="416"/>
      <c r="T408" s="416"/>
      <c r="U408" s="416"/>
      <c r="V408" s="416"/>
      <c r="W408" s="416"/>
      <c r="X408" s="416"/>
      <c r="Y408" s="416"/>
      <c r="Z408" s="416"/>
      <c r="AA408" s="416"/>
      <c r="AB408" s="416"/>
    </row>
    <row r="409" spans="1:28" s="419" customFormat="1" x14ac:dyDescent="0.2">
      <c r="A409" s="499" t="s">
        <v>1433</v>
      </c>
      <c r="B409" s="469"/>
      <c r="C409" s="440">
        <v>400</v>
      </c>
      <c r="D409" s="754"/>
      <c r="E409" s="754"/>
      <c r="F409" s="441"/>
      <c r="G409" s="441">
        <f>SUM(G410:G429)</f>
        <v>0</v>
      </c>
      <c r="H409" s="441">
        <f t="shared" ref="H409:I409" si="60">SUM(H410:H429)</f>
        <v>0</v>
      </c>
      <c r="I409" s="441">
        <f t="shared" si="60"/>
        <v>0</v>
      </c>
      <c r="J409" s="441">
        <f>SUM(J410:J429)</f>
        <v>0</v>
      </c>
      <c r="K409" s="442" cm="1">
        <f t="array" ref="K409">SUMPRODUCT((K410:K429=$S$2)*J410:J429)</f>
        <v>0</v>
      </c>
      <c r="L409" s="416"/>
      <c r="M409" s="416"/>
      <c r="N409" s="416"/>
      <c r="O409" s="416"/>
      <c r="P409" s="416"/>
      <c r="Q409" s="416"/>
      <c r="R409" s="416"/>
      <c r="S409" s="416"/>
      <c r="T409" s="416"/>
      <c r="U409" s="416"/>
      <c r="V409" s="416"/>
      <c r="W409" s="416"/>
      <c r="X409" s="416"/>
      <c r="Y409" s="416"/>
      <c r="Z409" s="416"/>
      <c r="AA409" s="416"/>
      <c r="AB409" s="416"/>
    </row>
    <row r="410" spans="1:28" s="419" customFormat="1" outlineLevel="1" x14ac:dyDescent="0.2">
      <c r="A410" s="558"/>
      <c r="B410" s="844"/>
      <c r="C410" s="440">
        <v>401</v>
      </c>
      <c r="D410" s="561"/>
      <c r="E410" s="561"/>
      <c r="F410" s="448"/>
      <c r="G410" s="446"/>
      <c r="H410" s="447"/>
      <c r="I410" s="447"/>
      <c r="J410" s="448">
        <f>G410+H410+I410</f>
        <v>0</v>
      </c>
      <c r="K410" s="827"/>
      <c r="L410" s="416"/>
      <c r="M410" s="416"/>
      <c r="N410" s="416"/>
      <c r="O410" s="416"/>
      <c r="P410" s="416"/>
      <c r="Q410" s="416"/>
      <c r="R410" s="416"/>
      <c r="S410" s="416"/>
      <c r="T410" s="416"/>
      <c r="U410" s="416"/>
      <c r="V410" s="416"/>
      <c r="W410" s="416"/>
      <c r="X410" s="416"/>
      <c r="Y410" s="416"/>
      <c r="Z410" s="416"/>
      <c r="AA410" s="416"/>
      <c r="AB410" s="416"/>
    </row>
    <row r="411" spans="1:28" s="419" customFormat="1" outlineLevel="1" x14ac:dyDescent="0.2">
      <c r="A411" s="558"/>
      <c r="B411" s="844"/>
      <c r="C411" s="440">
        <v>402</v>
      </c>
      <c r="D411" s="561"/>
      <c r="E411" s="561"/>
      <c r="F411" s="448"/>
      <c r="G411" s="446"/>
      <c r="H411" s="447"/>
      <c r="I411" s="447"/>
      <c r="J411" s="448">
        <f t="shared" ref="J411:J429" si="61">G411+H411+I411</f>
        <v>0</v>
      </c>
      <c r="K411" s="827"/>
      <c r="L411" s="416"/>
      <c r="M411" s="416"/>
      <c r="N411" s="416"/>
      <c r="O411" s="416"/>
      <c r="P411" s="416"/>
      <c r="Q411" s="416"/>
      <c r="R411" s="416"/>
      <c r="S411" s="416"/>
      <c r="T411" s="416"/>
      <c r="U411" s="416"/>
      <c r="V411" s="416"/>
      <c r="W411" s="416"/>
      <c r="X411" s="416"/>
      <c r="Y411" s="416"/>
      <c r="Z411" s="416"/>
      <c r="AA411" s="416"/>
      <c r="AB411" s="416"/>
    </row>
    <row r="412" spans="1:28" s="419" customFormat="1" outlineLevel="1" x14ac:dyDescent="0.2">
      <c r="A412" s="558"/>
      <c r="B412" s="844"/>
      <c r="C412" s="440">
        <v>403</v>
      </c>
      <c r="D412" s="561"/>
      <c r="E412" s="561"/>
      <c r="F412" s="448"/>
      <c r="G412" s="446"/>
      <c r="H412" s="447"/>
      <c r="I412" s="447"/>
      <c r="J412" s="448">
        <f t="shared" si="61"/>
        <v>0</v>
      </c>
      <c r="K412" s="827"/>
      <c r="L412" s="416"/>
      <c r="M412" s="416"/>
      <c r="N412" s="416"/>
      <c r="O412" s="416"/>
      <c r="P412" s="416"/>
      <c r="Q412" s="416"/>
      <c r="R412" s="416"/>
      <c r="S412" s="416"/>
      <c r="T412" s="416"/>
      <c r="U412" s="416"/>
      <c r="V412" s="416"/>
      <c r="W412" s="416"/>
      <c r="X412" s="416"/>
      <c r="Y412" s="416"/>
      <c r="Z412" s="416"/>
      <c r="AA412" s="416"/>
      <c r="AB412" s="416"/>
    </row>
    <row r="413" spans="1:28" s="419" customFormat="1" outlineLevel="1" x14ac:dyDescent="0.2">
      <c r="A413" s="558"/>
      <c r="B413" s="844"/>
      <c r="C413" s="440">
        <v>404</v>
      </c>
      <c r="D413" s="561"/>
      <c r="E413" s="561"/>
      <c r="F413" s="448"/>
      <c r="G413" s="446"/>
      <c r="H413" s="447"/>
      <c r="I413" s="447"/>
      <c r="J413" s="448">
        <f t="shared" si="61"/>
        <v>0</v>
      </c>
      <c r="K413" s="827"/>
      <c r="L413" s="416"/>
      <c r="M413" s="416"/>
      <c r="N413" s="416"/>
      <c r="O413" s="416"/>
      <c r="P413" s="416"/>
      <c r="Q413" s="416"/>
      <c r="R413" s="416"/>
      <c r="S413" s="416"/>
      <c r="T413" s="416"/>
      <c r="U413" s="416"/>
      <c r="V413" s="416"/>
      <c r="W413" s="416"/>
      <c r="X413" s="416"/>
      <c r="Y413" s="416"/>
      <c r="Z413" s="416"/>
      <c r="AA413" s="416"/>
      <c r="AB413" s="416"/>
    </row>
    <row r="414" spans="1:28" s="419" customFormat="1" outlineLevel="1" x14ac:dyDescent="0.2">
      <c r="A414" s="558"/>
      <c r="B414" s="844"/>
      <c r="C414" s="440">
        <v>405</v>
      </c>
      <c r="D414" s="561"/>
      <c r="E414" s="561"/>
      <c r="F414" s="448"/>
      <c r="G414" s="446"/>
      <c r="H414" s="447"/>
      <c r="I414" s="447"/>
      <c r="J414" s="448">
        <f t="shared" si="61"/>
        <v>0</v>
      </c>
      <c r="K414" s="827"/>
      <c r="L414" s="416"/>
      <c r="M414" s="416"/>
      <c r="N414" s="416"/>
      <c r="O414" s="416"/>
      <c r="P414" s="416"/>
      <c r="Q414" s="416"/>
      <c r="R414" s="416"/>
      <c r="S414" s="416"/>
      <c r="T414" s="416"/>
      <c r="U414" s="416"/>
      <c r="V414" s="416"/>
      <c r="W414" s="416"/>
      <c r="X414" s="416"/>
      <c r="Y414" s="416"/>
      <c r="Z414" s="416"/>
      <c r="AA414" s="416"/>
      <c r="AB414" s="416"/>
    </row>
    <row r="415" spans="1:28" s="419" customFormat="1" outlineLevel="1" x14ac:dyDescent="0.2">
      <c r="A415" s="558"/>
      <c r="B415" s="844"/>
      <c r="C415" s="440">
        <v>406</v>
      </c>
      <c r="D415" s="455"/>
      <c r="E415" s="455"/>
      <c r="F415" s="448"/>
      <c r="G415" s="446"/>
      <c r="H415" s="447"/>
      <c r="I415" s="447"/>
      <c r="J415" s="448">
        <f t="shared" si="61"/>
        <v>0</v>
      </c>
      <c r="K415" s="827"/>
      <c r="L415" s="416"/>
      <c r="M415" s="416"/>
      <c r="N415" s="416"/>
      <c r="O415" s="416"/>
      <c r="P415" s="416"/>
      <c r="Q415" s="416"/>
      <c r="R415" s="416"/>
      <c r="S415" s="416"/>
      <c r="T415" s="416"/>
      <c r="U415" s="416"/>
      <c r="V415" s="416"/>
      <c r="W415" s="416"/>
      <c r="X415" s="416"/>
      <c r="Y415" s="416"/>
      <c r="Z415" s="416"/>
      <c r="AA415" s="416"/>
      <c r="AB415" s="416"/>
    </row>
    <row r="416" spans="1:28" s="419" customFormat="1" outlineLevel="1" x14ac:dyDescent="0.2">
      <c r="A416" s="558"/>
      <c r="B416" s="844"/>
      <c r="C416" s="440">
        <v>407</v>
      </c>
      <c r="D416" s="455"/>
      <c r="E416" s="455"/>
      <c r="F416" s="448"/>
      <c r="G416" s="446"/>
      <c r="H416" s="447"/>
      <c r="I416" s="447"/>
      <c r="J416" s="448">
        <f t="shared" si="61"/>
        <v>0</v>
      </c>
      <c r="K416" s="827"/>
      <c r="L416" s="416"/>
      <c r="M416" s="416"/>
      <c r="N416" s="416"/>
      <c r="O416" s="416"/>
      <c r="P416" s="416"/>
      <c r="Q416" s="416"/>
      <c r="R416" s="416"/>
      <c r="S416" s="416"/>
      <c r="T416" s="416"/>
      <c r="U416" s="416"/>
      <c r="V416" s="416"/>
      <c r="W416" s="416"/>
      <c r="X416" s="416"/>
      <c r="Y416" s="416"/>
      <c r="Z416" s="416"/>
      <c r="AA416" s="416"/>
      <c r="AB416" s="416"/>
    </row>
    <row r="417" spans="1:28" s="419" customFormat="1" outlineLevel="1" x14ac:dyDescent="0.2">
      <c r="A417" s="558"/>
      <c r="B417" s="844"/>
      <c r="C417" s="440">
        <v>408</v>
      </c>
      <c r="D417" s="455"/>
      <c r="E417" s="455"/>
      <c r="F417" s="448"/>
      <c r="G417" s="446"/>
      <c r="H417" s="447"/>
      <c r="I417" s="447"/>
      <c r="J417" s="448">
        <f t="shared" si="61"/>
        <v>0</v>
      </c>
      <c r="K417" s="827"/>
      <c r="L417" s="416"/>
      <c r="M417" s="416"/>
      <c r="N417" s="416"/>
      <c r="O417" s="416"/>
      <c r="P417" s="416"/>
      <c r="Q417" s="416"/>
      <c r="R417" s="416"/>
      <c r="S417" s="416"/>
      <c r="T417" s="416"/>
      <c r="U417" s="416"/>
      <c r="V417" s="416"/>
      <c r="W417" s="416"/>
      <c r="X417" s="416"/>
      <c r="Y417" s="416"/>
      <c r="Z417" s="416"/>
      <c r="AA417" s="416"/>
      <c r="AB417" s="416"/>
    </row>
    <row r="418" spans="1:28" s="419" customFormat="1" outlineLevel="1" x14ac:dyDescent="0.2">
      <c r="A418" s="558"/>
      <c r="B418" s="844"/>
      <c r="C418" s="440">
        <v>409</v>
      </c>
      <c r="D418" s="455"/>
      <c r="E418" s="455"/>
      <c r="F418" s="448"/>
      <c r="G418" s="446"/>
      <c r="H418" s="447"/>
      <c r="I418" s="447"/>
      <c r="J418" s="448">
        <f t="shared" si="61"/>
        <v>0</v>
      </c>
      <c r="K418" s="827"/>
      <c r="L418" s="416"/>
      <c r="M418" s="416"/>
      <c r="N418" s="416"/>
      <c r="O418" s="416"/>
      <c r="P418" s="416"/>
      <c r="Q418" s="416"/>
      <c r="R418" s="416"/>
      <c r="S418" s="416"/>
      <c r="T418" s="416"/>
      <c r="U418" s="416"/>
      <c r="V418" s="416"/>
      <c r="W418" s="416"/>
      <c r="X418" s="416"/>
      <c r="Y418" s="416"/>
      <c r="Z418" s="416"/>
      <c r="AA418" s="416"/>
      <c r="AB418" s="416"/>
    </row>
    <row r="419" spans="1:28" s="419" customFormat="1" outlineLevel="1" x14ac:dyDescent="0.2">
      <c r="A419" s="558"/>
      <c r="B419" s="844"/>
      <c r="C419" s="440">
        <v>410</v>
      </c>
      <c r="D419" s="455"/>
      <c r="E419" s="455"/>
      <c r="F419" s="448"/>
      <c r="G419" s="446"/>
      <c r="H419" s="447"/>
      <c r="I419" s="447"/>
      <c r="J419" s="448">
        <f t="shared" si="61"/>
        <v>0</v>
      </c>
      <c r="K419" s="827"/>
      <c r="L419" s="416"/>
      <c r="M419" s="416"/>
      <c r="N419" s="416"/>
      <c r="O419" s="416"/>
      <c r="P419" s="416"/>
      <c r="Q419" s="416"/>
      <c r="R419" s="416"/>
      <c r="S419" s="416"/>
      <c r="T419" s="416"/>
      <c r="U419" s="416"/>
      <c r="V419" s="416"/>
      <c r="W419" s="416"/>
      <c r="X419" s="416"/>
      <c r="Y419" s="416"/>
      <c r="Z419" s="416"/>
      <c r="AA419" s="416"/>
      <c r="AB419" s="416"/>
    </row>
    <row r="420" spans="1:28" s="419" customFormat="1" outlineLevel="1" x14ac:dyDescent="0.2">
      <c r="A420" s="558"/>
      <c r="B420" s="844"/>
      <c r="C420" s="440">
        <v>411</v>
      </c>
      <c r="D420" s="561"/>
      <c r="E420" s="561"/>
      <c r="F420" s="448"/>
      <c r="G420" s="446"/>
      <c r="H420" s="447"/>
      <c r="I420" s="447"/>
      <c r="J420" s="448">
        <f t="shared" si="61"/>
        <v>0</v>
      </c>
      <c r="K420" s="827"/>
      <c r="L420" s="416"/>
      <c r="M420" s="416"/>
      <c r="N420" s="416"/>
      <c r="O420" s="416"/>
      <c r="P420" s="416"/>
      <c r="Q420" s="416"/>
      <c r="R420" s="416"/>
      <c r="S420" s="416"/>
      <c r="T420" s="416"/>
      <c r="U420" s="416"/>
      <c r="V420" s="416"/>
      <c r="W420" s="416"/>
      <c r="X420" s="416"/>
      <c r="Y420" s="416"/>
      <c r="Z420" s="416"/>
      <c r="AA420" s="416"/>
      <c r="AB420" s="416"/>
    </row>
    <row r="421" spans="1:28" s="419" customFormat="1" outlineLevel="1" x14ac:dyDescent="0.2">
      <c r="A421" s="558"/>
      <c r="B421" s="844"/>
      <c r="C421" s="440">
        <v>412</v>
      </c>
      <c r="D421" s="561"/>
      <c r="E421" s="561"/>
      <c r="F421" s="448"/>
      <c r="G421" s="446"/>
      <c r="H421" s="447"/>
      <c r="I421" s="447"/>
      <c r="J421" s="448">
        <f t="shared" si="61"/>
        <v>0</v>
      </c>
      <c r="K421" s="827"/>
      <c r="L421" s="416"/>
      <c r="M421" s="416"/>
      <c r="N421" s="416"/>
      <c r="O421" s="416"/>
      <c r="P421" s="416"/>
      <c r="Q421" s="416"/>
      <c r="R421" s="416"/>
      <c r="S421" s="416"/>
      <c r="T421" s="416"/>
      <c r="U421" s="416"/>
      <c r="V421" s="416"/>
      <c r="W421" s="416"/>
      <c r="X421" s="416"/>
      <c r="Y421" s="416"/>
      <c r="Z421" s="416"/>
      <c r="AA421" s="416"/>
      <c r="AB421" s="416"/>
    </row>
    <row r="422" spans="1:28" s="419" customFormat="1" outlineLevel="1" x14ac:dyDescent="0.2">
      <c r="A422" s="558"/>
      <c r="B422" s="844"/>
      <c r="C422" s="440">
        <v>413</v>
      </c>
      <c r="D422" s="561"/>
      <c r="E422" s="561"/>
      <c r="F422" s="448"/>
      <c r="G422" s="446"/>
      <c r="H422" s="447"/>
      <c r="I422" s="447"/>
      <c r="J422" s="448">
        <f t="shared" si="61"/>
        <v>0</v>
      </c>
      <c r="K422" s="827"/>
      <c r="L422" s="416"/>
      <c r="M422" s="416"/>
      <c r="N422" s="416"/>
      <c r="O422" s="416"/>
      <c r="P422" s="416"/>
      <c r="Q422" s="416"/>
      <c r="R422" s="416"/>
      <c r="S422" s="416"/>
      <c r="T422" s="416"/>
      <c r="U422" s="416"/>
      <c r="V422" s="416"/>
      <c r="W422" s="416"/>
      <c r="X422" s="416"/>
      <c r="Y422" s="416"/>
      <c r="Z422" s="416"/>
      <c r="AA422" s="416"/>
      <c r="AB422" s="416"/>
    </row>
    <row r="423" spans="1:28" s="419" customFormat="1" outlineLevel="1" x14ac:dyDescent="0.2">
      <c r="A423" s="558"/>
      <c r="B423" s="844"/>
      <c r="C423" s="440">
        <v>414</v>
      </c>
      <c r="D423" s="561"/>
      <c r="E423" s="561"/>
      <c r="F423" s="448"/>
      <c r="G423" s="446"/>
      <c r="H423" s="447"/>
      <c r="I423" s="447"/>
      <c r="J423" s="448">
        <f t="shared" si="61"/>
        <v>0</v>
      </c>
      <c r="K423" s="827"/>
      <c r="L423" s="416"/>
      <c r="M423" s="416"/>
      <c r="N423" s="416"/>
      <c r="O423" s="416"/>
      <c r="P423" s="416"/>
      <c r="Q423" s="416"/>
      <c r="R423" s="416"/>
      <c r="S423" s="416"/>
      <c r="T423" s="416"/>
      <c r="U423" s="416"/>
      <c r="V423" s="416"/>
      <c r="W423" s="416"/>
      <c r="X423" s="416"/>
      <c r="Y423" s="416"/>
      <c r="Z423" s="416"/>
      <c r="AA423" s="416"/>
      <c r="AB423" s="416"/>
    </row>
    <row r="424" spans="1:28" s="419" customFormat="1" outlineLevel="1" x14ac:dyDescent="0.2">
      <c r="A424" s="558"/>
      <c r="B424" s="844"/>
      <c r="C424" s="440">
        <v>415</v>
      </c>
      <c r="D424" s="561"/>
      <c r="E424" s="561"/>
      <c r="F424" s="448"/>
      <c r="G424" s="446"/>
      <c r="H424" s="447"/>
      <c r="I424" s="447"/>
      <c r="J424" s="448">
        <f t="shared" si="61"/>
        <v>0</v>
      </c>
      <c r="K424" s="827"/>
      <c r="L424" s="416"/>
      <c r="M424" s="416"/>
      <c r="N424" s="416"/>
      <c r="O424" s="416"/>
      <c r="P424" s="416"/>
      <c r="Q424" s="416"/>
      <c r="R424" s="416"/>
      <c r="S424" s="416"/>
      <c r="T424" s="416"/>
      <c r="U424" s="416"/>
      <c r="V424" s="416"/>
      <c r="W424" s="416"/>
      <c r="X424" s="416"/>
      <c r="Y424" s="416"/>
      <c r="Z424" s="416"/>
      <c r="AA424" s="416"/>
      <c r="AB424" s="416"/>
    </row>
    <row r="425" spans="1:28" s="419" customFormat="1" outlineLevel="1" x14ac:dyDescent="0.2">
      <c r="A425" s="558"/>
      <c r="B425" s="844"/>
      <c r="C425" s="440">
        <v>416</v>
      </c>
      <c r="D425" s="455"/>
      <c r="E425" s="455"/>
      <c r="F425" s="448"/>
      <c r="G425" s="446"/>
      <c r="H425" s="447"/>
      <c r="I425" s="447"/>
      <c r="J425" s="448">
        <f t="shared" si="61"/>
        <v>0</v>
      </c>
      <c r="K425" s="827"/>
      <c r="L425" s="416"/>
      <c r="M425" s="416"/>
      <c r="N425" s="416"/>
      <c r="O425" s="416"/>
      <c r="P425" s="416"/>
      <c r="Q425" s="416"/>
      <c r="R425" s="416"/>
      <c r="S425" s="416"/>
      <c r="T425" s="416"/>
      <c r="U425" s="416"/>
      <c r="V425" s="416"/>
      <c r="W425" s="416"/>
      <c r="X425" s="416"/>
      <c r="Y425" s="416"/>
      <c r="Z425" s="416"/>
      <c r="AA425" s="416"/>
      <c r="AB425" s="416"/>
    </row>
    <row r="426" spans="1:28" s="419" customFormat="1" outlineLevel="1" x14ac:dyDescent="0.2">
      <c r="A426" s="558"/>
      <c r="B426" s="844"/>
      <c r="C426" s="440">
        <v>417</v>
      </c>
      <c r="D426" s="455"/>
      <c r="E426" s="455"/>
      <c r="F426" s="448"/>
      <c r="G426" s="446"/>
      <c r="H426" s="447"/>
      <c r="I426" s="447"/>
      <c r="J426" s="448">
        <f t="shared" si="61"/>
        <v>0</v>
      </c>
      <c r="K426" s="827"/>
      <c r="L426" s="416"/>
      <c r="M426" s="416"/>
      <c r="N426" s="416"/>
      <c r="O426" s="416"/>
      <c r="P426" s="416"/>
      <c r="Q426" s="416"/>
      <c r="R426" s="416"/>
      <c r="S426" s="416"/>
      <c r="T426" s="416"/>
      <c r="U426" s="416"/>
      <c r="V426" s="416"/>
      <c r="W426" s="416"/>
      <c r="X426" s="416"/>
      <c r="Y426" s="416"/>
      <c r="Z426" s="416"/>
      <c r="AA426" s="416"/>
      <c r="AB426" s="416"/>
    </row>
    <row r="427" spans="1:28" s="419" customFormat="1" outlineLevel="1" x14ac:dyDescent="0.2">
      <c r="A427" s="558"/>
      <c r="B427" s="844"/>
      <c r="C427" s="440">
        <v>418</v>
      </c>
      <c r="D427" s="455"/>
      <c r="E427" s="455"/>
      <c r="F427" s="448"/>
      <c r="G427" s="446"/>
      <c r="H427" s="447"/>
      <c r="I427" s="447"/>
      <c r="J427" s="448">
        <f t="shared" si="61"/>
        <v>0</v>
      </c>
      <c r="K427" s="827"/>
      <c r="L427" s="416"/>
      <c r="M427" s="416"/>
      <c r="N427" s="416"/>
      <c r="O427" s="416"/>
      <c r="P427" s="416"/>
      <c r="Q427" s="416"/>
      <c r="R427" s="416"/>
      <c r="S427" s="416"/>
      <c r="T427" s="416"/>
      <c r="U427" s="416"/>
      <c r="V427" s="416"/>
      <c r="W427" s="416"/>
      <c r="X427" s="416"/>
      <c r="Y427" s="416"/>
      <c r="Z427" s="416"/>
      <c r="AA427" s="416"/>
      <c r="AB427" s="416"/>
    </row>
    <row r="428" spans="1:28" s="419" customFormat="1" outlineLevel="1" x14ac:dyDescent="0.2">
      <c r="A428" s="558"/>
      <c r="B428" s="844"/>
      <c r="C428" s="440">
        <v>419</v>
      </c>
      <c r="D428" s="455"/>
      <c r="E428" s="455"/>
      <c r="F428" s="448"/>
      <c r="G428" s="446"/>
      <c r="H428" s="447"/>
      <c r="I428" s="447"/>
      <c r="J428" s="448">
        <f t="shared" si="61"/>
        <v>0</v>
      </c>
      <c r="K428" s="827"/>
      <c r="L428" s="416"/>
      <c r="M428" s="416"/>
      <c r="N428" s="416"/>
      <c r="O428" s="416"/>
      <c r="P428" s="416"/>
      <c r="Q428" s="416"/>
      <c r="R428" s="416"/>
      <c r="S428" s="416"/>
      <c r="T428" s="416"/>
      <c r="U428" s="416"/>
      <c r="V428" s="416"/>
      <c r="W428" s="416"/>
      <c r="X428" s="416"/>
      <c r="Y428" s="416"/>
      <c r="Z428" s="416"/>
      <c r="AA428" s="416"/>
      <c r="AB428" s="416"/>
    </row>
    <row r="429" spans="1:28" s="419" customFormat="1" outlineLevel="1" x14ac:dyDescent="0.2">
      <c r="A429" s="558"/>
      <c r="B429" s="844"/>
      <c r="C429" s="440">
        <v>420</v>
      </c>
      <c r="D429" s="455"/>
      <c r="E429" s="455"/>
      <c r="F429" s="448"/>
      <c r="G429" s="446"/>
      <c r="H429" s="447"/>
      <c r="I429" s="447"/>
      <c r="J429" s="448">
        <f t="shared" si="61"/>
        <v>0</v>
      </c>
      <c r="K429" s="827"/>
      <c r="L429" s="416"/>
      <c r="M429" s="416"/>
      <c r="N429" s="416"/>
      <c r="O429" s="416"/>
      <c r="P429" s="416"/>
      <c r="Q429" s="416"/>
      <c r="R429" s="416"/>
      <c r="S429" s="416"/>
      <c r="T429" s="416"/>
      <c r="U429" s="416"/>
      <c r="V429" s="416"/>
      <c r="W429" s="416"/>
      <c r="X429" s="416"/>
      <c r="Y429" s="416"/>
      <c r="Z429" s="416"/>
      <c r="AA429" s="416"/>
      <c r="AB429" s="416"/>
    </row>
    <row r="430" spans="1:28" s="419" customFormat="1" x14ac:dyDescent="0.2">
      <c r="A430" s="398"/>
      <c r="B430" s="562"/>
      <c r="C430" s="562"/>
      <c r="D430" s="562"/>
      <c r="E430" s="562"/>
      <c r="F430" s="562"/>
      <c r="G430" s="562"/>
      <c r="H430" s="562"/>
      <c r="I430" s="562"/>
      <c r="J430" s="562"/>
      <c r="K430" s="845">
        <f>SUM(K409,K388,K367,K346,K325,K304,K283,K262,K241,K220,K199,K178,K157,K136,K115,K94,K73,K52,K31,K10)</f>
        <v>0</v>
      </c>
      <c r="L430" s="416"/>
      <c r="M430" s="416"/>
      <c r="N430" s="416"/>
      <c r="O430" s="416"/>
      <c r="P430" s="416"/>
      <c r="Q430" s="416"/>
      <c r="R430" s="416"/>
      <c r="S430" s="416"/>
      <c r="T430" s="416"/>
      <c r="U430" s="416"/>
      <c r="V430" s="416"/>
      <c r="W430" s="416"/>
      <c r="X430" s="416"/>
      <c r="Y430" s="416"/>
      <c r="Z430" s="416"/>
      <c r="AA430" s="416"/>
      <c r="AB430" s="416"/>
    </row>
    <row r="431" spans="1:28" s="419" customFormat="1" x14ac:dyDescent="0.2">
      <c r="A431" s="398"/>
      <c r="B431" s="562"/>
      <c r="C431" s="562"/>
      <c r="D431" s="562"/>
      <c r="E431" s="562"/>
      <c r="F431" s="562"/>
      <c r="G431" s="562"/>
      <c r="H431" s="562"/>
      <c r="I431" s="562"/>
      <c r="J431" s="562"/>
      <c r="K431" s="549"/>
      <c r="L431" s="416"/>
      <c r="M431" s="416"/>
      <c r="N431" s="416"/>
      <c r="O431" s="416"/>
      <c r="P431" s="416"/>
      <c r="Q431" s="416"/>
      <c r="R431" s="416"/>
      <c r="S431" s="416"/>
      <c r="T431" s="416"/>
      <c r="U431" s="416"/>
      <c r="V431" s="416"/>
      <c r="W431" s="416"/>
      <c r="X431" s="416"/>
      <c r="Y431" s="416"/>
      <c r="Z431" s="416"/>
      <c r="AA431" s="416"/>
      <c r="AB431" s="416"/>
    </row>
    <row r="432" spans="1:28" s="419" customFormat="1" ht="31.5" x14ac:dyDescent="0.2">
      <c r="A432" s="480" t="s">
        <v>380</v>
      </c>
      <c r="B432" s="481" t="s">
        <v>1365</v>
      </c>
      <c r="C432" s="481" t="s">
        <v>1366</v>
      </c>
      <c r="D432" s="481" t="s">
        <v>1413</v>
      </c>
      <c r="E432" s="482" t="s">
        <v>144</v>
      </c>
      <c r="F432" s="562"/>
      <c r="G432" s="562"/>
      <c r="H432" s="562"/>
      <c r="I432" s="562"/>
      <c r="J432" s="562"/>
      <c r="K432" s="549"/>
      <c r="L432" s="416"/>
      <c r="M432" s="416"/>
      <c r="N432" s="416"/>
      <c r="O432" s="416"/>
      <c r="P432" s="416"/>
      <c r="Q432" s="416"/>
      <c r="R432" s="416"/>
      <c r="S432" s="416"/>
      <c r="T432" s="416"/>
      <c r="U432" s="416"/>
      <c r="V432" s="416"/>
      <c r="W432" s="416"/>
      <c r="X432" s="416"/>
      <c r="Y432" s="416"/>
      <c r="Z432" s="416"/>
      <c r="AA432" s="416"/>
      <c r="AB432" s="416"/>
    </row>
    <row r="433" spans="1:28" s="419" customFormat="1" x14ac:dyDescent="0.2">
      <c r="A433" s="491" t="s">
        <v>1369</v>
      </c>
      <c r="B433" s="490">
        <f>SUMIFS(G10:G240,$F$10:$F$240,"&lt;="&amp;3)</f>
        <v>0</v>
      </c>
      <c r="C433" s="490">
        <f t="shared" ref="C433:E433" si="62">SUMIFS(H10:H240,$F$10:$F$240,"&lt;="&amp;3)</f>
        <v>0</v>
      </c>
      <c r="D433" s="490">
        <f t="shared" si="62"/>
        <v>0</v>
      </c>
      <c r="E433" s="490">
        <f t="shared" si="62"/>
        <v>0</v>
      </c>
      <c r="F433" s="562" t="str">
        <f>IF(E433=i.04119a!D28+i.04119a!D29+i.04119a!D23+i.04119a!D24,"",E433-(i.04119a!D28+i.04119a!D29+i.04119a!D23+i.04119a!D24))</f>
        <v/>
      </c>
      <c r="G433" s="562"/>
      <c r="H433" s="562"/>
      <c r="I433" s="562"/>
      <c r="J433" s="562"/>
      <c r="K433" s="549"/>
      <c r="L433" s="416"/>
      <c r="M433" s="416"/>
      <c r="N433" s="416"/>
      <c r="O433" s="416"/>
      <c r="P433" s="416"/>
      <c r="Q433" s="416"/>
      <c r="R433" s="416"/>
      <c r="S433" s="416"/>
      <c r="T433" s="416"/>
      <c r="U433" s="416"/>
      <c r="V433" s="416"/>
      <c r="W433" s="416"/>
      <c r="X433" s="416"/>
      <c r="Y433" s="416"/>
      <c r="Z433" s="416"/>
      <c r="AA433" s="416"/>
      <c r="AB433" s="416"/>
    </row>
    <row r="434" spans="1:28" s="419" customFormat="1" x14ac:dyDescent="0.2">
      <c r="A434" s="491" t="s">
        <v>1370</v>
      </c>
      <c r="B434" s="490">
        <f>SUMIFS(G10:G240,$F$10:$F$240,"&gt;"&amp;3, $F$10:$F$240,"&lt;="&amp;12)</f>
        <v>0</v>
      </c>
      <c r="C434" s="490">
        <f t="shared" ref="C434:E434" si="63">SUMIFS(H10:H240,$F$10:$F$240,"&gt;"&amp;3, $F$10:$F$240,"&lt;="&amp;12)</f>
        <v>0</v>
      </c>
      <c r="D434" s="490">
        <f t="shared" si="63"/>
        <v>0</v>
      </c>
      <c r="E434" s="490">
        <f t="shared" si="63"/>
        <v>0</v>
      </c>
      <c r="F434" s="562"/>
      <c r="G434" s="562"/>
      <c r="H434" s="562"/>
      <c r="I434" s="562"/>
      <c r="J434" s="562"/>
      <c r="K434" s="549"/>
      <c r="L434" s="416"/>
      <c r="M434" s="416"/>
      <c r="N434" s="416"/>
      <c r="O434" s="416"/>
      <c r="P434" s="416"/>
      <c r="Q434" s="416"/>
      <c r="R434" s="416"/>
      <c r="S434" s="416"/>
      <c r="T434" s="416"/>
      <c r="U434" s="416"/>
      <c r="V434" s="416"/>
      <c r="W434" s="416"/>
      <c r="X434" s="416"/>
      <c r="Y434" s="416"/>
      <c r="Z434" s="416"/>
      <c r="AA434" s="416"/>
      <c r="AB434" s="416"/>
    </row>
    <row r="435" spans="1:28" s="419" customFormat="1" x14ac:dyDescent="0.2">
      <c r="A435" s="491" t="s">
        <v>1371</v>
      </c>
      <c r="B435" s="490">
        <f>SUMIFS(G10:G240,$F$10:$F$240,"&gt;"&amp;12, $F$10:$F$240,"&lt;="&amp;36)</f>
        <v>0</v>
      </c>
      <c r="C435" s="490">
        <f t="shared" ref="C435:E435" si="64">SUMIFS(H10:H240,$F$10:$F$240,"&gt;"&amp;12, $F$10:$F$240,"&lt;="&amp;36)</f>
        <v>0</v>
      </c>
      <c r="D435" s="490">
        <f t="shared" si="64"/>
        <v>0</v>
      </c>
      <c r="E435" s="490">
        <f t="shared" si="64"/>
        <v>0</v>
      </c>
      <c r="F435" s="562"/>
      <c r="G435" s="562"/>
      <c r="H435" s="562"/>
      <c r="I435" s="562"/>
      <c r="J435" s="562"/>
      <c r="K435" s="549"/>
      <c r="L435" s="416"/>
      <c r="M435" s="416"/>
      <c r="N435" s="416"/>
      <c r="O435" s="416"/>
      <c r="P435" s="416"/>
      <c r="Q435" s="416"/>
      <c r="R435" s="416"/>
      <c r="S435" s="416"/>
      <c r="T435" s="416"/>
      <c r="U435" s="416"/>
      <c r="V435" s="416"/>
      <c r="W435" s="416"/>
      <c r="X435" s="416"/>
      <c r="Y435" s="416"/>
      <c r="Z435" s="416"/>
      <c r="AA435" s="416"/>
      <c r="AB435" s="416"/>
    </row>
    <row r="436" spans="1:28" s="419" customFormat="1" x14ac:dyDescent="0.2">
      <c r="A436" s="491" t="s">
        <v>1372</v>
      </c>
      <c r="B436" s="490">
        <f>SUMIFS(G10:G240,$F$10:$F$240,"&gt;"&amp;36)</f>
        <v>0</v>
      </c>
      <c r="C436" s="490">
        <f t="shared" ref="C436:E436" si="65">SUMIFS(H10:H240,$F$10:$F$240,"&gt;"&amp;36)</f>
        <v>0</v>
      </c>
      <c r="D436" s="490">
        <f t="shared" si="65"/>
        <v>0</v>
      </c>
      <c r="E436" s="490">
        <f t="shared" si="65"/>
        <v>0</v>
      </c>
      <c r="F436" s="562"/>
      <c r="G436" s="562"/>
      <c r="H436" s="562"/>
      <c r="I436" s="562"/>
      <c r="J436" s="562"/>
      <c r="K436" s="549"/>
      <c r="L436" s="416"/>
      <c r="M436" s="416"/>
      <c r="N436" s="416"/>
      <c r="O436" s="416"/>
      <c r="P436" s="416"/>
      <c r="Q436" s="416"/>
      <c r="R436" s="416"/>
      <c r="S436" s="416"/>
      <c r="T436" s="416"/>
      <c r="U436" s="416"/>
      <c r="V436" s="416"/>
      <c r="W436" s="416"/>
      <c r="X436" s="416"/>
      <c r="Y436" s="416"/>
      <c r="Z436" s="416"/>
      <c r="AA436" s="416"/>
      <c r="AB436" s="416"/>
    </row>
    <row r="437" spans="1:28" s="419" customFormat="1" x14ac:dyDescent="0.2">
      <c r="A437" s="398"/>
      <c r="B437" s="562"/>
      <c r="C437" s="562"/>
      <c r="D437" s="562"/>
      <c r="E437" s="562"/>
      <c r="F437" s="562"/>
      <c r="G437" s="562"/>
      <c r="H437" s="562"/>
      <c r="I437" s="562"/>
      <c r="J437" s="562"/>
      <c r="K437" s="549"/>
      <c r="L437" s="416"/>
      <c r="M437" s="416"/>
      <c r="N437" s="416"/>
      <c r="O437" s="416"/>
      <c r="P437" s="416"/>
      <c r="Q437" s="416"/>
      <c r="R437" s="416"/>
      <c r="S437" s="416"/>
      <c r="T437" s="416"/>
      <c r="U437" s="416"/>
      <c r="V437" s="416"/>
      <c r="W437" s="416"/>
      <c r="X437" s="416"/>
      <c r="Y437" s="416"/>
      <c r="Z437" s="416"/>
      <c r="AA437" s="416"/>
      <c r="AB437" s="416"/>
    </row>
    <row r="438" spans="1:28" s="419" customFormat="1" x14ac:dyDescent="0.2">
      <c r="A438" s="464" t="s">
        <v>1415</v>
      </c>
      <c r="B438" s="522">
        <f>SUMPRODUCT(($B$11:$B$429=$A438)*G$11:G$429)</f>
        <v>0</v>
      </c>
      <c r="C438" s="522">
        <f t="shared" ref="C438:E441" si="66">SUMPRODUCT(($B$11:$B$429=$A438)*H$11:H$429)</f>
        <v>0</v>
      </c>
      <c r="D438" s="522">
        <f t="shared" si="66"/>
        <v>0</v>
      </c>
      <c r="E438" s="522">
        <f t="shared" si="66"/>
        <v>0</v>
      </c>
      <c r="F438" s="563" t="str">
        <f>IF(B438=i.04119a!D52,"",B438-i.04119a!D52)</f>
        <v/>
      </c>
      <c r="G438" s="562"/>
      <c r="H438" s="562"/>
      <c r="I438" s="562"/>
      <c r="J438" s="562"/>
      <c r="K438" s="549"/>
      <c r="L438" s="416"/>
      <c r="M438" s="416"/>
      <c r="N438" s="416"/>
      <c r="O438" s="416"/>
      <c r="P438" s="416"/>
      <c r="Q438" s="416"/>
      <c r="R438" s="416"/>
      <c r="S438" s="416"/>
      <c r="T438" s="416"/>
      <c r="U438" s="416"/>
      <c r="V438" s="416"/>
      <c r="W438" s="416"/>
      <c r="X438" s="416"/>
      <c r="Y438" s="416"/>
      <c r="Z438" s="416"/>
      <c r="AA438" s="416"/>
      <c r="AB438" s="416"/>
    </row>
    <row r="439" spans="1:28" s="419" customFormat="1" x14ac:dyDescent="0.2">
      <c r="A439" s="464" t="s">
        <v>1416</v>
      </c>
      <c r="B439" s="522">
        <f t="shared" ref="B439:B441" si="67">SUMPRODUCT(($B$11:$B$429=$A439)*G$11:G$429)</f>
        <v>0</v>
      </c>
      <c r="C439" s="522">
        <f t="shared" si="66"/>
        <v>0</v>
      </c>
      <c r="D439" s="522">
        <f t="shared" si="66"/>
        <v>0</v>
      </c>
      <c r="E439" s="522">
        <f t="shared" si="66"/>
        <v>0</v>
      </c>
      <c r="F439" s="563" t="str">
        <f>IF(B439=i.04119a!D53,"",B439-i.04119a!D53)</f>
        <v/>
      </c>
      <c r="G439" s="562"/>
      <c r="H439" s="562"/>
      <c r="I439" s="562"/>
      <c r="J439" s="562"/>
      <c r="K439" s="549"/>
      <c r="L439" s="416"/>
      <c r="M439" s="416"/>
      <c r="N439" s="416"/>
      <c r="O439" s="416"/>
      <c r="P439" s="416"/>
      <c r="Q439" s="416"/>
      <c r="R439" s="416"/>
      <c r="S439" s="416"/>
      <c r="T439" s="416"/>
      <c r="U439" s="416"/>
      <c r="V439" s="416"/>
      <c r="W439" s="416"/>
      <c r="X439" s="416"/>
      <c r="Y439" s="416"/>
      <c r="Z439" s="416"/>
      <c r="AA439" s="416"/>
      <c r="AB439" s="416"/>
    </row>
    <row r="440" spans="1:28" s="419" customFormat="1" x14ac:dyDescent="0.2">
      <c r="A440" s="464" t="s">
        <v>427</v>
      </c>
      <c r="B440" s="522">
        <f t="shared" si="67"/>
        <v>0</v>
      </c>
      <c r="C440" s="522">
        <f t="shared" si="66"/>
        <v>0</v>
      </c>
      <c r="D440" s="522">
        <f t="shared" si="66"/>
        <v>0</v>
      </c>
      <c r="E440" s="522">
        <f t="shared" si="66"/>
        <v>0</v>
      </c>
      <c r="F440" s="563" t="str">
        <f>IF(B440=i.04119a!D54,"",B440-i.04119a!D54)</f>
        <v/>
      </c>
      <c r="G440" s="562"/>
      <c r="H440" s="562"/>
      <c r="I440" s="562"/>
      <c r="J440" s="562"/>
      <c r="K440" s="562"/>
      <c r="L440" s="416"/>
      <c r="M440" s="416"/>
      <c r="N440" s="416"/>
      <c r="O440" s="416"/>
      <c r="P440" s="416"/>
      <c r="Q440" s="416"/>
      <c r="R440" s="416"/>
      <c r="S440" s="416"/>
      <c r="T440" s="416"/>
      <c r="U440" s="416"/>
      <c r="V440" s="416"/>
      <c r="W440" s="416"/>
      <c r="X440" s="416"/>
      <c r="Y440" s="416"/>
      <c r="Z440" s="416"/>
      <c r="AA440" s="416"/>
      <c r="AB440" s="416"/>
    </row>
    <row r="441" spans="1:28" s="419" customFormat="1" x14ac:dyDescent="0.2">
      <c r="A441" s="464" t="s">
        <v>428</v>
      </c>
      <c r="B441" s="522">
        <f t="shared" si="67"/>
        <v>0</v>
      </c>
      <c r="C441" s="522">
        <f t="shared" si="66"/>
        <v>0</v>
      </c>
      <c r="D441" s="522">
        <f t="shared" si="66"/>
        <v>0</v>
      </c>
      <c r="E441" s="522">
        <f t="shared" si="66"/>
        <v>0</v>
      </c>
      <c r="F441" s="563" t="str">
        <f>IF(B441=i.04119a!D55,"",B441-i.04119a!D55)</f>
        <v/>
      </c>
      <c r="G441" s="562"/>
      <c r="H441" s="562"/>
      <c r="I441" s="562"/>
      <c r="J441" s="562"/>
      <c r="K441" s="549"/>
      <c r="L441" s="416"/>
      <c r="M441" s="416"/>
      <c r="N441" s="416"/>
      <c r="O441" s="416"/>
      <c r="P441" s="416"/>
      <c r="Q441" s="416"/>
      <c r="R441" s="416"/>
      <c r="S441" s="416"/>
      <c r="T441" s="416"/>
      <c r="U441" s="416"/>
      <c r="V441" s="416"/>
      <c r="W441" s="416"/>
      <c r="X441" s="416"/>
      <c r="Y441" s="416"/>
      <c r="Z441" s="416"/>
      <c r="AA441" s="416"/>
      <c r="AB441" s="416"/>
    </row>
    <row r="442" spans="1:28" s="419" customFormat="1" ht="15" customHeight="1" x14ac:dyDescent="0.2">
      <c r="A442" s="398"/>
      <c r="B442" s="562"/>
      <c r="C442" s="562"/>
      <c r="D442" s="562"/>
      <c r="E442" s="562"/>
      <c r="F442" s="562"/>
      <c r="G442" s="562"/>
      <c r="H442" s="562"/>
      <c r="I442" s="562"/>
      <c r="J442" s="562"/>
      <c r="K442" s="549"/>
      <c r="L442" s="416"/>
      <c r="M442" s="416"/>
      <c r="N442" s="416"/>
      <c r="O442" s="416"/>
      <c r="P442" s="416"/>
      <c r="Q442" s="416"/>
      <c r="R442" s="416"/>
      <c r="S442" s="416"/>
      <c r="T442" s="416"/>
      <c r="U442" s="416"/>
      <c r="V442" s="416"/>
      <c r="W442" s="416"/>
      <c r="X442" s="416"/>
      <c r="Y442" s="416"/>
      <c r="Z442" s="416"/>
      <c r="AA442" s="416"/>
      <c r="AB442" s="416"/>
    </row>
    <row r="443" spans="1:28" s="419" customFormat="1" ht="13.5" customHeight="1" thickBot="1" x14ac:dyDescent="0.25">
      <c r="A443" s="398"/>
      <c r="B443" s="562"/>
      <c r="C443" s="562"/>
      <c r="D443" s="562"/>
      <c r="E443" s="562"/>
      <c r="F443" s="562"/>
      <c r="G443" s="562"/>
      <c r="H443" s="562"/>
      <c r="I443" s="562"/>
      <c r="J443" s="562"/>
      <c r="K443" s="549"/>
      <c r="L443" s="416"/>
      <c r="M443" s="416"/>
      <c r="N443" s="416"/>
      <c r="O443" s="416"/>
      <c r="P443" s="416"/>
      <c r="Q443" s="416"/>
      <c r="R443" s="416"/>
      <c r="S443" s="416"/>
      <c r="T443" s="416"/>
      <c r="U443" s="416"/>
      <c r="V443" s="416"/>
      <c r="W443" s="416"/>
      <c r="X443" s="416"/>
      <c r="Y443" s="416"/>
      <c r="Z443" s="416"/>
      <c r="AA443" s="416"/>
      <c r="AB443" s="416"/>
    </row>
    <row r="444" spans="1:28" s="419" customFormat="1" ht="16.5" customHeight="1" x14ac:dyDescent="0.2">
      <c r="A444" s="829" t="s">
        <v>1022</v>
      </c>
      <c r="B444" s="71"/>
      <c r="C444" s="506"/>
      <c r="D444" s="420"/>
      <c r="E444" s="420"/>
      <c r="F444" s="420"/>
      <c r="G444" s="803"/>
      <c r="H444" s="562"/>
      <c r="I444" s="562"/>
      <c r="J444" s="562"/>
      <c r="K444" s="549"/>
      <c r="L444" s="416"/>
      <c r="M444" s="416"/>
      <c r="N444" s="416"/>
      <c r="O444" s="416"/>
      <c r="P444" s="416"/>
      <c r="Q444" s="416"/>
      <c r="R444" s="416"/>
      <c r="S444" s="416"/>
      <c r="T444" s="416"/>
      <c r="U444" s="416"/>
      <c r="V444" s="416"/>
      <c r="W444" s="416"/>
      <c r="X444" s="416"/>
      <c r="Y444" s="416"/>
      <c r="Z444" s="416"/>
      <c r="AA444" s="416"/>
      <c r="AB444" s="416"/>
    </row>
    <row r="445" spans="1:28" s="419" customFormat="1" ht="27.75" customHeight="1" x14ac:dyDescent="0.2">
      <c r="A445" s="830" t="s">
        <v>1590</v>
      </c>
      <c r="B445" s="71"/>
      <c r="C445" s="506"/>
      <c r="D445" s="420"/>
      <c r="E445" s="420"/>
      <c r="F445" s="420"/>
      <c r="G445" s="803"/>
      <c r="H445" s="562"/>
      <c r="I445" s="562"/>
      <c r="J445" s="562"/>
      <c r="K445" s="549"/>
      <c r="L445" s="416"/>
      <c r="M445" s="416"/>
      <c r="N445" s="416"/>
      <c r="O445" s="416"/>
      <c r="P445" s="416"/>
      <c r="Q445" s="416"/>
      <c r="R445" s="416"/>
      <c r="S445" s="416"/>
      <c r="T445" s="416"/>
      <c r="U445" s="416"/>
      <c r="V445" s="416"/>
      <c r="W445" s="416"/>
      <c r="X445" s="416"/>
      <c r="Y445" s="416"/>
      <c r="Z445" s="416"/>
      <c r="AA445" s="416"/>
      <c r="AB445" s="416"/>
    </row>
    <row r="446" spans="1:28" s="419" customFormat="1" ht="35.450000000000003" customHeight="1" x14ac:dyDescent="0.2">
      <c r="A446" s="1250" t="s">
        <v>1606</v>
      </c>
      <c r="B446" s="1250"/>
      <c r="C446" s="1250"/>
      <c r="D446" s="1250"/>
      <c r="E446" s="1250"/>
      <c r="F446" s="1250"/>
      <c r="G446" s="1250"/>
      <c r="H446" s="562"/>
      <c r="I446" s="562"/>
      <c r="J446" s="562"/>
      <c r="K446" s="549"/>
      <c r="L446" s="416"/>
      <c r="M446" s="416"/>
      <c r="N446" s="416"/>
      <c r="O446" s="416"/>
      <c r="P446" s="416"/>
      <c r="Q446" s="416"/>
      <c r="R446" s="416"/>
      <c r="S446" s="416"/>
      <c r="T446" s="416"/>
      <c r="U446" s="416"/>
      <c r="V446" s="416"/>
      <c r="W446" s="416"/>
      <c r="X446" s="416"/>
      <c r="Y446" s="416"/>
      <c r="Z446" s="416"/>
      <c r="AA446" s="416"/>
      <c r="AB446" s="416"/>
    </row>
    <row r="447" spans="1:28" s="419" customFormat="1" ht="15" customHeight="1" x14ac:dyDescent="0.2">
      <c r="A447" s="1232" t="s">
        <v>1607</v>
      </c>
      <c r="B447" s="1232"/>
      <c r="C447" s="1232"/>
      <c r="D447" s="1232"/>
      <c r="E447" s="1232"/>
      <c r="F447" s="1232"/>
      <c r="G447" s="1232"/>
      <c r="H447" s="562"/>
      <c r="I447" s="562"/>
      <c r="J447" s="562"/>
      <c r="K447" s="549"/>
      <c r="L447" s="416"/>
      <c r="M447" s="416"/>
      <c r="N447" s="416"/>
      <c r="O447" s="416"/>
      <c r="P447" s="416"/>
      <c r="Q447" s="416"/>
      <c r="R447" s="416"/>
      <c r="S447" s="416"/>
      <c r="T447" s="416"/>
      <c r="U447" s="416"/>
      <c r="V447" s="416"/>
      <c r="W447" s="416"/>
      <c r="X447" s="416"/>
      <c r="Y447" s="416"/>
      <c r="Z447" s="416"/>
      <c r="AA447" s="416"/>
      <c r="AB447" s="416"/>
    </row>
    <row r="448" spans="1:28" s="419" customFormat="1" ht="33" customHeight="1" x14ac:dyDescent="0.2">
      <c r="A448" s="1232" t="s">
        <v>1608</v>
      </c>
      <c r="B448" s="1232"/>
      <c r="C448" s="1232"/>
      <c r="D448" s="1232"/>
      <c r="E448" s="1232"/>
      <c r="F448" s="1232"/>
      <c r="G448" s="1232"/>
      <c r="H448" s="562"/>
      <c r="I448" s="562"/>
      <c r="J448" s="562"/>
      <c r="K448" s="549"/>
      <c r="L448" s="416"/>
      <c r="M448" s="416"/>
      <c r="N448" s="416"/>
      <c r="O448" s="416"/>
      <c r="P448" s="416"/>
      <c r="Q448" s="416"/>
      <c r="R448" s="416"/>
      <c r="S448" s="416"/>
      <c r="T448" s="416"/>
      <c r="U448" s="416"/>
      <c r="V448" s="416"/>
      <c r="W448" s="416"/>
      <c r="X448" s="416"/>
      <c r="Y448" s="416"/>
      <c r="Z448" s="416"/>
      <c r="AA448" s="416"/>
      <c r="AB448" s="416"/>
    </row>
    <row r="449" spans="1:28" s="419" customFormat="1" ht="54" customHeight="1" x14ac:dyDescent="0.2">
      <c r="A449" s="1232" t="s">
        <v>1609</v>
      </c>
      <c r="B449" s="1232"/>
      <c r="C449" s="1232"/>
      <c r="D449" s="1232"/>
      <c r="E449" s="1232"/>
      <c r="F449" s="1232"/>
      <c r="G449" s="1232"/>
      <c r="H449" s="562"/>
      <c r="I449" s="562"/>
      <c r="J449" s="562"/>
      <c r="K449" s="549"/>
      <c r="L449" s="416"/>
      <c r="M449" s="416"/>
      <c r="N449" s="416"/>
      <c r="O449" s="416"/>
      <c r="P449" s="416"/>
      <c r="Q449" s="416"/>
      <c r="R449" s="416"/>
      <c r="S449" s="416"/>
      <c r="T449" s="416"/>
      <c r="U449" s="416"/>
      <c r="V449" s="416"/>
      <c r="W449" s="416"/>
      <c r="X449" s="416"/>
      <c r="Y449" s="416"/>
      <c r="Z449" s="416"/>
      <c r="AA449" s="416"/>
      <c r="AB449" s="416"/>
    </row>
    <row r="450" spans="1:28" s="419" customFormat="1" ht="15" customHeight="1" x14ac:dyDescent="0.2">
      <c r="A450" s="832"/>
      <c r="B450" s="71"/>
      <c r="C450" s="506"/>
      <c r="D450" s="420"/>
      <c r="E450" s="420"/>
      <c r="F450" s="420"/>
      <c r="G450" s="803"/>
      <c r="H450" s="562"/>
      <c r="I450" s="562"/>
      <c r="J450" s="562"/>
      <c r="K450" s="549"/>
      <c r="L450" s="416"/>
      <c r="M450" s="416"/>
      <c r="N450" s="416"/>
      <c r="O450" s="416"/>
      <c r="P450" s="416"/>
      <c r="Q450" s="416"/>
      <c r="R450" s="416"/>
      <c r="S450" s="416"/>
      <c r="T450" s="416"/>
      <c r="U450" s="416"/>
      <c r="V450" s="416"/>
      <c r="W450" s="416"/>
      <c r="X450" s="416"/>
      <c r="Y450" s="416"/>
      <c r="Z450" s="416"/>
      <c r="AA450" s="416"/>
      <c r="AB450" s="416"/>
    </row>
    <row r="451" spans="1:28" s="419" customFormat="1" collapsed="1" x14ac:dyDescent="0.2">
      <c r="A451" s="833" t="s">
        <v>1594</v>
      </c>
      <c r="B451" s="833" t="s">
        <v>1595</v>
      </c>
      <c r="C451" s="506"/>
      <c r="D451" s="420"/>
      <c r="E451" s="420"/>
      <c r="F451" s="420"/>
      <c r="G451" s="803"/>
      <c r="H451" s="562"/>
      <c r="I451" s="562"/>
      <c r="J451" s="562"/>
      <c r="K451" s="562"/>
      <c r="L451" s="416"/>
      <c r="M451" s="416"/>
      <c r="N451" s="416"/>
      <c r="O451" s="416"/>
      <c r="P451" s="416"/>
      <c r="Q451" s="416"/>
      <c r="R451" s="416"/>
      <c r="S451" s="416"/>
      <c r="T451" s="416"/>
      <c r="U451" s="416"/>
      <c r="V451" s="416"/>
      <c r="W451" s="416"/>
      <c r="X451" s="416"/>
      <c r="Y451" s="416"/>
      <c r="Z451" s="416"/>
      <c r="AA451" s="416"/>
      <c r="AB451" s="416"/>
    </row>
    <row r="452" spans="1:28" s="419" customFormat="1" x14ac:dyDescent="0.2">
      <c r="A452" s="834" t="s">
        <v>1596</v>
      </c>
      <c r="B452" s="833"/>
      <c r="C452" s="506"/>
      <c r="D452" s="420"/>
      <c r="E452" s="420"/>
      <c r="F452" s="420"/>
      <c r="G452" s="803"/>
      <c r="H452" s="562"/>
      <c r="I452" s="562"/>
      <c r="J452" s="562"/>
      <c r="K452" s="549"/>
      <c r="L452" s="416"/>
      <c r="M452" s="416"/>
      <c r="N452" s="416"/>
      <c r="O452" s="416"/>
      <c r="P452" s="416"/>
      <c r="Q452" s="416"/>
      <c r="R452" s="416"/>
      <c r="S452" s="416"/>
      <c r="T452" s="416"/>
      <c r="U452" s="416"/>
      <c r="V452" s="416"/>
      <c r="W452" s="416"/>
      <c r="X452" s="416"/>
      <c r="Y452" s="416"/>
      <c r="Z452" s="416"/>
      <c r="AA452" s="416"/>
      <c r="AB452" s="416"/>
    </row>
    <row r="453" spans="1:28" s="419" customFormat="1" x14ac:dyDescent="0.2">
      <c r="A453" s="834" t="s">
        <v>1597</v>
      </c>
      <c r="B453" s="835"/>
      <c r="C453" s="506"/>
      <c r="D453" s="420"/>
      <c r="E453" s="420"/>
      <c r="F453" s="420"/>
      <c r="G453" s="803"/>
      <c r="H453" s="562"/>
      <c r="I453" s="562"/>
      <c r="J453" s="562"/>
      <c r="K453" s="549"/>
      <c r="L453" s="416"/>
      <c r="M453" s="416"/>
      <c r="N453" s="416"/>
      <c r="O453" s="416"/>
      <c r="P453" s="416"/>
      <c r="Q453" s="416"/>
      <c r="R453" s="416"/>
      <c r="S453" s="416"/>
      <c r="T453" s="416"/>
      <c r="U453" s="416"/>
      <c r="V453" s="416"/>
      <c r="W453" s="416"/>
      <c r="X453" s="416"/>
      <c r="Y453" s="416"/>
      <c r="Z453" s="416"/>
      <c r="AA453" s="416"/>
      <c r="AB453" s="416"/>
    </row>
    <row r="454" spans="1:28" s="419" customFormat="1" x14ac:dyDescent="0.2">
      <c r="A454" s="834" t="s">
        <v>1598</v>
      </c>
      <c r="B454" s="836"/>
      <c r="C454" s="506"/>
      <c r="D454" s="420"/>
      <c r="E454" s="420"/>
      <c r="F454" s="420"/>
      <c r="G454" s="803"/>
      <c r="H454" s="562"/>
      <c r="I454" s="562"/>
      <c r="J454" s="562"/>
      <c r="K454" s="549"/>
      <c r="L454" s="416"/>
      <c r="M454" s="416"/>
      <c r="N454" s="416"/>
      <c r="O454" s="416"/>
      <c r="P454" s="416"/>
      <c r="Q454" s="416"/>
      <c r="R454" s="416"/>
      <c r="S454" s="416"/>
      <c r="T454" s="416"/>
      <c r="U454" s="416"/>
      <c r="V454" s="416"/>
      <c r="W454" s="416"/>
      <c r="X454" s="416"/>
      <c r="Y454" s="416"/>
      <c r="Z454" s="416"/>
      <c r="AA454" s="416"/>
      <c r="AB454" s="416"/>
    </row>
    <row r="455" spans="1:28" s="419" customFormat="1" x14ac:dyDescent="0.2">
      <c r="A455" s="834" t="s">
        <v>1599</v>
      </c>
      <c r="B455" s="837"/>
      <c r="C455" s="506"/>
      <c r="D455" s="420"/>
      <c r="E455" s="420"/>
      <c r="F455" s="420"/>
      <c r="G455" s="803"/>
      <c r="H455" s="562"/>
      <c r="I455" s="562"/>
      <c r="J455" s="562"/>
      <c r="K455" s="549"/>
      <c r="L455" s="416"/>
      <c r="M455" s="416"/>
      <c r="N455" s="416"/>
      <c r="O455" s="416"/>
      <c r="P455" s="416"/>
      <c r="Q455" s="416"/>
      <c r="R455" s="416"/>
      <c r="S455" s="416"/>
      <c r="T455" s="416"/>
      <c r="U455" s="416"/>
      <c r="V455" s="416"/>
      <c r="W455" s="416"/>
      <c r="X455" s="416"/>
      <c r="Y455" s="416"/>
      <c r="Z455" s="416"/>
      <c r="AA455" s="416"/>
      <c r="AB455" s="416"/>
    </row>
    <row r="456" spans="1:28" s="419" customFormat="1" x14ac:dyDescent="0.2">
      <c r="A456" s="398"/>
      <c r="B456" s="562"/>
      <c r="C456" s="562"/>
      <c r="D456" s="562"/>
      <c r="E456" s="562"/>
      <c r="F456" s="562"/>
      <c r="G456" s="562"/>
      <c r="H456" s="562"/>
      <c r="I456" s="562"/>
      <c r="J456" s="562"/>
      <c r="K456" s="549"/>
      <c r="L456" s="416"/>
      <c r="M456" s="416"/>
      <c r="N456" s="416"/>
      <c r="O456" s="416"/>
      <c r="P456" s="416"/>
      <c r="Q456" s="416"/>
      <c r="R456" s="416"/>
      <c r="S456" s="416"/>
      <c r="T456" s="416"/>
      <c r="U456" s="416"/>
      <c r="V456" s="416"/>
      <c r="W456" s="416"/>
      <c r="X456" s="416"/>
      <c r="Y456" s="416"/>
      <c r="Z456" s="416"/>
      <c r="AA456" s="416"/>
      <c r="AB456" s="416"/>
    </row>
    <row r="457" spans="1:28" s="419" customFormat="1" x14ac:dyDescent="0.2">
      <c r="A457" s="398"/>
      <c r="B457" s="562"/>
      <c r="C457" s="562"/>
      <c r="D457" s="562"/>
      <c r="E457" s="562"/>
      <c r="F457" s="562"/>
      <c r="G457" s="562"/>
      <c r="H457" s="562"/>
      <c r="I457" s="562"/>
      <c r="J457" s="562"/>
      <c r="K457" s="549"/>
      <c r="L457" s="416"/>
      <c r="M457" s="416"/>
      <c r="N457" s="416"/>
      <c r="O457" s="416"/>
      <c r="P457" s="416"/>
      <c r="Q457" s="416"/>
      <c r="R457" s="416"/>
      <c r="S457" s="416"/>
      <c r="T457" s="416"/>
      <c r="U457" s="416"/>
      <c r="V457" s="416"/>
      <c r="W457" s="416"/>
      <c r="X457" s="416"/>
      <c r="Y457" s="416"/>
      <c r="Z457" s="416"/>
      <c r="AA457" s="416"/>
      <c r="AB457" s="416"/>
    </row>
    <row r="458" spans="1:28" s="419" customFormat="1" x14ac:dyDescent="0.2">
      <c r="A458" s="398"/>
      <c r="B458" s="562"/>
      <c r="C458" s="562"/>
      <c r="D458" s="562"/>
      <c r="E458" s="562"/>
      <c r="F458" s="562"/>
      <c r="G458" s="562"/>
      <c r="H458" s="562"/>
      <c r="I458" s="562"/>
      <c r="J458" s="562"/>
      <c r="K458" s="549"/>
      <c r="L458" s="416"/>
      <c r="M458" s="416"/>
      <c r="N458" s="416"/>
      <c r="O458" s="416"/>
      <c r="P458" s="416"/>
      <c r="Q458" s="416"/>
      <c r="R458" s="416"/>
      <c r="S458" s="416"/>
      <c r="T458" s="416"/>
      <c r="U458" s="416"/>
      <c r="V458" s="416"/>
      <c r="W458" s="416"/>
      <c r="X458" s="416"/>
      <c r="Y458" s="416"/>
      <c r="Z458" s="416"/>
      <c r="AA458" s="416"/>
      <c r="AB458" s="416"/>
    </row>
    <row r="459" spans="1:28" s="419" customFormat="1" x14ac:dyDescent="0.2">
      <c r="A459" s="398"/>
      <c r="B459" s="562"/>
      <c r="C459" s="562"/>
      <c r="D459" s="562"/>
      <c r="E459" s="562"/>
      <c r="F459" s="562"/>
      <c r="G459" s="562"/>
      <c r="H459" s="562"/>
      <c r="I459" s="562"/>
      <c r="J459" s="562"/>
      <c r="K459" s="549"/>
      <c r="L459" s="416"/>
      <c r="M459" s="416"/>
      <c r="N459" s="416"/>
      <c r="O459" s="416"/>
      <c r="P459" s="416"/>
      <c r="Q459" s="416"/>
      <c r="R459" s="416"/>
      <c r="S459" s="416"/>
      <c r="T459" s="416"/>
      <c r="U459" s="416"/>
      <c r="V459" s="416"/>
      <c r="W459" s="416"/>
      <c r="X459" s="416"/>
      <c r="Y459" s="416"/>
      <c r="Z459" s="416"/>
      <c r="AA459" s="416"/>
      <c r="AB459" s="416"/>
    </row>
    <row r="460" spans="1:28" s="419" customFormat="1" x14ac:dyDescent="0.2">
      <c r="A460" s="398"/>
      <c r="B460" s="562"/>
      <c r="C460" s="562"/>
      <c r="D460" s="562"/>
      <c r="E460" s="562"/>
      <c r="F460" s="562"/>
      <c r="G460" s="562"/>
      <c r="H460" s="562"/>
      <c r="I460" s="562"/>
      <c r="J460" s="562"/>
      <c r="K460" s="549"/>
      <c r="L460" s="416"/>
      <c r="M460" s="416"/>
      <c r="N460" s="416"/>
      <c r="O460" s="416"/>
      <c r="P460" s="416"/>
      <c r="Q460" s="416"/>
      <c r="R460" s="416"/>
      <c r="S460" s="416"/>
      <c r="T460" s="416"/>
      <c r="U460" s="416"/>
      <c r="V460" s="416"/>
      <c r="W460" s="416"/>
      <c r="X460" s="416"/>
      <c r="Y460" s="416"/>
      <c r="Z460" s="416"/>
      <c r="AA460" s="416"/>
      <c r="AB460" s="416"/>
    </row>
    <row r="461" spans="1:28" s="419" customFormat="1" x14ac:dyDescent="0.2">
      <c r="A461" s="398"/>
      <c r="B461" s="562"/>
      <c r="C461" s="562"/>
      <c r="D461" s="562"/>
      <c r="E461" s="562"/>
      <c r="F461" s="562"/>
      <c r="G461" s="562"/>
      <c r="H461" s="562"/>
      <c r="I461" s="562"/>
      <c r="J461" s="562"/>
      <c r="K461" s="549"/>
      <c r="L461" s="416"/>
      <c r="M461" s="416"/>
      <c r="N461" s="416"/>
      <c r="O461" s="416"/>
      <c r="P461" s="416"/>
      <c r="Q461" s="416"/>
      <c r="R461" s="416"/>
      <c r="S461" s="416"/>
      <c r="T461" s="416"/>
      <c r="U461" s="416"/>
      <c r="V461" s="416"/>
      <c r="W461" s="416"/>
      <c r="X461" s="416"/>
      <c r="Y461" s="416"/>
      <c r="Z461" s="416"/>
      <c r="AA461" s="416"/>
      <c r="AB461" s="416"/>
    </row>
    <row r="462" spans="1:28" s="419" customFormat="1" x14ac:dyDescent="0.2">
      <c r="A462" s="398"/>
      <c r="B462" s="562"/>
      <c r="C462" s="562"/>
      <c r="D462" s="562"/>
      <c r="E462" s="562"/>
      <c r="F462" s="562"/>
      <c r="G462" s="562"/>
      <c r="H462" s="562"/>
      <c r="I462" s="562"/>
      <c r="J462" s="562"/>
      <c r="K462" s="564"/>
      <c r="L462" s="416"/>
      <c r="M462" s="416"/>
      <c r="N462" s="416"/>
      <c r="O462" s="416"/>
      <c r="P462" s="416"/>
      <c r="Q462" s="416"/>
      <c r="R462" s="416"/>
      <c r="S462" s="416"/>
      <c r="T462" s="416"/>
      <c r="U462" s="416"/>
      <c r="V462" s="416"/>
      <c r="W462" s="416"/>
      <c r="X462" s="416"/>
      <c r="Y462" s="416"/>
      <c r="Z462" s="416"/>
      <c r="AA462" s="416"/>
      <c r="AB462" s="416"/>
    </row>
    <row r="463" spans="1:28" s="419" customFormat="1" x14ac:dyDescent="0.2">
      <c r="A463" s="398"/>
      <c r="B463" s="562"/>
      <c r="C463" s="562"/>
      <c r="D463" s="562"/>
      <c r="E463" s="562"/>
      <c r="F463" s="562"/>
      <c r="G463" s="562"/>
      <c r="H463" s="562"/>
      <c r="I463" s="562"/>
      <c r="J463" s="562"/>
      <c r="K463" s="564"/>
      <c r="L463" s="416"/>
      <c r="M463" s="416"/>
      <c r="N463" s="416"/>
      <c r="O463" s="416"/>
      <c r="P463" s="416"/>
      <c r="Q463" s="416"/>
      <c r="R463" s="416"/>
      <c r="S463" s="416"/>
      <c r="T463" s="416"/>
      <c r="U463" s="416"/>
      <c r="V463" s="416"/>
      <c r="W463" s="416"/>
      <c r="X463" s="416"/>
      <c r="Y463" s="416"/>
      <c r="Z463" s="416"/>
      <c r="AA463" s="416"/>
      <c r="AB463" s="416"/>
    </row>
    <row r="464" spans="1:28" s="419" customFormat="1" x14ac:dyDescent="0.2">
      <c r="A464" s="398"/>
      <c r="B464" s="562"/>
      <c r="C464" s="562"/>
      <c r="D464" s="562"/>
      <c r="E464" s="562"/>
      <c r="F464" s="562"/>
      <c r="G464" s="562"/>
      <c r="H464" s="562"/>
      <c r="I464" s="562"/>
      <c r="J464" s="562"/>
      <c r="K464" s="549"/>
      <c r="L464" s="416"/>
      <c r="M464" s="416"/>
      <c r="N464" s="416"/>
      <c r="O464" s="416"/>
      <c r="P464" s="416"/>
      <c r="Q464" s="416"/>
      <c r="R464" s="416"/>
      <c r="S464" s="416"/>
      <c r="T464" s="416"/>
      <c r="U464" s="416"/>
      <c r="V464" s="416"/>
      <c r="W464" s="416"/>
      <c r="X464" s="416"/>
      <c r="Y464" s="416"/>
      <c r="Z464" s="416"/>
      <c r="AA464" s="416"/>
      <c r="AB464" s="416"/>
    </row>
    <row r="465" spans="1:28" s="419" customFormat="1" x14ac:dyDescent="0.2">
      <c r="A465" s="398"/>
      <c r="B465" s="562"/>
      <c r="C465" s="562"/>
      <c r="D465" s="562"/>
      <c r="E465" s="562"/>
      <c r="F465" s="562"/>
      <c r="G465" s="562"/>
      <c r="H465" s="562"/>
      <c r="I465" s="562"/>
      <c r="J465" s="562"/>
      <c r="K465" s="549"/>
      <c r="L465" s="416"/>
      <c r="M465" s="416"/>
      <c r="N465" s="416"/>
      <c r="O465" s="416"/>
      <c r="P465" s="416"/>
      <c r="Q465" s="416"/>
      <c r="R465" s="416"/>
      <c r="S465" s="416"/>
      <c r="T465" s="416"/>
      <c r="U465" s="416"/>
      <c r="V465" s="416"/>
      <c r="W465" s="416"/>
      <c r="X465" s="416"/>
      <c r="Y465" s="416"/>
      <c r="Z465" s="416"/>
      <c r="AA465" s="416"/>
      <c r="AB465" s="416"/>
    </row>
    <row r="466" spans="1:28" s="419" customFormat="1" x14ac:dyDescent="0.2">
      <c r="A466" s="398"/>
      <c r="B466" s="562"/>
      <c r="C466" s="562"/>
      <c r="D466" s="562"/>
      <c r="E466" s="562"/>
      <c r="F466" s="562"/>
      <c r="G466" s="562"/>
      <c r="H466" s="562"/>
      <c r="I466" s="562"/>
      <c r="J466" s="562"/>
      <c r="K466" s="549"/>
      <c r="L466" s="416"/>
      <c r="M466" s="416"/>
      <c r="N466" s="416"/>
      <c r="O466" s="416"/>
      <c r="P466" s="416"/>
      <c r="Q466" s="416"/>
      <c r="R466" s="416"/>
      <c r="S466" s="416"/>
      <c r="T466" s="416"/>
      <c r="U466" s="416"/>
      <c r="V466" s="416"/>
      <c r="W466" s="416"/>
      <c r="X466" s="416"/>
      <c r="Y466" s="416"/>
      <c r="Z466" s="416"/>
      <c r="AA466" s="416"/>
      <c r="AB466" s="416"/>
    </row>
    <row r="467" spans="1:28" s="419" customFormat="1" x14ac:dyDescent="0.2">
      <c r="A467" s="398"/>
      <c r="B467" s="562"/>
      <c r="C467" s="562"/>
      <c r="D467" s="562"/>
      <c r="E467" s="562"/>
      <c r="F467" s="562"/>
      <c r="G467" s="562"/>
      <c r="H467" s="562"/>
      <c r="I467" s="562"/>
      <c r="J467" s="562"/>
      <c r="K467" s="549"/>
      <c r="L467" s="416"/>
      <c r="M467" s="416"/>
      <c r="N467" s="416"/>
      <c r="O467" s="416"/>
      <c r="P467" s="416"/>
      <c r="Q467" s="416"/>
      <c r="R467" s="416"/>
      <c r="S467" s="416"/>
      <c r="T467" s="416"/>
      <c r="U467" s="416"/>
      <c r="V467" s="416"/>
      <c r="W467" s="416"/>
      <c r="X467" s="416"/>
      <c r="Y467" s="416"/>
      <c r="Z467" s="416"/>
      <c r="AA467" s="416"/>
      <c r="AB467" s="416"/>
    </row>
    <row r="468" spans="1:28" s="419" customFormat="1" x14ac:dyDescent="0.2">
      <c r="A468" s="398"/>
      <c r="B468" s="562"/>
      <c r="C468" s="562"/>
      <c r="D468" s="562"/>
      <c r="E468" s="562"/>
      <c r="F468" s="562"/>
      <c r="G468" s="562"/>
      <c r="H468" s="562"/>
      <c r="I468" s="562"/>
      <c r="J468" s="562"/>
      <c r="K468" s="549"/>
      <c r="L468" s="416"/>
      <c r="M468" s="416"/>
      <c r="N468" s="416"/>
      <c r="O468" s="416"/>
      <c r="P468" s="416"/>
      <c r="Q468" s="416"/>
      <c r="R468" s="416"/>
      <c r="S468" s="416"/>
      <c r="T468" s="416"/>
      <c r="U468" s="416"/>
      <c r="V468" s="416"/>
      <c r="W468" s="416"/>
      <c r="X468" s="416"/>
      <c r="Y468" s="416"/>
      <c r="Z468" s="416"/>
      <c r="AA468" s="416"/>
      <c r="AB468" s="416"/>
    </row>
    <row r="469" spans="1:28" s="419" customFormat="1" x14ac:dyDescent="0.2">
      <c r="A469" s="398"/>
      <c r="B469" s="562"/>
      <c r="C469" s="562"/>
      <c r="D469" s="562"/>
      <c r="E469" s="562"/>
      <c r="F469" s="562"/>
      <c r="G469" s="562"/>
      <c r="H469" s="562"/>
      <c r="I469" s="562"/>
      <c r="J469" s="562"/>
      <c r="K469" s="549"/>
      <c r="L469" s="416"/>
      <c r="M469" s="416"/>
      <c r="N469" s="416"/>
      <c r="O469" s="416"/>
      <c r="P469" s="416"/>
      <c r="Q469" s="416"/>
      <c r="R469" s="416"/>
      <c r="S469" s="416"/>
      <c r="T469" s="416"/>
      <c r="U469" s="416"/>
      <c r="V469" s="416"/>
      <c r="W469" s="416"/>
      <c r="X469" s="416"/>
      <c r="Y469" s="416"/>
      <c r="Z469" s="416"/>
      <c r="AA469" s="416"/>
      <c r="AB469" s="416"/>
    </row>
    <row r="470" spans="1:28" s="419" customFormat="1" x14ac:dyDescent="0.2">
      <c r="A470" s="398"/>
      <c r="B470" s="562"/>
      <c r="C470" s="562"/>
      <c r="D470" s="562"/>
      <c r="E470" s="562"/>
      <c r="F470" s="562"/>
      <c r="G470" s="562"/>
      <c r="H470" s="562"/>
      <c r="I470" s="562"/>
      <c r="J470" s="562"/>
      <c r="K470" s="549"/>
      <c r="L470" s="416"/>
      <c r="M470" s="416"/>
      <c r="N470" s="416"/>
      <c r="O470" s="416"/>
      <c r="P470" s="416"/>
      <c r="Q470" s="416"/>
      <c r="R470" s="416"/>
      <c r="S470" s="416"/>
      <c r="T470" s="416"/>
      <c r="U470" s="416"/>
      <c r="V470" s="416"/>
      <c r="W470" s="416"/>
      <c r="X470" s="416"/>
      <c r="Y470" s="416"/>
      <c r="Z470" s="416"/>
      <c r="AA470" s="416"/>
      <c r="AB470" s="416"/>
    </row>
    <row r="471" spans="1:28" s="419" customFormat="1" x14ac:dyDescent="0.2">
      <c r="A471" s="398"/>
      <c r="B471" s="562"/>
      <c r="C471" s="562"/>
      <c r="D471" s="562"/>
      <c r="E471" s="562"/>
      <c r="F471" s="562"/>
      <c r="G471" s="562"/>
      <c r="H471" s="562"/>
      <c r="I471" s="562"/>
      <c r="J471" s="562"/>
      <c r="K471" s="549"/>
      <c r="L471" s="416"/>
      <c r="M471" s="416"/>
      <c r="N471" s="416"/>
      <c r="O471" s="416"/>
      <c r="P471" s="416"/>
      <c r="Q471" s="416"/>
      <c r="R471" s="416"/>
      <c r="S471" s="416"/>
      <c r="T471" s="416"/>
      <c r="U471" s="416"/>
      <c r="V471" s="416"/>
      <c r="W471" s="416"/>
      <c r="X471" s="416"/>
      <c r="Y471" s="416"/>
      <c r="Z471" s="416"/>
      <c r="AA471" s="416"/>
      <c r="AB471" s="416"/>
    </row>
    <row r="472" spans="1:28" s="419" customFormat="1" x14ac:dyDescent="0.2">
      <c r="A472" s="398"/>
      <c r="B472" s="562"/>
      <c r="C472" s="562"/>
      <c r="D472" s="562"/>
      <c r="E472" s="562"/>
      <c r="F472" s="562"/>
      <c r="G472" s="562"/>
      <c r="H472" s="562"/>
      <c r="I472" s="562"/>
      <c r="J472" s="562"/>
      <c r="K472" s="549"/>
      <c r="L472" s="416"/>
      <c r="M472" s="416"/>
      <c r="N472" s="416"/>
      <c r="O472" s="416"/>
      <c r="P472" s="416"/>
      <c r="Q472" s="416"/>
      <c r="R472" s="416"/>
      <c r="S472" s="416"/>
      <c r="T472" s="416"/>
      <c r="U472" s="416"/>
      <c r="V472" s="416"/>
      <c r="W472" s="416"/>
      <c r="X472" s="416"/>
      <c r="Y472" s="416"/>
      <c r="Z472" s="416"/>
      <c r="AA472" s="416"/>
      <c r="AB472" s="416"/>
    </row>
    <row r="473" spans="1:28" s="419" customFormat="1" x14ac:dyDescent="0.2">
      <c r="A473" s="398"/>
      <c r="B473" s="562"/>
      <c r="C473" s="562"/>
      <c r="D473" s="562"/>
      <c r="E473" s="562"/>
      <c r="F473" s="562"/>
      <c r="G473" s="562"/>
      <c r="H473" s="562"/>
      <c r="I473" s="562"/>
      <c r="J473" s="562"/>
      <c r="K473" s="549"/>
      <c r="L473" s="416"/>
      <c r="M473" s="416"/>
      <c r="N473" s="416"/>
      <c r="O473" s="416"/>
      <c r="P473" s="416"/>
      <c r="Q473" s="416"/>
      <c r="R473" s="416"/>
      <c r="S473" s="416"/>
      <c r="T473" s="416"/>
      <c r="U473" s="416"/>
      <c r="V473" s="416"/>
      <c r="W473" s="416"/>
      <c r="X473" s="416"/>
      <c r="Y473" s="416"/>
      <c r="Z473" s="416"/>
      <c r="AA473" s="416"/>
      <c r="AB473" s="416"/>
    </row>
    <row r="474" spans="1:28" s="419" customFormat="1" x14ac:dyDescent="0.2">
      <c r="A474" s="398"/>
      <c r="B474" s="562"/>
      <c r="C474" s="562"/>
      <c r="D474" s="562"/>
      <c r="E474" s="562"/>
      <c r="F474" s="562"/>
      <c r="G474" s="562"/>
      <c r="H474" s="562"/>
      <c r="I474" s="562"/>
      <c r="J474" s="562"/>
      <c r="K474" s="562"/>
      <c r="L474" s="416"/>
      <c r="M474" s="416"/>
      <c r="N474" s="416"/>
      <c r="O474" s="416"/>
      <c r="P474" s="416"/>
      <c r="Q474" s="416"/>
      <c r="R474" s="416"/>
      <c r="S474" s="416"/>
      <c r="T474" s="416"/>
      <c r="U474" s="416"/>
      <c r="V474" s="416"/>
      <c r="W474" s="416"/>
      <c r="X474" s="416"/>
      <c r="Y474" s="416"/>
      <c r="Z474" s="416"/>
      <c r="AA474" s="416"/>
      <c r="AB474" s="416"/>
    </row>
    <row r="475" spans="1:28" s="419" customFormat="1" x14ac:dyDescent="0.2">
      <c r="A475" s="398"/>
      <c r="B475" s="562"/>
      <c r="C475" s="562"/>
      <c r="D475" s="562"/>
      <c r="E475" s="562"/>
      <c r="F475" s="562"/>
      <c r="G475" s="562"/>
      <c r="H475" s="562"/>
      <c r="I475" s="562"/>
      <c r="J475" s="562"/>
      <c r="K475" s="549"/>
      <c r="L475" s="416"/>
      <c r="M475" s="416"/>
      <c r="N475" s="416"/>
      <c r="O475" s="416"/>
      <c r="P475" s="416"/>
      <c r="Q475" s="416"/>
      <c r="R475" s="416"/>
      <c r="S475" s="416"/>
      <c r="T475" s="416"/>
      <c r="U475" s="416"/>
      <c r="V475" s="416"/>
      <c r="W475" s="416"/>
      <c r="X475" s="416"/>
      <c r="Y475" s="416"/>
      <c r="Z475" s="416"/>
      <c r="AA475" s="416"/>
      <c r="AB475" s="416"/>
    </row>
    <row r="476" spans="1:28" s="419" customFormat="1" x14ac:dyDescent="0.2">
      <c r="A476" s="398"/>
      <c r="B476" s="562"/>
      <c r="C476" s="562"/>
      <c r="D476" s="562"/>
      <c r="E476" s="562"/>
      <c r="F476" s="562"/>
      <c r="G476" s="562"/>
      <c r="H476" s="562"/>
      <c r="I476" s="562"/>
      <c r="J476" s="562"/>
      <c r="K476" s="549"/>
      <c r="L476" s="416"/>
      <c r="M476" s="416"/>
      <c r="N476" s="416"/>
      <c r="O476" s="416"/>
      <c r="P476" s="416"/>
      <c r="Q476" s="416"/>
      <c r="R476" s="416"/>
      <c r="S476" s="416"/>
      <c r="T476" s="416"/>
      <c r="U476" s="416"/>
      <c r="V476" s="416"/>
      <c r="W476" s="416"/>
      <c r="X476" s="416"/>
      <c r="Y476" s="416"/>
      <c r="Z476" s="416"/>
      <c r="AA476" s="416"/>
      <c r="AB476" s="416"/>
    </row>
    <row r="477" spans="1:28" s="419" customFormat="1" x14ac:dyDescent="0.2">
      <c r="A477" s="398"/>
      <c r="B477" s="562"/>
      <c r="C477" s="562"/>
      <c r="D477" s="562"/>
      <c r="E477" s="562"/>
      <c r="F477" s="562"/>
      <c r="G477" s="562"/>
      <c r="H477" s="562"/>
      <c r="I477" s="562"/>
      <c r="J477" s="562"/>
      <c r="K477" s="549"/>
      <c r="L477" s="416"/>
      <c r="M477" s="416"/>
      <c r="N477" s="416"/>
      <c r="O477" s="416"/>
      <c r="P477" s="416"/>
      <c r="Q477" s="416"/>
      <c r="R477" s="416"/>
      <c r="S477" s="416"/>
      <c r="T477" s="416"/>
      <c r="U477" s="416"/>
      <c r="V477" s="416"/>
      <c r="W477" s="416"/>
      <c r="X477" s="416"/>
      <c r="Y477" s="416"/>
      <c r="Z477" s="416"/>
      <c r="AA477" s="416"/>
      <c r="AB477" s="416"/>
    </row>
    <row r="478" spans="1:28" s="419" customFormat="1" x14ac:dyDescent="0.2">
      <c r="A478" s="398"/>
      <c r="B478" s="562"/>
      <c r="C478" s="562"/>
      <c r="D478" s="562"/>
      <c r="E478" s="562"/>
      <c r="F478" s="562"/>
      <c r="G478" s="562"/>
      <c r="H478" s="562"/>
      <c r="I478" s="562"/>
      <c r="J478" s="562"/>
      <c r="K478" s="549"/>
      <c r="L478" s="416"/>
      <c r="M478" s="416"/>
      <c r="N478" s="416"/>
      <c r="O478" s="416"/>
      <c r="P478" s="416"/>
      <c r="Q478" s="416"/>
      <c r="R478" s="416"/>
      <c r="S478" s="416"/>
      <c r="T478" s="416"/>
      <c r="U478" s="416"/>
      <c r="V478" s="416"/>
      <c r="W478" s="416"/>
      <c r="X478" s="416"/>
      <c r="Y478" s="416"/>
      <c r="Z478" s="416"/>
      <c r="AA478" s="416"/>
      <c r="AB478" s="416"/>
    </row>
    <row r="479" spans="1:28" s="419" customFormat="1" x14ac:dyDescent="0.2">
      <c r="A479" s="398"/>
      <c r="B479" s="562"/>
      <c r="C479" s="562"/>
      <c r="D479" s="562"/>
      <c r="E479" s="562"/>
      <c r="F479" s="562"/>
      <c r="G479" s="562"/>
      <c r="H479" s="562"/>
      <c r="I479" s="562"/>
      <c r="J479" s="562"/>
      <c r="K479" s="549"/>
      <c r="L479" s="416"/>
      <c r="M479" s="416"/>
      <c r="N479" s="416"/>
      <c r="O479" s="416"/>
      <c r="P479" s="416"/>
      <c r="Q479" s="416"/>
      <c r="R479" s="416"/>
      <c r="S479" s="416"/>
      <c r="T479" s="416"/>
      <c r="U479" s="416"/>
      <c r="V479" s="416"/>
      <c r="W479" s="416"/>
      <c r="X479" s="416"/>
      <c r="Y479" s="416"/>
      <c r="Z479" s="416"/>
      <c r="AA479" s="416"/>
      <c r="AB479" s="416"/>
    </row>
    <row r="480" spans="1:28" s="419" customFormat="1" x14ac:dyDescent="0.2">
      <c r="A480" s="398"/>
      <c r="B480" s="562"/>
      <c r="C480" s="562"/>
      <c r="D480" s="562"/>
      <c r="E480" s="562"/>
      <c r="F480" s="562"/>
      <c r="G480" s="562"/>
      <c r="H480" s="562"/>
      <c r="I480" s="562"/>
      <c r="J480" s="562"/>
      <c r="K480" s="549"/>
      <c r="L480" s="416"/>
      <c r="M480" s="416"/>
      <c r="N480" s="416"/>
      <c r="O480" s="416"/>
      <c r="P480" s="416"/>
      <c r="Q480" s="416"/>
      <c r="R480" s="416"/>
      <c r="S480" s="416"/>
      <c r="T480" s="416"/>
      <c r="U480" s="416"/>
      <c r="V480" s="416"/>
      <c r="W480" s="416"/>
      <c r="X480" s="416"/>
      <c r="Y480" s="416"/>
      <c r="Z480" s="416"/>
      <c r="AA480" s="416"/>
      <c r="AB480" s="416"/>
    </row>
    <row r="481" spans="1:28" s="419" customFormat="1" x14ac:dyDescent="0.2">
      <c r="A481" s="398"/>
      <c r="B481" s="562"/>
      <c r="C481" s="562"/>
      <c r="D481" s="562"/>
      <c r="E481" s="562"/>
      <c r="F481" s="562"/>
      <c r="G481" s="562"/>
      <c r="H481" s="562"/>
      <c r="I481" s="562"/>
      <c r="J481" s="562"/>
      <c r="K481" s="549"/>
      <c r="L481" s="416"/>
      <c r="M481" s="416"/>
      <c r="N481" s="416"/>
      <c r="O481" s="416"/>
      <c r="P481" s="416"/>
      <c r="Q481" s="416"/>
      <c r="R481" s="416"/>
      <c r="S481" s="416"/>
      <c r="T481" s="416"/>
      <c r="U481" s="416"/>
      <c r="V481" s="416"/>
      <c r="W481" s="416"/>
      <c r="X481" s="416"/>
      <c r="Y481" s="416"/>
      <c r="Z481" s="416"/>
      <c r="AA481" s="416"/>
      <c r="AB481" s="416"/>
    </row>
    <row r="482" spans="1:28" s="419" customFormat="1" x14ac:dyDescent="0.2">
      <c r="A482" s="398"/>
      <c r="B482" s="562"/>
      <c r="C482" s="562"/>
      <c r="D482" s="562"/>
      <c r="E482" s="562"/>
      <c r="F482" s="562"/>
      <c r="G482" s="562"/>
      <c r="H482" s="562"/>
      <c r="I482" s="562"/>
      <c r="J482" s="562"/>
      <c r="K482" s="549"/>
      <c r="L482" s="416"/>
      <c r="M482" s="416"/>
      <c r="N482" s="416"/>
      <c r="O482" s="416"/>
      <c r="P482" s="416"/>
      <c r="Q482" s="416"/>
      <c r="R482" s="416"/>
      <c r="S482" s="416"/>
      <c r="T482" s="416"/>
      <c r="U482" s="416"/>
      <c r="V482" s="416"/>
      <c r="W482" s="416"/>
      <c r="X482" s="416"/>
      <c r="Y482" s="416"/>
      <c r="Z482" s="416"/>
      <c r="AA482" s="416"/>
      <c r="AB482" s="416"/>
    </row>
    <row r="483" spans="1:28" s="419" customFormat="1" x14ac:dyDescent="0.2">
      <c r="A483" s="398"/>
      <c r="B483" s="562"/>
      <c r="C483" s="562"/>
      <c r="D483" s="562"/>
      <c r="E483" s="562"/>
      <c r="F483" s="562"/>
      <c r="G483" s="562"/>
      <c r="H483" s="562"/>
      <c r="I483" s="562"/>
      <c r="J483" s="562"/>
      <c r="K483" s="549"/>
      <c r="L483" s="416"/>
      <c r="M483" s="416"/>
      <c r="N483" s="416"/>
      <c r="O483" s="416"/>
      <c r="P483" s="416"/>
      <c r="Q483" s="416"/>
      <c r="R483" s="416"/>
      <c r="S483" s="416"/>
      <c r="T483" s="416"/>
      <c r="U483" s="416"/>
      <c r="V483" s="416"/>
      <c r="W483" s="416"/>
      <c r="X483" s="416"/>
      <c r="Y483" s="416"/>
      <c r="Z483" s="416"/>
      <c r="AA483" s="416"/>
      <c r="AB483" s="416"/>
    </row>
    <row r="484" spans="1:28" s="419" customFormat="1" x14ac:dyDescent="0.2">
      <c r="A484" s="398"/>
      <c r="B484" s="562"/>
      <c r="C484" s="562"/>
      <c r="D484" s="562"/>
      <c r="E484" s="562"/>
      <c r="F484" s="562"/>
      <c r="G484" s="562"/>
      <c r="H484" s="562"/>
      <c r="I484" s="562"/>
      <c r="J484" s="562"/>
      <c r="K484" s="549"/>
      <c r="L484" s="416"/>
      <c r="M484" s="416"/>
      <c r="N484" s="416"/>
      <c r="O484" s="416"/>
      <c r="P484" s="416"/>
      <c r="Q484" s="416"/>
      <c r="R484" s="416"/>
      <c r="S484" s="416"/>
      <c r="T484" s="416"/>
      <c r="U484" s="416"/>
      <c r="V484" s="416"/>
      <c r="W484" s="416"/>
      <c r="X484" s="416"/>
      <c r="Y484" s="416"/>
      <c r="Z484" s="416"/>
      <c r="AA484" s="416"/>
      <c r="AB484" s="416"/>
    </row>
    <row r="485" spans="1:28" s="419" customFormat="1" x14ac:dyDescent="0.2">
      <c r="A485" s="398"/>
      <c r="B485" s="562"/>
      <c r="C485" s="562"/>
      <c r="D485" s="562"/>
      <c r="E485" s="562"/>
      <c r="F485" s="562"/>
      <c r="G485" s="562"/>
      <c r="H485" s="562"/>
      <c r="I485" s="562"/>
      <c r="J485" s="562"/>
      <c r="K485" s="562"/>
      <c r="L485" s="416"/>
      <c r="M485" s="416"/>
      <c r="N485" s="416"/>
      <c r="O485" s="416"/>
      <c r="P485" s="416"/>
      <c r="Q485" s="416"/>
      <c r="R485" s="416"/>
      <c r="S485" s="416"/>
      <c r="T485" s="416"/>
      <c r="U485" s="416"/>
      <c r="V485" s="416"/>
      <c r="W485" s="416"/>
      <c r="X485" s="416"/>
      <c r="Y485" s="416"/>
      <c r="Z485" s="416"/>
      <c r="AA485" s="416"/>
      <c r="AB485" s="416"/>
    </row>
    <row r="486" spans="1:28" s="419" customFormat="1" x14ac:dyDescent="0.2">
      <c r="A486" s="398"/>
      <c r="B486" s="562"/>
      <c r="C486" s="562"/>
      <c r="D486" s="562"/>
      <c r="E486" s="562"/>
      <c r="F486" s="562"/>
      <c r="G486" s="562"/>
      <c r="H486" s="562"/>
      <c r="I486" s="562"/>
      <c r="J486" s="562"/>
      <c r="K486" s="549"/>
      <c r="L486" s="416"/>
      <c r="M486" s="416"/>
      <c r="N486" s="416"/>
      <c r="O486" s="416"/>
      <c r="P486" s="416"/>
      <c r="Q486" s="416"/>
      <c r="R486" s="416"/>
      <c r="S486" s="416"/>
      <c r="T486" s="416"/>
      <c r="U486" s="416"/>
      <c r="V486" s="416"/>
      <c r="W486" s="416"/>
      <c r="X486" s="416"/>
      <c r="Y486" s="416"/>
      <c r="Z486" s="416"/>
      <c r="AA486" s="416"/>
      <c r="AB486" s="416"/>
    </row>
    <row r="487" spans="1:28" s="419" customFormat="1" x14ac:dyDescent="0.2">
      <c r="A487" s="398"/>
      <c r="B487" s="562"/>
      <c r="C487" s="562"/>
      <c r="D487" s="562"/>
      <c r="E487" s="562"/>
      <c r="F487" s="562"/>
      <c r="G487" s="562"/>
      <c r="H487" s="562"/>
      <c r="I487" s="562"/>
      <c r="J487" s="562"/>
      <c r="K487" s="549"/>
      <c r="L487" s="416"/>
      <c r="M487" s="416"/>
      <c r="N487" s="416"/>
      <c r="O487" s="416"/>
      <c r="P487" s="416"/>
      <c r="Q487" s="416"/>
      <c r="R487" s="416"/>
      <c r="S487" s="416"/>
      <c r="T487" s="416"/>
      <c r="U487" s="416"/>
      <c r="V487" s="416"/>
      <c r="W487" s="416"/>
      <c r="X487" s="416"/>
      <c r="Y487" s="416"/>
      <c r="Z487" s="416"/>
      <c r="AA487" s="416"/>
      <c r="AB487" s="416"/>
    </row>
    <row r="488" spans="1:28" s="419" customFormat="1" x14ac:dyDescent="0.2">
      <c r="A488" s="398"/>
      <c r="B488" s="562"/>
      <c r="C488" s="562"/>
      <c r="D488" s="562"/>
      <c r="E488" s="562"/>
      <c r="F488" s="562"/>
      <c r="G488" s="562"/>
      <c r="H488" s="562"/>
      <c r="I488" s="562"/>
      <c r="J488" s="562"/>
      <c r="K488" s="549"/>
      <c r="L488" s="416"/>
      <c r="M488" s="416"/>
      <c r="N488" s="416"/>
      <c r="O488" s="416"/>
      <c r="P488" s="416"/>
      <c r="Q488" s="416"/>
      <c r="R488" s="416"/>
      <c r="S488" s="416"/>
      <c r="T488" s="416"/>
      <c r="U488" s="416"/>
      <c r="V488" s="416"/>
      <c r="W488" s="416"/>
      <c r="X488" s="416"/>
      <c r="Y488" s="416"/>
      <c r="Z488" s="416"/>
      <c r="AA488" s="416"/>
      <c r="AB488" s="416"/>
    </row>
    <row r="489" spans="1:28" s="419" customFormat="1" x14ac:dyDescent="0.2">
      <c r="A489" s="398"/>
      <c r="B489" s="562"/>
      <c r="C489" s="562"/>
      <c r="D489" s="562"/>
      <c r="E489" s="562"/>
      <c r="F489" s="562"/>
      <c r="G489" s="562"/>
      <c r="H489" s="562"/>
      <c r="I489" s="562"/>
      <c r="J489" s="562"/>
      <c r="K489" s="549"/>
      <c r="L489" s="416"/>
      <c r="M489" s="416"/>
      <c r="N489" s="416"/>
      <c r="O489" s="416"/>
      <c r="P489" s="416"/>
      <c r="Q489" s="416"/>
      <c r="R489" s="416"/>
      <c r="S489" s="416"/>
      <c r="T489" s="416"/>
      <c r="U489" s="416"/>
      <c r="V489" s="416"/>
      <c r="W489" s="416"/>
      <c r="X489" s="416"/>
      <c r="Y489" s="416"/>
      <c r="Z489" s="416"/>
      <c r="AA489" s="416"/>
      <c r="AB489" s="416"/>
    </row>
    <row r="490" spans="1:28" s="419" customFormat="1" x14ac:dyDescent="0.2">
      <c r="A490" s="398"/>
      <c r="B490" s="562"/>
      <c r="C490" s="562"/>
      <c r="D490" s="562"/>
      <c r="E490" s="562"/>
      <c r="F490" s="562"/>
      <c r="G490" s="562"/>
      <c r="H490" s="562"/>
      <c r="I490" s="562"/>
      <c r="J490" s="562"/>
      <c r="K490" s="549"/>
      <c r="L490" s="416"/>
      <c r="M490" s="416"/>
      <c r="N490" s="416"/>
      <c r="O490" s="416"/>
      <c r="P490" s="416"/>
      <c r="Q490" s="416"/>
      <c r="R490" s="416"/>
      <c r="S490" s="416"/>
      <c r="T490" s="416"/>
      <c r="U490" s="416"/>
      <c r="V490" s="416"/>
      <c r="W490" s="416"/>
      <c r="X490" s="416"/>
      <c r="Y490" s="416"/>
      <c r="Z490" s="416"/>
      <c r="AA490" s="416"/>
      <c r="AB490" s="416"/>
    </row>
    <row r="491" spans="1:28" s="419" customFormat="1" x14ac:dyDescent="0.2">
      <c r="A491" s="398"/>
      <c r="B491" s="562"/>
      <c r="C491" s="562"/>
      <c r="D491" s="562"/>
      <c r="E491" s="562"/>
      <c r="F491" s="562"/>
      <c r="G491" s="562"/>
      <c r="H491" s="562"/>
      <c r="I491" s="562"/>
      <c r="J491" s="562"/>
      <c r="K491" s="549"/>
      <c r="L491" s="416"/>
      <c r="M491" s="416"/>
      <c r="N491" s="416"/>
      <c r="O491" s="416"/>
      <c r="P491" s="416"/>
      <c r="Q491" s="416"/>
      <c r="R491" s="416"/>
      <c r="S491" s="416"/>
      <c r="T491" s="416"/>
      <c r="U491" s="416"/>
      <c r="V491" s="416"/>
      <c r="W491" s="416"/>
      <c r="X491" s="416"/>
      <c r="Y491" s="416"/>
      <c r="Z491" s="416"/>
      <c r="AA491" s="416"/>
      <c r="AB491" s="416"/>
    </row>
    <row r="492" spans="1:28" s="419" customFormat="1" x14ac:dyDescent="0.2">
      <c r="A492" s="398"/>
      <c r="B492" s="562"/>
      <c r="C492" s="562"/>
      <c r="D492" s="562"/>
      <c r="E492" s="562"/>
      <c r="F492" s="562"/>
      <c r="G492" s="562"/>
      <c r="H492" s="562"/>
      <c r="I492" s="562"/>
      <c r="J492" s="562"/>
      <c r="K492" s="549"/>
      <c r="L492" s="416"/>
      <c r="M492" s="416"/>
      <c r="N492" s="416"/>
      <c r="O492" s="416"/>
      <c r="P492" s="416"/>
      <c r="Q492" s="416"/>
      <c r="R492" s="416"/>
      <c r="S492" s="416"/>
      <c r="T492" s="416"/>
      <c r="U492" s="416"/>
      <c r="V492" s="416"/>
      <c r="W492" s="416"/>
      <c r="X492" s="416"/>
      <c r="Y492" s="416"/>
      <c r="Z492" s="416"/>
      <c r="AA492" s="416"/>
      <c r="AB492" s="416"/>
    </row>
    <row r="493" spans="1:28" s="419" customFormat="1" x14ac:dyDescent="0.2">
      <c r="A493" s="398"/>
      <c r="B493" s="562"/>
      <c r="C493" s="562"/>
      <c r="D493" s="562"/>
      <c r="E493" s="562"/>
      <c r="F493" s="562"/>
      <c r="G493" s="562"/>
      <c r="H493" s="562"/>
      <c r="I493" s="562"/>
      <c r="J493" s="562"/>
      <c r="K493" s="549"/>
      <c r="L493" s="416"/>
      <c r="M493" s="416"/>
      <c r="N493" s="416"/>
      <c r="O493" s="416"/>
      <c r="P493" s="416"/>
      <c r="Q493" s="416"/>
      <c r="R493" s="416"/>
      <c r="S493" s="416"/>
      <c r="T493" s="416"/>
      <c r="U493" s="416"/>
      <c r="V493" s="416"/>
      <c r="W493" s="416"/>
      <c r="X493" s="416"/>
      <c r="Y493" s="416"/>
      <c r="Z493" s="416"/>
      <c r="AA493" s="416"/>
      <c r="AB493" s="416"/>
    </row>
    <row r="494" spans="1:28" s="419" customFormat="1" x14ac:dyDescent="0.2">
      <c r="A494" s="398"/>
      <c r="B494" s="562"/>
      <c r="C494" s="562"/>
      <c r="D494" s="562"/>
      <c r="E494" s="562"/>
      <c r="F494" s="562"/>
      <c r="G494" s="562"/>
      <c r="H494" s="562"/>
      <c r="I494" s="562"/>
      <c r="J494" s="562"/>
      <c r="K494" s="549"/>
      <c r="L494" s="416"/>
      <c r="M494" s="416"/>
      <c r="N494" s="416"/>
      <c r="O494" s="416"/>
      <c r="P494" s="416"/>
      <c r="Q494" s="416"/>
      <c r="R494" s="416"/>
      <c r="S494" s="416"/>
      <c r="T494" s="416"/>
      <c r="U494" s="416"/>
      <c r="V494" s="416"/>
      <c r="W494" s="416"/>
      <c r="X494" s="416"/>
      <c r="Y494" s="416"/>
      <c r="Z494" s="416"/>
      <c r="AA494" s="416"/>
      <c r="AB494" s="416"/>
    </row>
    <row r="495" spans="1:28" s="419" customFormat="1" x14ac:dyDescent="0.2">
      <c r="A495" s="398"/>
      <c r="B495" s="562"/>
      <c r="C495" s="562"/>
      <c r="D495" s="562"/>
      <c r="E495" s="562"/>
      <c r="F495" s="562"/>
      <c r="G495" s="562"/>
      <c r="H495" s="562"/>
      <c r="I495" s="562"/>
      <c r="J495" s="562"/>
      <c r="K495" s="549"/>
      <c r="L495" s="416"/>
      <c r="M495" s="416"/>
      <c r="N495" s="416"/>
      <c r="O495" s="416"/>
      <c r="P495" s="416"/>
      <c r="Q495" s="416"/>
      <c r="R495" s="416"/>
      <c r="S495" s="416"/>
      <c r="T495" s="416"/>
      <c r="U495" s="416"/>
      <c r="V495" s="416"/>
      <c r="W495" s="416"/>
      <c r="X495" s="416"/>
      <c r="Y495" s="416"/>
      <c r="Z495" s="416"/>
      <c r="AA495" s="416"/>
      <c r="AB495" s="416"/>
    </row>
    <row r="496" spans="1:28" s="419" customFormat="1" x14ac:dyDescent="0.2">
      <c r="A496" s="398"/>
      <c r="B496" s="562"/>
      <c r="C496" s="562"/>
      <c r="D496" s="562"/>
      <c r="E496" s="562"/>
      <c r="F496" s="562"/>
      <c r="G496" s="562"/>
      <c r="H496" s="562"/>
      <c r="I496" s="562"/>
      <c r="J496" s="562"/>
      <c r="K496" s="562"/>
      <c r="L496" s="416"/>
      <c r="M496" s="416"/>
      <c r="N496" s="416"/>
      <c r="O496" s="416"/>
      <c r="P496" s="416"/>
      <c r="Q496" s="416"/>
      <c r="R496" s="416"/>
      <c r="S496" s="416"/>
      <c r="T496" s="416"/>
      <c r="U496" s="416"/>
      <c r="V496" s="416"/>
      <c r="W496" s="416"/>
      <c r="X496" s="416"/>
      <c r="Y496" s="416"/>
      <c r="Z496" s="416"/>
      <c r="AA496" s="416"/>
      <c r="AB496" s="416"/>
    </row>
    <row r="497" spans="1:28" s="419" customFormat="1" x14ac:dyDescent="0.2">
      <c r="A497" s="398"/>
      <c r="B497" s="562"/>
      <c r="C497" s="562"/>
      <c r="D497" s="562"/>
      <c r="E497" s="562"/>
      <c r="F497" s="562"/>
      <c r="G497" s="562"/>
      <c r="H497" s="562"/>
      <c r="I497" s="562"/>
      <c r="J497" s="562"/>
      <c r="K497" s="549"/>
      <c r="L497" s="416"/>
      <c r="M497" s="416"/>
      <c r="N497" s="416"/>
      <c r="O497" s="416"/>
      <c r="P497" s="416"/>
      <c r="Q497" s="416"/>
      <c r="R497" s="416"/>
      <c r="S497" s="416"/>
      <c r="T497" s="416"/>
      <c r="U497" s="416"/>
      <c r="V497" s="416"/>
      <c r="W497" s="416"/>
      <c r="X497" s="416"/>
      <c r="Y497" s="416"/>
      <c r="Z497" s="416"/>
      <c r="AA497" s="416"/>
      <c r="AB497" s="416"/>
    </row>
    <row r="498" spans="1:28" s="419" customFormat="1" x14ac:dyDescent="0.2">
      <c r="A498" s="398"/>
      <c r="B498" s="562"/>
      <c r="C498" s="562"/>
      <c r="D498" s="562"/>
      <c r="E498" s="562"/>
      <c r="F498" s="562"/>
      <c r="G498" s="562"/>
      <c r="H498" s="562"/>
      <c r="I498" s="562"/>
      <c r="J498" s="562"/>
      <c r="K498" s="549"/>
      <c r="L498" s="416"/>
      <c r="M498" s="416"/>
      <c r="N498" s="416"/>
      <c r="O498" s="416"/>
      <c r="P498" s="416"/>
      <c r="Q498" s="416"/>
      <c r="R498" s="416"/>
      <c r="S498" s="416"/>
      <c r="T498" s="416"/>
      <c r="U498" s="416"/>
      <c r="V498" s="416"/>
      <c r="W498" s="416"/>
      <c r="X498" s="416"/>
      <c r="Y498" s="416"/>
      <c r="Z498" s="416"/>
      <c r="AA498" s="416"/>
      <c r="AB498" s="416"/>
    </row>
    <row r="499" spans="1:28" s="419" customFormat="1" x14ac:dyDescent="0.2">
      <c r="A499" s="398"/>
      <c r="B499" s="562"/>
      <c r="C499" s="562"/>
      <c r="D499" s="562"/>
      <c r="E499" s="562"/>
      <c r="F499" s="562"/>
      <c r="G499" s="562"/>
      <c r="H499" s="562"/>
      <c r="I499" s="562"/>
      <c r="J499" s="562"/>
      <c r="K499" s="549"/>
      <c r="L499" s="416"/>
      <c r="M499" s="416"/>
      <c r="N499" s="416"/>
      <c r="O499" s="416"/>
      <c r="P499" s="416"/>
      <c r="Q499" s="416"/>
      <c r="R499" s="416"/>
      <c r="S499" s="416"/>
      <c r="T499" s="416"/>
      <c r="U499" s="416"/>
      <c r="V499" s="416"/>
      <c r="W499" s="416"/>
      <c r="X499" s="416"/>
      <c r="Y499" s="416"/>
      <c r="Z499" s="416"/>
      <c r="AA499" s="416"/>
      <c r="AB499" s="416"/>
    </row>
    <row r="500" spans="1:28" s="419" customFormat="1" x14ac:dyDescent="0.2">
      <c r="A500" s="398"/>
      <c r="B500" s="562"/>
      <c r="C500" s="562"/>
      <c r="D500" s="562"/>
      <c r="E500" s="562"/>
      <c r="F500" s="562"/>
      <c r="G500" s="562"/>
      <c r="H500" s="562"/>
      <c r="I500" s="562"/>
      <c r="J500" s="562"/>
      <c r="K500" s="549"/>
      <c r="L500" s="416"/>
      <c r="M500" s="416"/>
      <c r="N500" s="416"/>
      <c r="O500" s="416"/>
      <c r="P500" s="416"/>
      <c r="Q500" s="416"/>
      <c r="R500" s="416"/>
      <c r="S500" s="416"/>
      <c r="T500" s="416"/>
      <c r="U500" s="416"/>
      <c r="V500" s="416"/>
      <c r="W500" s="416"/>
      <c r="X500" s="416"/>
      <c r="Y500" s="416"/>
      <c r="Z500" s="416"/>
      <c r="AA500" s="416"/>
      <c r="AB500" s="416"/>
    </row>
    <row r="501" spans="1:28" s="419" customFormat="1" x14ac:dyDescent="0.2">
      <c r="A501" s="398"/>
      <c r="B501" s="562"/>
      <c r="C501" s="562"/>
      <c r="D501" s="562"/>
      <c r="E501" s="562"/>
      <c r="F501" s="562"/>
      <c r="G501" s="562"/>
      <c r="H501" s="562"/>
      <c r="I501" s="562"/>
      <c r="J501" s="562"/>
      <c r="K501" s="549"/>
      <c r="L501" s="416"/>
      <c r="M501" s="416"/>
      <c r="N501" s="416"/>
      <c r="O501" s="416"/>
      <c r="P501" s="416"/>
      <c r="Q501" s="416"/>
      <c r="R501" s="416"/>
      <c r="S501" s="416"/>
      <c r="T501" s="416"/>
      <c r="U501" s="416"/>
      <c r="V501" s="416"/>
      <c r="W501" s="416"/>
      <c r="X501" s="416"/>
      <c r="Y501" s="416"/>
      <c r="Z501" s="416"/>
      <c r="AA501" s="416"/>
      <c r="AB501" s="416"/>
    </row>
    <row r="502" spans="1:28" s="419" customFormat="1" x14ac:dyDescent="0.2">
      <c r="A502" s="398"/>
      <c r="B502" s="562"/>
      <c r="C502" s="562"/>
      <c r="D502" s="562"/>
      <c r="E502" s="562"/>
      <c r="F502" s="562"/>
      <c r="G502" s="562"/>
      <c r="H502" s="562"/>
      <c r="I502" s="562"/>
      <c r="J502" s="562"/>
      <c r="K502" s="549"/>
      <c r="L502" s="416"/>
      <c r="M502" s="416"/>
      <c r="N502" s="416"/>
      <c r="O502" s="416"/>
      <c r="P502" s="416"/>
      <c r="Q502" s="416"/>
      <c r="R502" s="416"/>
      <c r="S502" s="416"/>
      <c r="T502" s="416"/>
      <c r="U502" s="416"/>
      <c r="V502" s="416"/>
      <c r="W502" s="416"/>
      <c r="X502" s="416"/>
      <c r="Y502" s="416"/>
      <c r="Z502" s="416"/>
      <c r="AA502" s="416"/>
      <c r="AB502" s="416"/>
    </row>
    <row r="503" spans="1:28" s="419" customFormat="1" x14ac:dyDescent="0.2">
      <c r="A503" s="398"/>
      <c r="B503" s="562"/>
      <c r="C503" s="562"/>
      <c r="D503" s="562"/>
      <c r="E503" s="562"/>
      <c r="F503" s="562"/>
      <c r="G503" s="562"/>
      <c r="H503" s="562"/>
      <c r="I503" s="562"/>
      <c r="J503" s="562"/>
      <c r="K503" s="549"/>
      <c r="L503" s="416"/>
      <c r="M503" s="416"/>
      <c r="N503" s="416"/>
      <c r="O503" s="416"/>
      <c r="P503" s="416"/>
      <c r="Q503" s="416"/>
      <c r="R503" s="416"/>
      <c r="S503" s="416"/>
      <c r="T503" s="416"/>
      <c r="U503" s="416"/>
      <c r="V503" s="416"/>
      <c r="W503" s="416"/>
      <c r="X503" s="416"/>
      <c r="Y503" s="416"/>
      <c r="Z503" s="416"/>
      <c r="AA503" s="416"/>
      <c r="AB503" s="416"/>
    </row>
    <row r="504" spans="1:28" s="419" customFormat="1" x14ac:dyDescent="0.2">
      <c r="A504" s="398"/>
      <c r="B504" s="562"/>
      <c r="C504" s="562"/>
      <c r="D504" s="562"/>
      <c r="E504" s="562"/>
      <c r="F504" s="562"/>
      <c r="G504" s="562"/>
      <c r="H504" s="562"/>
      <c r="I504" s="562"/>
      <c r="J504" s="562"/>
      <c r="K504" s="549"/>
      <c r="L504" s="416"/>
      <c r="M504" s="416"/>
      <c r="N504" s="416"/>
      <c r="O504" s="416"/>
      <c r="P504" s="416"/>
      <c r="Q504" s="416"/>
      <c r="R504" s="416"/>
      <c r="S504" s="416"/>
      <c r="T504" s="416"/>
      <c r="U504" s="416"/>
      <c r="V504" s="416"/>
      <c r="W504" s="416"/>
      <c r="X504" s="416"/>
      <c r="Y504" s="416"/>
      <c r="Z504" s="416"/>
      <c r="AA504" s="416"/>
      <c r="AB504" s="416"/>
    </row>
    <row r="505" spans="1:28" s="419" customFormat="1" x14ac:dyDescent="0.2">
      <c r="A505" s="398"/>
      <c r="B505" s="562"/>
      <c r="C505" s="562"/>
      <c r="D505" s="562"/>
      <c r="E505" s="562"/>
      <c r="F505" s="562"/>
      <c r="G505" s="562"/>
      <c r="H505" s="562"/>
      <c r="I505" s="562"/>
      <c r="J505" s="562"/>
      <c r="K505" s="549"/>
      <c r="L505" s="416"/>
      <c r="M505" s="416"/>
      <c r="N505" s="416"/>
      <c r="O505" s="416"/>
      <c r="P505" s="416"/>
      <c r="Q505" s="416"/>
      <c r="R505" s="416"/>
      <c r="S505" s="416"/>
      <c r="T505" s="416"/>
      <c r="U505" s="416"/>
      <c r="V505" s="416"/>
      <c r="W505" s="416"/>
      <c r="X505" s="416"/>
      <c r="Y505" s="416"/>
      <c r="Z505" s="416"/>
      <c r="AA505" s="416"/>
      <c r="AB505" s="416"/>
    </row>
    <row r="506" spans="1:28" s="419" customFormat="1" x14ac:dyDescent="0.2">
      <c r="A506" s="398"/>
      <c r="B506" s="562"/>
      <c r="C506" s="562"/>
      <c r="D506" s="562"/>
      <c r="E506" s="562"/>
      <c r="F506" s="562"/>
      <c r="G506" s="562"/>
      <c r="H506" s="562"/>
      <c r="I506" s="562"/>
      <c r="J506" s="562"/>
      <c r="K506" s="549"/>
      <c r="L506" s="416"/>
      <c r="M506" s="416"/>
      <c r="N506" s="416"/>
      <c r="O506" s="416"/>
      <c r="P506" s="416"/>
      <c r="Q506" s="416"/>
      <c r="R506" s="416"/>
      <c r="S506" s="416"/>
      <c r="T506" s="416"/>
      <c r="U506" s="416"/>
      <c r="V506" s="416"/>
      <c r="W506" s="416"/>
      <c r="X506" s="416"/>
      <c r="Y506" s="416"/>
      <c r="Z506" s="416"/>
      <c r="AA506" s="416"/>
      <c r="AB506" s="416"/>
    </row>
    <row r="507" spans="1:28" s="419" customFormat="1" x14ac:dyDescent="0.2">
      <c r="A507" s="398"/>
      <c r="B507" s="562"/>
      <c r="C507" s="562"/>
      <c r="D507" s="562"/>
      <c r="E507" s="562"/>
      <c r="F507" s="562"/>
      <c r="G507" s="562"/>
      <c r="H507" s="562"/>
      <c r="I507" s="562"/>
      <c r="J507" s="562"/>
      <c r="K507" s="562"/>
      <c r="L507" s="416"/>
      <c r="M507" s="416"/>
      <c r="N507" s="416"/>
      <c r="O507" s="416"/>
      <c r="P507" s="416"/>
      <c r="Q507" s="416"/>
      <c r="R507" s="416"/>
      <c r="S507" s="416"/>
      <c r="T507" s="416"/>
      <c r="U507" s="416"/>
      <c r="V507" s="416"/>
      <c r="W507" s="416"/>
      <c r="X507" s="416"/>
      <c r="Y507" s="416"/>
      <c r="Z507" s="416"/>
      <c r="AA507" s="416"/>
      <c r="AB507" s="416"/>
    </row>
    <row r="508" spans="1:28" s="419" customFormat="1" x14ac:dyDescent="0.2">
      <c r="A508" s="398"/>
      <c r="B508" s="562"/>
      <c r="C508" s="562"/>
      <c r="D508" s="562"/>
      <c r="E508" s="562"/>
      <c r="F508" s="562"/>
      <c r="G508" s="562"/>
      <c r="H508" s="562"/>
      <c r="I508" s="562"/>
      <c r="J508" s="562"/>
      <c r="K508" s="549"/>
      <c r="L508" s="416"/>
      <c r="M508" s="416"/>
      <c r="N508" s="416"/>
      <c r="O508" s="416"/>
      <c r="P508" s="416"/>
      <c r="Q508" s="416"/>
      <c r="R508" s="416"/>
      <c r="S508" s="416"/>
      <c r="T508" s="416"/>
      <c r="U508" s="416"/>
      <c r="V508" s="416"/>
      <c r="W508" s="416"/>
      <c r="X508" s="416"/>
      <c r="Y508" s="416"/>
      <c r="Z508" s="416"/>
      <c r="AA508" s="416"/>
      <c r="AB508" s="416"/>
    </row>
    <row r="509" spans="1:28" s="419" customFormat="1" x14ac:dyDescent="0.2">
      <c r="A509" s="398"/>
      <c r="B509" s="562"/>
      <c r="C509" s="562"/>
      <c r="D509" s="562"/>
      <c r="E509" s="562"/>
      <c r="F509" s="562"/>
      <c r="G509" s="562"/>
      <c r="H509" s="562"/>
      <c r="I509" s="562"/>
      <c r="J509" s="562"/>
      <c r="K509" s="549"/>
      <c r="L509" s="416"/>
      <c r="M509" s="416"/>
      <c r="N509" s="416"/>
      <c r="O509" s="416"/>
      <c r="P509" s="416"/>
      <c r="Q509" s="416"/>
      <c r="R509" s="416"/>
      <c r="S509" s="416"/>
      <c r="T509" s="416"/>
      <c r="U509" s="416"/>
      <c r="V509" s="416"/>
      <c r="W509" s="416"/>
      <c r="X509" s="416"/>
      <c r="Y509" s="416"/>
      <c r="Z509" s="416"/>
      <c r="AA509" s="416"/>
      <c r="AB509" s="416"/>
    </row>
    <row r="510" spans="1:28" s="419" customFormat="1" x14ac:dyDescent="0.2">
      <c r="A510" s="398"/>
      <c r="B510" s="562"/>
      <c r="C510" s="562"/>
      <c r="D510" s="562"/>
      <c r="E510" s="562"/>
      <c r="F510" s="562"/>
      <c r="G510" s="562"/>
      <c r="H510" s="562"/>
      <c r="I510" s="562"/>
      <c r="J510" s="562"/>
      <c r="K510" s="549"/>
      <c r="L510" s="416"/>
      <c r="M510" s="416"/>
      <c r="N510" s="416"/>
      <c r="O510" s="416"/>
      <c r="P510" s="416"/>
      <c r="Q510" s="416"/>
      <c r="R510" s="416"/>
      <c r="S510" s="416"/>
      <c r="T510" s="416"/>
      <c r="U510" s="416"/>
      <c r="V510" s="416"/>
      <c r="W510" s="416"/>
      <c r="X510" s="416"/>
      <c r="Y510" s="416"/>
      <c r="Z510" s="416"/>
      <c r="AA510" s="416"/>
      <c r="AB510" s="416"/>
    </row>
    <row r="511" spans="1:28" s="419" customFormat="1" x14ac:dyDescent="0.2">
      <c r="A511" s="398"/>
      <c r="B511" s="562"/>
      <c r="C511" s="562"/>
      <c r="D511" s="562"/>
      <c r="E511" s="562"/>
      <c r="F511" s="562"/>
      <c r="G511" s="562"/>
      <c r="H511" s="562"/>
      <c r="I511" s="562"/>
      <c r="J511" s="562"/>
      <c r="K511" s="549"/>
      <c r="L511" s="416"/>
      <c r="M511" s="416"/>
      <c r="N511" s="416"/>
      <c r="O511" s="416"/>
      <c r="P511" s="416"/>
      <c r="Q511" s="416"/>
      <c r="R511" s="416"/>
      <c r="S511" s="416"/>
      <c r="T511" s="416"/>
      <c r="U511" s="416"/>
      <c r="V511" s="416"/>
      <c r="W511" s="416"/>
      <c r="X511" s="416"/>
      <c r="Y511" s="416"/>
      <c r="Z511" s="416"/>
      <c r="AA511" s="416"/>
      <c r="AB511" s="416"/>
    </row>
    <row r="512" spans="1:28" s="419" customFormat="1" x14ac:dyDescent="0.2">
      <c r="A512" s="398"/>
      <c r="B512" s="562"/>
      <c r="C512" s="562"/>
      <c r="D512" s="562"/>
      <c r="E512" s="562"/>
      <c r="F512" s="562"/>
      <c r="G512" s="562"/>
      <c r="H512" s="562"/>
      <c r="I512" s="562"/>
      <c r="J512" s="562"/>
      <c r="K512" s="549"/>
      <c r="L512" s="416"/>
      <c r="M512" s="416"/>
      <c r="N512" s="416"/>
      <c r="O512" s="416"/>
      <c r="P512" s="416"/>
      <c r="Q512" s="416"/>
      <c r="R512" s="416"/>
      <c r="S512" s="416"/>
      <c r="T512" s="416"/>
      <c r="U512" s="416"/>
      <c r="V512" s="416"/>
      <c r="W512" s="416"/>
      <c r="X512" s="416"/>
      <c r="Y512" s="416"/>
      <c r="Z512" s="416"/>
      <c r="AA512" s="416"/>
      <c r="AB512" s="416"/>
    </row>
    <row r="513" spans="1:28" s="419" customFormat="1" x14ac:dyDescent="0.2">
      <c r="A513" s="398"/>
      <c r="B513" s="562"/>
      <c r="C513" s="562"/>
      <c r="D513" s="562"/>
      <c r="E513" s="562"/>
      <c r="F513" s="562"/>
      <c r="G513" s="562"/>
      <c r="H513" s="562"/>
      <c r="I513" s="562"/>
      <c r="J513" s="562"/>
      <c r="K513" s="549"/>
      <c r="L513" s="416"/>
      <c r="M513" s="416"/>
      <c r="N513" s="416"/>
      <c r="O513" s="416"/>
      <c r="P513" s="416"/>
      <c r="Q513" s="416"/>
      <c r="R513" s="416"/>
      <c r="S513" s="416"/>
      <c r="T513" s="416"/>
      <c r="U513" s="416"/>
      <c r="V513" s="416"/>
      <c r="W513" s="416"/>
      <c r="X513" s="416"/>
      <c r="Y513" s="416"/>
      <c r="Z513" s="416"/>
      <c r="AA513" s="416"/>
      <c r="AB513" s="416"/>
    </row>
    <row r="514" spans="1:28" s="419" customFormat="1" x14ac:dyDescent="0.2">
      <c r="A514" s="398"/>
      <c r="B514" s="562"/>
      <c r="C514" s="562"/>
      <c r="D514" s="562"/>
      <c r="E514" s="562"/>
      <c r="F514" s="562"/>
      <c r="G514" s="562"/>
      <c r="H514" s="562"/>
      <c r="I514" s="562"/>
      <c r="J514" s="562"/>
      <c r="K514" s="549"/>
      <c r="L514" s="416"/>
      <c r="M514" s="416"/>
      <c r="N514" s="416"/>
      <c r="O514" s="416"/>
      <c r="P514" s="416"/>
      <c r="Q514" s="416"/>
      <c r="R514" s="416"/>
      <c r="S514" s="416"/>
      <c r="T514" s="416"/>
      <c r="U514" s="416"/>
      <c r="V514" s="416"/>
      <c r="W514" s="416"/>
      <c r="X514" s="416"/>
      <c r="Y514" s="416"/>
      <c r="Z514" s="416"/>
      <c r="AA514" s="416"/>
      <c r="AB514" s="416"/>
    </row>
    <row r="515" spans="1:28" s="419" customFormat="1" x14ac:dyDescent="0.2">
      <c r="A515" s="398"/>
      <c r="B515" s="562"/>
      <c r="C515" s="562"/>
      <c r="D515" s="562"/>
      <c r="E515" s="562"/>
      <c r="F515" s="562"/>
      <c r="G515" s="562"/>
      <c r="H515" s="562"/>
      <c r="I515" s="562"/>
      <c r="J515" s="562"/>
      <c r="K515" s="549"/>
      <c r="L515" s="416"/>
      <c r="M515" s="416"/>
      <c r="N515" s="416"/>
      <c r="O515" s="416"/>
      <c r="P515" s="416"/>
      <c r="Q515" s="416"/>
      <c r="R515" s="416"/>
      <c r="S515" s="416"/>
      <c r="T515" s="416"/>
      <c r="U515" s="416"/>
      <c r="V515" s="416"/>
      <c r="W515" s="416"/>
      <c r="X515" s="416"/>
      <c r="Y515" s="416"/>
      <c r="Z515" s="416"/>
      <c r="AA515" s="416"/>
      <c r="AB515" s="416"/>
    </row>
    <row r="516" spans="1:28" s="419" customFormat="1" x14ac:dyDescent="0.2">
      <c r="A516" s="398"/>
      <c r="B516" s="562"/>
      <c r="C516" s="562"/>
      <c r="D516" s="562"/>
      <c r="E516" s="562"/>
      <c r="F516" s="562"/>
      <c r="G516" s="562"/>
      <c r="H516" s="562"/>
      <c r="I516" s="562"/>
      <c r="J516" s="562"/>
      <c r="K516" s="549"/>
      <c r="L516" s="416"/>
      <c r="M516" s="416"/>
      <c r="N516" s="416"/>
      <c r="O516" s="416"/>
      <c r="P516" s="416"/>
      <c r="Q516" s="416"/>
      <c r="R516" s="416"/>
      <c r="S516" s="416"/>
      <c r="T516" s="416"/>
      <c r="U516" s="416"/>
      <c r="V516" s="416"/>
      <c r="W516" s="416"/>
      <c r="X516" s="416"/>
      <c r="Y516" s="416"/>
      <c r="Z516" s="416"/>
      <c r="AA516" s="416"/>
      <c r="AB516" s="416"/>
    </row>
    <row r="517" spans="1:28" s="419" customFormat="1" x14ac:dyDescent="0.2">
      <c r="A517" s="398"/>
      <c r="B517" s="562"/>
      <c r="C517" s="562"/>
      <c r="D517" s="562"/>
      <c r="E517" s="562"/>
      <c r="F517" s="562"/>
      <c r="G517" s="562"/>
      <c r="H517" s="562"/>
      <c r="I517" s="562"/>
      <c r="J517" s="562"/>
      <c r="K517" s="549"/>
      <c r="L517" s="416"/>
      <c r="M517" s="416"/>
      <c r="N517" s="416"/>
      <c r="O517" s="416"/>
      <c r="P517" s="416"/>
      <c r="Q517" s="416"/>
      <c r="R517" s="416"/>
      <c r="S517" s="416"/>
      <c r="T517" s="416"/>
      <c r="U517" s="416"/>
      <c r="V517" s="416"/>
      <c r="W517" s="416"/>
      <c r="X517" s="416"/>
      <c r="Y517" s="416"/>
      <c r="Z517" s="416"/>
      <c r="AA517" s="416"/>
      <c r="AB517" s="416"/>
    </row>
    <row r="518" spans="1:28" s="419" customFormat="1" x14ac:dyDescent="0.2">
      <c r="A518" s="398"/>
      <c r="B518" s="562"/>
      <c r="C518" s="562"/>
      <c r="D518" s="562"/>
      <c r="E518" s="562"/>
      <c r="F518" s="562"/>
      <c r="G518" s="562"/>
      <c r="H518" s="562"/>
      <c r="I518" s="562"/>
      <c r="J518" s="562"/>
      <c r="K518" s="562"/>
      <c r="L518" s="416"/>
      <c r="M518" s="416"/>
      <c r="N518" s="416"/>
      <c r="O518" s="416"/>
      <c r="P518" s="416"/>
      <c r="Q518" s="416"/>
      <c r="R518" s="416"/>
      <c r="S518" s="416"/>
      <c r="T518" s="416"/>
      <c r="U518" s="416"/>
      <c r="V518" s="416"/>
      <c r="W518" s="416"/>
      <c r="X518" s="416"/>
      <c r="Y518" s="416"/>
      <c r="Z518" s="416"/>
      <c r="AA518" s="416"/>
      <c r="AB518" s="416"/>
    </row>
    <row r="519" spans="1:28" s="419" customFormat="1" x14ac:dyDescent="0.2">
      <c r="A519" s="398"/>
      <c r="B519" s="562"/>
      <c r="C519" s="562"/>
      <c r="D519" s="562"/>
      <c r="E519" s="562"/>
      <c r="F519" s="562"/>
      <c r="G519" s="562"/>
      <c r="H519" s="562"/>
      <c r="I519" s="562"/>
      <c r="J519" s="562"/>
      <c r="K519" s="549"/>
      <c r="L519" s="416"/>
      <c r="M519" s="416"/>
      <c r="N519" s="416"/>
      <c r="O519" s="416"/>
      <c r="P519" s="416"/>
      <c r="Q519" s="416"/>
      <c r="R519" s="416"/>
      <c r="S519" s="416"/>
      <c r="T519" s="416"/>
      <c r="U519" s="416"/>
      <c r="V519" s="416"/>
      <c r="W519" s="416"/>
      <c r="X519" s="416"/>
      <c r="Y519" s="416"/>
      <c r="Z519" s="416"/>
      <c r="AA519" s="416"/>
      <c r="AB519" s="416"/>
    </row>
    <row r="520" spans="1:28" s="419" customFormat="1" x14ac:dyDescent="0.2">
      <c r="A520" s="398"/>
      <c r="B520" s="562"/>
      <c r="C520" s="562"/>
      <c r="D520" s="562"/>
      <c r="E520" s="562"/>
      <c r="F520" s="562"/>
      <c r="G520" s="562"/>
      <c r="H520" s="562"/>
      <c r="I520" s="562"/>
      <c r="J520" s="562"/>
      <c r="K520" s="549"/>
      <c r="L520" s="416"/>
      <c r="M520" s="416"/>
      <c r="N520" s="416"/>
      <c r="O520" s="416"/>
      <c r="P520" s="416"/>
      <c r="Q520" s="416"/>
      <c r="R520" s="416"/>
      <c r="S520" s="416"/>
      <c r="T520" s="416"/>
      <c r="U520" s="416"/>
      <c r="V520" s="416"/>
      <c r="W520" s="416"/>
      <c r="X520" s="416"/>
      <c r="Y520" s="416"/>
      <c r="Z520" s="416"/>
      <c r="AA520" s="416"/>
      <c r="AB520" s="416"/>
    </row>
    <row r="521" spans="1:28" s="419" customFormat="1" x14ac:dyDescent="0.2">
      <c r="A521" s="398"/>
      <c r="B521" s="562"/>
      <c r="C521" s="562"/>
      <c r="D521" s="562"/>
      <c r="E521" s="562"/>
      <c r="F521" s="562"/>
      <c r="G521" s="562"/>
      <c r="H521" s="562"/>
      <c r="I521" s="562"/>
      <c r="J521" s="562"/>
      <c r="K521" s="549"/>
      <c r="L521" s="416"/>
      <c r="M521" s="416"/>
      <c r="N521" s="416"/>
      <c r="O521" s="416"/>
      <c r="P521" s="416"/>
      <c r="Q521" s="416"/>
      <c r="R521" s="416"/>
      <c r="S521" s="416"/>
      <c r="T521" s="416"/>
      <c r="U521" s="416"/>
      <c r="V521" s="416"/>
      <c r="W521" s="416"/>
      <c r="X521" s="416"/>
      <c r="Y521" s="416"/>
      <c r="Z521" s="416"/>
      <c r="AA521" s="416"/>
      <c r="AB521" s="416"/>
    </row>
    <row r="522" spans="1:28" s="419" customFormat="1" x14ac:dyDescent="0.2">
      <c r="A522" s="398"/>
      <c r="B522" s="562"/>
      <c r="C522" s="562"/>
      <c r="D522" s="562"/>
      <c r="E522" s="562"/>
      <c r="F522" s="562"/>
      <c r="G522" s="562"/>
      <c r="H522" s="562"/>
      <c r="I522" s="562"/>
      <c r="J522" s="562"/>
      <c r="K522" s="549"/>
      <c r="L522" s="416"/>
      <c r="M522" s="416"/>
      <c r="N522" s="416"/>
      <c r="O522" s="416"/>
      <c r="P522" s="416"/>
      <c r="Q522" s="416"/>
      <c r="R522" s="416"/>
      <c r="S522" s="416"/>
      <c r="T522" s="416"/>
      <c r="U522" s="416"/>
      <c r="V522" s="416"/>
      <c r="W522" s="416"/>
      <c r="X522" s="416"/>
      <c r="Y522" s="416"/>
      <c r="Z522" s="416"/>
      <c r="AA522" s="416"/>
      <c r="AB522" s="416"/>
    </row>
    <row r="523" spans="1:28" s="419" customFormat="1" x14ac:dyDescent="0.2">
      <c r="A523" s="398"/>
      <c r="B523" s="562"/>
      <c r="C523" s="562"/>
      <c r="D523" s="562"/>
      <c r="E523" s="562"/>
      <c r="F523" s="562"/>
      <c r="G523" s="562"/>
      <c r="H523" s="562"/>
      <c r="I523" s="562"/>
      <c r="J523" s="562"/>
      <c r="K523" s="549"/>
      <c r="L523" s="416"/>
      <c r="M523" s="416"/>
      <c r="N523" s="416"/>
      <c r="O523" s="416"/>
      <c r="P523" s="416"/>
      <c r="Q523" s="416"/>
      <c r="R523" s="416"/>
      <c r="S523" s="416"/>
      <c r="T523" s="416"/>
      <c r="U523" s="416"/>
      <c r="V523" s="416"/>
      <c r="W523" s="416"/>
      <c r="X523" s="416"/>
      <c r="Y523" s="416"/>
      <c r="Z523" s="416"/>
      <c r="AA523" s="416"/>
      <c r="AB523" s="416"/>
    </row>
    <row r="524" spans="1:28" s="419" customFormat="1" x14ac:dyDescent="0.2">
      <c r="A524" s="398"/>
      <c r="B524" s="562"/>
      <c r="C524" s="562"/>
      <c r="D524" s="562"/>
      <c r="E524" s="562"/>
      <c r="F524" s="562"/>
      <c r="G524" s="562"/>
      <c r="H524" s="562"/>
      <c r="I524" s="562"/>
      <c r="J524" s="562"/>
      <c r="K524" s="549"/>
      <c r="L524" s="416"/>
      <c r="M524" s="416"/>
      <c r="N524" s="416"/>
      <c r="O524" s="416"/>
      <c r="P524" s="416"/>
      <c r="Q524" s="416"/>
      <c r="R524" s="416"/>
      <c r="S524" s="416"/>
      <c r="T524" s="416"/>
      <c r="U524" s="416"/>
      <c r="V524" s="416"/>
      <c r="W524" s="416"/>
      <c r="X524" s="416"/>
      <c r="Y524" s="416"/>
      <c r="Z524" s="416"/>
      <c r="AA524" s="416"/>
      <c r="AB524" s="416"/>
    </row>
    <row r="525" spans="1:28" s="419" customFormat="1" x14ac:dyDescent="0.2">
      <c r="A525" s="398"/>
      <c r="B525" s="562"/>
      <c r="C525" s="562"/>
      <c r="D525" s="562"/>
      <c r="E525" s="562"/>
      <c r="F525" s="562"/>
      <c r="G525" s="562"/>
      <c r="H525" s="562"/>
      <c r="I525" s="562"/>
      <c r="J525" s="562"/>
      <c r="K525" s="549"/>
      <c r="L525" s="416"/>
      <c r="M525" s="416"/>
      <c r="N525" s="416"/>
      <c r="O525" s="416"/>
      <c r="P525" s="416"/>
      <c r="Q525" s="416"/>
      <c r="R525" s="416"/>
      <c r="S525" s="416"/>
      <c r="T525" s="416"/>
      <c r="U525" s="416"/>
      <c r="V525" s="416"/>
      <c r="W525" s="416"/>
      <c r="X525" s="416"/>
      <c r="Y525" s="416"/>
      <c r="Z525" s="416"/>
      <c r="AA525" s="416"/>
      <c r="AB525" s="416"/>
    </row>
    <row r="526" spans="1:28" s="419" customFormat="1" x14ac:dyDescent="0.2">
      <c r="A526" s="398"/>
      <c r="B526" s="562"/>
      <c r="C526" s="562"/>
      <c r="D526" s="562"/>
      <c r="E526" s="562"/>
      <c r="F526" s="562"/>
      <c r="G526" s="562"/>
      <c r="H526" s="562"/>
      <c r="I526" s="562"/>
      <c r="J526" s="562"/>
      <c r="K526" s="549"/>
      <c r="L526" s="416"/>
      <c r="M526" s="416"/>
      <c r="N526" s="416"/>
      <c r="O526" s="416"/>
      <c r="P526" s="416"/>
      <c r="Q526" s="416"/>
      <c r="R526" s="416"/>
      <c r="S526" s="416"/>
      <c r="T526" s="416"/>
      <c r="U526" s="416"/>
      <c r="V526" s="416"/>
      <c r="W526" s="416"/>
      <c r="X526" s="416"/>
      <c r="Y526" s="416"/>
      <c r="Z526" s="416"/>
      <c r="AA526" s="416"/>
      <c r="AB526" s="416"/>
    </row>
    <row r="527" spans="1:28" s="419" customFormat="1" x14ac:dyDescent="0.2">
      <c r="A527" s="398"/>
      <c r="B527" s="562"/>
      <c r="C527" s="562"/>
      <c r="D527" s="562"/>
      <c r="E527" s="562"/>
      <c r="F527" s="562"/>
      <c r="G527" s="562"/>
      <c r="H527" s="562"/>
      <c r="I527" s="562"/>
      <c r="J527" s="562"/>
      <c r="K527" s="549"/>
      <c r="L527" s="416"/>
      <c r="M527" s="416"/>
      <c r="N527" s="416"/>
      <c r="O527" s="416"/>
      <c r="P527" s="416"/>
      <c r="Q527" s="416"/>
      <c r="R527" s="416"/>
      <c r="S527" s="416"/>
      <c r="T527" s="416"/>
      <c r="U527" s="416"/>
      <c r="V527" s="416"/>
      <c r="W527" s="416"/>
      <c r="X527" s="416"/>
      <c r="Y527" s="416"/>
      <c r="Z527" s="416"/>
      <c r="AA527" s="416"/>
      <c r="AB527" s="416"/>
    </row>
    <row r="528" spans="1:28" s="419" customFormat="1" x14ac:dyDescent="0.2">
      <c r="A528" s="398"/>
      <c r="B528" s="562"/>
      <c r="C528" s="562"/>
      <c r="D528" s="562"/>
      <c r="E528" s="562"/>
      <c r="F528" s="562"/>
      <c r="G528" s="562"/>
      <c r="H528" s="562"/>
      <c r="I528" s="562"/>
      <c r="J528" s="562"/>
      <c r="K528" s="549"/>
      <c r="L528" s="416"/>
      <c r="M528" s="416"/>
      <c r="N528" s="416"/>
      <c r="O528" s="416"/>
      <c r="P528" s="416"/>
      <c r="Q528" s="416"/>
      <c r="R528" s="416"/>
      <c r="S528" s="416"/>
      <c r="T528" s="416"/>
      <c r="U528" s="416"/>
      <c r="V528" s="416"/>
      <c r="W528" s="416"/>
      <c r="X528" s="416"/>
      <c r="Y528" s="416"/>
      <c r="Z528" s="416"/>
      <c r="AA528" s="416"/>
      <c r="AB528" s="416"/>
    </row>
    <row r="529" spans="1:28" s="419" customFormat="1" x14ac:dyDescent="0.2">
      <c r="A529" s="398"/>
      <c r="B529" s="562"/>
      <c r="C529" s="562"/>
      <c r="D529" s="562"/>
      <c r="E529" s="562"/>
      <c r="F529" s="562"/>
      <c r="G529" s="562"/>
      <c r="H529" s="562"/>
      <c r="I529" s="562"/>
      <c r="J529" s="562"/>
      <c r="K529" s="562"/>
      <c r="L529" s="416"/>
      <c r="M529" s="416"/>
      <c r="N529" s="416"/>
      <c r="O529" s="416"/>
      <c r="P529" s="416"/>
      <c r="Q529" s="416"/>
      <c r="R529" s="416"/>
      <c r="S529" s="416"/>
      <c r="T529" s="416"/>
      <c r="U529" s="416"/>
      <c r="V529" s="416"/>
      <c r="W529" s="416"/>
      <c r="X529" s="416"/>
      <c r="Y529" s="416"/>
      <c r="Z529" s="416"/>
      <c r="AA529" s="416"/>
      <c r="AB529" s="416"/>
    </row>
    <row r="530" spans="1:28" s="419" customFormat="1" x14ac:dyDescent="0.2">
      <c r="A530" s="398"/>
      <c r="B530" s="562"/>
      <c r="C530" s="562"/>
      <c r="D530" s="562"/>
      <c r="E530" s="562"/>
      <c r="F530" s="562"/>
      <c r="G530" s="562"/>
      <c r="H530" s="562"/>
      <c r="I530" s="562"/>
      <c r="J530" s="562"/>
      <c r="K530" s="549"/>
      <c r="L530" s="416"/>
      <c r="M530" s="416"/>
      <c r="N530" s="416"/>
      <c r="O530" s="416"/>
      <c r="P530" s="416"/>
      <c r="Q530" s="416"/>
      <c r="R530" s="416"/>
      <c r="S530" s="416"/>
      <c r="T530" s="416"/>
      <c r="U530" s="416"/>
      <c r="V530" s="416"/>
      <c r="W530" s="416"/>
      <c r="X530" s="416"/>
      <c r="Y530" s="416"/>
      <c r="Z530" s="416"/>
      <c r="AA530" s="416"/>
      <c r="AB530" s="416"/>
    </row>
    <row r="531" spans="1:28" s="419" customFormat="1" x14ac:dyDescent="0.2">
      <c r="A531" s="398"/>
      <c r="B531" s="562"/>
      <c r="C531" s="562"/>
      <c r="D531" s="562"/>
      <c r="E531" s="562"/>
      <c r="F531" s="562"/>
      <c r="G531" s="562"/>
      <c r="H531" s="562"/>
      <c r="I531" s="562"/>
      <c r="J531" s="562"/>
      <c r="K531" s="549"/>
      <c r="L531" s="416"/>
      <c r="M531" s="416"/>
      <c r="N531" s="416"/>
      <c r="O531" s="416"/>
      <c r="P531" s="416"/>
      <c r="Q531" s="416"/>
      <c r="R531" s="416"/>
      <c r="S531" s="416"/>
      <c r="T531" s="416"/>
      <c r="U531" s="416"/>
      <c r="V531" s="416"/>
      <c r="W531" s="416"/>
      <c r="X531" s="416"/>
      <c r="Y531" s="416"/>
      <c r="Z531" s="416"/>
      <c r="AA531" s="416"/>
      <c r="AB531" s="416"/>
    </row>
    <row r="532" spans="1:28" s="419" customFormat="1" x14ac:dyDescent="0.2">
      <c r="A532" s="398"/>
      <c r="B532" s="562"/>
      <c r="C532" s="562"/>
      <c r="D532" s="562"/>
      <c r="E532" s="562"/>
      <c r="F532" s="562"/>
      <c r="G532" s="562"/>
      <c r="H532" s="562"/>
      <c r="I532" s="562"/>
      <c r="J532" s="562"/>
      <c r="K532" s="549"/>
      <c r="L532" s="416"/>
      <c r="M532" s="416"/>
      <c r="N532" s="416"/>
      <c r="O532" s="416"/>
      <c r="P532" s="416"/>
      <c r="Q532" s="416"/>
      <c r="R532" s="416"/>
      <c r="S532" s="416"/>
      <c r="T532" s="416"/>
      <c r="U532" s="416"/>
      <c r="V532" s="416"/>
      <c r="W532" s="416"/>
      <c r="X532" s="416"/>
      <c r="Y532" s="416"/>
      <c r="Z532" s="416"/>
      <c r="AA532" s="416"/>
      <c r="AB532" s="416"/>
    </row>
    <row r="533" spans="1:28" s="419" customFormat="1" x14ac:dyDescent="0.2">
      <c r="A533" s="398"/>
      <c r="B533" s="562"/>
      <c r="C533" s="562"/>
      <c r="D533" s="562"/>
      <c r="E533" s="562"/>
      <c r="F533" s="562"/>
      <c r="G533" s="562"/>
      <c r="H533" s="562"/>
      <c r="I533" s="562"/>
      <c r="J533" s="562"/>
      <c r="K533" s="549"/>
      <c r="L533" s="416"/>
      <c r="M533" s="416"/>
      <c r="N533" s="416"/>
      <c r="O533" s="416"/>
      <c r="P533" s="416"/>
      <c r="Q533" s="416"/>
      <c r="R533" s="416"/>
      <c r="S533" s="416"/>
      <c r="T533" s="416"/>
      <c r="U533" s="416"/>
      <c r="V533" s="416"/>
      <c r="W533" s="416"/>
      <c r="X533" s="416"/>
      <c r="Y533" s="416"/>
      <c r="Z533" s="416"/>
      <c r="AA533" s="416"/>
      <c r="AB533" s="416"/>
    </row>
    <row r="534" spans="1:28" s="419" customFormat="1" x14ac:dyDescent="0.2">
      <c r="A534" s="398"/>
      <c r="B534" s="562"/>
      <c r="C534" s="562"/>
      <c r="D534" s="562"/>
      <c r="E534" s="562"/>
      <c r="F534" s="562"/>
      <c r="G534" s="562"/>
      <c r="H534" s="562"/>
      <c r="I534" s="562"/>
      <c r="J534" s="562"/>
      <c r="K534" s="549"/>
      <c r="L534" s="416"/>
      <c r="M534" s="416"/>
      <c r="N534" s="416"/>
      <c r="O534" s="416"/>
      <c r="P534" s="416"/>
      <c r="Q534" s="416"/>
      <c r="R534" s="416"/>
      <c r="S534" s="416"/>
      <c r="T534" s="416"/>
      <c r="U534" s="416"/>
      <c r="V534" s="416"/>
      <c r="W534" s="416"/>
      <c r="X534" s="416"/>
      <c r="Y534" s="416"/>
      <c r="Z534" s="416"/>
      <c r="AA534" s="416"/>
      <c r="AB534" s="416"/>
    </row>
    <row r="535" spans="1:28" s="419" customFormat="1" x14ac:dyDescent="0.2">
      <c r="A535" s="398"/>
      <c r="B535" s="562"/>
      <c r="C535" s="562"/>
      <c r="D535" s="562"/>
      <c r="E535" s="562"/>
      <c r="F535" s="562"/>
      <c r="G535" s="562"/>
      <c r="H535" s="562"/>
      <c r="I535" s="562"/>
      <c r="J535" s="562"/>
      <c r="K535" s="549"/>
      <c r="L535" s="416"/>
      <c r="M535" s="416"/>
      <c r="N535" s="416"/>
      <c r="O535" s="416"/>
      <c r="P535" s="416"/>
      <c r="Q535" s="416"/>
      <c r="R535" s="416"/>
      <c r="S535" s="416"/>
      <c r="T535" s="416"/>
      <c r="U535" s="416"/>
      <c r="V535" s="416"/>
      <c r="W535" s="416"/>
      <c r="X535" s="416"/>
      <c r="Y535" s="416"/>
      <c r="Z535" s="416"/>
      <c r="AA535" s="416"/>
      <c r="AB535" s="416"/>
    </row>
    <row r="536" spans="1:28" s="419" customFormat="1" x14ac:dyDescent="0.2">
      <c r="A536" s="398"/>
      <c r="B536" s="562"/>
      <c r="C536" s="562"/>
      <c r="D536" s="562"/>
      <c r="E536" s="562"/>
      <c r="F536" s="562"/>
      <c r="G536" s="562"/>
      <c r="H536" s="562"/>
      <c r="I536" s="562"/>
      <c r="J536" s="562"/>
      <c r="K536" s="549"/>
      <c r="L536" s="416"/>
      <c r="M536" s="416"/>
      <c r="N536" s="416"/>
      <c r="O536" s="416"/>
      <c r="P536" s="416"/>
      <c r="Q536" s="416"/>
      <c r="R536" s="416"/>
      <c r="S536" s="416"/>
      <c r="T536" s="416"/>
      <c r="U536" s="416"/>
      <c r="V536" s="416"/>
      <c r="W536" s="416"/>
      <c r="X536" s="416"/>
      <c r="Y536" s="416"/>
      <c r="Z536" s="416"/>
      <c r="AA536" s="416"/>
      <c r="AB536" s="416"/>
    </row>
    <row r="537" spans="1:28" s="419" customFormat="1" x14ac:dyDescent="0.2">
      <c r="A537" s="398"/>
      <c r="B537" s="562"/>
      <c r="C537" s="562"/>
      <c r="D537" s="562"/>
      <c r="E537" s="562"/>
      <c r="F537" s="562"/>
      <c r="G537" s="562"/>
      <c r="H537" s="562"/>
      <c r="I537" s="562"/>
      <c r="J537" s="562"/>
      <c r="K537" s="549"/>
      <c r="L537" s="416"/>
      <c r="M537" s="416"/>
      <c r="N537" s="416"/>
      <c r="O537" s="416"/>
      <c r="P537" s="416"/>
      <c r="Q537" s="416"/>
      <c r="R537" s="416"/>
      <c r="S537" s="416"/>
      <c r="T537" s="416"/>
      <c r="U537" s="416"/>
      <c r="V537" s="416"/>
      <c r="W537" s="416"/>
      <c r="X537" s="416"/>
      <c r="Y537" s="416"/>
      <c r="Z537" s="416"/>
      <c r="AA537" s="416"/>
      <c r="AB537" s="416"/>
    </row>
    <row r="538" spans="1:28" s="419" customFormat="1" x14ac:dyDescent="0.2">
      <c r="A538" s="398"/>
      <c r="B538" s="562"/>
      <c r="C538" s="562"/>
      <c r="D538" s="562"/>
      <c r="E538" s="562"/>
      <c r="F538" s="562"/>
      <c r="G538" s="562"/>
      <c r="H538" s="562"/>
      <c r="I538" s="562"/>
      <c r="J538" s="562"/>
      <c r="K538" s="549"/>
      <c r="L538" s="416"/>
      <c r="M538" s="416"/>
      <c r="N538" s="416"/>
      <c r="O538" s="416"/>
      <c r="P538" s="416"/>
      <c r="Q538" s="416"/>
      <c r="R538" s="416"/>
      <c r="S538" s="416"/>
      <c r="T538" s="416"/>
      <c r="U538" s="416"/>
      <c r="V538" s="416"/>
      <c r="W538" s="416"/>
      <c r="X538" s="416"/>
      <c r="Y538" s="416"/>
      <c r="Z538" s="416"/>
      <c r="AA538" s="416"/>
      <c r="AB538" s="416"/>
    </row>
    <row r="539" spans="1:28" s="419" customFormat="1" x14ac:dyDescent="0.2">
      <c r="A539" s="398"/>
      <c r="B539" s="562"/>
      <c r="C539" s="562"/>
      <c r="D539" s="562"/>
      <c r="E539" s="562"/>
      <c r="F539" s="562"/>
      <c r="G539" s="562"/>
      <c r="H539" s="562"/>
      <c r="I539" s="562"/>
      <c r="J539" s="562"/>
      <c r="K539" s="549"/>
      <c r="L539" s="416"/>
      <c r="M539" s="416"/>
      <c r="N539" s="416"/>
      <c r="O539" s="416"/>
      <c r="P539" s="416"/>
      <c r="Q539" s="416"/>
      <c r="R539" s="416"/>
      <c r="S539" s="416"/>
      <c r="T539" s="416"/>
      <c r="U539" s="416"/>
      <c r="V539" s="416"/>
      <c r="W539" s="416"/>
      <c r="X539" s="416"/>
      <c r="Y539" s="416"/>
      <c r="Z539" s="416"/>
      <c r="AA539" s="416"/>
      <c r="AB539" s="416"/>
    </row>
    <row r="540" spans="1:28" s="419" customFormat="1" x14ac:dyDescent="0.2">
      <c r="A540" s="398"/>
      <c r="B540" s="562"/>
      <c r="C540" s="562"/>
      <c r="D540" s="562"/>
      <c r="E540" s="562"/>
      <c r="F540" s="562"/>
      <c r="G540" s="562"/>
      <c r="H540" s="562"/>
      <c r="I540" s="562"/>
      <c r="J540" s="562"/>
      <c r="K540" s="562"/>
      <c r="L540" s="416"/>
      <c r="M540" s="416"/>
      <c r="N540" s="416"/>
      <c r="O540" s="416"/>
      <c r="P540" s="416"/>
      <c r="Q540" s="416"/>
      <c r="R540" s="416"/>
      <c r="S540" s="416"/>
      <c r="T540" s="416"/>
      <c r="U540" s="416"/>
      <c r="V540" s="416"/>
      <c r="W540" s="416"/>
      <c r="X540" s="416"/>
      <c r="Y540" s="416"/>
      <c r="Z540" s="416"/>
      <c r="AA540" s="416"/>
      <c r="AB540" s="416"/>
    </row>
    <row r="541" spans="1:28" s="419" customFormat="1" x14ac:dyDescent="0.2">
      <c r="A541" s="398"/>
      <c r="B541" s="562"/>
      <c r="C541" s="562"/>
      <c r="D541" s="562"/>
      <c r="E541" s="562"/>
      <c r="F541" s="562"/>
      <c r="G541" s="562"/>
      <c r="H541" s="562"/>
      <c r="I541" s="562"/>
      <c r="J541" s="562"/>
      <c r="K541" s="549"/>
      <c r="L541" s="416"/>
      <c r="M541" s="416"/>
      <c r="N541" s="416"/>
      <c r="O541" s="416"/>
      <c r="P541" s="416"/>
      <c r="Q541" s="416"/>
      <c r="R541" s="416"/>
      <c r="S541" s="416"/>
      <c r="T541" s="416"/>
      <c r="U541" s="416"/>
      <c r="V541" s="416"/>
      <c r="W541" s="416"/>
      <c r="X541" s="416"/>
      <c r="Y541" s="416"/>
      <c r="Z541" s="416"/>
      <c r="AA541" s="416"/>
      <c r="AB541" s="416"/>
    </row>
    <row r="542" spans="1:28" s="419" customFormat="1" x14ac:dyDescent="0.2">
      <c r="A542" s="398"/>
      <c r="B542" s="562"/>
      <c r="C542" s="562"/>
      <c r="D542" s="562"/>
      <c r="E542" s="562"/>
      <c r="F542" s="562"/>
      <c r="G542" s="562"/>
      <c r="H542" s="562"/>
      <c r="I542" s="562"/>
      <c r="J542" s="562"/>
      <c r="K542" s="549"/>
      <c r="L542" s="416"/>
      <c r="M542" s="416"/>
      <c r="N542" s="416"/>
      <c r="O542" s="416"/>
      <c r="P542" s="416"/>
      <c r="Q542" s="416"/>
      <c r="R542" s="416"/>
      <c r="S542" s="416"/>
      <c r="T542" s="416"/>
      <c r="U542" s="416"/>
      <c r="V542" s="416"/>
      <c r="W542" s="416"/>
      <c r="X542" s="416"/>
      <c r="Y542" s="416"/>
      <c r="Z542" s="416"/>
      <c r="AA542" s="416"/>
      <c r="AB542" s="416"/>
    </row>
    <row r="543" spans="1:28" s="419" customFormat="1" x14ac:dyDescent="0.2">
      <c r="A543" s="398"/>
      <c r="B543" s="562"/>
      <c r="C543" s="562"/>
      <c r="D543" s="562"/>
      <c r="E543" s="562"/>
      <c r="F543" s="562"/>
      <c r="G543" s="562"/>
      <c r="H543" s="562"/>
      <c r="I543" s="562"/>
      <c r="J543" s="562"/>
      <c r="K543" s="549"/>
      <c r="L543" s="416"/>
      <c r="M543" s="416"/>
      <c r="N543" s="416"/>
      <c r="O543" s="416"/>
      <c r="P543" s="416"/>
      <c r="Q543" s="416"/>
      <c r="R543" s="416"/>
      <c r="S543" s="416"/>
      <c r="T543" s="416"/>
      <c r="U543" s="416"/>
      <c r="V543" s="416"/>
      <c r="W543" s="416"/>
      <c r="X543" s="416"/>
      <c r="Y543" s="416"/>
      <c r="Z543" s="416"/>
      <c r="AA543" s="416"/>
      <c r="AB543" s="416"/>
    </row>
    <row r="544" spans="1:28" s="419" customFormat="1" x14ac:dyDescent="0.2">
      <c r="A544" s="398"/>
      <c r="B544" s="562"/>
      <c r="C544" s="562"/>
      <c r="D544" s="562"/>
      <c r="E544" s="562"/>
      <c r="F544" s="562"/>
      <c r="G544" s="562"/>
      <c r="H544" s="562"/>
      <c r="I544" s="562"/>
      <c r="J544" s="562"/>
      <c r="K544" s="549"/>
      <c r="L544" s="416"/>
      <c r="M544" s="416"/>
      <c r="N544" s="416"/>
      <c r="O544" s="416"/>
      <c r="P544" s="416"/>
      <c r="Q544" s="416"/>
      <c r="R544" s="416"/>
      <c r="S544" s="416"/>
      <c r="T544" s="416"/>
      <c r="U544" s="416"/>
      <c r="V544" s="416"/>
      <c r="W544" s="416"/>
      <c r="X544" s="416"/>
      <c r="Y544" s="416"/>
      <c r="Z544" s="416"/>
      <c r="AA544" s="416"/>
      <c r="AB544" s="416"/>
    </row>
    <row r="545" spans="1:28" s="419" customFormat="1" x14ac:dyDescent="0.2">
      <c r="A545" s="398"/>
      <c r="B545" s="562"/>
      <c r="C545" s="562"/>
      <c r="D545" s="562"/>
      <c r="E545" s="562"/>
      <c r="F545" s="562"/>
      <c r="G545" s="562"/>
      <c r="H545" s="562"/>
      <c r="I545" s="562"/>
      <c r="J545" s="562"/>
      <c r="K545" s="549"/>
      <c r="L545" s="416"/>
      <c r="M545" s="416"/>
      <c r="N545" s="416"/>
      <c r="O545" s="416"/>
      <c r="P545" s="416"/>
      <c r="Q545" s="416"/>
      <c r="R545" s="416"/>
      <c r="S545" s="416"/>
      <c r="T545" s="416"/>
      <c r="U545" s="416"/>
      <c r="V545" s="416"/>
      <c r="W545" s="416"/>
      <c r="X545" s="416"/>
      <c r="Y545" s="416"/>
      <c r="Z545" s="416"/>
      <c r="AA545" s="416"/>
      <c r="AB545" s="416"/>
    </row>
    <row r="546" spans="1:28" s="419" customFormat="1" x14ac:dyDescent="0.2">
      <c r="A546" s="398"/>
      <c r="B546" s="562"/>
      <c r="C546" s="562"/>
      <c r="D546" s="562"/>
      <c r="E546" s="562"/>
      <c r="F546" s="562"/>
      <c r="G546" s="562"/>
      <c r="H546" s="562"/>
      <c r="I546" s="562"/>
      <c r="J546" s="562"/>
      <c r="K546" s="549"/>
      <c r="L546" s="416"/>
      <c r="M546" s="416"/>
      <c r="N546" s="416"/>
      <c r="O546" s="416"/>
      <c r="P546" s="416"/>
      <c r="Q546" s="416"/>
      <c r="R546" s="416"/>
      <c r="S546" s="416"/>
      <c r="T546" s="416"/>
      <c r="U546" s="416"/>
      <c r="V546" s="416"/>
      <c r="W546" s="416"/>
      <c r="X546" s="416"/>
      <c r="Y546" s="416"/>
      <c r="Z546" s="416"/>
      <c r="AA546" s="416"/>
      <c r="AB546" s="416"/>
    </row>
    <row r="547" spans="1:28" s="419" customFormat="1" x14ac:dyDescent="0.2">
      <c r="A547" s="398"/>
      <c r="B547" s="562"/>
      <c r="C547" s="562"/>
      <c r="D547" s="562"/>
      <c r="E547" s="562"/>
      <c r="F547" s="562"/>
      <c r="G547" s="562"/>
      <c r="H547" s="562"/>
      <c r="I547" s="562"/>
      <c r="J547" s="562"/>
      <c r="K547" s="549"/>
      <c r="L547" s="416"/>
      <c r="M547" s="416"/>
      <c r="N547" s="416"/>
      <c r="O547" s="416"/>
      <c r="P547" s="416"/>
      <c r="Q547" s="416"/>
      <c r="R547" s="416"/>
      <c r="S547" s="416"/>
      <c r="T547" s="416"/>
      <c r="U547" s="416"/>
      <c r="V547" s="416"/>
      <c r="W547" s="416"/>
      <c r="X547" s="416"/>
      <c r="Y547" s="416"/>
      <c r="Z547" s="416"/>
      <c r="AA547" s="416"/>
      <c r="AB547" s="416"/>
    </row>
    <row r="548" spans="1:28" s="419" customFormat="1" x14ac:dyDescent="0.2">
      <c r="A548" s="398"/>
      <c r="B548" s="562"/>
      <c r="C548" s="562"/>
      <c r="D548" s="562"/>
      <c r="E548" s="562"/>
      <c r="F548" s="562"/>
      <c r="G548" s="562"/>
      <c r="H548" s="562"/>
      <c r="I548" s="562"/>
      <c r="J548" s="562"/>
      <c r="K548" s="549"/>
      <c r="L548" s="416"/>
      <c r="M548" s="416"/>
      <c r="N548" s="416"/>
      <c r="O548" s="416"/>
      <c r="P548" s="416"/>
      <c r="Q548" s="416"/>
      <c r="R548" s="416"/>
      <c r="S548" s="416"/>
      <c r="T548" s="416"/>
      <c r="U548" s="416"/>
      <c r="V548" s="416"/>
      <c r="W548" s="416"/>
      <c r="X548" s="416"/>
      <c r="Y548" s="416"/>
      <c r="Z548" s="416"/>
      <c r="AA548" s="416"/>
      <c r="AB548" s="416"/>
    </row>
    <row r="549" spans="1:28" s="419" customFormat="1" x14ac:dyDescent="0.2">
      <c r="A549" s="398"/>
      <c r="B549" s="562"/>
      <c r="C549" s="562"/>
      <c r="D549" s="562"/>
      <c r="E549" s="562"/>
      <c r="F549" s="562"/>
      <c r="G549" s="562"/>
      <c r="H549" s="562"/>
      <c r="I549" s="562"/>
      <c r="J549" s="562"/>
      <c r="K549" s="549"/>
      <c r="L549" s="416"/>
      <c r="M549" s="416"/>
      <c r="N549" s="416"/>
      <c r="O549" s="416"/>
      <c r="P549" s="416"/>
      <c r="Q549" s="416"/>
      <c r="R549" s="416"/>
      <c r="S549" s="416"/>
      <c r="T549" s="416"/>
      <c r="U549" s="416"/>
      <c r="V549" s="416"/>
      <c r="W549" s="416"/>
      <c r="X549" s="416"/>
      <c r="Y549" s="416"/>
      <c r="Z549" s="416"/>
      <c r="AA549" s="416"/>
      <c r="AB549" s="416"/>
    </row>
    <row r="550" spans="1:28" s="419" customFormat="1" x14ac:dyDescent="0.2">
      <c r="A550" s="398"/>
      <c r="B550" s="562"/>
      <c r="C550" s="562"/>
      <c r="D550" s="562"/>
      <c r="E550" s="562"/>
      <c r="F550" s="562"/>
      <c r="G550" s="562"/>
      <c r="H550" s="562"/>
      <c r="I550" s="562"/>
      <c r="J550" s="562"/>
      <c r="K550" s="549"/>
      <c r="L550" s="416"/>
      <c r="M550" s="416"/>
      <c r="N550" s="416"/>
      <c r="O550" s="416"/>
      <c r="P550" s="416"/>
      <c r="Q550" s="416"/>
      <c r="R550" s="416"/>
      <c r="S550" s="416"/>
      <c r="T550" s="416"/>
      <c r="U550" s="416"/>
      <c r="V550" s="416"/>
      <c r="W550" s="416"/>
      <c r="X550" s="416"/>
      <c r="Y550" s="416"/>
      <c r="Z550" s="416"/>
      <c r="AA550" s="416"/>
      <c r="AB550" s="416"/>
    </row>
    <row r="551" spans="1:28" s="419" customFormat="1" x14ac:dyDescent="0.2">
      <c r="A551" s="398"/>
      <c r="B551" s="562"/>
      <c r="C551" s="562"/>
      <c r="D551" s="562"/>
      <c r="E551" s="562"/>
      <c r="F551" s="562"/>
      <c r="G551" s="562"/>
      <c r="H551" s="562"/>
      <c r="I551" s="562"/>
      <c r="J551" s="562"/>
      <c r="K551" s="562"/>
      <c r="L551" s="416"/>
      <c r="M551" s="416"/>
      <c r="N551" s="416"/>
      <c r="O551" s="416"/>
      <c r="P551" s="416"/>
      <c r="Q551" s="416"/>
      <c r="R551" s="416"/>
      <c r="S551" s="416"/>
      <c r="T551" s="416"/>
      <c r="U551" s="416"/>
      <c r="V551" s="416"/>
      <c r="W551" s="416"/>
      <c r="X551" s="416"/>
      <c r="Y551" s="416"/>
      <c r="Z551" s="416"/>
      <c r="AA551" s="416"/>
      <c r="AB551" s="416"/>
    </row>
    <row r="552" spans="1:28" s="419" customFormat="1" x14ac:dyDescent="0.2">
      <c r="A552" s="398"/>
      <c r="B552" s="562"/>
      <c r="C552" s="562"/>
      <c r="D552" s="562"/>
      <c r="E552" s="562"/>
      <c r="F552" s="562"/>
      <c r="G552" s="562"/>
      <c r="H552" s="562"/>
      <c r="I552" s="562"/>
      <c r="J552" s="562"/>
      <c r="K552" s="549"/>
      <c r="L552" s="416"/>
      <c r="M552" s="416"/>
      <c r="N552" s="416"/>
      <c r="O552" s="416"/>
      <c r="P552" s="416"/>
      <c r="Q552" s="416"/>
      <c r="R552" s="416"/>
      <c r="S552" s="416"/>
      <c r="T552" s="416"/>
      <c r="U552" s="416"/>
      <c r="V552" s="416"/>
      <c r="W552" s="416"/>
      <c r="X552" s="416"/>
      <c r="Y552" s="416"/>
      <c r="Z552" s="416"/>
      <c r="AA552" s="416"/>
      <c r="AB552" s="416"/>
    </row>
    <row r="553" spans="1:28" s="419" customFormat="1" x14ac:dyDescent="0.2">
      <c r="A553" s="398"/>
      <c r="B553" s="562"/>
      <c r="C553" s="562"/>
      <c r="D553" s="562"/>
      <c r="E553" s="562"/>
      <c r="F553" s="562"/>
      <c r="G553" s="562"/>
      <c r="H553" s="562"/>
      <c r="I553" s="562"/>
      <c r="J553" s="562"/>
      <c r="K553" s="549"/>
      <c r="L553" s="416"/>
      <c r="M553" s="416"/>
      <c r="N553" s="416"/>
      <c r="O553" s="416"/>
      <c r="P553" s="416"/>
      <c r="Q553" s="416"/>
      <c r="R553" s="416"/>
      <c r="S553" s="416"/>
      <c r="T553" s="416"/>
      <c r="U553" s="416"/>
      <c r="V553" s="416"/>
      <c r="W553" s="416"/>
      <c r="X553" s="416"/>
      <c r="Y553" s="416"/>
      <c r="Z553" s="416"/>
      <c r="AA553" s="416"/>
      <c r="AB553" s="416"/>
    </row>
    <row r="554" spans="1:28" s="419" customFormat="1" x14ac:dyDescent="0.2">
      <c r="A554" s="398"/>
      <c r="B554" s="562"/>
      <c r="C554" s="562"/>
      <c r="D554" s="562"/>
      <c r="E554" s="562"/>
      <c r="F554" s="562"/>
      <c r="G554" s="562"/>
      <c r="H554" s="562"/>
      <c r="I554" s="562"/>
      <c r="J554" s="562"/>
      <c r="K554" s="549"/>
      <c r="L554" s="416"/>
      <c r="M554" s="416"/>
      <c r="N554" s="416"/>
      <c r="O554" s="416"/>
      <c r="P554" s="416"/>
      <c r="Q554" s="416"/>
      <c r="R554" s="416"/>
      <c r="S554" s="416"/>
      <c r="T554" s="416"/>
      <c r="U554" s="416"/>
      <c r="V554" s="416"/>
      <c r="W554" s="416"/>
      <c r="X554" s="416"/>
      <c r="Y554" s="416"/>
      <c r="Z554" s="416"/>
      <c r="AA554" s="416"/>
      <c r="AB554" s="416"/>
    </row>
    <row r="555" spans="1:28" s="419" customFormat="1" x14ac:dyDescent="0.2">
      <c r="A555" s="398"/>
      <c r="B555" s="562"/>
      <c r="C555" s="562"/>
      <c r="D555" s="562"/>
      <c r="E555" s="562"/>
      <c r="F555" s="562"/>
      <c r="G555" s="562"/>
      <c r="H555" s="562"/>
      <c r="I555" s="562"/>
      <c r="J555" s="562"/>
      <c r="K555" s="549"/>
      <c r="L555" s="416"/>
      <c r="M555" s="416"/>
      <c r="N555" s="416"/>
      <c r="O555" s="416"/>
      <c r="P555" s="416"/>
      <c r="Q555" s="416"/>
      <c r="R555" s="416"/>
      <c r="S555" s="416"/>
      <c r="T555" s="416"/>
      <c r="U555" s="416"/>
      <c r="V555" s="416"/>
      <c r="W555" s="416"/>
      <c r="X555" s="416"/>
      <c r="Y555" s="416"/>
      <c r="Z555" s="416"/>
      <c r="AA555" s="416"/>
      <c r="AB555" s="416"/>
    </row>
    <row r="556" spans="1:28" s="419" customFormat="1" x14ac:dyDescent="0.2">
      <c r="A556" s="398"/>
      <c r="B556" s="562"/>
      <c r="C556" s="562"/>
      <c r="D556" s="562"/>
      <c r="E556" s="562"/>
      <c r="F556" s="562"/>
      <c r="G556" s="562"/>
      <c r="H556" s="562"/>
      <c r="I556" s="562"/>
      <c r="J556" s="562"/>
      <c r="K556" s="549"/>
      <c r="L556" s="416"/>
      <c r="M556" s="416"/>
      <c r="N556" s="416"/>
      <c r="O556" s="416"/>
      <c r="P556" s="416"/>
      <c r="Q556" s="416"/>
      <c r="R556" s="416"/>
      <c r="S556" s="416"/>
      <c r="T556" s="416"/>
      <c r="U556" s="416"/>
      <c r="V556" s="416"/>
      <c r="W556" s="416"/>
      <c r="X556" s="416"/>
      <c r="Y556" s="416"/>
      <c r="Z556" s="416"/>
      <c r="AA556" s="416"/>
      <c r="AB556" s="416"/>
    </row>
    <row r="557" spans="1:28" s="419" customFormat="1" x14ac:dyDescent="0.2">
      <c r="A557" s="398"/>
      <c r="B557" s="562"/>
      <c r="C557" s="562"/>
      <c r="D557" s="562"/>
      <c r="E557" s="562"/>
      <c r="F557" s="562"/>
      <c r="G557" s="562"/>
      <c r="H557" s="562"/>
      <c r="I557" s="562"/>
      <c r="J557" s="562"/>
      <c r="K557" s="549"/>
      <c r="L557" s="416"/>
      <c r="M557" s="416"/>
      <c r="N557" s="416"/>
      <c r="O557" s="416"/>
      <c r="P557" s="416"/>
      <c r="Q557" s="416"/>
      <c r="R557" s="416"/>
      <c r="S557" s="416"/>
      <c r="T557" s="416"/>
      <c r="U557" s="416"/>
      <c r="V557" s="416"/>
      <c r="W557" s="416"/>
      <c r="X557" s="416"/>
      <c r="Y557" s="416"/>
      <c r="Z557" s="416"/>
      <c r="AA557" s="416"/>
      <c r="AB557" s="416"/>
    </row>
    <row r="558" spans="1:28" s="419" customFormat="1" x14ac:dyDescent="0.2">
      <c r="A558" s="398"/>
      <c r="B558" s="562"/>
      <c r="C558" s="562"/>
      <c r="D558" s="562"/>
      <c r="E558" s="562"/>
      <c r="F558" s="562"/>
      <c r="G558" s="562"/>
      <c r="H558" s="562"/>
      <c r="I558" s="562"/>
      <c r="J558" s="562"/>
      <c r="K558" s="549"/>
      <c r="L558" s="416"/>
      <c r="M558" s="416"/>
      <c r="N558" s="416"/>
      <c r="O558" s="416"/>
      <c r="P558" s="416"/>
      <c r="Q558" s="416"/>
      <c r="R558" s="416"/>
      <c r="S558" s="416"/>
      <c r="T558" s="416"/>
      <c r="U558" s="416"/>
      <c r="V558" s="416"/>
      <c r="W558" s="416"/>
      <c r="X558" s="416"/>
      <c r="Y558" s="416"/>
      <c r="Z558" s="416"/>
      <c r="AA558" s="416"/>
      <c r="AB558" s="416"/>
    </row>
    <row r="559" spans="1:28" s="419" customFormat="1" x14ac:dyDescent="0.2">
      <c r="A559" s="398"/>
      <c r="B559" s="562"/>
      <c r="C559" s="562"/>
      <c r="D559" s="562"/>
      <c r="E559" s="562"/>
      <c r="F559" s="562"/>
      <c r="G559" s="562"/>
      <c r="H559" s="562"/>
      <c r="I559" s="562"/>
      <c r="J559" s="562"/>
      <c r="K559" s="549"/>
      <c r="L559" s="416"/>
      <c r="M559" s="416"/>
      <c r="N559" s="416"/>
      <c r="O559" s="416"/>
      <c r="P559" s="416"/>
      <c r="Q559" s="416"/>
      <c r="R559" s="416"/>
      <c r="S559" s="416"/>
      <c r="T559" s="416"/>
      <c r="U559" s="416"/>
      <c r="V559" s="416"/>
      <c r="W559" s="416"/>
      <c r="X559" s="416"/>
      <c r="Y559" s="416"/>
      <c r="Z559" s="416"/>
      <c r="AA559" s="416"/>
      <c r="AB559" s="416"/>
    </row>
    <row r="560" spans="1:28" s="419" customFormat="1" x14ac:dyDescent="0.2">
      <c r="A560" s="398"/>
      <c r="B560" s="562"/>
      <c r="C560" s="562"/>
      <c r="D560" s="562"/>
      <c r="E560" s="562"/>
      <c r="F560" s="562"/>
      <c r="G560" s="562"/>
      <c r="H560" s="562"/>
      <c r="I560" s="562"/>
      <c r="J560" s="562"/>
      <c r="K560" s="549"/>
      <c r="L560" s="416"/>
      <c r="M560" s="416"/>
      <c r="N560" s="416"/>
      <c r="O560" s="416"/>
      <c r="P560" s="416"/>
      <c r="Q560" s="416"/>
      <c r="R560" s="416"/>
      <c r="S560" s="416"/>
      <c r="T560" s="416"/>
      <c r="U560" s="416"/>
      <c r="V560" s="416"/>
      <c r="W560" s="416"/>
      <c r="X560" s="416"/>
      <c r="Y560" s="416"/>
      <c r="Z560" s="416"/>
      <c r="AA560" s="416"/>
      <c r="AB560" s="416"/>
    </row>
    <row r="561" spans="1:28" s="419" customFormat="1" x14ac:dyDescent="0.2">
      <c r="A561" s="398"/>
      <c r="B561" s="562"/>
      <c r="C561" s="562"/>
      <c r="D561" s="562"/>
      <c r="E561" s="562"/>
      <c r="F561" s="562"/>
      <c r="G561" s="562"/>
      <c r="H561" s="562"/>
      <c r="I561" s="562"/>
      <c r="J561" s="562"/>
      <c r="K561" s="549"/>
      <c r="L561" s="416"/>
      <c r="M561" s="416"/>
      <c r="N561" s="416"/>
      <c r="O561" s="416"/>
      <c r="P561" s="416"/>
      <c r="Q561" s="416"/>
      <c r="R561" s="416"/>
      <c r="S561" s="416"/>
      <c r="T561" s="416"/>
      <c r="U561" s="416"/>
      <c r="V561" s="416"/>
      <c r="W561" s="416"/>
      <c r="X561" s="416"/>
      <c r="Y561" s="416"/>
      <c r="Z561" s="416"/>
      <c r="AA561" s="416"/>
      <c r="AB561" s="416"/>
    </row>
    <row r="562" spans="1:28" s="419" customFormat="1" x14ac:dyDescent="0.2">
      <c r="A562" s="398"/>
      <c r="B562" s="562"/>
      <c r="C562" s="562"/>
      <c r="D562" s="562"/>
      <c r="E562" s="562"/>
      <c r="F562" s="562"/>
      <c r="G562" s="562"/>
      <c r="H562" s="562"/>
      <c r="I562" s="562"/>
      <c r="J562" s="562"/>
      <c r="K562" s="562"/>
      <c r="L562" s="416"/>
      <c r="M562" s="416"/>
      <c r="N562" s="416"/>
      <c r="O562" s="416"/>
      <c r="P562" s="416"/>
      <c r="Q562" s="416"/>
      <c r="R562" s="416"/>
      <c r="S562" s="416"/>
      <c r="T562" s="416"/>
      <c r="U562" s="416"/>
      <c r="V562" s="416"/>
      <c r="W562" s="416"/>
      <c r="X562" s="416"/>
      <c r="Y562" s="416"/>
      <c r="Z562" s="416"/>
      <c r="AA562" s="416"/>
      <c r="AB562" s="416"/>
    </row>
    <row r="563" spans="1:28" s="419" customFormat="1" x14ac:dyDescent="0.2">
      <c r="A563" s="398"/>
      <c r="B563" s="562"/>
      <c r="C563" s="562"/>
      <c r="D563" s="562"/>
      <c r="E563" s="562"/>
      <c r="F563" s="562"/>
      <c r="G563" s="562"/>
      <c r="H563" s="562"/>
      <c r="I563" s="562"/>
      <c r="J563" s="562"/>
      <c r="K563" s="549"/>
      <c r="L563" s="416"/>
      <c r="M563" s="416"/>
      <c r="N563" s="416"/>
      <c r="O563" s="416"/>
      <c r="P563" s="416"/>
      <c r="Q563" s="416"/>
      <c r="R563" s="416"/>
      <c r="S563" s="416"/>
      <c r="T563" s="416"/>
      <c r="U563" s="416"/>
      <c r="V563" s="416"/>
      <c r="W563" s="416"/>
      <c r="X563" s="416"/>
      <c r="Y563" s="416"/>
      <c r="Z563" s="416"/>
      <c r="AA563" s="416"/>
      <c r="AB563" s="416"/>
    </row>
    <row r="564" spans="1:28" s="419" customFormat="1" x14ac:dyDescent="0.2">
      <c r="A564" s="398"/>
      <c r="B564" s="562"/>
      <c r="C564" s="562"/>
      <c r="D564" s="562"/>
      <c r="E564" s="562"/>
      <c r="F564" s="562"/>
      <c r="G564" s="562"/>
      <c r="H564" s="562"/>
      <c r="I564" s="562"/>
      <c r="J564" s="562"/>
      <c r="K564" s="549"/>
      <c r="L564" s="416"/>
      <c r="M564" s="416"/>
      <c r="N564" s="416"/>
      <c r="O564" s="416"/>
      <c r="P564" s="416"/>
      <c r="Q564" s="416"/>
      <c r="R564" s="416"/>
      <c r="S564" s="416"/>
      <c r="T564" s="416"/>
      <c r="U564" s="416"/>
      <c r="V564" s="416"/>
      <c r="W564" s="416"/>
      <c r="X564" s="416"/>
      <c r="Y564" s="416"/>
      <c r="Z564" s="416"/>
      <c r="AA564" s="416"/>
      <c r="AB564" s="416"/>
    </row>
    <row r="565" spans="1:28" s="419" customFormat="1" x14ac:dyDescent="0.2">
      <c r="A565" s="398"/>
      <c r="B565" s="562"/>
      <c r="C565" s="562"/>
      <c r="D565" s="562"/>
      <c r="E565" s="562"/>
      <c r="F565" s="562"/>
      <c r="G565" s="562"/>
      <c r="H565" s="562"/>
      <c r="I565" s="562"/>
      <c r="J565" s="562"/>
      <c r="K565" s="549"/>
      <c r="L565" s="416"/>
      <c r="M565" s="416"/>
      <c r="N565" s="416"/>
      <c r="O565" s="416"/>
      <c r="P565" s="416"/>
      <c r="Q565" s="416"/>
      <c r="R565" s="416"/>
      <c r="S565" s="416"/>
      <c r="T565" s="416"/>
      <c r="U565" s="416"/>
      <c r="V565" s="416"/>
      <c r="W565" s="416"/>
      <c r="X565" s="416"/>
      <c r="Y565" s="416"/>
      <c r="Z565" s="416"/>
      <c r="AA565" s="416"/>
      <c r="AB565" s="416"/>
    </row>
    <row r="566" spans="1:28" s="419" customFormat="1" x14ac:dyDescent="0.2">
      <c r="A566" s="398"/>
      <c r="B566" s="562"/>
      <c r="C566" s="562"/>
      <c r="D566" s="562"/>
      <c r="E566" s="562"/>
      <c r="F566" s="562"/>
      <c r="G566" s="562"/>
      <c r="H566" s="562"/>
      <c r="I566" s="562"/>
      <c r="J566" s="562"/>
      <c r="K566" s="549"/>
      <c r="L566" s="416"/>
      <c r="M566" s="416"/>
      <c r="N566" s="416"/>
      <c r="O566" s="416"/>
      <c r="P566" s="416"/>
      <c r="Q566" s="416"/>
      <c r="R566" s="416"/>
      <c r="S566" s="416"/>
      <c r="T566" s="416"/>
      <c r="U566" s="416"/>
      <c r="V566" s="416"/>
      <c r="W566" s="416"/>
      <c r="X566" s="416"/>
      <c r="Y566" s="416"/>
      <c r="Z566" s="416"/>
      <c r="AA566" s="416"/>
      <c r="AB566" s="416"/>
    </row>
    <row r="567" spans="1:28" s="419" customFormat="1" x14ac:dyDescent="0.2">
      <c r="A567" s="398"/>
      <c r="B567" s="562"/>
      <c r="C567" s="562"/>
      <c r="D567" s="562"/>
      <c r="E567" s="562"/>
      <c r="F567" s="562"/>
      <c r="G567" s="562"/>
      <c r="H567" s="562"/>
      <c r="I567" s="562"/>
      <c r="J567" s="562"/>
      <c r="K567" s="549"/>
      <c r="L567" s="416"/>
      <c r="M567" s="416"/>
      <c r="N567" s="416"/>
      <c r="O567" s="416"/>
      <c r="P567" s="416"/>
      <c r="Q567" s="416"/>
      <c r="R567" s="416"/>
      <c r="S567" s="416"/>
      <c r="T567" s="416"/>
      <c r="U567" s="416"/>
      <c r="V567" s="416"/>
      <c r="W567" s="416"/>
      <c r="X567" s="416"/>
      <c r="Y567" s="416"/>
      <c r="Z567" s="416"/>
      <c r="AA567" s="416"/>
      <c r="AB567" s="416"/>
    </row>
    <row r="568" spans="1:28" s="419" customFormat="1" x14ac:dyDescent="0.2">
      <c r="A568" s="398"/>
      <c r="B568" s="562"/>
      <c r="C568" s="562"/>
      <c r="D568" s="562"/>
      <c r="E568" s="562"/>
      <c r="F568" s="562"/>
      <c r="G568" s="562"/>
      <c r="H568" s="562"/>
      <c r="I568" s="562"/>
      <c r="J568" s="562"/>
      <c r="K568" s="549"/>
      <c r="L568" s="416"/>
      <c r="M568" s="416"/>
      <c r="N568" s="416"/>
      <c r="O568" s="416"/>
      <c r="P568" s="416"/>
      <c r="Q568" s="416"/>
      <c r="R568" s="416"/>
      <c r="S568" s="416"/>
      <c r="T568" s="416"/>
      <c r="U568" s="416"/>
      <c r="V568" s="416"/>
      <c r="W568" s="416"/>
      <c r="X568" s="416"/>
      <c r="Y568" s="416"/>
      <c r="Z568" s="416"/>
      <c r="AA568" s="416"/>
      <c r="AB568" s="416"/>
    </row>
    <row r="569" spans="1:28" s="419" customFormat="1" x14ac:dyDescent="0.2">
      <c r="A569" s="398"/>
      <c r="B569" s="562"/>
      <c r="C569" s="562"/>
      <c r="D569" s="562"/>
      <c r="E569" s="562"/>
      <c r="F569" s="562"/>
      <c r="G569" s="562"/>
      <c r="H569" s="562"/>
      <c r="I569" s="562"/>
      <c r="J569" s="562"/>
      <c r="K569" s="549"/>
      <c r="L569" s="416"/>
      <c r="M569" s="416"/>
      <c r="N569" s="416"/>
      <c r="O569" s="416"/>
      <c r="P569" s="416"/>
      <c r="Q569" s="416"/>
      <c r="R569" s="416"/>
      <c r="S569" s="416"/>
      <c r="T569" s="416"/>
      <c r="U569" s="416"/>
      <c r="V569" s="416"/>
      <c r="W569" s="416"/>
      <c r="X569" s="416"/>
      <c r="Y569" s="416"/>
      <c r="Z569" s="416"/>
      <c r="AA569" s="416"/>
      <c r="AB569" s="416"/>
    </row>
    <row r="570" spans="1:28" s="419" customFormat="1" x14ac:dyDescent="0.2">
      <c r="A570" s="398"/>
      <c r="B570" s="562"/>
      <c r="C570" s="562"/>
      <c r="D570" s="562"/>
      <c r="E570" s="562"/>
      <c r="F570" s="562"/>
      <c r="G570" s="562"/>
      <c r="H570" s="562"/>
      <c r="I570" s="562"/>
      <c r="J570" s="562"/>
      <c r="K570" s="549"/>
      <c r="L570" s="416"/>
      <c r="M570" s="416"/>
      <c r="N570" s="416"/>
      <c r="O570" s="416"/>
      <c r="P570" s="416"/>
      <c r="Q570" s="416"/>
      <c r="R570" s="416"/>
      <c r="S570" s="416"/>
      <c r="T570" s="416"/>
      <c r="U570" s="416"/>
      <c r="V570" s="416"/>
      <c r="W570" s="416"/>
      <c r="X570" s="416"/>
      <c r="Y570" s="416"/>
      <c r="Z570" s="416"/>
      <c r="AA570" s="416"/>
      <c r="AB570" s="416"/>
    </row>
    <row r="571" spans="1:28" s="419" customFormat="1" x14ac:dyDescent="0.2">
      <c r="A571" s="398"/>
      <c r="B571" s="562"/>
      <c r="C571" s="562"/>
      <c r="D571" s="562"/>
      <c r="E571" s="562"/>
      <c r="F571" s="562"/>
      <c r="G571" s="562"/>
      <c r="H571" s="562"/>
      <c r="I571" s="562"/>
      <c r="J571" s="562"/>
      <c r="K571" s="549"/>
      <c r="L571" s="416"/>
      <c r="M571" s="416"/>
      <c r="N571" s="416"/>
      <c r="O571" s="416"/>
      <c r="P571" s="416"/>
      <c r="Q571" s="416"/>
      <c r="R571" s="416"/>
      <c r="S571" s="416"/>
      <c r="T571" s="416"/>
      <c r="U571" s="416"/>
      <c r="V571" s="416"/>
      <c r="W571" s="416"/>
      <c r="X571" s="416"/>
      <c r="Y571" s="416"/>
      <c r="Z571" s="416"/>
      <c r="AA571" s="416"/>
      <c r="AB571" s="416"/>
    </row>
    <row r="572" spans="1:28" s="419" customFormat="1" x14ac:dyDescent="0.2">
      <c r="A572" s="398"/>
      <c r="B572" s="562"/>
      <c r="C572" s="562"/>
      <c r="D572" s="562"/>
      <c r="E572" s="562"/>
      <c r="F572" s="562"/>
      <c r="G572" s="562"/>
      <c r="H572" s="562"/>
      <c r="I572" s="562"/>
      <c r="J572" s="562"/>
      <c r="K572" s="549"/>
      <c r="L572" s="416"/>
      <c r="M572" s="416"/>
      <c r="N572" s="416"/>
      <c r="O572" s="416"/>
      <c r="P572" s="416"/>
      <c r="Q572" s="416"/>
      <c r="R572" s="416"/>
      <c r="S572" s="416"/>
      <c r="T572" s="416"/>
      <c r="U572" s="416"/>
      <c r="V572" s="416"/>
      <c r="W572" s="416"/>
      <c r="X572" s="416"/>
      <c r="Y572" s="416"/>
      <c r="Z572" s="416"/>
      <c r="AA572" s="416"/>
      <c r="AB572" s="416"/>
    </row>
    <row r="573" spans="1:28" s="419" customFormat="1" x14ac:dyDescent="0.2">
      <c r="A573" s="398"/>
      <c r="B573" s="562"/>
      <c r="C573" s="562"/>
      <c r="D573" s="562"/>
      <c r="E573" s="562"/>
      <c r="F573" s="562"/>
      <c r="G573" s="562"/>
      <c r="H573" s="562"/>
      <c r="I573" s="562"/>
      <c r="J573" s="562"/>
      <c r="K573" s="562"/>
      <c r="L573" s="416"/>
      <c r="M573" s="416"/>
      <c r="N573" s="416"/>
      <c r="O573" s="416"/>
      <c r="P573" s="416"/>
      <c r="Q573" s="416"/>
      <c r="R573" s="416"/>
      <c r="S573" s="416"/>
      <c r="T573" s="416"/>
      <c r="U573" s="416"/>
      <c r="V573" s="416"/>
      <c r="W573" s="416"/>
      <c r="X573" s="416"/>
      <c r="Y573" s="416"/>
      <c r="Z573" s="416"/>
      <c r="AA573" s="416"/>
      <c r="AB573" s="416"/>
    </row>
    <row r="574" spans="1:28" s="419" customFormat="1" x14ac:dyDescent="0.2">
      <c r="A574" s="398"/>
      <c r="B574" s="562"/>
      <c r="C574" s="562"/>
      <c r="D574" s="562"/>
      <c r="E574" s="562"/>
      <c r="F574" s="562"/>
      <c r="G574" s="562"/>
      <c r="H574" s="562"/>
      <c r="I574" s="562"/>
      <c r="J574" s="562"/>
      <c r="K574" s="549"/>
      <c r="L574" s="416"/>
      <c r="M574" s="416"/>
      <c r="N574" s="416"/>
      <c r="O574" s="416"/>
      <c r="P574" s="416"/>
      <c r="Q574" s="416"/>
      <c r="R574" s="416"/>
      <c r="S574" s="416"/>
      <c r="T574" s="416"/>
      <c r="U574" s="416"/>
      <c r="V574" s="416"/>
      <c r="W574" s="416"/>
      <c r="X574" s="416"/>
      <c r="Y574" s="416"/>
      <c r="Z574" s="416"/>
      <c r="AA574" s="416"/>
      <c r="AB574" s="416"/>
    </row>
    <row r="575" spans="1:28" s="419" customFormat="1" x14ac:dyDescent="0.2">
      <c r="A575" s="398"/>
      <c r="B575" s="562"/>
      <c r="C575" s="562"/>
      <c r="D575" s="562"/>
      <c r="E575" s="562"/>
      <c r="F575" s="562"/>
      <c r="G575" s="562"/>
      <c r="H575" s="562"/>
      <c r="I575" s="562"/>
      <c r="J575" s="562"/>
      <c r="K575" s="549"/>
      <c r="L575" s="416"/>
      <c r="M575" s="416"/>
      <c r="N575" s="416"/>
      <c r="O575" s="416"/>
      <c r="P575" s="416"/>
      <c r="Q575" s="416"/>
      <c r="R575" s="416"/>
      <c r="S575" s="416"/>
      <c r="T575" s="416"/>
      <c r="U575" s="416"/>
      <c r="V575" s="416"/>
      <c r="W575" s="416"/>
      <c r="X575" s="416"/>
      <c r="Y575" s="416"/>
      <c r="Z575" s="416"/>
      <c r="AA575" s="416"/>
      <c r="AB575" s="416"/>
    </row>
    <row r="576" spans="1:28" s="419" customFormat="1" x14ac:dyDescent="0.2">
      <c r="A576" s="398"/>
      <c r="B576" s="562"/>
      <c r="C576" s="562"/>
      <c r="D576" s="562"/>
      <c r="E576" s="562"/>
      <c r="F576" s="562"/>
      <c r="G576" s="562"/>
      <c r="H576" s="562"/>
      <c r="I576" s="562"/>
      <c r="J576" s="562"/>
      <c r="K576" s="549"/>
      <c r="L576" s="416"/>
      <c r="M576" s="416"/>
      <c r="N576" s="416"/>
      <c r="O576" s="416"/>
      <c r="P576" s="416"/>
      <c r="Q576" s="416"/>
      <c r="R576" s="416"/>
      <c r="S576" s="416"/>
      <c r="T576" s="416"/>
      <c r="U576" s="416"/>
      <c r="V576" s="416"/>
      <c r="W576" s="416"/>
      <c r="X576" s="416"/>
      <c r="Y576" s="416"/>
      <c r="Z576" s="416"/>
      <c r="AA576" s="416"/>
      <c r="AB576" s="416"/>
    </row>
    <row r="577" spans="1:28" s="419" customFormat="1" x14ac:dyDescent="0.2">
      <c r="A577" s="398"/>
      <c r="B577" s="562"/>
      <c r="C577" s="562"/>
      <c r="D577" s="562"/>
      <c r="E577" s="562"/>
      <c r="F577" s="562"/>
      <c r="G577" s="562"/>
      <c r="H577" s="562"/>
      <c r="I577" s="562"/>
      <c r="J577" s="562"/>
      <c r="K577" s="549"/>
      <c r="L577" s="416"/>
      <c r="M577" s="416"/>
      <c r="N577" s="416"/>
      <c r="O577" s="416"/>
      <c r="P577" s="416"/>
      <c r="Q577" s="416"/>
      <c r="R577" s="416"/>
      <c r="S577" s="416"/>
      <c r="T577" s="416"/>
      <c r="U577" s="416"/>
      <c r="V577" s="416"/>
      <c r="W577" s="416"/>
      <c r="X577" s="416"/>
      <c r="Y577" s="416"/>
      <c r="Z577" s="416"/>
      <c r="AA577" s="416"/>
      <c r="AB577" s="416"/>
    </row>
    <row r="578" spans="1:28" s="419" customFormat="1" x14ac:dyDescent="0.2">
      <c r="A578" s="398"/>
      <c r="B578" s="562"/>
      <c r="C578" s="562"/>
      <c r="D578" s="562"/>
      <c r="E578" s="562"/>
      <c r="F578" s="562"/>
      <c r="G578" s="562"/>
      <c r="H578" s="562"/>
      <c r="I578" s="562"/>
      <c r="J578" s="562"/>
      <c r="K578" s="549"/>
      <c r="L578" s="416"/>
      <c r="M578" s="416"/>
      <c r="N578" s="416"/>
      <c r="O578" s="416"/>
      <c r="P578" s="416"/>
      <c r="Q578" s="416"/>
      <c r="R578" s="416"/>
      <c r="S578" s="416"/>
      <c r="T578" s="416"/>
      <c r="U578" s="416"/>
      <c r="V578" s="416"/>
      <c r="W578" s="416"/>
      <c r="X578" s="416"/>
      <c r="Y578" s="416"/>
      <c r="Z578" s="416"/>
      <c r="AA578" s="416"/>
      <c r="AB578" s="416"/>
    </row>
    <row r="579" spans="1:28" s="419" customFormat="1" x14ac:dyDescent="0.2">
      <c r="A579" s="398"/>
      <c r="B579" s="562"/>
      <c r="C579" s="562"/>
      <c r="D579" s="562"/>
      <c r="E579" s="562"/>
      <c r="F579" s="562"/>
      <c r="G579" s="562"/>
      <c r="H579" s="562"/>
      <c r="I579" s="562"/>
      <c r="J579" s="562"/>
      <c r="K579" s="549"/>
      <c r="L579" s="416"/>
      <c r="M579" s="416"/>
      <c r="N579" s="416"/>
      <c r="O579" s="416"/>
      <c r="P579" s="416"/>
      <c r="Q579" s="416"/>
      <c r="R579" s="416"/>
      <c r="S579" s="416"/>
      <c r="T579" s="416"/>
      <c r="U579" s="416"/>
      <c r="V579" s="416"/>
      <c r="W579" s="416"/>
      <c r="X579" s="416"/>
      <c r="Y579" s="416"/>
      <c r="Z579" s="416"/>
      <c r="AA579" s="416"/>
      <c r="AB579" s="416"/>
    </row>
    <row r="580" spans="1:28" s="419" customFormat="1" x14ac:dyDescent="0.2">
      <c r="A580" s="398"/>
      <c r="B580" s="562"/>
      <c r="C580" s="562"/>
      <c r="D580" s="562"/>
      <c r="E580" s="562"/>
      <c r="F580" s="562"/>
      <c r="G580" s="562"/>
      <c r="H580" s="562"/>
      <c r="I580" s="562"/>
      <c r="J580" s="562"/>
      <c r="K580" s="549"/>
      <c r="L580" s="416"/>
      <c r="M580" s="416"/>
      <c r="N580" s="416"/>
      <c r="O580" s="416"/>
      <c r="P580" s="416"/>
      <c r="Q580" s="416"/>
      <c r="R580" s="416"/>
      <c r="S580" s="416"/>
      <c r="T580" s="416"/>
      <c r="U580" s="416"/>
      <c r="V580" s="416"/>
      <c r="W580" s="416"/>
      <c r="X580" s="416"/>
      <c r="Y580" s="416"/>
      <c r="Z580" s="416"/>
      <c r="AA580" s="416"/>
      <c r="AB580" s="416"/>
    </row>
    <row r="581" spans="1:28" s="419" customFormat="1" x14ac:dyDescent="0.2">
      <c r="A581" s="398"/>
      <c r="B581" s="562"/>
      <c r="C581" s="562"/>
      <c r="D581" s="562"/>
      <c r="E581" s="562"/>
      <c r="F581" s="562"/>
      <c r="G581" s="562"/>
      <c r="H581" s="562"/>
      <c r="I581" s="562"/>
      <c r="J581" s="562"/>
      <c r="K581" s="549"/>
      <c r="L581" s="416"/>
      <c r="M581" s="416"/>
      <c r="N581" s="416"/>
      <c r="O581" s="416"/>
      <c r="P581" s="416"/>
      <c r="Q581" s="416"/>
      <c r="R581" s="416"/>
      <c r="S581" s="416"/>
      <c r="T581" s="416"/>
      <c r="U581" s="416"/>
      <c r="V581" s="416"/>
      <c r="W581" s="416"/>
      <c r="X581" s="416"/>
      <c r="Y581" s="416"/>
      <c r="Z581" s="416"/>
      <c r="AA581" s="416"/>
      <c r="AB581" s="416"/>
    </row>
    <row r="582" spans="1:28" s="419" customFormat="1" x14ac:dyDescent="0.2">
      <c r="A582" s="398"/>
      <c r="B582" s="562"/>
      <c r="C582" s="562"/>
      <c r="D582" s="562"/>
      <c r="E582" s="562"/>
      <c r="F582" s="562"/>
      <c r="G582" s="562"/>
      <c r="H582" s="562"/>
      <c r="I582" s="562"/>
      <c r="J582" s="562"/>
      <c r="K582" s="549"/>
      <c r="L582" s="416"/>
      <c r="M582" s="416"/>
      <c r="N582" s="416"/>
      <c r="O582" s="416"/>
      <c r="P582" s="416"/>
      <c r="Q582" s="416"/>
      <c r="R582" s="416"/>
      <c r="S582" s="416"/>
      <c r="T582" s="416"/>
      <c r="U582" s="416"/>
      <c r="V582" s="416"/>
      <c r="W582" s="416"/>
      <c r="X582" s="416"/>
      <c r="Y582" s="416"/>
      <c r="Z582" s="416"/>
      <c r="AA582" s="416"/>
      <c r="AB582" s="416"/>
    </row>
    <row r="583" spans="1:28" s="419" customFormat="1" x14ac:dyDescent="0.2">
      <c r="A583" s="398"/>
      <c r="B583" s="562"/>
      <c r="C583" s="562"/>
      <c r="D583" s="562"/>
      <c r="E583" s="562"/>
      <c r="F583" s="562"/>
      <c r="G583" s="562"/>
      <c r="H583" s="562"/>
      <c r="I583" s="562"/>
      <c r="J583" s="562"/>
      <c r="K583" s="549"/>
      <c r="L583" s="416"/>
      <c r="M583" s="416"/>
      <c r="N583" s="416"/>
      <c r="O583" s="416"/>
      <c r="P583" s="416"/>
      <c r="Q583" s="416"/>
      <c r="R583" s="416"/>
      <c r="S583" s="416"/>
      <c r="T583" s="416"/>
      <c r="U583" s="416"/>
      <c r="V583" s="416"/>
      <c r="W583" s="416"/>
      <c r="X583" s="416"/>
      <c r="Y583" s="416"/>
      <c r="Z583" s="416"/>
      <c r="AA583" s="416"/>
      <c r="AB583" s="416"/>
    </row>
    <row r="584" spans="1:28" s="419" customFormat="1" x14ac:dyDescent="0.2">
      <c r="A584" s="398"/>
      <c r="B584" s="562"/>
      <c r="C584" s="562"/>
      <c r="D584" s="562"/>
      <c r="E584" s="562"/>
      <c r="F584" s="562"/>
      <c r="G584" s="562"/>
      <c r="H584" s="562"/>
      <c r="I584" s="562"/>
      <c r="J584" s="562"/>
      <c r="K584" s="562"/>
      <c r="L584" s="416"/>
      <c r="M584" s="416"/>
      <c r="N584" s="416"/>
      <c r="O584" s="416"/>
      <c r="P584" s="416"/>
      <c r="Q584" s="416"/>
      <c r="R584" s="416"/>
      <c r="S584" s="416"/>
      <c r="T584" s="416"/>
      <c r="U584" s="416"/>
      <c r="V584" s="416"/>
      <c r="W584" s="416"/>
      <c r="X584" s="416"/>
      <c r="Y584" s="416"/>
      <c r="Z584" s="416"/>
      <c r="AA584" s="416"/>
      <c r="AB584" s="416"/>
    </row>
    <row r="585" spans="1:28" s="419" customFormat="1" x14ac:dyDescent="0.2">
      <c r="A585" s="398"/>
      <c r="B585" s="562"/>
      <c r="C585" s="562"/>
      <c r="D585" s="562"/>
      <c r="E585" s="562"/>
      <c r="F585" s="562"/>
      <c r="G585" s="562"/>
      <c r="H585" s="562"/>
      <c r="I585" s="562"/>
      <c r="J585" s="562"/>
      <c r="K585" s="549"/>
      <c r="L585" s="416"/>
      <c r="M585" s="416"/>
      <c r="N585" s="416"/>
      <c r="O585" s="416"/>
      <c r="P585" s="416"/>
      <c r="Q585" s="416"/>
      <c r="R585" s="416"/>
      <c r="S585" s="416"/>
      <c r="T585" s="416"/>
      <c r="U585" s="416"/>
      <c r="V585" s="416"/>
      <c r="W585" s="416"/>
      <c r="X585" s="416"/>
      <c r="Y585" s="416"/>
      <c r="Z585" s="416"/>
      <c r="AA585" s="416"/>
      <c r="AB585" s="416"/>
    </row>
    <row r="586" spans="1:28" s="419" customFormat="1" x14ac:dyDescent="0.2">
      <c r="A586" s="398"/>
      <c r="B586" s="562"/>
      <c r="C586" s="562"/>
      <c r="D586" s="562"/>
      <c r="E586" s="562"/>
      <c r="F586" s="562"/>
      <c r="G586" s="562"/>
      <c r="H586" s="562"/>
      <c r="I586" s="562"/>
      <c r="J586" s="562"/>
      <c r="K586" s="549"/>
      <c r="L586" s="416"/>
      <c r="M586" s="416"/>
      <c r="N586" s="416"/>
      <c r="O586" s="416"/>
      <c r="P586" s="416"/>
      <c r="Q586" s="416"/>
      <c r="R586" s="416"/>
      <c r="S586" s="416"/>
      <c r="T586" s="416"/>
      <c r="U586" s="416"/>
      <c r="V586" s="416"/>
      <c r="W586" s="416"/>
      <c r="X586" s="416"/>
      <c r="Y586" s="416"/>
      <c r="Z586" s="416"/>
      <c r="AA586" s="416"/>
      <c r="AB586" s="416"/>
    </row>
    <row r="587" spans="1:28" s="419" customFormat="1" x14ac:dyDescent="0.2">
      <c r="A587" s="398"/>
      <c r="B587" s="562"/>
      <c r="C587" s="562"/>
      <c r="D587" s="562"/>
      <c r="E587" s="562"/>
      <c r="F587" s="562"/>
      <c r="G587" s="562"/>
      <c r="H587" s="562"/>
      <c r="I587" s="562"/>
      <c r="J587" s="562"/>
      <c r="K587" s="549"/>
      <c r="L587" s="416"/>
      <c r="M587" s="416"/>
      <c r="N587" s="416"/>
      <c r="O587" s="416"/>
      <c r="P587" s="416"/>
      <c r="Q587" s="416"/>
      <c r="R587" s="416"/>
      <c r="S587" s="416"/>
      <c r="T587" s="416"/>
      <c r="U587" s="416"/>
      <c r="V587" s="416"/>
      <c r="W587" s="416"/>
      <c r="X587" s="416"/>
      <c r="Y587" s="416"/>
      <c r="Z587" s="416"/>
      <c r="AA587" s="416"/>
      <c r="AB587" s="416"/>
    </row>
    <row r="588" spans="1:28" s="419" customFormat="1" x14ac:dyDescent="0.2">
      <c r="A588" s="398"/>
      <c r="B588" s="562"/>
      <c r="C588" s="562"/>
      <c r="D588" s="562"/>
      <c r="E588" s="562"/>
      <c r="F588" s="562"/>
      <c r="G588" s="562"/>
      <c r="H588" s="562"/>
      <c r="I588" s="562"/>
      <c r="J588" s="562"/>
      <c r="K588" s="549"/>
      <c r="L588" s="416"/>
      <c r="M588" s="416"/>
      <c r="N588" s="416"/>
      <c r="O588" s="416"/>
      <c r="P588" s="416"/>
      <c r="Q588" s="416"/>
      <c r="R588" s="416"/>
      <c r="S588" s="416"/>
      <c r="T588" s="416"/>
      <c r="U588" s="416"/>
      <c r="V588" s="416"/>
      <c r="W588" s="416"/>
      <c r="X588" s="416"/>
      <c r="Y588" s="416"/>
      <c r="Z588" s="416"/>
      <c r="AA588" s="416"/>
      <c r="AB588" s="416"/>
    </row>
    <row r="589" spans="1:28" s="419" customFormat="1" x14ac:dyDescent="0.2">
      <c r="A589" s="398"/>
      <c r="B589" s="562"/>
      <c r="C589" s="562"/>
      <c r="D589" s="562"/>
      <c r="E589" s="562"/>
      <c r="F589" s="562"/>
      <c r="G589" s="562"/>
      <c r="H589" s="562"/>
      <c r="I589" s="562"/>
      <c r="J589" s="562"/>
      <c r="K589" s="549"/>
      <c r="L589" s="416"/>
      <c r="M589" s="416"/>
      <c r="N589" s="416"/>
      <c r="O589" s="416"/>
      <c r="P589" s="416"/>
      <c r="Q589" s="416"/>
      <c r="R589" s="416"/>
      <c r="S589" s="416"/>
      <c r="T589" s="416"/>
      <c r="U589" s="416"/>
      <c r="V589" s="416"/>
      <c r="W589" s="416"/>
      <c r="X589" s="416"/>
      <c r="Y589" s="416"/>
      <c r="Z589" s="416"/>
      <c r="AA589" s="416"/>
      <c r="AB589" s="416"/>
    </row>
    <row r="590" spans="1:28" s="419" customFormat="1" x14ac:dyDescent="0.2">
      <c r="A590" s="398"/>
      <c r="B590" s="562"/>
      <c r="C590" s="562"/>
      <c r="D590" s="562"/>
      <c r="E590" s="562"/>
      <c r="F590" s="562"/>
      <c r="G590" s="562"/>
      <c r="H590" s="562"/>
      <c r="I590" s="562"/>
      <c r="J590" s="562"/>
      <c r="K590" s="549"/>
      <c r="L590" s="416"/>
      <c r="M590" s="416"/>
      <c r="N590" s="416"/>
      <c r="O590" s="416"/>
      <c r="P590" s="416"/>
      <c r="Q590" s="416"/>
      <c r="R590" s="416"/>
      <c r="S590" s="416"/>
      <c r="T590" s="416"/>
      <c r="U590" s="416"/>
      <c r="V590" s="416"/>
      <c r="W590" s="416"/>
      <c r="X590" s="416"/>
      <c r="Y590" s="416"/>
      <c r="Z590" s="416"/>
      <c r="AA590" s="416"/>
      <c r="AB590" s="416"/>
    </row>
    <row r="591" spans="1:28" s="419" customFormat="1" x14ac:dyDescent="0.2">
      <c r="A591" s="398"/>
      <c r="B591" s="562"/>
      <c r="C591" s="562"/>
      <c r="D591" s="562"/>
      <c r="E591" s="562"/>
      <c r="F591" s="562"/>
      <c r="G591" s="562"/>
      <c r="H591" s="562"/>
      <c r="I591" s="562"/>
      <c r="J591" s="562"/>
      <c r="K591" s="549"/>
      <c r="L591" s="416"/>
      <c r="M591" s="416"/>
      <c r="N591" s="416"/>
      <c r="O591" s="416"/>
      <c r="P591" s="416"/>
      <c r="Q591" s="416"/>
      <c r="R591" s="416"/>
      <c r="S591" s="416"/>
      <c r="T591" s="416"/>
      <c r="U591" s="416"/>
      <c r="V591" s="416"/>
      <c r="W591" s="416"/>
      <c r="X591" s="416"/>
      <c r="Y591" s="416"/>
      <c r="Z591" s="416"/>
      <c r="AA591" s="416"/>
      <c r="AB591" s="416"/>
    </row>
    <row r="592" spans="1:28" s="419" customFormat="1" x14ac:dyDescent="0.2">
      <c r="A592" s="398"/>
      <c r="B592" s="562"/>
      <c r="C592" s="562"/>
      <c r="D592" s="562"/>
      <c r="E592" s="562"/>
      <c r="F592" s="562"/>
      <c r="G592" s="562"/>
      <c r="H592" s="562"/>
      <c r="I592" s="562"/>
      <c r="J592" s="562"/>
      <c r="K592" s="549"/>
      <c r="L592" s="416"/>
      <c r="M592" s="416"/>
      <c r="N592" s="416"/>
      <c r="O592" s="416"/>
      <c r="P592" s="416"/>
      <c r="Q592" s="416"/>
      <c r="R592" s="416"/>
      <c r="S592" s="416"/>
      <c r="T592" s="416"/>
      <c r="U592" s="416"/>
      <c r="V592" s="416"/>
      <c r="W592" s="416"/>
      <c r="X592" s="416"/>
      <c r="Y592" s="416"/>
      <c r="Z592" s="416"/>
      <c r="AA592" s="416"/>
      <c r="AB592" s="416"/>
    </row>
    <row r="593" spans="1:28" s="419" customFormat="1" x14ac:dyDescent="0.2">
      <c r="A593" s="398"/>
      <c r="B593" s="562"/>
      <c r="C593" s="562"/>
      <c r="D593" s="562"/>
      <c r="E593" s="562"/>
      <c r="F593" s="562"/>
      <c r="G593" s="562"/>
      <c r="H593" s="562"/>
      <c r="I593" s="562"/>
      <c r="J593" s="562"/>
      <c r="K593" s="549"/>
      <c r="L593" s="416"/>
      <c r="M593" s="416"/>
      <c r="N593" s="416"/>
      <c r="O593" s="416"/>
      <c r="P593" s="416"/>
      <c r="Q593" s="416"/>
      <c r="R593" s="416"/>
      <c r="S593" s="416"/>
      <c r="T593" s="416"/>
      <c r="U593" s="416"/>
      <c r="V593" s="416"/>
      <c r="W593" s="416"/>
      <c r="X593" s="416"/>
      <c r="Y593" s="416"/>
      <c r="Z593" s="416"/>
      <c r="AA593" s="416"/>
      <c r="AB593" s="416"/>
    </row>
    <row r="594" spans="1:28" s="419" customFormat="1" x14ac:dyDescent="0.2">
      <c r="A594" s="398"/>
      <c r="B594" s="562"/>
      <c r="C594" s="562"/>
      <c r="D594" s="562"/>
      <c r="E594" s="562"/>
      <c r="F594" s="562"/>
      <c r="G594" s="562"/>
      <c r="H594" s="562"/>
      <c r="I594" s="562"/>
      <c r="J594" s="562"/>
      <c r="K594" s="549"/>
      <c r="L594" s="416"/>
      <c r="M594" s="416"/>
      <c r="N594" s="416"/>
      <c r="O594" s="416"/>
      <c r="P594" s="416"/>
      <c r="Q594" s="416"/>
      <c r="R594" s="416"/>
      <c r="S594" s="416"/>
      <c r="T594" s="416"/>
      <c r="U594" s="416"/>
      <c r="V594" s="416"/>
      <c r="W594" s="416"/>
      <c r="X594" s="416"/>
      <c r="Y594" s="416"/>
      <c r="Z594" s="416"/>
      <c r="AA594" s="416"/>
      <c r="AB594" s="416"/>
    </row>
    <row r="595" spans="1:28" s="419" customFormat="1" x14ac:dyDescent="0.2">
      <c r="A595" s="398"/>
      <c r="B595" s="562"/>
      <c r="C595" s="562"/>
      <c r="D595" s="562"/>
      <c r="E595" s="562"/>
      <c r="F595" s="562"/>
      <c r="G595" s="562"/>
      <c r="H595" s="562"/>
      <c r="I595" s="562"/>
      <c r="J595" s="562"/>
      <c r="K595" s="562"/>
      <c r="L595" s="416"/>
      <c r="M595" s="416"/>
      <c r="N595" s="416"/>
      <c r="O595" s="416"/>
      <c r="P595" s="416"/>
      <c r="Q595" s="416"/>
      <c r="R595" s="416"/>
      <c r="S595" s="416"/>
      <c r="T595" s="416"/>
      <c r="U595" s="416"/>
      <c r="V595" s="416"/>
      <c r="W595" s="416"/>
      <c r="X595" s="416"/>
      <c r="Y595" s="416"/>
      <c r="Z595" s="416"/>
      <c r="AA595" s="416"/>
      <c r="AB595" s="416"/>
    </row>
    <row r="596" spans="1:28" s="419" customFormat="1" x14ac:dyDescent="0.2">
      <c r="A596" s="398"/>
      <c r="B596" s="562"/>
      <c r="C596" s="562"/>
      <c r="D596" s="562"/>
      <c r="E596" s="562"/>
      <c r="F596" s="562"/>
      <c r="G596" s="562"/>
      <c r="H596" s="562"/>
      <c r="I596" s="562"/>
      <c r="J596" s="562"/>
      <c r="K596" s="549"/>
      <c r="L596" s="416"/>
      <c r="M596" s="416"/>
      <c r="N596" s="416"/>
      <c r="O596" s="416"/>
      <c r="P596" s="416"/>
      <c r="Q596" s="416"/>
      <c r="R596" s="416"/>
      <c r="S596" s="416"/>
      <c r="T596" s="416"/>
      <c r="U596" s="416"/>
      <c r="V596" s="416"/>
      <c r="W596" s="416"/>
      <c r="X596" s="416"/>
      <c r="Y596" s="416"/>
      <c r="Z596" s="416"/>
      <c r="AA596" s="416"/>
      <c r="AB596" s="416"/>
    </row>
    <row r="597" spans="1:28" s="419" customFormat="1" x14ac:dyDescent="0.2">
      <c r="A597" s="398"/>
      <c r="B597" s="562"/>
      <c r="C597" s="562"/>
      <c r="D597" s="562"/>
      <c r="E597" s="562"/>
      <c r="F597" s="562"/>
      <c r="G597" s="562"/>
      <c r="H597" s="562"/>
      <c r="I597" s="562"/>
      <c r="J597" s="562"/>
      <c r="K597" s="549"/>
      <c r="L597" s="416"/>
      <c r="M597" s="416"/>
      <c r="N597" s="416"/>
      <c r="O597" s="416"/>
      <c r="P597" s="416"/>
      <c r="Q597" s="416"/>
      <c r="R597" s="416"/>
      <c r="S597" s="416"/>
      <c r="T597" s="416"/>
      <c r="U597" s="416"/>
      <c r="V597" s="416"/>
      <c r="W597" s="416"/>
      <c r="X597" s="416"/>
      <c r="Y597" s="416"/>
      <c r="Z597" s="416"/>
      <c r="AA597" s="416"/>
      <c r="AB597" s="416"/>
    </row>
    <row r="598" spans="1:28" s="419" customFormat="1" x14ac:dyDescent="0.2">
      <c r="A598" s="398"/>
      <c r="B598" s="562"/>
      <c r="C598" s="562"/>
      <c r="D598" s="562"/>
      <c r="E598" s="562"/>
      <c r="F598" s="562"/>
      <c r="G598" s="562"/>
      <c r="H598" s="562"/>
      <c r="I598" s="562"/>
      <c r="J598" s="562"/>
      <c r="K598" s="549"/>
      <c r="L598" s="416"/>
      <c r="M598" s="416"/>
      <c r="N598" s="416"/>
      <c r="O598" s="416"/>
      <c r="P598" s="416"/>
      <c r="Q598" s="416"/>
      <c r="R598" s="416"/>
      <c r="S598" s="416"/>
      <c r="T598" s="416"/>
      <c r="U598" s="416"/>
      <c r="V598" s="416"/>
      <c r="W598" s="416"/>
      <c r="X598" s="416"/>
      <c r="Y598" s="416"/>
      <c r="Z598" s="416"/>
      <c r="AA598" s="416"/>
      <c r="AB598" s="416"/>
    </row>
    <row r="599" spans="1:28" s="419" customFormat="1" x14ac:dyDescent="0.2">
      <c r="A599" s="398"/>
      <c r="B599" s="562"/>
      <c r="C599" s="562"/>
      <c r="D599" s="562"/>
      <c r="E599" s="562"/>
      <c r="F599" s="562"/>
      <c r="G599" s="562"/>
      <c r="H599" s="562"/>
      <c r="I599" s="562"/>
      <c r="J599" s="562"/>
      <c r="K599" s="549"/>
      <c r="L599" s="416"/>
      <c r="M599" s="416"/>
      <c r="N599" s="416"/>
      <c r="O599" s="416"/>
      <c r="P599" s="416"/>
      <c r="Q599" s="416"/>
      <c r="R599" s="416"/>
      <c r="S599" s="416"/>
      <c r="T599" s="416"/>
      <c r="U599" s="416"/>
      <c r="V599" s="416"/>
      <c r="W599" s="416"/>
      <c r="X599" s="416"/>
      <c r="Y599" s="416"/>
      <c r="Z599" s="416"/>
      <c r="AA599" s="416"/>
      <c r="AB599" s="416"/>
    </row>
    <row r="600" spans="1:28" s="419" customFormat="1" x14ac:dyDescent="0.2">
      <c r="A600" s="398"/>
      <c r="B600" s="562"/>
      <c r="C600" s="562"/>
      <c r="D600" s="562"/>
      <c r="E600" s="562"/>
      <c r="F600" s="562"/>
      <c r="G600" s="562"/>
      <c r="H600" s="562"/>
      <c r="I600" s="562"/>
      <c r="J600" s="562"/>
      <c r="K600" s="549"/>
      <c r="L600" s="416"/>
      <c r="M600" s="416"/>
      <c r="N600" s="416"/>
      <c r="O600" s="416"/>
      <c r="P600" s="416"/>
      <c r="Q600" s="416"/>
      <c r="R600" s="416"/>
      <c r="S600" s="416"/>
      <c r="T600" s="416"/>
      <c r="U600" s="416"/>
      <c r="V600" s="416"/>
      <c r="W600" s="416"/>
      <c r="X600" s="416"/>
      <c r="Y600" s="416"/>
      <c r="Z600" s="416"/>
      <c r="AA600" s="416"/>
      <c r="AB600" s="416"/>
    </row>
    <row r="601" spans="1:28" s="419" customFormat="1" x14ac:dyDescent="0.2">
      <c r="A601" s="398"/>
      <c r="B601" s="562"/>
      <c r="C601" s="562"/>
      <c r="D601" s="562"/>
      <c r="E601" s="562"/>
      <c r="F601" s="562"/>
      <c r="G601" s="562"/>
      <c r="H601" s="562"/>
      <c r="I601" s="562"/>
      <c r="J601" s="562"/>
      <c r="K601" s="549"/>
      <c r="L601" s="416"/>
      <c r="M601" s="416"/>
      <c r="N601" s="416"/>
      <c r="O601" s="416"/>
      <c r="P601" s="416"/>
      <c r="Q601" s="416"/>
      <c r="R601" s="416"/>
      <c r="S601" s="416"/>
      <c r="T601" s="416"/>
      <c r="U601" s="416"/>
      <c r="V601" s="416"/>
      <c r="W601" s="416"/>
      <c r="X601" s="416"/>
      <c r="Y601" s="416"/>
      <c r="Z601" s="416"/>
      <c r="AA601" s="416"/>
      <c r="AB601" s="416"/>
    </row>
    <row r="602" spans="1:28" s="419" customFormat="1" x14ac:dyDescent="0.2">
      <c r="A602" s="398"/>
      <c r="B602" s="562"/>
      <c r="C602" s="562"/>
      <c r="D602" s="562"/>
      <c r="E602" s="562"/>
      <c r="F602" s="562"/>
      <c r="G602" s="562"/>
      <c r="H602" s="562"/>
      <c r="I602" s="562"/>
      <c r="J602" s="562"/>
      <c r="K602" s="549"/>
      <c r="L602" s="416"/>
      <c r="M602" s="416"/>
      <c r="N602" s="416"/>
      <c r="O602" s="416"/>
      <c r="P602" s="416"/>
      <c r="Q602" s="416"/>
      <c r="R602" s="416"/>
      <c r="S602" s="416"/>
      <c r="T602" s="416"/>
      <c r="U602" s="416"/>
      <c r="V602" s="416"/>
      <c r="W602" s="416"/>
      <c r="X602" s="416"/>
      <c r="Y602" s="416"/>
      <c r="Z602" s="416"/>
      <c r="AA602" s="416"/>
      <c r="AB602" s="416"/>
    </row>
    <row r="603" spans="1:28" s="419" customFormat="1" x14ac:dyDescent="0.2">
      <c r="A603" s="398"/>
      <c r="B603" s="562"/>
      <c r="C603" s="562"/>
      <c r="D603" s="562"/>
      <c r="E603" s="562"/>
      <c r="F603" s="562"/>
      <c r="G603" s="562"/>
      <c r="H603" s="562"/>
      <c r="I603" s="562"/>
      <c r="J603" s="562"/>
      <c r="K603" s="549"/>
      <c r="L603" s="416"/>
      <c r="M603" s="416"/>
      <c r="N603" s="416"/>
      <c r="O603" s="416"/>
      <c r="P603" s="416"/>
      <c r="Q603" s="416"/>
      <c r="R603" s="416"/>
      <c r="S603" s="416"/>
      <c r="T603" s="416"/>
      <c r="U603" s="416"/>
      <c r="V603" s="416"/>
      <c r="W603" s="416"/>
      <c r="X603" s="416"/>
      <c r="Y603" s="416"/>
      <c r="Z603" s="416"/>
      <c r="AA603" s="416"/>
      <c r="AB603" s="416"/>
    </row>
    <row r="604" spans="1:28" s="419" customFormat="1" x14ac:dyDescent="0.2">
      <c r="A604" s="398"/>
      <c r="B604" s="562"/>
      <c r="C604" s="562"/>
      <c r="D604" s="562"/>
      <c r="E604" s="562"/>
      <c r="F604" s="562"/>
      <c r="G604" s="562"/>
      <c r="H604" s="562"/>
      <c r="I604" s="562"/>
      <c r="J604" s="562"/>
      <c r="K604" s="549"/>
      <c r="L604" s="416"/>
      <c r="M604" s="416"/>
      <c r="N604" s="416"/>
      <c r="O604" s="416"/>
      <c r="P604" s="416"/>
      <c r="Q604" s="416"/>
      <c r="R604" s="416"/>
      <c r="S604" s="416"/>
      <c r="T604" s="416"/>
      <c r="U604" s="416"/>
      <c r="V604" s="416"/>
      <c r="W604" s="416"/>
      <c r="X604" s="416"/>
      <c r="Y604" s="416"/>
      <c r="Z604" s="416"/>
      <c r="AA604" s="416"/>
      <c r="AB604" s="416"/>
    </row>
    <row r="605" spans="1:28" s="419" customFormat="1" x14ac:dyDescent="0.2">
      <c r="A605" s="398"/>
      <c r="B605" s="562"/>
      <c r="C605" s="562"/>
      <c r="D605" s="562"/>
      <c r="E605" s="562"/>
      <c r="F605" s="562"/>
      <c r="G605" s="562"/>
      <c r="H605" s="562"/>
      <c r="I605" s="562"/>
      <c r="J605" s="562"/>
      <c r="K605" s="549"/>
      <c r="L605" s="416"/>
      <c r="M605" s="416"/>
      <c r="N605" s="416"/>
      <c r="O605" s="416"/>
      <c r="P605" s="416"/>
      <c r="Q605" s="416"/>
      <c r="R605" s="416"/>
      <c r="S605" s="416"/>
      <c r="T605" s="416"/>
      <c r="U605" s="416"/>
      <c r="V605" s="416"/>
      <c r="W605" s="416"/>
      <c r="X605" s="416"/>
      <c r="Y605" s="416"/>
      <c r="Z605" s="416"/>
      <c r="AA605" s="416"/>
      <c r="AB605" s="416"/>
    </row>
    <row r="606" spans="1:28" s="419" customFormat="1" x14ac:dyDescent="0.2">
      <c r="A606" s="398"/>
      <c r="B606" s="562"/>
      <c r="C606" s="562"/>
      <c r="D606" s="562"/>
      <c r="E606" s="562"/>
      <c r="F606" s="562"/>
      <c r="G606" s="562"/>
      <c r="H606" s="562"/>
      <c r="I606" s="562"/>
      <c r="J606" s="562"/>
      <c r="K606" s="564"/>
      <c r="L606" s="416"/>
      <c r="M606" s="416"/>
      <c r="N606" s="416"/>
      <c r="O606" s="416"/>
      <c r="P606" s="416"/>
      <c r="Q606" s="416"/>
      <c r="R606" s="416"/>
      <c r="S606" s="416"/>
      <c r="T606" s="416"/>
      <c r="U606" s="416"/>
      <c r="V606" s="416"/>
      <c r="W606" s="416"/>
      <c r="X606" s="416"/>
      <c r="Y606" s="416"/>
      <c r="Z606" s="416"/>
      <c r="AA606" s="416"/>
      <c r="AB606" s="416"/>
    </row>
    <row r="607" spans="1:28" s="419" customFormat="1" x14ac:dyDescent="0.2">
      <c r="A607" s="398"/>
      <c r="B607" s="562"/>
      <c r="C607" s="562"/>
      <c r="D607" s="562"/>
      <c r="E607" s="562"/>
      <c r="F607" s="562"/>
      <c r="G607" s="562"/>
      <c r="H607" s="562"/>
      <c r="I607" s="562"/>
      <c r="J607" s="562"/>
      <c r="K607" s="564"/>
      <c r="L607" s="416"/>
      <c r="M607" s="416"/>
      <c r="N607" s="416"/>
      <c r="O607" s="416"/>
      <c r="P607" s="416"/>
      <c r="Q607" s="416"/>
      <c r="R607" s="416"/>
      <c r="S607" s="416"/>
      <c r="T607" s="416"/>
      <c r="U607" s="416"/>
      <c r="V607" s="416"/>
      <c r="W607" s="416"/>
      <c r="X607" s="416"/>
      <c r="Y607" s="416"/>
      <c r="Z607" s="416"/>
      <c r="AA607" s="416"/>
      <c r="AB607" s="416"/>
    </row>
    <row r="608" spans="1:28" s="419" customFormat="1" x14ac:dyDescent="0.2">
      <c r="A608" s="398"/>
      <c r="B608" s="562"/>
      <c r="C608" s="562"/>
      <c r="D608" s="562"/>
      <c r="E608" s="562"/>
      <c r="F608" s="562"/>
      <c r="G608" s="562"/>
      <c r="H608" s="562"/>
      <c r="I608" s="562"/>
      <c r="J608" s="562"/>
      <c r="K608" s="549"/>
      <c r="L608" s="416"/>
      <c r="M608" s="416"/>
      <c r="N608" s="416"/>
      <c r="O608" s="416"/>
      <c r="P608" s="416"/>
      <c r="Q608" s="416"/>
      <c r="R608" s="416"/>
      <c r="S608" s="416"/>
      <c r="T608" s="416"/>
      <c r="U608" s="416"/>
      <c r="V608" s="416"/>
      <c r="W608" s="416"/>
      <c r="X608" s="416"/>
      <c r="Y608" s="416"/>
      <c r="Z608" s="416"/>
      <c r="AA608" s="416"/>
      <c r="AB608" s="416"/>
    </row>
    <row r="609" spans="1:28" s="419" customFormat="1" x14ac:dyDescent="0.2">
      <c r="A609" s="398"/>
      <c r="B609" s="562"/>
      <c r="C609" s="562"/>
      <c r="D609" s="562"/>
      <c r="E609" s="562"/>
      <c r="F609" s="562"/>
      <c r="G609" s="562"/>
      <c r="H609" s="562"/>
      <c r="I609" s="562"/>
      <c r="J609" s="562"/>
      <c r="K609" s="549"/>
      <c r="L609" s="416"/>
      <c r="M609" s="416"/>
      <c r="N609" s="416"/>
      <c r="O609" s="416"/>
      <c r="P609" s="416"/>
      <c r="Q609" s="416"/>
      <c r="R609" s="416"/>
      <c r="S609" s="416"/>
      <c r="T609" s="416"/>
      <c r="U609" s="416"/>
      <c r="V609" s="416"/>
      <c r="W609" s="416"/>
      <c r="X609" s="416"/>
      <c r="Y609" s="416"/>
      <c r="Z609" s="416"/>
      <c r="AA609" s="416"/>
      <c r="AB609" s="416"/>
    </row>
    <row r="610" spans="1:28" s="419" customFormat="1" x14ac:dyDescent="0.2">
      <c r="A610" s="398"/>
      <c r="B610" s="562"/>
      <c r="C610" s="562"/>
      <c r="D610" s="562"/>
      <c r="E610" s="562"/>
      <c r="F610" s="562"/>
      <c r="G610" s="562"/>
      <c r="H610" s="562"/>
      <c r="I610" s="562"/>
      <c r="J610" s="562"/>
      <c r="K610" s="549"/>
      <c r="L610" s="416"/>
      <c r="M610" s="416"/>
      <c r="N610" s="416"/>
      <c r="O610" s="416"/>
      <c r="P610" s="416"/>
      <c r="Q610" s="416"/>
      <c r="R610" s="416"/>
      <c r="S610" s="416"/>
      <c r="T610" s="416"/>
      <c r="U610" s="416"/>
      <c r="V610" s="416"/>
      <c r="W610" s="416"/>
      <c r="X610" s="416"/>
      <c r="Y610" s="416"/>
      <c r="Z610" s="416"/>
      <c r="AA610" s="416"/>
      <c r="AB610" s="416"/>
    </row>
    <row r="611" spans="1:28" s="419" customFormat="1" x14ac:dyDescent="0.2">
      <c r="A611" s="398"/>
      <c r="B611" s="562"/>
      <c r="C611" s="562"/>
      <c r="D611" s="562"/>
      <c r="E611" s="562"/>
      <c r="F611" s="562"/>
      <c r="G611" s="562"/>
      <c r="H611" s="562"/>
      <c r="I611" s="562"/>
      <c r="J611" s="562"/>
      <c r="K611" s="549"/>
      <c r="L611" s="416"/>
      <c r="M611" s="416"/>
      <c r="N611" s="416"/>
      <c r="O611" s="416"/>
      <c r="P611" s="416"/>
      <c r="Q611" s="416"/>
      <c r="R611" s="416"/>
      <c r="S611" s="416"/>
      <c r="T611" s="416"/>
      <c r="U611" s="416"/>
      <c r="V611" s="416"/>
      <c r="W611" s="416"/>
      <c r="X611" s="416"/>
      <c r="Y611" s="416"/>
      <c r="Z611" s="416"/>
      <c r="AA611" s="416"/>
      <c r="AB611" s="416"/>
    </row>
    <row r="612" spans="1:28" s="419" customFormat="1" x14ac:dyDescent="0.2">
      <c r="A612" s="398"/>
      <c r="B612" s="562"/>
      <c r="C612" s="562"/>
      <c r="D612" s="562"/>
      <c r="E612" s="562"/>
      <c r="F612" s="562"/>
      <c r="G612" s="562"/>
      <c r="H612" s="562"/>
      <c r="I612" s="562"/>
      <c r="J612" s="562"/>
      <c r="K612" s="549"/>
      <c r="L612" s="416"/>
      <c r="M612" s="416"/>
      <c r="N612" s="416"/>
      <c r="O612" s="416"/>
      <c r="P612" s="416"/>
      <c r="Q612" s="416"/>
      <c r="R612" s="416"/>
      <c r="S612" s="416"/>
      <c r="T612" s="416"/>
      <c r="U612" s="416"/>
      <c r="V612" s="416"/>
      <c r="W612" s="416"/>
      <c r="X612" s="416"/>
      <c r="Y612" s="416"/>
      <c r="Z612" s="416"/>
      <c r="AA612" s="416"/>
      <c r="AB612" s="416"/>
    </row>
    <row r="613" spans="1:28" s="419" customFormat="1" x14ac:dyDescent="0.2">
      <c r="A613" s="398"/>
      <c r="B613" s="562"/>
      <c r="C613" s="562"/>
      <c r="D613" s="562"/>
      <c r="E613" s="562"/>
      <c r="F613" s="562"/>
      <c r="G613" s="562"/>
      <c r="H613" s="562"/>
      <c r="I613" s="562"/>
      <c r="J613" s="562"/>
      <c r="K613" s="549"/>
      <c r="L613" s="416"/>
      <c r="M613" s="416"/>
      <c r="N613" s="416"/>
      <c r="O613" s="416"/>
      <c r="P613" s="416"/>
      <c r="Q613" s="416"/>
      <c r="R613" s="416"/>
      <c r="S613" s="416"/>
      <c r="T613" s="416"/>
      <c r="U613" s="416"/>
      <c r="V613" s="416"/>
      <c r="W613" s="416"/>
      <c r="X613" s="416"/>
      <c r="Y613" s="416"/>
      <c r="Z613" s="416"/>
      <c r="AA613" s="416"/>
      <c r="AB613" s="416"/>
    </row>
    <row r="614" spans="1:28" s="419" customFormat="1" x14ac:dyDescent="0.2">
      <c r="A614" s="398"/>
      <c r="B614" s="562"/>
      <c r="C614" s="562"/>
      <c r="D614" s="562"/>
      <c r="E614" s="562"/>
      <c r="F614" s="562"/>
      <c r="G614" s="562"/>
      <c r="H614" s="562"/>
      <c r="I614" s="562"/>
      <c r="J614" s="562"/>
      <c r="K614" s="549"/>
      <c r="L614" s="416"/>
      <c r="M614" s="416"/>
      <c r="N614" s="416"/>
      <c r="O614" s="416"/>
      <c r="P614" s="416"/>
      <c r="Q614" s="416"/>
      <c r="R614" s="416"/>
      <c r="S614" s="416"/>
      <c r="T614" s="416"/>
      <c r="U614" s="416"/>
      <c r="V614" s="416"/>
      <c r="W614" s="416"/>
      <c r="X614" s="416"/>
      <c r="Y614" s="416"/>
      <c r="Z614" s="416"/>
      <c r="AA614" s="416"/>
      <c r="AB614" s="416"/>
    </row>
    <row r="615" spans="1:28" s="419" customFormat="1" x14ac:dyDescent="0.2">
      <c r="A615" s="398"/>
      <c r="B615" s="562"/>
      <c r="C615" s="562"/>
      <c r="D615" s="562"/>
      <c r="E615" s="562"/>
      <c r="F615" s="562"/>
      <c r="G615" s="562"/>
      <c r="H615" s="562"/>
      <c r="I615" s="562"/>
      <c r="J615" s="562"/>
      <c r="K615" s="549"/>
      <c r="L615" s="416"/>
      <c r="M615" s="416"/>
      <c r="N615" s="416"/>
      <c r="O615" s="416"/>
      <c r="P615" s="416"/>
      <c r="Q615" s="416"/>
      <c r="R615" s="416"/>
      <c r="S615" s="416"/>
      <c r="T615" s="416"/>
      <c r="U615" s="416"/>
      <c r="V615" s="416"/>
      <c r="W615" s="416"/>
      <c r="X615" s="416"/>
      <c r="Y615" s="416"/>
      <c r="Z615" s="416"/>
      <c r="AA615" s="416"/>
      <c r="AB615" s="416"/>
    </row>
    <row r="616" spans="1:28" s="419" customFormat="1" x14ac:dyDescent="0.2">
      <c r="A616" s="398"/>
      <c r="B616" s="562"/>
      <c r="C616" s="562"/>
      <c r="D616" s="562"/>
      <c r="E616" s="562"/>
      <c r="F616" s="562"/>
      <c r="G616" s="562"/>
      <c r="H616" s="562"/>
      <c r="I616" s="562"/>
      <c r="J616" s="562"/>
      <c r="K616" s="549"/>
      <c r="L616" s="416"/>
      <c r="M616" s="416"/>
      <c r="N616" s="416"/>
      <c r="O616" s="416"/>
      <c r="P616" s="416"/>
      <c r="Q616" s="416"/>
      <c r="R616" s="416"/>
      <c r="S616" s="416"/>
      <c r="T616" s="416"/>
      <c r="U616" s="416"/>
      <c r="V616" s="416"/>
      <c r="W616" s="416"/>
      <c r="X616" s="416"/>
      <c r="Y616" s="416"/>
      <c r="Z616" s="416"/>
      <c r="AA616" s="416"/>
      <c r="AB616" s="416"/>
    </row>
    <row r="617" spans="1:28" s="419" customFormat="1" x14ac:dyDescent="0.2">
      <c r="A617" s="398"/>
      <c r="B617" s="562"/>
      <c r="C617" s="562"/>
      <c r="D617" s="562"/>
      <c r="E617" s="562"/>
      <c r="F617" s="562"/>
      <c r="G617" s="562"/>
      <c r="H617" s="562"/>
      <c r="I617" s="562"/>
      <c r="J617" s="562"/>
      <c r="K617" s="549"/>
      <c r="L617" s="416"/>
      <c r="M617" s="416"/>
      <c r="N617" s="416"/>
      <c r="O617" s="416"/>
      <c r="P617" s="416"/>
      <c r="Q617" s="416"/>
      <c r="R617" s="416"/>
      <c r="S617" s="416"/>
      <c r="T617" s="416"/>
      <c r="U617" s="416"/>
      <c r="V617" s="416"/>
      <c r="W617" s="416"/>
      <c r="X617" s="416"/>
      <c r="Y617" s="416"/>
      <c r="Z617" s="416"/>
      <c r="AA617" s="416"/>
      <c r="AB617" s="416"/>
    </row>
    <row r="618" spans="1:28" s="419" customFormat="1" x14ac:dyDescent="0.2">
      <c r="A618" s="398"/>
      <c r="B618" s="562"/>
      <c r="C618" s="562"/>
      <c r="D618" s="562"/>
      <c r="E618" s="562"/>
      <c r="F618" s="562"/>
      <c r="G618" s="562"/>
      <c r="H618" s="562"/>
      <c r="I618" s="562"/>
      <c r="J618" s="562"/>
      <c r="K618" s="562"/>
      <c r="L618" s="416"/>
      <c r="M618" s="416"/>
      <c r="N618" s="416"/>
      <c r="O618" s="416"/>
      <c r="P618" s="416"/>
      <c r="Q618" s="416"/>
      <c r="R618" s="416"/>
      <c r="S618" s="416"/>
      <c r="T618" s="416"/>
      <c r="U618" s="416"/>
      <c r="V618" s="416"/>
      <c r="W618" s="416"/>
      <c r="X618" s="416"/>
      <c r="Y618" s="416"/>
      <c r="Z618" s="416"/>
      <c r="AA618" s="416"/>
      <c r="AB618" s="416"/>
    </row>
    <row r="619" spans="1:28" s="419" customFormat="1" x14ac:dyDescent="0.2">
      <c r="A619" s="398"/>
      <c r="B619" s="562"/>
      <c r="C619" s="562"/>
      <c r="D619" s="562"/>
      <c r="E619" s="562"/>
      <c r="F619" s="562"/>
      <c r="G619" s="562"/>
      <c r="H619" s="562"/>
      <c r="I619" s="562"/>
      <c r="J619" s="562"/>
      <c r="K619" s="549"/>
      <c r="L619" s="416"/>
      <c r="M619" s="416"/>
      <c r="N619" s="416"/>
      <c r="O619" s="416"/>
      <c r="P619" s="416"/>
      <c r="Q619" s="416"/>
      <c r="R619" s="416"/>
      <c r="S619" s="416"/>
      <c r="T619" s="416"/>
      <c r="U619" s="416"/>
      <c r="V619" s="416"/>
      <c r="W619" s="416"/>
      <c r="X619" s="416"/>
      <c r="Y619" s="416"/>
      <c r="Z619" s="416"/>
      <c r="AA619" s="416"/>
      <c r="AB619" s="416"/>
    </row>
    <row r="620" spans="1:28" s="419" customFormat="1" x14ac:dyDescent="0.2">
      <c r="A620" s="398"/>
      <c r="B620" s="562"/>
      <c r="C620" s="562"/>
      <c r="D620" s="562"/>
      <c r="E620" s="562"/>
      <c r="F620" s="562"/>
      <c r="G620" s="562"/>
      <c r="H620" s="562"/>
      <c r="I620" s="562"/>
      <c r="J620" s="562"/>
      <c r="K620" s="549"/>
      <c r="L620" s="416"/>
      <c r="M620" s="416"/>
      <c r="N620" s="416"/>
      <c r="O620" s="416"/>
      <c r="P620" s="416"/>
      <c r="Q620" s="416"/>
      <c r="R620" s="416"/>
      <c r="S620" s="416"/>
      <c r="T620" s="416"/>
      <c r="U620" s="416"/>
      <c r="V620" s="416"/>
      <c r="W620" s="416"/>
      <c r="X620" s="416"/>
      <c r="Y620" s="416"/>
      <c r="Z620" s="416"/>
      <c r="AA620" s="416"/>
      <c r="AB620" s="416"/>
    </row>
    <row r="621" spans="1:28" s="419" customFormat="1" x14ac:dyDescent="0.2">
      <c r="A621" s="398"/>
      <c r="B621" s="562"/>
      <c r="C621" s="562"/>
      <c r="D621" s="562"/>
      <c r="E621" s="562"/>
      <c r="F621" s="562"/>
      <c r="G621" s="562"/>
      <c r="H621" s="562"/>
      <c r="I621" s="562"/>
      <c r="J621" s="562"/>
      <c r="K621" s="549"/>
      <c r="L621" s="416"/>
      <c r="M621" s="416"/>
      <c r="N621" s="416"/>
      <c r="O621" s="416"/>
      <c r="P621" s="416"/>
      <c r="Q621" s="416"/>
      <c r="R621" s="416"/>
      <c r="S621" s="416"/>
      <c r="T621" s="416"/>
      <c r="U621" s="416"/>
      <c r="V621" s="416"/>
      <c r="W621" s="416"/>
      <c r="X621" s="416"/>
      <c r="Y621" s="416"/>
      <c r="Z621" s="416"/>
      <c r="AA621" s="416"/>
      <c r="AB621" s="416"/>
    </row>
    <row r="622" spans="1:28" s="419" customFormat="1" x14ac:dyDescent="0.2">
      <c r="A622" s="398"/>
      <c r="B622" s="562"/>
      <c r="C622" s="562"/>
      <c r="D622" s="562"/>
      <c r="E622" s="562"/>
      <c r="F622" s="562"/>
      <c r="G622" s="562"/>
      <c r="H622" s="562"/>
      <c r="I622" s="562"/>
      <c r="J622" s="562"/>
      <c r="K622" s="549"/>
      <c r="L622" s="416"/>
      <c r="M622" s="416"/>
      <c r="N622" s="416"/>
      <c r="O622" s="416"/>
      <c r="P622" s="416"/>
      <c r="Q622" s="416"/>
      <c r="R622" s="416"/>
      <c r="S622" s="416"/>
      <c r="T622" s="416"/>
      <c r="U622" s="416"/>
      <c r="V622" s="416"/>
      <c r="W622" s="416"/>
      <c r="X622" s="416"/>
      <c r="Y622" s="416"/>
      <c r="Z622" s="416"/>
      <c r="AA622" s="416"/>
      <c r="AB622" s="416"/>
    </row>
    <row r="623" spans="1:28" s="419" customFormat="1" x14ac:dyDescent="0.2">
      <c r="A623" s="398"/>
      <c r="B623" s="562"/>
      <c r="C623" s="562"/>
      <c r="D623" s="562"/>
      <c r="E623" s="562"/>
      <c r="F623" s="562"/>
      <c r="G623" s="562"/>
      <c r="H623" s="562"/>
      <c r="I623" s="562"/>
      <c r="J623" s="562"/>
      <c r="K623" s="549"/>
      <c r="L623" s="416"/>
      <c r="M623" s="416"/>
      <c r="N623" s="416"/>
      <c r="O623" s="416"/>
      <c r="P623" s="416"/>
      <c r="Q623" s="416"/>
      <c r="R623" s="416"/>
      <c r="S623" s="416"/>
      <c r="T623" s="416"/>
      <c r="U623" s="416"/>
      <c r="V623" s="416"/>
      <c r="W623" s="416"/>
      <c r="X623" s="416"/>
      <c r="Y623" s="416"/>
      <c r="Z623" s="416"/>
      <c r="AA623" s="416"/>
      <c r="AB623" s="416"/>
    </row>
    <row r="624" spans="1:28" s="419" customFormat="1" x14ac:dyDescent="0.2">
      <c r="A624" s="398"/>
      <c r="B624" s="562"/>
      <c r="C624" s="562"/>
      <c r="D624" s="562"/>
      <c r="E624" s="562"/>
      <c r="F624" s="562"/>
      <c r="G624" s="562"/>
      <c r="H624" s="562"/>
      <c r="I624" s="562"/>
      <c r="J624" s="562"/>
      <c r="K624" s="549"/>
      <c r="L624" s="416"/>
      <c r="M624" s="416"/>
      <c r="N624" s="416"/>
      <c r="O624" s="416"/>
      <c r="P624" s="416"/>
      <c r="Q624" s="416"/>
      <c r="R624" s="416"/>
      <c r="S624" s="416"/>
      <c r="T624" s="416"/>
      <c r="U624" s="416"/>
      <c r="V624" s="416"/>
      <c r="W624" s="416"/>
      <c r="X624" s="416"/>
      <c r="Y624" s="416"/>
      <c r="Z624" s="416"/>
      <c r="AA624" s="416"/>
      <c r="AB624" s="416"/>
    </row>
    <row r="625" spans="1:28" s="419" customFormat="1" x14ac:dyDescent="0.2">
      <c r="A625" s="398"/>
      <c r="B625" s="562"/>
      <c r="C625" s="562"/>
      <c r="D625" s="562"/>
      <c r="E625" s="562"/>
      <c r="F625" s="562"/>
      <c r="G625" s="562"/>
      <c r="H625" s="562"/>
      <c r="I625" s="562"/>
      <c r="J625" s="562"/>
      <c r="K625" s="549"/>
      <c r="L625" s="416"/>
      <c r="M625" s="416"/>
      <c r="N625" s="416"/>
      <c r="O625" s="416"/>
      <c r="P625" s="416"/>
      <c r="Q625" s="416"/>
      <c r="R625" s="416"/>
      <c r="S625" s="416"/>
      <c r="T625" s="416"/>
      <c r="U625" s="416"/>
      <c r="V625" s="416"/>
      <c r="W625" s="416"/>
      <c r="X625" s="416"/>
      <c r="Y625" s="416"/>
      <c r="Z625" s="416"/>
      <c r="AA625" s="416"/>
      <c r="AB625" s="416"/>
    </row>
    <row r="626" spans="1:28" s="419" customFormat="1" x14ac:dyDescent="0.2">
      <c r="A626" s="398"/>
      <c r="B626" s="562"/>
      <c r="C626" s="562"/>
      <c r="D626" s="562"/>
      <c r="E626" s="562"/>
      <c r="F626" s="562"/>
      <c r="G626" s="562"/>
      <c r="H626" s="562"/>
      <c r="I626" s="562"/>
      <c r="J626" s="562"/>
      <c r="K626" s="549"/>
      <c r="L626" s="416"/>
      <c r="M626" s="416"/>
      <c r="N626" s="416"/>
      <c r="O626" s="416"/>
      <c r="P626" s="416"/>
      <c r="Q626" s="416"/>
      <c r="R626" s="416"/>
      <c r="S626" s="416"/>
      <c r="T626" s="416"/>
      <c r="U626" s="416"/>
      <c r="V626" s="416"/>
      <c r="W626" s="416"/>
      <c r="X626" s="416"/>
      <c r="Y626" s="416"/>
      <c r="Z626" s="416"/>
      <c r="AA626" s="416"/>
      <c r="AB626" s="416"/>
    </row>
    <row r="627" spans="1:28" s="419" customFormat="1" x14ac:dyDescent="0.2">
      <c r="A627" s="398"/>
      <c r="B627" s="562"/>
      <c r="C627" s="562"/>
      <c r="D627" s="562"/>
      <c r="E627" s="562"/>
      <c r="F627" s="562"/>
      <c r="G627" s="562"/>
      <c r="H627" s="562"/>
      <c r="I627" s="562"/>
      <c r="J627" s="562"/>
      <c r="K627" s="549"/>
      <c r="L627" s="416"/>
      <c r="M627" s="416"/>
      <c r="N627" s="416"/>
      <c r="O627" s="416"/>
      <c r="P627" s="416"/>
      <c r="Q627" s="416"/>
      <c r="R627" s="416"/>
      <c r="S627" s="416"/>
      <c r="T627" s="416"/>
      <c r="U627" s="416"/>
      <c r="V627" s="416"/>
      <c r="W627" s="416"/>
      <c r="X627" s="416"/>
      <c r="Y627" s="416"/>
      <c r="Z627" s="416"/>
      <c r="AA627" s="416"/>
      <c r="AB627" s="416"/>
    </row>
    <row r="628" spans="1:28" s="419" customFormat="1" x14ac:dyDescent="0.2">
      <c r="A628" s="398"/>
      <c r="B628" s="562"/>
      <c r="C628" s="562"/>
      <c r="D628" s="562"/>
      <c r="E628" s="562"/>
      <c r="F628" s="562"/>
      <c r="G628" s="562"/>
      <c r="H628" s="562"/>
      <c r="I628" s="562"/>
      <c r="J628" s="562"/>
      <c r="K628" s="549"/>
      <c r="L628" s="416"/>
      <c r="M628" s="416"/>
      <c r="N628" s="416"/>
      <c r="O628" s="416"/>
      <c r="P628" s="416"/>
      <c r="Q628" s="416"/>
      <c r="R628" s="416"/>
      <c r="S628" s="416"/>
      <c r="T628" s="416"/>
      <c r="U628" s="416"/>
      <c r="V628" s="416"/>
      <c r="W628" s="416"/>
      <c r="X628" s="416"/>
      <c r="Y628" s="416"/>
      <c r="Z628" s="416"/>
      <c r="AA628" s="416"/>
      <c r="AB628" s="416"/>
    </row>
    <row r="629" spans="1:28" s="419" customFormat="1" x14ac:dyDescent="0.2">
      <c r="A629" s="398"/>
      <c r="B629" s="562"/>
      <c r="C629" s="562"/>
      <c r="D629" s="562"/>
      <c r="E629" s="562"/>
      <c r="F629" s="562"/>
      <c r="G629" s="562"/>
      <c r="H629" s="562"/>
      <c r="I629" s="562"/>
      <c r="J629" s="562"/>
      <c r="K629" s="562"/>
      <c r="L629" s="416"/>
      <c r="M629" s="416"/>
      <c r="N629" s="416"/>
      <c r="O629" s="416"/>
      <c r="P629" s="416"/>
      <c r="Q629" s="416"/>
      <c r="R629" s="416"/>
      <c r="S629" s="416"/>
      <c r="T629" s="416"/>
      <c r="U629" s="416"/>
      <c r="V629" s="416"/>
      <c r="W629" s="416"/>
      <c r="X629" s="416"/>
      <c r="Y629" s="416"/>
      <c r="Z629" s="416"/>
      <c r="AA629" s="416"/>
      <c r="AB629" s="416"/>
    </row>
    <row r="630" spans="1:28" s="419" customFormat="1" x14ac:dyDescent="0.2">
      <c r="A630" s="398"/>
      <c r="B630" s="562"/>
      <c r="C630" s="562"/>
      <c r="D630" s="562"/>
      <c r="E630" s="562"/>
      <c r="F630" s="562"/>
      <c r="G630" s="562"/>
      <c r="H630" s="562"/>
      <c r="I630" s="562"/>
      <c r="J630" s="562"/>
      <c r="K630" s="549"/>
      <c r="L630" s="416"/>
      <c r="M630" s="416"/>
      <c r="N630" s="416"/>
      <c r="O630" s="416"/>
      <c r="P630" s="416"/>
      <c r="Q630" s="416"/>
      <c r="R630" s="416"/>
      <c r="S630" s="416"/>
      <c r="T630" s="416"/>
      <c r="U630" s="416"/>
      <c r="V630" s="416"/>
      <c r="W630" s="416"/>
      <c r="X630" s="416"/>
      <c r="Y630" s="416"/>
      <c r="Z630" s="416"/>
      <c r="AA630" s="416"/>
      <c r="AB630" s="416"/>
    </row>
    <row r="631" spans="1:28" s="419" customFormat="1" x14ac:dyDescent="0.2">
      <c r="A631" s="398"/>
      <c r="B631" s="562"/>
      <c r="C631" s="562"/>
      <c r="D631" s="562"/>
      <c r="E631" s="562"/>
      <c r="F631" s="562"/>
      <c r="G631" s="562"/>
      <c r="H631" s="562"/>
      <c r="I631" s="562"/>
      <c r="J631" s="562"/>
      <c r="K631" s="549"/>
      <c r="L631" s="416"/>
      <c r="M631" s="416"/>
      <c r="N631" s="416"/>
      <c r="O631" s="416"/>
      <c r="P631" s="416"/>
      <c r="Q631" s="416"/>
      <c r="R631" s="416"/>
      <c r="S631" s="416"/>
      <c r="T631" s="416"/>
      <c r="U631" s="416"/>
      <c r="V631" s="416"/>
      <c r="W631" s="416"/>
      <c r="X631" s="416"/>
      <c r="Y631" s="416"/>
      <c r="Z631" s="416"/>
      <c r="AA631" s="416"/>
      <c r="AB631" s="416"/>
    </row>
    <row r="632" spans="1:28" s="419" customFormat="1" x14ac:dyDescent="0.2">
      <c r="A632" s="398"/>
      <c r="B632" s="562"/>
      <c r="C632" s="562"/>
      <c r="D632" s="562"/>
      <c r="E632" s="562"/>
      <c r="F632" s="562"/>
      <c r="G632" s="562"/>
      <c r="H632" s="562"/>
      <c r="I632" s="562"/>
      <c r="J632" s="562"/>
      <c r="K632" s="549"/>
      <c r="L632" s="416"/>
      <c r="M632" s="416"/>
      <c r="N632" s="416"/>
      <c r="O632" s="416"/>
      <c r="P632" s="416"/>
      <c r="Q632" s="416"/>
      <c r="R632" s="416"/>
      <c r="S632" s="416"/>
      <c r="T632" s="416"/>
      <c r="U632" s="416"/>
      <c r="V632" s="416"/>
      <c r="W632" s="416"/>
      <c r="X632" s="416"/>
      <c r="Y632" s="416"/>
      <c r="Z632" s="416"/>
      <c r="AA632" s="416"/>
      <c r="AB632" s="416"/>
    </row>
    <row r="633" spans="1:28" s="419" customFormat="1" x14ac:dyDescent="0.2">
      <c r="A633" s="398"/>
      <c r="B633" s="562"/>
      <c r="C633" s="562"/>
      <c r="D633" s="562"/>
      <c r="E633" s="562"/>
      <c r="F633" s="562"/>
      <c r="G633" s="562"/>
      <c r="H633" s="562"/>
      <c r="I633" s="562"/>
      <c r="J633" s="562"/>
      <c r="K633" s="549"/>
      <c r="L633" s="416"/>
      <c r="M633" s="416"/>
      <c r="N633" s="416"/>
      <c r="O633" s="416"/>
      <c r="P633" s="416"/>
      <c r="Q633" s="416"/>
      <c r="R633" s="416"/>
      <c r="S633" s="416"/>
      <c r="T633" s="416"/>
      <c r="U633" s="416"/>
      <c r="V633" s="416"/>
      <c r="W633" s="416"/>
      <c r="X633" s="416"/>
      <c r="Y633" s="416"/>
      <c r="Z633" s="416"/>
      <c r="AA633" s="416"/>
      <c r="AB633" s="416"/>
    </row>
    <row r="634" spans="1:28" s="419" customFormat="1" x14ac:dyDescent="0.2">
      <c r="A634" s="398"/>
      <c r="B634" s="562"/>
      <c r="C634" s="562"/>
      <c r="D634" s="562"/>
      <c r="E634" s="562"/>
      <c r="F634" s="562"/>
      <c r="G634" s="562"/>
      <c r="H634" s="562"/>
      <c r="I634" s="562"/>
      <c r="J634" s="562"/>
      <c r="K634" s="549"/>
      <c r="L634" s="416"/>
      <c r="M634" s="416"/>
      <c r="N634" s="416"/>
      <c r="O634" s="416"/>
      <c r="P634" s="416"/>
      <c r="Q634" s="416"/>
      <c r="R634" s="416"/>
      <c r="S634" s="416"/>
      <c r="T634" s="416"/>
      <c r="U634" s="416"/>
      <c r="V634" s="416"/>
      <c r="W634" s="416"/>
      <c r="X634" s="416"/>
      <c r="Y634" s="416"/>
      <c r="Z634" s="416"/>
      <c r="AA634" s="416"/>
      <c r="AB634" s="416"/>
    </row>
    <row r="635" spans="1:28" s="419" customFormat="1" x14ac:dyDescent="0.2">
      <c r="A635" s="398"/>
      <c r="B635" s="562"/>
      <c r="C635" s="562"/>
      <c r="D635" s="562"/>
      <c r="E635" s="562"/>
      <c r="F635" s="562"/>
      <c r="G635" s="562"/>
      <c r="H635" s="562"/>
      <c r="I635" s="562"/>
      <c r="J635" s="562"/>
      <c r="K635" s="549"/>
      <c r="L635" s="416"/>
      <c r="M635" s="416"/>
      <c r="N635" s="416"/>
      <c r="O635" s="416"/>
      <c r="P635" s="416"/>
      <c r="Q635" s="416"/>
      <c r="R635" s="416"/>
      <c r="S635" s="416"/>
      <c r="T635" s="416"/>
      <c r="U635" s="416"/>
      <c r="V635" s="416"/>
      <c r="W635" s="416"/>
      <c r="X635" s="416"/>
      <c r="Y635" s="416"/>
      <c r="Z635" s="416"/>
      <c r="AA635" s="416"/>
      <c r="AB635" s="416"/>
    </row>
    <row r="636" spans="1:28" s="419" customFormat="1" x14ac:dyDescent="0.2">
      <c r="A636" s="398"/>
      <c r="B636" s="562"/>
      <c r="C636" s="562"/>
      <c r="D636" s="562"/>
      <c r="E636" s="562"/>
      <c r="F636" s="562"/>
      <c r="G636" s="562"/>
      <c r="H636" s="562"/>
      <c r="I636" s="562"/>
      <c r="J636" s="562"/>
      <c r="K636" s="549"/>
      <c r="L636" s="416"/>
      <c r="M636" s="416"/>
      <c r="N636" s="416"/>
      <c r="O636" s="416"/>
      <c r="P636" s="416"/>
      <c r="Q636" s="416"/>
      <c r="R636" s="416"/>
      <c r="S636" s="416"/>
      <c r="T636" s="416"/>
      <c r="U636" s="416"/>
      <c r="V636" s="416"/>
      <c r="W636" s="416"/>
      <c r="X636" s="416"/>
      <c r="Y636" s="416"/>
      <c r="Z636" s="416"/>
      <c r="AA636" s="416"/>
      <c r="AB636" s="416"/>
    </row>
    <row r="637" spans="1:28" s="419" customFormat="1" x14ac:dyDescent="0.2">
      <c r="A637" s="398"/>
      <c r="B637" s="562"/>
      <c r="C637" s="562"/>
      <c r="D637" s="562"/>
      <c r="E637" s="562"/>
      <c r="F637" s="562"/>
      <c r="G637" s="562"/>
      <c r="H637" s="562"/>
      <c r="I637" s="562"/>
      <c r="J637" s="562"/>
      <c r="K637" s="549"/>
      <c r="L637" s="416"/>
      <c r="M637" s="416"/>
      <c r="N637" s="416"/>
      <c r="O637" s="416"/>
      <c r="P637" s="416"/>
      <c r="Q637" s="416"/>
      <c r="R637" s="416"/>
      <c r="S637" s="416"/>
      <c r="T637" s="416"/>
      <c r="U637" s="416"/>
      <c r="V637" s="416"/>
      <c r="W637" s="416"/>
      <c r="X637" s="416"/>
      <c r="Y637" s="416"/>
      <c r="Z637" s="416"/>
      <c r="AA637" s="416"/>
      <c r="AB637" s="416"/>
    </row>
    <row r="638" spans="1:28" s="419" customFormat="1" x14ac:dyDescent="0.2">
      <c r="A638" s="398"/>
      <c r="B638" s="562"/>
      <c r="C638" s="562"/>
      <c r="D638" s="562"/>
      <c r="E638" s="562"/>
      <c r="F638" s="562"/>
      <c r="G638" s="562"/>
      <c r="H638" s="562"/>
      <c r="I638" s="562"/>
      <c r="J638" s="562"/>
      <c r="K638" s="549"/>
      <c r="L638" s="416"/>
      <c r="M638" s="416"/>
      <c r="N638" s="416"/>
      <c r="O638" s="416"/>
      <c r="P638" s="416"/>
      <c r="Q638" s="416"/>
      <c r="R638" s="416"/>
      <c r="S638" s="416"/>
      <c r="T638" s="416"/>
      <c r="U638" s="416"/>
      <c r="V638" s="416"/>
      <c r="W638" s="416"/>
      <c r="X638" s="416"/>
      <c r="Y638" s="416"/>
      <c r="Z638" s="416"/>
      <c r="AA638" s="416"/>
      <c r="AB638" s="416"/>
    </row>
    <row r="639" spans="1:28" s="419" customFormat="1" x14ac:dyDescent="0.2">
      <c r="A639" s="398"/>
      <c r="B639" s="562"/>
      <c r="C639" s="562"/>
      <c r="D639" s="562"/>
      <c r="E639" s="562"/>
      <c r="F639" s="562"/>
      <c r="G639" s="562"/>
      <c r="H639" s="562"/>
      <c r="I639" s="562"/>
      <c r="J639" s="562"/>
      <c r="K639" s="549"/>
      <c r="L639" s="416"/>
      <c r="M639" s="416"/>
      <c r="N639" s="416"/>
      <c r="O639" s="416"/>
      <c r="P639" s="416"/>
      <c r="Q639" s="416"/>
      <c r="R639" s="416"/>
      <c r="S639" s="416"/>
      <c r="T639" s="416"/>
      <c r="U639" s="416"/>
      <c r="V639" s="416"/>
      <c r="W639" s="416"/>
      <c r="X639" s="416"/>
      <c r="Y639" s="416"/>
      <c r="Z639" s="416"/>
      <c r="AA639" s="416"/>
      <c r="AB639" s="416"/>
    </row>
    <row r="640" spans="1:28" s="419" customFormat="1" x14ac:dyDescent="0.2">
      <c r="A640" s="398"/>
      <c r="B640" s="562"/>
      <c r="C640" s="562"/>
      <c r="D640" s="562"/>
      <c r="E640" s="562"/>
      <c r="F640" s="562"/>
      <c r="G640" s="562"/>
      <c r="H640" s="562"/>
      <c r="I640" s="562"/>
      <c r="J640" s="562"/>
      <c r="K640" s="562"/>
      <c r="L640" s="416"/>
      <c r="M640" s="416"/>
      <c r="N640" s="416"/>
      <c r="O640" s="416"/>
      <c r="P640" s="416"/>
      <c r="Q640" s="416"/>
      <c r="R640" s="416"/>
      <c r="S640" s="416"/>
      <c r="T640" s="416"/>
      <c r="U640" s="416"/>
      <c r="V640" s="416"/>
      <c r="W640" s="416"/>
      <c r="X640" s="416"/>
      <c r="Y640" s="416"/>
      <c r="Z640" s="416"/>
      <c r="AA640" s="416"/>
      <c r="AB640" s="416"/>
    </row>
    <row r="641" spans="1:28" s="419" customFormat="1" x14ac:dyDescent="0.2">
      <c r="A641" s="398"/>
      <c r="B641" s="562"/>
      <c r="C641" s="562"/>
      <c r="D641" s="562"/>
      <c r="E641" s="562"/>
      <c r="F641" s="562"/>
      <c r="G641" s="562"/>
      <c r="H641" s="562"/>
      <c r="I641" s="562"/>
      <c r="J641" s="562"/>
      <c r="K641" s="549"/>
      <c r="L641" s="416"/>
      <c r="M641" s="416"/>
      <c r="N641" s="416"/>
      <c r="O641" s="416"/>
      <c r="P641" s="416"/>
      <c r="Q641" s="416"/>
      <c r="R641" s="416"/>
      <c r="S641" s="416"/>
      <c r="T641" s="416"/>
      <c r="U641" s="416"/>
      <c r="V641" s="416"/>
      <c r="W641" s="416"/>
      <c r="X641" s="416"/>
      <c r="Y641" s="416"/>
      <c r="Z641" s="416"/>
      <c r="AA641" s="416"/>
      <c r="AB641" s="416"/>
    </row>
    <row r="642" spans="1:28" s="419" customFormat="1" x14ac:dyDescent="0.2">
      <c r="A642" s="398"/>
      <c r="B642" s="562"/>
      <c r="C642" s="562"/>
      <c r="D642" s="562"/>
      <c r="E642" s="562"/>
      <c r="F642" s="562"/>
      <c r="G642" s="562"/>
      <c r="H642" s="562"/>
      <c r="I642" s="562"/>
      <c r="J642" s="562"/>
      <c r="K642" s="549"/>
      <c r="L642" s="416"/>
      <c r="M642" s="416"/>
      <c r="N642" s="416"/>
      <c r="O642" s="416"/>
      <c r="P642" s="416"/>
      <c r="Q642" s="416"/>
      <c r="R642" s="416"/>
      <c r="S642" s="416"/>
      <c r="T642" s="416"/>
      <c r="U642" s="416"/>
      <c r="V642" s="416"/>
      <c r="W642" s="416"/>
      <c r="X642" s="416"/>
      <c r="Y642" s="416"/>
      <c r="Z642" s="416"/>
      <c r="AA642" s="416"/>
      <c r="AB642" s="416"/>
    </row>
    <row r="643" spans="1:28" s="419" customFormat="1" x14ac:dyDescent="0.2">
      <c r="A643" s="398"/>
      <c r="B643" s="562"/>
      <c r="C643" s="562"/>
      <c r="D643" s="562"/>
      <c r="E643" s="562"/>
      <c r="F643" s="562"/>
      <c r="G643" s="562"/>
      <c r="H643" s="562"/>
      <c r="I643" s="562"/>
      <c r="J643" s="562"/>
      <c r="K643" s="549"/>
      <c r="L643" s="416"/>
      <c r="M643" s="416"/>
      <c r="N643" s="416"/>
      <c r="O643" s="416"/>
      <c r="P643" s="416"/>
      <c r="Q643" s="416"/>
      <c r="R643" s="416"/>
      <c r="S643" s="416"/>
      <c r="T643" s="416"/>
      <c r="U643" s="416"/>
      <c r="V643" s="416"/>
      <c r="W643" s="416"/>
      <c r="X643" s="416"/>
      <c r="Y643" s="416"/>
      <c r="Z643" s="416"/>
      <c r="AA643" s="416"/>
      <c r="AB643" s="416"/>
    </row>
    <row r="644" spans="1:28" s="419" customFormat="1" x14ac:dyDescent="0.2">
      <c r="A644" s="398"/>
      <c r="B644" s="562"/>
      <c r="C644" s="562"/>
      <c r="D644" s="562"/>
      <c r="E644" s="562"/>
      <c r="F644" s="562"/>
      <c r="G644" s="562"/>
      <c r="H644" s="562"/>
      <c r="I644" s="562"/>
      <c r="J644" s="562"/>
      <c r="K644" s="549"/>
      <c r="L644" s="416"/>
      <c r="M644" s="416"/>
      <c r="N644" s="416"/>
      <c r="O644" s="416"/>
      <c r="P644" s="416"/>
      <c r="Q644" s="416"/>
      <c r="R644" s="416"/>
      <c r="S644" s="416"/>
      <c r="T644" s="416"/>
      <c r="U644" s="416"/>
      <c r="V644" s="416"/>
      <c r="W644" s="416"/>
      <c r="X644" s="416"/>
      <c r="Y644" s="416"/>
      <c r="Z644" s="416"/>
      <c r="AA644" s="416"/>
      <c r="AB644" s="416"/>
    </row>
    <row r="645" spans="1:28" s="419" customFormat="1" x14ac:dyDescent="0.2">
      <c r="A645" s="398"/>
      <c r="B645" s="562"/>
      <c r="C645" s="562"/>
      <c r="D645" s="562"/>
      <c r="E645" s="562"/>
      <c r="F645" s="562"/>
      <c r="G645" s="562"/>
      <c r="H645" s="562"/>
      <c r="I645" s="562"/>
      <c r="J645" s="562"/>
      <c r="K645" s="549"/>
      <c r="L645" s="416"/>
      <c r="M645" s="416"/>
      <c r="N645" s="416"/>
      <c r="O645" s="416"/>
      <c r="P645" s="416"/>
      <c r="Q645" s="416"/>
      <c r="R645" s="416"/>
      <c r="S645" s="416"/>
      <c r="T645" s="416"/>
      <c r="U645" s="416"/>
      <c r="V645" s="416"/>
      <c r="W645" s="416"/>
      <c r="X645" s="416"/>
      <c r="Y645" s="416"/>
      <c r="Z645" s="416"/>
      <c r="AA645" s="416"/>
      <c r="AB645" s="416"/>
    </row>
    <row r="646" spans="1:28" s="419" customFormat="1" x14ac:dyDescent="0.2">
      <c r="A646" s="398"/>
      <c r="B646" s="562"/>
      <c r="C646" s="562"/>
      <c r="D646" s="562"/>
      <c r="E646" s="562"/>
      <c r="F646" s="562"/>
      <c r="G646" s="562"/>
      <c r="H646" s="562"/>
      <c r="I646" s="562"/>
      <c r="J646" s="562"/>
      <c r="K646" s="549"/>
      <c r="L646" s="416"/>
      <c r="M646" s="416"/>
      <c r="N646" s="416"/>
      <c r="O646" s="416"/>
      <c r="P646" s="416"/>
      <c r="Q646" s="416"/>
      <c r="R646" s="416"/>
      <c r="S646" s="416"/>
      <c r="T646" s="416"/>
      <c r="U646" s="416"/>
      <c r="V646" s="416"/>
      <c r="W646" s="416"/>
      <c r="X646" s="416"/>
      <c r="Y646" s="416"/>
      <c r="Z646" s="416"/>
      <c r="AA646" s="416"/>
      <c r="AB646" s="416"/>
    </row>
    <row r="647" spans="1:28" s="419" customFormat="1" x14ac:dyDescent="0.2">
      <c r="A647" s="398"/>
      <c r="B647" s="562"/>
      <c r="C647" s="562"/>
      <c r="D647" s="562"/>
      <c r="E647" s="562"/>
      <c r="F647" s="562"/>
      <c r="G647" s="562"/>
      <c r="H647" s="562"/>
      <c r="I647" s="562"/>
      <c r="J647" s="562"/>
      <c r="K647" s="549"/>
      <c r="L647" s="416"/>
      <c r="M647" s="416"/>
      <c r="N647" s="416"/>
      <c r="O647" s="416"/>
      <c r="P647" s="416"/>
      <c r="Q647" s="416"/>
      <c r="R647" s="416"/>
      <c r="S647" s="416"/>
      <c r="T647" s="416"/>
      <c r="U647" s="416"/>
      <c r="V647" s="416"/>
      <c r="W647" s="416"/>
      <c r="X647" s="416"/>
      <c r="Y647" s="416"/>
      <c r="Z647" s="416"/>
      <c r="AA647" s="416"/>
      <c r="AB647" s="416"/>
    </row>
    <row r="648" spans="1:28" s="419" customFormat="1" x14ac:dyDescent="0.2">
      <c r="A648" s="398"/>
      <c r="B648" s="562"/>
      <c r="C648" s="562"/>
      <c r="D648" s="562"/>
      <c r="E648" s="562"/>
      <c r="F648" s="562"/>
      <c r="G648" s="562"/>
      <c r="H648" s="562"/>
      <c r="I648" s="562"/>
      <c r="J648" s="562"/>
      <c r="K648" s="549"/>
      <c r="L648" s="416"/>
      <c r="M648" s="416"/>
      <c r="N648" s="416"/>
      <c r="O648" s="416"/>
      <c r="P648" s="416"/>
      <c r="Q648" s="416"/>
      <c r="R648" s="416"/>
      <c r="S648" s="416"/>
      <c r="T648" s="416"/>
      <c r="U648" s="416"/>
      <c r="V648" s="416"/>
      <c r="W648" s="416"/>
      <c r="X648" s="416"/>
      <c r="Y648" s="416"/>
      <c r="Z648" s="416"/>
      <c r="AA648" s="416"/>
      <c r="AB648" s="416"/>
    </row>
    <row r="649" spans="1:28" s="419" customFormat="1" x14ac:dyDescent="0.2">
      <c r="A649" s="398"/>
      <c r="B649" s="562"/>
      <c r="C649" s="562"/>
      <c r="D649" s="562"/>
      <c r="E649" s="562"/>
      <c r="F649" s="562"/>
      <c r="G649" s="562"/>
      <c r="H649" s="562"/>
      <c r="I649" s="562"/>
      <c r="J649" s="562"/>
      <c r="K649" s="549"/>
      <c r="L649" s="416"/>
      <c r="M649" s="416"/>
      <c r="N649" s="416"/>
      <c r="O649" s="416"/>
      <c r="P649" s="416"/>
      <c r="Q649" s="416"/>
      <c r="R649" s="416"/>
      <c r="S649" s="416"/>
      <c r="T649" s="416"/>
      <c r="U649" s="416"/>
      <c r="V649" s="416"/>
      <c r="W649" s="416"/>
      <c r="X649" s="416"/>
      <c r="Y649" s="416"/>
      <c r="Z649" s="416"/>
      <c r="AA649" s="416"/>
      <c r="AB649" s="416"/>
    </row>
    <row r="650" spans="1:28" s="419" customFormat="1" x14ac:dyDescent="0.2">
      <c r="A650" s="398"/>
      <c r="B650" s="562"/>
      <c r="C650" s="562"/>
      <c r="D650" s="562"/>
      <c r="E650" s="562"/>
      <c r="F650" s="562"/>
      <c r="G650" s="562"/>
      <c r="H650" s="562"/>
      <c r="I650" s="562"/>
      <c r="J650" s="562"/>
      <c r="K650" s="549"/>
      <c r="L650" s="416"/>
      <c r="M650" s="416"/>
      <c r="N650" s="416"/>
      <c r="O650" s="416"/>
      <c r="P650" s="416"/>
      <c r="Q650" s="416"/>
      <c r="R650" s="416"/>
      <c r="S650" s="416"/>
      <c r="T650" s="416"/>
      <c r="U650" s="416"/>
      <c r="V650" s="416"/>
      <c r="W650" s="416"/>
      <c r="X650" s="416"/>
      <c r="Y650" s="416"/>
      <c r="Z650" s="416"/>
      <c r="AA650" s="416"/>
      <c r="AB650" s="416"/>
    </row>
    <row r="651" spans="1:28" s="419" customFormat="1" x14ac:dyDescent="0.2">
      <c r="A651" s="398"/>
      <c r="B651" s="562"/>
      <c r="C651" s="562"/>
      <c r="D651" s="562"/>
      <c r="E651" s="562"/>
      <c r="F651" s="562"/>
      <c r="G651" s="562"/>
      <c r="H651" s="562"/>
      <c r="I651" s="562"/>
      <c r="J651" s="562"/>
      <c r="K651" s="562"/>
      <c r="L651" s="416"/>
      <c r="M651" s="416"/>
      <c r="N651" s="416"/>
      <c r="O651" s="416"/>
      <c r="P651" s="416"/>
      <c r="Q651" s="416"/>
      <c r="R651" s="416"/>
      <c r="S651" s="416"/>
      <c r="T651" s="416"/>
      <c r="U651" s="416"/>
      <c r="V651" s="416"/>
      <c r="W651" s="416"/>
      <c r="X651" s="416"/>
      <c r="Y651" s="416"/>
      <c r="Z651" s="416"/>
      <c r="AA651" s="416"/>
      <c r="AB651" s="416"/>
    </row>
    <row r="652" spans="1:28" s="419" customFormat="1" x14ac:dyDescent="0.2">
      <c r="A652" s="398"/>
      <c r="B652" s="562"/>
      <c r="C652" s="562"/>
      <c r="D652" s="562"/>
      <c r="E652" s="562"/>
      <c r="F652" s="562"/>
      <c r="G652" s="562"/>
      <c r="H652" s="562"/>
      <c r="I652" s="562"/>
      <c r="J652" s="562"/>
      <c r="K652" s="549"/>
      <c r="L652" s="416"/>
      <c r="M652" s="416"/>
      <c r="N652" s="416"/>
      <c r="O652" s="416"/>
      <c r="P652" s="416"/>
      <c r="Q652" s="416"/>
      <c r="R652" s="416"/>
      <c r="S652" s="416"/>
      <c r="T652" s="416"/>
      <c r="U652" s="416"/>
      <c r="V652" s="416"/>
      <c r="W652" s="416"/>
      <c r="X652" s="416"/>
      <c r="Y652" s="416"/>
      <c r="Z652" s="416"/>
      <c r="AA652" s="416"/>
      <c r="AB652" s="416"/>
    </row>
    <row r="653" spans="1:28" s="419" customFormat="1" x14ac:dyDescent="0.2">
      <c r="A653" s="398"/>
      <c r="B653" s="562"/>
      <c r="C653" s="562"/>
      <c r="D653" s="562"/>
      <c r="E653" s="562"/>
      <c r="F653" s="562"/>
      <c r="G653" s="562"/>
      <c r="H653" s="562"/>
      <c r="I653" s="562"/>
      <c r="J653" s="562"/>
      <c r="K653" s="549"/>
      <c r="L653" s="416"/>
      <c r="M653" s="416"/>
      <c r="N653" s="416"/>
      <c r="O653" s="416"/>
      <c r="P653" s="416"/>
      <c r="Q653" s="416"/>
      <c r="R653" s="416"/>
      <c r="S653" s="416"/>
      <c r="T653" s="416"/>
      <c r="U653" s="416"/>
      <c r="V653" s="416"/>
      <c r="W653" s="416"/>
      <c r="X653" s="416"/>
      <c r="Y653" s="416"/>
      <c r="Z653" s="416"/>
      <c r="AA653" s="416"/>
      <c r="AB653" s="416"/>
    </row>
    <row r="654" spans="1:28" s="419" customFormat="1" x14ac:dyDescent="0.2">
      <c r="A654" s="398"/>
      <c r="B654" s="562"/>
      <c r="C654" s="562"/>
      <c r="D654" s="562"/>
      <c r="E654" s="562"/>
      <c r="F654" s="562"/>
      <c r="G654" s="562"/>
      <c r="H654" s="562"/>
      <c r="I654" s="562"/>
      <c r="J654" s="562"/>
      <c r="K654" s="549"/>
      <c r="L654" s="416"/>
      <c r="M654" s="416"/>
      <c r="N654" s="416"/>
      <c r="O654" s="416"/>
      <c r="P654" s="416"/>
      <c r="Q654" s="416"/>
      <c r="R654" s="416"/>
      <c r="S654" s="416"/>
      <c r="T654" s="416"/>
      <c r="U654" s="416"/>
      <c r="V654" s="416"/>
      <c r="W654" s="416"/>
      <c r="X654" s="416"/>
      <c r="Y654" s="416"/>
      <c r="Z654" s="416"/>
      <c r="AA654" s="416"/>
      <c r="AB654" s="416"/>
    </row>
    <row r="655" spans="1:28" s="419" customFormat="1" x14ac:dyDescent="0.2">
      <c r="A655" s="398"/>
      <c r="B655" s="562"/>
      <c r="C655" s="562"/>
      <c r="D655" s="562"/>
      <c r="E655" s="562"/>
      <c r="F655" s="562"/>
      <c r="G655" s="562"/>
      <c r="H655" s="562"/>
      <c r="I655" s="562"/>
      <c r="J655" s="562"/>
      <c r="K655" s="549"/>
      <c r="L655" s="416"/>
      <c r="M655" s="416"/>
      <c r="N655" s="416"/>
      <c r="O655" s="416"/>
      <c r="P655" s="416"/>
      <c r="Q655" s="416"/>
      <c r="R655" s="416"/>
      <c r="S655" s="416"/>
      <c r="T655" s="416"/>
      <c r="U655" s="416"/>
      <c r="V655" s="416"/>
      <c r="W655" s="416"/>
      <c r="X655" s="416"/>
      <c r="Y655" s="416"/>
      <c r="Z655" s="416"/>
      <c r="AA655" s="416"/>
      <c r="AB655" s="416"/>
    </row>
    <row r="656" spans="1:28" s="419" customFormat="1" x14ac:dyDescent="0.2">
      <c r="A656" s="398"/>
      <c r="B656" s="562"/>
      <c r="C656" s="562"/>
      <c r="D656" s="562"/>
      <c r="E656" s="562"/>
      <c r="F656" s="562"/>
      <c r="G656" s="562"/>
      <c r="H656" s="562"/>
      <c r="I656" s="562"/>
      <c r="J656" s="562"/>
      <c r="K656" s="549"/>
      <c r="L656" s="416"/>
      <c r="M656" s="416"/>
      <c r="N656" s="416"/>
      <c r="O656" s="416"/>
      <c r="P656" s="416"/>
      <c r="Q656" s="416"/>
      <c r="R656" s="416"/>
      <c r="S656" s="416"/>
      <c r="T656" s="416"/>
      <c r="U656" s="416"/>
      <c r="V656" s="416"/>
      <c r="W656" s="416"/>
      <c r="X656" s="416"/>
      <c r="Y656" s="416"/>
      <c r="Z656" s="416"/>
      <c r="AA656" s="416"/>
      <c r="AB656" s="416"/>
    </row>
    <row r="657" spans="1:28" s="419" customFormat="1" x14ac:dyDescent="0.2">
      <c r="A657" s="398"/>
      <c r="B657" s="562"/>
      <c r="C657" s="562"/>
      <c r="D657" s="562"/>
      <c r="E657" s="562"/>
      <c r="F657" s="562"/>
      <c r="G657" s="562"/>
      <c r="H657" s="562"/>
      <c r="I657" s="562"/>
      <c r="J657" s="562"/>
      <c r="K657" s="549"/>
      <c r="L657" s="416"/>
      <c r="M657" s="416"/>
      <c r="N657" s="416"/>
      <c r="O657" s="416"/>
      <c r="P657" s="416"/>
      <c r="Q657" s="416"/>
      <c r="R657" s="416"/>
      <c r="S657" s="416"/>
      <c r="T657" s="416"/>
      <c r="U657" s="416"/>
      <c r="V657" s="416"/>
      <c r="W657" s="416"/>
      <c r="X657" s="416"/>
      <c r="Y657" s="416"/>
      <c r="Z657" s="416"/>
      <c r="AA657" s="416"/>
      <c r="AB657" s="416"/>
    </row>
    <row r="658" spans="1:28" s="419" customFormat="1" x14ac:dyDescent="0.2">
      <c r="A658" s="398"/>
      <c r="B658" s="562"/>
      <c r="C658" s="562"/>
      <c r="D658" s="562"/>
      <c r="E658" s="562"/>
      <c r="F658" s="562"/>
      <c r="G658" s="562"/>
      <c r="H658" s="562"/>
      <c r="I658" s="562"/>
      <c r="J658" s="562"/>
      <c r="K658" s="549"/>
      <c r="L658" s="416"/>
      <c r="M658" s="416"/>
      <c r="N658" s="416"/>
      <c r="O658" s="416"/>
      <c r="P658" s="416"/>
      <c r="Q658" s="416"/>
      <c r="R658" s="416"/>
      <c r="S658" s="416"/>
      <c r="T658" s="416"/>
      <c r="U658" s="416"/>
      <c r="V658" s="416"/>
      <c r="W658" s="416"/>
      <c r="X658" s="416"/>
      <c r="Y658" s="416"/>
      <c r="Z658" s="416"/>
      <c r="AA658" s="416"/>
      <c r="AB658" s="416"/>
    </row>
    <row r="659" spans="1:28" s="419" customFormat="1" x14ac:dyDescent="0.2">
      <c r="A659" s="398"/>
      <c r="B659" s="562"/>
      <c r="C659" s="562"/>
      <c r="D659" s="562"/>
      <c r="E659" s="562"/>
      <c r="F659" s="562"/>
      <c r="G659" s="562"/>
      <c r="H659" s="562"/>
      <c r="I659" s="562"/>
      <c r="J659" s="562"/>
      <c r="K659" s="549"/>
      <c r="L659" s="416"/>
      <c r="M659" s="416"/>
      <c r="N659" s="416"/>
      <c r="O659" s="416"/>
      <c r="P659" s="416"/>
      <c r="Q659" s="416"/>
      <c r="R659" s="416"/>
      <c r="S659" s="416"/>
      <c r="T659" s="416"/>
      <c r="U659" s="416"/>
      <c r="V659" s="416"/>
      <c r="W659" s="416"/>
      <c r="X659" s="416"/>
      <c r="Y659" s="416"/>
      <c r="Z659" s="416"/>
      <c r="AA659" s="416"/>
      <c r="AB659" s="416"/>
    </row>
    <row r="660" spans="1:28" s="419" customFormat="1" x14ac:dyDescent="0.2">
      <c r="A660" s="398"/>
      <c r="B660" s="562"/>
      <c r="C660" s="562"/>
      <c r="D660" s="562"/>
      <c r="E660" s="562"/>
      <c r="F660" s="562"/>
      <c r="G660" s="562"/>
      <c r="H660" s="562"/>
      <c r="I660" s="562"/>
      <c r="J660" s="562"/>
      <c r="K660" s="549"/>
      <c r="L660" s="416"/>
      <c r="M660" s="416"/>
      <c r="N660" s="416"/>
      <c r="O660" s="416"/>
      <c r="P660" s="416"/>
      <c r="Q660" s="416"/>
      <c r="R660" s="416"/>
      <c r="S660" s="416"/>
      <c r="T660" s="416"/>
      <c r="U660" s="416"/>
      <c r="V660" s="416"/>
      <c r="W660" s="416"/>
      <c r="X660" s="416"/>
      <c r="Y660" s="416"/>
      <c r="Z660" s="416"/>
      <c r="AA660" s="416"/>
      <c r="AB660" s="416"/>
    </row>
    <row r="661" spans="1:28" s="419" customFormat="1" x14ac:dyDescent="0.2">
      <c r="A661" s="398"/>
      <c r="B661" s="562"/>
      <c r="C661" s="562"/>
      <c r="D661" s="562"/>
      <c r="E661" s="562"/>
      <c r="F661" s="562"/>
      <c r="G661" s="562"/>
      <c r="H661" s="562"/>
      <c r="I661" s="562"/>
      <c r="J661" s="562"/>
      <c r="K661" s="549"/>
      <c r="L661" s="416"/>
      <c r="M661" s="416"/>
      <c r="N661" s="416"/>
      <c r="O661" s="416"/>
      <c r="P661" s="416"/>
      <c r="Q661" s="416"/>
      <c r="R661" s="416"/>
      <c r="S661" s="416"/>
      <c r="T661" s="416"/>
      <c r="U661" s="416"/>
      <c r="V661" s="416"/>
      <c r="W661" s="416"/>
      <c r="X661" s="416"/>
      <c r="Y661" s="416"/>
      <c r="Z661" s="416"/>
      <c r="AA661" s="416"/>
      <c r="AB661" s="416"/>
    </row>
    <row r="662" spans="1:28" s="419" customFormat="1" x14ac:dyDescent="0.2">
      <c r="A662" s="398"/>
      <c r="B662" s="562"/>
      <c r="C662" s="562"/>
      <c r="D662" s="562"/>
      <c r="E662" s="562"/>
      <c r="F662" s="562"/>
      <c r="G662" s="562"/>
      <c r="H662" s="562"/>
      <c r="I662" s="562"/>
      <c r="J662" s="562"/>
      <c r="K662" s="562"/>
      <c r="L662" s="416"/>
      <c r="M662" s="416"/>
      <c r="N662" s="416"/>
      <c r="O662" s="416"/>
      <c r="P662" s="416"/>
      <c r="Q662" s="416"/>
      <c r="R662" s="416"/>
      <c r="S662" s="416"/>
      <c r="T662" s="416"/>
      <c r="U662" s="416"/>
      <c r="V662" s="416"/>
      <c r="W662" s="416"/>
      <c r="X662" s="416"/>
      <c r="Y662" s="416"/>
      <c r="Z662" s="416"/>
      <c r="AA662" s="416"/>
      <c r="AB662" s="416"/>
    </row>
    <row r="663" spans="1:28" s="419" customFormat="1" x14ac:dyDescent="0.2">
      <c r="A663" s="398"/>
      <c r="B663" s="562"/>
      <c r="C663" s="562"/>
      <c r="D663" s="562"/>
      <c r="E663" s="562"/>
      <c r="F663" s="562"/>
      <c r="G663" s="562"/>
      <c r="H663" s="562"/>
      <c r="I663" s="562"/>
      <c r="J663" s="562"/>
      <c r="K663" s="549"/>
      <c r="L663" s="416"/>
      <c r="M663" s="416"/>
      <c r="N663" s="416"/>
      <c r="O663" s="416"/>
      <c r="P663" s="416"/>
      <c r="Q663" s="416"/>
      <c r="R663" s="416"/>
      <c r="S663" s="416"/>
      <c r="T663" s="416"/>
      <c r="U663" s="416"/>
      <c r="V663" s="416"/>
      <c r="W663" s="416"/>
      <c r="X663" s="416"/>
      <c r="Y663" s="416"/>
      <c r="Z663" s="416"/>
      <c r="AA663" s="416"/>
      <c r="AB663" s="416"/>
    </row>
    <row r="664" spans="1:28" s="419" customFormat="1" x14ac:dyDescent="0.2">
      <c r="A664" s="398"/>
      <c r="B664" s="562"/>
      <c r="C664" s="562"/>
      <c r="D664" s="562"/>
      <c r="E664" s="562"/>
      <c r="F664" s="562"/>
      <c r="G664" s="562"/>
      <c r="H664" s="562"/>
      <c r="I664" s="562"/>
      <c r="J664" s="562"/>
      <c r="K664" s="549"/>
      <c r="L664" s="416"/>
      <c r="M664" s="416"/>
      <c r="N664" s="416"/>
      <c r="O664" s="416"/>
      <c r="P664" s="416"/>
      <c r="Q664" s="416"/>
      <c r="R664" s="416"/>
      <c r="S664" s="416"/>
      <c r="T664" s="416"/>
      <c r="U664" s="416"/>
      <c r="V664" s="416"/>
      <c r="W664" s="416"/>
      <c r="X664" s="416"/>
      <c r="Y664" s="416"/>
      <c r="Z664" s="416"/>
      <c r="AA664" s="416"/>
      <c r="AB664" s="416"/>
    </row>
    <row r="665" spans="1:28" s="419" customFormat="1" x14ac:dyDescent="0.2">
      <c r="A665" s="398"/>
      <c r="B665" s="562"/>
      <c r="C665" s="562"/>
      <c r="D665" s="562"/>
      <c r="E665" s="562"/>
      <c r="F665" s="562"/>
      <c r="G665" s="562"/>
      <c r="H665" s="562"/>
      <c r="I665" s="562"/>
      <c r="J665" s="562"/>
      <c r="K665" s="549"/>
      <c r="L665" s="416"/>
      <c r="M665" s="416"/>
      <c r="N665" s="416"/>
      <c r="O665" s="416"/>
      <c r="P665" s="416"/>
      <c r="Q665" s="416"/>
      <c r="R665" s="416"/>
      <c r="S665" s="416"/>
      <c r="T665" s="416"/>
      <c r="U665" s="416"/>
      <c r="V665" s="416"/>
      <c r="W665" s="416"/>
      <c r="X665" s="416"/>
      <c r="Y665" s="416"/>
      <c r="Z665" s="416"/>
      <c r="AA665" s="416"/>
      <c r="AB665" s="416"/>
    </row>
    <row r="666" spans="1:28" s="419" customFormat="1" x14ac:dyDescent="0.2">
      <c r="A666" s="398"/>
      <c r="B666" s="562"/>
      <c r="C666" s="562"/>
      <c r="D666" s="562"/>
      <c r="E666" s="562"/>
      <c r="F666" s="562"/>
      <c r="G666" s="562"/>
      <c r="H666" s="562"/>
      <c r="I666" s="562"/>
      <c r="J666" s="562"/>
      <c r="K666" s="549"/>
      <c r="L666" s="416"/>
      <c r="M666" s="416"/>
      <c r="N666" s="416"/>
      <c r="O666" s="416"/>
      <c r="P666" s="416"/>
      <c r="Q666" s="416"/>
      <c r="R666" s="416"/>
      <c r="S666" s="416"/>
      <c r="T666" s="416"/>
      <c r="U666" s="416"/>
      <c r="V666" s="416"/>
      <c r="W666" s="416"/>
      <c r="X666" s="416"/>
      <c r="Y666" s="416"/>
      <c r="Z666" s="416"/>
      <c r="AA666" s="416"/>
      <c r="AB666" s="416"/>
    </row>
    <row r="667" spans="1:28" s="419" customFormat="1" x14ac:dyDescent="0.2">
      <c r="A667" s="398"/>
      <c r="B667" s="562"/>
      <c r="C667" s="562"/>
      <c r="D667" s="562"/>
      <c r="E667" s="562"/>
      <c r="F667" s="562"/>
      <c r="G667" s="562"/>
      <c r="H667" s="562"/>
      <c r="I667" s="562"/>
      <c r="J667" s="562"/>
      <c r="K667" s="549"/>
      <c r="L667" s="416"/>
      <c r="M667" s="416"/>
      <c r="N667" s="416"/>
      <c r="O667" s="416"/>
      <c r="P667" s="416"/>
      <c r="Q667" s="416"/>
      <c r="R667" s="416"/>
      <c r="S667" s="416"/>
      <c r="T667" s="416"/>
      <c r="U667" s="416"/>
      <c r="V667" s="416"/>
      <c r="W667" s="416"/>
      <c r="X667" s="416"/>
      <c r="Y667" s="416"/>
      <c r="Z667" s="416"/>
      <c r="AA667" s="416"/>
      <c r="AB667" s="416"/>
    </row>
    <row r="668" spans="1:28" s="419" customFormat="1" x14ac:dyDescent="0.2">
      <c r="A668" s="398"/>
      <c r="B668" s="562"/>
      <c r="C668" s="562"/>
      <c r="D668" s="562"/>
      <c r="E668" s="562"/>
      <c r="F668" s="562"/>
      <c r="G668" s="562"/>
      <c r="H668" s="562"/>
      <c r="I668" s="562"/>
      <c r="J668" s="562"/>
      <c r="K668" s="549"/>
      <c r="L668" s="416"/>
      <c r="M668" s="416"/>
      <c r="N668" s="416"/>
      <c r="O668" s="416"/>
      <c r="P668" s="416"/>
      <c r="Q668" s="416"/>
      <c r="R668" s="416"/>
      <c r="S668" s="416"/>
      <c r="T668" s="416"/>
      <c r="U668" s="416"/>
      <c r="V668" s="416"/>
      <c r="W668" s="416"/>
      <c r="X668" s="416"/>
      <c r="Y668" s="416"/>
      <c r="Z668" s="416"/>
      <c r="AA668" s="416"/>
      <c r="AB668" s="416"/>
    </row>
    <row r="669" spans="1:28" s="419" customFormat="1" x14ac:dyDescent="0.2">
      <c r="A669" s="398"/>
      <c r="B669" s="562"/>
      <c r="C669" s="562"/>
      <c r="D669" s="562"/>
      <c r="E669" s="562"/>
      <c r="F669" s="562"/>
      <c r="G669" s="562"/>
      <c r="H669" s="562"/>
      <c r="I669" s="562"/>
      <c r="J669" s="562"/>
      <c r="K669" s="549"/>
      <c r="L669" s="416"/>
      <c r="M669" s="416"/>
      <c r="N669" s="416"/>
      <c r="O669" s="416"/>
      <c r="P669" s="416"/>
      <c r="Q669" s="416"/>
      <c r="R669" s="416"/>
      <c r="S669" s="416"/>
      <c r="T669" s="416"/>
      <c r="U669" s="416"/>
      <c r="V669" s="416"/>
      <c r="W669" s="416"/>
      <c r="X669" s="416"/>
      <c r="Y669" s="416"/>
      <c r="Z669" s="416"/>
      <c r="AA669" s="416"/>
      <c r="AB669" s="416"/>
    </row>
    <row r="670" spans="1:28" s="419" customFormat="1" x14ac:dyDescent="0.2">
      <c r="A670" s="398"/>
      <c r="B670" s="562"/>
      <c r="C670" s="562"/>
      <c r="D670" s="562"/>
      <c r="E670" s="562"/>
      <c r="F670" s="562"/>
      <c r="G670" s="562"/>
      <c r="H670" s="562"/>
      <c r="I670" s="562"/>
      <c r="J670" s="562"/>
      <c r="K670" s="549"/>
      <c r="L670" s="416"/>
      <c r="M670" s="416"/>
      <c r="N670" s="416"/>
      <c r="O670" s="416"/>
      <c r="P670" s="416"/>
      <c r="Q670" s="416"/>
      <c r="R670" s="416"/>
      <c r="S670" s="416"/>
      <c r="T670" s="416"/>
      <c r="U670" s="416"/>
      <c r="V670" s="416"/>
      <c r="W670" s="416"/>
      <c r="X670" s="416"/>
      <c r="Y670" s="416"/>
      <c r="Z670" s="416"/>
      <c r="AA670" s="416"/>
      <c r="AB670" s="416"/>
    </row>
    <row r="671" spans="1:28" s="419" customFormat="1" x14ac:dyDescent="0.2">
      <c r="A671" s="398"/>
      <c r="B671" s="562"/>
      <c r="C671" s="562"/>
      <c r="D671" s="562"/>
      <c r="E671" s="562"/>
      <c r="F671" s="562"/>
      <c r="G671" s="562"/>
      <c r="H671" s="562"/>
      <c r="I671" s="562"/>
      <c r="J671" s="562"/>
      <c r="K671" s="549"/>
      <c r="L671" s="416"/>
      <c r="M671" s="416"/>
      <c r="N671" s="416"/>
      <c r="O671" s="416"/>
      <c r="P671" s="416"/>
      <c r="Q671" s="416"/>
      <c r="R671" s="416"/>
      <c r="S671" s="416"/>
      <c r="T671" s="416"/>
      <c r="U671" s="416"/>
      <c r="V671" s="416"/>
      <c r="W671" s="416"/>
      <c r="X671" s="416"/>
      <c r="Y671" s="416"/>
      <c r="Z671" s="416"/>
      <c r="AA671" s="416"/>
      <c r="AB671" s="416"/>
    </row>
    <row r="672" spans="1:28" s="419" customFormat="1" x14ac:dyDescent="0.2">
      <c r="A672" s="398"/>
      <c r="B672" s="562"/>
      <c r="C672" s="562"/>
      <c r="D672" s="562"/>
      <c r="E672" s="562"/>
      <c r="F672" s="562"/>
      <c r="G672" s="562"/>
      <c r="H672" s="562"/>
      <c r="I672" s="562"/>
      <c r="J672" s="562"/>
      <c r="K672" s="549"/>
      <c r="L672" s="416"/>
      <c r="M672" s="416"/>
      <c r="N672" s="416"/>
      <c r="O672" s="416"/>
      <c r="P672" s="416"/>
      <c r="Q672" s="416"/>
      <c r="R672" s="416"/>
      <c r="S672" s="416"/>
      <c r="T672" s="416"/>
      <c r="U672" s="416"/>
      <c r="V672" s="416"/>
      <c r="W672" s="416"/>
      <c r="X672" s="416"/>
      <c r="Y672" s="416"/>
      <c r="Z672" s="416"/>
      <c r="AA672" s="416"/>
      <c r="AB672" s="416"/>
    </row>
    <row r="673" spans="1:28" s="419" customFormat="1" x14ac:dyDescent="0.2">
      <c r="A673" s="398"/>
      <c r="B673" s="562"/>
      <c r="C673" s="562"/>
      <c r="D673" s="562"/>
      <c r="E673" s="562"/>
      <c r="F673" s="562"/>
      <c r="G673" s="562"/>
      <c r="H673" s="562"/>
      <c r="I673" s="562"/>
      <c r="J673" s="562"/>
      <c r="K673" s="562"/>
      <c r="L673" s="416"/>
      <c r="M673" s="416"/>
      <c r="N673" s="416"/>
      <c r="O673" s="416"/>
      <c r="P673" s="416"/>
      <c r="Q673" s="416"/>
      <c r="R673" s="416"/>
      <c r="S673" s="416"/>
      <c r="T673" s="416"/>
      <c r="U673" s="416"/>
      <c r="V673" s="416"/>
      <c r="W673" s="416"/>
      <c r="X673" s="416"/>
      <c r="Y673" s="416"/>
      <c r="Z673" s="416"/>
      <c r="AA673" s="416"/>
      <c r="AB673" s="416"/>
    </row>
    <row r="674" spans="1:28" s="419" customFormat="1" x14ac:dyDescent="0.2">
      <c r="A674" s="398"/>
      <c r="B674" s="562"/>
      <c r="C674" s="562"/>
      <c r="D674" s="562"/>
      <c r="E674" s="562"/>
      <c r="F674" s="562"/>
      <c r="G674" s="562"/>
      <c r="H674" s="562"/>
      <c r="I674" s="562"/>
      <c r="J674" s="562"/>
      <c r="K674" s="549"/>
      <c r="L674" s="416"/>
      <c r="M674" s="416"/>
      <c r="N674" s="416"/>
      <c r="O674" s="416"/>
      <c r="P674" s="416"/>
      <c r="Q674" s="416"/>
      <c r="R674" s="416"/>
      <c r="S674" s="416"/>
      <c r="T674" s="416"/>
      <c r="U674" s="416"/>
      <c r="V674" s="416"/>
      <c r="W674" s="416"/>
      <c r="X674" s="416"/>
      <c r="Y674" s="416"/>
      <c r="Z674" s="416"/>
      <c r="AA674" s="416"/>
      <c r="AB674" s="416"/>
    </row>
    <row r="675" spans="1:28" s="419" customFormat="1" x14ac:dyDescent="0.2">
      <c r="A675" s="398"/>
      <c r="B675" s="562"/>
      <c r="C675" s="562"/>
      <c r="D675" s="562"/>
      <c r="E675" s="562"/>
      <c r="F675" s="562"/>
      <c r="G675" s="562"/>
      <c r="H675" s="562"/>
      <c r="I675" s="562"/>
      <c r="J675" s="562"/>
      <c r="K675" s="549"/>
      <c r="L675" s="416"/>
      <c r="M675" s="416"/>
      <c r="N675" s="416"/>
      <c r="O675" s="416"/>
      <c r="P675" s="416"/>
      <c r="Q675" s="416"/>
      <c r="R675" s="416"/>
      <c r="S675" s="416"/>
      <c r="T675" s="416"/>
      <c r="U675" s="416"/>
      <c r="V675" s="416"/>
      <c r="W675" s="416"/>
      <c r="X675" s="416"/>
      <c r="Y675" s="416"/>
      <c r="Z675" s="416"/>
      <c r="AA675" s="416"/>
      <c r="AB675" s="416"/>
    </row>
    <row r="676" spans="1:28" s="419" customFormat="1" x14ac:dyDescent="0.2">
      <c r="A676" s="398"/>
      <c r="B676" s="562"/>
      <c r="C676" s="562"/>
      <c r="D676" s="562"/>
      <c r="E676" s="562"/>
      <c r="F676" s="562"/>
      <c r="G676" s="562"/>
      <c r="H676" s="562"/>
      <c r="I676" s="562"/>
      <c r="J676" s="562"/>
      <c r="K676" s="549"/>
      <c r="L676" s="416"/>
      <c r="M676" s="416"/>
      <c r="N676" s="416"/>
      <c r="O676" s="416"/>
      <c r="P676" s="416"/>
      <c r="Q676" s="416"/>
      <c r="R676" s="416"/>
      <c r="S676" s="416"/>
      <c r="T676" s="416"/>
      <c r="U676" s="416"/>
      <c r="V676" s="416"/>
      <c r="W676" s="416"/>
      <c r="X676" s="416"/>
      <c r="Y676" s="416"/>
      <c r="Z676" s="416"/>
      <c r="AA676" s="416"/>
      <c r="AB676" s="416"/>
    </row>
    <row r="677" spans="1:28" s="419" customFormat="1" x14ac:dyDescent="0.2">
      <c r="A677" s="398"/>
      <c r="B677" s="562"/>
      <c r="C677" s="562"/>
      <c r="D677" s="562"/>
      <c r="E677" s="562"/>
      <c r="F677" s="562"/>
      <c r="G677" s="562"/>
      <c r="H677" s="562"/>
      <c r="I677" s="562"/>
      <c r="J677" s="562"/>
      <c r="K677" s="549"/>
      <c r="L677" s="416"/>
      <c r="M677" s="416"/>
      <c r="N677" s="416"/>
      <c r="O677" s="416"/>
      <c r="P677" s="416"/>
      <c r="Q677" s="416"/>
      <c r="R677" s="416"/>
      <c r="S677" s="416"/>
      <c r="T677" s="416"/>
      <c r="U677" s="416"/>
      <c r="V677" s="416"/>
      <c r="W677" s="416"/>
      <c r="X677" s="416"/>
      <c r="Y677" s="416"/>
      <c r="Z677" s="416"/>
      <c r="AA677" s="416"/>
      <c r="AB677" s="416"/>
    </row>
    <row r="678" spans="1:28" s="419" customFormat="1" x14ac:dyDescent="0.2">
      <c r="A678" s="398"/>
      <c r="B678" s="562"/>
      <c r="C678" s="562"/>
      <c r="D678" s="562"/>
      <c r="E678" s="562"/>
      <c r="F678" s="562"/>
      <c r="G678" s="562"/>
      <c r="H678" s="562"/>
      <c r="I678" s="562"/>
      <c r="J678" s="562"/>
      <c r="K678" s="549"/>
      <c r="L678" s="416"/>
      <c r="M678" s="416"/>
      <c r="N678" s="416"/>
      <c r="O678" s="416"/>
      <c r="P678" s="416"/>
      <c r="Q678" s="416"/>
      <c r="R678" s="416"/>
      <c r="S678" s="416"/>
      <c r="T678" s="416"/>
      <c r="U678" s="416"/>
      <c r="V678" s="416"/>
      <c r="W678" s="416"/>
      <c r="X678" s="416"/>
      <c r="Y678" s="416"/>
      <c r="Z678" s="416"/>
      <c r="AA678" s="416"/>
      <c r="AB678" s="416"/>
    </row>
    <row r="679" spans="1:28" s="419" customFormat="1" x14ac:dyDescent="0.2">
      <c r="A679" s="398"/>
      <c r="B679" s="562"/>
      <c r="C679" s="562"/>
      <c r="D679" s="562"/>
      <c r="E679" s="562"/>
      <c r="F679" s="562"/>
      <c r="G679" s="562"/>
      <c r="H679" s="562"/>
      <c r="I679" s="562"/>
      <c r="J679" s="562"/>
      <c r="K679" s="549"/>
      <c r="L679" s="416"/>
      <c r="M679" s="416"/>
      <c r="N679" s="416"/>
      <c r="O679" s="416"/>
      <c r="P679" s="416"/>
      <c r="Q679" s="416"/>
      <c r="R679" s="416"/>
      <c r="S679" s="416"/>
      <c r="T679" s="416"/>
      <c r="U679" s="416"/>
      <c r="V679" s="416"/>
      <c r="W679" s="416"/>
      <c r="X679" s="416"/>
      <c r="Y679" s="416"/>
      <c r="Z679" s="416"/>
      <c r="AA679" s="416"/>
      <c r="AB679" s="416"/>
    </row>
    <row r="680" spans="1:28" s="419" customFormat="1" x14ac:dyDescent="0.2">
      <c r="A680" s="398"/>
      <c r="B680" s="562"/>
      <c r="C680" s="562"/>
      <c r="D680" s="562"/>
      <c r="E680" s="562"/>
      <c r="F680" s="562"/>
      <c r="G680" s="562"/>
      <c r="H680" s="562"/>
      <c r="I680" s="562"/>
      <c r="J680" s="562"/>
      <c r="K680" s="549"/>
      <c r="L680" s="416"/>
      <c r="M680" s="416"/>
      <c r="N680" s="416"/>
      <c r="O680" s="416"/>
      <c r="P680" s="416"/>
      <c r="Q680" s="416"/>
      <c r="R680" s="416"/>
      <c r="S680" s="416"/>
      <c r="T680" s="416"/>
      <c r="U680" s="416"/>
      <c r="V680" s="416"/>
      <c r="W680" s="416"/>
      <c r="X680" s="416"/>
      <c r="Y680" s="416"/>
      <c r="Z680" s="416"/>
      <c r="AA680" s="416"/>
      <c r="AB680" s="416"/>
    </row>
    <row r="681" spans="1:28" s="419" customFormat="1" x14ac:dyDescent="0.2">
      <c r="A681" s="398"/>
      <c r="B681" s="562"/>
      <c r="C681" s="562"/>
      <c r="D681" s="562"/>
      <c r="E681" s="562"/>
      <c r="F681" s="562"/>
      <c r="G681" s="562"/>
      <c r="H681" s="562"/>
      <c r="I681" s="562"/>
      <c r="J681" s="562"/>
      <c r="K681" s="549"/>
      <c r="L681" s="416"/>
      <c r="M681" s="416"/>
      <c r="N681" s="416"/>
      <c r="O681" s="416"/>
      <c r="P681" s="416"/>
      <c r="Q681" s="416"/>
      <c r="R681" s="416"/>
      <c r="S681" s="416"/>
      <c r="T681" s="416"/>
      <c r="U681" s="416"/>
      <c r="V681" s="416"/>
      <c r="W681" s="416"/>
      <c r="X681" s="416"/>
      <c r="Y681" s="416"/>
      <c r="Z681" s="416"/>
      <c r="AA681" s="416"/>
      <c r="AB681" s="416"/>
    </row>
    <row r="682" spans="1:28" s="419" customFormat="1" x14ac:dyDescent="0.2">
      <c r="A682" s="398"/>
      <c r="B682" s="562"/>
      <c r="C682" s="562"/>
      <c r="D682" s="562"/>
      <c r="E682" s="562"/>
      <c r="F682" s="562"/>
      <c r="G682" s="562"/>
      <c r="H682" s="562"/>
      <c r="I682" s="562"/>
      <c r="J682" s="562"/>
      <c r="K682" s="549"/>
      <c r="L682" s="416"/>
      <c r="M682" s="416"/>
      <c r="N682" s="416"/>
      <c r="O682" s="416"/>
      <c r="P682" s="416"/>
      <c r="Q682" s="416"/>
      <c r="R682" s="416"/>
      <c r="S682" s="416"/>
      <c r="T682" s="416"/>
      <c r="U682" s="416"/>
      <c r="V682" s="416"/>
      <c r="W682" s="416"/>
      <c r="X682" s="416"/>
      <c r="Y682" s="416"/>
      <c r="Z682" s="416"/>
      <c r="AA682" s="416"/>
      <c r="AB682" s="416"/>
    </row>
    <row r="683" spans="1:28" s="419" customFormat="1" x14ac:dyDescent="0.2">
      <c r="A683" s="398"/>
      <c r="B683" s="562"/>
      <c r="C683" s="562"/>
      <c r="D683" s="562"/>
      <c r="E683" s="562"/>
      <c r="F683" s="562"/>
      <c r="G683" s="562"/>
      <c r="H683" s="562"/>
      <c r="I683" s="562"/>
      <c r="J683" s="562"/>
      <c r="K683" s="549"/>
      <c r="L683" s="416"/>
      <c r="M683" s="416"/>
      <c r="N683" s="416"/>
      <c r="O683" s="416"/>
      <c r="P683" s="416"/>
      <c r="Q683" s="416"/>
      <c r="R683" s="416"/>
      <c r="S683" s="416"/>
      <c r="T683" s="416"/>
      <c r="U683" s="416"/>
      <c r="V683" s="416"/>
      <c r="W683" s="416"/>
      <c r="X683" s="416"/>
      <c r="Y683" s="416"/>
      <c r="Z683" s="416"/>
      <c r="AA683" s="416"/>
      <c r="AB683" s="416"/>
    </row>
    <row r="684" spans="1:28" s="419" customFormat="1" x14ac:dyDescent="0.2">
      <c r="A684" s="398"/>
      <c r="B684" s="562"/>
      <c r="C684" s="562"/>
      <c r="D684" s="562"/>
      <c r="E684" s="562"/>
      <c r="F684" s="562"/>
      <c r="G684" s="562"/>
      <c r="H684" s="562"/>
      <c r="I684" s="562"/>
      <c r="J684" s="562"/>
      <c r="K684" s="562"/>
      <c r="L684" s="416"/>
      <c r="M684" s="416"/>
      <c r="N684" s="416"/>
      <c r="O684" s="416"/>
      <c r="P684" s="416"/>
      <c r="Q684" s="416"/>
      <c r="R684" s="416"/>
      <c r="S684" s="416"/>
      <c r="T684" s="416"/>
      <c r="U684" s="416"/>
      <c r="V684" s="416"/>
      <c r="W684" s="416"/>
      <c r="X684" s="416"/>
      <c r="Y684" s="416"/>
      <c r="Z684" s="416"/>
      <c r="AA684" s="416"/>
      <c r="AB684" s="416"/>
    </row>
    <row r="685" spans="1:28" s="419" customFormat="1" x14ac:dyDescent="0.2">
      <c r="A685" s="398"/>
      <c r="B685" s="562"/>
      <c r="C685" s="562"/>
      <c r="D685" s="562"/>
      <c r="E685" s="562"/>
      <c r="F685" s="562"/>
      <c r="G685" s="562"/>
      <c r="H685" s="562"/>
      <c r="I685" s="562"/>
      <c r="J685" s="562"/>
      <c r="K685" s="549"/>
      <c r="L685" s="416"/>
      <c r="M685" s="416"/>
      <c r="N685" s="416"/>
      <c r="O685" s="416"/>
      <c r="P685" s="416"/>
      <c r="Q685" s="416"/>
      <c r="R685" s="416"/>
      <c r="S685" s="416"/>
      <c r="T685" s="416"/>
      <c r="U685" s="416"/>
      <c r="V685" s="416"/>
      <c r="W685" s="416"/>
      <c r="X685" s="416"/>
      <c r="Y685" s="416"/>
      <c r="Z685" s="416"/>
      <c r="AA685" s="416"/>
      <c r="AB685" s="416"/>
    </row>
    <row r="686" spans="1:28" s="419" customFormat="1" x14ac:dyDescent="0.2">
      <c r="A686" s="398"/>
      <c r="B686" s="562"/>
      <c r="C686" s="562"/>
      <c r="D686" s="562"/>
      <c r="E686" s="562"/>
      <c r="F686" s="562"/>
      <c r="G686" s="562"/>
      <c r="H686" s="562"/>
      <c r="I686" s="562"/>
      <c r="J686" s="562"/>
      <c r="K686" s="549"/>
      <c r="L686" s="416"/>
      <c r="M686" s="416"/>
      <c r="N686" s="416"/>
      <c r="O686" s="416"/>
      <c r="P686" s="416"/>
      <c r="Q686" s="416"/>
      <c r="R686" s="416"/>
      <c r="S686" s="416"/>
      <c r="T686" s="416"/>
      <c r="U686" s="416"/>
      <c r="V686" s="416"/>
      <c r="W686" s="416"/>
      <c r="X686" s="416"/>
      <c r="Y686" s="416"/>
      <c r="Z686" s="416"/>
      <c r="AA686" s="416"/>
      <c r="AB686" s="416"/>
    </row>
    <row r="687" spans="1:28" s="419" customFormat="1" x14ac:dyDescent="0.2">
      <c r="A687" s="398"/>
      <c r="B687" s="562"/>
      <c r="C687" s="562"/>
      <c r="D687" s="562"/>
      <c r="E687" s="562"/>
      <c r="F687" s="562"/>
      <c r="G687" s="562"/>
      <c r="H687" s="562"/>
      <c r="I687" s="562"/>
      <c r="J687" s="562"/>
      <c r="K687" s="549"/>
      <c r="L687" s="416"/>
      <c r="M687" s="416"/>
      <c r="N687" s="416"/>
      <c r="O687" s="416"/>
      <c r="P687" s="416"/>
      <c r="Q687" s="416"/>
      <c r="R687" s="416"/>
      <c r="S687" s="416"/>
      <c r="T687" s="416"/>
      <c r="U687" s="416"/>
      <c r="V687" s="416"/>
      <c r="W687" s="416"/>
      <c r="X687" s="416"/>
      <c r="Y687" s="416"/>
      <c r="Z687" s="416"/>
      <c r="AA687" s="416"/>
      <c r="AB687" s="416"/>
    </row>
    <row r="688" spans="1:28" s="419" customFormat="1" x14ac:dyDescent="0.2">
      <c r="A688" s="398"/>
      <c r="B688" s="562"/>
      <c r="C688" s="562"/>
      <c r="D688" s="562"/>
      <c r="E688" s="562"/>
      <c r="F688" s="562"/>
      <c r="G688" s="562"/>
      <c r="H688" s="562"/>
      <c r="I688" s="562"/>
      <c r="J688" s="562"/>
      <c r="K688" s="549"/>
      <c r="L688" s="416"/>
      <c r="M688" s="416"/>
      <c r="N688" s="416"/>
      <c r="O688" s="416"/>
      <c r="P688" s="416"/>
      <c r="Q688" s="416"/>
      <c r="R688" s="416"/>
      <c r="S688" s="416"/>
      <c r="T688" s="416"/>
      <c r="U688" s="416"/>
      <c r="V688" s="416"/>
      <c r="W688" s="416"/>
      <c r="X688" s="416"/>
      <c r="Y688" s="416"/>
      <c r="Z688" s="416"/>
      <c r="AA688" s="416"/>
      <c r="AB688" s="416"/>
    </row>
    <row r="689" spans="1:28" s="419" customFormat="1" x14ac:dyDescent="0.2">
      <c r="A689" s="398"/>
      <c r="B689" s="562"/>
      <c r="C689" s="562"/>
      <c r="D689" s="562"/>
      <c r="E689" s="562"/>
      <c r="F689" s="562"/>
      <c r="G689" s="562"/>
      <c r="H689" s="562"/>
      <c r="I689" s="562"/>
      <c r="J689" s="562"/>
      <c r="K689" s="549"/>
      <c r="L689" s="416"/>
      <c r="M689" s="416"/>
      <c r="N689" s="416"/>
      <c r="O689" s="416"/>
      <c r="P689" s="416"/>
      <c r="Q689" s="416"/>
      <c r="R689" s="416"/>
      <c r="S689" s="416"/>
      <c r="T689" s="416"/>
      <c r="U689" s="416"/>
      <c r="V689" s="416"/>
      <c r="W689" s="416"/>
      <c r="X689" s="416"/>
      <c r="Y689" s="416"/>
      <c r="Z689" s="416"/>
      <c r="AA689" s="416"/>
      <c r="AB689" s="416"/>
    </row>
    <row r="690" spans="1:28" s="419" customFormat="1" x14ac:dyDescent="0.2">
      <c r="A690" s="398"/>
      <c r="B690" s="562"/>
      <c r="C690" s="562"/>
      <c r="D690" s="562"/>
      <c r="E690" s="562"/>
      <c r="F690" s="562"/>
      <c r="G690" s="562"/>
      <c r="H690" s="562"/>
      <c r="I690" s="562"/>
      <c r="J690" s="562"/>
      <c r="K690" s="549"/>
      <c r="L690" s="416"/>
      <c r="M690" s="416"/>
      <c r="N690" s="416"/>
      <c r="O690" s="416"/>
      <c r="P690" s="416"/>
      <c r="Q690" s="416"/>
      <c r="R690" s="416"/>
      <c r="S690" s="416"/>
      <c r="T690" s="416"/>
      <c r="U690" s="416"/>
      <c r="V690" s="416"/>
      <c r="W690" s="416"/>
      <c r="X690" s="416"/>
      <c r="Y690" s="416"/>
      <c r="Z690" s="416"/>
      <c r="AA690" s="416"/>
      <c r="AB690" s="416"/>
    </row>
    <row r="691" spans="1:28" s="419" customFormat="1" x14ac:dyDescent="0.2">
      <c r="A691" s="398"/>
      <c r="B691" s="562"/>
      <c r="C691" s="562"/>
      <c r="D691" s="562"/>
      <c r="E691" s="562"/>
      <c r="F691" s="562"/>
      <c r="G691" s="562"/>
      <c r="H691" s="562"/>
      <c r="I691" s="562"/>
      <c r="J691" s="562"/>
      <c r="K691" s="549"/>
      <c r="L691" s="416"/>
      <c r="M691" s="416"/>
      <c r="N691" s="416"/>
      <c r="O691" s="416"/>
      <c r="P691" s="416"/>
      <c r="Q691" s="416"/>
      <c r="R691" s="416"/>
      <c r="S691" s="416"/>
      <c r="T691" s="416"/>
      <c r="U691" s="416"/>
      <c r="V691" s="416"/>
      <c r="W691" s="416"/>
      <c r="X691" s="416"/>
      <c r="Y691" s="416"/>
      <c r="Z691" s="416"/>
      <c r="AA691" s="416"/>
      <c r="AB691" s="416"/>
    </row>
    <row r="692" spans="1:28" s="419" customFormat="1" x14ac:dyDescent="0.2">
      <c r="A692" s="398"/>
      <c r="B692" s="562"/>
      <c r="C692" s="562"/>
      <c r="D692" s="562"/>
      <c r="E692" s="562"/>
      <c r="F692" s="562"/>
      <c r="G692" s="562"/>
      <c r="H692" s="562"/>
      <c r="I692" s="562"/>
      <c r="J692" s="562"/>
      <c r="K692" s="549"/>
      <c r="L692" s="416"/>
      <c r="M692" s="416"/>
      <c r="N692" s="416"/>
      <c r="O692" s="416"/>
      <c r="P692" s="416"/>
      <c r="Q692" s="416"/>
      <c r="R692" s="416"/>
      <c r="S692" s="416"/>
      <c r="T692" s="416"/>
      <c r="U692" s="416"/>
      <c r="V692" s="416"/>
      <c r="W692" s="416"/>
      <c r="X692" s="416"/>
      <c r="Y692" s="416"/>
      <c r="Z692" s="416"/>
      <c r="AA692" s="416"/>
      <c r="AB692" s="416"/>
    </row>
    <row r="693" spans="1:28" s="419" customFormat="1" x14ac:dyDescent="0.2">
      <c r="A693" s="398"/>
      <c r="B693" s="562"/>
      <c r="C693" s="562"/>
      <c r="D693" s="562"/>
      <c r="E693" s="562"/>
      <c r="F693" s="562"/>
      <c r="G693" s="562"/>
      <c r="H693" s="562"/>
      <c r="I693" s="562"/>
      <c r="J693" s="562"/>
      <c r="K693" s="549"/>
      <c r="L693" s="416"/>
      <c r="M693" s="416"/>
      <c r="N693" s="416"/>
      <c r="O693" s="416"/>
      <c r="P693" s="416"/>
      <c r="Q693" s="416"/>
      <c r="R693" s="416"/>
      <c r="S693" s="416"/>
      <c r="T693" s="416"/>
      <c r="U693" s="416"/>
      <c r="V693" s="416"/>
      <c r="W693" s="416"/>
      <c r="X693" s="416"/>
      <c r="Y693" s="416"/>
      <c r="Z693" s="416"/>
      <c r="AA693" s="416"/>
      <c r="AB693" s="416"/>
    </row>
    <row r="694" spans="1:28" s="419" customFormat="1" x14ac:dyDescent="0.2">
      <c r="A694" s="398"/>
      <c r="B694" s="562"/>
      <c r="C694" s="562"/>
      <c r="D694" s="562"/>
      <c r="E694" s="562"/>
      <c r="F694" s="562"/>
      <c r="G694" s="562"/>
      <c r="H694" s="562"/>
      <c r="I694" s="562"/>
      <c r="J694" s="562"/>
      <c r="K694" s="549"/>
      <c r="L694" s="416"/>
      <c r="M694" s="416"/>
      <c r="N694" s="416"/>
      <c r="O694" s="416"/>
      <c r="P694" s="416"/>
      <c r="Q694" s="416"/>
      <c r="R694" s="416"/>
      <c r="S694" s="416"/>
      <c r="T694" s="416"/>
      <c r="U694" s="416"/>
      <c r="V694" s="416"/>
      <c r="W694" s="416"/>
      <c r="X694" s="416"/>
      <c r="Y694" s="416"/>
      <c r="Z694" s="416"/>
      <c r="AA694" s="416"/>
      <c r="AB694" s="416"/>
    </row>
    <row r="695" spans="1:28" s="419" customFormat="1" x14ac:dyDescent="0.2">
      <c r="A695" s="398"/>
      <c r="B695" s="562"/>
      <c r="C695" s="562"/>
      <c r="D695" s="562"/>
      <c r="E695" s="562"/>
      <c r="F695" s="562"/>
      <c r="G695" s="562"/>
      <c r="H695" s="562"/>
      <c r="I695" s="562"/>
      <c r="J695" s="562"/>
      <c r="K695" s="562"/>
      <c r="L695" s="416"/>
      <c r="M695" s="416"/>
      <c r="N695" s="416"/>
      <c r="O695" s="416"/>
      <c r="P695" s="416"/>
      <c r="Q695" s="416"/>
      <c r="R695" s="416"/>
      <c r="S695" s="416"/>
      <c r="T695" s="416"/>
      <c r="U695" s="416"/>
      <c r="V695" s="416"/>
      <c r="W695" s="416"/>
      <c r="X695" s="416"/>
      <c r="Y695" s="416"/>
      <c r="Z695" s="416"/>
      <c r="AA695" s="416"/>
      <c r="AB695" s="416"/>
    </row>
    <row r="696" spans="1:28" s="419" customFormat="1" x14ac:dyDescent="0.2">
      <c r="A696" s="398"/>
      <c r="B696" s="562"/>
      <c r="C696" s="562"/>
      <c r="D696" s="562"/>
      <c r="E696" s="562"/>
      <c r="F696" s="562"/>
      <c r="G696" s="562"/>
      <c r="H696" s="562"/>
      <c r="I696" s="562"/>
      <c r="J696" s="562"/>
      <c r="K696" s="549"/>
      <c r="L696" s="416"/>
      <c r="M696" s="416"/>
      <c r="N696" s="416"/>
      <c r="O696" s="416"/>
      <c r="P696" s="416"/>
      <c r="Q696" s="416"/>
      <c r="R696" s="416"/>
      <c r="S696" s="416"/>
      <c r="T696" s="416"/>
      <c r="U696" s="416"/>
      <c r="V696" s="416"/>
      <c r="W696" s="416"/>
      <c r="X696" s="416"/>
      <c r="Y696" s="416"/>
      <c r="Z696" s="416"/>
      <c r="AA696" s="416"/>
      <c r="AB696" s="416"/>
    </row>
    <row r="697" spans="1:28" s="419" customFormat="1" x14ac:dyDescent="0.2">
      <c r="A697" s="398"/>
      <c r="B697" s="562"/>
      <c r="C697" s="562"/>
      <c r="D697" s="562"/>
      <c r="E697" s="562"/>
      <c r="F697" s="562"/>
      <c r="G697" s="562"/>
      <c r="H697" s="562"/>
      <c r="I697" s="562"/>
      <c r="J697" s="562"/>
      <c r="K697" s="549"/>
      <c r="L697" s="416"/>
      <c r="M697" s="416"/>
      <c r="N697" s="416"/>
      <c r="O697" s="416"/>
      <c r="P697" s="416"/>
      <c r="Q697" s="416"/>
      <c r="R697" s="416"/>
      <c r="S697" s="416"/>
      <c r="T697" s="416"/>
      <c r="U697" s="416"/>
      <c r="V697" s="416"/>
      <c r="W697" s="416"/>
      <c r="X697" s="416"/>
      <c r="Y697" s="416"/>
      <c r="Z697" s="416"/>
      <c r="AA697" s="416"/>
      <c r="AB697" s="416"/>
    </row>
    <row r="698" spans="1:28" s="419" customFormat="1" x14ac:dyDescent="0.2">
      <c r="A698" s="398"/>
      <c r="B698" s="562"/>
      <c r="C698" s="562"/>
      <c r="D698" s="562"/>
      <c r="E698" s="562"/>
      <c r="F698" s="562"/>
      <c r="G698" s="562"/>
      <c r="H698" s="562"/>
      <c r="I698" s="562"/>
      <c r="J698" s="562"/>
      <c r="K698" s="549"/>
      <c r="L698" s="416"/>
      <c r="M698" s="416"/>
      <c r="N698" s="416"/>
      <c r="O698" s="416"/>
      <c r="P698" s="416"/>
      <c r="Q698" s="416"/>
      <c r="R698" s="416"/>
      <c r="S698" s="416"/>
      <c r="T698" s="416"/>
      <c r="U698" s="416"/>
      <c r="V698" s="416"/>
      <c r="W698" s="416"/>
      <c r="X698" s="416"/>
      <c r="Y698" s="416"/>
      <c r="Z698" s="416"/>
      <c r="AA698" s="416"/>
      <c r="AB698" s="416"/>
    </row>
    <row r="699" spans="1:28" s="419" customFormat="1" x14ac:dyDescent="0.2">
      <c r="A699" s="398"/>
      <c r="B699" s="562"/>
      <c r="C699" s="562"/>
      <c r="D699" s="562"/>
      <c r="E699" s="562"/>
      <c r="F699" s="562"/>
      <c r="G699" s="562"/>
      <c r="H699" s="562"/>
      <c r="I699" s="562"/>
      <c r="J699" s="562"/>
      <c r="K699" s="549"/>
      <c r="L699" s="416"/>
      <c r="M699" s="416"/>
      <c r="N699" s="416"/>
      <c r="O699" s="416"/>
      <c r="P699" s="416"/>
      <c r="Q699" s="416"/>
      <c r="R699" s="416"/>
      <c r="S699" s="416"/>
      <c r="T699" s="416"/>
      <c r="U699" s="416"/>
      <c r="V699" s="416"/>
      <c r="W699" s="416"/>
      <c r="X699" s="416"/>
      <c r="Y699" s="416"/>
      <c r="Z699" s="416"/>
      <c r="AA699" s="416"/>
      <c r="AB699" s="416"/>
    </row>
    <row r="700" spans="1:28" s="419" customFormat="1" x14ac:dyDescent="0.2">
      <c r="A700" s="398"/>
      <c r="B700" s="562"/>
      <c r="C700" s="562"/>
      <c r="D700" s="562"/>
      <c r="E700" s="562"/>
      <c r="F700" s="562"/>
      <c r="G700" s="562"/>
      <c r="H700" s="562"/>
      <c r="I700" s="562"/>
      <c r="J700" s="562"/>
      <c r="K700" s="549"/>
      <c r="L700" s="416"/>
      <c r="M700" s="416"/>
      <c r="N700" s="416"/>
      <c r="O700" s="416"/>
      <c r="P700" s="416"/>
      <c r="Q700" s="416"/>
      <c r="R700" s="416"/>
      <c r="S700" s="416"/>
      <c r="T700" s="416"/>
      <c r="U700" s="416"/>
      <c r="V700" s="416"/>
      <c r="W700" s="416"/>
      <c r="X700" s="416"/>
      <c r="Y700" s="416"/>
      <c r="Z700" s="416"/>
      <c r="AA700" s="416"/>
      <c r="AB700" s="416"/>
    </row>
    <row r="701" spans="1:28" s="419" customFormat="1" x14ac:dyDescent="0.2">
      <c r="A701" s="398"/>
      <c r="B701" s="562"/>
      <c r="C701" s="562"/>
      <c r="D701" s="562"/>
      <c r="E701" s="562"/>
      <c r="F701" s="562"/>
      <c r="G701" s="562"/>
      <c r="H701" s="562"/>
      <c r="I701" s="562"/>
      <c r="J701" s="562"/>
      <c r="K701" s="549"/>
      <c r="L701" s="416"/>
      <c r="M701" s="416"/>
      <c r="N701" s="416"/>
      <c r="O701" s="416"/>
      <c r="P701" s="416"/>
      <c r="Q701" s="416"/>
      <c r="R701" s="416"/>
      <c r="S701" s="416"/>
      <c r="T701" s="416"/>
      <c r="U701" s="416"/>
      <c r="V701" s="416"/>
      <c r="W701" s="416"/>
      <c r="X701" s="416"/>
      <c r="Y701" s="416"/>
      <c r="Z701" s="416"/>
      <c r="AA701" s="416"/>
      <c r="AB701" s="416"/>
    </row>
    <row r="702" spans="1:28" s="419" customFormat="1" x14ac:dyDescent="0.2">
      <c r="A702" s="398"/>
      <c r="B702" s="562"/>
      <c r="C702" s="562"/>
      <c r="D702" s="562"/>
      <c r="E702" s="562"/>
      <c r="F702" s="562"/>
      <c r="G702" s="562"/>
      <c r="H702" s="562"/>
      <c r="I702" s="562"/>
      <c r="J702" s="562"/>
      <c r="K702" s="549"/>
      <c r="L702" s="416"/>
      <c r="M702" s="416"/>
      <c r="N702" s="416"/>
      <c r="O702" s="416"/>
      <c r="P702" s="416"/>
      <c r="Q702" s="416"/>
      <c r="R702" s="416"/>
      <c r="S702" s="416"/>
      <c r="T702" s="416"/>
      <c r="U702" s="416"/>
      <c r="V702" s="416"/>
      <c r="W702" s="416"/>
      <c r="X702" s="416"/>
      <c r="Y702" s="416"/>
      <c r="Z702" s="416"/>
      <c r="AA702" s="416"/>
      <c r="AB702" s="416"/>
    </row>
    <row r="703" spans="1:28" s="419" customFormat="1" x14ac:dyDescent="0.2">
      <c r="A703" s="398"/>
      <c r="B703" s="562"/>
      <c r="C703" s="562"/>
      <c r="D703" s="562"/>
      <c r="E703" s="562"/>
      <c r="F703" s="562"/>
      <c r="G703" s="562"/>
      <c r="H703" s="562"/>
      <c r="I703" s="562"/>
      <c r="J703" s="562"/>
      <c r="K703" s="549"/>
      <c r="L703" s="416"/>
      <c r="M703" s="416"/>
      <c r="N703" s="416"/>
      <c r="O703" s="416"/>
      <c r="P703" s="416"/>
      <c r="Q703" s="416"/>
      <c r="R703" s="416"/>
      <c r="S703" s="416"/>
      <c r="T703" s="416"/>
      <c r="U703" s="416"/>
      <c r="V703" s="416"/>
      <c r="W703" s="416"/>
      <c r="X703" s="416"/>
      <c r="Y703" s="416"/>
      <c r="Z703" s="416"/>
      <c r="AA703" s="416"/>
      <c r="AB703" s="416"/>
    </row>
    <row r="704" spans="1:28" s="419" customFormat="1" x14ac:dyDescent="0.2">
      <c r="A704" s="398"/>
      <c r="B704" s="562"/>
      <c r="C704" s="562"/>
      <c r="D704" s="562"/>
      <c r="E704" s="562"/>
      <c r="F704" s="562"/>
      <c r="G704" s="562"/>
      <c r="H704" s="562"/>
      <c r="I704" s="562"/>
      <c r="J704" s="562"/>
      <c r="K704" s="549"/>
      <c r="L704" s="416"/>
      <c r="M704" s="416"/>
      <c r="N704" s="416"/>
      <c r="O704" s="416"/>
      <c r="P704" s="416"/>
      <c r="Q704" s="416"/>
      <c r="R704" s="416"/>
      <c r="S704" s="416"/>
      <c r="T704" s="416"/>
      <c r="U704" s="416"/>
      <c r="V704" s="416"/>
      <c r="W704" s="416"/>
      <c r="X704" s="416"/>
      <c r="Y704" s="416"/>
      <c r="Z704" s="416"/>
      <c r="AA704" s="416"/>
      <c r="AB704" s="416"/>
    </row>
    <row r="705" spans="1:28" s="419" customFormat="1" x14ac:dyDescent="0.2">
      <c r="A705" s="398"/>
      <c r="B705" s="562"/>
      <c r="C705" s="562"/>
      <c r="D705" s="562"/>
      <c r="E705" s="562"/>
      <c r="F705" s="562"/>
      <c r="G705" s="562"/>
      <c r="H705" s="562"/>
      <c r="I705" s="562"/>
      <c r="J705" s="562"/>
      <c r="K705" s="549"/>
      <c r="L705" s="416"/>
      <c r="M705" s="416"/>
      <c r="N705" s="416"/>
      <c r="O705" s="416"/>
      <c r="P705" s="416"/>
      <c r="Q705" s="416"/>
      <c r="R705" s="416"/>
      <c r="S705" s="416"/>
      <c r="T705" s="416"/>
      <c r="U705" s="416"/>
      <c r="V705" s="416"/>
      <c r="W705" s="416"/>
      <c r="X705" s="416"/>
      <c r="Y705" s="416"/>
      <c r="Z705" s="416"/>
      <c r="AA705" s="416"/>
      <c r="AB705" s="416"/>
    </row>
    <row r="706" spans="1:28" s="419" customFormat="1" x14ac:dyDescent="0.2">
      <c r="A706" s="398"/>
      <c r="B706" s="562"/>
      <c r="C706" s="562"/>
      <c r="D706" s="562"/>
      <c r="E706" s="562"/>
      <c r="F706" s="562"/>
      <c r="G706" s="562"/>
      <c r="H706" s="562"/>
      <c r="I706" s="562"/>
      <c r="J706" s="562"/>
      <c r="K706" s="562"/>
      <c r="L706" s="416"/>
      <c r="M706" s="416"/>
      <c r="N706" s="416"/>
      <c r="O706" s="416"/>
      <c r="P706" s="416"/>
      <c r="Q706" s="416"/>
      <c r="R706" s="416"/>
      <c r="S706" s="416"/>
      <c r="T706" s="416"/>
      <c r="U706" s="416"/>
      <c r="V706" s="416"/>
      <c r="W706" s="416"/>
      <c r="X706" s="416"/>
      <c r="Y706" s="416"/>
      <c r="Z706" s="416"/>
      <c r="AA706" s="416"/>
      <c r="AB706" s="416"/>
    </row>
    <row r="707" spans="1:28" s="419" customFormat="1" x14ac:dyDescent="0.2">
      <c r="A707" s="398"/>
      <c r="B707" s="562"/>
      <c r="C707" s="562"/>
      <c r="D707" s="562"/>
      <c r="E707" s="562"/>
      <c r="F707" s="562"/>
      <c r="G707" s="562"/>
      <c r="H707" s="562"/>
      <c r="I707" s="562"/>
      <c r="J707" s="562"/>
      <c r="K707" s="549"/>
      <c r="L707" s="416"/>
      <c r="M707" s="416"/>
      <c r="N707" s="416"/>
      <c r="O707" s="416"/>
      <c r="P707" s="416"/>
      <c r="Q707" s="416"/>
      <c r="R707" s="416"/>
      <c r="S707" s="416"/>
      <c r="T707" s="416"/>
      <c r="U707" s="416"/>
      <c r="V707" s="416"/>
      <c r="W707" s="416"/>
      <c r="X707" s="416"/>
      <c r="Y707" s="416"/>
      <c r="Z707" s="416"/>
      <c r="AA707" s="416"/>
      <c r="AB707" s="416"/>
    </row>
    <row r="708" spans="1:28" s="419" customFormat="1" x14ac:dyDescent="0.2">
      <c r="A708" s="398"/>
      <c r="B708" s="562"/>
      <c r="C708" s="562"/>
      <c r="D708" s="562"/>
      <c r="E708" s="562"/>
      <c r="F708" s="562"/>
      <c r="G708" s="562"/>
      <c r="H708" s="562"/>
      <c r="I708" s="562"/>
      <c r="J708" s="562"/>
      <c r="K708" s="549"/>
      <c r="L708" s="416"/>
      <c r="M708" s="416"/>
      <c r="N708" s="416"/>
      <c r="O708" s="416"/>
      <c r="P708" s="416"/>
      <c r="Q708" s="416"/>
      <c r="R708" s="416"/>
      <c r="S708" s="416"/>
      <c r="T708" s="416"/>
      <c r="U708" s="416"/>
      <c r="V708" s="416"/>
      <c r="W708" s="416"/>
      <c r="X708" s="416"/>
      <c r="Y708" s="416"/>
      <c r="Z708" s="416"/>
      <c r="AA708" s="416"/>
      <c r="AB708" s="416"/>
    </row>
    <row r="709" spans="1:28" s="419" customFormat="1" x14ac:dyDescent="0.2">
      <c r="A709" s="398"/>
      <c r="B709" s="562"/>
      <c r="C709" s="562"/>
      <c r="D709" s="562"/>
      <c r="E709" s="562"/>
      <c r="F709" s="562"/>
      <c r="G709" s="562"/>
      <c r="H709" s="562"/>
      <c r="I709" s="562"/>
      <c r="J709" s="562"/>
      <c r="K709" s="549"/>
      <c r="L709" s="416"/>
      <c r="M709" s="416"/>
      <c r="N709" s="416"/>
      <c r="O709" s="416"/>
      <c r="P709" s="416"/>
      <c r="Q709" s="416"/>
      <c r="R709" s="416"/>
      <c r="S709" s="416"/>
      <c r="T709" s="416"/>
      <c r="U709" s="416"/>
      <c r="V709" s="416"/>
      <c r="W709" s="416"/>
      <c r="X709" s="416"/>
      <c r="Y709" s="416"/>
      <c r="Z709" s="416"/>
      <c r="AA709" s="416"/>
      <c r="AB709" s="416"/>
    </row>
    <row r="710" spans="1:28" s="419" customFormat="1" x14ac:dyDescent="0.2">
      <c r="A710" s="398"/>
      <c r="B710" s="562"/>
      <c r="C710" s="562"/>
      <c r="D710" s="562"/>
      <c r="E710" s="562"/>
      <c r="F710" s="562"/>
      <c r="G710" s="562"/>
      <c r="H710" s="562"/>
      <c r="I710" s="562"/>
      <c r="J710" s="562"/>
      <c r="K710" s="549"/>
      <c r="L710" s="416"/>
      <c r="M710" s="416"/>
      <c r="N710" s="416"/>
      <c r="O710" s="416"/>
      <c r="P710" s="416"/>
      <c r="Q710" s="416"/>
      <c r="R710" s="416"/>
      <c r="S710" s="416"/>
      <c r="T710" s="416"/>
      <c r="U710" s="416"/>
      <c r="V710" s="416"/>
      <c r="W710" s="416"/>
      <c r="X710" s="416"/>
      <c r="Y710" s="416"/>
      <c r="Z710" s="416"/>
      <c r="AA710" s="416"/>
      <c r="AB710" s="416"/>
    </row>
    <row r="711" spans="1:28" s="419" customFormat="1" x14ac:dyDescent="0.2">
      <c r="A711" s="398"/>
      <c r="B711" s="562"/>
      <c r="C711" s="562"/>
      <c r="D711" s="562"/>
      <c r="E711" s="562"/>
      <c r="F711" s="562"/>
      <c r="G711" s="562"/>
      <c r="H711" s="562"/>
      <c r="I711" s="562"/>
      <c r="J711" s="562"/>
      <c r="K711" s="549"/>
      <c r="L711" s="416"/>
      <c r="M711" s="416"/>
      <c r="N711" s="416"/>
      <c r="O711" s="416"/>
      <c r="P711" s="416"/>
      <c r="Q711" s="416"/>
      <c r="R711" s="416"/>
      <c r="S711" s="416"/>
      <c r="T711" s="416"/>
      <c r="U711" s="416"/>
      <c r="V711" s="416"/>
      <c r="W711" s="416"/>
      <c r="X711" s="416"/>
      <c r="Y711" s="416"/>
      <c r="Z711" s="416"/>
      <c r="AA711" s="416"/>
      <c r="AB711" s="416"/>
    </row>
    <row r="712" spans="1:28" s="419" customFormat="1" x14ac:dyDescent="0.2">
      <c r="A712" s="398"/>
      <c r="B712" s="562"/>
      <c r="C712" s="562"/>
      <c r="D712" s="562"/>
      <c r="E712" s="562"/>
      <c r="F712" s="562"/>
      <c r="G712" s="562"/>
      <c r="H712" s="562"/>
      <c r="I712" s="562"/>
      <c r="J712" s="562"/>
      <c r="K712" s="549"/>
      <c r="L712" s="416"/>
      <c r="M712" s="416"/>
      <c r="N712" s="416"/>
      <c r="O712" s="416"/>
      <c r="P712" s="416"/>
      <c r="Q712" s="416"/>
      <c r="R712" s="416"/>
      <c r="S712" s="416"/>
      <c r="T712" s="416"/>
      <c r="U712" s="416"/>
      <c r="V712" s="416"/>
      <c r="W712" s="416"/>
      <c r="X712" s="416"/>
      <c r="Y712" s="416"/>
      <c r="Z712" s="416"/>
      <c r="AA712" s="416"/>
      <c r="AB712" s="416"/>
    </row>
    <row r="713" spans="1:28" s="419" customFormat="1" x14ac:dyDescent="0.2">
      <c r="A713" s="398"/>
      <c r="B713" s="562"/>
      <c r="C713" s="562"/>
      <c r="D713" s="562"/>
      <c r="E713" s="562"/>
      <c r="F713" s="562"/>
      <c r="G713" s="562"/>
      <c r="H713" s="562"/>
      <c r="I713" s="562"/>
      <c r="J713" s="562"/>
      <c r="K713" s="549"/>
      <c r="L713" s="416"/>
      <c r="M713" s="416"/>
      <c r="N713" s="416"/>
      <c r="O713" s="416"/>
      <c r="P713" s="416"/>
      <c r="Q713" s="416"/>
      <c r="R713" s="416"/>
      <c r="S713" s="416"/>
      <c r="T713" s="416"/>
      <c r="U713" s="416"/>
      <c r="V713" s="416"/>
      <c r="W713" s="416"/>
      <c r="X713" s="416"/>
      <c r="Y713" s="416"/>
      <c r="Z713" s="416"/>
      <c r="AA713" s="416"/>
      <c r="AB713" s="416"/>
    </row>
    <row r="714" spans="1:28" s="419" customFormat="1" x14ac:dyDescent="0.2">
      <c r="A714" s="398"/>
      <c r="B714" s="562"/>
      <c r="C714" s="562"/>
      <c r="D714" s="562"/>
      <c r="E714" s="562"/>
      <c r="F714" s="562"/>
      <c r="G714" s="562"/>
      <c r="H714" s="562"/>
      <c r="I714" s="562"/>
      <c r="J714" s="562"/>
      <c r="K714" s="549"/>
      <c r="L714" s="416"/>
      <c r="M714" s="416"/>
      <c r="N714" s="416"/>
      <c r="O714" s="416"/>
      <c r="P714" s="416"/>
      <c r="Q714" s="416"/>
      <c r="R714" s="416"/>
      <c r="S714" s="416"/>
      <c r="T714" s="416"/>
      <c r="U714" s="416"/>
      <c r="V714" s="416"/>
      <c r="W714" s="416"/>
      <c r="X714" s="416"/>
      <c r="Y714" s="416"/>
      <c r="Z714" s="416"/>
      <c r="AA714" s="416"/>
      <c r="AB714" s="416"/>
    </row>
    <row r="715" spans="1:28" s="419" customFormat="1" x14ac:dyDescent="0.2">
      <c r="A715" s="398"/>
      <c r="B715" s="562"/>
      <c r="C715" s="562"/>
      <c r="D715" s="562"/>
      <c r="E715" s="562"/>
      <c r="F715" s="562"/>
      <c r="G715" s="562"/>
      <c r="H715" s="562"/>
      <c r="I715" s="562"/>
      <c r="J715" s="562"/>
      <c r="K715" s="549"/>
      <c r="L715" s="416"/>
      <c r="M715" s="416"/>
      <c r="N715" s="416"/>
      <c r="O715" s="416"/>
      <c r="P715" s="416"/>
      <c r="Q715" s="416"/>
      <c r="R715" s="416"/>
      <c r="S715" s="416"/>
      <c r="T715" s="416"/>
      <c r="U715" s="416"/>
      <c r="V715" s="416"/>
      <c r="W715" s="416"/>
      <c r="X715" s="416"/>
      <c r="Y715" s="416"/>
      <c r="Z715" s="416"/>
      <c r="AA715" s="416"/>
      <c r="AB715" s="416"/>
    </row>
    <row r="716" spans="1:28" s="419" customFormat="1" x14ac:dyDescent="0.2">
      <c r="A716" s="398"/>
      <c r="B716" s="562"/>
      <c r="C716" s="562"/>
      <c r="D716" s="562"/>
      <c r="E716" s="562"/>
      <c r="F716" s="562"/>
      <c r="G716" s="562"/>
      <c r="H716" s="562"/>
      <c r="I716" s="562"/>
      <c r="J716" s="562"/>
      <c r="K716" s="549"/>
      <c r="L716" s="416"/>
      <c r="M716" s="416"/>
      <c r="N716" s="416"/>
      <c r="O716" s="416"/>
      <c r="P716" s="416"/>
      <c r="Q716" s="416"/>
      <c r="R716" s="416"/>
      <c r="S716" s="416"/>
      <c r="T716" s="416"/>
      <c r="U716" s="416"/>
      <c r="V716" s="416"/>
      <c r="W716" s="416"/>
      <c r="X716" s="416"/>
      <c r="Y716" s="416"/>
      <c r="Z716" s="416"/>
      <c r="AA716" s="416"/>
      <c r="AB716" s="416"/>
    </row>
    <row r="717" spans="1:28" s="419" customFormat="1" x14ac:dyDescent="0.2">
      <c r="A717" s="398"/>
      <c r="B717" s="562"/>
      <c r="C717" s="562"/>
      <c r="D717" s="562"/>
      <c r="E717" s="562"/>
      <c r="F717" s="562"/>
      <c r="G717" s="562"/>
      <c r="H717" s="562"/>
      <c r="I717" s="562"/>
      <c r="J717" s="562"/>
      <c r="K717" s="562"/>
      <c r="L717" s="416"/>
      <c r="M717" s="416"/>
      <c r="N717" s="416"/>
      <c r="O717" s="416"/>
      <c r="P717" s="416"/>
      <c r="Q717" s="416"/>
      <c r="R717" s="416"/>
      <c r="S717" s="416"/>
      <c r="T717" s="416"/>
      <c r="U717" s="416"/>
      <c r="V717" s="416"/>
      <c r="W717" s="416"/>
      <c r="X717" s="416"/>
      <c r="Y717" s="416"/>
      <c r="Z717" s="416"/>
      <c r="AA717" s="416"/>
      <c r="AB717" s="416"/>
    </row>
    <row r="718" spans="1:28" s="419" customFormat="1" x14ac:dyDescent="0.2">
      <c r="A718" s="398"/>
      <c r="B718" s="562"/>
      <c r="C718" s="562"/>
      <c r="D718" s="562"/>
      <c r="E718" s="562"/>
      <c r="F718" s="562"/>
      <c r="G718" s="562"/>
      <c r="H718" s="562"/>
      <c r="I718" s="562"/>
      <c r="J718" s="562"/>
      <c r="K718" s="549"/>
      <c r="L718" s="416"/>
      <c r="M718" s="416"/>
      <c r="N718" s="416"/>
      <c r="O718" s="416"/>
      <c r="P718" s="416"/>
      <c r="Q718" s="416"/>
      <c r="R718" s="416"/>
      <c r="S718" s="416"/>
      <c r="T718" s="416"/>
      <c r="U718" s="416"/>
      <c r="V718" s="416"/>
      <c r="W718" s="416"/>
      <c r="X718" s="416"/>
      <c r="Y718" s="416"/>
      <c r="Z718" s="416"/>
      <c r="AA718" s="416"/>
      <c r="AB718" s="416"/>
    </row>
    <row r="719" spans="1:28" s="419" customFormat="1" x14ac:dyDescent="0.2">
      <c r="A719" s="398"/>
      <c r="B719" s="562"/>
      <c r="C719" s="562"/>
      <c r="D719" s="562"/>
      <c r="E719" s="562"/>
      <c r="F719" s="562"/>
      <c r="G719" s="562"/>
      <c r="H719" s="562"/>
      <c r="I719" s="562"/>
      <c r="J719" s="562"/>
      <c r="K719" s="549"/>
      <c r="L719" s="416"/>
      <c r="M719" s="416"/>
      <c r="N719" s="416"/>
      <c r="O719" s="416"/>
      <c r="P719" s="416"/>
      <c r="Q719" s="416"/>
      <c r="R719" s="416"/>
      <c r="S719" s="416"/>
      <c r="T719" s="416"/>
      <c r="U719" s="416"/>
      <c r="V719" s="416"/>
      <c r="W719" s="416"/>
      <c r="X719" s="416"/>
      <c r="Y719" s="416"/>
      <c r="Z719" s="416"/>
      <c r="AA719" s="416"/>
      <c r="AB719" s="416"/>
    </row>
    <row r="720" spans="1:28" s="419" customFormat="1" x14ac:dyDescent="0.2">
      <c r="A720" s="398"/>
      <c r="B720" s="562"/>
      <c r="C720" s="562"/>
      <c r="D720" s="562"/>
      <c r="E720" s="562"/>
      <c r="F720" s="562"/>
      <c r="G720" s="562"/>
      <c r="H720" s="562"/>
      <c r="I720" s="562"/>
      <c r="J720" s="562"/>
      <c r="K720" s="549"/>
      <c r="L720" s="416"/>
      <c r="M720" s="416"/>
      <c r="N720" s="416"/>
      <c r="O720" s="416"/>
      <c r="P720" s="416"/>
      <c r="Q720" s="416"/>
      <c r="R720" s="416"/>
      <c r="S720" s="416"/>
      <c r="T720" s="416"/>
      <c r="U720" s="416"/>
      <c r="V720" s="416"/>
      <c r="W720" s="416"/>
      <c r="X720" s="416"/>
      <c r="Y720" s="416"/>
      <c r="Z720" s="416"/>
      <c r="AA720" s="416"/>
      <c r="AB720" s="416"/>
    </row>
    <row r="721" spans="1:28" s="419" customFormat="1" x14ac:dyDescent="0.2">
      <c r="A721" s="398"/>
      <c r="B721" s="562"/>
      <c r="C721" s="562"/>
      <c r="D721" s="562"/>
      <c r="E721" s="562"/>
      <c r="F721" s="562"/>
      <c r="G721" s="562"/>
      <c r="H721" s="562"/>
      <c r="I721" s="562"/>
      <c r="J721" s="562"/>
      <c r="K721" s="549"/>
      <c r="L721" s="416"/>
      <c r="M721" s="416"/>
      <c r="N721" s="416"/>
      <c r="O721" s="416"/>
      <c r="P721" s="416"/>
      <c r="Q721" s="416"/>
      <c r="R721" s="416"/>
      <c r="S721" s="416"/>
      <c r="T721" s="416"/>
      <c r="U721" s="416"/>
      <c r="V721" s="416"/>
      <c r="W721" s="416"/>
      <c r="X721" s="416"/>
      <c r="Y721" s="416"/>
      <c r="Z721" s="416"/>
      <c r="AA721" s="416"/>
      <c r="AB721" s="416"/>
    </row>
    <row r="722" spans="1:28" s="419" customFormat="1" x14ac:dyDescent="0.2">
      <c r="A722" s="398"/>
      <c r="B722" s="562"/>
      <c r="C722" s="562"/>
      <c r="D722" s="562"/>
      <c r="E722" s="562"/>
      <c r="F722" s="562"/>
      <c r="G722" s="562"/>
      <c r="H722" s="562"/>
      <c r="I722" s="562"/>
      <c r="J722" s="562"/>
      <c r="K722" s="549"/>
      <c r="L722" s="416"/>
      <c r="M722" s="416"/>
      <c r="N722" s="416"/>
      <c r="O722" s="416"/>
      <c r="P722" s="416"/>
      <c r="Q722" s="416"/>
      <c r="R722" s="416"/>
      <c r="S722" s="416"/>
      <c r="T722" s="416"/>
      <c r="U722" s="416"/>
      <c r="V722" s="416"/>
      <c r="W722" s="416"/>
      <c r="X722" s="416"/>
      <c r="Y722" s="416"/>
      <c r="Z722" s="416"/>
      <c r="AA722" s="416"/>
      <c r="AB722" s="416"/>
    </row>
    <row r="723" spans="1:28" s="419" customFormat="1" x14ac:dyDescent="0.2">
      <c r="A723" s="398"/>
      <c r="B723" s="562"/>
      <c r="C723" s="562"/>
      <c r="D723" s="562"/>
      <c r="E723" s="562"/>
      <c r="F723" s="562"/>
      <c r="G723" s="562"/>
      <c r="H723" s="562"/>
      <c r="I723" s="562"/>
      <c r="J723" s="562"/>
      <c r="K723" s="549"/>
      <c r="L723" s="416"/>
      <c r="M723" s="416"/>
      <c r="N723" s="416"/>
      <c r="O723" s="416"/>
      <c r="P723" s="416"/>
      <c r="Q723" s="416"/>
      <c r="R723" s="416"/>
      <c r="S723" s="416"/>
      <c r="T723" s="416"/>
      <c r="U723" s="416"/>
      <c r="V723" s="416"/>
      <c r="W723" s="416"/>
      <c r="X723" s="416"/>
      <c r="Y723" s="416"/>
      <c r="Z723" s="416"/>
      <c r="AA723" s="416"/>
      <c r="AB723" s="416"/>
    </row>
    <row r="724" spans="1:28" s="419" customFormat="1" x14ac:dyDescent="0.2">
      <c r="A724" s="398"/>
      <c r="B724" s="562"/>
      <c r="C724" s="562"/>
      <c r="D724" s="562"/>
      <c r="E724" s="562"/>
      <c r="F724" s="562"/>
      <c r="G724" s="562"/>
      <c r="H724" s="562"/>
      <c r="I724" s="562"/>
      <c r="J724" s="562"/>
      <c r="K724" s="549"/>
      <c r="L724" s="416"/>
      <c r="M724" s="416"/>
      <c r="N724" s="416"/>
      <c r="O724" s="416"/>
      <c r="P724" s="416"/>
      <c r="Q724" s="416"/>
      <c r="R724" s="416"/>
      <c r="S724" s="416"/>
      <c r="T724" s="416"/>
      <c r="U724" s="416"/>
      <c r="V724" s="416"/>
      <c r="W724" s="416"/>
      <c r="X724" s="416"/>
      <c r="Y724" s="416"/>
      <c r="Z724" s="416"/>
      <c r="AA724" s="416"/>
      <c r="AB724" s="416"/>
    </row>
    <row r="725" spans="1:28" s="419" customFormat="1" x14ac:dyDescent="0.2">
      <c r="A725" s="398"/>
      <c r="B725" s="562"/>
      <c r="C725" s="562"/>
      <c r="D725" s="562"/>
      <c r="E725" s="562"/>
      <c r="F725" s="562"/>
      <c r="G725" s="562"/>
      <c r="H725" s="562"/>
      <c r="I725" s="562"/>
      <c r="J725" s="562"/>
      <c r="K725" s="549"/>
      <c r="L725" s="416"/>
      <c r="M725" s="416"/>
      <c r="N725" s="416"/>
      <c r="O725" s="416"/>
      <c r="P725" s="416"/>
      <c r="Q725" s="416"/>
      <c r="R725" s="416"/>
      <c r="S725" s="416"/>
      <c r="T725" s="416"/>
      <c r="U725" s="416"/>
      <c r="V725" s="416"/>
      <c r="W725" s="416"/>
      <c r="X725" s="416"/>
      <c r="Y725" s="416"/>
      <c r="Z725" s="416"/>
      <c r="AA725" s="416"/>
      <c r="AB725" s="416"/>
    </row>
    <row r="726" spans="1:28" s="419" customFormat="1" x14ac:dyDescent="0.2">
      <c r="A726" s="398"/>
      <c r="B726" s="562"/>
      <c r="C726" s="562"/>
      <c r="D726" s="562"/>
      <c r="E726" s="562"/>
      <c r="F726" s="562"/>
      <c r="G726" s="562"/>
      <c r="H726" s="562"/>
      <c r="I726" s="562"/>
      <c r="J726" s="562"/>
      <c r="K726" s="549"/>
      <c r="L726" s="416"/>
      <c r="M726" s="416"/>
      <c r="N726" s="416"/>
      <c r="O726" s="416"/>
      <c r="P726" s="416"/>
      <c r="Q726" s="416"/>
      <c r="R726" s="416"/>
      <c r="S726" s="416"/>
      <c r="T726" s="416"/>
      <c r="U726" s="416"/>
      <c r="V726" s="416"/>
      <c r="W726" s="416"/>
      <c r="X726" s="416"/>
      <c r="Y726" s="416"/>
      <c r="Z726" s="416"/>
      <c r="AA726" s="416"/>
      <c r="AB726" s="416"/>
    </row>
    <row r="727" spans="1:28" s="419" customFormat="1" x14ac:dyDescent="0.2">
      <c r="A727" s="398"/>
      <c r="B727" s="562"/>
      <c r="C727" s="562"/>
      <c r="D727" s="562"/>
      <c r="E727" s="562"/>
      <c r="F727" s="562"/>
      <c r="G727" s="562"/>
      <c r="H727" s="562"/>
      <c r="I727" s="562"/>
      <c r="J727" s="562"/>
      <c r="K727" s="549"/>
      <c r="L727" s="416"/>
      <c r="M727" s="416"/>
      <c r="N727" s="416"/>
      <c r="O727" s="416"/>
      <c r="P727" s="416"/>
      <c r="Q727" s="416"/>
      <c r="R727" s="416"/>
      <c r="S727" s="416"/>
      <c r="T727" s="416"/>
      <c r="U727" s="416"/>
      <c r="V727" s="416"/>
      <c r="W727" s="416"/>
      <c r="X727" s="416"/>
      <c r="Y727" s="416"/>
      <c r="Z727" s="416"/>
      <c r="AA727" s="416"/>
      <c r="AB727" s="416"/>
    </row>
    <row r="728" spans="1:28" s="419" customFormat="1" x14ac:dyDescent="0.2">
      <c r="A728" s="398"/>
      <c r="B728" s="562"/>
      <c r="C728" s="562"/>
      <c r="D728" s="562"/>
      <c r="E728" s="562"/>
      <c r="F728" s="562"/>
      <c r="G728" s="562"/>
      <c r="H728" s="562"/>
      <c r="I728" s="562"/>
      <c r="J728" s="562"/>
      <c r="K728" s="562"/>
      <c r="L728" s="416"/>
      <c r="M728" s="416"/>
      <c r="N728" s="416"/>
      <c r="O728" s="416"/>
      <c r="P728" s="416"/>
      <c r="Q728" s="416"/>
      <c r="R728" s="416"/>
      <c r="S728" s="416"/>
      <c r="T728" s="416"/>
      <c r="U728" s="416"/>
      <c r="V728" s="416"/>
      <c r="W728" s="416"/>
      <c r="X728" s="416"/>
      <c r="Y728" s="416"/>
      <c r="Z728" s="416"/>
      <c r="AA728" s="416"/>
      <c r="AB728" s="416"/>
    </row>
    <row r="729" spans="1:28" s="419" customFormat="1" x14ac:dyDescent="0.2">
      <c r="A729" s="398"/>
      <c r="B729" s="562"/>
      <c r="C729" s="562"/>
      <c r="D729" s="562"/>
      <c r="E729" s="562"/>
      <c r="F729" s="562"/>
      <c r="G729" s="562"/>
      <c r="H729" s="562"/>
      <c r="I729" s="562"/>
      <c r="J729" s="562"/>
      <c r="K729" s="549"/>
      <c r="L729" s="416"/>
      <c r="M729" s="416"/>
      <c r="N729" s="416"/>
      <c r="O729" s="416"/>
      <c r="P729" s="416"/>
      <c r="Q729" s="416"/>
      <c r="R729" s="416"/>
      <c r="S729" s="416"/>
      <c r="T729" s="416"/>
      <c r="U729" s="416"/>
      <c r="V729" s="416"/>
      <c r="W729" s="416"/>
      <c r="X729" s="416"/>
      <c r="Y729" s="416"/>
      <c r="Z729" s="416"/>
      <c r="AA729" s="416"/>
      <c r="AB729" s="416"/>
    </row>
    <row r="730" spans="1:28" s="419" customFormat="1" x14ac:dyDescent="0.2">
      <c r="A730" s="398"/>
      <c r="B730" s="562"/>
      <c r="C730" s="562"/>
      <c r="D730" s="562"/>
      <c r="E730" s="562"/>
      <c r="F730" s="562"/>
      <c r="G730" s="562"/>
      <c r="H730" s="562"/>
      <c r="I730" s="562"/>
      <c r="J730" s="562"/>
      <c r="K730" s="549"/>
      <c r="L730" s="416"/>
      <c r="M730" s="416"/>
      <c r="N730" s="416"/>
      <c r="O730" s="416"/>
      <c r="P730" s="416"/>
      <c r="Q730" s="416"/>
      <c r="R730" s="416"/>
      <c r="S730" s="416"/>
      <c r="T730" s="416"/>
      <c r="U730" s="416"/>
      <c r="V730" s="416"/>
      <c r="W730" s="416"/>
      <c r="X730" s="416"/>
      <c r="Y730" s="416"/>
      <c r="Z730" s="416"/>
      <c r="AA730" s="416"/>
      <c r="AB730" s="416"/>
    </row>
    <row r="731" spans="1:28" s="419" customFormat="1" x14ac:dyDescent="0.2">
      <c r="A731" s="398"/>
      <c r="B731" s="562"/>
      <c r="C731" s="562"/>
      <c r="D731" s="562"/>
      <c r="E731" s="562"/>
      <c r="F731" s="562"/>
      <c r="G731" s="562"/>
      <c r="H731" s="562"/>
      <c r="I731" s="562"/>
      <c r="J731" s="562"/>
      <c r="K731" s="549"/>
      <c r="L731" s="416"/>
      <c r="M731" s="416"/>
      <c r="N731" s="416"/>
      <c r="O731" s="416"/>
      <c r="P731" s="416"/>
      <c r="Q731" s="416"/>
      <c r="R731" s="416"/>
      <c r="S731" s="416"/>
      <c r="T731" s="416"/>
      <c r="U731" s="416"/>
      <c r="V731" s="416"/>
      <c r="W731" s="416"/>
      <c r="X731" s="416"/>
      <c r="Y731" s="416"/>
      <c r="Z731" s="416"/>
      <c r="AA731" s="416"/>
      <c r="AB731" s="416"/>
    </row>
    <row r="732" spans="1:28" s="419" customFormat="1" x14ac:dyDescent="0.2">
      <c r="A732" s="398"/>
      <c r="B732" s="562"/>
      <c r="C732" s="562"/>
      <c r="D732" s="562"/>
      <c r="E732" s="562"/>
      <c r="F732" s="562"/>
      <c r="G732" s="562"/>
      <c r="H732" s="562"/>
      <c r="I732" s="562"/>
      <c r="J732" s="562"/>
      <c r="K732" s="549"/>
      <c r="L732" s="416"/>
      <c r="M732" s="416"/>
      <c r="N732" s="416"/>
      <c r="O732" s="416"/>
      <c r="P732" s="416"/>
      <c r="Q732" s="416"/>
      <c r="R732" s="416"/>
      <c r="S732" s="416"/>
      <c r="T732" s="416"/>
      <c r="U732" s="416"/>
      <c r="V732" s="416"/>
      <c r="W732" s="416"/>
      <c r="X732" s="416"/>
      <c r="Y732" s="416"/>
      <c r="Z732" s="416"/>
      <c r="AA732" s="416"/>
      <c r="AB732" s="416"/>
    </row>
    <row r="733" spans="1:28" s="419" customFormat="1" x14ac:dyDescent="0.2">
      <c r="A733" s="398"/>
      <c r="B733" s="562"/>
      <c r="C733" s="562"/>
      <c r="D733" s="562"/>
      <c r="E733" s="562"/>
      <c r="F733" s="562"/>
      <c r="G733" s="562"/>
      <c r="H733" s="562"/>
      <c r="I733" s="562"/>
      <c r="J733" s="562"/>
      <c r="K733" s="549"/>
      <c r="L733" s="416"/>
      <c r="M733" s="416"/>
      <c r="N733" s="416"/>
      <c r="O733" s="416"/>
      <c r="P733" s="416"/>
      <c r="Q733" s="416"/>
      <c r="R733" s="416"/>
      <c r="S733" s="416"/>
      <c r="T733" s="416"/>
      <c r="U733" s="416"/>
      <c r="V733" s="416"/>
      <c r="W733" s="416"/>
      <c r="X733" s="416"/>
      <c r="Y733" s="416"/>
      <c r="Z733" s="416"/>
      <c r="AA733" s="416"/>
      <c r="AB733" s="416"/>
    </row>
    <row r="734" spans="1:28" s="419" customFormat="1" x14ac:dyDescent="0.2">
      <c r="A734" s="398"/>
      <c r="B734" s="562"/>
      <c r="C734" s="562"/>
      <c r="D734" s="562"/>
      <c r="E734" s="562"/>
      <c r="F734" s="562"/>
      <c r="G734" s="562"/>
      <c r="H734" s="562"/>
      <c r="I734" s="562"/>
      <c r="J734" s="562"/>
      <c r="K734" s="549"/>
      <c r="L734" s="416"/>
      <c r="M734" s="416"/>
      <c r="N734" s="416"/>
      <c r="O734" s="416"/>
      <c r="P734" s="416"/>
      <c r="Q734" s="416"/>
      <c r="R734" s="416"/>
      <c r="S734" s="416"/>
      <c r="T734" s="416"/>
      <c r="U734" s="416"/>
      <c r="V734" s="416"/>
      <c r="W734" s="416"/>
      <c r="X734" s="416"/>
      <c r="Y734" s="416"/>
      <c r="Z734" s="416"/>
      <c r="AA734" s="416"/>
      <c r="AB734" s="416"/>
    </row>
    <row r="735" spans="1:28" s="419" customFormat="1" x14ac:dyDescent="0.2">
      <c r="A735" s="398"/>
      <c r="B735" s="562"/>
      <c r="C735" s="562"/>
      <c r="D735" s="562"/>
      <c r="E735" s="562"/>
      <c r="F735" s="562"/>
      <c r="G735" s="562"/>
      <c r="H735" s="562"/>
      <c r="I735" s="562"/>
      <c r="J735" s="562"/>
      <c r="K735" s="549"/>
      <c r="L735" s="416"/>
      <c r="M735" s="416"/>
      <c r="N735" s="416"/>
      <c r="O735" s="416"/>
      <c r="P735" s="416"/>
      <c r="Q735" s="416"/>
      <c r="R735" s="416"/>
      <c r="S735" s="416"/>
      <c r="T735" s="416"/>
      <c r="U735" s="416"/>
      <c r="V735" s="416"/>
      <c r="W735" s="416"/>
      <c r="X735" s="416"/>
      <c r="Y735" s="416"/>
      <c r="Z735" s="416"/>
      <c r="AA735" s="416"/>
      <c r="AB735" s="416"/>
    </row>
    <row r="736" spans="1:28" s="419" customFormat="1" x14ac:dyDescent="0.2">
      <c r="A736" s="398"/>
      <c r="B736" s="562"/>
      <c r="C736" s="562"/>
      <c r="D736" s="562"/>
      <c r="E736" s="562"/>
      <c r="F736" s="562"/>
      <c r="G736" s="562"/>
      <c r="H736" s="562"/>
      <c r="I736" s="562"/>
      <c r="J736" s="562"/>
      <c r="K736" s="549"/>
      <c r="L736" s="416"/>
      <c r="M736" s="416"/>
      <c r="N736" s="416"/>
      <c r="O736" s="416"/>
      <c r="P736" s="416"/>
      <c r="Q736" s="416"/>
      <c r="R736" s="416"/>
      <c r="S736" s="416"/>
      <c r="T736" s="416"/>
      <c r="U736" s="416"/>
      <c r="V736" s="416"/>
      <c r="W736" s="416"/>
      <c r="X736" s="416"/>
      <c r="Y736" s="416"/>
      <c r="Z736" s="416"/>
      <c r="AA736" s="416"/>
      <c r="AB736" s="416"/>
    </row>
    <row r="737" spans="1:28" s="419" customFormat="1" x14ac:dyDescent="0.2">
      <c r="A737" s="398"/>
      <c r="B737" s="562"/>
      <c r="C737" s="562"/>
      <c r="D737" s="562"/>
      <c r="E737" s="562"/>
      <c r="F737" s="562"/>
      <c r="G737" s="562"/>
      <c r="H737" s="562"/>
      <c r="I737" s="562"/>
      <c r="J737" s="562"/>
      <c r="K737" s="549"/>
      <c r="L737" s="416"/>
      <c r="M737" s="416"/>
      <c r="N737" s="416"/>
      <c r="O737" s="416"/>
      <c r="P737" s="416"/>
      <c r="Q737" s="416"/>
      <c r="R737" s="416"/>
      <c r="S737" s="416"/>
      <c r="T737" s="416"/>
      <c r="U737" s="416"/>
      <c r="V737" s="416"/>
      <c r="W737" s="416"/>
      <c r="X737" s="416"/>
      <c r="Y737" s="416"/>
      <c r="Z737" s="416"/>
      <c r="AA737" s="416"/>
      <c r="AB737" s="416"/>
    </row>
    <row r="738" spans="1:28" s="419" customFormat="1" x14ac:dyDescent="0.2">
      <c r="A738" s="398"/>
      <c r="B738" s="562"/>
      <c r="C738" s="562"/>
      <c r="D738" s="562"/>
      <c r="E738" s="562"/>
      <c r="F738" s="562"/>
      <c r="G738" s="562"/>
      <c r="H738" s="562"/>
      <c r="I738" s="562"/>
      <c r="J738" s="562"/>
      <c r="K738" s="549"/>
      <c r="L738" s="416"/>
      <c r="M738" s="416"/>
      <c r="N738" s="416"/>
      <c r="O738" s="416"/>
      <c r="P738" s="416"/>
      <c r="Q738" s="416"/>
      <c r="R738" s="416"/>
      <c r="S738" s="416"/>
      <c r="T738" s="416"/>
      <c r="U738" s="416"/>
      <c r="V738" s="416"/>
      <c r="W738" s="416"/>
      <c r="X738" s="416"/>
      <c r="Y738" s="416"/>
      <c r="Z738" s="416"/>
      <c r="AA738" s="416"/>
      <c r="AB738" s="416"/>
    </row>
    <row r="739" spans="1:28" s="419" customFormat="1" x14ac:dyDescent="0.2">
      <c r="A739" s="398"/>
      <c r="B739" s="562"/>
      <c r="C739" s="562"/>
      <c r="D739" s="562"/>
      <c r="E739" s="562"/>
      <c r="F739" s="562"/>
      <c r="G739" s="562"/>
      <c r="H739" s="562"/>
      <c r="I739" s="562"/>
      <c r="J739" s="562"/>
      <c r="K739" s="562"/>
      <c r="L739" s="416"/>
      <c r="M739" s="416"/>
      <c r="N739" s="416"/>
      <c r="O739" s="416"/>
      <c r="P739" s="416"/>
      <c r="Q739" s="416"/>
      <c r="R739" s="416"/>
      <c r="S739" s="416"/>
      <c r="T739" s="416"/>
      <c r="U739" s="416"/>
      <c r="V739" s="416"/>
      <c r="W739" s="416"/>
      <c r="X739" s="416"/>
      <c r="Y739" s="416"/>
      <c r="Z739" s="416"/>
      <c r="AA739" s="416"/>
      <c r="AB739" s="416"/>
    </row>
    <row r="740" spans="1:28" s="419" customFormat="1" x14ac:dyDescent="0.2">
      <c r="A740" s="398"/>
      <c r="B740" s="562"/>
      <c r="C740" s="562"/>
      <c r="D740" s="562"/>
      <c r="E740" s="562"/>
      <c r="F740" s="562"/>
      <c r="G740" s="562"/>
      <c r="H740" s="562"/>
      <c r="I740" s="562"/>
      <c r="J740" s="562"/>
      <c r="K740" s="549"/>
      <c r="L740" s="416"/>
      <c r="M740" s="416"/>
      <c r="N740" s="416"/>
      <c r="O740" s="416"/>
      <c r="P740" s="416"/>
      <c r="Q740" s="416"/>
      <c r="R740" s="416"/>
      <c r="S740" s="416"/>
      <c r="T740" s="416"/>
      <c r="U740" s="416"/>
      <c r="V740" s="416"/>
      <c r="W740" s="416"/>
      <c r="X740" s="416"/>
      <c r="Y740" s="416"/>
      <c r="Z740" s="416"/>
      <c r="AA740" s="416"/>
      <c r="AB740" s="416"/>
    </row>
    <row r="741" spans="1:28" s="419" customFormat="1" x14ac:dyDescent="0.2">
      <c r="A741" s="398"/>
      <c r="B741" s="562"/>
      <c r="C741" s="562"/>
      <c r="D741" s="562"/>
      <c r="E741" s="562"/>
      <c r="F741" s="562"/>
      <c r="G741" s="562"/>
      <c r="H741" s="562"/>
      <c r="I741" s="562"/>
      <c r="J741" s="562"/>
      <c r="K741" s="549"/>
      <c r="L741" s="416"/>
      <c r="M741" s="416"/>
      <c r="N741" s="416"/>
      <c r="O741" s="416"/>
      <c r="P741" s="416"/>
      <c r="Q741" s="416"/>
      <c r="R741" s="416"/>
      <c r="S741" s="416"/>
      <c r="T741" s="416"/>
      <c r="U741" s="416"/>
      <c r="V741" s="416"/>
      <c r="W741" s="416"/>
      <c r="X741" s="416"/>
      <c r="Y741" s="416"/>
      <c r="Z741" s="416"/>
      <c r="AA741" s="416"/>
      <c r="AB741" s="416"/>
    </row>
    <row r="742" spans="1:28" s="419" customFormat="1" x14ac:dyDescent="0.2">
      <c r="A742" s="398"/>
      <c r="B742" s="562"/>
      <c r="C742" s="562"/>
      <c r="D742" s="562"/>
      <c r="E742" s="562"/>
      <c r="F742" s="562"/>
      <c r="G742" s="562"/>
      <c r="H742" s="562"/>
      <c r="I742" s="562"/>
      <c r="J742" s="562"/>
      <c r="K742" s="549"/>
      <c r="L742" s="416"/>
      <c r="M742" s="416"/>
      <c r="N742" s="416"/>
      <c r="O742" s="416"/>
      <c r="P742" s="416"/>
      <c r="Q742" s="416"/>
      <c r="R742" s="416"/>
      <c r="S742" s="416"/>
      <c r="T742" s="416"/>
      <c r="U742" s="416"/>
      <c r="V742" s="416"/>
      <c r="W742" s="416"/>
      <c r="X742" s="416"/>
      <c r="Y742" s="416"/>
      <c r="Z742" s="416"/>
      <c r="AA742" s="416"/>
      <c r="AB742" s="416"/>
    </row>
    <row r="743" spans="1:28" s="419" customFormat="1" x14ac:dyDescent="0.2">
      <c r="A743" s="398"/>
      <c r="B743" s="562"/>
      <c r="C743" s="562"/>
      <c r="D743" s="562"/>
      <c r="E743" s="562"/>
      <c r="F743" s="562"/>
      <c r="G743" s="562"/>
      <c r="H743" s="562"/>
      <c r="I743" s="562"/>
      <c r="J743" s="562"/>
      <c r="K743" s="549"/>
      <c r="L743" s="416"/>
      <c r="M743" s="416"/>
      <c r="N743" s="416"/>
      <c r="O743" s="416"/>
      <c r="P743" s="416"/>
      <c r="Q743" s="416"/>
      <c r="R743" s="416"/>
      <c r="S743" s="416"/>
      <c r="T743" s="416"/>
      <c r="U743" s="416"/>
      <c r="V743" s="416"/>
      <c r="W743" s="416"/>
      <c r="X743" s="416"/>
      <c r="Y743" s="416"/>
      <c r="Z743" s="416"/>
      <c r="AA743" s="416"/>
      <c r="AB743" s="416"/>
    </row>
    <row r="744" spans="1:28" s="419" customFormat="1" x14ac:dyDescent="0.2">
      <c r="A744" s="398"/>
      <c r="B744" s="562"/>
      <c r="C744" s="562"/>
      <c r="D744" s="562"/>
      <c r="E744" s="562"/>
      <c r="F744" s="562"/>
      <c r="G744" s="562"/>
      <c r="H744" s="562"/>
      <c r="I744" s="562"/>
      <c r="J744" s="562"/>
      <c r="K744" s="549"/>
      <c r="L744" s="416"/>
      <c r="M744" s="416"/>
      <c r="N744" s="416"/>
      <c r="O744" s="416"/>
      <c r="P744" s="416"/>
      <c r="Q744" s="416"/>
      <c r="R744" s="416"/>
      <c r="S744" s="416"/>
      <c r="T744" s="416"/>
      <c r="U744" s="416"/>
      <c r="V744" s="416"/>
      <c r="W744" s="416"/>
      <c r="X744" s="416"/>
      <c r="Y744" s="416"/>
      <c r="Z744" s="416"/>
      <c r="AA744" s="416"/>
      <c r="AB744" s="416"/>
    </row>
    <row r="745" spans="1:28" s="419" customFormat="1" x14ac:dyDescent="0.2">
      <c r="A745" s="398"/>
      <c r="B745" s="562"/>
      <c r="C745" s="562"/>
      <c r="D745" s="562"/>
      <c r="E745" s="562"/>
      <c r="F745" s="562"/>
      <c r="G745" s="562"/>
      <c r="H745" s="562"/>
      <c r="I745" s="562"/>
      <c r="J745" s="562"/>
      <c r="K745" s="549"/>
      <c r="L745" s="416"/>
      <c r="M745" s="416"/>
      <c r="N745" s="416"/>
      <c r="O745" s="416"/>
      <c r="P745" s="416"/>
      <c r="Q745" s="416"/>
      <c r="R745" s="416"/>
      <c r="S745" s="416"/>
      <c r="T745" s="416"/>
      <c r="U745" s="416"/>
      <c r="V745" s="416"/>
      <c r="W745" s="416"/>
      <c r="X745" s="416"/>
      <c r="Y745" s="416"/>
      <c r="Z745" s="416"/>
      <c r="AA745" s="416"/>
      <c r="AB745" s="416"/>
    </row>
    <row r="746" spans="1:28" s="419" customFormat="1" x14ac:dyDescent="0.2">
      <c r="A746" s="398"/>
      <c r="B746" s="562"/>
      <c r="C746" s="562"/>
      <c r="D746" s="562"/>
      <c r="E746" s="562"/>
      <c r="F746" s="562"/>
      <c r="G746" s="562"/>
      <c r="H746" s="562"/>
      <c r="I746" s="562"/>
      <c r="J746" s="562"/>
      <c r="K746" s="549"/>
      <c r="L746" s="416"/>
      <c r="M746" s="416"/>
      <c r="N746" s="416"/>
      <c r="O746" s="416"/>
      <c r="P746" s="416"/>
      <c r="Q746" s="416"/>
      <c r="R746" s="416"/>
      <c r="S746" s="416"/>
      <c r="T746" s="416"/>
      <c r="U746" s="416"/>
      <c r="V746" s="416"/>
      <c r="W746" s="416"/>
      <c r="X746" s="416"/>
      <c r="Y746" s="416"/>
      <c r="Z746" s="416"/>
      <c r="AA746" s="416"/>
      <c r="AB746" s="416"/>
    </row>
    <row r="747" spans="1:28" s="419" customFormat="1" x14ac:dyDescent="0.2">
      <c r="A747" s="398"/>
      <c r="B747" s="562"/>
      <c r="C747" s="562"/>
      <c r="D747" s="562"/>
      <c r="E747" s="562"/>
      <c r="F747" s="562"/>
      <c r="G747" s="562"/>
      <c r="H747" s="562"/>
      <c r="I747" s="562"/>
      <c r="J747" s="562"/>
      <c r="K747" s="549"/>
      <c r="L747" s="416"/>
      <c r="M747" s="416"/>
      <c r="N747" s="416"/>
      <c r="O747" s="416"/>
      <c r="P747" s="416"/>
      <c r="Q747" s="416"/>
      <c r="R747" s="416"/>
      <c r="S747" s="416"/>
      <c r="T747" s="416"/>
      <c r="U747" s="416"/>
      <c r="V747" s="416"/>
      <c r="W747" s="416"/>
      <c r="X747" s="416"/>
      <c r="Y747" s="416"/>
      <c r="Z747" s="416"/>
      <c r="AA747" s="416"/>
      <c r="AB747" s="416"/>
    </row>
    <row r="748" spans="1:28" s="419" customFormat="1" x14ac:dyDescent="0.2">
      <c r="A748" s="398"/>
      <c r="B748" s="562"/>
      <c r="C748" s="562"/>
      <c r="D748" s="562"/>
      <c r="E748" s="562"/>
      <c r="F748" s="562"/>
      <c r="G748" s="562"/>
      <c r="H748" s="562"/>
      <c r="I748" s="562"/>
      <c r="J748" s="562"/>
      <c r="K748" s="549"/>
      <c r="L748" s="416"/>
      <c r="M748" s="416"/>
      <c r="N748" s="416"/>
      <c r="O748" s="416"/>
      <c r="P748" s="416"/>
      <c r="Q748" s="416"/>
      <c r="R748" s="416"/>
      <c r="S748" s="416"/>
      <c r="T748" s="416"/>
      <c r="U748" s="416"/>
      <c r="V748" s="416"/>
      <c r="W748" s="416"/>
      <c r="X748" s="416"/>
      <c r="Y748" s="416"/>
      <c r="Z748" s="416"/>
      <c r="AA748" s="416"/>
      <c r="AB748" s="416"/>
    </row>
    <row r="749" spans="1:28" s="419" customFormat="1" x14ac:dyDescent="0.2">
      <c r="A749" s="398"/>
      <c r="B749" s="562"/>
      <c r="C749" s="562"/>
      <c r="D749" s="562"/>
      <c r="E749" s="562"/>
      <c r="F749" s="562"/>
      <c r="G749" s="562"/>
      <c r="H749" s="562"/>
      <c r="I749" s="562"/>
      <c r="J749" s="562"/>
      <c r="K749" s="549"/>
      <c r="L749" s="416"/>
      <c r="M749" s="416"/>
      <c r="N749" s="416"/>
      <c r="O749" s="416"/>
      <c r="P749" s="416"/>
      <c r="Q749" s="416"/>
      <c r="R749" s="416"/>
      <c r="S749" s="416"/>
      <c r="T749" s="416"/>
      <c r="U749" s="416"/>
      <c r="V749" s="416"/>
      <c r="W749" s="416"/>
      <c r="X749" s="416"/>
      <c r="Y749" s="416"/>
      <c r="Z749" s="416"/>
      <c r="AA749" s="416"/>
      <c r="AB749" s="416"/>
    </row>
    <row r="750" spans="1:28" s="419" customFormat="1" x14ac:dyDescent="0.2">
      <c r="A750" s="398"/>
      <c r="B750" s="562"/>
      <c r="C750" s="562"/>
      <c r="D750" s="562"/>
      <c r="E750" s="562"/>
      <c r="F750" s="562"/>
      <c r="G750" s="562"/>
      <c r="H750" s="562"/>
      <c r="I750" s="562"/>
      <c r="J750" s="562"/>
      <c r="K750" s="564"/>
      <c r="L750" s="416"/>
      <c r="M750" s="416"/>
      <c r="N750" s="416"/>
      <c r="O750" s="416"/>
      <c r="P750" s="416"/>
      <c r="Q750" s="416"/>
      <c r="R750" s="416"/>
      <c r="S750" s="416"/>
      <c r="T750" s="416"/>
      <c r="U750" s="416"/>
      <c r="V750" s="416"/>
      <c r="W750" s="416"/>
      <c r="X750" s="416"/>
      <c r="Y750" s="416"/>
      <c r="Z750" s="416"/>
      <c r="AA750" s="416"/>
      <c r="AB750" s="416"/>
    </row>
    <row r="751" spans="1:28" s="419" customFormat="1" x14ac:dyDescent="0.2">
      <c r="A751" s="398"/>
      <c r="B751" s="562"/>
      <c r="C751" s="562"/>
      <c r="D751" s="562"/>
      <c r="E751" s="562"/>
      <c r="F751" s="562"/>
      <c r="G751" s="562"/>
      <c r="H751" s="562"/>
      <c r="I751" s="562"/>
      <c r="J751" s="562"/>
      <c r="K751" s="564"/>
      <c r="L751" s="416"/>
      <c r="M751" s="416"/>
      <c r="N751" s="416"/>
      <c r="O751" s="416"/>
      <c r="P751" s="416"/>
      <c r="Q751" s="416"/>
      <c r="R751" s="416"/>
      <c r="S751" s="416"/>
      <c r="T751" s="416"/>
      <c r="U751" s="416"/>
      <c r="V751" s="416"/>
      <c r="W751" s="416"/>
      <c r="X751" s="416"/>
      <c r="Y751" s="416"/>
      <c r="Z751" s="416"/>
      <c r="AA751" s="416"/>
      <c r="AB751" s="416"/>
    </row>
    <row r="752" spans="1:28" s="419" customFormat="1" x14ac:dyDescent="0.2">
      <c r="A752" s="398"/>
      <c r="B752" s="562"/>
      <c r="C752" s="562"/>
      <c r="D752" s="562"/>
      <c r="E752" s="562"/>
      <c r="F752" s="562"/>
      <c r="G752" s="562"/>
      <c r="H752" s="562"/>
      <c r="I752" s="562"/>
      <c r="J752" s="562"/>
      <c r="K752" s="549"/>
      <c r="L752" s="416"/>
      <c r="M752" s="416"/>
      <c r="N752" s="416"/>
      <c r="O752" s="416"/>
      <c r="P752" s="416"/>
      <c r="Q752" s="416"/>
      <c r="R752" s="416"/>
      <c r="S752" s="416"/>
      <c r="T752" s="416"/>
      <c r="U752" s="416"/>
      <c r="V752" s="416"/>
      <c r="W752" s="416"/>
      <c r="X752" s="416"/>
      <c r="Y752" s="416"/>
      <c r="Z752" s="416"/>
      <c r="AA752" s="416"/>
      <c r="AB752" s="416"/>
    </row>
    <row r="753" spans="1:28" s="419" customFormat="1" x14ac:dyDescent="0.2">
      <c r="A753" s="398"/>
      <c r="B753" s="562"/>
      <c r="C753" s="562"/>
      <c r="D753" s="562"/>
      <c r="E753" s="562"/>
      <c r="F753" s="562"/>
      <c r="G753" s="562"/>
      <c r="H753" s="562"/>
      <c r="I753" s="562"/>
      <c r="J753" s="562"/>
      <c r="K753" s="549"/>
      <c r="L753" s="416"/>
      <c r="M753" s="416"/>
      <c r="N753" s="416"/>
      <c r="O753" s="416"/>
      <c r="P753" s="416"/>
      <c r="Q753" s="416"/>
      <c r="R753" s="416"/>
      <c r="S753" s="416"/>
      <c r="T753" s="416"/>
      <c r="U753" s="416"/>
      <c r="V753" s="416"/>
      <c r="W753" s="416"/>
      <c r="X753" s="416"/>
      <c r="Y753" s="416"/>
      <c r="Z753" s="416"/>
      <c r="AA753" s="416"/>
      <c r="AB753" s="416"/>
    </row>
    <row r="754" spans="1:28" s="419" customFormat="1" x14ac:dyDescent="0.2">
      <c r="A754" s="398"/>
      <c r="B754" s="562"/>
      <c r="C754" s="562"/>
      <c r="D754" s="562"/>
      <c r="E754" s="562"/>
      <c r="F754" s="562"/>
      <c r="G754" s="562"/>
      <c r="H754" s="562"/>
      <c r="I754" s="562"/>
      <c r="J754" s="562"/>
      <c r="K754" s="549"/>
      <c r="L754" s="416"/>
      <c r="M754" s="416"/>
      <c r="N754" s="416"/>
      <c r="O754" s="416"/>
      <c r="P754" s="416"/>
      <c r="Q754" s="416"/>
      <c r="R754" s="416"/>
      <c r="S754" s="416"/>
      <c r="T754" s="416"/>
      <c r="U754" s="416"/>
      <c r="V754" s="416"/>
      <c r="W754" s="416"/>
      <c r="X754" s="416"/>
      <c r="Y754" s="416"/>
      <c r="Z754" s="416"/>
      <c r="AA754" s="416"/>
      <c r="AB754" s="416"/>
    </row>
    <row r="755" spans="1:28" s="419" customFormat="1" x14ac:dyDescent="0.2">
      <c r="A755" s="398"/>
      <c r="B755" s="562"/>
      <c r="C755" s="562"/>
      <c r="D755" s="562"/>
      <c r="E755" s="562"/>
      <c r="F755" s="562"/>
      <c r="G755" s="562"/>
      <c r="H755" s="562"/>
      <c r="I755" s="562"/>
      <c r="J755" s="562"/>
      <c r="K755" s="549"/>
      <c r="L755" s="416"/>
      <c r="M755" s="416"/>
      <c r="N755" s="416"/>
      <c r="O755" s="416"/>
      <c r="P755" s="416"/>
      <c r="Q755" s="416"/>
      <c r="R755" s="416"/>
      <c r="S755" s="416"/>
      <c r="T755" s="416"/>
      <c r="U755" s="416"/>
      <c r="V755" s="416"/>
      <c r="W755" s="416"/>
      <c r="X755" s="416"/>
      <c r="Y755" s="416"/>
      <c r="Z755" s="416"/>
      <c r="AA755" s="416"/>
      <c r="AB755" s="416"/>
    </row>
    <row r="756" spans="1:28" s="419" customFormat="1" x14ac:dyDescent="0.2">
      <c r="A756" s="398"/>
      <c r="B756" s="562"/>
      <c r="C756" s="562"/>
      <c r="D756" s="562"/>
      <c r="E756" s="562"/>
      <c r="F756" s="562"/>
      <c r="G756" s="562"/>
      <c r="H756" s="562"/>
      <c r="I756" s="562"/>
      <c r="J756" s="562"/>
      <c r="K756" s="549"/>
      <c r="L756" s="416"/>
      <c r="M756" s="416"/>
      <c r="N756" s="416"/>
      <c r="O756" s="416"/>
      <c r="P756" s="416"/>
      <c r="Q756" s="416"/>
      <c r="R756" s="416"/>
      <c r="S756" s="416"/>
      <c r="T756" s="416"/>
      <c r="U756" s="416"/>
      <c r="V756" s="416"/>
      <c r="W756" s="416"/>
      <c r="X756" s="416"/>
      <c r="Y756" s="416"/>
      <c r="Z756" s="416"/>
      <c r="AA756" s="416"/>
      <c r="AB756" s="416"/>
    </row>
    <row r="757" spans="1:28" s="419" customFormat="1" x14ac:dyDescent="0.2">
      <c r="A757" s="398"/>
      <c r="B757" s="562"/>
      <c r="C757" s="562"/>
      <c r="D757" s="562"/>
      <c r="E757" s="562"/>
      <c r="F757" s="562"/>
      <c r="G757" s="562"/>
      <c r="H757" s="562"/>
      <c r="I757" s="562"/>
      <c r="J757" s="562"/>
      <c r="K757" s="549"/>
      <c r="L757" s="416"/>
      <c r="M757" s="416"/>
      <c r="N757" s="416"/>
      <c r="O757" s="416"/>
      <c r="P757" s="416"/>
      <c r="Q757" s="416"/>
      <c r="R757" s="416"/>
      <c r="S757" s="416"/>
      <c r="T757" s="416"/>
      <c r="U757" s="416"/>
      <c r="V757" s="416"/>
      <c r="W757" s="416"/>
      <c r="X757" s="416"/>
      <c r="Y757" s="416"/>
      <c r="Z757" s="416"/>
      <c r="AA757" s="416"/>
      <c r="AB757" s="416"/>
    </row>
    <row r="758" spans="1:28" s="419" customFormat="1" x14ac:dyDescent="0.2">
      <c r="A758" s="398"/>
      <c r="B758" s="562"/>
      <c r="C758" s="562"/>
      <c r="D758" s="562"/>
      <c r="E758" s="562"/>
      <c r="F758" s="562"/>
      <c r="G758" s="562"/>
      <c r="H758" s="562"/>
      <c r="I758" s="562"/>
      <c r="J758" s="562"/>
      <c r="K758" s="549"/>
      <c r="L758" s="416"/>
      <c r="M758" s="416"/>
      <c r="N758" s="416"/>
      <c r="O758" s="416"/>
      <c r="P758" s="416"/>
      <c r="Q758" s="416"/>
      <c r="R758" s="416"/>
      <c r="S758" s="416"/>
      <c r="T758" s="416"/>
      <c r="U758" s="416"/>
      <c r="V758" s="416"/>
      <c r="W758" s="416"/>
      <c r="X758" s="416"/>
      <c r="Y758" s="416"/>
      <c r="Z758" s="416"/>
      <c r="AA758" s="416"/>
      <c r="AB758" s="416"/>
    </row>
    <row r="759" spans="1:28" s="419" customFormat="1" x14ac:dyDescent="0.2">
      <c r="A759" s="398"/>
      <c r="B759" s="562"/>
      <c r="C759" s="562"/>
      <c r="D759" s="562"/>
      <c r="E759" s="562"/>
      <c r="F759" s="562"/>
      <c r="G759" s="562"/>
      <c r="H759" s="562"/>
      <c r="I759" s="562"/>
      <c r="J759" s="562"/>
      <c r="K759" s="549"/>
      <c r="L759" s="416"/>
      <c r="M759" s="416"/>
      <c r="N759" s="416"/>
      <c r="O759" s="416"/>
      <c r="P759" s="416"/>
      <c r="Q759" s="416"/>
      <c r="R759" s="416"/>
      <c r="S759" s="416"/>
      <c r="T759" s="416"/>
      <c r="U759" s="416"/>
      <c r="V759" s="416"/>
      <c r="W759" s="416"/>
      <c r="X759" s="416"/>
      <c r="Y759" s="416"/>
      <c r="Z759" s="416"/>
      <c r="AA759" s="416"/>
      <c r="AB759" s="416"/>
    </row>
    <row r="760" spans="1:28" s="419" customFormat="1" x14ac:dyDescent="0.2">
      <c r="A760" s="398"/>
      <c r="B760" s="562"/>
      <c r="C760" s="562"/>
      <c r="D760" s="562"/>
      <c r="E760" s="562"/>
      <c r="F760" s="562"/>
      <c r="G760" s="562"/>
      <c r="H760" s="562"/>
      <c r="I760" s="562"/>
      <c r="J760" s="562"/>
      <c r="K760" s="549"/>
      <c r="L760" s="416"/>
      <c r="M760" s="416"/>
      <c r="N760" s="416"/>
      <c r="O760" s="416"/>
      <c r="P760" s="416"/>
      <c r="Q760" s="416"/>
      <c r="R760" s="416"/>
      <c r="S760" s="416"/>
      <c r="T760" s="416"/>
      <c r="U760" s="416"/>
      <c r="V760" s="416"/>
      <c r="W760" s="416"/>
      <c r="X760" s="416"/>
      <c r="Y760" s="416"/>
      <c r="Z760" s="416"/>
      <c r="AA760" s="416"/>
      <c r="AB760" s="416"/>
    </row>
    <row r="761" spans="1:28" s="419" customFormat="1" x14ac:dyDescent="0.2">
      <c r="A761" s="398"/>
      <c r="B761" s="562"/>
      <c r="C761" s="562"/>
      <c r="D761" s="562"/>
      <c r="E761" s="562"/>
      <c r="F761" s="562"/>
      <c r="G761" s="562"/>
      <c r="H761" s="562"/>
      <c r="I761" s="562"/>
      <c r="J761" s="562"/>
      <c r="K761" s="549"/>
      <c r="L761" s="416"/>
      <c r="M761" s="416"/>
      <c r="N761" s="416"/>
      <c r="O761" s="416"/>
      <c r="P761" s="416"/>
      <c r="Q761" s="416"/>
      <c r="R761" s="416"/>
      <c r="S761" s="416"/>
      <c r="T761" s="416"/>
      <c r="U761" s="416"/>
      <c r="V761" s="416"/>
      <c r="W761" s="416"/>
      <c r="X761" s="416"/>
      <c r="Y761" s="416"/>
      <c r="Z761" s="416"/>
      <c r="AA761" s="416"/>
      <c r="AB761" s="416"/>
    </row>
    <row r="762" spans="1:28" s="419" customFormat="1" x14ac:dyDescent="0.2">
      <c r="A762" s="398"/>
      <c r="B762" s="562"/>
      <c r="C762" s="562"/>
      <c r="D762" s="562"/>
      <c r="E762" s="562"/>
      <c r="F762" s="562"/>
      <c r="G762" s="562"/>
      <c r="H762" s="562"/>
      <c r="I762" s="562"/>
      <c r="J762" s="562"/>
      <c r="K762" s="562"/>
      <c r="L762" s="416"/>
      <c r="M762" s="416"/>
      <c r="N762" s="416"/>
      <c r="O762" s="416"/>
      <c r="P762" s="416"/>
      <c r="Q762" s="416"/>
      <c r="R762" s="416"/>
      <c r="S762" s="416"/>
      <c r="T762" s="416"/>
      <c r="U762" s="416"/>
      <c r="V762" s="416"/>
      <c r="W762" s="416"/>
      <c r="X762" s="416"/>
      <c r="Y762" s="416"/>
      <c r="Z762" s="416"/>
      <c r="AA762" s="416"/>
      <c r="AB762" s="416"/>
    </row>
    <row r="763" spans="1:28" s="419" customFormat="1" x14ac:dyDescent="0.2">
      <c r="A763" s="398"/>
      <c r="B763" s="562"/>
      <c r="C763" s="562"/>
      <c r="D763" s="562"/>
      <c r="E763" s="562"/>
      <c r="F763" s="562"/>
      <c r="G763" s="562"/>
      <c r="H763" s="562"/>
      <c r="I763" s="562"/>
      <c r="J763" s="562"/>
      <c r="K763" s="549"/>
      <c r="L763" s="416"/>
      <c r="M763" s="416"/>
      <c r="N763" s="416"/>
      <c r="O763" s="416"/>
      <c r="P763" s="416"/>
      <c r="Q763" s="416"/>
      <c r="R763" s="416"/>
      <c r="S763" s="416"/>
      <c r="T763" s="416"/>
      <c r="U763" s="416"/>
      <c r="V763" s="416"/>
      <c r="W763" s="416"/>
      <c r="X763" s="416"/>
      <c r="Y763" s="416"/>
      <c r="Z763" s="416"/>
      <c r="AA763" s="416"/>
      <c r="AB763" s="416"/>
    </row>
    <row r="764" spans="1:28" s="419" customFormat="1" x14ac:dyDescent="0.2">
      <c r="A764" s="398"/>
      <c r="B764" s="562"/>
      <c r="C764" s="562"/>
      <c r="D764" s="562"/>
      <c r="E764" s="562"/>
      <c r="F764" s="562"/>
      <c r="G764" s="562"/>
      <c r="H764" s="562"/>
      <c r="I764" s="562"/>
      <c r="J764" s="562"/>
      <c r="K764" s="549"/>
      <c r="L764" s="416"/>
      <c r="M764" s="416"/>
      <c r="N764" s="416"/>
      <c r="O764" s="416"/>
      <c r="P764" s="416"/>
      <c r="Q764" s="416"/>
      <c r="R764" s="416"/>
      <c r="S764" s="416"/>
      <c r="T764" s="416"/>
      <c r="U764" s="416"/>
      <c r="V764" s="416"/>
      <c r="W764" s="416"/>
      <c r="X764" s="416"/>
      <c r="Y764" s="416"/>
      <c r="Z764" s="416"/>
      <c r="AA764" s="416"/>
      <c r="AB764" s="416"/>
    </row>
    <row r="765" spans="1:28" s="419" customFormat="1" x14ac:dyDescent="0.2">
      <c r="A765" s="398"/>
      <c r="B765" s="562"/>
      <c r="C765" s="562"/>
      <c r="D765" s="562"/>
      <c r="E765" s="562"/>
      <c r="F765" s="562"/>
      <c r="G765" s="562"/>
      <c r="H765" s="562"/>
      <c r="I765" s="562"/>
      <c r="J765" s="562"/>
      <c r="K765" s="549"/>
      <c r="L765" s="416"/>
      <c r="M765" s="416"/>
      <c r="N765" s="416"/>
      <c r="O765" s="416"/>
      <c r="P765" s="416"/>
      <c r="Q765" s="416"/>
      <c r="R765" s="416"/>
      <c r="S765" s="416"/>
      <c r="T765" s="416"/>
      <c r="U765" s="416"/>
      <c r="V765" s="416"/>
      <c r="W765" s="416"/>
      <c r="X765" s="416"/>
      <c r="Y765" s="416"/>
      <c r="Z765" s="416"/>
      <c r="AA765" s="416"/>
      <c r="AB765" s="416"/>
    </row>
    <row r="766" spans="1:28" s="419" customFormat="1" x14ac:dyDescent="0.2">
      <c r="A766" s="398"/>
      <c r="B766" s="562"/>
      <c r="C766" s="562"/>
      <c r="D766" s="562"/>
      <c r="E766" s="562"/>
      <c r="F766" s="562"/>
      <c r="G766" s="562"/>
      <c r="H766" s="562"/>
      <c r="I766" s="562"/>
      <c r="J766" s="562"/>
      <c r="K766" s="549"/>
      <c r="L766" s="416"/>
      <c r="M766" s="416"/>
      <c r="N766" s="416"/>
      <c r="O766" s="416"/>
      <c r="P766" s="416"/>
      <c r="Q766" s="416"/>
      <c r="R766" s="416"/>
      <c r="S766" s="416"/>
      <c r="T766" s="416"/>
      <c r="U766" s="416"/>
      <c r="V766" s="416"/>
      <c r="W766" s="416"/>
      <c r="X766" s="416"/>
      <c r="Y766" s="416"/>
      <c r="Z766" s="416"/>
      <c r="AA766" s="416"/>
      <c r="AB766" s="416"/>
    </row>
    <row r="767" spans="1:28" s="419" customFormat="1" x14ac:dyDescent="0.2">
      <c r="A767" s="398"/>
      <c r="B767" s="562"/>
      <c r="C767" s="562"/>
      <c r="D767" s="562"/>
      <c r="E767" s="562"/>
      <c r="F767" s="562"/>
      <c r="G767" s="562"/>
      <c r="H767" s="562"/>
      <c r="I767" s="562"/>
      <c r="J767" s="562"/>
      <c r="K767" s="549"/>
      <c r="L767" s="416"/>
      <c r="M767" s="416"/>
      <c r="N767" s="416"/>
      <c r="O767" s="416"/>
      <c r="P767" s="416"/>
      <c r="Q767" s="416"/>
      <c r="R767" s="416"/>
      <c r="S767" s="416"/>
      <c r="T767" s="416"/>
      <c r="U767" s="416"/>
      <c r="V767" s="416"/>
      <c r="W767" s="416"/>
      <c r="X767" s="416"/>
      <c r="Y767" s="416"/>
      <c r="Z767" s="416"/>
      <c r="AA767" s="416"/>
      <c r="AB767" s="416"/>
    </row>
    <row r="768" spans="1:28" s="419" customFormat="1" x14ac:dyDescent="0.2">
      <c r="A768" s="398"/>
      <c r="B768" s="562"/>
      <c r="C768" s="562"/>
      <c r="D768" s="562"/>
      <c r="E768" s="562"/>
      <c r="F768" s="562"/>
      <c r="G768" s="562"/>
      <c r="H768" s="562"/>
      <c r="I768" s="562"/>
      <c r="J768" s="562"/>
      <c r="K768" s="549"/>
      <c r="L768" s="416"/>
      <c r="M768" s="416"/>
      <c r="N768" s="416"/>
      <c r="O768" s="416"/>
      <c r="P768" s="416"/>
      <c r="Q768" s="416"/>
      <c r="R768" s="416"/>
      <c r="S768" s="416"/>
      <c r="T768" s="416"/>
      <c r="U768" s="416"/>
      <c r="V768" s="416"/>
      <c r="W768" s="416"/>
      <c r="X768" s="416"/>
      <c r="Y768" s="416"/>
      <c r="Z768" s="416"/>
      <c r="AA768" s="416"/>
      <c r="AB768" s="416"/>
    </row>
    <row r="769" spans="1:28" s="419" customFormat="1" x14ac:dyDescent="0.2">
      <c r="A769" s="398"/>
      <c r="B769" s="562"/>
      <c r="C769" s="562"/>
      <c r="D769" s="562"/>
      <c r="E769" s="562"/>
      <c r="F769" s="562"/>
      <c r="G769" s="562"/>
      <c r="H769" s="562"/>
      <c r="I769" s="562"/>
      <c r="J769" s="562"/>
      <c r="K769" s="549"/>
      <c r="L769" s="416"/>
      <c r="M769" s="416"/>
      <c r="N769" s="416"/>
      <c r="O769" s="416"/>
      <c r="P769" s="416"/>
      <c r="Q769" s="416"/>
      <c r="R769" s="416"/>
      <c r="S769" s="416"/>
      <c r="T769" s="416"/>
      <c r="U769" s="416"/>
      <c r="V769" s="416"/>
      <c r="W769" s="416"/>
      <c r="X769" s="416"/>
      <c r="Y769" s="416"/>
      <c r="Z769" s="416"/>
      <c r="AA769" s="416"/>
      <c r="AB769" s="416"/>
    </row>
    <row r="770" spans="1:28" s="419" customFormat="1" x14ac:dyDescent="0.2">
      <c r="A770" s="398"/>
      <c r="B770" s="562"/>
      <c r="C770" s="562"/>
      <c r="D770" s="562"/>
      <c r="E770" s="562"/>
      <c r="F770" s="562"/>
      <c r="G770" s="562"/>
      <c r="H770" s="562"/>
      <c r="I770" s="562"/>
      <c r="J770" s="562"/>
      <c r="K770" s="549"/>
      <c r="L770" s="416"/>
      <c r="M770" s="416"/>
      <c r="N770" s="416"/>
      <c r="O770" s="416"/>
      <c r="P770" s="416"/>
      <c r="Q770" s="416"/>
      <c r="R770" s="416"/>
      <c r="S770" s="416"/>
      <c r="T770" s="416"/>
      <c r="U770" s="416"/>
      <c r="V770" s="416"/>
      <c r="W770" s="416"/>
      <c r="X770" s="416"/>
      <c r="Y770" s="416"/>
      <c r="Z770" s="416"/>
      <c r="AA770" s="416"/>
      <c r="AB770" s="416"/>
    </row>
    <row r="771" spans="1:28" s="419" customFormat="1" x14ac:dyDescent="0.2">
      <c r="A771" s="398"/>
      <c r="B771" s="562"/>
      <c r="C771" s="562"/>
      <c r="D771" s="562"/>
      <c r="E771" s="562"/>
      <c r="F771" s="562"/>
      <c r="G771" s="562"/>
      <c r="H771" s="562"/>
      <c r="I771" s="562"/>
      <c r="J771" s="562"/>
      <c r="K771" s="549"/>
      <c r="L771" s="416"/>
      <c r="M771" s="416"/>
      <c r="N771" s="416"/>
      <c r="O771" s="416"/>
      <c r="P771" s="416"/>
      <c r="Q771" s="416"/>
      <c r="R771" s="416"/>
      <c r="S771" s="416"/>
      <c r="T771" s="416"/>
      <c r="U771" s="416"/>
      <c r="V771" s="416"/>
      <c r="W771" s="416"/>
      <c r="X771" s="416"/>
      <c r="Y771" s="416"/>
      <c r="Z771" s="416"/>
      <c r="AA771" s="416"/>
      <c r="AB771" s="416"/>
    </row>
    <row r="772" spans="1:28" s="419" customFormat="1" x14ac:dyDescent="0.2">
      <c r="A772" s="398"/>
      <c r="B772" s="562"/>
      <c r="C772" s="562"/>
      <c r="D772" s="562"/>
      <c r="E772" s="562"/>
      <c r="F772" s="562"/>
      <c r="G772" s="562"/>
      <c r="H772" s="562"/>
      <c r="I772" s="562"/>
      <c r="J772" s="562"/>
      <c r="K772" s="549"/>
      <c r="L772" s="416"/>
      <c r="M772" s="416"/>
      <c r="N772" s="416"/>
      <c r="O772" s="416"/>
      <c r="P772" s="416"/>
      <c r="Q772" s="416"/>
      <c r="R772" s="416"/>
      <c r="S772" s="416"/>
      <c r="T772" s="416"/>
      <c r="U772" s="416"/>
      <c r="V772" s="416"/>
      <c r="W772" s="416"/>
      <c r="X772" s="416"/>
      <c r="Y772" s="416"/>
      <c r="Z772" s="416"/>
      <c r="AA772" s="416"/>
      <c r="AB772" s="416"/>
    </row>
    <row r="773" spans="1:28" s="419" customFormat="1" x14ac:dyDescent="0.2">
      <c r="A773" s="398"/>
      <c r="B773" s="562"/>
      <c r="C773" s="562"/>
      <c r="D773" s="562"/>
      <c r="E773" s="562"/>
      <c r="F773" s="562"/>
      <c r="G773" s="562"/>
      <c r="H773" s="562"/>
      <c r="I773" s="562"/>
      <c r="J773" s="562"/>
      <c r="K773" s="562"/>
      <c r="L773" s="416"/>
      <c r="M773" s="416"/>
      <c r="N773" s="416"/>
      <c r="O773" s="416"/>
      <c r="P773" s="416"/>
      <c r="Q773" s="416"/>
      <c r="R773" s="416"/>
      <c r="S773" s="416"/>
      <c r="T773" s="416"/>
      <c r="U773" s="416"/>
      <c r="V773" s="416"/>
      <c r="W773" s="416"/>
      <c r="X773" s="416"/>
      <c r="Y773" s="416"/>
      <c r="Z773" s="416"/>
      <c r="AA773" s="416"/>
      <c r="AB773" s="416"/>
    </row>
    <row r="774" spans="1:28" s="419" customFormat="1" x14ac:dyDescent="0.2">
      <c r="A774" s="398"/>
      <c r="B774" s="562"/>
      <c r="C774" s="562"/>
      <c r="D774" s="562"/>
      <c r="E774" s="562"/>
      <c r="F774" s="562"/>
      <c r="G774" s="562"/>
      <c r="H774" s="562"/>
      <c r="I774" s="562"/>
      <c r="J774" s="562"/>
      <c r="K774" s="549"/>
      <c r="L774" s="416"/>
      <c r="M774" s="416"/>
      <c r="N774" s="416"/>
      <c r="O774" s="416"/>
      <c r="P774" s="416"/>
      <c r="Q774" s="416"/>
      <c r="R774" s="416"/>
      <c r="S774" s="416"/>
      <c r="T774" s="416"/>
      <c r="U774" s="416"/>
      <c r="V774" s="416"/>
      <c r="W774" s="416"/>
      <c r="X774" s="416"/>
      <c r="Y774" s="416"/>
      <c r="Z774" s="416"/>
      <c r="AA774" s="416"/>
      <c r="AB774" s="416"/>
    </row>
    <row r="775" spans="1:28" s="419" customFormat="1" x14ac:dyDescent="0.2">
      <c r="A775" s="398"/>
      <c r="B775" s="562"/>
      <c r="C775" s="562"/>
      <c r="D775" s="562"/>
      <c r="E775" s="562"/>
      <c r="F775" s="562"/>
      <c r="G775" s="562"/>
      <c r="H775" s="562"/>
      <c r="I775" s="562"/>
      <c r="J775" s="562"/>
      <c r="K775" s="549"/>
      <c r="L775" s="416"/>
      <c r="M775" s="416"/>
      <c r="N775" s="416"/>
      <c r="O775" s="416"/>
      <c r="P775" s="416"/>
      <c r="Q775" s="416"/>
      <c r="R775" s="416"/>
      <c r="S775" s="416"/>
      <c r="T775" s="416"/>
      <c r="U775" s="416"/>
      <c r="V775" s="416"/>
      <c r="W775" s="416"/>
      <c r="X775" s="416"/>
      <c r="Y775" s="416"/>
      <c r="Z775" s="416"/>
      <c r="AA775" s="416"/>
      <c r="AB775" s="416"/>
    </row>
    <row r="776" spans="1:28" s="419" customFormat="1" x14ac:dyDescent="0.2">
      <c r="A776" s="398"/>
      <c r="B776" s="562"/>
      <c r="C776" s="562"/>
      <c r="D776" s="562"/>
      <c r="E776" s="562"/>
      <c r="F776" s="562"/>
      <c r="G776" s="562"/>
      <c r="H776" s="562"/>
      <c r="I776" s="562"/>
      <c r="J776" s="562"/>
      <c r="K776" s="549"/>
      <c r="L776" s="416"/>
      <c r="M776" s="416"/>
      <c r="N776" s="416"/>
      <c r="O776" s="416"/>
      <c r="P776" s="416"/>
      <c r="Q776" s="416"/>
      <c r="R776" s="416"/>
      <c r="S776" s="416"/>
      <c r="T776" s="416"/>
      <c r="U776" s="416"/>
      <c r="V776" s="416"/>
      <c r="W776" s="416"/>
      <c r="X776" s="416"/>
      <c r="Y776" s="416"/>
      <c r="Z776" s="416"/>
      <c r="AA776" s="416"/>
      <c r="AB776" s="416"/>
    </row>
    <row r="777" spans="1:28" s="419" customFormat="1" x14ac:dyDescent="0.2">
      <c r="A777" s="398"/>
      <c r="B777" s="562"/>
      <c r="C777" s="562"/>
      <c r="D777" s="562"/>
      <c r="E777" s="562"/>
      <c r="F777" s="562"/>
      <c r="G777" s="562"/>
      <c r="H777" s="562"/>
      <c r="I777" s="562"/>
      <c r="J777" s="562"/>
      <c r="K777" s="549"/>
      <c r="L777" s="416"/>
      <c r="M777" s="416"/>
      <c r="N777" s="416"/>
      <c r="O777" s="416"/>
      <c r="P777" s="416"/>
      <c r="Q777" s="416"/>
      <c r="R777" s="416"/>
      <c r="S777" s="416"/>
      <c r="T777" s="416"/>
      <c r="U777" s="416"/>
      <c r="V777" s="416"/>
      <c r="W777" s="416"/>
      <c r="X777" s="416"/>
      <c r="Y777" s="416"/>
      <c r="Z777" s="416"/>
      <c r="AA777" s="416"/>
      <c r="AB777" s="416"/>
    </row>
    <row r="778" spans="1:28" s="419" customFormat="1" x14ac:dyDescent="0.2">
      <c r="A778" s="398"/>
      <c r="B778" s="562"/>
      <c r="C778" s="562"/>
      <c r="D778" s="562"/>
      <c r="E778" s="562"/>
      <c r="F778" s="562"/>
      <c r="G778" s="562"/>
      <c r="H778" s="562"/>
      <c r="I778" s="562"/>
      <c r="J778" s="562"/>
      <c r="K778" s="549"/>
      <c r="L778" s="416"/>
      <c r="M778" s="416"/>
      <c r="N778" s="416"/>
      <c r="O778" s="416"/>
      <c r="P778" s="416"/>
      <c r="Q778" s="416"/>
      <c r="R778" s="416"/>
      <c r="S778" s="416"/>
      <c r="T778" s="416"/>
      <c r="U778" s="416"/>
      <c r="V778" s="416"/>
      <c r="W778" s="416"/>
      <c r="X778" s="416"/>
      <c r="Y778" s="416"/>
      <c r="Z778" s="416"/>
      <c r="AA778" s="416"/>
      <c r="AB778" s="416"/>
    </row>
    <row r="779" spans="1:28" s="419" customFormat="1" x14ac:dyDescent="0.2">
      <c r="A779" s="398"/>
      <c r="B779" s="562"/>
      <c r="C779" s="562"/>
      <c r="D779" s="562"/>
      <c r="E779" s="562"/>
      <c r="F779" s="562"/>
      <c r="G779" s="562"/>
      <c r="H779" s="562"/>
      <c r="I779" s="562"/>
      <c r="J779" s="562"/>
      <c r="K779" s="549"/>
      <c r="L779" s="416"/>
      <c r="M779" s="416"/>
      <c r="N779" s="416"/>
      <c r="O779" s="416"/>
      <c r="P779" s="416"/>
      <c r="Q779" s="416"/>
      <c r="R779" s="416"/>
      <c r="S779" s="416"/>
      <c r="T779" s="416"/>
      <c r="U779" s="416"/>
      <c r="V779" s="416"/>
      <c r="W779" s="416"/>
      <c r="X779" s="416"/>
      <c r="Y779" s="416"/>
      <c r="Z779" s="416"/>
      <c r="AA779" s="416"/>
      <c r="AB779" s="416"/>
    </row>
    <row r="780" spans="1:28" s="419" customFormat="1" x14ac:dyDescent="0.2">
      <c r="A780" s="398"/>
      <c r="B780" s="562"/>
      <c r="C780" s="562"/>
      <c r="D780" s="562"/>
      <c r="E780" s="562"/>
      <c r="F780" s="562"/>
      <c r="G780" s="562"/>
      <c r="H780" s="562"/>
      <c r="I780" s="562"/>
      <c r="J780" s="562"/>
      <c r="K780" s="549"/>
      <c r="L780" s="416"/>
      <c r="M780" s="416"/>
      <c r="N780" s="416"/>
      <c r="O780" s="416"/>
      <c r="P780" s="416"/>
      <c r="Q780" s="416"/>
      <c r="R780" s="416"/>
      <c r="S780" s="416"/>
      <c r="T780" s="416"/>
      <c r="U780" s="416"/>
      <c r="V780" s="416"/>
      <c r="W780" s="416"/>
      <c r="X780" s="416"/>
      <c r="Y780" s="416"/>
      <c r="Z780" s="416"/>
      <c r="AA780" s="416"/>
      <c r="AB780" s="416"/>
    </row>
    <row r="781" spans="1:28" s="419" customFormat="1" x14ac:dyDescent="0.2">
      <c r="A781" s="398"/>
      <c r="B781" s="562"/>
      <c r="C781" s="562"/>
      <c r="D781" s="562"/>
      <c r="E781" s="562"/>
      <c r="F781" s="562"/>
      <c r="G781" s="562"/>
      <c r="H781" s="562"/>
      <c r="I781" s="562"/>
      <c r="J781" s="562"/>
      <c r="K781" s="549"/>
      <c r="L781" s="416"/>
      <c r="M781" s="416"/>
      <c r="N781" s="416"/>
      <c r="O781" s="416"/>
      <c r="P781" s="416"/>
      <c r="Q781" s="416"/>
      <c r="R781" s="416"/>
      <c r="S781" s="416"/>
      <c r="T781" s="416"/>
      <c r="U781" s="416"/>
      <c r="V781" s="416"/>
      <c r="W781" s="416"/>
      <c r="X781" s="416"/>
      <c r="Y781" s="416"/>
      <c r="Z781" s="416"/>
      <c r="AA781" s="416"/>
      <c r="AB781" s="416"/>
    </row>
    <row r="782" spans="1:28" s="419" customFormat="1" x14ac:dyDescent="0.2">
      <c r="A782" s="398"/>
      <c r="B782" s="562"/>
      <c r="C782" s="562"/>
      <c r="D782" s="562"/>
      <c r="E782" s="562"/>
      <c r="F782" s="562"/>
      <c r="G782" s="562"/>
      <c r="H782" s="562"/>
      <c r="I782" s="562"/>
      <c r="J782" s="562"/>
      <c r="K782" s="549"/>
      <c r="L782" s="416"/>
      <c r="M782" s="416"/>
      <c r="N782" s="416"/>
      <c r="O782" s="416"/>
      <c r="P782" s="416"/>
      <c r="Q782" s="416"/>
      <c r="R782" s="416"/>
      <c r="S782" s="416"/>
      <c r="T782" s="416"/>
      <c r="U782" s="416"/>
      <c r="V782" s="416"/>
      <c r="W782" s="416"/>
      <c r="X782" s="416"/>
      <c r="Y782" s="416"/>
      <c r="Z782" s="416"/>
      <c r="AA782" s="416"/>
      <c r="AB782" s="416"/>
    </row>
    <row r="783" spans="1:28" s="419" customFormat="1" x14ac:dyDescent="0.2">
      <c r="A783" s="398"/>
      <c r="B783" s="562"/>
      <c r="C783" s="562"/>
      <c r="D783" s="562"/>
      <c r="E783" s="562"/>
      <c r="F783" s="562"/>
      <c r="G783" s="562"/>
      <c r="H783" s="562"/>
      <c r="I783" s="562"/>
      <c r="J783" s="562"/>
      <c r="K783" s="549"/>
      <c r="L783" s="416"/>
      <c r="M783" s="416"/>
      <c r="N783" s="416"/>
      <c r="O783" s="416"/>
      <c r="P783" s="416"/>
      <c r="Q783" s="416"/>
      <c r="R783" s="416"/>
      <c r="S783" s="416"/>
      <c r="T783" s="416"/>
      <c r="U783" s="416"/>
      <c r="V783" s="416"/>
      <c r="W783" s="416"/>
      <c r="X783" s="416"/>
      <c r="Y783" s="416"/>
      <c r="Z783" s="416"/>
      <c r="AA783" s="416"/>
      <c r="AB783" s="416"/>
    </row>
    <row r="784" spans="1:28" s="419" customFormat="1" x14ac:dyDescent="0.2">
      <c r="A784" s="398"/>
      <c r="B784" s="562"/>
      <c r="C784" s="562"/>
      <c r="D784" s="562"/>
      <c r="E784" s="562"/>
      <c r="F784" s="562"/>
      <c r="G784" s="562"/>
      <c r="H784" s="562"/>
      <c r="I784" s="562"/>
      <c r="J784" s="562"/>
      <c r="K784" s="562"/>
      <c r="L784" s="416"/>
      <c r="M784" s="416"/>
      <c r="N784" s="416"/>
      <c r="O784" s="416"/>
      <c r="P784" s="416"/>
      <c r="Q784" s="416"/>
      <c r="R784" s="416"/>
      <c r="S784" s="416"/>
      <c r="T784" s="416"/>
      <c r="U784" s="416"/>
      <c r="V784" s="416"/>
      <c r="W784" s="416"/>
      <c r="X784" s="416"/>
      <c r="Y784" s="416"/>
      <c r="Z784" s="416"/>
      <c r="AA784" s="416"/>
      <c r="AB784" s="416"/>
    </row>
    <row r="785" spans="1:28" s="419" customFormat="1" x14ac:dyDescent="0.2">
      <c r="A785" s="398"/>
      <c r="B785" s="562"/>
      <c r="C785" s="562"/>
      <c r="D785" s="562"/>
      <c r="E785" s="562"/>
      <c r="F785" s="562"/>
      <c r="G785" s="562"/>
      <c r="H785" s="562"/>
      <c r="I785" s="562"/>
      <c r="J785" s="562"/>
      <c r="K785" s="549"/>
      <c r="L785" s="416"/>
      <c r="M785" s="416"/>
      <c r="N785" s="416"/>
      <c r="O785" s="416"/>
      <c r="P785" s="416"/>
      <c r="Q785" s="416"/>
      <c r="R785" s="416"/>
      <c r="S785" s="416"/>
      <c r="T785" s="416"/>
      <c r="U785" s="416"/>
      <c r="V785" s="416"/>
      <c r="W785" s="416"/>
      <c r="X785" s="416"/>
      <c r="Y785" s="416"/>
      <c r="Z785" s="416"/>
      <c r="AA785" s="416"/>
      <c r="AB785" s="416"/>
    </row>
    <row r="786" spans="1:28" s="419" customFormat="1" x14ac:dyDescent="0.2">
      <c r="A786" s="398"/>
      <c r="B786" s="562"/>
      <c r="C786" s="562"/>
      <c r="D786" s="562"/>
      <c r="E786" s="562"/>
      <c r="F786" s="562"/>
      <c r="G786" s="562"/>
      <c r="H786" s="562"/>
      <c r="I786" s="562"/>
      <c r="J786" s="562"/>
      <c r="K786" s="549"/>
      <c r="L786" s="416"/>
      <c r="M786" s="416"/>
      <c r="N786" s="416"/>
      <c r="O786" s="416"/>
      <c r="P786" s="416"/>
      <c r="Q786" s="416"/>
      <c r="R786" s="416"/>
      <c r="S786" s="416"/>
      <c r="T786" s="416"/>
      <c r="U786" s="416"/>
      <c r="V786" s="416"/>
      <c r="W786" s="416"/>
      <c r="X786" s="416"/>
      <c r="Y786" s="416"/>
      <c r="Z786" s="416"/>
      <c r="AA786" s="416"/>
      <c r="AB786" s="416"/>
    </row>
    <row r="787" spans="1:28" s="419" customFormat="1" x14ac:dyDescent="0.2">
      <c r="A787" s="398"/>
      <c r="B787" s="562"/>
      <c r="C787" s="562"/>
      <c r="D787" s="562"/>
      <c r="E787" s="562"/>
      <c r="F787" s="562"/>
      <c r="G787" s="562"/>
      <c r="H787" s="562"/>
      <c r="I787" s="562"/>
      <c r="J787" s="562"/>
      <c r="K787" s="549"/>
      <c r="L787" s="416"/>
      <c r="M787" s="416"/>
      <c r="N787" s="416"/>
      <c r="O787" s="416"/>
      <c r="P787" s="416"/>
      <c r="Q787" s="416"/>
      <c r="R787" s="416"/>
      <c r="S787" s="416"/>
      <c r="T787" s="416"/>
      <c r="U787" s="416"/>
      <c r="V787" s="416"/>
      <c r="W787" s="416"/>
      <c r="X787" s="416"/>
      <c r="Y787" s="416"/>
      <c r="Z787" s="416"/>
      <c r="AA787" s="416"/>
      <c r="AB787" s="416"/>
    </row>
    <row r="788" spans="1:28" s="419" customFormat="1" x14ac:dyDescent="0.2">
      <c r="A788" s="398"/>
      <c r="B788" s="562"/>
      <c r="C788" s="562"/>
      <c r="D788" s="562"/>
      <c r="E788" s="562"/>
      <c r="F788" s="562"/>
      <c r="G788" s="562"/>
      <c r="H788" s="562"/>
      <c r="I788" s="562"/>
      <c r="J788" s="562"/>
      <c r="K788" s="549"/>
      <c r="L788" s="416"/>
      <c r="M788" s="416"/>
      <c r="N788" s="416"/>
      <c r="O788" s="416"/>
      <c r="P788" s="416"/>
      <c r="Q788" s="416"/>
      <c r="R788" s="416"/>
      <c r="S788" s="416"/>
      <c r="T788" s="416"/>
      <c r="U788" s="416"/>
      <c r="V788" s="416"/>
      <c r="W788" s="416"/>
      <c r="X788" s="416"/>
      <c r="Y788" s="416"/>
      <c r="Z788" s="416"/>
      <c r="AA788" s="416"/>
      <c r="AB788" s="416"/>
    </row>
    <row r="789" spans="1:28" s="419" customFormat="1" x14ac:dyDescent="0.2">
      <c r="A789" s="398"/>
      <c r="B789" s="562"/>
      <c r="C789" s="562"/>
      <c r="D789" s="562"/>
      <c r="E789" s="562"/>
      <c r="F789" s="562"/>
      <c r="G789" s="562"/>
      <c r="H789" s="562"/>
      <c r="I789" s="562"/>
      <c r="J789" s="562"/>
      <c r="K789" s="549"/>
      <c r="L789" s="416"/>
      <c r="M789" s="416"/>
      <c r="N789" s="416"/>
      <c r="O789" s="416"/>
      <c r="P789" s="416"/>
      <c r="Q789" s="416"/>
      <c r="R789" s="416"/>
      <c r="S789" s="416"/>
      <c r="T789" s="416"/>
      <c r="U789" s="416"/>
      <c r="V789" s="416"/>
      <c r="W789" s="416"/>
      <c r="X789" s="416"/>
      <c r="Y789" s="416"/>
      <c r="Z789" s="416"/>
      <c r="AA789" s="416"/>
      <c r="AB789" s="416"/>
    </row>
    <row r="790" spans="1:28" s="419" customFormat="1" x14ac:dyDescent="0.2">
      <c r="A790" s="398"/>
      <c r="B790" s="562"/>
      <c r="C790" s="562"/>
      <c r="D790" s="562"/>
      <c r="E790" s="562"/>
      <c r="F790" s="562"/>
      <c r="G790" s="562"/>
      <c r="H790" s="562"/>
      <c r="I790" s="562"/>
      <c r="J790" s="562"/>
      <c r="K790" s="549"/>
      <c r="L790" s="416"/>
      <c r="M790" s="416"/>
      <c r="N790" s="416"/>
      <c r="O790" s="416"/>
      <c r="P790" s="416"/>
      <c r="Q790" s="416"/>
      <c r="R790" s="416"/>
      <c r="S790" s="416"/>
      <c r="T790" s="416"/>
      <c r="U790" s="416"/>
      <c r="V790" s="416"/>
      <c r="W790" s="416"/>
      <c r="X790" s="416"/>
      <c r="Y790" s="416"/>
      <c r="Z790" s="416"/>
      <c r="AA790" s="416"/>
      <c r="AB790" s="416"/>
    </row>
    <row r="791" spans="1:28" s="419" customFormat="1" x14ac:dyDescent="0.2">
      <c r="A791" s="398"/>
      <c r="B791" s="562"/>
      <c r="C791" s="562"/>
      <c r="D791" s="562"/>
      <c r="E791" s="562"/>
      <c r="F791" s="562"/>
      <c r="G791" s="562"/>
      <c r="H791" s="562"/>
      <c r="I791" s="562"/>
      <c r="J791" s="562"/>
      <c r="K791" s="549"/>
      <c r="L791" s="416"/>
      <c r="M791" s="416"/>
      <c r="N791" s="416"/>
      <c r="O791" s="416"/>
      <c r="P791" s="416"/>
      <c r="Q791" s="416"/>
      <c r="R791" s="416"/>
      <c r="S791" s="416"/>
      <c r="T791" s="416"/>
      <c r="U791" s="416"/>
      <c r="V791" s="416"/>
      <c r="W791" s="416"/>
      <c r="X791" s="416"/>
      <c r="Y791" s="416"/>
      <c r="Z791" s="416"/>
      <c r="AA791" s="416"/>
      <c r="AB791" s="416"/>
    </row>
    <row r="792" spans="1:28" s="419" customFormat="1" x14ac:dyDescent="0.2">
      <c r="A792" s="398"/>
      <c r="B792" s="562"/>
      <c r="C792" s="562"/>
      <c r="D792" s="562"/>
      <c r="E792" s="562"/>
      <c r="F792" s="562"/>
      <c r="G792" s="562"/>
      <c r="H792" s="562"/>
      <c r="I792" s="562"/>
      <c r="J792" s="562"/>
      <c r="K792" s="549"/>
      <c r="L792" s="416"/>
      <c r="M792" s="416"/>
      <c r="N792" s="416"/>
      <c r="O792" s="416"/>
      <c r="P792" s="416"/>
      <c r="Q792" s="416"/>
      <c r="R792" s="416"/>
      <c r="S792" s="416"/>
      <c r="T792" s="416"/>
      <c r="U792" s="416"/>
      <c r="V792" s="416"/>
      <c r="W792" s="416"/>
      <c r="X792" s="416"/>
      <c r="Y792" s="416"/>
      <c r="Z792" s="416"/>
      <c r="AA792" s="416"/>
      <c r="AB792" s="416"/>
    </row>
    <row r="793" spans="1:28" s="419" customFormat="1" x14ac:dyDescent="0.2">
      <c r="A793" s="398"/>
      <c r="B793" s="562"/>
      <c r="C793" s="562"/>
      <c r="D793" s="562"/>
      <c r="E793" s="562"/>
      <c r="F793" s="562"/>
      <c r="G793" s="562"/>
      <c r="H793" s="562"/>
      <c r="I793" s="562"/>
      <c r="J793" s="562"/>
      <c r="K793" s="549"/>
      <c r="L793" s="416"/>
      <c r="M793" s="416"/>
      <c r="N793" s="416"/>
      <c r="O793" s="416"/>
      <c r="P793" s="416"/>
      <c r="Q793" s="416"/>
      <c r="R793" s="416"/>
      <c r="S793" s="416"/>
      <c r="T793" s="416"/>
      <c r="U793" s="416"/>
      <c r="V793" s="416"/>
      <c r="W793" s="416"/>
      <c r="X793" s="416"/>
      <c r="Y793" s="416"/>
      <c r="Z793" s="416"/>
      <c r="AA793" s="416"/>
      <c r="AB793" s="416"/>
    </row>
    <row r="794" spans="1:28" s="419" customFormat="1" x14ac:dyDescent="0.2">
      <c r="A794" s="398"/>
      <c r="B794" s="562"/>
      <c r="C794" s="562"/>
      <c r="D794" s="562"/>
      <c r="E794" s="562"/>
      <c r="F794" s="562"/>
      <c r="G794" s="562"/>
      <c r="H794" s="562"/>
      <c r="I794" s="562"/>
      <c r="J794" s="562"/>
      <c r="K794" s="549"/>
      <c r="L794" s="416"/>
      <c r="M794" s="416"/>
      <c r="N794" s="416"/>
      <c r="O794" s="416"/>
      <c r="P794" s="416"/>
      <c r="Q794" s="416"/>
      <c r="R794" s="416"/>
      <c r="S794" s="416"/>
      <c r="T794" s="416"/>
      <c r="U794" s="416"/>
      <c r="V794" s="416"/>
      <c r="W794" s="416"/>
      <c r="X794" s="416"/>
      <c r="Y794" s="416"/>
      <c r="Z794" s="416"/>
      <c r="AA794" s="416"/>
      <c r="AB794" s="416"/>
    </row>
    <row r="795" spans="1:28" s="419" customFormat="1" x14ac:dyDescent="0.2">
      <c r="A795" s="398"/>
      <c r="B795" s="562"/>
      <c r="C795" s="562"/>
      <c r="D795" s="562"/>
      <c r="E795" s="562"/>
      <c r="F795" s="562"/>
      <c r="G795" s="562"/>
      <c r="H795" s="562"/>
      <c r="I795" s="562"/>
      <c r="J795" s="562"/>
      <c r="K795" s="562"/>
      <c r="L795" s="416"/>
      <c r="M795" s="416"/>
      <c r="N795" s="416"/>
      <c r="O795" s="416"/>
      <c r="P795" s="416"/>
      <c r="Q795" s="416"/>
      <c r="R795" s="416"/>
      <c r="S795" s="416"/>
      <c r="T795" s="416"/>
      <c r="U795" s="416"/>
      <c r="V795" s="416"/>
      <c r="W795" s="416"/>
      <c r="X795" s="416"/>
      <c r="Y795" s="416"/>
      <c r="Z795" s="416"/>
      <c r="AA795" s="416"/>
      <c r="AB795" s="416"/>
    </row>
    <row r="796" spans="1:28" s="419" customFormat="1" x14ac:dyDescent="0.2">
      <c r="A796" s="398"/>
      <c r="B796" s="562"/>
      <c r="C796" s="562"/>
      <c r="D796" s="562"/>
      <c r="E796" s="562"/>
      <c r="F796" s="562"/>
      <c r="G796" s="562"/>
      <c r="H796" s="562"/>
      <c r="I796" s="562"/>
      <c r="J796" s="562"/>
      <c r="K796" s="549"/>
      <c r="L796" s="416"/>
      <c r="M796" s="416"/>
      <c r="N796" s="416"/>
      <c r="O796" s="416"/>
      <c r="P796" s="416"/>
      <c r="Q796" s="416"/>
      <c r="R796" s="416"/>
      <c r="S796" s="416"/>
      <c r="T796" s="416"/>
      <c r="U796" s="416"/>
      <c r="V796" s="416"/>
      <c r="W796" s="416"/>
      <c r="X796" s="416"/>
      <c r="Y796" s="416"/>
      <c r="Z796" s="416"/>
      <c r="AA796" s="416"/>
      <c r="AB796" s="416"/>
    </row>
    <row r="797" spans="1:28" s="419" customFormat="1" x14ac:dyDescent="0.2">
      <c r="A797" s="398"/>
      <c r="B797" s="562"/>
      <c r="C797" s="562"/>
      <c r="D797" s="562"/>
      <c r="E797" s="562"/>
      <c r="F797" s="562"/>
      <c r="G797" s="562"/>
      <c r="H797" s="562"/>
      <c r="I797" s="562"/>
      <c r="J797" s="562"/>
      <c r="K797" s="549"/>
      <c r="L797" s="416"/>
      <c r="M797" s="416"/>
      <c r="N797" s="416"/>
      <c r="O797" s="416"/>
      <c r="P797" s="416"/>
      <c r="Q797" s="416"/>
      <c r="R797" s="416"/>
      <c r="S797" s="416"/>
      <c r="T797" s="416"/>
      <c r="U797" s="416"/>
      <c r="V797" s="416"/>
      <c r="W797" s="416"/>
      <c r="X797" s="416"/>
      <c r="Y797" s="416"/>
      <c r="Z797" s="416"/>
      <c r="AA797" s="416"/>
      <c r="AB797" s="416"/>
    </row>
    <row r="798" spans="1:28" s="419" customFormat="1" x14ac:dyDescent="0.2">
      <c r="A798" s="398"/>
      <c r="B798" s="562"/>
      <c r="C798" s="562"/>
      <c r="D798" s="562"/>
      <c r="E798" s="562"/>
      <c r="F798" s="562"/>
      <c r="G798" s="562"/>
      <c r="H798" s="562"/>
      <c r="I798" s="562"/>
      <c r="J798" s="562"/>
      <c r="K798" s="549"/>
      <c r="L798" s="416"/>
      <c r="M798" s="416"/>
      <c r="N798" s="416"/>
      <c r="O798" s="416"/>
      <c r="P798" s="416"/>
      <c r="Q798" s="416"/>
      <c r="R798" s="416"/>
      <c r="S798" s="416"/>
      <c r="T798" s="416"/>
      <c r="U798" s="416"/>
      <c r="V798" s="416"/>
      <c r="W798" s="416"/>
      <c r="X798" s="416"/>
      <c r="Y798" s="416"/>
      <c r="Z798" s="416"/>
      <c r="AA798" s="416"/>
      <c r="AB798" s="416"/>
    </row>
    <row r="799" spans="1:28" s="419" customFormat="1" x14ac:dyDescent="0.2">
      <c r="A799" s="398"/>
      <c r="B799" s="562"/>
      <c r="C799" s="562"/>
      <c r="D799" s="562"/>
      <c r="E799" s="562"/>
      <c r="F799" s="562"/>
      <c r="G799" s="562"/>
      <c r="H799" s="562"/>
      <c r="I799" s="562"/>
      <c r="J799" s="562"/>
      <c r="K799" s="549"/>
      <c r="L799" s="416"/>
      <c r="M799" s="416"/>
      <c r="N799" s="416"/>
      <c r="O799" s="416"/>
      <c r="P799" s="416"/>
      <c r="Q799" s="416"/>
      <c r="R799" s="416"/>
      <c r="S799" s="416"/>
      <c r="T799" s="416"/>
      <c r="U799" s="416"/>
      <c r="V799" s="416"/>
      <c r="W799" s="416"/>
      <c r="X799" s="416"/>
      <c r="Y799" s="416"/>
      <c r="Z799" s="416"/>
      <c r="AA799" s="416"/>
      <c r="AB799" s="416"/>
    </row>
    <row r="800" spans="1:28" s="419" customFormat="1" x14ac:dyDescent="0.2">
      <c r="A800" s="398"/>
      <c r="B800" s="562"/>
      <c r="C800" s="562"/>
      <c r="D800" s="562"/>
      <c r="E800" s="562"/>
      <c r="F800" s="562"/>
      <c r="G800" s="562"/>
      <c r="H800" s="562"/>
      <c r="I800" s="562"/>
      <c r="J800" s="562"/>
      <c r="K800" s="549"/>
      <c r="L800" s="416"/>
      <c r="M800" s="416"/>
      <c r="N800" s="416"/>
      <c r="O800" s="416"/>
      <c r="P800" s="416"/>
      <c r="Q800" s="416"/>
      <c r="R800" s="416"/>
      <c r="S800" s="416"/>
      <c r="T800" s="416"/>
      <c r="U800" s="416"/>
      <c r="V800" s="416"/>
      <c r="W800" s="416"/>
      <c r="X800" s="416"/>
      <c r="Y800" s="416"/>
      <c r="Z800" s="416"/>
      <c r="AA800" s="416"/>
      <c r="AB800" s="416"/>
    </row>
    <row r="801" spans="1:28" s="419" customFormat="1" x14ac:dyDescent="0.2">
      <c r="A801" s="398"/>
      <c r="B801" s="562"/>
      <c r="C801" s="562"/>
      <c r="D801" s="562"/>
      <c r="E801" s="562"/>
      <c r="F801" s="562"/>
      <c r="G801" s="562"/>
      <c r="H801" s="562"/>
      <c r="I801" s="562"/>
      <c r="J801" s="562"/>
      <c r="K801" s="549"/>
      <c r="L801" s="416"/>
      <c r="M801" s="416"/>
      <c r="N801" s="416"/>
      <c r="O801" s="416"/>
      <c r="P801" s="416"/>
      <c r="Q801" s="416"/>
      <c r="R801" s="416"/>
      <c r="S801" s="416"/>
      <c r="T801" s="416"/>
      <c r="U801" s="416"/>
      <c r="V801" s="416"/>
      <c r="W801" s="416"/>
      <c r="X801" s="416"/>
      <c r="Y801" s="416"/>
      <c r="Z801" s="416"/>
      <c r="AA801" s="416"/>
      <c r="AB801" s="416"/>
    </row>
    <row r="802" spans="1:28" s="419" customFormat="1" x14ac:dyDescent="0.2">
      <c r="A802" s="398"/>
      <c r="B802" s="562"/>
      <c r="C802" s="562"/>
      <c r="D802" s="562"/>
      <c r="E802" s="562"/>
      <c r="F802" s="562"/>
      <c r="G802" s="562"/>
      <c r="H802" s="562"/>
      <c r="I802" s="562"/>
      <c r="J802" s="562"/>
      <c r="K802" s="549"/>
      <c r="L802" s="416"/>
      <c r="M802" s="416"/>
      <c r="N802" s="416"/>
      <c r="O802" s="416"/>
      <c r="P802" s="416"/>
      <c r="Q802" s="416"/>
      <c r="R802" s="416"/>
      <c r="S802" s="416"/>
      <c r="T802" s="416"/>
      <c r="U802" s="416"/>
      <c r="V802" s="416"/>
      <c r="W802" s="416"/>
      <c r="X802" s="416"/>
      <c r="Y802" s="416"/>
      <c r="Z802" s="416"/>
      <c r="AA802" s="416"/>
      <c r="AB802" s="416"/>
    </row>
    <row r="803" spans="1:28" s="419" customFormat="1" x14ac:dyDescent="0.2">
      <c r="A803" s="398"/>
      <c r="B803" s="562"/>
      <c r="C803" s="562"/>
      <c r="D803" s="562"/>
      <c r="E803" s="562"/>
      <c r="F803" s="562"/>
      <c r="G803" s="562"/>
      <c r="H803" s="562"/>
      <c r="I803" s="562"/>
      <c r="J803" s="562"/>
      <c r="K803" s="549"/>
      <c r="L803" s="416"/>
      <c r="M803" s="416"/>
      <c r="N803" s="416"/>
      <c r="O803" s="416"/>
      <c r="P803" s="416"/>
      <c r="Q803" s="416"/>
      <c r="R803" s="416"/>
      <c r="S803" s="416"/>
      <c r="T803" s="416"/>
      <c r="U803" s="416"/>
      <c r="V803" s="416"/>
      <c r="W803" s="416"/>
      <c r="X803" s="416"/>
      <c r="Y803" s="416"/>
      <c r="Z803" s="416"/>
      <c r="AA803" s="416"/>
      <c r="AB803" s="416"/>
    </row>
    <row r="804" spans="1:28" s="419" customFormat="1" x14ac:dyDescent="0.2">
      <c r="A804" s="398"/>
      <c r="B804" s="562"/>
      <c r="C804" s="562"/>
      <c r="D804" s="562"/>
      <c r="E804" s="562"/>
      <c r="F804" s="562"/>
      <c r="G804" s="562"/>
      <c r="H804" s="562"/>
      <c r="I804" s="562"/>
      <c r="J804" s="562"/>
      <c r="K804" s="549"/>
      <c r="L804" s="416"/>
      <c r="M804" s="416"/>
      <c r="N804" s="416"/>
      <c r="O804" s="416"/>
      <c r="P804" s="416"/>
      <c r="Q804" s="416"/>
      <c r="R804" s="416"/>
      <c r="S804" s="416"/>
      <c r="T804" s="416"/>
      <c r="U804" s="416"/>
      <c r="V804" s="416"/>
      <c r="W804" s="416"/>
      <c r="X804" s="416"/>
      <c r="Y804" s="416"/>
      <c r="Z804" s="416"/>
      <c r="AA804" s="416"/>
      <c r="AB804" s="416"/>
    </row>
    <row r="805" spans="1:28" s="419" customFormat="1" x14ac:dyDescent="0.2">
      <c r="A805" s="398"/>
      <c r="B805" s="562"/>
      <c r="C805" s="562"/>
      <c r="D805" s="562"/>
      <c r="E805" s="562"/>
      <c r="F805" s="562"/>
      <c r="G805" s="562"/>
      <c r="H805" s="562"/>
      <c r="I805" s="562"/>
      <c r="J805" s="562"/>
      <c r="K805" s="549"/>
      <c r="L805" s="416"/>
      <c r="M805" s="416"/>
      <c r="N805" s="416"/>
      <c r="O805" s="416"/>
      <c r="P805" s="416"/>
      <c r="Q805" s="416"/>
      <c r="R805" s="416"/>
      <c r="S805" s="416"/>
      <c r="T805" s="416"/>
      <c r="U805" s="416"/>
      <c r="V805" s="416"/>
      <c r="W805" s="416"/>
      <c r="X805" s="416"/>
      <c r="Y805" s="416"/>
      <c r="Z805" s="416"/>
      <c r="AA805" s="416"/>
      <c r="AB805" s="416"/>
    </row>
    <row r="806" spans="1:28" s="419" customFormat="1" x14ac:dyDescent="0.2">
      <c r="A806" s="398"/>
      <c r="B806" s="562"/>
      <c r="C806" s="562"/>
      <c r="D806" s="562"/>
      <c r="E806" s="562"/>
      <c r="F806" s="562"/>
      <c r="G806" s="562"/>
      <c r="H806" s="562"/>
      <c r="I806" s="562"/>
      <c r="J806" s="562"/>
      <c r="K806" s="562"/>
      <c r="L806" s="416"/>
      <c r="M806" s="416"/>
      <c r="N806" s="416"/>
      <c r="O806" s="416"/>
      <c r="P806" s="416"/>
      <c r="Q806" s="416"/>
      <c r="R806" s="416"/>
      <c r="S806" s="416"/>
      <c r="T806" s="416"/>
      <c r="U806" s="416"/>
      <c r="V806" s="416"/>
      <c r="W806" s="416"/>
      <c r="X806" s="416"/>
      <c r="Y806" s="416"/>
      <c r="Z806" s="416"/>
      <c r="AA806" s="416"/>
      <c r="AB806" s="416"/>
    </row>
    <row r="807" spans="1:28" s="419" customFormat="1" x14ac:dyDescent="0.2">
      <c r="A807" s="398"/>
      <c r="B807" s="562"/>
      <c r="C807" s="562"/>
      <c r="D807" s="562"/>
      <c r="E807" s="562"/>
      <c r="F807" s="562"/>
      <c r="G807" s="562"/>
      <c r="H807" s="562"/>
      <c r="I807" s="562"/>
      <c r="J807" s="562"/>
      <c r="K807" s="549"/>
      <c r="L807" s="416"/>
      <c r="M807" s="416"/>
      <c r="N807" s="416"/>
      <c r="O807" s="416"/>
      <c r="P807" s="416"/>
      <c r="Q807" s="416"/>
      <c r="R807" s="416"/>
      <c r="S807" s="416"/>
      <c r="T807" s="416"/>
      <c r="U807" s="416"/>
      <c r="V807" s="416"/>
      <c r="W807" s="416"/>
      <c r="X807" s="416"/>
      <c r="Y807" s="416"/>
      <c r="Z807" s="416"/>
      <c r="AA807" s="416"/>
      <c r="AB807" s="416"/>
    </row>
    <row r="808" spans="1:28" s="419" customFormat="1" x14ac:dyDescent="0.2">
      <c r="A808" s="398"/>
      <c r="B808" s="562"/>
      <c r="C808" s="562"/>
      <c r="D808" s="562"/>
      <c r="E808" s="562"/>
      <c r="F808" s="562"/>
      <c r="G808" s="562"/>
      <c r="H808" s="562"/>
      <c r="I808" s="562"/>
      <c r="J808" s="562"/>
      <c r="K808" s="549"/>
      <c r="L808" s="416"/>
      <c r="M808" s="416"/>
      <c r="N808" s="416"/>
      <c r="O808" s="416"/>
      <c r="P808" s="416"/>
      <c r="Q808" s="416"/>
      <c r="R808" s="416"/>
      <c r="S808" s="416"/>
      <c r="T808" s="416"/>
      <c r="U808" s="416"/>
      <c r="V808" s="416"/>
      <c r="W808" s="416"/>
      <c r="X808" s="416"/>
      <c r="Y808" s="416"/>
      <c r="Z808" s="416"/>
      <c r="AA808" s="416"/>
      <c r="AB808" s="416"/>
    </row>
    <row r="809" spans="1:28" s="419" customFormat="1" x14ac:dyDescent="0.2">
      <c r="A809" s="398"/>
      <c r="B809" s="562"/>
      <c r="C809" s="562"/>
      <c r="D809" s="562"/>
      <c r="E809" s="562"/>
      <c r="F809" s="562"/>
      <c r="G809" s="562"/>
      <c r="H809" s="562"/>
      <c r="I809" s="562"/>
      <c r="J809" s="562"/>
      <c r="K809" s="549"/>
      <c r="L809" s="416"/>
      <c r="M809" s="416"/>
      <c r="N809" s="416"/>
      <c r="O809" s="416"/>
      <c r="P809" s="416"/>
      <c r="Q809" s="416"/>
      <c r="R809" s="416"/>
      <c r="S809" s="416"/>
      <c r="T809" s="416"/>
      <c r="U809" s="416"/>
      <c r="V809" s="416"/>
      <c r="W809" s="416"/>
      <c r="X809" s="416"/>
      <c r="Y809" s="416"/>
      <c r="Z809" s="416"/>
      <c r="AA809" s="416"/>
      <c r="AB809" s="416"/>
    </row>
    <row r="810" spans="1:28" s="419" customFormat="1" x14ac:dyDescent="0.2">
      <c r="A810" s="398"/>
      <c r="B810" s="562"/>
      <c r="C810" s="562"/>
      <c r="D810" s="562"/>
      <c r="E810" s="562"/>
      <c r="F810" s="562"/>
      <c r="G810" s="562"/>
      <c r="H810" s="562"/>
      <c r="I810" s="562"/>
      <c r="J810" s="562"/>
      <c r="K810" s="549"/>
      <c r="L810" s="416"/>
      <c r="M810" s="416"/>
      <c r="N810" s="416"/>
      <c r="O810" s="416"/>
      <c r="P810" s="416"/>
      <c r="Q810" s="416"/>
      <c r="R810" s="416"/>
      <c r="S810" s="416"/>
      <c r="T810" s="416"/>
      <c r="U810" s="416"/>
      <c r="V810" s="416"/>
      <c r="W810" s="416"/>
      <c r="X810" s="416"/>
      <c r="Y810" s="416"/>
      <c r="Z810" s="416"/>
      <c r="AA810" s="416"/>
      <c r="AB810" s="416"/>
    </row>
    <row r="811" spans="1:28" s="419" customFormat="1" x14ac:dyDescent="0.2">
      <c r="A811" s="398"/>
      <c r="B811" s="562"/>
      <c r="C811" s="562"/>
      <c r="D811" s="562"/>
      <c r="E811" s="562"/>
      <c r="F811" s="562"/>
      <c r="G811" s="562"/>
      <c r="H811" s="562"/>
      <c r="I811" s="562"/>
      <c r="J811" s="562"/>
      <c r="K811" s="549"/>
      <c r="L811" s="416"/>
      <c r="M811" s="416"/>
      <c r="N811" s="416"/>
      <c r="O811" s="416"/>
      <c r="P811" s="416"/>
      <c r="Q811" s="416"/>
      <c r="R811" s="416"/>
      <c r="S811" s="416"/>
      <c r="T811" s="416"/>
      <c r="U811" s="416"/>
      <c r="V811" s="416"/>
      <c r="W811" s="416"/>
      <c r="X811" s="416"/>
      <c r="Y811" s="416"/>
      <c r="Z811" s="416"/>
      <c r="AA811" s="416"/>
      <c r="AB811" s="416"/>
    </row>
    <row r="812" spans="1:28" s="419" customFormat="1" x14ac:dyDescent="0.2">
      <c r="A812" s="398"/>
      <c r="B812" s="562"/>
      <c r="C812" s="562"/>
      <c r="D812" s="562"/>
      <c r="E812" s="562"/>
      <c r="F812" s="562"/>
      <c r="G812" s="562"/>
      <c r="H812" s="562"/>
      <c r="I812" s="562"/>
      <c r="J812" s="562"/>
      <c r="K812" s="549"/>
      <c r="L812" s="416"/>
      <c r="M812" s="416"/>
      <c r="N812" s="416"/>
      <c r="O812" s="416"/>
      <c r="P812" s="416"/>
      <c r="Q812" s="416"/>
      <c r="R812" s="416"/>
      <c r="S812" s="416"/>
      <c r="T812" s="416"/>
      <c r="U812" s="416"/>
      <c r="V812" s="416"/>
      <c r="W812" s="416"/>
      <c r="X812" s="416"/>
      <c r="Y812" s="416"/>
      <c r="Z812" s="416"/>
      <c r="AA812" s="416"/>
      <c r="AB812" s="416"/>
    </row>
    <row r="813" spans="1:28" s="419" customFormat="1" x14ac:dyDescent="0.2">
      <c r="A813" s="398"/>
      <c r="B813" s="562"/>
      <c r="C813" s="562"/>
      <c r="D813" s="562"/>
      <c r="E813" s="562"/>
      <c r="F813" s="562"/>
      <c r="G813" s="562"/>
      <c r="H813" s="562"/>
      <c r="I813" s="562"/>
      <c r="J813" s="562"/>
      <c r="K813" s="549"/>
      <c r="L813" s="416"/>
      <c r="M813" s="416"/>
      <c r="N813" s="416"/>
      <c r="O813" s="416"/>
      <c r="P813" s="416"/>
      <c r="Q813" s="416"/>
      <c r="R813" s="416"/>
      <c r="S813" s="416"/>
      <c r="T813" s="416"/>
      <c r="U813" s="416"/>
      <c r="V813" s="416"/>
      <c r="W813" s="416"/>
      <c r="X813" s="416"/>
      <c r="Y813" s="416"/>
      <c r="Z813" s="416"/>
      <c r="AA813" s="416"/>
      <c r="AB813" s="416"/>
    </row>
    <row r="814" spans="1:28" s="419" customFormat="1" x14ac:dyDescent="0.2">
      <c r="A814" s="398"/>
      <c r="B814" s="562"/>
      <c r="C814" s="562"/>
      <c r="D814" s="562"/>
      <c r="E814" s="562"/>
      <c r="F814" s="562"/>
      <c r="G814" s="562"/>
      <c r="H814" s="562"/>
      <c r="I814" s="562"/>
      <c r="J814" s="562"/>
      <c r="K814" s="549"/>
      <c r="L814" s="416"/>
      <c r="M814" s="416"/>
      <c r="N814" s="416"/>
      <c r="O814" s="416"/>
      <c r="P814" s="416"/>
      <c r="Q814" s="416"/>
      <c r="R814" s="416"/>
      <c r="S814" s="416"/>
      <c r="T814" s="416"/>
      <c r="U814" s="416"/>
      <c r="V814" s="416"/>
      <c r="W814" s="416"/>
      <c r="X814" s="416"/>
      <c r="Y814" s="416"/>
      <c r="Z814" s="416"/>
      <c r="AA814" s="416"/>
      <c r="AB814" s="416"/>
    </row>
    <row r="815" spans="1:28" s="419" customFormat="1" x14ac:dyDescent="0.2">
      <c r="A815" s="398"/>
      <c r="B815" s="562"/>
      <c r="C815" s="562"/>
      <c r="D815" s="562"/>
      <c r="E815" s="562"/>
      <c r="F815" s="562"/>
      <c r="G815" s="562"/>
      <c r="H815" s="562"/>
      <c r="I815" s="562"/>
      <c r="J815" s="562"/>
      <c r="K815" s="549"/>
      <c r="L815" s="416"/>
      <c r="M815" s="416"/>
      <c r="N815" s="416"/>
      <c r="O815" s="416"/>
      <c r="P815" s="416"/>
      <c r="Q815" s="416"/>
      <c r="R815" s="416"/>
      <c r="S815" s="416"/>
      <c r="T815" s="416"/>
      <c r="U815" s="416"/>
      <c r="V815" s="416"/>
      <c r="W815" s="416"/>
      <c r="X815" s="416"/>
      <c r="Y815" s="416"/>
      <c r="Z815" s="416"/>
      <c r="AA815" s="416"/>
      <c r="AB815" s="416"/>
    </row>
    <row r="816" spans="1:28" s="419" customFormat="1" x14ac:dyDescent="0.2">
      <c r="A816" s="398"/>
      <c r="B816" s="562"/>
      <c r="C816" s="562"/>
      <c r="D816" s="562"/>
      <c r="E816" s="562"/>
      <c r="F816" s="562"/>
      <c r="G816" s="562"/>
      <c r="H816" s="562"/>
      <c r="I816" s="562"/>
      <c r="J816" s="562"/>
      <c r="K816" s="549"/>
      <c r="L816" s="416"/>
      <c r="M816" s="416"/>
      <c r="N816" s="416"/>
      <c r="O816" s="416"/>
      <c r="P816" s="416"/>
      <c r="Q816" s="416"/>
      <c r="R816" s="416"/>
      <c r="S816" s="416"/>
      <c r="T816" s="416"/>
      <c r="U816" s="416"/>
      <c r="V816" s="416"/>
      <c r="W816" s="416"/>
      <c r="X816" s="416"/>
      <c r="Y816" s="416"/>
      <c r="Z816" s="416"/>
      <c r="AA816" s="416"/>
      <c r="AB816" s="416"/>
    </row>
    <row r="817" spans="1:28" s="419" customFormat="1" x14ac:dyDescent="0.2">
      <c r="A817" s="398"/>
      <c r="B817" s="562"/>
      <c r="C817" s="562"/>
      <c r="D817" s="562"/>
      <c r="E817" s="562"/>
      <c r="F817" s="562"/>
      <c r="G817" s="562"/>
      <c r="H817" s="562"/>
      <c r="I817" s="562"/>
      <c r="J817" s="562"/>
      <c r="K817" s="562"/>
      <c r="L817" s="416"/>
      <c r="M817" s="416"/>
      <c r="N817" s="416"/>
      <c r="O817" s="416"/>
      <c r="P817" s="416"/>
      <c r="Q817" s="416"/>
      <c r="R817" s="416"/>
      <c r="S817" s="416"/>
      <c r="T817" s="416"/>
      <c r="U817" s="416"/>
      <c r="V817" s="416"/>
      <c r="W817" s="416"/>
      <c r="X817" s="416"/>
      <c r="Y817" s="416"/>
      <c r="Z817" s="416"/>
      <c r="AA817" s="416"/>
      <c r="AB817" s="416"/>
    </row>
    <row r="818" spans="1:28" s="419" customFormat="1" x14ac:dyDescent="0.2">
      <c r="A818" s="398"/>
      <c r="B818" s="562"/>
      <c r="C818" s="562"/>
      <c r="D818" s="562"/>
      <c r="E818" s="562"/>
      <c r="F818" s="562"/>
      <c r="G818" s="562"/>
      <c r="H818" s="562"/>
      <c r="I818" s="562"/>
      <c r="J818" s="562"/>
      <c r="K818" s="549"/>
      <c r="L818" s="416"/>
      <c r="M818" s="416"/>
      <c r="N818" s="416"/>
      <c r="O818" s="416"/>
      <c r="P818" s="416"/>
      <c r="Q818" s="416"/>
      <c r="R818" s="416"/>
      <c r="S818" s="416"/>
      <c r="T818" s="416"/>
      <c r="U818" s="416"/>
      <c r="V818" s="416"/>
      <c r="W818" s="416"/>
      <c r="X818" s="416"/>
      <c r="Y818" s="416"/>
      <c r="Z818" s="416"/>
      <c r="AA818" s="416"/>
      <c r="AB818" s="416"/>
    </row>
    <row r="819" spans="1:28" s="419" customFormat="1" x14ac:dyDescent="0.2">
      <c r="A819" s="398"/>
      <c r="B819" s="562"/>
      <c r="C819" s="562"/>
      <c r="D819" s="562"/>
      <c r="E819" s="562"/>
      <c r="F819" s="562"/>
      <c r="G819" s="562"/>
      <c r="H819" s="562"/>
      <c r="I819" s="562"/>
      <c r="J819" s="562"/>
      <c r="K819" s="549"/>
      <c r="L819" s="416"/>
      <c r="M819" s="416"/>
      <c r="N819" s="416"/>
      <c r="O819" s="416"/>
      <c r="P819" s="416"/>
      <c r="Q819" s="416"/>
      <c r="R819" s="416"/>
      <c r="S819" s="416"/>
      <c r="T819" s="416"/>
      <c r="U819" s="416"/>
      <c r="V819" s="416"/>
      <c r="W819" s="416"/>
      <c r="X819" s="416"/>
      <c r="Y819" s="416"/>
      <c r="Z819" s="416"/>
      <c r="AA819" s="416"/>
      <c r="AB819" s="416"/>
    </row>
    <row r="820" spans="1:28" s="419" customFormat="1" x14ac:dyDescent="0.2">
      <c r="A820" s="398"/>
      <c r="B820" s="562"/>
      <c r="C820" s="562"/>
      <c r="D820" s="562"/>
      <c r="E820" s="562"/>
      <c r="F820" s="562"/>
      <c r="G820" s="562"/>
      <c r="H820" s="562"/>
      <c r="I820" s="562"/>
      <c r="J820" s="562"/>
      <c r="K820" s="549"/>
      <c r="L820" s="416"/>
      <c r="M820" s="416"/>
      <c r="N820" s="416"/>
      <c r="O820" s="416"/>
      <c r="P820" s="416"/>
      <c r="Q820" s="416"/>
      <c r="R820" s="416"/>
      <c r="S820" s="416"/>
      <c r="T820" s="416"/>
      <c r="U820" s="416"/>
      <c r="V820" s="416"/>
      <c r="W820" s="416"/>
      <c r="X820" s="416"/>
      <c r="Y820" s="416"/>
      <c r="Z820" s="416"/>
      <c r="AA820" s="416"/>
      <c r="AB820" s="416"/>
    </row>
    <row r="821" spans="1:28" s="419" customFormat="1" x14ac:dyDescent="0.2">
      <c r="A821" s="398"/>
      <c r="B821" s="562"/>
      <c r="C821" s="562"/>
      <c r="D821" s="562"/>
      <c r="E821" s="562"/>
      <c r="F821" s="562"/>
      <c r="G821" s="562"/>
      <c r="H821" s="562"/>
      <c r="I821" s="562"/>
      <c r="J821" s="562"/>
      <c r="K821" s="549"/>
      <c r="L821" s="416"/>
      <c r="M821" s="416"/>
      <c r="N821" s="416"/>
      <c r="O821" s="416"/>
      <c r="P821" s="416"/>
      <c r="Q821" s="416"/>
      <c r="R821" s="416"/>
      <c r="S821" s="416"/>
      <c r="T821" s="416"/>
      <c r="U821" s="416"/>
      <c r="V821" s="416"/>
      <c r="W821" s="416"/>
      <c r="X821" s="416"/>
      <c r="Y821" s="416"/>
      <c r="Z821" s="416"/>
      <c r="AA821" s="416"/>
      <c r="AB821" s="416"/>
    </row>
    <row r="822" spans="1:28" s="419" customFormat="1" x14ac:dyDescent="0.2">
      <c r="A822" s="398"/>
      <c r="B822" s="562"/>
      <c r="C822" s="562"/>
      <c r="D822" s="562"/>
      <c r="E822" s="562"/>
      <c r="F822" s="562"/>
      <c r="G822" s="562"/>
      <c r="H822" s="562"/>
      <c r="I822" s="562"/>
      <c r="J822" s="562"/>
      <c r="K822" s="549"/>
      <c r="L822" s="416"/>
      <c r="M822" s="416"/>
      <c r="N822" s="416"/>
      <c r="O822" s="416"/>
      <c r="P822" s="416"/>
      <c r="Q822" s="416"/>
      <c r="R822" s="416"/>
      <c r="S822" s="416"/>
      <c r="T822" s="416"/>
      <c r="U822" s="416"/>
      <c r="V822" s="416"/>
      <c r="W822" s="416"/>
      <c r="X822" s="416"/>
      <c r="Y822" s="416"/>
      <c r="Z822" s="416"/>
      <c r="AA822" s="416"/>
      <c r="AB822" s="416"/>
    </row>
    <row r="823" spans="1:28" s="419" customFormat="1" x14ac:dyDescent="0.2">
      <c r="A823" s="398"/>
      <c r="B823" s="562"/>
      <c r="C823" s="562"/>
      <c r="D823" s="562"/>
      <c r="E823" s="562"/>
      <c r="F823" s="562"/>
      <c r="G823" s="562"/>
      <c r="H823" s="562"/>
      <c r="I823" s="562"/>
      <c r="J823" s="562"/>
      <c r="K823" s="549"/>
      <c r="L823" s="416"/>
      <c r="M823" s="416"/>
      <c r="N823" s="416"/>
      <c r="O823" s="416"/>
      <c r="P823" s="416"/>
      <c r="Q823" s="416"/>
      <c r="R823" s="416"/>
      <c r="S823" s="416"/>
      <c r="T823" s="416"/>
      <c r="U823" s="416"/>
      <c r="V823" s="416"/>
      <c r="W823" s="416"/>
      <c r="X823" s="416"/>
      <c r="Y823" s="416"/>
      <c r="Z823" s="416"/>
      <c r="AA823" s="416"/>
      <c r="AB823" s="416"/>
    </row>
    <row r="824" spans="1:28" s="419" customFormat="1" x14ac:dyDescent="0.2">
      <c r="A824" s="398"/>
      <c r="B824" s="562"/>
      <c r="C824" s="562"/>
      <c r="D824" s="562"/>
      <c r="E824" s="562"/>
      <c r="F824" s="562"/>
      <c r="G824" s="562"/>
      <c r="H824" s="562"/>
      <c r="I824" s="562"/>
      <c r="J824" s="562"/>
      <c r="K824" s="549"/>
      <c r="L824" s="416"/>
      <c r="M824" s="416"/>
      <c r="N824" s="416"/>
      <c r="O824" s="416"/>
      <c r="P824" s="416"/>
      <c r="Q824" s="416"/>
      <c r="R824" s="416"/>
      <c r="S824" s="416"/>
      <c r="T824" s="416"/>
      <c r="U824" s="416"/>
      <c r="V824" s="416"/>
      <c r="W824" s="416"/>
      <c r="X824" s="416"/>
      <c r="Y824" s="416"/>
      <c r="Z824" s="416"/>
      <c r="AA824" s="416"/>
      <c r="AB824" s="416"/>
    </row>
    <row r="825" spans="1:28" s="419" customFormat="1" x14ac:dyDescent="0.2">
      <c r="A825" s="398"/>
      <c r="B825" s="562"/>
      <c r="C825" s="562"/>
      <c r="D825" s="562"/>
      <c r="E825" s="562"/>
      <c r="F825" s="562"/>
      <c r="G825" s="562"/>
      <c r="H825" s="562"/>
      <c r="I825" s="562"/>
      <c r="J825" s="562"/>
      <c r="K825" s="549"/>
      <c r="L825" s="416"/>
      <c r="M825" s="416"/>
      <c r="N825" s="416"/>
      <c r="O825" s="416"/>
      <c r="P825" s="416"/>
      <c r="Q825" s="416"/>
      <c r="R825" s="416"/>
      <c r="S825" s="416"/>
      <c r="T825" s="416"/>
      <c r="U825" s="416"/>
      <c r="V825" s="416"/>
      <c r="W825" s="416"/>
      <c r="X825" s="416"/>
      <c r="Y825" s="416"/>
      <c r="Z825" s="416"/>
      <c r="AA825" s="416"/>
      <c r="AB825" s="416"/>
    </row>
    <row r="826" spans="1:28" s="419" customFormat="1" x14ac:dyDescent="0.2">
      <c r="A826" s="398"/>
      <c r="B826" s="562"/>
      <c r="C826" s="562"/>
      <c r="D826" s="562"/>
      <c r="E826" s="562"/>
      <c r="F826" s="562"/>
      <c r="G826" s="562"/>
      <c r="H826" s="562"/>
      <c r="I826" s="562"/>
      <c r="J826" s="562"/>
      <c r="K826" s="549"/>
      <c r="L826" s="416"/>
      <c r="M826" s="416"/>
      <c r="N826" s="416"/>
      <c r="O826" s="416"/>
      <c r="P826" s="416"/>
      <c r="Q826" s="416"/>
      <c r="R826" s="416"/>
      <c r="S826" s="416"/>
      <c r="T826" s="416"/>
      <c r="U826" s="416"/>
      <c r="V826" s="416"/>
      <c r="W826" s="416"/>
      <c r="X826" s="416"/>
      <c r="Y826" s="416"/>
      <c r="Z826" s="416"/>
      <c r="AA826" s="416"/>
      <c r="AB826" s="416"/>
    </row>
    <row r="827" spans="1:28" s="419" customFormat="1" x14ac:dyDescent="0.2">
      <c r="A827" s="398"/>
      <c r="B827" s="562"/>
      <c r="C827" s="562"/>
      <c r="D827" s="562"/>
      <c r="E827" s="562"/>
      <c r="F827" s="562"/>
      <c r="G827" s="562"/>
      <c r="H827" s="562"/>
      <c r="I827" s="562"/>
      <c r="J827" s="562"/>
      <c r="K827" s="549"/>
      <c r="L827" s="416"/>
      <c r="M827" s="416"/>
      <c r="N827" s="416"/>
      <c r="O827" s="416"/>
      <c r="P827" s="416"/>
      <c r="Q827" s="416"/>
      <c r="R827" s="416"/>
      <c r="S827" s="416"/>
      <c r="T827" s="416"/>
      <c r="U827" s="416"/>
      <c r="V827" s="416"/>
      <c r="W827" s="416"/>
      <c r="X827" s="416"/>
      <c r="Y827" s="416"/>
      <c r="Z827" s="416"/>
      <c r="AA827" s="416"/>
      <c r="AB827" s="416"/>
    </row>
    <row r="828" spans="1:28" s="419" customFormat="1" x14ac:dyDescent="0.2">
      <c r="A828" s="398"/>
      <c r="B828" s="562"/>
      <c r="C828" s="562"/>
      <c r="D828" s="562"/>
      <c r="E828" s="562"/>
      <c r="F828" s="562"/>
      <c r="G828" s="562"/>
      <c r="H828" s="562"/>
      <c r="I828" s="562"/>
      <c r="J828" s="562"/>
      <c r="K828" s="562"/>
      <c r="L828" s="416"/>
      <c r="M828" s="416"/>
      <c r="N828" s="416"/>
      <c r="O828" s="416"/>
      <c r="P828" s="416"/>
      <c r="Q828" s="416"/>
      <c r="R828" s="416"/>
      <c r="S828" s="416"/>
      <c r="T828" s="416"/>
      <c r="U828" s="416"/>
      <c r="V828" s="416"/>
      <c r="W828" s="416"/>
      <c r="X828" s="416"/>
      <c r="Y828" s="416"/>
      <c r="Z828" s="416"/>
      <c r="AA828" s="416"/>
      <c r="AB828" s="416"/>
    </row>
    <row r="829" spans="1:28" s="419" customFormat="1" x14ac:dyDescent="0.2">
      <c r="A829" s="398"/>
      <c r="B829" s="562"/>
      <c r="C829" s="562"/>
      <c r="D829" s="562"/>
      <c r="E829" s="562"/>
      <c r="F829" s="562"/>
      <c r="G829" s="562"/>
      <c r="H829" s="562"/>
      <c r="I829" s="562"/>
      <c r="J829" s="562"/>
      <c r="K829" s="549"/>
      <c r="L829" s="416"/>
      <c r="M829" s="416"/>
      <c r="N829" s="416"/>
      <c r="O829" s="416"/>
      <c r="P829" s="416"/>
      <c r="Q829" s="416"/>
      <c r="R829" s="416"/>
      <c r="S829" s="416"/>
      <c r="T829" s="416"/>
      <c r="U829" s="416"/>
      <c r="V829" s="416"/>
      <c r="W829" s="416"/>
      <c r="X829" s="416"/>
      <c r="Y829" s="416"/>
      <c r="Z829" s="416"/>
      <c r="AA829" s="416"/>
      <c r="AB829" s="416"/>
    </row>
    <row r="830" spans="1:28" s="419" customFormat="1" x14ac:dyDescent="0.2">
      <c r="A830" s="398"/>
      <c r="B830" s="562"/>
      <c r="C830" s="562"/>
      <c r="D830" s="562"/>
      <c r="E830" s="562"/>
      <c r="F830" s="562"/>
      <c r="G830" s="562"/>
      <c r="H830" s="562"/>
      <c r="I830" s="562"/>
      <c r="J830" s="562"/>
      <c r="K830" s="549"/>
      <c r="L830" s="416"/>
      <c r="M830" s="416"/>
      <c r="N830" s="416"/>
      <c r="O830" s="416"/>
      <c r="P830" s="416"/>
      <c r="Q830" s="416"/>
      <c r="R830" s="416"/>
      <c r="S830" s="416"/>
      <c r="T830" s="416"/>
      <c r="U830" s="416"/>
      <c r="V830" s="416"/>
      <c r="W830" s="416"/>
      <c r="X830" s="416"/>
      <c r="Y830" s="416"/>
      <c r="Z830" s="416"/>
      <c r="AA830" s="416"/>
      <c r="AB830" s="416"/>
    </row>
    <row r="831" spans="1:28" s="419" customFormat="1" x14ac:dyDescent="0.2">
      <c r="A831" s="398"/>
      <c r="B831" s="562"/>
      <c r="C831" s="562"/>
      <c r="D831" s="562"/>
      <c r="E831" s="562"/>
      <c r="F831" s="562"/>
      <c r="G831" s="562"/>
      <c r="H831" s="562"/>
      <c r="I831" s="562"/>
      <c r="J831" s="562"/>
      <c r="K831" s="549"/>
      <c r="L831" s="416"/>
      <c r="M831" s="416"/>
      <c r="N831" s="416"/>
      <c r="O831" s="416"/>
      <c r="P831" s="416"/>
      <c r="Q831" s="416"/>
      <c r="R831" s="416"/>
      <c r="S831" s="416"/>
      <c r="T831" s="416"/>
      <c r="U831" s="416"/>
      <c r="V831" s="416"/>
      <c r="W831" s="416"/>
      <c r="X831" s="416"/>
      <c r="Y831" s="416"/>
      <c r="Z831" s="416"/>
      <c r="AA831" s="416"/>
      <c r="AB831" s="416"/>
    </row>
    <row r="832" spans="1:28" s="419" customFormat="1" x14ac:dyDescent="0.2">
      <c r="A832" s="398"/>
      <c r="B832" s="562"/>
      <c r="C832" s="562"/>
      <c r="D832" s="562"/>
      <c r="E832" s="562"/>
      <c r="F832" s="562"/>
      <c r="G832" s="562"/>
      <c r="H832" s="562"/>
      <c r="I832" s="562"/>
      <c r="J832" s="562"/>
      <c r="K832" s="549"/>
      <c r="L832" s="416"/>
      <c r="M832" s="416"/>
      <c r="N832" s="416"/>
      <c r="O832" s="416"/>
      <c r="P832" s="416"/>
      <c r="Q832" s="416"/>
      <c r="R832" s="416"/>
      <c r="S832" s="416"/>
      <c r="T832" s="416"/>
      <c r="U832" s="416"/>
      <c r="V832" s="416"/>
      <c r="W832" s="416"/>
      <c r="X832" s="416"/>
      <c r="Y832" s="416"/>
      <c r="Z832" s="416"/>
      <c r="AA832" s="416"/>
      <c r="AB832" s="416"/>
    </row>
    <row r="833" spans="1:28" s="419" customFormat="1" x14ac:dyDescent="0.2">
      <c r="A833" s="398"/>
      <c r="B833" s="562"/>
      <c r="C833" s="562"/>
      <c r="D833" s="562"/>
      <c r="E833" s="562"/>
      <c r="F833" s="562"/>
      <c r="G833" s="562"/>
      <c r="H833" s="562"/>
      <c r="I833" s="562"/>
      <c r="J833" s="562"/>
      <c r="K833" s="549"/>
      <c r="L833" s="416"/>
      <c r="M833" s="416"/>
      <c r="N833" s="416"/>
      <c r="O833" s="416"/>
      <c r="P833" s="416"/>
      <c r="Q833" s="416"/>
      <c r="R833" s="416"/>
      <c r="S833" s="416"/>
      <c r="T833" s="416"/>
      <c r="U833" s="416"/>
      <c r="V833" s="416"/>
      <c r="W833" s="416"/>
      <c r="X833" s="416"/>
      <c r="Y833" s="416"/>
      <c r="Z833" s="416"/>
      <c r="AA833" s="416"/>
      <c r="AB833" s="416"/>
    </row>
    <row r="834" spans="1:28" s="419" customFormat="1" x14ac:dyDescent="0.2">
      <c r="A834" s="398"/>
      <c r="B834" s="562"/>
      <c r="C834" s="562"/>
      <c r="D834" s="562"/>
      <c r="E834" s="562"/>
      <c r="F834" s="562"/>
      <c r="G834" s="562"/>
      <c r="H834" s="562"/>
      <c r="I834" s="562"/>
      <c r="J834" s="562"/>
      <c r="K834" s="549"/>
      <c r="L834" s="416"/>
      <c r="M834" s="416"/>
      <c r="N834" s="416"/>
      <c r="O834" s="416"/>
      <c r="P834" s="416"/>
      <c r="Q834" s="416"/>
      <c r="R834" s="416"/>
      <c r="S834" s="416"/>
      <c r="T834" s="416"/>
      <c r="U834" s="416"/>
      <c r="V834" s="416"/>
      <c r="W834" s="416"/>
      <c r="X834" s="416"/>
      <c r="Y834" s="416"/>
      <c r="Z834" s="416"/>
      <c r="AA834" s="416"/>
      <c r="AB834" s="416"/>
    </row>
    <row r="835" spans="1:28" s="419" customFormat="1" x14ac:dyDescent="0.2">
      <c r="A835" s="398"/>
      <c r="B835" s="562"/>
      <c r="C835" s="562"/>
      <c r="D835" s="562"/>
      <c r="E835" s="562"/>
      <c r="F835" s="562"/>
      <c r="G835" s="562"/>
      <c r="H835" s="562"/>
      <c r="I835" s="562"/>
      <c r="J835" s="562"/>
      <c r="K835" s="549"/>
      <c r="L835" s="416"/>
      <c r="M835" s="416"/>
      <c r="N835" s="416"/>
      <c r="O835" s="416"/>
      <c r="P835" s="416"/>
      <c r="Q835" s="416"/>
      <c r="R835" s="416"/>
      <c r="S835" s="416"/>
      <c r="T835" s="416"/>
      <c r="U835" s="416"/>
      <c r="V835" s="416"/>
      <c r="W835" s="416"/>
      <c r="X835" s="416"/>
      <c r="Y835" s="416"/>
      <c r="Z835" s="416"/>
      <c r="AA835" s="416"/>
      <c r="AB835" s="416"/>
    </row>
    <row r="836" spans="1:28" s="419" customFormat="1" x14ac:dyDescent="0.2">
      <c r="A836" s="398"/>
      <c r="B836" s="562"/>
      <c r="C836" s="562"/>
      <c r="D836" s="562"/>
      <c r="E836" s="562"/>
      <c r="F836" s="562"/>
      <c r="G836" s="562"/>
      <c r="H836" s="562"/>
      <c r="I836" s="562"/>
      <c r="J836" s="562"/>
      <c r="K836" s="549"/>
      <c r="L836" s="416"/>
      <c r="M836" s="416"/>
      <c r="N836" s="416"/>
      <c r="O836" s="416"/>
      <c r="P836" s="416"/>
      <c r="Q836" s="416"/>
      <c r="R836" s="416"/>
      <c r="S836" s="416"/>
      <c r="T836" s="416"/>
      <c r="U836" s="416"/>
      <c r="V836" s="416"/>
      <c r="W836" s="416"/>
      <c r="X836" s="416"/>
      <c r="Y836" s="416"/>
      <c r="Z836" s="416"/>
      <c r="AA836" s="416"/>
      <c r="AB836" s="416"/>
    </row>
    <row r="837" spans="1:28" s="419" customFormat="1" x14ac:dyDescent="0.2">
      <c r="A837" s="398"/>
      <c r="B837" s="562"/>
      <c r="C837" s="562"/>
      <c r="D837" s="562"/>
      <c r="E837" s="562"/>
      <c r="F837" s="562"/>
      <c r="G837" s="562"/>
      <c r="H837" s="562"/>
      <c r="I837" s="562"/>
      <c r="J837" s="562"/>
      <c r="K837" s="549"/>
      <c r="L837" s="416"/>
      <c r="M837" s="416"/>
      <c r="N837" s="416"/>
      <c r="O837" s="416"/>
      <c r="P837" s="416"/>
      <c r="Q837" s="416"/>
      <c r="R837" s="416"/>
      <c r="S837" s="416"/>
      <c r="T837" s="416"/>
      <c r="U837" s="416"/>
      <c r="V837" s="416"/>
      <c r="W837" s="416"/>
      <c r="X837" s="416"/>
      <c r="Y837" s="416"/>
      <c r="Z837" s="416"/>
      <c r="AA837" s="416"/>
      <c r="AB837" s="416"/>
    </row>
    <row r="838" spans="1:28" s="419" customFormat="1" x14ac:dyDescent="0.2">
      <c r="A838" s="398"/>
      <c r="B838" s="562"/>
      <c r="C838" s="562"/>
      <c r="D838" s="562"/>
      <c r="E838" s="562"/>
      <c r="F838" s="562"/>
      <c r="G838" s="562"/>
      <c r="H838" s="562"/>
      <c r="I838" s="562"/>
      <c r="J838" s="562"/>
      <c r="K838" s="549"/>
      <c r="L838" s="416"/>
      <c r="M838" s="416"/>
      <c r="N838" s="416"/>
      <c r="O838" s="416"/>
      <c r="P838" s="416"/>
      <c r="Q838" s="416"/>
      <c r="R838" s="416"/>
      <c r="S838" s="416"/>
      <c r="T838" s="416"/>
      <c r="U838" s="416"/>
      <c r="V838" s="416"/>
      <c r="W838" s="416"/>
      <c r="X838" s="416"/>
      <c r="Y838" s="416"/>
      <c r="Z838" s="416"/>
      <c r="AA838" s="416"/>
      <c r="AB838" s="416"/>
    </row>
    <row r="839" spans="1:28" s="419" customFormat="1" x14ac:dyDescent="0.2">
      <c r="A839" s="398"/>
      <c r="B839" s="562"/>
      <c r="C839" s="562"/>
      <c r="D839" s="562"/>
      <c r="E839" s="562"/>
      <c r="F839" s="562"/>
      <c r="G839" s="562"/>
      <c r="H839" s="562"/>
      <c r="I839" s="562"/>
      <c r="J839" s="562"/>
      <c r="K839" s="562"/>
      <c r="L839" s="416"/>
      <c r="M839" s="416"/>
      <c r="N839" s="416"/>
      <c r="O839" s="416"/>
      <c r="P839" s="416"/>
      <c r="Q839" s="416"/>
      <c r="R839" s="416"/>
      <c r="S839" s="416"/>
      <c r="T839" s="416"/>
      <c r="U839" s="416"/>
      <c r="V839" s="416"/>
      <c r="W839" s="416"/>
      <c r="X839" s="416"/>
      <c r="Y839" s="416"/>
      <c r="Z839" s="416"/>
      <c r="AA839" s="416"/>
      <c r="AB839" s="416"/>
    </row>
    <row r="840" spans="1:28" s="419" customFormat="1" x14ac:dyDescent="0.2">
      <c r="A840" s="398"/>
      <c r="B840" s="562"/>
      <c r="C840" s="562"/>
      <c r="D840" s="562"/>
      <c r="E840" s="562"/>
      <c r="F840" s="562"/>
      <c r="G840" s="562"/>
      <c r="H840" s="562"/>
      <c r="I840" s="562"/>
      <c r="J840" s="562"/>
      <c r="K840" s="549"/>
      <c r="L840" s="416"/>
      <c r="M840" s="416"/>
      <c r="N840" s="416"/>
      <c r="O840" s="416"/>
      <c r="P840" s="416"/>
      <c r="Q840" s="416"/>
      <c r="R840" s="416"/>
      <c r="S840" s="416"/>
      <c r="T840" s="416"/>
      <c r="U840" s="416"/>
      <c r="V840" s="416"/>
      <c r="W840" s="416"/>
      <c r="X840" s="416"/>
      <c r="Y840" s="416"/>
      <c r="Z840" s="416"/>
      <c r="AA840" s="416"/>
      <c r="AB840" s="416"/>
    </row>
    <row r="841" spans="1:28" s="419" customFormat="1" x14ac:dyDescent="0.2">
      <c r="A841" s="398"/>
      <c r="B841" s="562"/>
      <c r="C841" s="562"/>
      <c r="D841" s="562"/>
      <c r="E841" s="562"/>
      <c r="F841" s="562"/>
      <c r="G841" s="562"/>
      <c r="H841" s="562"/>
      <c r="I841" s="562"/>
      <c r="J841" s="562"/>
      <c r="K841" s="549"/>
      <c r="L841" s="416"/>
      <c r="M841" s="416"/>
      <c r="N841" s="416"/>
      <c r="O841" s="416"/>
      <c r="P841" s="416"/>
      <c r="Q841" s="416"/>
      <c r="R841" s="416"/>
      <c r="S841" s="416"/>
      <c r="T841" s="416"/>
      <c r="U841" s="416"/>
      <c r="V841" s="416"/>
      <c r="W841" s="416"/>
      <c r="X841" s="416"/>
      <c r="Y841" s="416"/>
      <c r="Z841" s="416"/>
      <c r="AA841" s="416"/>
      <c r="AB841" s="416"/>
    </row>
    <row r="842" spans="1:28" s="419" customFormat="1" x14ac:dyDescent="0.2">
      <c r="A842" s="398"/>
      <c r="B842" s="562"/>
      <c r="C842" s="562"/>
      <c r="D842" s="562"/>
      <c r="E842" s="562"/>
      <c r="F842" s="562"/>
      <c r="G842" s="562"/>
      <c r="H842" s="562"/>
      <c r="I842" s="562"/>
      <c r="J842" s="562"/>
      <c r="K842" s="549"/>
      <c r="L842" s="416"/>
      <c r="M842" s="416"/>
      <c r="N842" s="416"/>
      <c r="O842" s="416"/>
      <c r="P842" s="416"/>
      <c r="Q842" s="416"/>
      <c r="R842" s="416"/>
      <c r="S842" s="416"/>
      <c r="T842" s="416"/>
      <c r="U842" s="416"/>
      <c r="V842" s="416"/>
      <c r="W842" s="416"/>
      <c r="X842" s="416"/>
      <c r="Y842" s="416"/>
      <c r="Z842" s="416"/>
      <c r="AA842" s="416"/>
      <c r="AB842" s="416"/>
    </row>
    <row r="843" spans="1:28" s="419" customFormat="1" x14ac:dyDescent="0.2">
      <c r="A843" s="398"/>
      <c r="B843" s="562"/>
      <c r="C843" s="562"/>
      <c r="D843" s="562"/>
      <c r="E843" s="562"/>
      <c r="F843" s="562"/>
      <c r="G843" s="562"/>
      <c r="H843" s="562"/>
      <c r="I843" s="562"/>
      <c r="J843" s="562"/>
      <c r="K843" s="549"/>
      <c r="L843" s="416"/>
      <c r="M843" s="416"/>
      <c r="N843" s="416"/>
      <c r="O843" s="416"/>
      <c r="P843" s="416"/>
      <c r="Q843" s="416"/>
      <c r="R843" s="416"/>
      <c r="S843" s="416"/>
      <c r="T843" s="416"/>
      <c r="U843" s="416"/>
      <c r="V843" s="416"/>
      <c r="W843" s="416"/>
      <c r="X843" s="416"/>
      <c r="Y843" s="416"/>
      <c r="Z843" s="416"/>
      <c r="AA843" s="416"/>
      <c r="AB843" s="416"/>
    </row>
    <row r="844" spans="1:28" s="419" customFormat="1" x14ac:dyDescent="0.2">
      <c r="A844" s="398"/>
      <c r="B844" s="562"/>
      <c r="C844" s="562"/>
      <c r="D844" s="562"/>
      <c r="E844" s="562"/>
      <c r="F844" s="562"/>
      <c r="G844" s="562"/>
      <c r="H844" s="562"/>
      <c r="I844" s="562"/>
      <c r="J844" s="562"/>
      <c r="K844" s="549"/>
      <c r="L844" s="416"/>
      <c r="M844" s="416"/>
      <c r="N844" s="416"/>
      <c r="O844" s="416"/>
      <c r="P844" s="416"/>
      <c r="Q844" s="416"/>
      <c r="R844" s="416"/>
      <c r="S844" s="416"/>
      <c r="T844" s="416"/>
      <c r="U844" s="416"/>
      <c r="V844" s="416"/>
      <c r="W844" s="416"/>
      <c r="X844" s="416"/>
      <c r="Y844" s="416"/>
      <c r="Z844" s="416"/>
      <c r="AA844" s="416"/>
      <c r="AB844" s="416"/>
    </row>
    <row r="845" spans="1:28" s="419" customFormat="1" x14ac:dyDescent="0.2">
      <c r="A845" s="398"/>
      <c r="B845" s="562"/>
      <c r="C845" s="562"/>
      <c r="D845" s="562"/>
      <c r="E845" s="562"/>
      <c r="F845" s="562"/>
      <c r="G845" s="562"/>
      <c r="H845" s="562"/>
      <c r="I845" s="562"/>
      <c r="J845" s="562"/>
      <c r="K845" s="549"/>
      <c r="L845" s="416"/>
      <c r="M845" s="416"/>
      <c r="N845" s="416"/>
      <c r="O845" s="416"/>
      <c r="P845" s="416"/>
      <c r="Q845" s="416"/>
      <c r="R845" s="416"/>
      <c r="S845" s="416"/>
      <c r="T845" s="416"/>
      <c r="U845" s="416"/>
      <c r="V845" s="416"/>
      <c r="W845" s="416"/>
      <c r="X845" s="416"/>
      <c r="Y845" s="416"/>
      <c r="Z845" s="416"/>
      <c r="AA845" s="416"/>
      <c r="AB845" s="416"/>
    </row>
    <row r="846" spans="1:28" s="419" customFormat="1" x14ac:dyDescent="0.2">
      <c r="A846" s="398"/>
      <c r="B846" s="562"/>
      <c r="C846" s="562"/>
      <c r="D846" s="562"/>
      <c r="E846" s="562"/>
      <c r="F846" s="562"/>
      <c r="G846" s="562"/>
      <c r="H846" s="562"/>
      <c r="I846" s="562"/>
      <c r="J846" s="562"/>
      <c r="K846" s="549"/>
      <c r="L846" s="416"/>
      <c r="M846" s="416"/>
      <c r="N846" s="416"/>
      <c r="O846" s="416"/>
      <c r="P846" s="416"/>
      <c r="Q846" s="416"/>
      <c r="R846" s="416"/>
      <c r="S846" s="416"/>
      <c r="T846" s="416"/>
      <c r="U846" s="416"/>
      <c r="V846" s="416"/>
      <c r="W846" s="416"/>
      <c r="X846" s="416"/>
      <c r="Y846" s="416"/>
      <c r="Z846" s="416"/>
      <c r="AA846" s="416"/>
      <c r="AB846" s="416"/>
    </row>
    <row r="847" spans="1:28" s="419" customFormat="1" x14ac:dyDescent="0.2">
      <c r="A847" s="398"/>
      <c r="B847" s="562"/>
      <c r="C847" s="562"/>
      <c r="D847" s="562"/>
      <c r="E847" s="562"/>
      <c r="F847" s="562"/>
      <c r="G847" s="562"/>
      <c r="H847" s="562"/>
      <c r="I847" s="562"/>
      <c r="J847" s="562"/>
      <c r="K847" s="549"/>
      <c r="L847" s="416"/>
      <c r="M847" s="416"/>
      <c r="N847" s="416"/>
      <c r="O847" s="416"/>
      <c r="P847" s="416"/>
      <c r="Q847" s="416"/>
      <c r="R847" s="416"/>
      <c r="S847" s="416"/>
      <c r="T847" s="416"/>
      <c r="U847" s="416"/>
      <c r="V847" s="416"/>
      <c r="W847" s="416"/>
      <c r="X847" s="416"/>
      <c r="Y847" s="416"/>
      <c r="Z847" s="416"/>
      <c r="AA847" s="416"/>
      <c r="AB847" s="416"/>
    </row>
    <row r="848" spans="1:28" s="419" customFormat="1" x14ac:dyDescent="0.2">
      <c r="A848" s="398"/>
      <c r="B848" s="562"/>
      <c r="C848" s="562"/>
      <c r="D848" s="562"/>
      <c r="E848" s="562"/>
      <c r="F848" s="562"/>
      <c r="G848" s="562"/>
      <c r="H848" s="562"/>
      <c r="I848" s="562"/>
      <c r="J848" s="562"/>
      <c r="K848" s="549"/>
      <c r="L848" s="416"/>
      <c r="M848" s="416"/>
      <c r="N848" s="416"/>
      <c r="O848" s="416"/>
      <c r="P848" s="416"/>
      <c r="Q848" s="416"/>
      <c r="R848" s="416"/>
      <c r="S848" s="416"/>
      <c r="T848" s="416"/>
      <c r="U848" s="416"/>
      <c r="V848" s="416"/>
      <c r="W848" s="416"/>
      <c r="X848" s="416"/>
      <c r="Y848" s="416"/>
      <c r="Z848" s="416"/>
      <c r="AA848" s="416"/>
      <c r="AB848" s="416"/>
    </row>
    <row r="849" spans="1:28" s="419" customFormat="1" x14ac:dyDescent="0.2">
      <c r="A849" s="398"/>
      <c r="B849" s="562"/>
      <c r="C849" s="562"/>
      <c r="D849" s="562"/>
      <c r="E849" s="562"/>
      <c r="F849" s="562"/>
      <c r="G849" s="562"/>
      <c r="H849" s="562"/>
      <c r="I849" s="562"/>
      <c r="J849" s="562"/>
      <c r="K849" s="549"/>
      <c r="L849" s="416"/>
      <c r="M849" s="416"/>
      <c r="N849" s="416"/>
      <c r="O849" s="416"/>
      <c r="P849" s="416"/>
      <c r="Q849" s="416"/>
      <c r="R849" s="416"/>
      <c r="S849" s="416"/>
      <c r="T849" s="416"/>
      <c r="U849" s="416"/>
      <c r="V849" s="416"/>
      <c r="W849" s="416"/>
      <c r="X849" s="416"/>
      <c r="Y849" s="416"/>
      <c r="Z849" s="416"/>
      <c r="AA849" s="416"/>
      <c r="AB849" s="416"/>
    </row>
    <row r="850" spans="1:28" s="419" customFormat="1" x14ac:dyDescent="0.2">
      <c r="A850" s="398"/>
      <c r="B850" s="562"/>
      <c r="C850" s="562"/>
      <c r="D850" s="562"/>
      <c r="E850" s="562"/>
      <c r="F850" s="562"/>
      <c r="G850" s="562"/>
      <c r="H850" s="562"/>
      <c r="I850" s="562"/>
      <c r="J850" s="562"/>
      <c r="K850" s="562"/>
      <c r="L850" s="416"/>
      <c r="M850" s="416"/>
      <c r="N850" s="416"/>
      <c r="O850" s="416"/>
      <c r="P850" s="416"/>
      <c r="Q850" s="416"/>
      <c r="R850" s="416"/>
      <c r="S850" s="416"/>
      <c r="T850" s="416"/>
      <c r="U850" s="416"/>
      <c r="V850" s="416"/>
      <c r="W850" s="416"/>
      <c r="X850" s="416"/>
      <c r="Y850" s="416"/>
      <c r="Z850" s="416"/>
      <c r="AA850" s="416"/>
      <c r="AB850" s="416"/>
    </row>
    <row r="851" spans="1:28" s="419" customFormat="1" x14ac:dyDescent="0.2">
      <c r="A851" s="398"/>
      <c r="B851" s="562"/>
      <c r="C851" s="562"/>
      <c r="D851" s="562"/>
      <c r="E851" s="562"/>
      <c r="F851" s="562"/>
      <c r="G851" s="562"/>
      <c r="H851" s="562"/>
      <c r="I851" s="562"/>
      <c r="J851" s="562"/>
      <c r="K851" s="549"/>
      <c r="L851" s="416"/>
      <c r="M851" s="416"/>
      <c r="N851" s="416"/>
      <c r="O851" s="416"/>
      <c r="P851" s="416"/>
      <c r="Q851" s="416"/>
      <c r="R851" s="416"/>
      <c r="S851" s="416"/>
      <c r="T851" s="416"/>
      <c r="U851" s="416"/>
      <c r="V851" s="416"/>
      <c r="W851" s="416"/>
      <c r="X851" s="416"/>
      <c r="Y851" s="416"/>
      <c r="Z851" s="416"/>
      <c r="AA851" s="416"/>
      <c r="AB851" s="416"/>
    </row>
    <row r="852" spans="1:28" s="419" customFormat="1" x14ac:dyDescent="0.2">
      <c r="A852" s="398"/>
      <c r="B852" s="562"/>
      <c r="C852" s="562"/>
      <c r="D852" s="562"/>
      <c r="E852" s="562"/>
      <c r="F852" s="562"/>
      <c r="G852" s="562"/>
      <c r="H852" s="562"/>
      <c r="I852" s="562"/>
      <c r="J852" s="562"/>
      <c r="K852" s="549"/>
      <c r="L852" s="416"/>
      <c r="M852" s="416"/>
      <c r="N852" s="416"/>
      <c r="O852" s="416"/>
      <c r="P852" s="416"/>
      <c r="Q852" s="416"/>
      <c r="R852" s="416"/>
      <c r="S852" s="416"/>
      <c r="T852" s="416"/>
      <c r="U852" s="416"/>
      <c r="V852" s="416"/>
      <c r="W852" s="416"/>
      <c r="X852" s="416"/>
      <c r="Y852" s="416"/>
      <c r="Z852" s="416"/>
      <c r="AA852" s="416"/>
      <c r="AB852" s="416"/>
    </row>
    <row r="853" spans="1:28" s="419" customFormat="1" x14ac:dyDescent="0.2">
      <c r="A853" s="398"/>
      <c r="B853" s="562"/>
      <c r="C853" s="562"/>
      <c r="D853" s="562"/>
      <c r="E853" s="562"/>
      <c r="F853" s="562"/>
      <c r="G853" s="562"/>
      <c r="H853" s="562"/>
      <c r="I853" s="562"/>
      <c r="J853" s="562"/>
      <c r="K853" s="549"/>
      <c r="L853" s="416"/>
      <c r="M853" s="416"/>
      <c r="N853" s="416"/>
      <c r="O853" s="416"/>
      <c r="P853" s="416"/>
      <c r="Q853" s="416"/>
      <c r="R853" s="416"/>
      <c r="S853" s="416"/>
      <c r="T853" s="416"/>
      <c r="U853" s="416"/>
      <c r="V853" s="416"/>
      <c r="W853" s="416"/>
      <c r="X853" s="416"/>
      <c r="Y853" s="416"/>
      <c r="Z853" s="416"/>
      <c r="AA853" s="416"/>
      <c r="AB853" s="416"/>
    </row>
    <row r="854" spans="1:28" s="419" customFormat="1" x14ac:dyDescent="0.2">
      <c r="A854" s="398"/>
      <c r="B854" s="562"/>
      <c r="C854" s="562"/>
      <c r="D854" s="562"/>
      <c r="E854" s="562"/>
      <c r="F854" s="562"/>
      <c r="G854" s="562"/>
      <c r="H854" s="562"/>
      <c r="I854" s="562"/>
      <c r="J854" s="562"/>
      <c r="K854" s="549"/>
      <c r="L854" s="416"/>
      <c r="M854" s="416"/>
      <c r="N854" s="416"/>
      <c r="O854" s="416"/>
      <c r="P854" s="416"/>
      <c r="Q854" s="416"/>
      <c r="R854" s="416"/>
      <c r="S854" s="416"/>
      <c r="T854" s="416"/>
      <c r="U854" s="416"/>
      <c r="V854" s="416"/>
      <c r="W854" s="416"/>
      <c r="X854" s="416"/>
      <c r="Y854" s="416"/>
      <c r="Z854" s="416"/>
      <c r="AA854" s="416"/>
      <c r="AB854" s="416"/>
    </row>
    <row r="855" spans="1:28" s="419" customFormat="1" x14ac:dyDescent="0.2">
      <c r="A855" s="398"/>
      <c r="B855" s="562"/>
      <c r="C855" s="562"/>
      <c r="D855" s="562"/>
      <c r="E855" s="562"/>
      <c r="F855" s="562"/>
      <c r="G855" s="562"/>
      <c r="H855" s="562"/>
      <c r="I855" s="562"/>
      <c r="J855" s="562"/>
      <c r="K855" s="549"/>
      <c r="L855" s="416"/>
      <c r="M855" s="416"/>
      <c r="N855" s="416"/>
      <c r="O855" s="416"/>
      <c r="P855" s="416"/>
      <c r="Q855" s="416"/>
      <c r="R855" s="416"/>
      <c r="S855" s="416"/>
      <c r="T855" s="416"/>
      <c r="U855" s="416"/>
      <c r="V855" s="416"/>
      <c r="W855" s="416"/>
      <c r="X855" s="416"/>
      <c r="Y855" s="416"/>
      <c r="Z855" s="416"/>
      <c r="AA855" s="416"/>
      <c r="AB855" s="416"/>
    </row>
    <row r="856" spans="1:28" s="419" customFormat="1" x14ac:dyDescent="0.2">
      <c r="A856" s="398"/>
      <c r="B856" s="562"/>
      <c r="C856" s="562"/>
      <c r="D856" s="562"/>
      <c r="E856" s="562"/>
      <c r="F856" s="562"/>
      <c r="G856" s="562"/>
      <c r="H856" s="562"/>
      <c r="I856" s="562"/>
      <c r="J856" s="562"/>
      <c r="K856" s="549"/>
      <c r="L856" s="416"/>
      <c r="M856" s="416"/>
      <c r="N856" s="416"/>
      <c r="O856" s="416"/>
      <c r="P856" s="416"/>
      <c r="Q856" s="416"/>
      <c r="R856" s="416"/>
      <c r="S856" s="416"/>
      <c r="T856" s="416"/>
      <c r="U856" s="416"/>
      <c r="V856" s="416"/>
      <c r="W856" s="416"/>
      <c r="X856" s="416"/>
      <c r="Y856" s="416"/>
      <c r="Z856" s="416"/>
      <c r="AA856" s="416"/>
      <c r="AB856" s="416"/>
    </row>
    <row r="857" spans="1:28" s="419" customFormat="1" x14ac:dyDescent="0.2">
      <c r="A857" s="398"/>
      <c r="B857" s="562"/>
      <c r="C857" s="562"/>
      <c r="D857" s="562"/>
      <c r="E857" s="562"/>
      <c r="F857" s="562"/>
      <c r="G857" s="562"/>
      <c r="H857" s="562"/>
      <c r="I857" s="562"/>
      <c r="J857" s="562"/>
      <c r="K857" s="549"/>
      <c r="L857" s="416"/>
      <c r="M857" s="416"/>
      <c r="N857" s="416"/>
      <c r="O857" s="416"/>
      <c r="P857" s="416"/>
      <c r="Q857" s="416"/>
      <c r="R857" s="416"/>
      <c r="S857" s="416"/>
      <c r="T857" s="416"/>
      <c r="U857" s="416"/>
      <c r="V857" s="416"/>
      <c r="W857" s="416"/>
      <c r="X857" s="416"/>
      <c r="Y857" s="416"/>
      <c r="Z857" s="416"/>
      <c r="AA857" s="416"/>
      <c r="AB857" s="416"/>
    </row>
    <row r="858" spans="1:28" s="419" customFormat="1" x14ac:dyDescent="0.2">
      <c r="A858" s="398"/>
      <c r="B858" s="562"/>
      <c r="C858" s="562"/>
      <c r="D858" s="562"/>
      <c r="E858" s="562"/>
      <c r="F858" s="562"/>
      <c r="G858" s="562"/>
      <c r="H858" s="562"/>
      <c r="I858" s="562"/>
      <c r="J858" s="562"/>
      <c r="K858" s="549"/>
      <c r="L858" s="416"/>
      <c r="M858" s="416"/>
      <c r="N858" s="416"/>
      <c r="O858" s="416"/>
      <c r="P858" s="416"/>
      <c r="Q858" s="416"/>
      <c r="R858" s="416"/>
      <c r="S858" s="416"/>
      <c r="T858" s="416"/>
      <c r="U858" s="416"/>
      <c r="V858" s="416"/>
      <c r="W858" s="416"/>
      <c r="X858" s="416"/>
      <c r="Y858" s="416"/>
      <c r="Z858" s="416"/>
      <c r="AA858" s="416"/>
      <c r="AB858" s="416"/>
    </row>
    <row r="859" spans="1:28" s="419" customFormat="1" x14ac:dyDescent="0.2">
      <c r="A859" s="398"/>
      <c r="B859" s="562"/>
      <c r="C859" s="562"/>
      <c r="D859" s="562"/>
      <c r="E859" s="562"/>
      <c r="F859" s="562"/>
      <c r="G859" s="562"/>
      <c r="H859" s="562"/>
      <c r="I859" s="562"/>
      <c r="J859" s="562"/>
      <c r="K859" s="549"/>
      <c r="L859" s="416"/>
      <c r="M859" s="416"/>
      <c r="N859" s="416"/>
      <c r="O859" s="416"/>
      <c r="P859" s="416"/>
      <c r="Q859" s="416"/>
      <c r="R859" s="416"/>
      <c r="S859" s="416"/>
      <c r="T859" s="416"/>
      <c r="U859" s="416"/>
      <c r="V859" s="416"/>
      <c r="W859" s="416"/>
      <c r="X859" s="416"/>
      <c r="Y859" s="416"/>
      <c r="Z859" s="416"/>
      <c r="AA859" s="416"/>
      <c r="AB859" s="416"/>
    </row>
    <row r="860" spans="1:28" s="419" customFormat="1" x14ac:dyDescent="0.2">
      <c r="A860" s="398"/>
      <c r="B860" s="562"/>
      <c r="C860" s="562"/>
      <c r="D860" s="562"/>
      <c r="E860" s="562"/>
      <c r="F860" s="562"/>
      <c r="G860" s="562"/>
      <c r="H860" s="562"/>
      <c r="I860" s="562"/>
      <c r="J860" s="562"/>
      <c r="K860" s="549"/>
      <c r="L860" s="416"/>
      <c r="M860" s="416"/>
      <c r="N860" s="416"/>
      <c r="O860" s="416"/>
      <c r="P860" s="416"/>
      <c r="Q860" s="416"/>
      <c r="R860" s="416"/>
      <c r="S860" s="416"/>
      <c r="T860" s="416"/>
      <c r="U860" s="416"/>
      <c r="V860" s="416"/>
      <c r="W860" s="416"/>
      <c r="X860" s="416"/>
      <c r="Y860" s="416"/>
      <c r="Z860" s="416"/>
      <c r="AA860" s="416"/>
      <c r="AB860" s="416"/>
    </row>
    <row r="861" spans="1:28" s="419" customFormat="1" x14ac:dyDescent="0.2">
      <c r="A861" s="398"/>
      <c r="B861" s="562"/>
      <c r="C861" s="562"/>
      <c r="D861" s="562"/>
      <c r="E861" s="562"/>
      <c r="F861" s="562"/>
      <c r="G861" s="562"/>
      <c r="H861" s="562"/>
      <c r="I861" s="562"/>
      <c r="J861" s="562"/>
      <c r="K861" s="562"/>
      <c r="L861" s="416"/>
      <c r="M861" s="416"/>
      <c r="N861" s="416"/>
      <c r="O861" s="416"/>
      <c r="P861" s="416"/>
      <c r="Q861" s="416"/>
      <c r="R861" s="416"/>
      <c r="S861" s="416"/>
      <c r="T861" s="416"/>
      <c r="U861" s="416"/>
      <c r="V861" s="416"/>
      <c r="W861" s="416"/>
      <c r="X861" s="416"/>
      <c r="Y861" s="416"/>
      <c r="Z861" s="416"/>
      <c r="AA861" s="416"/>
      <c r="AB861" s="416"/>
    </row>
    <row r="862" spans="1:28" s="419" customFormat="1" x14ac:dyDescent="0.2">
      <c r="A862" s="398"/>
      <c r="B862" s="562"/>
      <c r="C862" s="562"/>
      <c r="D862" s="562"/>
      <c r="E862" s="562"/>
      <c r="F862" s="562"/>
      <c r="G862" s="562"/>
      <c r="H862" s="562"/>
      <c r="I862" s="562"/>
      <c r="J862" s="562"/>
      <c r="K862" s="549"/>
      <c r="L862" s="416"/>
      <c r="M862" s="416"/>
      <c r="N862" s="416"/>
      <c r="O862" s="416"/>
      <c r="P862" s="416"/>
      <c r="Q862" s="416"/>
      <c r="R862" s="416"/>
      <c r="S862" s="416"/>
      <c r="T862" s="416"/>
      <c r="U862" s="416"/>
      <c r="V862" s="416"/>
      <c r="W862" s="416"/>
      <c r="X862" s="416"/>
      <c r="Y862" s="416"/>
      <c r="Z862" s="416"/>
      <c r="AA862" s="416"/>
      <c r="AB862" s="416"/>
    </row>
    <row r="863" spans="1:28" s="419" customFormat="1" x14ac:dyDescent="0.2">
      <c r="A863" s="398"/>
      <c r="B863" s="562"/>
      <c r="C863" s="562"/>
      <c r="D863" s="562"/>
      <c r="E863" s="562"/>
      <c r="F863" s="562"/>
      <c r="G863" s="562"/>
      <c r="H863" s="562"/>
      <c r="I863" s="562"/>
      <c r="J863" s="562"/>
      <c r="K863" s="549"/>
      <c r="L863" s="416"/>
      <c r="M863" s="416"/>
      <c r="N863" s="416"/>
      <c r="O863" s="416"/>
      <c r="P863" s="416"/>
      <c r="Q863" s="416"/>
      <c r="R863" s="416"/>
      <c r="S863" s="416"/>
      <c r="T863" s="416"/>
      <c r="U863" s="416"/>
      <c r="V863" s="416"/>
      <c r="W863" s="416"/>
      <c r="X863" s="416"/>
      <c r="Y863" s="416"/>
      <c r="Z863" s="416"/>
      <c r="AA863" s="416"/>
      <c r="AB863" s="416"/>
    </row>
    <row r="864" spans="1:28" s="419" customFormat="1" x14ac:dyDescent="0.2">
      <c r="A864" s="398"/>
      <c r="B864" s="562"/>
      <c r="C864" s="562"/>
      <c r="D864" s="562"/>
      <c r="E864" s="562"/>
      <c r="F864" s="562"/>
      <c r="G864" s="562"/>
      <c r="H864" s="562"/>
      <c r="I864" s="562"/>
      <c r="J864" s="562"/>
      <c r="K864" s="549"/>
      <c r="L864" s="416"/>
      <c r="M864" s="416"/>
      <c r="N864" s="416"/>
      <c r="O864" s="416"/>
      <c r="P864" s="416"/>
      <c r="Q864" s="416"/>
      <c r="R864" s="416"/>
      <c r="S864" s="416"/>
      <c r="T864" s="416"/>
      <c r="U864" s="416"/>
      <c r="V864" s="416"/>
      <c r="W864" s="416"/>
      <c r="X864" s="416"/>
      <c r="Y864" s="416"/>
      <c r="Z864" s="416"/>
      <c r="AA864" s="416"/>
      <c r="AB864" s="416"/>
    </row>
    <row r="865" spans="1:28" s="419" customFormat="1" x14ac:dyDescent="0.2">
      <c r="A865" s="398"/>
      <c r="B865" s="562"/>
      <c r="C865" s="562"/>
      <c r="D865" s="562"/>
      <c r="E865" s="562"/>
      <c r="F865" s="562"/>
      <c r="G865" s="562"/>
      <c r="H865" s="562"/>
      <c r="I865" s="562"/>
      <c r="J865" s="562"/>
      <c r="K865" s="549"/>
      <c r="L865" s="416"/>
      <c r="M865" s="416"/>
      <c r="N865" s="416"/>
      <c r="O865" s="416"/>
      <c r="P865" s="416"/>
      <c r="Q865" s="416"/>
      <c r="R865" s="416"/>
      <c r="S865" s="416"/>
      <c r="T865" s="416"/>
      <c r="U865" s="416"/>
      <c r="V865" s="416"/>
      <c r="W865" s="416"/>
      <c r="X865" s="416"/>
      <c r="Y865" s="416"/>
      <c r="Z865" s="416"/>
      <c r="AA865" s="416"/>
      <c r="AB865" s="416"/>
    </row>
    <row r="866" spans="1:28" s="419" customFormat="1" x14ac:dyDescent="0.2">
      <c r="A866" s="398"/>
      <c r="B866" s="562"/>
      <c r="C866" s="562"/>
      <c r="D866" s="562"/>
      <c r="E866" s="562"/>
      <c r="F866" s="562"/>
      <c r="G866" s="562"/>
      <c r="H866" s="562"/>
      <c r="I866" s="562"/>
      <c r="J866" s="562"/>
      <c r="K866" s="549"/>
      <c r="L866" s="416"/>
      <c r="M866" s="416"/>
      <c r="N866" s="416"/>
      <c r="O866" s="416"/>
      <c r="P866" s="416"/>
      <c r="Q866" s="416"/>
      <c r="R866" s="416"/>
      <c r="S866" s="416"/>
      <c r="T866" s="416"/>
      <c r="U866" s="416"/>
      <c r="V866" s="416"/>
      <c r="W866" s="416"/>
      <c r="X866" s="416"/>
      <c r="Y866" s="416"/>
      <c r="Z866" s="416"/>
      <c r="AA866" s="416"/>
      <c r="AB866" s="416"/>
    </row>
    <row r="867" spans="1:28" s="419" customFormat="1" x14ac:dyDescent="0.2">
      <c r="A867" s="398"/>
      <c r="B867" s="562"/>
      <c r="C867" s="562"/>
      <c r="D867" s="562"/>
      <c r="E867" s="562"/>
      <c r="F867" s="562"/>
      <c r="G867" s="562"/>
      <c r="H867" s="562"/>
      <c r="I867" s="562"/>
      <c r="J867" s="562"/>
      <c r="K867" s="549"/>
      <c r="L867" s="416"/>
      <c r="M867" s="416"/>
      <c r="N867" s="416"/>
      <c r="O867" s="416"/>
      <c r="P867" s="416"/>
      <c r="Q867" s="416"/>
      <c r="R867" s="416"/>
      <c r="S867" s="416"/>
      <c r="T867" s="416"/>
      <c r="U867" s="416"/>
      <c r="V867" s="416"/>
      <c r="W867" s="416"/>
      <c r="X867" s="416"/>
      <c r="Y867" s="416"/>
      <c r="Z867" s="416"/>
      <c r="AA867" s="416"/>
      <c r="AB867" s="416"/>
    </row>
    <row r="868" spans="1:28" s="419" customFormat="1" x14ac:dyDescent="0.2">
      <c r="A868" s="398"/>
      <c r="B868" s="562"/>
      <c r="C868" s="562"/>
      <c r="D868" s="562"/>
      <c r="E868" s="562"/>
      <c r="F868" s="562"/>
      <c r="G868" s="562"/>
      <c r="H868" s="562"/>
      <c r="I868" s="562"/>
      <c r="J868" s="562"/>
      <c r="K868" s="549"/>
      <c r="L868" s="416"/>
      <c r="M868" s="416"/>
      <c r="N868" s="416"/>
      <c r="O868" s="416"/>
      <c r="P868" s="416"/>
      <c r="Q868" s="416"/>
      <c r="R868" s="416"/>
      <c r="S868" s="416"/>
      <c r="T868" s="416"/>
      <c r="U868" s="416"/>
      <c r="V868" s="416"/>
      <c r="W868" s="416"/>
      <c r="X868" s="416"/>
      <c r="Y868" s="416"/>
      <c r="Z868" s="416"/>
      <c r="AA868" s="416"/>
      <c r="AB868" s="416"/>
    </row>
    <row r="869" spans="1:28" s="419" customFormat="1" x14ac:dyDescent="0.2">
      <c r="A869" s="398"/>
      <c r="B869" s="562"/>
      <c r="C869" s="562"/>
      <c r="D869" s="562"/>
      <c r="E869" s="562"/>
      <c r="F869" s="562"/>
      <c r="G869" s="562"/>
      <c r="H869" s="562"/>
      <c r="I869" s="562"/>
      <c r="J869" s="562"/>
      <c r="K869" s="549"/>
      <c r="L869" s="416"/>
      <c r="M869" s="416"/>
      <c r="N869" s="416"/>
      <c r="O869" s="416"/>
      <c r="P869" s="416"/>
      <c r="Q869" s="416"/>
      <c r="R869" s="416"/>
      <c r="S869" s="416"/>
      <c r="T869" s="416"/>
      <c r="U869" s="416"/>
      <c r="V869" s="416"/>
      <c r="W869" s="416"/>
      <c r="X869" s="416"/>
      <c r="Y869" s="416"/>
      <c r="Z869" s="416"/>
      <c r="AA869" s="416"/>
      <c r="AB869" s="416"/>
    </row>
    <row r="870" spans="1:28" s="419" customFormat="1" x14ac:dyDescent="0.2">
      <c r="A870" s="398"/>
      <c r="B870" s="562"/>
      <c r="C870" s="562"/>
      <c r="D870" s="562"/>
      <c r="E870" s="562"/>
      <c r="F870" s="562"/>
      <c r="G870" s="562"/>
      <c r="H870" s="562"/>
      <c r="I870" s="562"/>
      <c r="J870" s="562"/>
      <c r="K870" s="549"/>
      <c r="L870" s="416"/>
      <c r="M870" s="416"/>
      <c r="N870" s="416"/>
      <c r="O870" s="416"/>
      <c r="P870" s="416"/>
      <c r="Q870" s="416"/>
      <c r="R870" s="416"/>
      <c r="S870" s="416"/>
      <c r="T870" s="416"/>
      <c r="U870" s="416"/>
      <c r="V870" s="416"/>
      <c r="W870" s="416"/>
      <c r="X870" s="416"/>
      <c r="Y870" s="416"/>
      <c r="Z870" s="416"/>
      <c r="AA870" s="416"/>
      <c r="AB870" s="416"/>
    </row>
    <row r="871" spans="1:28" s="419" customFormat="1" x14ac:dyDescent="0.2">
      <c r="A871" s="398"/>
      <c r="B871" s="562"/>
      <c r="C871" s="562"/>
      <c r="D871" s="562"/>
      <c r="E871" s="562"/>
      <c r="F871" s="562"/>
      <c r="G871" s="562"/>
      <c r="H871" s="562"/>
      <c r="I871" s="562"/>
      <c r="J871" s="562"/>
      <c r="K871" s="549"/>
      <c r="L871" s="416"/>
      <c r="M871" s="416"/>
      <c r="N871" s="416"/>
      <c r="O871" s="416"/>
      <c r="P871" s="416"/>
      <c r="Q871" s="416"/>
      <c r="R871" s="416"/>
      <c r="S871" s="416"/>
      <c r="T871" s="416"/>
      <c r="U871" s="416"/>
      <c r="V871" s="416"/>
      <c r="W871" s="416"/>
      <c r="X871" s="416"/>
      <c r="Y871" s="416"/>
      <c r="Z871" s="416"/>
      <c r="AA871" s="416"/>
      <c r="AB871" s="416"/>
    </row>
    <row r="872" spans="1:28" s="419" customFormat="1" x14ac:dyDescent="0.2">
      <c r="A872" s="398"/>
      <c r="B872" s="562"/>
      <c r="C872" s="562"/>
      <c r="D872" s="562"/>
      <c r="E872" s="562"/>
      <c r="F872" s="562"/>
      <c r="G872" s="562"/>
      <c r="H872" s="562"/>
      <c r="I872" s="562"/>
      <c r="J872" s="562"/>
      <c r="K872" s="562"/>
      <c r="L872" s="416"/>
      <c r="M872" s="416"/>
      <c r="N872" s="416"/>
      <c r="O872" s="416"/>
      <c r="P872" s="416"/>
      <c r="Q872" s="416"/>
      <c r="R872" s="416"/>
      <c r="S872" s="416"/>
      <c r="T872" s="416"/>
      <c r="U872" s="416"/>
      <c r="V872" s="416"/>
      <c r="W872" s="416"/>
      <c r="X872" s="416"/>
      <c r="Y872" s="416"/>
      <c r="Z872" s="416"/>
      <c r="AA872" s="416"/>
      <c r="AB872" s="416"/>
    </row>
    <row r="873" spans="1:28" s="419" customFormat="1" x14ac:dyDescent="0.2">
      <c r="A873" s="398"/>
      <c r="B873" s="562"/>
      <c r="C873" s="562"/>
      <c r="D873" s="562"/>
      <c r="E873" s="562"/>
      <c r="F873" s="562"/>
      <c r="G873" s="562"/>
      <c r="H873" s="562"/>
      <c r="I873" s="562"/>
      <c r="J873" s="562"/>
      <c r="K873" s="549"/>
      <c r="L873" s="416"/>
      <c r="M873" s="416"/>
      <c r="N873" s="416"/>
      <c r="O873" s="416"/>
      <c r="P873" s="416"/>
      <c r="Q873" s="416"/>
      <c r="R873" s="416"/>
      <c r="S873" s="416"/>
      <c r="T873" s="416"/>
      <c r="U873" s="416"/>
      <c r="V873" s="416"/>
      <c r="W873" s="416"/>
      <c r="X873" s="416"/>
      <c r="Y873" s="416"/>
      <c r="Z873" s="416"/>
      <c r="AA873" s="416"/>
      <c r="AB873" s="416"/>
    </row>
    <row r="874" spans="1:28" s="419" customFormat="1" x14ac:dyDescent="0.2">
      <c r="A874" s="398"/>
      <c r="B874" s="562"/>
      <c r="C874" s="562"/>
      <c r="D874" s="562"/>
      <c r="E874" s="562"/>
      <c r="F874" s="562"/>
      <c r="G874" s="562"/>
      <c r="H874" s="562"/>
      <c r="I874" s="562"/>
      <c r="J874" s="562"/>
      <c r="K874" s="549"/>
      <c r="L874" s="416"/>
      <c r="M874" s="416"/>
      <c r="N874" s="416"/>
      <c r="O874" s="416"/>
      <c r="P874" s="416"/>
      <c r="Q874" s="416"/>
      <c r="R874" s="416"/>
      <c r="S874" s="416"/>
      <c r="T874" s="416"/>
      <c r="U874" s="416"/>
      <c r="V874" s="416"/>
      <c r="W874" s="416"/>
      <c r="X874" s="416"/>
      <c r="Y874" s="416"/>
      <c r="Z874" s="416"/>
      <c r="AA874" s="416"/>
      <c r="AB874" s="416"/>
    </row>
    <row r="875" spans="1:28" s="419" customFormat="1" x14ac:dyDescent="0.2">
      <c r="A875" s="398"/>
      <c r="B875" s="562"/>
      <c r="C875" s="562"/>
      <c r="D875" s="562"/>
      <c r="E875" s="562"/>
      <c r="F875" s="562"/>
      <c r="G875" s="562"/>
      <c r="H875" s="562"/>
      <c r="I875" s="562"/>
      <c r="J875" s="562"/>
      <c r="K875" s="549"/>
      <c r="L875" s="416"/>
      <c r="M875" s="416"/>
      <c r="N875" s="416"/>
      <c r="O875" s="416"/>
      <c r="P875" s="416"/>
      <c r="Q875" s="416"/>
      <c r="R875" s="416"/>
      <c r="S875" s="416"/>
      <c r="T875" s="416"/>
      <c r="U875" s="416"/>
      <c r="V875" s="416"/>
      <c r="W875" s="416"/>
      <c r="X875" s="416"/>
      <c r="Y875" s="416"/>
      <c r="Z875" s="416"/>
      <c r="AA875" s="416"/>
      <c r="AB875" s="416"/>
    </row>
    <row r="876" spans="1:28" s="419" customFormat="1" x14ac:dyDescent="0.2">
      <c r="A876" s="398"/>
      <c r="B876" s="562"/>
      <c r="C876" s="562"/>
      <c r="D876" s="562"/>
      <c r="E876" s="562"/>
      <c r="F876" s="562"/>
      <c r="G876" s="562"/>
      <c r="H876" s="562"/>
      <c r="I876" s="562"/>
      <c r="J876" s="562"/>
      <c r="K876" s="549"/>
      <c r="L876" s="416"/>
      <c r="M876" s="416"/>
      <c r="N876" s="416"/>
      <c r="O876" s="416"/>
      <c r="P876" s="416"/>
      <c r="Q876" s="416"/>
      <c r="R876" s="416"/>
      <c r="S876" s="416"/>
      <c r="T876" s="416"/>
      <c r="U876" s="416"/>
      <c r="V876" s="416"/>
      <c r="W876" s="416"/>
      <c r="X876" s="416"/>
      <c r="Y876" s="416"/>
      <c r="Z876" s="416"/>
      <c r="AA876" s="416"/>
      <c r="AB876" s="416"/>
    </row>
    <row r="877" spans="1:28" s="419" customFormat="1" x14ac:dyDescent="0.2">
      <c r="A877" s="398"/>
      <c r="B877" s="562"/>
      <c r="C877" s="562"/>
      <c r="D877" s="562"/>
      <c r="E877" s="562"/>
      <c r="F877" s="562"/>
      <c r="G877" s="562"/>
      <c r="H877" s="562"/>
      <c r="I877" s="562"/>
      <c r="J877" s="562"/>
      <c r="K877" s="549"/>
      <c r="L877" s="416"/>
      <c r="M877" s="416"/>
      <c r="N877" s="416"/>
      <c r="O877" s="416"/>
      <c r="P877" s="416"/>
      <c r="Q877" s="416"/>
      <c r="R877" s="416"/>
      <c r="S877" s="416"/>
      <c r="T877" s="416"/>
      <c r="U877" s="416"/>
      <c r="V877" s="416"/>
      <c r="W877" s="416"/>
      <c r="X877" s="416"/>
      <c r="Y877" s="416"/>
      <c r="Z877" s="416"/>
      <c r="AA877" s="416"/>
      <c r="AB877" s="416"/>
    </row>
    <row r="878" spans="1:28" s="419" customFormat="1" x14ac:dyDescent="0.2">
      <c r="A878" s="398"/>
      <c r="B878" s="562"/>
      <c r="C878" s="562"/>
      <c r="D878" s="562"/>
      <c r="E878" s="562"/>
      <c r="F878" s="562"/>
      <c r="G878" s="562"/>
      <c r="H878" s="562"/>
      <c r="I878" s="562"/>
      <c r="J878" s="562"/>
      <c r="K878" s="549"/>
      <c r="L878" s="416"/>
      <c r="M878" s="416"/>
      <c r="N878" s="416"/>
      <c r="O878" s="416"/>
      <c r="P878" s="416"/>
      <c r="Q878" s="416"/>
      <c r="R878" s="416"/>
      <c r="S878" s="416"/>
      <c r="T878" s="416"/>
      <c r="U878" s="416"/>
      <c r="V878" s="416"/>
      <c r="W878" s="416"/>
      <c r="X878" s="416"/>
      <c r="Y878" s="416"/>
      <c r="Z878" s="416"/>
      <c r="AA878" s="416"/>
      <c r="AB878" s="416"/>
    </row>
    <row r="879" spans="1:28" s="419" customFormat="1" x14ac:dyDescent="0.2">
      <c r="A879" s="398"/>
      <c r="B879" s="562"/>
      <c r="C879" s="562"/>
      <c r="D879" s="562"/>
      <c r="E879" s="562"/>
      <c r="F879" s="562"/>
      <c r="G879" s="562"/>
      <c r="H879" s="562"/>
      <c r="I879" s="562"/>
      <c r="J879" s="562"/>
      <c r="K879" s="549"/>
      <c r="L879" s="416"/>
      <c r="M879" s="416"/>
      <c r="N879" s="416"/>
      <c r="O879" s="416"/>
      <c r="P879" s="416"/>
      <c r="Q879" s="416"/>
      <c r="R879" s="416"/>
      <c r="S879" s="416"/>
      <c r="T879" s="416"/>
      <c r="U879" s="416"/>
      <c r="V879" s="416"/>
      <c r="W879" s="416"/>
      <c r="X879" s="416"/>
      <c r="Y879" s="416"/>
      <c r="Z879" s="416"/>
      <c r="AA879" s="416"/>
      <c r="AB879" s="416"/>
    </row>
    <row r="880" spans="1:28" s="419" customFormat="1" x14ac:dyDescent="0.2">
      <c r="A880" s="398"/>
      <c r="B880" s="562"/>
      <c r="C880" s="562"/>
      <c r="D880" s="562"/>
      <c r="E880" s="562"/>
      <c r="F880" s="562"/>
      <c r="G880" s="562"/>
      <c r="H880" s="562"/>
      <c r="I880" s="562"/>
      <c r="J880" s="562"/>
      <c r="K880" s="549"/>
      <c r="L880" s="416"/>
      <c r="M880" s="416"/>
      <c r="N880" s="416"/>
      <c r="O880" s="416"/>
      <c r="P880" s="416"/>
      <c r="Q880" s="416"/>
      <c r="R880" s="416"/>
      <c r="S880" s="416"/>
      <c r="T880" s="416"/>
      <c r="U880" s="416"/>
      <c r="V880" s="416"/>
      <c r="W880" s="416"/>
      <c r="X880" s="416"/>
      <c r="Y880" s="416"/>
      <c r="Z880" s="416"/>
      <c r="AA880" s="416"/>
      <c r="AB880" s="416"/>
    </row>
    <row r="881" spans="1:28" s="419" customFormat="1" x14ac:dyDescent="0.2">
      <c r="A881" s="398"/>
      <c r="B881" s="562"/>
      <c r="C881" s="562"/>
      <c r="D881" s="562"/>
      <c r="E881" s="562"/>
      <c r="F881" s="562"/>
      <c r="G881" s="562"/>
      <c r="H881" s="562"/>
      <c r="I881" s="562"/>
      <c r="J881" s="562"/>
      <c r="K881" s="549"/>
      <c r="L881" s="416"/>
      <c r="M881" s="416"/>
      <c r="N881" s="416"/>
      <c r="O881" s="416"/>
      <c r="P881" s="416"/>
      <c r="Q881" s="416"/>
      <c r="R881" s="416"/>
      <c r="S881" s="416"/>
      <c r="T881" s="416"/>
      <c r="U881" s="416"/>
      <c r="V881" s="416"/>
      <c r="W881" s="416"/>
      <c r="X881" s="416"/>
      <c r="Y881" s="416"/>
      <c r="Z881" s="416"/>
      <c r="AA881" s="416"/>
      <c r="AB881" s="416"/>
    </row>
    <row r="882" spans="1:28" s="419" customFormat="1" x14ac:dyDescent="0.2">
      <c r="A882" s="398"/>
      <c r="B882" s="562"/>
      <c r="C882" s="562"/>
      <c r="D882" s="562"/>
      <c r="E882" s="562"/>
      <c r="F882" s="562"/>
      <c r="G882" s="562"/>
      <c r="H882" s="562"/>
      <c r="I882" s="562"/>
      <c r="J882" s="562"/>
      <c r="K882" s="549"/>
      <c r="L882" s="416"/>
      <c r="M882" s="416"/>
      <c r="N882" s="416"/>
      <c r="O882" s="416"/>
      <c r="P882" s="416"/>
      <c r="Q882" s="416"/>
      <c r="R882" s="416"/>
      <c r="S882" s="416"/>
      <c r="T882" s="416"/>
      <c r="U882" s="416"/>
      <c r="V882" s="416"/>
      <c r="W882" s="416"/>
      <c r="X882" s="416"/>
      <c r="Y882" s="416"/>
      <c r="Z882" s="416"/>
      <c r="AA882" s="416"/>
      <c r="AB882" s="416"/>
    </row>
    <row r="883" spans="1:28" s="419" customFormat="1" x14ac:dyDescent="0.2">
      <c r="A883" s="398"/>
      <c r="B883" s="562"/>
      <c r="C883" s="562"/>
      <c r="D883" s="562"/>
      <c r="E883" s="562"/>
      <c r="F883" s="562"/>
      <c r="G883" s="562"/>
      <c r="H883" s="562"/>
      <c r="I883" s="562"/>
      <c r="J883" s="562"/>
      <c r="K883" s="562"/>
      <c r="L883" s="416"/>
      <c r="M883" s="416"/>
      <c r="N883" s="416"/>
      <c r="O883" s="416"/>
      <c r="P883" s="416"/>
      <c r="Q883" s="416"/>
      <c r="R883" s="416"/>
      <c r="S883" s="416"/>
      <c r="T883" s="416"/>
      <c r="U883" s="416"/>
      <c r="V883" s="416"/>
      <c r="W883" s="416"/>
      <c r="X883" s="416"/>
      <c r="Y883" s="416"/>
      <c r="Z883" s="416"/>
      <c r="AA883" s="416"/>
      <c r="AB883" s="416"/>
    </row>
    <row r="884" spans="1:28" s="419" customFormat="1" x14ac:dyDescent="0.2">
      <c r="A884" s="398"/>
      <c r="B884" s="562"/>
      <c r="C884" s="562"/>
      <c r="D884" s="562"/>
      <c r="E884" s="562"/>
      <c r="F884" s="562"/>
      <c r="G884" s="562"/>
      <c r="H884" s="562"/>
      <c r="I884" s="562"/>
      <c r="J884" s="562"/>
      <c r="K884" s="549"/>
      <c r="L884" s="416"/>
      <c r="M884" s="416"/>
      <c r="N884" s="416"/>
      <c r="O884" s="416"/>
      <c r="P884" s="416"/>
      <c r="Q884" s="416"/>
      <c r="R884" s="416"/>
      <c r="S884" s="416"/>
      <c r="T884" s="416"/>
      <c r="U884" s="416"/>
      <c r="V884" s="416"/>
      <c r="W884" s="416"/>
      <c r="X884" s="416"/>
      <c r="Y884" s="416"/>
      <c r="Z884" s="416"/>
      <c r="AA884" s="416"/>
      <c r="AB884" s="416"/>
    </row>
    <row r="885" spans="1:28" s="419" customFormat="1" x14ac:dyDescent="0.2">
      <c r="A885" s="398"/>
      <c r="B885" s="562"/>
      <c r="C885" s="562"/>
      <c r="D885" s="562"/>
      <c r="E885" s="562"/>
      <c r="F885" s="562"/>
      <c r="G885" s="562"/>
      <c r="H885" s="562"/>
      <c r="I885" s="562"/>
      <c r="J885" s="562"/>
      <c r="K885" s="549"/>
      <c r="L885" s="416"/>
      <c r="M885" s="416"/>
      <c r="N885" s="416"/>
      <c r="O885" s="416"/>
      <c r="P885" s="416"/>
      <c r="Q885" s="416"/>
      <c r="R885" s="416"/>
      <c r="S885" s="416"/>
      <c r="T885" s="416"/>
      <c r="U885" s="416"/>
      <c r="V885" s="416"/>
      <c r="W885" s="416"/>
      <c r="X885" s="416"/>
      <c r="Y885" s="416"/>
      <c r="Z885" s="416"/>
      <c r="AA885" s="416"/>
      <c r="AB885" s="416"/>
    </row>
    <row r="886" spans="1:28" s="419" customFormat="1" x14ac:dyDescent="0.2">
      <c r="A886" s="398"/>
      <c r="B886" s="562"/>
      <c r="C886" s="562"/>
      <c r="D886" s="562"/>
      <c r="E886" s="562"/>
      <c r="F886" s="562"/>
      <c r="G886" s="562"/>
      <c r="H886" s="562"/>
      <c r="I886" s="562"/>
      <c r="J886" s="562"/>
      <c r="K886" s="549"/>
      <c r="L886" s="416"/>
      <c r="M886" s="416"/>
      <c r="N886" s="416"/>
      <c r="O886" s="416"/>
      <c r="P886" s="416"/>
      <c r="Q886" s="416"/>
      <c r="R886" s="416"/>
      <c r="S886" s="416"/>
      <c r="T886" s="416"/>
      <c r="U886" s="416"/>
      <c r="V886" s="416"/>
      <c r="W886" s="416"/>
      <c r="X886" s="416"/>
      <c r="Y886" s="416"/>
      <c r="Z886" s="416"/>
      <c r="AA886" s="416"/>
      <c r="AB886" s="416"/>
    </row>
    <row r="887" spans="1:28" s="419" customFormat="1" x14ac:dyDescent="0.2">
      <c r="A887" s="398"/>
      <c r="B887" s="562"/>
      <c r="C887" s="562"/>
      <c r="D887" s="562"/>
      <c r="E887" s="562"/>
      <c r="F887" s="562"/>
      <c r="G887" s="562"/>
      <c r="H887" s="562"/>
      <c r="I887" s="562"/>
      <c r="J887" s="562"/>
      <c r="K887" s="549"/>
      <c r="L887" s="416"/>
      <c r="M887" s="416"/>
      <c r="N887" s="416"/>
      <c r="O887" s="416"/>
      <c r="P887" s="416"/>
      <c r="Q887" s="416"/>
      <c r="R887" s="416"/>
      <c r="S887" s="416"/>
      <c r="T887" s="416"/>
      <c r="U887" s="416"/>
      <c r="V887" s="416"/>
      <c r="W887" s="416"/>
      <c r="X887" s="416"/>
      <c r="Y887" s="416"/>
      <c r="Z887" s="416"/>
      <c r="AA887" s="416"/>
      <c r="AB887" s="416"/>
    </row>
    <row r="888" spans="1:28" s="419" customFormat="1" x14ac:dyDescent="0.2">
      <c r="A888" s="398"/>
      <c r="B888" s="562"/>
      <c r="C888" s="562"/>
      <c r="D888" s="562"/>
      <c r="E888" s="562"/>
      <c r="F888" s="562"/>
      <c r="G888" s="562"/>
      <c r="H888" s="562"/>
      <c r="I888" s="562"/>
      <c r="J888" s="562"/>
      <c r="K888" s="549"/>
      <c r="L888" s="416"/>
      <c r="M888" s="416"/>
      <c r="N888" s="416"/>
      <c r="O888" s="416"/>
      <c r="P888" s="416"/>
      <c r="Q888" s="416"/>
      <c r="R888" s="416"/>
      <c r="S888" s="416"/>
      <c r="T888" s="416"/>
      <c r="U888" s="416"/>
      <c r="V888" s="416"/>
      <c r="W888" s="416"/>
      <c r="X888" s="416"/>
      <c r="Y888" s="416"/>
      <c r="Z888" s="416"/>
      <c r="AA888" s="416"/>
      <c r="AB888" s="416"/>
    </row>
    <row r="889" spans="1:28" s="419" customFormat="1" x14ac:dyDescent="0.2">
      <c r="A889" s="398"/>
      <c r="B889" s="562"/>
      <c r="C889" s="562"/>
      <c r="D889" s="562"/>
      <c r="E889" s="562"/>
      <c r="F889" s="562"/>
      <c r="G889" s="562"/>
      <c r="H889" s="562"/>
      <c r="I889" s="562"/>
      <c r="J889" s="562"/>
      <c r="K889" s="549"/>
      <c r="L889" s="416"/>
      <c r="M889" s="416"/>
      <c r="N889" s="416"/>
      <c r="O889" s="416"/>
      <c r="P889" s="416"/>
      <c r="Q889" s="416"/>
      <c r="R889" s="416"/>
      <c r="S889" s="416"/>
      <c r="T889" s="416"/>
      <c r="U889" s="416"/>
      <c r="V889" s="416"/>
      <c r="W889" s="416"/>
      <c r="X889" s="416"/>
      <c r="Y889" s="416"/>
      <c r="Z889" s="416"/>
      <c r="AA889" s="416"/>
      <c r="AB889" s="416"/>
    </row>
    <row r="890" spans="1:28" s="419" customFormat="1" x14ac:dyDescent="0.2">
      <c r="A890" s="398"/>
      <c r="B890" s="562"/>
      <c r="C890" s="562"/>
      <c r="D890" s="562"/>
      <c r="E890" s="562"/>
      <c r="F890" s="562"/>
      <c r="G890" s="562"/>
      <c r="H890" s="562"/>
      <c r="I890" s="562"/>
      <c r="J890" s="562"/>
      <c r="K890" s="549"/>
      <c r="L890" s="416"/>
      <c r="M890" s="416"/>
      <c r="N890" s="416"/>
      <c r="O890" s="416"/>
      <c r="P890" s="416"/>
      <c r="Q890" s="416"/>
      <c r="R890" s="416"/>
      <c r="S890" s="416"/>
      <c r="T890" s="416"/>
      <c r="U890" s="416"/>
      <c r="V890" s="416"/>
      <c r="W890" s="416"/>
      <c r="X890" s="416"/>
      <c r="Y890" s="416"/>
      <c r="Z890" s="416"/>
      <c r="AA890" s="416"/>
      <c r="AB890" s="416"/>
    </row>
    <row r="891" spans="1:28" s="419" customFormat="1" x14ac:dyDescent="0.2">
      <c r="A891" s="398"/>
      <c r="B891" s="562"/>
      <c r="C891" s="562"/>
      <c r="D891" s="562"/>
      <c r="E891" s="562"/>
      <c r="F891" s="562"/>
      <c r="G891" s="562"/>
      <c r="H891" s="562"/>
      <c r="I891" s="562"/>
      <c r="J891" s="562"/>
      <c r="K891" s="549"/>
      <c r="L891" s="416"/>
      <c r="M891" s="416"/>
      <c r="N891" s="416"/>
      <c r="O891" s="416"/>
      <c r="P891" s="416"/>
      <c r="Q891" s="416"/>
      <c r="R891" s="416"/>
      <c r="S891" s="416"/>
      <c r="T891" s="416"/>
      <c r="U891" s="416"/>
      <c r="V891" s="416"/>
      <c r="W891" s="416"/>
      <c r="X891" s="416"/>
      <c r="Y891" s="416"/>
      <c r="Z891" s="416"/>
      <c r="AA891" s="416"/>
      <c r="AB891" s="416"/>
    </row>
    <row r="892" spans="1:28" s="419" customFormat="1" x14ac:dyDescent="0.2">
      <c r="A892" s="398"/>
      <c r="B892" s="562"/>
      <c r="C892" s="562"/>
      <c r="D892" s="562"/>
      <c r="E892" s="562"/>
      <c r="F892" s="562"/>
      <c r="G892" s="562"/>
      <c r="H892" s="562"/>
      <c r="I892" s="562"/>
      <c r="J892" s="562"/>
      <c r="K892" s="549"/>
      <c r="L892" s="416"/>
      <c r="M892" s="416"/>
      <c r="N892" s="416"/>
      <c r="O892" s="416"/>
      <c r="P892" s="416"/>
      <c r="Q892" s="416"/>
      <c r="R892" s="416"/>
      <c r="S892" s="416"/>
      <c r="T892" s="416"/>
      <c r="U892" s="416"/>
      <c r="V892" s="416"/>
      <c r="W892" s="416"/>
      <c r="X892" s="416"/>
      <c r="Y892" s="416"/>
      <c r="Z892" s="416"/>
      <c r="AA892" s="416"/>
      <c r="AB892" s="416"/>
    </row>
    <row r="893" spans="1:28" s="419" customFormat="1" x14ac:dyDescent="0.2">
      <c r="A893" s="398"/>
      <c r="B893" s="562"/>
      <c r="C893" s="562"/>
      <c r="D893" s="562"/>
      <c r="E893" s="562"/>
      <c r="F893" s="562"/>
      <c r="G893" s="562"/>
      <c r="H893" s="562"/>
      <c r="I893" s="562"/>
      <c r="J893" s="562"/>
      <c r="K893" s="549"/>
      <c r="L893" s="416"/>
      <c r="M893" s="416"/>
      <c r="N893" s="416"/>
      <c r="O893" s="416"/>
      <c r="P893" s="416"/>
      <c r="Q893" s="416"/>
      <c r="R893" s="416"/>
      <c r="S893" s="416"/>
      <c r="T893" s="416"/>
      <c r="U893" s="416"/>
      <c r="V893" s="416"/>
      <c r="W893" s="416"/>
      <c r="X893" s="416"/>
      <c r="Y893" s="416"/>
      <c r="Z893" s="416"/>
      <c r="AA893" s="416"/>
      <c r="AB893" s="416"/>
    </row>
    <row r="894" spans="1:28" s="419" customFormat="1" x14ac:dyDescent="0.2">
      <c r="A894" s="398"/>
      <c r="B894" s="562"/>
      <c r="C894" s="562"/>
      <c r="D894" s="562"/>
      <c r="E894" s="562"/>
      <c r="F894" s="562"/>
      <c r="G894" s="562"/>
      <c r="H894" s="562"/>
      <c r="I894" s="562"/>
      <c r="J894" s="562"/>
      <c r="K894" s="562"/>
      <c r="L894" s="416"/>
      <c r="M894" s="416"/>
      <c r="N894" s="416"/>
      <c r="O894" s="416"/>
      <c r="P894" s="416"/>
      <c r="Q894" s="416"/>
      <c r="R894" s="416"/>
      <c r="S894" s="416"/>
      <c r="T894" s="416"/>
      <c r="U894" s="416"/>
      <c r="V894" s="416"/>
      <c r="W894" s="416"/>
      <c r="X894" s="416"/>
      <c r="Y894" s="416"/>
      <c r="Z894" s="416"/>
      <c r="AA894" s="416"/>
      <c r="AB894" s="416"/>
    </row>
    <row r="895" spans="1:28" s="419" customFormat="1" x14ac:dyDescent="0.2">
      <c r="A895" s="398"/>
      <c r="B895" s="562"/>
      <c r="C895" s="562"/>
      <c r="D895" s="562"/>
      <c r="E895" s="562"/>
      <c r="F895" s="562"/>
      <c r="G895" s="562"/>
      <c r="H895" s="562"/>
      <c r="I895" s="562"/>
      <c r="J895" s="562"/>
      <c r="K895" s="549"/>
      <c r="L895" s="416"/>
      <c r="M895" s="416"/>
      <c r="N895" s="416"/>
      <c r="O895" s="416"/>
      <c r="P895" s="416"/>
      <c r="Q895" s="416"/>
      <c r="R895" s="416"/>
      <c r="S895" s="416"/>
      <c r="T895" s="416"/>
      <c r="U895" s="416"/>
      <c r="V895" s="416"/>
      <c r="W895" s="416"/>
      <c r="X895" s="416"/>
      <c r="Y895" s="416"/>
      <c r="Z895" s="416"/>
      <c r="AA895" s="416"/>
      <c r="AB895" s="416"/>
    </row>
    <row r="896" spans="1:28" s="419" customFormat="1" x14ac:dyDescent="0.2">
      <c r="A896" s="398"/>
      <c r="B896" s="562"/>
      <c r="C896" s="562"/>
      <c r="D896" s="562"/>
      <c r="E896" s="562"/>
      <c r="F896" s="562"/>
      <c r="G896" s="562"/>
      <c r="H896" s="562"/>
      <c r="I896" s="562"/>
      <c r="J896" s="562"/>
      <c r="K896" s="549"/>
      <c r="L896" s="416"/>
      <c r="M896" s="416"/>
      <c r="N896" s="416"/>
      <c r="O896" s="416"/>
      <c r="P896" s="416"/>
      <c r="Q896" s="416"/>
      <c r="R896" s="416"/>
      <c r="S896" s="416"/>
      <c r="T896" s="416"/>
      <c r="U896" s="416"/>
      <c r="V896" s="416"/>
      <c r="W896" s="416"/>
      <c r="X896" s="416"/>
      <c r="Y896" s="416"/>
      <c r="Z896" s="416"/>
      <c r="AA896" s="416"/>
      <c r="AB896" s="416"/>
    </row>
    <row r="897" spans="1:28" s="419" customFormat="1" x14ac:dyDescent="0.2">
      <c r="A897" s="398"/>
      <c r="B897" s="562"/>
      <c r="C897" s="562"/>
      <c r="D897" s="562"/>
      <c r="E897" s="562"/>
      <c r="F897" s="562"/>
      <c r="G897" s="562"/>
      <c r="H897" s="562"/>
      <c r="I897" s="562"/>
      <c r="J897" s="562"/>
      <c r="K897" s="549"/>
      <c r="L897" s="416"/>
      <c r="M897" s="416"/>
      <c r="N897" s="416"/>
      <c r="O897" s="416"/>
      <c r="P897" s="416"/>
      <c r="Q897" s="416"/>
      <c r="R897" s="416"/>
      <c r="S897" s="416"/>
      <c r="T897" s="416"/>
      <c r="U897" s="416"/>
      <c r="V897" s="416"/>
      <c r="W897" s="416"/>
      <c r="X897" s="416"/>
      <c r="Y897" s="416"/>
      <c r="Z897" s="416"/>
      <c r="AA897" s="416"/>
      <c r="AB897" s="416"/>
    </row>
    <row r="898" spans="1:28" s="419" customFormat="1" x14ac:dyDescent="0.2">
      <c r="A898" s="398"/>
      <c r="B898" s="562"/>
      <c r="C898" s="562"/>
      <c r="D898" s="562"/>
      <c r="E898" s="562"/>
      <c r="F898" s="562"/>
      <c r="G898" s="562"/>
      <c r="H898" s="562"/>
      <c r="I898" s="562"/>
      <c r="J898" s="562"/>
      <c r="K898" s="549"/>
      <c r="L898" s="416"/>
      <c r="M898" s="416"/>
      <c r="N898" s="416"/>
      <c r="O898" s="416"/>
      <c r="P898" s="416"/>
      <c r="Q898" s="416"/>
      <c r="R898" s="416"/>
      <c r="S898" s="416"/>
      <c r="T898" s="416"/>
      <c r="U898" s="416"/>
      <c r="V898" s="416"/>
      <c r="W898" s="416"/>
      <c r="X898" s="416"/>
      <c r="Y898" s="416"/>
      <c r="Z898" s="416"/>
      <c r="AA898" s="416"/>
      <c r="AB898" s="416"/>
    </row>
    <row r="899" spans="1:28" s="419" customFormat="1" x14ac:dyDescent="0.2">
      <c r="A899" s="398"/>
      <c r="B899" s="562"/>
      <c r="C899" s="562"/>
      <c r="D899" s="562"/>
      <c r="E899" s="562"/>
      <c r="F899" s="562"/>
      <c r="G899" s="562"/>
      <c r="H899" s="562"/>
      <c r="I899" s="562"/>
      <c r="J899" s="562"/>
      <c r="K899" s="549"/>
      <c r="L899" s="416"/>
      <c r="M899" s="416"/>
      <c r="N899" s="416"/>
      <c r="O899" s="416"/>
      <c r="P899" s="416"/>
      <c r="Q899" s="416"/>
      <c r="R899" s="416"/>
      <c r="S899" s="416"/>
      <c r="T899" s="416"/>
      <c r="U899" s="416"/>
      <c r="V899" s="416"/>
      <c r="W899" s="416"/>
      <c r="X899" s="416"/>
      <c r="Y899" s="416"/>
      <c r="Z899" s="416"/>
      <c r="AA899" s="416"/>
      <c r="AB899" s="416"/>
    </row>
    <row r="900" spans="1:28" s="419" customFormat="1" x14ac:dyDescent="0.2">
      <c r="A900" s="398"/>
      <c r="B900" s="562"/>
      <c r="C900" s="562"/>
      <c r="D900" s="562"/>
      <c r="E900" s="562"/>
      <c r="F900" s="562"/>
      <c r="G900" s="562"/>
      <c r="H900" s="562"/>
      <c r="I900" s="562"/>
      <c r="J900" s="562"/>
      <c r="K900" s="549"/>
      <c r="L900" s="416"/>
      <c r="M900" s="416"/>
      <c r="N900" s="416"/>
      <c r="O900" s="416"/>
      <c r="P900" s="416"/>
      <c r="Q900" s="416"/>
      <c r="R900" s="416"/>
      <c r="S900" s="416"/>
      <c r="T900" s="416"/>
      <c r="U900" s="416"/>
      <c r="V900" s="416"/>
      <c r="W900" s="416"/>
      <c r="X900" s="416"/>
      <c r="Y900" s="416"/>
      <c r="Z900" s="416"/>
      <c r="AA900" s="416"/>
      <c r="AB900" s="416"/>
    </row>
    <row r="901" spans="1:28" s="419" customFormat="1" x14ac:dyDescent="0.2">
      <c r="A901" s="398"/>
      <c r="B901" s="562"/>
      <c r="C901" s="562"/>
      <c r="D901" s="562"/>
      <c r="E901" s="562"/>
      <c r="F901" s="562"/>
      <c r="G901" s="562"/>
      <c r="H901" s="562"/>
      <c r="I901" s="562"/>
      <c r="J901" s="562"/>
      <c r="K901" s="549"/>
      <c r="L901" s="416"/>
      <c r="M901" s="416"/>
      <c r="N901" s="416"/>
      <c r="O901" s="416"/>
      <c r="P901" s="416"/>
      <c r="Q901" s="416"/>
      <c r="R901" s="416"/>
      <c r="S901" s="416"/>
      <c r="T901" s="416"/>
      <c r="U901" s="416"/>
      <c r="V901" s="416"/>
      <c r="W901" s="416"/>
      <c r="X901" s="416"/>
      <c r="Y901" s="416"/>
      <c r="Z901" s="416"/>
      <c r="AA901" s="416"/>
      <c r="AB901" s="416"/>
    </row>
    <row r="902" spans="1:28" s="419" customFormat="1" x14ac:dyDescent="0.2">
      <c r="A902" s="398"/>
      <c r="B902" s="562"/>
      <c r="C902" s="562"/>
      <c r="D902" s="562"/>
      <c r="E902" s="562"/>
      <c r="F902" s="562"/>
      <c r="G902" s="562"/>
      <c r="H902" s="562"/>
      <c r="I902" s="562"/>
      <c r="J902" s="562"/>
      <c r="K902" s="549"/>
      <c r="L902" s="416"/>
      <c r="M902" s="416"/>
      <c r="N902" s="416"/>
      <c r="O902" s="416"/>
      <c r="P902" s="416"/>
      <c r="Q902" s="416"/>
      <c r="R902" s="416"/>
      <c r="S902" s="416"/>
      <c r="T902" s="416"/>
      <c r="U902" s="416"/>
      <c r="V902" s="416"/>
      <c r="W902" s="416"/>
      <c r="X902" s="416"/>
      <c r="Y902" s="416"/>
      <c r="Z902" s="416"/>
      <c r="AA902" s="416"/>
      <c r="AB902" s="416"/>
    </row>
    <row r="903" spans="1:28" s="419" customFormat="1" x14ac:dyDescent="0.2">
      <c r="A903" s="398"/>
      <c r="B903" s="562"/>
      <c r="C903" s="562"/>
      <c r="D903" s="562"/>
      <c r="E903" s="562"/>
      <c r="F903" s="562"/>
      <c r="G903" s="562"/>
      <c r="H903" s="562"/>
      <c r="I903" s="562"/>
      <c r="J903" s="562"/>
      <c r="K903" s="549"/>
      <c r="L903" s="416"/>
      <c r="M903" s="416"/>
      <c r="N903" s="416"/>
      <c r="O903" s="416"/>
      <c r="P903" s="416"/>
      <c r="Q903" s="416"/>
      <c r="R903" s="416"/>
      <c r="S903" s="416"/>
      <c r="T903" s="416"/>
      <c r="U903" s="416"/>
      <c r="V903" s="416"/>
      <c r="W903" s="416"/>
      <c r="X903" s="416"/>
      <c r="Y903" s="416"/>
      <c r="Z903" s="416"/>
      <c r="AA903" s="416"/>
      <c r="AB903" s="416"/>
    </row>
    <row r="904" spans="1:28" s="419" customFormat="1" x14ac:dyDescent="0.2">
      <c r="A904" s="398"/>
      <c r="B904" s="562"/>
      <c r="C904" s="562"/>
      <c r="D904" s="562"/>
      <c r="E904" s="562"/>
      <c r="F904" s="562"/>
      <c r="G904" s="562"/>
      <c r="H904" s="562"/>
      <c r="I904" s="562"/>
      <c r="J904" s="562"/>
      <c r="K904" s="549"/>
      <c r="L904" s="416"/>
      <c r="M904" s="416"/>
      <c r="N904" s="416"/>
      <c r="O904" s="416"/>
      <c r="P904" s="416"/>
      <c r="Q904" s="416"/>
      <c r="R904" s="416"/>
      <c r="S904" s="416"/>
      <c r="T904" s="416"/>
      <c r="U904" s="416"/>
      <c r="V904" s="416"/>
      <c r="W904" s="416"/>
      <c r="X904" s="416"/>
      <c r="Y904" s="416"/>
      <c r="Z904" s="416"/>
      <c r="AA904" s="416"/>
      <c r="AB904" s="416"/>
    </row>
    <row r="905" spans="1:28" s="419" customFormat="1" x14ac:dyDescent="0.2">
      <c r="A905" s="398"/>
      <c r="B905" s="562"/>
      <c r="C905" s="562"/>
      <c r="D905" s="562"/>
      <c r="E905" s="562"/>
      <c r="F905" s="562"/>
      <c r="G905" s="562"/>
      <c r="H905" s="562"/>
      <c r="I905" s="562"/>
      <c r="J905" s="562"/>
      <c r="K905" s="562"/>
      <c r="L905" s="416"/>
      <c r="M905" s="416"/>
      <c r="N905" s="416"/>
      <c r="O905" s="416"/>
      <c r="P905" s="416"/>
      <c r="Q905" s="416"/>
      <c r="R905" s="416"/>
      <c r="S905" s="416"/>
      <c r="T905" s="416"/>
      <c r="U905" s="416"/>
      <c r="V905" s="416"/>
      <c r="W905" s="416"/>
      <c r="X905" s="416"/>
      <c r="Y905" s="416"/>
      <c r="Z905" s="416"/>
      <c r="AA905" s="416"/>
      <c r="AB905" s="416"/>
    </row>
    <row r="906" spans="1:28" s="419" customFormat="1" x14ac:dyDescent="0.2">
      <c r="A906" s="398"/>
      <c r="B906" s="562"/>
      <c r="C906" s="562"/>
      <c r="D906" s="562"/>
      <c r="E906" s="562"/>
      <c r="F906" s="562"/>
      <c r="G906" s="562"/>
      <c r="H906" s="562"/>
      <c r="I906" s="562"/>
      <c r="J906" s="562"/>
      <c r="K906" s="549"/>
      <c r="L906" s="416"/>
      <c r="M906" s="416"/>
      <c r="N906" s="416"/>
      <c r="O906" s="416"/>
      <c r="P906" s="416"/>
      <c r="Q906" s="416"/>
      <c r="R906" s="416"/>
      <c r="S906" s="416"/>
      <c r="T906" s="416"/>
      <c r="U906" s="416"/>
      <c r="V906" s="416"/>
      <c r="W906" s="416"/>
      <c r="X906" s="416"/>
      <c r="Y906" s="416"/>
      <c r="Z906" s="416"/>
      <c r="AA906" s="416"/>
      <c r="AB906" s="416"/>
    </row>
    <row r="907" spans="1:28" s="419" customFormat="1" x14ac:dyDescent="0.2">
      <c r="A907" s="398"/>
      <c r="B907" s="562"/>
      <c r="C907" s="562"/>
      <c r="D907" s="562"/>
      <c r="E907" s="562"/>
      <c r="F907" s="562"/>
      <c r="G907" s="562"/>
      <c r="H907" s="562"/>
      <c r="I907" s="562"/>
      <c r="J907" s="562"/>
      <c r="K907" s="549"/>
      <c r="L907" s="416"/>
      <c r="M907" s="416"/>
      <c r="N907" s="416"/>
      <c r="O907" s="416"/>
      <c r="P907" s="416"/>
      <c r="Q907" s="416"/>
      <c r="R907" s="416"/>
      <c r="S907" s="416"/>
      <c r="T907" s="416"/>
      <c r="U907" s="416"/>
      <c r="V907" s="416"/>
      <c r="W907" s="416"/>
      <c r="X907" s="416"/>
      <c r="Y907" s="416"/>
      <c r="Z907" s="416"/>
      <c r="AA907" s="416"/>
      <c r="AB907" s="416"/>
    </row>
    <row r="908" spans="1:28" s="419" customFormat="1" x14ac:dyDescent="0.2">
      <c r="A908" s="398"/>
      <c r="B908" s="562"/>
      <c r="C908" s="562"/>
      <c r="D908" s="562"/>
      <c r="E908" s="562"/>
      <c r="F908" s="562"/>
      <c r="G908" s="562"/>
      <c r="H908" s="562"/>
      <c r="I908" s="562"/>
      <c r="J908" s="562"/>
      <c r="K908" s="549"/>
      <c r="L908" s="416"/>
      <c r="M908" s="416"/>
      <c r="N908" s="416"/>
      <c r="O908" s="416"/>
      <c r="P908" s="416"/>
      <c r="Q908" s="416"/>
      <c r="R908" s="416"/>
      <c r="S908" s="416"/>
      <c r="T908" s="416"/>
      <c r="U908" s="416"/>
      <c r="V908" s="416"/>
      <c r="W908" s="416"/>
      <c r="X908" s="416"/>
      <c r="Y908" s="416"/>
      <c r="Z908" s="416"/>
      <c r="AA908" s="416"/>
      <c r="AB908" s="416"/>
    </row>
    <row r="909" spans="1:28" s="419" customFormat="1" x14ac:dyDescent="0.2">
      <c r="A909" s="398"/>
      <c r="B909" s="562"/>
      <c r="C909" s="562"/>
      <c r="D909" s="562"/>
      <c r="E909" s="562"/>
      <c r="F909" s="562"/>
      <c r="G909" s="562"/>
      <c r="H909" s="562"/>
      <c r="I909" s="562"/>
      <c r="J909" s="562"/>
      <c r="K909" s="549"/>
      <c r="L909" s="416"/>
      <c r="M909" s="416"/>
      <c r="N909" s="416"/>
      <c r="O909" s="416"/>
      <c r="P909" s="416"/>
      <c r="Q909" s="416"/>
      <c r="R909" s="416"/>
      <c r="S909" s="416"/>
      <c r="T909" s="416"/>
      <c r="U909" s="416"/>
      <c r="V909" s="416"/>
      <c r="W909" s="416"/>
      <c r="X909" s="416"/>
      <c r="Y909" s="416"/>
      <c r="Z909" s="416"/>
      <c r="AA909" s="416"/>
      <c r="AB909" s="416"/>
    </row>
    <row r="910" spans="1:28" s="419" customFormat="1" x14ac:dyDescent="0.2">
      <c r="A910" s="398"/>
      <c r="B910" s="562"/>
      <c r="C910" s="562"/>
      <c r="D910" s="562"/>
      <c r="E910" s="562"/>
      <c r="F910" s="562"/>
      <c r="G910" s="562"/>
      <c r="H910" s="562"/>
      <c r="I910" s="562"/>
      <c r="J910" s="562"/>
      <c r="K910" s="549"/>
      <c r="L910" s="416"/>
      <c r="M910" s="416"/>
      <c r="N910" s="416"/>
      <c r="O910" s="416"/>
      <c r="P910" s="416"/>
      <c r="Q910" s="416"/>
      <c r="R910" s="416"/>
      <c r="S910" s="416"/>
      <c r="T910" s="416"/>
      <c r="U910" s="416"/>
      <c r="V910" s="416"/>
      <c r="W910" s="416"/>
      <c r="X910" s="416"/>
      <c r="Y910" s="416"/>
      <c r="Z910" s="416"/>
      <c r="AA910" s="416"/>
      <c r="AB910" s="416"/>
    </row>
    <row r="911" spans="1:28" s="419" customFormat="1" x14ac:dyDescent="0.2">
      <c r="A911" s="398"/>
      <c r="B911" s="562"/>
      <c r="C911" s="562"/>
      <c r="D911" s="562"/>
      <c r="E911" s="562"/>
      <c r="F911" s="562"/>
      <c r="G911" s="562"/>
      <c r="H911" s="562"/>
      <c r="I911" s="562"/>
      <c r="J911" s="562"/>
      <c r="K911" s="549"/>
      <c r="L911" s="416"/>
      <c r="M911" s="416"/>
      <c r="N911" s="416"/>
      <c r="O911" s="416"/>
      <c r="P911" s="416"/>
      <c r="Q911" s="416"/>
      <c r="R911" s="416"/>
      <c r="S911" s="416"/>
      <c r="T911" s="416"/>
      <c r="U911" s="416"/>
      <c r="V911" s="416"/>
      <c r="W911" s="416"/>
      <c r="X911" s="416"/>
      <c r="Y911" s="416"/>
      <c r="Z911" s="416"/>
      <c r="AA911" s="416"/>
      <c r="AB911" s="416"/>
    </row>
    <row r="912" spans="1:28" s="419" customFormat="1" x14ac:dyDescent="0.2">
      <c r="A912" s="398"/>
      <c r="B912" s="562"/>
      <c r="C912" s="562"/>
      <c r="D912" s="562"/>
      <c r="E912" s="562"/>
      <c r="F912" s="562"/>
      <c r="G912" s="562"/>
      <c r="H912" s="562"/>
      <c r="I912" s="562"/>
      <c r="J912" s="562"/>
      <c r="K912" s="549"/>
      <c r="L912" s="416"/>
      <c r="M912" s="416"/>
      <c r="N912" s="416"/>
      <c r="O912" s="416"/>
      <c r="P912" s="416"/>
      <c r="Q912" s="416"/>
      <c r="R912" s="416"/>
      <c r="S912" s="416"/>
      <c r="T912" s="416"/>
      <c r="U912" s="416"/>
      <c r="V912" s="416"/>
      <c r="W912" s="416"/>
      <c r="X912" s="416"/>
      <c r="Y912" s="416"/>
      <c r="Z912" s="416"/>
      <c r="AA912" s="416"/>
      <c r="AB912" s="416"/>
    </row>
    <row r="913" spans="1:28" s="419" customFormat="1" x14ac:dyDescent="0.2">
      <c r="A913" s="398"/>
      <c r="B913" s="562"/>
      <c r="C913" s="562"/>
      <c r="D913" s="562"/>
      <c r="E913" s="562"/>
      <c r="F913" s="562"/>
      <c r="G913" s="562"/>
      <c r="H913" s="562"/>
      <c r="I913" s="562"/>
      <c r="J913" s="562"/>
      <c r="K913" s="549"/>
      <c r="L913" s="416"/>
      <c r="M913" s="416"/>
      <c r="N913" s="416"/>
      <c r="O913" s="416"/>
      <c r="P913" s="416"/>
      <c r="Q913" s="416"/>
      <c r="R913" s="416"/>
      <c r="S913" s="416"/>
      <c r="T913" s="416"/>
      <c r="U913" s="416"/>
      <c r="V913" s="416"/>
      <c r="W913" s="416"/>
      <c r="X913" s="416"/>
      <c r="Y913" s="416"/>
      <c r="Z913" s="416"/>
      <c r="AA913" s="416"/>
      <c r="AB913" s="416"/>
    </row>
    <row r="914" spans="1:28" s="419" customFormat="1" x14ac:dyDescent="0.2">
      <c r="A914" s="398"/>
      <c r="B914" s="562"/>
      <c r="C914" s="562"/>
      <c r="D914" s="562"/>
      <c r="E914" s="562"/>
      <c r="F914" s="562"/>
      <c r="G914" s="562"/>
      <c r="H914" s="562"/>
      <c r="I914" s="562"/>
      <c r="J914" s="562"/>
      <c r="K914" s="549"/>
      <c r="L914" s="416"/>
      <c r="M914" s="416"/>
      <c r="N914" s="416"/>
      <c r="O914" s="416"/>
      <c r="P914" s="416"/>
      <c r="Q914" s="416"/>
      <c r="R914" s="416"/>
      <c r="S914" s="416"/>
      <c r="T914" s="416"/>
      <c r="U914" s="416"/>
      <c r="V914" s="416"/>
      <c r="W914" s="416"/>
      <c r="X914" s="416"/>
      <c r="Y914" s="416"/>
      <c r="Z914" s="416"/>
      <c r="AA914" s="416"/>
      <c r="AB914" s="416"/>
    </row>
    <row r="915" spans="1:28" s="419" customFormat="1" x14ac:dyDescent="0.2">
      <c r="A915" s="398"/>
      <c r="B915" s="562"/>
      <c r="C915" s="562"/>
      <c r="D915" s="562"/>
      <c r="E915" s="562"/>
      <c r="F915" s="562"/>
      <c r="G915" s="562"/>
      <c r="H915" s="562"/>
      <c r="I915" s="562"/>
      <c r="J915" s="562"/>
      <c r="K915" s="549"/>
      <c r="L915" s="416"/>
      <c r="M915" s="416"/>
      <c r="N915" s="416"/>
      <c r="O915" s="416"/>
      <c r="P915" s="416"/>
      <c r="Q915" s="416"/>
      <c r="R915" s="416"/>
      <c r="S915" s="416"/>
      <c r="T915" s="416"/>
      <c r="U915" s="416"/>
      <c r="V915" s="416"/>
      <c r="W915" s="416"/>
      <c r="X915" s="416"/>
      <c r="Y915" s="416"/>
      <c r="Z915" s="416"/>
      <c r="AA915" s="416"/>
      <c r="AB915" s="416"/>
    </row>
    <row r="916" spans="1:28" s="419" customFormat="1" x14ac:dyDescent="0.2">
      <c r="A916" s="398"/>
      <c r="B916" s="562"/>
      <c r="C916" s="562"/>
      <c r="D916" s="562"/>
      <c r="E916" s="562"/>
      <c r="F916" s="562"/>
      <c r="G916" s="562"/>
      <c r="H916" s="562"/>
      <c r="I916" s="562"/>
      <c r="J916" s="562"/>
      <c r="K916" s="562"/>
      <c r="L916" s="416"/>
      <c r="M916" s="416"/>
      <c r="N916" s="416"/>
      <c r="O916" s="416"/>
      <c r="P916" s="416"/>
      <c r="Q916" s="416"/>
      <c r="R916" s="416"/>
      <c r="S916" s="416"/>
      <c r="T916" s="416"/>
      <c r="U916" s="416"/>
      <c r="V916" s="416"/>
      <c r="W916" s="416"/>
      <c r="X916" s="416"/>
      <c r="Y916" s="416"/>
      <c r="Z916" s="416"/>
      <c r="AA916" s="416"/>
      <c r="AB916" s="416"/>
    </row>
    <row r="917" spans="1:28" s="419" customFormat="1" x14ac:dyDescent="0.2">
      <c r="A917" s="398"/>
      <c r="B917" s="562"/>
      <c r="C917" s="562"/>
      <c r="D917" s="562"/>
      <c r="E917" s="562"/>
      <c r="F917" s="562"/>
      <c r="G917" s="562"/>
      <c r="H917" s="562"/>
      <c r="I917" s="562"/>
      <c r="J917" s="562"/>
      <c r="K917" s="549"/>
      <c r="L917" s="416"/>
      <c r="M917" s="416"/>
      <c r="N917" s="416"/>
      <c r="O917" s="416"/>
      <c r="P917" s="416"/>
      <c r="Q917" s="416"/>
      <c r="R917" s="416"/>
      <c r="S917" s="416"/>
      <c r="T917" s="416"/>
      <c r="U917" s="416"/>
      <c r="V917" s="416"/>
      <c r="W917" s="416"/>
      <c r="X917" s="416"/>
      <c r="Y917" s="416"/>
      <c r="Z917" s="416"/>
      <c r="AA917" s="416"/>
      <c r="AB917" s="416"/>
    </row>
    <row r="918" spans="1:28" s="419" customFormat="1" x14ac:dyDescent="0.2">
      <c r="A918" s="398"/>
      <c r="B918" s="562"/>
      <c r="C918" s="562"/>
      <c r="D918" s="562"/>
      <c r="E918" s="562"/>
      <c r="F918" s="562"/>
      <c r="G918" s="562"/>
      <c r="H918" s="562"/>
      <c r="I918" s="562"/>
      <c r="J918" s="562"/>
      <c r="K918" s="549"/>
      <c r="L918" s="416"/>
      <c r="M918" s="416"/>
      <c r="N918" s="416"/>
      <c r="O918" s="416"/>
      <c r="P918" s="416"/>
      <c r="Q918" s="416"/>
      <c r="R918" s="416"/>
      <c r="S918" s="416"/>
      <c r="T918" s="416"/>
      <c r="U918" s="416"/>
      <c r="V918" s="416"/>
      <c r="W918" s="416"/>
      <c r="X918" s="416"/>
      <c r="Y918" s="416"/>
      <c r="Z918" s="416"/>
      <c r="AA918" s="416"/>
      <c r="AB918" s="416"/>
    </row>
    <row r="919" spans="1:28" s="419" customFormat="1" x14ac:dyDescent="0.2">
      <c r="A919" s="398"/>
      <c r="B919" s="562"/>
      <c r="C919" s="562"/>
      <c r="D919" s="562"/>
      <c r="E919" s="562"/>
      <c r="F919" s="562"/>
      <c r="G919" s="562"/>
      <c r="H919" s="562"/>
      <c r="I919" s="562"/>
      <c r="J919" s="562"/>
      <c r="K919" s="549"/>
      <c r="L919" s="416"/>
      <c r="M919" s="416"/>
      <c r="N919" s="416"/>
      <c r="O919" s="416"/>
      <c r="P919" s="416"/>
      <c r="Q919" s="416"/>
      <c r="R919" s="416"/>
      <c r="S919" s="416"/>
      <c r="T919" s="416"/>
      <c r="U919" s="416"/>
      <c r="V919" s="416"/>
      <c r="W919" s="416"/>
      <c r="X919" s="416"/>
      <c r="Y919" s="416"/>
      <c r="Z919" s="416"/>
      <c r="AA919" s="416"/>
      <c r="AB919" s="416"/>
    </row>
    <row r="920" spans="1:28" s="419" customFormat="1" x14ac:dyDescent="0.2">
      <c r="A920" s="398"/>
      <c r="B920" s="562"/>
      <c r="C920" s="562"/>
      <c r="D920" s="562"/>
      <c r="E920" s="562"/>
      <c r="F920" s="562"/>
      <c r="G920" s="562"/>
      <c r="H920" s="562"/>
      <c r="I920" s="562"/>
      <c r="J920" s="562"/>
      <c r="K920" s="549"/>
      <c r="L920" s="416"/>
      <c r="M920" s="416"/>
      <c r="N920" s="416"/>
      <c r="O920" s="416"/>
      <c r="P920" s="416"/>
      <c r="Q920" s="416"/>
      <c r="R920" s="416"/>
      <c r="S920" s="416"/>
      <c r="T920" s="416"/>
      <c r="U920" s="416"/>
      <c r="V920" s="416"/>
      <c r="W920" s="416"/>
      <c r="X920" s="416"/>
      <c r="Y920" s="416"/>
      <c r="Z920" s="416"/>
      <c r="AA920" s="416"/>
      <c r="AB920" s="416"/>
    </row>
    <row r="921" spans="1:28" s="419" customFormat="1" x14ac:dyDescent="0.2">
      <c r="A921" s="398"/>
      <c r="B921" s="562"/>
      <c r="C921" s="562"/>
      <c r="D921" s="562"/>
      <c r="E921" s="562"/>
      <c r="F921" s="562"/>
      <c r="G921" s="562"/>
      <c r="H921" s="562"/>
      <c r="I921" s="562"/>
      <c r="J921" s="562"/>
      <c r="K921" s="549"/>
      <c r="L921" s="416"/>
      <c r="M921" s="416"/>
      <c r="N921" s="416"/>
      <c r="O921" s="416"/>
      <c r="P921" s="416"/>
      <c r="Q921" s="416"/>
      <c r="R921" s="416"/>
      <c r="S921" s="416"/>
      <c r="T921" s="416"/>
      <c r="U921" s="416"/>
      <c r="V921" s="416"/>
      <c r="W921" s="416"/>
      <c r="X921" s="416"/>
      <c r="Y921" s="416"/>
      <c r="Z921" s="416"/>
      <c r="AA921" s="416"/>
      <c r="AB921" s="416"/>
    </row>
    <row r="922" spans="1:28" s="419" customFormat="1" x14ac:dyDescent="0.2">
      <c r="A922" s="398"/>
      <c r="B922" s="562"/>
      <c r="C922" s="562"/>
      <c r="D922" s="562"/>
      <c r="E922" s="562"/>
      <c r="F922" s="562"/>
      <c r="G922" s="562"/>
      <c r="H922" s="562"/>
      <c r="I922" s="562"/>
      <c r="J922" s="562"/>
      <c r="K922" s="549"/>
      <c r="L922" s="416"/>
      <c r="M922" s="416"/>
      <c r="N922" s="416"/>
      <c r="O922" s="416"/>
      <c r="P922" s="416"/>
      <c r="Q922" s="416"/>
      <c r="R922" s="416"/>
      <c r="S922" s="416"/>
      <c r="T922" s="416"/>
      <c r="U922" s="416"/>
      <c r="V922" s="416"/>
      <c r="W922" s="416"/>
      <c r="X922" s="416"/>
      <c r="Y922" s="416"/>
      <c r="Z922" s="416"/>
      <c r="AA922" s="416"/>
      <c r="AB922" s="416"/>
    </row>
    <row r="923" spans="1:28" s="419" customFormat="1" x14ac:dyDescent="0.2">
      <c r="A923" s="398"/>
      <c r="B923" s="562"/>
      <c r="C923" s="562"/>
      <c r="D923" s="562"/>
      <c r="E923" s="562"/>
      <c r="F923" s="562"/>
      <c r="G923" s="562"/>
      <c r="H923" s="562"/>
      <c r="I923" s="562"/>
      <c r="J923" s="562"/>
      <c r="K923" s="549"/>
      <c r="L923" s="416"/>
      <c r="M923" s="416"/>
      <c r="N923" s="416"/>
      <c r="O923" s="416"/>
      <c r="P923" s="416"/>
      <c r="Q923" s="416"/>
      <c r="R923" s="416"/>
      <c r="S923" s="416"/>
      <c r="T923" s="416"/>
      <c r="U923" s="416"/>
      <c r="V923" s="416"/>
      <c r="W923" s="416"/>
      <c r="X923" s="416"/>
      <c r="Y923" s="416"/>
      <c r="Z923" s="416"/>
      <c r="AA923" s="416"/>
      <c r="AB923" s="416"/>
    </row>
    <row r="924" spans="1:28" s="419" customFormat="1" x14ac:dyDescent="0.2">
      <c r="A924" s="398"/>
      <c r="B924" s="562"/>
      <c r="C924" s="562"/>
      <c r="D924" s="562"/>
      <c r="E924" s="562"/>
      <c r="F924" s="562"/>
      <c r="G924" s="562"/>
      <c r="H924" s="562"/>
      <c r="I924" s="562"/>
      <c r="J924" s="562"/>
      <c r="K924" s="549"/>
      <c r="L924" s="416"/>
      <c r="M924" s="416"/>
      <c r="N924" s="416"/>
      <c r="O924" s="416"/>
      <c r="P924" s="416"/>
      <c r="Q924" s="416"/>
      <c r="R924" s="416"/>
      <c r="S924" s="416"/>
      <c r="T924" s="416"/>
      <c r="U924" s="416"/>
      <c r="V924" s="416"/>
      <c r="W924" s="416"/>
      <c r="X924" s="416"/>
      <c r="Y924" s="416"/>
      <c r="Z924" s="416"/>
      <c r="AA924" s="416"/>
      <c r="AB924" s="416"/>
    </row>
    <row r="925" spans="1:28" s="419" customFormat="1" x14ac:dyDescent="0.2">
      <c r="A925" s="398"/>
      <c r="B925" s="562"/>
      <c r="C925" s="562"/>
      <c r="D925" s="562"/>
      <c r="E925" s="562"/>
      <c r="F925" s="562"/>
      <c r="G925" s="562"/>
      <c r="H925" s="562"/>
      <c r="I925" s="562"/>
      <c r="J925" s="562"/>
      <c r="K925" s="549"/>
      <c r="L925" s="416"/>
      <c r="M925" s="416"/>
      <c r="N925" s="416"/>
      <c r="O925" s="416"/>
      <c r="P925" s="416"/>
      <c r="Q925" s="416"/>
      <c r="R925" s="416"/>
      <c r="S925" s="416"/>
      <c r="T925" s="416"/>
      <c r="U925" s="416"/>
      <c r="V925" s="416"/>
      <c r="W925" s="416"/>
      <c r="X925" s="416"/>
      <c r="Y925" s="416"/>
      <c r="Z925" s="416"/>
      <c r="AA925" s="416"/>
      <c r="AB925" s="416"/>
    </row>
    <row r="926" spans="1:28" s="419" customFormat="1" x14ac:dyDescent="0.2">
      <c r="A926" s="398"/>
      <c r="B926" s="562"/>
      <c r="C926" s="562"/>
      <c r="D926" s="562"/>
      <c r="E926" s="562"/>
      <c r="F926" s="562"/>
      <c r="G926" s="562"/>
      <c r="H926" s="562"/>
      <c r="I926" s="562"/>
      <c r="J926" s="562"/>
      <c r="K926" s="549"/>
      <c r="L926" s="416"/>
      <c r="M926" s="416"/>
      <c r="N926" s="416"/>
      <c r="O926" s="416"/>
      <c r="P926" s="416"/>
      <c r="Q926" s="416"/>
      <c r="R926" s="416"/>
      <c r="S926" s="416"/>
      <c r="T926" s="416"/>
      <c r="U926" s="416"/>
      <c r="V926" s="416"/>
      <c r="W926" s="416"/>
      <c r="X926" s="416"/>
      <c r="Y926" s="416"/>
      <c r="Z926" s="416"/>
      <c r="AA926" s="416"/>
      <c r="AB926" s="416"/>
    </row>
    <row r="927" spans="1:28" s="419" customFormat="1" x14ac:dyDescent="0.2">
      <c r="A927" s="398"/>
      <c r="B927" s="562"/>
      <c r="C927" s="562"/>
      <c r="D927" s="562"/>
      <c r="E927" s="562"/>
      <c r="F927" s="562"/>
      <c r="G927" s="562"/>
      <c r="H927" s="562"/>
      <c r="I927" s="562"/>
      <c r="J927" s="562"/>
      <c r="K927" s="562"/>
      <c r="L927" s="416"/>
      <c r="M927" s="416"/>
      <c r="N927" s="416"/>
      <c r="O927" s="416"/>
      <c r="P927" s="416"/>
      <c r="Q927" s="416"/>
      <c r="R927" s="416"/>
      <c r="S927" s="416"/>
      <c r="T927" s="416"/>
      <c r="U927" s="416"/>
      <c r="V927" s="416"/>
      <c r="W927" s="416"/>
      <c r="X927" s="416"/>
      <c r="Y927" s="416"/>
      <c r="Z927" s="416"/>
      <c r="AA927" s="416"/>
      <c r="AB927" s="416"/>
    </row>
    <row r="928" spans="1:28" s="419" customFormat="1" x14ac:dyDescent="0.2">
      <c r="A928" s="398"/>
      <c r="B928" s="562"/>
      <c r="C928" s="562"/>
      <c r="D928" s="562"/>
      <c r="E928" s="562"/>
      <c r="F928" s="562"/>
      <c r="G928" s="562"/>
      <c r="H928" s="562"/>
      <c r="I928" s="562"/>
      <c r="J928" s="562"/>
      <c r="K928" s="549"/>
      <c r="L928" s="416"/>
      <c r="M928" s="416"/>
      <c r="N928" s="416"/>
      <c r="O928" s="416"/>
      <c r="P928" s="416"/>
      <c r="Q928" s="416"/>
      <c r="R928" s="416"/>
      <c r="S928" s="416"/>
      <c r="T928" s="416"/>
      <c r="U928" s="416"/>
      <c r="V928" s="416"/>
      <c r="W928" s="416"/>
      <c r="X928" s="416"/>
      <c r="Y928" s="416"/>
      <c r="Z928" s="416"/>
      <c r="AA928" s="416"/>
      <c r="AB928" s="416"/>
    </row>
    <row r="929" spans="1:28" s="419" customFormat="1" x14ac:dyDescent="0.2">
      <c r="A929" s="398"/>
      <c r="B929" s="562"/>
      <c r="C929" s="562"/>
      <c r="D929" s="562"/>
      <c r="E929" s="562"/>
      <c r="F929" s="562"/>
      <c r="G929" s="562"/>
      <c r="H929" s="562"/>
      <c r="I929" s="562"/>
      <c r="J929" s="562"/>
      <c r="K929" s="549"/>
      <c r="L929" s="416"/>
      <c r="M929" s="416"/>
      <c r="N929" s="416"/>
      <c r="O929" s="416"/>
      <c r="P929" s="416"/>
      <c r="Q929" s="416"/>
      <c r="R929" s="416"/>
      <c r="S929" s="416"/>
      <c r="T929" s="416"/>
      <c r="U929" s="416"/>
      <c r="V929" s="416"/>
      <c r="W929" s="416"/>
      <c r="X929" s="416"/>
      <c r="Y929" s="416"/>
      <c r="Z929" s="416"/>
      <c r="AA929" s="416"/>
      <c r="AB929" s="416"/>
    </row>
    <row r="930" spans="1:28" s="419" customFormat="1" x14ac:dyDescent="0.2">
      <c r="A930" s="398"/>
      <c r="B930" s="562"/>
      <c r="C930" s="562"/>
      <c r="D930" s="562"/>
      <c r="E930" s="562"/>
      <c r="F930" s="562"/>
      <c r="G930" s="562"/>
      <c r="H930" s="562"/>
      <c r="I930" s="562"/>
      <c r="J930" s="562"/>
      <c r="K930" s="549"/>
      <c r="L930" s="416"/>
      <c r="M930" s="416"/>
      <c r="N930" s="416"/>
      <c r="O930" s="416"/>
      <c r="P930" s="416"/>
      <c r="Q930" s="416"/>
      <c r="R930" s="416"/>
      <c r="S930" s="416"/>
      <c r="T930" s="416"/>
      <c r="U930" s="416"/>
      <c r="V930" s="416"/>
      <c r="W930" s="416"/>
      <c r="X930" s="416"/>
      <c r="Y930" s="416"/>
      <c r="Z930" s="416"/>
      <c r="AA930" s="416"/>
      <c r="AB930" s="416"/>
    </row>
    <row r="931" spans="1:28" s="419" customFormat="1" x14ac:dyDescent="0.2">
      <c r="A931" s="398"/>
      <c r="B931" s="562"/>
      <c r="C931" s="562"/>
      <c r="D931" s="562"/>
      <c r="E931" s="562"/>
      <c r="F931" s="562"/>
      <c r="G931" s="562"/>
      <c r="H931" s="562"/>
      <c r="I931" s="562"/>
      <c r="J931" s="562"/>
      <c r="K931" s="549"/>
      <c r="L931" s="416"/>
      <c r="M931" s="416"/>
      <c r="N931" s="416"/>
      <c r="O931" s="416"/>
      <c r="P931" s="416"/>
      <c r="Q931" s="416"/>
      <c r="R931" s="416"/>
      <c r="S931" s="416"/>
      <c r="T931" s="416"/>
      <c r="U931" s="416"/>
      <c r="V931" s="416"/>
      <c r="W931" s="416"/>
      <c r="X931" s="416"/>
      <c r="Y931" s="416"/>
      <c r="Z931" s="416"/>
      <c r="AA931" s="416"/>
      <c r="AB931" s="416"/>
    </row>
    <row r="932" spans="1:28" s="419" customFormat="1" x14ac:dyDescent="0.2">
      <c r="A932" s="398"/>
      <c r="B932" s="562"/>
      <c r="C932" s="562"/>
      <c r="D932" s="562"/>
      <c r="E932" s="562"/>
      <c r="F932" s="562"/>
      <c r="G932" s="562"/>
      <c r="H932" s="562"/>
      <c r="I932" s="562"/>
      <c r="J932" s="562"/>
      <c r="K932" s="549"/>
      <c r="L932" s="416"/>
      <c r="M932" s="416"/>
      <c r="N932" s="416"/>
      <c r="O932" s="416"/>
      <c r="P932" s="416"/>
      <c r="Q932" s="416"/>
      <c r="R932" s="416"/>
      <c r="S932" s="416"/>
      <c r="T932" s="416"/>
      <c r="U932" s="416"/>
      <c r="V932" s="416"/>
      <c r="W932" s="416"/>
      <c r="X932" s="416"/>
      <c r="Y932" s="416"/>
      <c r="Z932" s="416"/>
      <c r="AA932" s="416"/>
      <c r="AB932" s="416"/>
    </row>
    <row r="933" spans="1:28" s="419" customFormat="1" x14ac:dyDescent="0.2">
      <c r="A933" s="398"/>
      <c r="B933" s="562"/>
      <c r="C933" s="562"/>
      <c r="D933" s="562"/>
      <c r="E933" s="562"/>
      <c r="F933" s="562"/>
      <c r="G933" s="562"/>
      <c r="H933" s="562"/>
      <c r="I933" s="562"/>
      <c r="J933" s="562"/>
      <c r="K933" s="549"/>
      <c r="L933" s="416"/>
      <c r="M933" s="416"/>
      <c r="N933" s="416"/>
      <c r="O933" s="416"/>
      <c r="P933" s="416"/>
      <c r="Q933" s="416"/>
      <c r="R933" s="416"/>
      <c r="S933" s="416"/>
      <c r="T933" s="416"/>
      <c r="U933" s="416"/>
      <c r="V933" s="416"/>
      <c r="W933" s="416"/>
      <c r="X933" s="416"/>
      <c r="Y933" s="416"/>
      <c r="Z933" s="416"/>
      <c r="AA933" s="416"/>
      <c r="AB933" s="416"/>
    </row>
    <row r="934" spans="1:28" s="419" customFormat="1" x14ac:dyDescent="0.2">
      <c r="A934" s="398"/>
      <c r="B934" s="562"/>
      <c r="C934" s="562"/>
      <c r="D934" s="562"/>
      <c r="E934" s="562"/>
      <c r="F934" s="562"/>
      <c r="G934" s="562"/>
      <c r="H934" s="562"/>
      <c r="I934" s="562"/>
      <c r="J934" s="562"/>
      <c r="K934" s="549"/>
      <c r="L934" s="416"/>
      <c r="M934" s="416"/>
      <c r="N934" s="416"/>
      <c r="O934" s="416"/>
      <c r="P934" s="416"/>
      <c r="Q934" s="416"/>
      <c r="R934" s="416"/>
      <c r="S934" s="416"/>
      <c r="T934" s="416"/>
      <c r="U934" s="416"/>
      <c r="V934" s="416"/>
      <c r="W934" s="416"/>
      <c r="X934" s="416"/>
      <c r="Y934" s="416"/>
      <c r="Z934" s="416"/>
      <c r="AA934" s="416"/>
      <c r="AB934" s="416"/>
    </row>
    <row r="935" spans="1:28" s="419" customFormat="1" x14ac:dyDescent="0.2">
      <c r="A935" s="398"/>
      <c r="B935" s="562"/>
      <c r="C935" s="562"/>
      <c r="D935" s="562"/>
      <c r="E935" s="562"/>
      <c r="F935" s="562"/>
      <c r="G935" s="562"/>
      <c r="H935" s="562"/>
      <c r="I935" s="562"/>
      <c r="J935" s="562"/>
      <c r="K935" s="549"/>
      <c r="L935" s="416"/>
      <c r="M935" s="416"/>
      <c r="N935" s="416"/>
      <c r="O935" s="416"/>
      <c r="P935" s="416"/>
      <c r="Q935" s="416"/>
      <c r="R935" s="416"/>
      <c r="S935" s="416"/>
      <c r="T935" s="416"/>
      <c r="U935" s="416"/>
      <c r="V935" s="416"/>
      <c r="W935" s="416"/>
      <c r="X935" s="416"/>
      <c r="Y935" s="416"/>
      <c r="Z935" s="416"/>
      <c r="AA935" s="416"/>
      <c r="AB935" s="416"/>
    </row>
    <row r="936" spans="1:28" s="419" customFormat="1" x14ac:dyDescent="0.2">
      <c r="A936" s="398"/>
      <c r="B936" s="562"/>
      <c r="C936" s="562"/>
      <c r="D936" s="562"/>
      <c r="E936" s="562"/>
      <c r="F936" s="562"/>
      <c r="G936" s="562"/>
      <c r="H936" s="562"/>
      <c r="I936" s="562"/>
      <c r="J936" s="562"/>
      <c r="K936" s="549"/>
      <c r="L936" s="416"/>
      <c r="M936" s="416"/>
      <c r="N936" s="416"/>
      <c r="O936" s="416"/>
      <c r="P936" s="416"/>
      <c r="Q936" s="416"/>
      <c r="R936" s="416"/>
      <c r="S936" s="416"/>
      <c r="T936" s="416"/>
      <c r="U936" s="416"/>
      <c r="V936" s="416"/>
      <c r="W936" s="416"/>
      <c r="X936" s="416"/>
      <c r="Y936" s="416"/>
      <c r="Z936" s="416"/>
      <c r="AA936" s="416"/>
      <c r="AB936" s="416"/>
    </row>
    <row r="937" spans="1:28" s="419" customFormat="1" x14ac:dyDescent="0.2">
      <c r="A937" s="398"/>
      <c r="B937" s="562"/>
      <c r="C937" s="562"/>
      <c r="D937" s="562"/>
      <c r="E937" s="562"/>
      <c r="F937" s="562"/>
      <c r="G937" s="562"/>
      <c r="H937" s="562"/>
      <c r="I937" s="562"/>
      <c r="J937" s="562"/>
      <c r="K937" s="549"/>
      <c r="L937" s="416"/>
      <c r="M937" s="416"/>
      <c r="N937" s="416"/>
      <c r="O937" s="416"/>
      <c r="P937" s="416"/>
      <c r="Q937" s="416"/>
      <c r="R937" s="416"/>
      <c r="S937" s="416"/>
      <c r="T937" s="416"/>
      <c r="U937" s="416"/>
      <c r="V937" s="416"/>
      <c r="W937" s="416"/>
      <c r="X937" s="416"/>
      <c r="Y937" s="416"/>
      <c r="Z937" s="416"/>
      <c r="AA937" s="416"/>
      <c r="AB937" s="416"/>
    </row>
    <row r="938" spans="1:28" s="419" customFormat="1" x14ac:dyDescent="0.2">
      <c r="A938" s="500"/>
      <c r="K938" s="416"/>
      <c r="L938" s="416"/>
      <c r="M938" s="416"/>
      <c r="N938" s="416"/>
      <c r="O938" s="416"/>
      <c r="P938" s="416"/>
      <c r="Q938" s="416"/>
      <c r="R938" s="416"/>
      <c r="S938" s="416"/>
      <c r="T938" s="416"/>
      <c r="U938" s="416"/>
      <c r="V938" s="416"/>
      <c r="W938" s="416"/>
      <c r="X938" s="416"/>
      <c r="Y938" s="416"/>
      <c r="Z938" s="416"/>
      <c r="AA938" s="416"/>
      <c r="AB938" s="416"/>
    </row>
    <row r="939" spans="1:28" s="419" customFormat="1" x14ac:dyDescent="0.2">
      <c r="A939" s="500"/>
      <c r="K939" s="416"/>
      <c r="L939" s="416"/>
      <c r="M939" s="416"/>
      <c r="N939" s="416"/>
      <c r="O939" s="416"/>
      <c r="P939" s="416"/>
      <c r="Q939" s="416"/>
      <c r="R939" s="416"/>
      <c r="S939" s="416"/>
      <c r="T939" s="416"/>
      <c r="U939" s="416"/>
      <c r="V939" s="416"/>
      <c r="W939" s="416"/>
      <c r="X939" s="416"/>
      <c r="Y939" s="416"/>
      <c r="Z939" s="416"/>
      <c r="AA939" s="416"/>
      <c r="AB939" s="416"/>
    </row>
    <row r="940" spans="1:28" s="419" customFormat="1" x14ac:dyDescent="0.2">
      <c r="A940" s="500"/>
      <c r="K940" s="416"/>
      <c r="L940" s="416"/>
      <c r="M940" s="416"/>
      <c r="N940" s="416"/>
      <c r="O940" s="416"/>
      <c r="P940" s="416"/>
      <c r="Q940" s="416"/>
      <c r="R940" s="416"/>
      <c r="S940" s="416"/>
      <c r="T940" s="416"/>
      <c r="U940" s="416"/>
      <c r="V940" s="416"/>
      <c r="W940" s="416"/>
      <c r="X940" s="416"/>
      <c r="Y940" s="416"/>
      <c r="Z940" s="416"/>
      <c r="AA940" s="416"/>
      <c r="AB940" s="416"/>
    </row>
    <row r="941" spans="1:28" s="419" customFormat="1" x14ac:dyDescent="0.2">
      <c r="A941" s="500"/>
      <c r="K941" s="416"/>
      <c r="L941" s="416"/>
      <c r="M941" s="416"/>
      <c r="N941" s="416"/>
      <c r="O941" s="416"/>
      <c r="P941" s="416"/>
      <c r="Q941" s="416"/>
      <c r="R941" s="416"/>
      <c r="S941" s="416"/>
      <c r="T941" s="416"/>
      <c r="U941" s="416"/>
      <c r="V941" s="416"/>
      <c r="W941" s="416"/>
      <c r="X941" s="416"/>
      <c r="Y941" s="416"/>
      <c r="Z941" s="416"/>
      <c r="AA941" s="416"/>
      <c r="AB941" s="416"/>
    </row>
    <row r="942" spans="1:28" s="419" customFormat="1" x14ac:dyDescent="0.2">
      <c r="A942" s="500"/>
      <c r="K942" s="416"/>
      <c r="L942" s="416"/>
      <c r="M942" s="416"/>
      <c r="N942" s="416"/>
      <c r="O942" s="416"/>
      <c r="P942" s="416"/>
      <c r="Q942" s="416"/>
      <c r="R942" s="416"/>
      <c r="S942" s="416"/>
      <c r="T942" s="416"/>
      <c r="U942" s="416"/>
      <c r="V942" s="416"/>
      <c r="W942" s="416"/>
      <c r="X942" s="416"/>
      <c r="Y942" s="416"/>
      <c r="Z942" s="416"/>
      <c r="AA942" s="416"/>
      <c r="AB942" s="416"/>
    </row>
    <row r="943" spans="1:28" s="419" customFormat="1" x14ac:dyDescent="0.2">
      <c r="A943" s="500"/>
      <c r="K943" s="416"/>
      <c r="L943" s="416"/>
      <c r="M943" s="416"/>
      <c r="N943" s="416"/>
      <c r="O943" s="416"/>
      <c r="P943" s="416"/>
      <c r="Q943" s="416"/>
      <c r="R943" s="416"/>
      <c r="S943" s="416"/>
      <c r="T943" s="416"/>
      <c r="U943" s="416"/>
      <c r="V943" s="416"/>
      <c r="W943" s="416"/>
      <c r="X943" s="416"/>
      <c r="Y943" s="416"/>
      <c r="Z943" s="416"/>
      <c r="AA943" s="416"/>
      <c r="AB943" s="416"/>
    </row>
    <row r="944" spans="1:28" s="419" customFormat="1" x14ac:dyDescent="0.2">
      <c r="A944" s="500"/>
      <c r="K944" s="416"/>
      <c r="L944" s="416"/>
      <c r="M944" s="416"/>
      <c r="N944" s="416"/>
      <c r="O944" s="416"/>
      <c r="P944" s="416"/>
      <c r="Q944" s="416"/>
      <c r="R944" s="416"/>
      <c r="S944" s="416"/>
      <c r="T944" s="416"/>
      <c r="U944" s="416"/>
      <c r="V944" s="416"/>
      <c r="W944" s="416"/>
      <c r="X944" s="416"/>
      <c r="Y944" s="416"/>
      <c r="Z944" s="416"/>
      <c r="AA944" s="416"/>
      <c r="AB944" s="416"/>
    </row>
    <row r="945" spans="1:28" s="419" customFormat="1" x14ac:dyDescent="0.2">
      <c r="A945" s="500"/>
      <c r="K945" s="416"/>
      <c r="L945" s="416"/>
      <c r="M945" s="416"/>
      <c r="N945" s="416"/>
      <c r="O945" s="416"/>
      <c r="P945" s="416"/>
      <c r="Q945" s="416"/>
      <c r="R945" s="416"/>
      <c r="S945" s="416"/>
      <c r="T945" s="416"/>
      <c r="U945" s="416"/>
      <c r="V945" s="416"/>
      <c r="W945" s="416"/>
      <c r="X945" s="416"/>
      <c r="Y945" s="416"/>
      <c r="Z945" s="416"/>
      <c r="AA945" s="416"/>
      <c r="AB945" s="416"/>
    </row>
    <row r="946" spans="1:28" s="419" customFormat="1" x14ac:dyDescent="0.2">
      <c r="A946" s="500"/>
      <c r="K946" s="416"/>
      <c r="L946" s="416"/>
      <c r="M946" s="416"/>
      <c r="N946" s="416"/>
      <c r="O946" s="416"/>
      <c r="P946" s="416"/>
      <c r="Q946" s="416"/>
      <c r="R946" s="416"/>
      <c r="S946" s="416"/>
      <c r="T946" s="416"/>
      <c r="U946" s="416"/>
      <c r="V946" s="416"/>
      <c r="W946" s="416"/>
      <c r="X946" s="416"/>
      <c r="Y946" s="416"/>
      <c r="Z946" s="416"/>
      <c r="AA946" s="416"/>
      <c r="AB946" s="416"/>
    </row>
    <row r="947" spans="1:28" s="419" customFormat="1" x14ac:dyDescent="0.2">
      <c r="A947" s="500"/>
      <c r="K947" s="416"/>
      <c r="L947" s="416"/>
      <c r="M947" s="416"/>
      <c r="N947" s="416"/>
      <c r="O947" s="416"/>
      <c r="P947" s="416"/>
      <c r="Q947" s="416"/>
      <c r="R947" s="416"/>
      <c r="S947" s="416"/>
      <c r="T947" s="416"/>
      <c r="U947" s="416"/>
      <c r="V947" s="416"/>
      <c r="W947" s="416"/>
      <c r="X947" s="416"/>
      <c r="Y947" s="416"/>
      <c r="Z947" s="416"/>
      <c r="AA947" s="416"/>
      <c r="AB947" s="416"/>
    </row>
    <row r="948" spans="1:28" s="419" customFormat="1" x14ac:dyDescent="0.2">
      <c r="A948" s="500"/>
      <c r="K948" s="416"/>
      <c r="L948" s="416"/>
      <c r="M948" s="416"/>
      <c r="N948" s="416"/>
      <c r="O948" s="416"/>
      <c r="P948" s="416"/>
      <c r="Q948" s="416"/>
      <c r="R948" s="416"/>
      <c r="S948" s="416"/>
      <c r="T948" s="416"/>
      <c r="U948" s="416"/>
      <c r="V948" s="416"/>
      <c r="W948" s="416"/>
      <c r="X948" s="416"/>
      <c r="Y948" s="416"/>
      <c r="Z948" s="416"/>
      <c r="AA948" s="416"/>
      <c r="AB948" s="416"/>
    </row>
    <row r="949" spans="1:28" s="419" customFormat="1" x14ac:dyDescent="0.2">
      <c r="A949" s="500"/>
      <c r="K949" s="416"/>
      <c r="L949" s="416"/>
      <c r="M949" s="416"/>
      <c r="N949" s="416"/>
      <c r="O949" s="416"/>
      <c r="P949" s="416"/>
      <c r="Q949" s="416"/>
      <c r="R949" s="416"/>
      <c r="S949" s="416"/>
      <c r="T949" s="416"/>
      <c r="U949" s="416"/>
      <c r="V949" s="416"/>
      <c r="W949" s="416"/>
      <c r="X949" s="416"/>
      <c r="Y949" s="416"/>
      <c r="Z949" s="416"/>
      <c r="AA949" s="416"/>
      <c r="AB949" s="416"/>
    </row>
    <row r="950" spans="1:28" s="419" customFormat="1" x14ac:dyDescent="0.2">
      <c r="A950" s="500"/>
      <c r="K950" s="416"/>
      <c r="L950" s="416"/>
      <c r="M950" s="416"/>
      <c r="N950" s="416"/>
      <c r="O950" s="416"/>
      <c r="P950" s="416"/>
      <c r="Q950" s="416"/>
      <c r="R950" s="416"/>
      <c r="S950" s="416"/>
      <c r="T950" s="416"/>
      <c r="U950" s="416"/>
      <c r="V950" s="416"/>
      <c r="W950" s="416"/>
      <c r="X950" s="416"/>
      <c r="Y950" s="416"/>
      <c r="Z950" s="416"/>
      <c r="AA950" s="416"/>
      <c r="AB950" s="416"/>
    </row>
    <row r="951" spans="1:28" s="419" customFormat="1" x14ac:dyDescent="0.2">
      <c r="A951" s="500"/>
      <c r="K951" s="416"/>
      <c r="L951" s="416"/>
      <c r="M951" s="416"/>
      <c r="N951" s="416"/>
      <c r="O951" s="416"/>
      <c r="P951" s="416"/>
      <c r="Q951" s="416"/>
      <c r="R951" s="416"/>
      <c r="S951" s="416"/>
      <c r="T951" s="416"/>
      <c r="U951" s="416"/>
      <c r="V951" s="416"/>
      <c r="W951" s="416"/>
      <c r="X951" s="416"/>
      <c r="Y951" s="416"/>
      <c r="Z951" s="416"/>
      <c r="AA951" s="416"/>
      <c r="AB951" s="416"/>
    </row>
    <row r="952" spans="1:28" s="419" customFormat="1" x14ac:dyDescent="0.2">
      <c r="A952" s="500"/>
      <c r="K952" s="416"/>
      <c r="L952" s="416"/>
      <c r="M952" s="416"/>
      <c r="N952" s="416"/>
      <c r="O952" s="416"/>
      <c r="P952" s="416"/>
      <c r="Q952" s="416"/>
      <c r="R952" s="416"/>
      <c r="S952" s="416"/>
      <c r="T952" s="416"/>
      <c r="U952" s="416"/>
      <c r="V952" s="416"/>
      <c r="W952" s="416"/>
      <c r="X952" s="416"/>
      <c r="Y952" s="416"/>
      <c r="Z952" s="416"/>
      <c r="AA952" s="416"/>
      <c r="AB952" s="416"/>
    </row>
    <row r="953" spans="1:28" s="419" customFormat="1" x14ac:dyDescent="0.2">
      <c r="A953" s="500"/>
      <c r="K953" s="416"/>
      <c r="L953" s="416"/>
      <c r="M953" s="416"/>
      <c r="N953" s="416"/>
      <c r="O953" s="416"/>
      <c r="P953" s="416"/>
      <c r="Q953" s="416"/>
      <c r="R953" s="416"/>
      <c r="S953" s="416"/>
      <c r="T953" s="416"/>
      <c r="U953" s="416"/>
      <c r="V953" s="416"/>
      <c r="W953" s="416"/>
      <c r="X953" s="416"/>
      <c r="Y953" s="416"/>
      <c r="Z953" s="416"/>
      <c r="AA953" s="416"/>
      <c r="AB953" s="416"/>
    </row>
    <row r="954" spans="1:28" s="419" customFormat="1" x14ac:dyDescent="0.2">
      <c r="A954" s="500"/>
      <c r="K954" s="416"/>
      <c r="L954" s="416"/>
      <c r="M954" s="416"/>
      <c r="N954" s="416"/>
      <c r="O954" s="416"/>
      <c r="P954" s="416"/>
      <c r="Q954" s="416"/>
      <c r="R954" s="416"/>
      <c r="S954" s="416"/>
      <c r="T954" s="416"/>
      <c r="U954" s="416"/>
      <c r="V954" s="416"/>
      <c r="W954" s="416"/>
      <c r="X954" s="416"/>
      <c r="Y954" s="416"/>
      <c r="Z954" s="416"/>
      <c r="AA954" s="416"/>
      <c r="AB954" s="416"/>
    </row>
    <row r="955" spans="1:28" s="419" customFormat="1" x14ac:dyDescent="0.2">
      <c r="A955" s="500"/>
      <c r="K955" s="416"/>
      <c r="L955" s="416"/>
      <c r="M955" s="416"/>
      <c r="N955" s="416"/>
      <c r="O955" s="416"/>
      <c r="P955" s="416"/>
      <c r="Q955" s="416"/>
      <c r="R955" s="416"/>
      <c r="S955" s="416"/>
      <c r="T955" s="416"/>
      <c r="U955" s="416"/>
      <c r="V955" s="416"/>
      <c r="W955" s="416"/>
      <c r="X955" s="416"/>
      <c r="Y955" s="416"/>
      <c r="Z955" s="416"/>
      <c r="AA955" s="416"/>
      <c r="AB955" s="416"/>
    </row>
    <row r="956" spans="1:28" s="419" customFormat="1" x14ac:dyDescent="0.2">
      <c r="A956" s="500"/>
      <c r="K956" s="416"/>
      <c r="L956" s="416"/>
      <c r="M956" s="416"/>
      <c r="N956" s="416"/>
      <c r="O956" s="416"/>
      <c r="P956" s="416"/>
      <c r="Q956" s="416"/>
      <c r="R956" s="416"/>
      <c r="S956" s="416"/>
      <c r="T956" s="416"/>
      <c r="U956" s="416"/>
      <c r="V956" s="416"/>
      <c r="W956" s="416"/>
      <c r="X956" s="416"/>
      <c r="Y956" s="416"/>
      <c r="Z956" s="416"/>
      <c r="AA956" s="416"/>
      <c r="AB956" s="416"/>
    </row>
    <row r="957" spans="1:28" s="419" customFormat="1" x14ac:dyDescent="0.2">
      <c r="A957" s="500"/>
      <c r="K957" s="416"/>
      <c r="L957" s="416"/>
      <c r="M957" s="416"/>
      <c r="N957" s="416"/>
      <c r="O957" s="416"/>
      <c r="P957" s="416"/>
      <c r="Q957" s="416"/>
      <c r="R957" s="416"/>
      <c r="S957" s="416"/>
      <c r="T957" s="416"/>
      <c r="U957" s="416"/>
      <c r="V957" s="416"/>
      <c r="W957" s="416"/>
      <c r="X957" s="416"/>
      <c r="Y957" s="416"/>
      <c r="Z957" s="416"/>
      <c r="AA957" s="416"/>
      <c r="AB957" s="416"/>
    </row>
    <row r="958" spans="1:28" s="419" customFormat="1" x14ac:dyDescent="0.2">
      <c r="A958" s="500"/>
      <c r="K958" s="416"/>
      <c r="L958" s="416"/>
      <c r="M958" s="416"/>
      <c r="N958" s="416"/>
      <c r="O958" s="416"/>
      <c r="P958" s="416"/>
      <c r="Q958" s="416"/>
      <c r="R958" s="416"/>
      <c r="S958" s="416"/>
      <c r="T958" s="416"/>
      <c r="U958" s="416"/>
      <c r="V958" s="416"/>
      <c r="W958" s="416"/>
      <c r="X958" s="416"/>
      <c r="Y958" s="416"/>
      <c r="Z958" s="416"/>
      <c r="AA958" s="416"/>
      <c r="AB958" s="416"/>
    </row>
    <row r="959" spans="1:28" s="419" customFormat="1" x14ac:dyDescent="0.2">
      <c r="A959" s="500"/>
      <c r="K959" s="416"/>
      <c r="L959" s="416"/>
      <c r="M959" s="416"/>
      <c r="N959" s="416"/>
      <c r="O959" s="416"/>
      <c r="P959" s="416"/>
      <c r="Q959" s="416"/>
      <c r="R959" s="416"/>
      <c r="S959" s="416"/>
      <c r="T959" s="416"/>
      <c r="U959" s="416"/>
      <c r="V959" s="416"/>
      <c r="W959" s="416"/>
      <c r="X959" s="416"/>
      <c r="Y959" s="416"/>
      <c r="Z959" s="416"/>
      <c r="AA959" s="416"/>
      <c r="AB959" s="416"/>
    </row>
    <row r="960" spans="1:28" s="419" customFormat="1" x14ac:dyDescent="0.2">
      <c r="A960" s="500"/>
      <c r="K960" s="416"/>
      <c r="L960" s="416"/>
      <c r="M960" s="416"/>
      <c r="N960" s="416"/>
      <c r="O960" s="416"/>
      <c r="P960" s="416"/>
      <c r="Q960" s="416"/>
      <c r="R960" s="416"/>
      <c r="S960" s="416"/>
      <c r="T960" s="416"/>
      <c r="U960" s="416"/>
      <c r="V960" s="416"/>
      <c r="W960" s="416"/>
      <c r="X960" s="416"/>
      <c r="Y960" s="416"/>
      <c r="Z960" s="416"/>
      <c r="AA960" s="416"/>
      <c r="AB960" s="416"/>
    </row>
    <row r="961" spans="1:28" s="419" customFormat="1" x14ac:dyDescent="0.2">
      <c r="A961" s="500"/>
      <c r="K961" s="416"/>
      <c r="L961" s="416"/>
      <c r="M961" s="416"/>
      <c r="N961" s="416"/>
      <c r="O961" s="416"/>
      <c r="P961" s="416"/>
      <c r="Q961" s="416"/>
      <c r="R961" s="416"/>
      <c r="S961" s="416"/>
      <c r="T961" s="416"/>
      <c r="U961" s="416"/>
      <c r="V961" s="416"/>
      <c r="W961" s="416"/>
      <c r="X961" s="416"/>
      <c r="Y961" s="416"/>
      <c r="Z961" s="416"/>
      <c r="AA961" s="416"/>
      <c r="AB961" s="416"/>
    </row>
    <row r="962" spans="1:28" s="419" customFormat="1" x14ac:dyDescent="0.2">
      <c r="A962" s="500"/>
      <c r="K962" s="416"/>
      <c r="L962" s="416"/>
      <c r="M962" s="416"/>
      <c r="N962" s="416"/>
      <c r="O962" s="416"/>
      <c r="P962" s="416"/>
      <c r="Q962" s="416"/>
      <c r="R962" s="416"/>
      <c r="S962" s="416"/>
      <c r="T962" s="416"/>
      <c r="U962" s="416"/>
      <c r="V962" s="416"/>
      <c r="W962" s="416"/>
      <c r="X962" s="416"/>
      <c r="Y962" s="416"/>
      <c r="Z962" s="416"/>
      <c r="AA962" s="416"/>
      <c r="AB962" s="416"/>
    </row>
    <row r="963" spans="1:28" s="419" customFormat="1" x14ac:dyDescent="0.2">
      <c r="A963" s="500"/>
      <c r="K963" s="416"/>
      <c r="L963" s="416"/>
      <c r="M963" s="416"/>
      <c r="N963" s="416"/>
      <c r="O963" s="416"/>
      <c r="P963" s="416"/>
      <c r="Q963" s="416"/>
      <c r="R963" s="416"/>
      <c r="S963" s="416"/>
      <c r="T963" s="416"/>
      <c r="U963" s="416"/>
      <c r="V963" s="416"/>
      <c r="W963" s="416"/>
      <c r="X963" s="416"/>
      <c r="Y963" s="416"/>
      <c r="Z963" s="416"/>
      <c r="AA963" s="416"/>
      <c r="AB963" s="416"/>
    </row>
    <row r="964" spans="1:28" s="419" customFormat="1" x14ac:dyDescent="0.2">
      <c r="A964" s="500"/>
      <c r="K964" s="416"/>
      <c r="L964" s="416"/>
      <c r="M964" s="416"/>
      <c r="N964" s="416"/>
      <c r="O964" s="416"/>
      <c r="P964" s="416"/>
      <c r="Q964" s="416"/>
      <c r="R964" s="416"/>
      <c r="S964" s="416"/>
      <c r="T964" s="416"/>
      <c r="U964" s="416"/>
      <c r="V964" s="416"/>
      <c r="W964" s="416"/>
      <c r="X964" s="416"/>
      <c r="Y964" s="416"/>
      <c r="Z964" s="416"/>
      <c r="AA964" s="416"/>
      <c r="AB964" s="416"/>
    </row>
    <row r="965" spans="1:28" s="419" customFormat="1" x14ac:dyDescent="0.2">
      <c r="A965" s="500"/>
      <c r="K965" s="416"/>
      <c r="L965" s="416"/>
      <c r="M965" s="416"/>
      <c r="N965" s="416"/>
      <c r="O965" s="416"/>
      <c r="P965" s="416"/>
      <c r="Q965" s="416"/>
      <c r="R965" s="416"/>
      <c r="S965" s="416"/>
      <c r="T965" s="416"/>
      <c r="U965" s="416"/>
      <c r="V965" s="416"/>
      <c r="W965" s="416"/>
      <c r="X965" s="416"/>
      <c r="Y965" s="416"/>
      <c r="Z965" s="416"/>
      <c r="AA965" s="416"/>
      <c r="AB965" s="416"/>
    </row>
    <row r="966" spans="1:28" s="419" customFormat="1" x14ac:dyDescent="0.2">
      <c r="A966" s="500"/>
      <c r="K966" s="416"/>
      <c r="L966" s="416"/>
      <c r="M966" s="416"/>
      <c r="N966" s="416"/>
      <c r="O966" s="416"/>
      <c r="P966" s="416"/>
      <c r="Q966" s="416"/>
      <c r="R966" s="416"/>
      <c r="S966" s="416"/>
      <c r="T966" s="416"/>
      <c r="U966" s="416"/>
      <c r="V966" s="416"/>
      <c r="W966" s="416"/>
      <c r="X966" s="416"/>
      <c r="Y966" s="416"/>
      <c r="Z966" s="416"/>
      <c r="AA966" s="416"/>
      <c r="AB966" s="416"/>
    </row>
    <row r="967" spans="1:28" s="419" customFormat="1" x14ac:dyDescent="0.2">
      <c r="A967" s="500"/>
      <c r="K967" s="416"/>
      <c r="L967" s="416"/>
      <c r="M967" s="416"/>
      <c r="N967" s="416"/>
      <c r="O967" s="416"/>
      <c r="P967" s="416"/>
      <c r="Q967" s="416"/>
      <c r="R967" s="416"/>
      <c r="S967" s="416"/>
      <c r="T967" s="416"/>
      <c r="U967" s="416"/>
      <c r="V967" s="416"/>
      <c r="W967" s="416"/>
      <c r="X967" s="416"/>
      <c r="Y967" s="416"/>
      <c r="Z967" s="416"/>
      <c r="AA967" s="416"/>
      <c r="AB967" s="416"/>
    </row>
    <row r="968" spans="1:28" s="419" customFormat="1" x14ac:dyDescent="0.2">
      <c r="A968" s="500"/>
      <c r="K968" s="416"/>
      <c r="L968" s="416"/>
      <c r="M968" s="416"/>
      <c r="N968" s="416"/>
      <c r="O968" s="416"/>
      <c r="P968" s="416"/>
      <c r="Q968" s="416"/>
      <c r="R968" s="416"/>
      <c r="S968" s="416"/>
      <c r="T968" s="416"/>
      <c r="U968" s="416"/>
      <c r="V968" s="416"/>
      <c r="W968" s="416"/>
      <c r="X968" s="416"/>
      <c r="Y968" s="416"/>
      <c r="Z968" s="416"/>
      <c r="AA968" s="416"/>
      <c r="AB968" s="416"/>
    </row>
    <row r="969" spans="1:28" s="419" customFormat="1" x14ac:dyDescent="0.2">
      <c r="A969" s="500"/>
      <c r="K969" s="416"/>
      <c r="L969" s="416"/>
      <c r="M969" s="416"/>
      <c r="N969" s="416"/>
      <c r="O969" s="416"/>
      <c r="P969" s="416"/>
      <c r="Q969" s="416"/>
      <c r="R969" s="416"/>
      <c r="S969" s="416"/>
      <c r="T969" s="416"/>
      <c r="U969" s="416"/>
      <c r="V969" s="416"/>
      <c r="W969" s="416"/>
      <c r="X969" s="416"/>
      <c r="Y969" s="416"/>
      <c r="Z969" s="416"/>
      <c r="AA969" s="416"/>
      <c r="AB969" s="416"/>
    </row>
    <row r="970" spans="1:28" s="419" customFormat="1" x14ac:dyDescent="0.2">
      <c r="A970" s="500"/>
      <c r="K970" s="416"/>
      <c r="L970" s="416"/>
      <c r="M970" s="416"/>
      <c r="N970" s="416"/>
      <c r="O970" s="416"/>
      <c r="P970" s="416"/>
      <c r="Q970" s="416"/>
      <c r="R970" s="416"/>
      <c r="S970" s="416"/>
      <c r="T970" s="416"/>
      <c r="U970" s="416"/>
      <c r="V970" s="416"/>
      <c r="W970" s="416"/>
      <c r="X970" s="416"/>
      <c r="Y970" s="416"/>
      <c r="Z970" s="416"/>
      <c r="AA970" s="416"/>
      <c r="AB970" s="416"/>
    </row>
    <row r="971" spans="1:28" s="419" customFormat="1" x14ac:dyDescent="0.2">
      <c r="A971" s="500"/>
      <c r="K971" s="416"/>
      <c r="L971" s="416"/>
      <c r="M971" s="416"/>
      <c r="N971" s="416"/>
      <c r="O971" s="416"/>
      <c r="P971" s="416"/>
      <c r="Q971" s="416"/>
      <c r="R971" s="416"/>
      <c r="S971" s="416"/>
      <c r="T971" s="416"/>
      <c r="U971" s="416"/>
      <c r="V971" s="416"/>
      <c r="W971" s="416"/>
      <c r="X971" s="416"/>
      <c r="Y971" s="416"/>
      <c r="Z971" s="416"/>
      <c r="AA971" s="416"/>
      <c r="AB971" s="416"/>
    </row>
    <row r="972" spans="1:28" s="419" customFormat="1" x14ac:dyDescent="0.2">
      <c r="A972" s="500"/>
      <c r="K972" s="416"/>
      <c r="L972" s="416"/>
      <c r="M972" s="416"/>
      <c r="N972" s="416"/>
      <c r="O972" s="416"/>
      <c r="P972" s="416"/>
      <c r="Q972" s="416"/>
      <c r="R972" s="416"/>
      <c r="S972" s="416"/>
      <c r="T972" s="416"/>
      <c r="U972" s="416"/>
      <c r="V972" s="416"/>
      <c r="W972" s="416"/>
      <c r="X972" s="416"/>
      <c r="Y972" s="416"/>
      <c r="Z972" s="416"/>
      <c r="AA972" s="416"/>
      <c r="AB972" s="416"/>
    </row>
    <row r="973" spans="1:28" s="419" customFormat="1" x14ac:dyDescent="0.2">
      <c r="A973" s="500"/>
      <c r="K973" s="416"/>
      <c r="L973" s="416"/>
      <c r="M973" s="416"/>
      <c r="N973" s="416"/>
      <c r="O973" s="416"/>
      <c r="P973" s="416"/>
      <c r="Q973" s="416"/>
      <c r="R973" s="416"/>
      <c r="S973" s="416"/>
      <c r="T973" s="416"/>
      <c r="U973" s="416"/>
      <c r="V973" s="416"/>
      <c r="W973" s="416"/>
      <c r="X973" s="416"/>
      <c r="Y973" s="416"/>
      <c r="Z973" s="416"/>
      <c r="AA973" s="416"/>
      <c r="AB973" s="416"/>
    </row>
    <row r="974" spans="1:28" s="419" customFormat="1" x14ac:dyDescent="0.2">
      <c r="A974" s="500"/>
      <c r="K974" s="416"/>
      <c r="L974" s="416"/>
      <c r="M974" s="416"/>
      <c r="N974" s="416"/>
      <c r="O974" s="416"/>
      <c r="P974" s="416"/>
      <c r="Q974" s="416"/>
      <c r="R974" s="416"/>
      <c r="S974" s="416"/>
      <c r="T974" s="416"/>
      <c r="U974" s="416"/>
      <c r="V974" s="416"/>
      <c r="W974" s="416"/>
      <c r="X974" s="416"/>
      <c r="Y974" s="416"/>
      <c r="Z974" s="416"/>
      <c r="AA974" s="416"/>
      <c r="AB974" s="416"/>
    </row>
    <row r="975" spans="1:28" s="419" customFormat="1" x14ac:dyDescent="0.2">
      <c r="A975" s="500"/>
      <c r="K975" s="416"/>
      <c r="L975" s="416"/>
      <c r="M975" s="416"/>
      <c r="N975" s="416"/>
      <c r="O975" s="416"/>
      <c r="P975" s="416"/>
      <c r="Q975" s="416"/>
      <c r="R975" s="416"/>
      <c r="S975" s="416"/>
      <c r="T975" s="416"/>
      <c r="U975" s="416"/>
      <c r="V975" s="416"/>
      <c r="W975" s="416"/>
      <c r="X975" s="416"/>
      <c r="Y975" s="416"/>
      <c r="Z975" s="416"/>
      <c r="AA975" s="416"/>
      <c r="AB975" s="416"/>
    </row>
    <row r="976" spans="1:28" s="419" customFormat="1" x14ac:dyDescent="0.2">
      <c r="A976" s="500"/>
      <c r="K976" s="416"/>
      <c r="L976" s="416"/>
      <c r="M976" s="416"/>
      <c r="N976" s="416"/>
      <c r="O976" s="416"/>
      <c r="P976" s="416"/>
      <c r="Q976" s="416"/>
      <c r="R976" s="416"/>
      <c r="S976" s="416"/>
      <c r="T976" s="416"/>
      <c r="U976" s="416"/>
      <c r="V976" s="416"/>
      <c r="W976" s="416"/>
      <c r="X976" s="416"/>
      <c r="Y976" s="416"/>
      <c r="Z976" s="416"/>
      <c r="AA976" s="416"/>
      <c r="AB976" s="416"/>
    </row>
    <row r="977" spans="1:28" s="419" customFormat="1" x14ac:dyDescent="0.2">
      <c r="A977" s="500"/>
      <c r="K977" s="416"/>
      <c r="L977" s="416"/>
      <c r="M977" s="416"/>
      <c r="N977" s="416"/>
      <c r="O977" s="416"/>
      <c r="P977" s="416"/>
      <c r="Q977" s="416"/>
      <c r="R977" s="416"/>
      <c r="S977" s="416"/>
      <c r="T977" s="416"/>
      <c r="U977" s="416"/>
      <c r="V977" s="416"/>
      <c r="W977" s="416"/>
      <c r="X977" s="416"/>
      <c r="Y977" s="416"/>
      <c r="Z977" s="416"/>
      <c r="AA977" s="416"/>
      <c r="AB977" s="416"/>
    </row>
    <row r="978" spans="1:28" s="419" customFormat="1" x14ac:dyDescent="0.2">
      <c r="A978" s="500"/>
      <c r="K978" s="416"/>
      <c r="L978" s="416"/>
      <c r="M978" s="416"/>
      <c r="N978" s="416"/>
      <c r="O978" s="416"/>
      <c r="P978" s="416"/>
      <c r="Q978" s="416"/>
      <c r="R978" s="416"/>
      <c r="S978" s="416"/>
      <c r="T978" s="416"/>
      <c r="U978" s="416"/>
      <c r="V978" s="416"/>
      <c r="W978" s="416"/>
      <c r="X978" s="416"/>
      <c r="Y978" s="416"/>
      <c r="Z978" s="416"/>
      <c r="AA978" s="416"/>
      <c r="AB978" s="416"/>
    </row>
    <row r="979" spans="1:28" s="419" customFormat="1" x14ac:dyDescent="0.2">
      <c r="A979" s="500"/>
      <c r="K979" s="416"/>
      <c r="L979" s="416"/>
      <c r="M979" s="416"/>
      <c r="N979" s="416"/>
      <c r="O979" s="416"/>
      <c r="P979" s="416"/>
      <c r="Q979" s="416"/>
      <c r="R979" s="416"/>
      <c r="S979" s="416"/>
      <c r="T979" s="416"/>
      <c r="U979" s="416"/>
      <c r="V979" s="416"/>
      <c r="W979" s="416"/>
      <c r="X979" s="416"/>
      <c r="Y979" s="416"/>
      <c r="Z979" s="416"/>
      <c r="AA979" s="416"/>
      <c r="AB979" s="416"/>
    </row>
    <row r="980" spans="1:28" s="419" customFormat="1" x14ac:dyDescent="0.2">
      <c r="A980" s="500"/>
      <c r="K980" s="416"/>
      <c r="L980" s="416"/>
      <c r="M980" s="416"/>
      <c r="N980" s="416"/>
      <c r="O980" s="416"/>
      <c r="P980" s="416"/>
      <c r="Q980" s="416"/>
      <c r="R980" s="416"/>
      <c r="S980" s="416"/>
      <c r="T980" s="416"/>
      <c r="U980" s="416"/>
      <c r="V980" s="416"/>
      <c r="W980" s="416"/>
      <c r="X980" s="416"/>
      <c r="Y980" s="416"/>
      <c r="Z980" s="416"/>
      <c r="AA980" s="416"/>
      <c r="AB980" s="416"/>
    </row>
    <row r="981" spans="1:28" s="419" customFormat="1" x14ac:dyDescent="0.2">
      <c r="A981" s="500"/>
      <c r="K981" s="416"/>
      <c r="L981" s="416"/>
      <c r="M981" s="416"/>
      <c r="N981" s="416"/>
      <c r="O981" s="416"/>
      <c r="P981" s="416"/>
      <c r="Q981" s="416"/>
      <c r="R981" s="416"/>
      <c r="S981" s="416"/>
      <c r="T981" s="416"/>
      <c r="U981" s="416"/>
      <c r="V981" s="416"/>
      <c r="W981" s="416"/>
      <c r="X981" s="416"/>
      <c r="Y981" s="416"/>
      <c r="Z981" s="416"/>
      <c r="AA981" s="416"/>
      <c r="AB981" s="416"/>
    </row>
    <row r="982" spans="1:28" s="419" customFormat="1" x14ac:dyDescent="0.2">
      <c r="A982" s="500"/>
      <c r="K982" s="416"/>
      <c r="L982" s="416"/>
      <c r="M982" s="416"/>
      <c r="N982" s="416"/>
      <c r="O982" s="416"/>
      <c r="P982" s="416"/>
      <c r="Q982" s="416"/>
      <c r="R982" s="416"/>
      <c r="S982" s="416"/>
      <c r="T982" s="416"/>
      <c r="U982" s="416"/>
      <c r="V982" s="416"/>
      <c r="W982" s="416"/>
      <c r="X982" s="416"/>
      <c r="Y982" s="416"/>
      <c r="Z982" s="416"/>
      <c r="AA982" s="416"/>
      <c r="AB982" s="416"/>
    </row>
    <row r="983" spans="1:28" s="419" customFormat="1" x14ac:dyDescent="0.2">
      <c r="A983" s="500"/>
      <c r="K983" s="416"/>
      <c r="L983" s="416"/>
      <c r="M983" s="416"/>
      <c r="N983" s="416"/>
      <c r="O983" s="416"/>
      <c r="P983" s="416"/>
      <c r="Q983" s="416"/>
      <c r="R983" s="416"/>
      <c r="S983" s="416"/>
      <c r="T983" s="416"/>
      <c r="U983" s="416"/>
      <c r="V983" s="416"/>
      <c r="W983" s="416"/>
      <c r="X983" s="416"/>
      <c r="Y983" s="416"/>
      <c r="Z983" s="416"/>
      <c r="AA983" s="416"/>
      <c r="AB983" s="416"/>
    </row>
    <row r="984" spans="1:28" s="419" customFormat="1" x14ac:dyDescent="0.2">
      <c r="A984" s="500"/>
      <c r="K984" s="416"/>
      <c r="L984" s="416"/>
      <c r="M984" s="416"/>
      <c r="N984" s="416"/>
      <c r="O984" s="416"/>
      <c r="P984" s="416"/>
      <c r="Q984" s="416"/>
      <c r="R984" s="416"/>
      <c r="S984" s="416"/>
      <c r="T984" s="416"/>
      <c r="U984" s="416"/>
      <c r="V984" s="416"/>
      <c r="W984" s="416"/>
      <c r="X984" s="416"/>
      <c r="Y984" s="416"/>
      <c r="Z984" s="416"/>
      <c r="AA984" s="416"/>
      <c r="AB984" s="416"/>
    </row>
    <row r="985" spans="1:28" s="419" customFormat="1" x14ac:dyDescent="0.2">
      <c r="A985" s="500"/>
      <c r="K985" s="416"/>
      <c r="L985" s="416"/>
      <c r="M985" s="416"/>
      <c r="N985" s="416"/>
      <c r="O985" s="416"/>
      <c r="P985" s="416"/>
      <c r="Q985" s="416"/>
      <c r="R985" s="416"/>
      <c r="S985" s="416"/>
      <c r="T985" s="416"/>
      <c r="U985" s="416"/>
      <c r="V985" s="416"/>
      <c r="W985" s="416"/>
      <c r="X985" s="416"/>
      <c r="Y985" s="416"/>
      <c r="Z985" s="416"/>
      <c r="AA985" s="416"/>
      <c r="AB985" s="416"/>
    </row>
    <row r="986" spans="1:28" s="419" customFormat="1" x14ac:dyDescent="0.2">
      <c r="A986" s="500"/>
      <c r="K986" s="416"/>
      <c r="L986" s="416"/>
      <c r="M986" s="416"/>
      <c r="N986" s="416"/>
      <c r="O986" s="416"/>
      <c r="P986" s="416"/>
      <c r="Q986" s="416"/>
      <c r="R986" s="416"/>
      <c r="S986" s="416"/>
      <c r="T986" s="416"/>
      <c r="U986" s="416"/>
      <c r="V986" s="416"/>
      <c r="W986" s="416"/>
      <c r="X986" s="416"/>
      <c r="Y986" s="416"/>
      <c r="Z986" s="416"/>
      <c r="AA986" s="416"/>
      <c r="AB986" s="416"/>
    </row>
    <row r="987" spans="1:28" s="419" customFormat="1" x14ac:dyDescent="0.2">
      <c r="A987" s="500"/>
      <c r="K987" s="416"/>
      <c r="L987" s="416"/>
      <c r="M987" s="416"/>
      <c r="N987" s="416"/>
      <c r="O987" s="416"/>
      <c r="P987" s="416"/>
      <c r="Q987" s="416"/>
      <c r="R987" s="416"/>
      <c r="S987" s="416"/>
      <c r="T987" s="416"/>
      <c r="U987" s="416"/>
      <c r="V987" s="416"/>
      <c r="W987" s="416"/>
      <c r="X987" s="416"/>
      <c r="Y987" s="416"/>
      <c r="Z987" s="416"/>
      <c r="AA987" s="416"/>
      <c r="AB987" s="416"/>
    </row>
    <row r="988" spans="1:28" s="419" customFormat="1" x14ac:dyDescent="0.2">
      <c r="A988" s="500"/>
      <c r="K988" s="416"/>
      <c r="L988" s="416"/>
      <c r="M988" s="416"/>
      <c r="N988" s="416"/>
      <c r="O988" s="416"/>
      <c r="P988" s="416"/>
      <c r="Q988" s="416"/>
      <c r="R988" s="416"/>
      <c r="S988" s="416"/>
      <c r="T988" s="416"/>
      <c r="U988" s="416"/>
      <c r="V988" s="416"/>
      <c r="W988" s="416"/>
      <c r="X988" s="416"/>
      <c r="Y988" s="416"/>
      <c r="Z988" s="416"/>
      <c r="AA988" s="416"/>
      <c r="AB988" s="416"/>
    </row>
    <row r="989" spans="1:28" s="419" customFormat="1" x14ac:dyDescent="0.2">
      <c r="A989" s="500"/>
      <c r="K989" s="416"/>
      <c r="L989" s="416"/>
      <c r="M989" s="416"/>
      <c r="N989" s="416"/>
      <c r="O989" s="416"/>
      <c r="P989" s="416"/>
      <c r="Q989" s="416"/>
      <c r="R989" s="416"/>
      <c r="S989" s="416"/>
      <c r="T989" s="416"/>
      <c r="U989" s="416"/>
      <c r="V989" s="416"/>
      <c r="W989" s="416"/>
      <c r="X989" s="416"/>
      <c r="Y989" s="416"/>
      <c r="Z989" s="416"/>
      <c r="AA989" s="416"/>
      <c r="AB989" s="416"/>
    </row>
    <row r="990" spans="1:28" s="419" customFormat="1" x14ac:dyDescent="0.2">
      <c r="A990" s="500"/>
      <c r="K990" s="416"/>
      <c r="L990" s="416"/>
      <c r="M990" s="416"/>
      <c r="N990" s="416"/>
      <c r="O990" s="416"/>
      <c r="P990" s="416"/>
      <c r="Q990" s="416"/>
      <c r="R990" s="416"/>
      <c r="S990" s="416"/>
      <c r="T990" s="416"/>
      <c r="U990" s="416"/>
      <c r="V990" s="416"/>
      <c r="W990" s="416"/>
      <c r="X990" s="416"/>
      <c r="Y990" s="416"/>
      <c r="Z990" s="416"/>
      <c r="AA990" s="416"/>
      <c r="AB990" s="416"/>
    </row>
    <row r="991" spans="1:28" s="419" customFormat="1" x14ac:dyDescent="0.2">
      <c r="A991" s="500"/>
      <c r="K991" s="416"/>
      <c r="L991" s="416"/>
      <c r="M991" s="416"/>
      <c r="N991" s="416"/>
      <c r="O991" s="416"/>
      <c r="P991" s="416"/>
      <c r="Q991" s="416"/>
      <c r="R991" s="416"/>
      <c r="S991" s="416"/>
      <c r="T991" s="416"/>
      <c r="U991" s="416"/>
      <c r="V991" s="416"/>
      <c r="W991" s="416"/>
      <c r="X991" s="416"/>
      <c r="Y991" s="416"/>
      <c r="Z991" s="416"/>
      <c r="AA991" s="416"/>
      <c r="AB991" s="416"/>
    </row>
    <row r="992" spans="1:28" s="419" customFormat="1" x14ac:dyDescent="0.2">
      <c r="A992" s="500"/>
      <c r="K992" s="416"/>
      <c r="L992" s="416"/>
      <c r="M992" s="416"/>
      <c r="N992" s="416"/>
      <c r="O992" s="416"/>
      <c r="P992" s="416"/>
      <c r="Q992" s="416"/>
      <c r="R992" s="416"/>
      <c r="S992" s="416"/>
      <c r="T992" s="416"/>
      <c r="U992" s="416"/>
      <c r="V992" s="416"/>
      <c r="W992" s="416"/>
      <c r="X992" s="416"/>
      <c r="Y992" s="416"/>
      <c r="Z992" s="416"/>
      <c r="AA992" s="416"/>
      <c r="AB992" s="416"/>
    </row>
    <row r="993" spans="1:28" s="419" customFormat="1" x14ac:dyDescent="0.2">
      <c r="A993" s="500"/>
      <c r="K993" s="416"/>
      <c r="L993" s="416"/>
      <c r="M993" s="416"/>
      <c r="N993" s="416"/>
      <c r="O993" s="416"/>
      <c r="P993" s="416"/>
      <c r="Q993" s="416"/>
      <c r="R993" s="416"/>
      <c r="S993" s="416"/>
      <c r="T993" s="416"/>
      <c r="U993" s="416"/>
      <c r="V993" s="416"/>
      <c r="W993" s="416"/>
      <c r="X993" s="416"/>
      <c r="Y993" s="416"/>
      <c r="Z993" s="416"/>
      <c r="AA993" s="416"/>
      <c r="AB993" s="416"/>
    </row>
    <row r="994" spans="1:28" s="419" customFormat="1" x14ac:dyDescent="0.2">
      <c r="A994" s="500"/>
      <c r="K994" s="416"/>
      <c r="L994" s="416"/>
      <c r="M994" s="416"/>
      <c r="N994" s="416"/>
      <c r="O994" s="416"/>
      <c r="P994" s="416"/>
      <c r="Q994" s="416"/>
      <c r="R994" s="416"/>
      <c r="S994" s="416"/>
      <c r="T994" s="416"/>
      <c r="U994" s="416"/>
      <c r="V994" s="416"/>
      <c r="W994" s="416"/>
      <c r="X994" s="416"/>
      <c r="Y994" s="416"/>
      <c r="Z994" s="416"/>
      <c r="AA994" s="416"/>
      <c r="AB994" s="416"/>
    </row>
    <row r="995" spans="1:28" s="419" customFormat="1" x14ac:dyDescent="0.2">
      <c r="A995" s="500"/>
      <c r="K995" s="416"/>
      <c r="L995" s="416"/>
      <c r="M995" s="416"/>
      <c r="N995" s="416"/>
      <c r="O995" s="416"/>
      <c r="P995" s="416"/>
      <c r="Q995" s="416"/>
      <c r="R995" s="416"/>
      <c r="S995" s="416"/>
      <c r="T995" s="416"/>
      <c r="U995" s="416"/>
      <c r="V995" s="416"/>
      <c r="W995" s="416"/>
      <c r="X995" s="416"/>
      <c r="Y995" s="416"/>
      <c r="Z995" s="416"/>
      <c r="AA995" s="416"/>
      <c r="AB995" s="416"/>
    </row>
    <row r="996" spans="1:28" s="419" customFormat="1" x14ac:dyDescent="0.2">
      <c r="A996" s="500"/>
      <c r="K996" s="416"/>
      <c r="L996" s="416"/>
      <c r="M996" s="416"/>
      <c r="N996" s="416"/>
      <c r="O996" s="416"/>
      <c r="P996" s="416"/>
      <c r="Q996" s="416"/>
      <c r="R996" s="416"/>
      <c r="S996" s="416"/>
      <c r="T996" s="416"/>
      <c r="U996" s="416"/>
      <c r="V996" s="416"/>
      <c r="W996" s="416"/>
      <c r="X996" s="416"/>
      <c r="Y996" s="416"/>
      <c r="Z996" s="416"/>
      <c r="AA996" s="416"/>
      <c r="AB996" s="416"/>
    </row>
    <row r="997" spans="1:28" s="419" customFormat="1" x14ac:dyDescent="0.2">
      <c r="A997" s="500"/>
      <c r="K997" s="416"/>
      <c r="L997" s="416"/>
      <c r="M997" s="416"/>
      <c r="N997" s="416"/>
      <c r="O997" s="416"/>
      <c r="P997" s="416"/>
      <c r="Q997" s="416"/>
      <c r="R997" s="416"/>
      <c r="S997" s="416"/>
      <c r="T997" s="416"/>
      <c r="U997" s="416"/>
      <c r="V997" s="416"/>
      <c r="W997" s="416"/>
      <c r="X997" s="416"/>
      <c r="Y997" s="416"/>
      <c r="Z997" s="416"/>
      <c r="AA997" s="416"/>
      <c r="AB997" s="416"/>
    </row>
    <row r="998" spans="1:28" s="419" customFormat="1" x14ac:dyDescent="0.2">
      <c r="A998" s="500"/>
      <c r="K998" s="416"/>
      <c r="L998" s="416"/>
      <c r="M998" s="416"/>
      <c r="N998" s="416"/>
      <c r="O998" s="416"/>
      <c r="P998" s="416"/>
      <c r="Q998" s="416"/>
      <c r="R998" s="416"/>
      <c r="S998" s="416"/>
      <c r="T998" s="416"/>
      <c r="U998" s="416"/>
      <c r="V998" s="416"/>
      <c r="W998" s="416"/>
      <c r="X998" s="416"/>
      <c r="Y998" s="416"/>
      <c r="Z998" s="416"/>
      <c r="AA998" s="416"/>
      <c r="AB998" s="416"/>
    </row>
    <row r="999" spans="1:28" s="419" customFormat="1" x14ac:dyDescent="0.2">
      <c r="A999" s="500"/>
      <c r="K999" s="416"/>
      <c r="L999" s="416"/>
      <c r="M999" s="416"/>
      <c r="N999" s="416"/>
      <c r="O999" s="416"/>
      <c r="P999" s="416"/>
      <c r="Q999" s="416"/>
      <c r="R999" s="416"/>
      <c r="S999" s="416"/>
      <c r="T999" s="416"/>
      <c r="U999" s="416"/>
      <c r="V999" s="416"/>
      <c r="W999" s="416"/>
      <c r="X999" s="416"/>
      <c r="Y999" s="416"/>
      <c r="Z999" s="416"/>
      <c r="AA999" s="416"/>
      <c r="AB999" s="416"/>
    </row>
    <row r="1000" spans="1:28" s="419" customFormat="1" x14ac:dyDescent="0.2">
      <c r="A1000" s="500"/>
      <c r="K1000" s="416"/>
      <c r="L1000" s="416"/>
      <c r="M1000" s="416"/>
      <c r="N1000" s="416"/>
      <c r="O1000" s="416"/>
      <c r="P1000" s="416"/>
      <c r="Q1000" s="416"/>
      <c r="R1000" s="416"/>
      <c r="S1000" s="416"/>
      <c r="T1000" s="416"/>
      <c r="U1000" s="416"/>
      <c r="V1000" s="416"/>
      <c r="W1000" s="416"/>
      <c r="X1000" s="416"/>
      <c r="Y1000" s="416"/>
      <c r="Z1000" s="416"/>
      <c r="AA1000" s="416"/>
      <c r="AB1000" s="416"/>
    </row>
    <row r="1001" spans="1:28" s="419" customFormat="1" x14ac:dyDescent="0.2">
      <c r="A1001" s="500"/>
      <c r="K1001" s="416"/>
      <c r="L1001" s="416"/>
      <c r="M1001" s="416"/>
      <c r="N1001" s="416"/>
      <c r="O1001" s="416"/>
      <c r="P1001" s="416"/>
      <c r="Q1001" s="416"/>
      <c r="R1001" s="416"/>
      <c r="S1001" s="416"/>
      <c r="T1001" s="416"/>
      <c r="U1001" s="416"/>
      <c r="V1001" s="416"/>
      <c r="W1001" s="416"/>
      <c r="X1001" s="416"/>
      <c r="Y1001" s="416"/>
      <c r="Z1001" s="416"/>
      <c r="AA1001" s="416"/>
      <c r="AB1001" s="416"/>
    </row>
    <row r="1002" spans="1:28" s="419" customFormat="1" x14ac:dyDescent="0.2">
      <c r="A1002" s="500"/>
      <c r="K1002" s="416"/>
      <c r="L1002" s="416"/>
      <c r="M1002" s="416"/>
      <c r="N1002" s="416"/>
      <c r="O1002" s="416"/>
      <c r="P1002" s="416"/>
      <c r="Q1002" s="416"/>
      <c r="R1002" s="416"/>
      <c r="S1002" s="416"/>
      <c r="T1002" s="416"/>
      <c r="U1002" s="416"/>
      <c r="V1002" s="416"/>
      <c r="W1002" s="416"/>
      <c r="X1002" s="416"/>
      <c r="Y1002" s="416"/>
      <c r="Z1002" s="416"/>
      <c r="AA1002" s="416"/>
      <c r="AB1002" s="416"/>
    </row>
    <row r="1003" spans="1:28" s="419" customFormat="1" x14ac:dyDescent="0.2">
      <c r="A1003" s="500"/>
      <c r="K1003" s="416"/>
      <c r="L1003" s="416"/>
      <c r="M1003" s="416"/>
      <c r="N1003" s="416"/>
      <c r="O1003" s="416"/>
      <c r="P1003" s="416"/>
      <c r="Q1003" s="416"/>
      <c r="R1003" s="416"/>
      <c r="S1003" s="416"/>
      <c r="T1003" s="416"/>
      <c r="U1003" s="416"/>
      <c r="V1003" s="416"/>
      <c r="W1003" s="416"/>
      <c r="X1003" s="416"/>
      <c r="Y1003" s="416"/>
      <c r="Z1003" s="416"/>
      <c r="AA1003" s="416"/>
      <c r="AB1003" s="416"/>
    </row>
    <row r="1004" spans="1:28" s="419" customFormat="1" x14ac:dyDescent="0.2">
      <c r="A1004" s="500"/>
      <c r="K1004" s="416"/>
      <c r="L1004" s="416"/>
      <c r="M1004" s="416"/>
      <c r="N1004" s="416"/>
      <c r="O1004" s="416"/>
      <c r="P1004" s="416"/>
      <c r="Q1004" s="416"/>
      <c r="R1004" s="416"/>
      <c r="S1004" s="416"/>
      <c r="T1004" s="416"/>
      <c r="U1004" s="416"/>
      <c r="V1004" s="416"/>
      <c r="W1004" s="416"/>
      <c r="X1004" s="416"/>
      <c r="Y1004" s="416"/>
      <c r="Z1004" s="416"/>
      <c r="AA1004" s="416"/>
      <c r="AB1004" s="416"/>
    </row>
    <row r="1005" spans="1:28" s="419" customFormat="1" x14ac:dyDescent="0.2">
      <c r="A1005" s="500"/>
      <c r="K1005" s="416"/>
      <c r="L1005" s="416"/>
      <c r="M1005" s="416"/>
      <c r="N1005" s="416"/>
      <c r="O1005" s="416"/>
      <c r="P1005" s="416"/>
      <c r="Q1005" s="416"/>
      <c r="R1005" s="416"/>
      <c r="S1005" s="416"/>
      <c r="T1005" s="416"/>
      <c r="U1005" s="416"/>
      <c r="V1005" s="416"/>
      <c r="W1005" s="416"/>
      <c r="X1005" s="416"/>
      <c r="Y1005" s="416"/>
      <c r="Z1005" s="416"/>
      <c r="AA1005" s="416"/>
      <c r="AB1005" s="416"/>
    </row>
    <row r="1006" spans="1:28" s="419" customFormat="1" x14ac:dyDescent="0.2">
      <c r="A1006" s="500"/>
      <c r="K1006" s="416"/>
      <c r="L1006" s="416"/>
      <c r="M1006" s="416"/>
      <c r="N1006" s="416"/>
      <c r="O1006" s="416"/>
      <c r="P1006" s="416"/>
      <c r="Q1006" s="416"/>
      <c r="R1006" s="416"/>
      <c r="S1006" s="416"/>
      <c r="T1006" s="416"/>
      <c r="U1006" s="416"/>
      <c r="V1006" s="416"/>
      <c r="W1006" s="416"/>
      <c r="X1006" s="416"/>
      <c r="Y1006" s="416"/>
      <c r="Z1006" s="416"/>
      <c r="AA1006" s="416"/>
      <c r="AB1006" s="416"/>
    </row>
    <row r="1007" spans="1:28" s="419" customFormat="1" x14ac:dyDescent="0.2">
      <c r="A1007" s="500"/>
      <c r="K1007" s="416"/>
      <c r="L1007" s="416"/>
      <c r="M1007" s="416"/>
      <c r="N1007" s="416"/>
      <c r="O1007" s="416"/>
      <c r="P1007" s="416"/>
      <c r="Q1007" s="416"/>
      <c r="R1007" s="416"/>
      <c r="S1007" s="416"/>
      <c r="T1007" s="416"/>
      <c r="U1007" s="416"/>
      <c r="V1007" s="416"/>
      <c r="W1007" s="416"/>
      <c r="X1007" s="416"/>
      <c r="Y1007" s="416"/>
      <c r="Z1007" s="416"/>
      <c r="AA1007" s="416"/>
      <c r="AB1007" s="416"/>
    </row>
    <row r="1008" spans="1:28" s="419" customFormat="1" x14ac:dyDescent="0.2">
      <c r="A1008" s="500"/>
      <c r="K1008" s="416"/>
      <c r="L1008" s="416"/>
      <c r="M1008" s="416"/>
      <c r="N1008" s="416"/>
      <c r="O1008" s="416"/>
      <c r="P1008" s="416"/>
      <c r="Q1008" s="416"/>
      <c r="R1008" s="416"/>
      <c r="S1008" s="416"/>
      <c r="T1008" s="416"/>
      <c r="U1008" s="416"/>
      <c r="V1008" s="416"/>
      <c r="W1008" s="416"/>
      <c r="X1008" s="416"/>
      <c r="Y1008" s="416"/>
      <c r="Z1008" s="416"/>
      <c r="AA1008" s="416"/>
      <c r="AB1008" s="416"/>
    </row>
    <row r="1009" spans="1:28" s="419" customFormat="1" x14ac:dyDescent="0.2">
      <c r="A1009" s="500"/>
      <c r="K1009" s="416"/>
      <c r="L1009" s="416"/>
      <c r="M1009" s="416"/>
      <c r="N1009" s="416"/>
      <c r="O1009" s="416"/>
      <c r="P1009" s="416"/>
      <c r="Q1009" s="416"/>
      <c r="R1009" s="416"/>
      <c r="S1009" s="416"/>
      <c r="T1009" s="416"/>
      <c r="U1009" s="416"/>
      <c r="V1009" s="416"/>
      <c r="W1009" s="416"/>
      <c r="X1009" s="416"/>
      <c r="Y1009" s="416"/>
      <c r="Z1009" s="416"/>
      <c r="AA1009" s="416"/>
      <c r="AB1009" s="416"/>
    </row>
    <row r="1010" spans="1:28" s="419" customFormat="1" x14ac:dyDescent="0.2">
      <c r="A1010" s="500"/>
      <c r="K1010" s="416"/>
      <c r="L1010" s="416"/>
      <c r="M1010" s="416"/>
      <c r="N1010" s="416"/>
      <c r="O1010" s="416"/>
      <c r="P1010" s="416"/>
      <c r="Q1010" s="416"/>
      <c r="R1010" s="416"/>
      <c r="S1010" s="416"/>
      <c r="T1010" s="416"/>
      <c r="U1010" s="416"/>
      <c r="V1010" s="416"/>
      <c r="W1010" s="416"/>
      <c r="X1010" s="416"/>
      <c r="Y1010" s="416"/>
      <c r="Z1010" s="416"/>
      <c r="AA1010" s="416"/>
      <c r="AB1010" s="416"/>
    </row>
    <row r="1011" spans="1:28" s="419" customFormat="1" x14ac:dyDescent="0.2">
      <c r="A1011" s="500"/>
      <c r="K1011" s="416"/>
      <c r="L1011" s="416"/>
      <c r="M1011" s="416"/>
      <c r="N1011" s="416"/>
      <c r="O1011" s="416"/>
      <c r="P1011" s="416"/>
      <c r="Q1011" s="416"/>
      <c r="R1011" s="416"/>
      <c r="S1011" s="416"/>
      <c r="T1011" s="416"/>
      <c r="U1011" s="416"/>
      <c r="V1011" s="416"/>
      <c r="W1011" s="416"/>
      <c r="X1011" s="416"/>
      <c r="Y1011" s="416"/>
      <c r="Z1011" s="416"/>
      <c r="AA1011" s="416"/>
      <c r="AB1011" s="416"/>
    </row>
    <row r="1012" spans="1:28" s="419" customFormat="1" x14ac:dyDescent="0.2">
      <c r="A1012" s="500"/>
      <c r="K1012" s="416"/>
      <c r="L1012" s="416"/>
      <c r="M1012" s="416"/>
      <c r="N1012" s="416"/>
      <c r="O1012" s="416"/>
      <c r="P1012" s="416"/>
      <c r="Q1012" s="416"/>
      <c r="R1012" s="416"/>
      <c r="S1012" s="416"/>
      <c r="T1012" s="416"/>
      <c r="U1012" s="416"/>
      <c r="V1012" s="416"/>
      <c r="W1012" s="416"/>
      <c r="X1012" s="416"/>
      <c r="Y1012" s="416"/>
      <c r="Z1012" s="416"/>
      <c r="AA1012" s="416"/>
      <c r="AB1012" s="416"/>
    </row>
    <row r="1013" spans="1:28" s="419" customFormat="1" x14ac:dyDescent="0.2">
      <c r="A1013" s="500"/>
      <c r="K1013" s="416"/>
      <c r="L1013" s="416"/>
      <c r="M1013" s="416"/>
      <c r="N1013" s="416"/>
      <c r="O1013" s="416"/>
      <c r="P1013" s="416"/>
      <c r="Q1013" s="416"/>
      <c r="R1013" s="416"/>
      <c r="S1013" s="416"/>
      <c r="T1013" s="416"/>
      <c r="U1013" s="416"/>
      <c r="V1013" s="416"/>
      <c r="W1013" s="416"/>
      <c r="X1013" s="416"/>
      <c r="Y1013" s="416"/>
      <c r="Z1013" s="416"/>
      <c r="AA1013" s="416"/>
      <c r="AB1013" s="416"/>
    </row>
    <row r="1014" spans="1:28" s="419" customFormat="1" x14ac:dyDescent="0.2">
      <c r="A1014" s="500"/>
      <c r="K1014" s="416"/>
      <c r="L1014" s="416"/>
      <c r="M1014" s="416"/>
      <c r="N1014" s="416"/>
      <c r="O1014" s="416"/>
      <c r="P1014" s="416"/>
      <c r="Q1014" s="416"/>
      <c r="R1014" s="416"/>
      <c r="S1014" s="416"/>
      <c r="T1014" s="416"/>
      <c r="U1014" s="416"/>
      <c r="V1014" s="416"/>
      <c r="W1014" s="416"/>
      <c r="X1014" s="416"/>
      <c r="Y1014" s="416"/>
      <c r="Z1014" s="416"/>
      <c r="AA1014" s="416"/>
      <c r="AB1014" s="416"/>
    </row>
    <row r="1015" spans="1:28" s="419" customFormat="1" x14ac:dyDescent="0.2">
      <c r="A1015" s="500"/>
      <c r="K1015" s="416"/>
      <c r="L1015" s="416"/>
      <c r="M1015" s="416"/>
      <c r="N1015" s="416"/>
      <c r="O1015" s="416"/>
      <c r="P1015" s="416"/>
      <c r="Q1015" s="416"/>
      <c r="R1015" s="416"/>
      <c r="S1015" s="416"/>
      <c r="T1015" s="416"/>
      <c r="U1015" s="416"/>
      <c r="V1015" s="416"/>
      <c r="W1015" s="416"/>
      <c r="X1015" s="416"/>
      <c r="Y1015" s="416"/>
      <c r="Z1015" s="416"/>
      <c r="AA1015" s="416"/>
      <c r="AB1015" s="416"/>
    </row>
    <row r="1016" spans="1:28" s="419" customFormat="1" x14ac:dyDescent="0.2">
      <c r="A1016" s="500"/>
      <c r="K1016" s="416"/>
      <c r="L1016" s="416"/>
      <c r="M1016" s="416"/>
      <c r="N1016" s="416"/>
      <c r="O1016" s="416"/>
      <c r="P1016" s="416"/>
      <c r="Q1016" s="416"/>
      <c r="R1016" s="416"/>
      <c r="S1016" s="416"/>
      <c r="T1016" s="416"/>
      <c r="U1016" s="416"/>
      <c r="V1016" s="416"/>
      <c r="W1016" s="416"/>
      <c r="X1016" s="416"/>
      <c r="Y1016" s="416"/>
      <c r="Z1016" s="416"/>
      <c r="AA1016" s="416"/>
      <c r="AB1016" s="416"/>
    </row>
    <row r="1017" spans="1:28" s="419" customFormat="1" x14ac:dyDescent="0.2">
      <c r="A1017" s="500"/>
      <c r="K1017" s="416"/>
      <c r="L1017" s="416"/>
      <c r="M1017" s="416"/>
      <c r="N1017" s="416"/>
      <c r="O1017" s="416"/>
      <c r="P1017" s="416"/>
      <c r="Q1017" s="416"/>
      <c r="R1017" s="416"/>
      <c r="S1017" s="416"/>
      <c r="T1017" s="416"/>
      <c r="U1017" s="416"/>
      <c r="V1017" s="416"/>
      <c r="W1017" s="416"/>
      <c r="X1017" s="416"/>
      <c r="Y1017" s="416"/>
      <c r="Z1017" s="416"/>
      <c r="AA1017" s="416"/>
      <c r="AB1017" s="416"/>
    </row>
    <row r="1018" spans="1:28" s="419" customFormat="1" x14ac:dyDescent="0.2">
      <c r="A1018" s="500"/>
      <c r="K1018" s="416"/>
      <c r="L1018" s="416"/>
      <c r="M1018" s="416"/>
      <c r="N1018" s="416"/>
      <c r="O1018" s="416"/>
      <c r="P1018" s="416"/>
      <c r="Q1018" s="416"/>
      <c r="R1018" s="416"/>
      <c r="S1018" s="416"/>
      <c r="T1018" s="416"/>
      <c r="U1018" s="416"/>
      <c r="V1018" s="416"/>
      <c r="W1018" s="416"/>
      <c r="X1018" s="416"/>
      <c r="Y1018" s="416"/>
      <c r="Z1018" s="416"/>
      <c r="AA1018" s="416"/>
      <c r="AB1018" s="416"/>
    </row>
    <row r="1019" spans="1:28" s="419" customFormat="1" x14ac:dyDescent="0.2">
      <c r="A1019" s="500"/>
      <c r="K1019" s="416"/>
      <c r="L1019" s="416"/>
      <c r="M1019" s="416"/>
      <c r="N1019" s="416"/>
      <c r="O1019" s="416"/>
      <c r="P1019" s="416"/>
      <c r="Q1019" s="416"/>
      <c r="R1019" s="416"/>
      <c r="S1019" s="416"/>
      <c r="T1019" s="416"/>
      <c r="U1019" s="416"/>
      <c r="V1019" s="416"/>
      <c r="W1019" s="416"/>
      <c r="X1019" s="416"/>
      <c r="Y1019" s="416"/>
      <c r="Z1019" s="416"/>
      <c r="AA1019" s="416"/>
      <c r="AB1019" s="416"/>
    </row>
    <row r="1020" spans="1:28" s="419" customFormat="1" x14ac:dyDescent="0.2">
      <c r="A1020" s="500"/>
      <c r="K1020" s="416"/>
      <c r="L1020" s="416"/>
      <c r="M1020" s="416"/>
      <c r="N1020" s="416"/>
      <c r="O1020" s="416"/>
      <c r="P1020" s="416"/>
      <c r="Q1020" s="416"/>
      <c r="R1020" s="416"/>
      <c r="S1020" s="416"/>
      <c r="T1020" s="416"/>
      <c r="U1020" s="416"/>
      <c r="V1020" s="416"/>
      <c r="W1020" s="416"/>
      <c r="X1020" s="416"/>
      <c r="Y1020" s="416"/>
      <c r="Z1020" s="416"/>
      <c r="AA1020" s="416"/>
      <c r="AB1020" s="416"/>
    </row>
    <row r="1021" spans="1:28" s="419" customFormat="1" x14ac:dyDescent="0.2">
      <c r="A1021" s="500"/>
      <c r="K1021" s="416"/>
      <c r="L1021" s="416"/>
      <c r="M1021" s="416"/>
      <c r="N1021" s="416"/>
      <c r="O1021" s="416"/>
      <c r="P1021" s="416"/>
      <c r="Q1021" s="416"/>
      <c r="R1021" s="416"/>
      <c r="S1021" s="416"/>
      <c r="T1021" s="416"/>
      <c r="U1021" s="416"/>
      <c r="V1021" s="416"/>
      <c r="W1021" s="416"/>
      <c r="X1021" s="416"/>
      <c r="Y1021" s="416"/>
      <c r="Z1021" s="416"/>
      <c r="AA1021" s="416"/>
      <c r="AB1021" s="416"/>
    </row>
    <row r="1022" spans="1:28" s="419" customFormat="1" x14ac:dyDescent="0.2">
      <c r="A1022" s="500"/>
      <c r="K1022" s="416"/>
      <c r="L1022" s="416"/>
      <c r="M1022" s="416"/>
      <c r="N1022" s="416"/>
      <c r="O1022" s="416"/>
      <c r="P1022" s="416"/>
      <c r="Q1022" s="416"/>
      <c r="R1022" s="416"/>
      <c r="S1022" s="416"/>
      <c r="T1022" s="416"/>
      <c r="U1022" s="416"/>
      <c r="V1022" s="416"/>
      <c r="W1022" s="416"/>
      <c r="X1022" s="416"/>
      <c r="Y1022" s="416"/>
      <c r="Z1022" s="416"/>
      <c r="AA1022" s="416"/>
      <c r="AB1022" s="416"/>
    </row>
    <row r="1023" spans="1:28" s="419" customFormat="1" x14ac:dyDescent="0.2">
      <c r="A1023" s="500"/>
      <c r="K1023" s="416"/>
      <c r="L1023" s="416"/>
      <c r="M1023" s="416"/>
      <c r="N1023" s="416"/>
      <c r="O1023" s="416"/>
      <c r="P1023" s="416"/>
      <c r="Q1023" s="416"/>
      <c r="R1023" s="416"/>
      <c r="S1023" s="416"/>
      <c r="T1023" s="416"/>
      <c r="U1023" s="416"/>
      <c r="V1023" s="416"/>
      <c r="W1023" s="416"/>
      <c r="X1023" s="416"/>
      <c r="Y1023" s="416"/>
      <c r="Z1023" s="416"/>
      <c r="AA1023" s="416"/>
      <c r="AB1023" s="416"/>
    </row>
    <row r="1024" spans="1:28" s="419" customFormat="1" x14ac:dyDescent="0.2">
      <c r="A1024" s="500"/>
      <c r="K1024" s="416"/>
      <c r="L1024" s="416"/>
      <c r="M1024" s="416"/>
      <c r="N1024" s="416"/>
      <c r="O1024" s="416"/>
      <c r="P1024" s="416"/>
      <c r="Q1024" s="416"/>
      <c r="R1024" s="416"/>
      <c r="S1024" s="416"/>
      <c r="T1024" s="416"/>
      <c r="U1024" s="416"/>
      <c r="V1024" s="416"/>
      <c r="W1024" s="416"/>
      <c r="X1024" s="416"/>
      <c r="Y1024" s="416"/>
      <c r="Z1024" s="416"/>
      <c r="AA1024" s="416"/>
      <c r="AB1024" s="416"/>
    </row>
    <row r="1025" spans="1:28" s="419" customFormat="1" x14ac:dyDescent="0.2">
      <c r="A1025" s="500"/>
      <c r="K1025" s="416"/>
      <c r="L1025" s="416"/>
      <c r="M1025" s="416"/>
      <c r="N1025" s="416"/>
      <c r="O1025" s="416"/>
      <c r="P1025" s="416"/>
      <c r="Q1025" s="416"/>
      <c r="R1025" s="416"/>
      <c r="S1025" s="416"/>
      <c r="T1025" s="416"/>
      <c r="U1025" s="416"/>
      <c r="V1025" s="416"/>
      <c r="W1025" s="416"/>
      <c r="X1025" s="416"/>
      <c r="Y1025" s="416"/>
      <c r="Z1025" s="416"/>
      <c r="AA1025" s="416"/>
      <c r="AB1025" s="416"/>
    </row>
    <row r="1026" spans="1:28" s="419" customFormat="1" x14ac:dyDescent="0.2">
      <c r="A1026" s="500"/>
      <c r="K1026" s="416"/>
      <c r="L1026" s="416"/>
      <c r="M1026" s="416"/>
      <c r="N1026" s="416"/>
      <c r="O1026" s="416"/>
      <c r="P1026" s="416"/>
      <c r="Q1026" s="416"/>
      <c r="R1026" s="416"/>
      <c r="S1026" s="416"/>
      <c r="T1026" s="416"/>
      <c r="U1026" s="416"/>
      <c r="V1026" s="416"/>
      <c r="W1026" s="416"/>
      <c r="X1026" s="416"/>
      <c r="Y1026" s="416"/>
      <c r="Z1026" s="416"/>
      <c r="AA1026" s="416"/>
      <c r="AB1026" s="416"/>
    </row>
    <row r="1027" spans="1:28" s="419" customFormat="1" x14ac:dyDescent="0.2">
      <c r="A1027" s="500"/>
      <c r="K1027" s="416"/>
      <c r="L1027" s="416"/>
      <c r="M1027" s="416"/>
      <c r="N1027" s="416"/>
      <c r="O1027" s="416"/>
      <c r="P1027" s="416"/>
      <c r="Q1027" s="416"/>
      <c r="R1027" s="416"/>
      <c r="S1027" s="416"/>
      <c r="T1027" s="416"/>
      <c r="U1027" s="416"/>
      <c r="V1027" s="416"/>
      <c r="W1027" s="416"/>
      <c r="X1027" s="416"/>
      <c r="Y1027" s="416"/>
      <c r="Z1027" s="416"/>
      <c r="AA1027" s="416"/>
      <c r="AB1027" s="416"/>
    </row>
    <row r="1028" spans="1:28" s="419" customFormat="1" x14ac:dyDescent="0.2">
      <c r="A1028" s="500"/>
      <c r="K1028" s="416"/>
      <c r="L1028" s="416"/>
      <c r="M1028" s="416"/>
      <c r="N1028" s="416"/>
      <c r="O1028" s="416"/>
      <c r="P1028" s="416"/>
      <c r="Q1028" s="416"/>
      <c r="R1028" s="416"/>
      <c r="S1028" s="416"/>
      <c r="T1028" s="416"/>
      <c r="U1028" s="416"/>
      <c r="V1028" s="416"/>
      <c r="W1028" s="416"/>
      <c r="X1028" s="416"/>
      <c r="Y1028" s="416"/>
      <c r="Z1028" s="416"/>
      <c r="AA1028" s="416"/>
      <c r="AB1028" s="416"/>
    </row>
    <row r="1029" spans="1:28" s="419" customFormat="1" x14ac:dyDescent="0.2">
      <c r="A1029" s="500"/>
      <c r="K1029" s="416"/>
      <c r="L1029" s="416"/>
      <c r="M1029" s="416"/>
      <c r="N1029" s="416"/>
      <c r="O1029" s="416"/>
      <c r="P1029" s="416"/>
      <c r="Q1029" s="416"/>
      <c r="R1029" s="416"/>
      <c r="S1029" s="416"/>
      <c r="T1029" s="416"/>
      <c r="U1029" s="416"/>
      <c r="V1029" s="416"/>
      <c r="W1029" s="416"/>
      <c r="X1029" s="416"/>
      <c r="Y1029" s="416"/>
      <c r="Z1029" s="416"/>
      <c r="AA1029" s="416"/>
      <c r="AB1029" s="416"/>
    </row>
    <row r="1030" spans="1:28" s="419" customFormat="1" x14ac:dyDescent="0.2">
      <c r="A1030" s="500"/>
      <c r="K1030" s="416"/>
      <c r="L1030" s="416"/>
      <c r="M1030" s="416"/>
      <c r="N1030" s="416"/>
      <c r="O1030" s="416"/>
      <c r="P1030" s="416"/>
      <c r="Q1030" s="416"/>
      <c r="R1030" s="416"/>
      <c r="S1030" s="416"/>
      <c r="T1030" s="416"/>
      <c r="U1030" s="416"/>
      <c r="V1030" s="416"/>
      <c r="W1030" s="416"/>
      <c r="X1030" s="416"/>
      <c r="Y1030" s="416"/>
      <c r="Z1030" s="416"/>
      <c r="AA1030" s="416"/>
      <c r="AB1030" s="416"/>
    </row>
    <row r="1031" spans="1:28" s="419" customFormat="1" x14ac:dyDescent="0.2">
      <c r="A1031" s="500"/>
      <c r="K1031" s="416"/>
      <c r="L1031" s="416"/>
      <c r="M1031" s="416"/>
      <c r="N1031" s="416"/>
      <c r="O1031" s="416"/>
      <c r="P1031" s="416"/>
      <c r="Q1031" s="416"/>
      <c r="R1031" s="416"/>
      <c r="S1031" s="416"/>
      <c r="T1031" s="416"/>
      <c r="U1031" s="416"/>
      <c r="V1031" s="416"/>
      <c r="W1031" s="416"/>
      <c r="X1031" s="416"/>
      <c r="Y1031" s="416"/>
      <c r="Z1031" s="416"/>
      <c r="AA1031" s="416"/>
      <c r="AB1031" s="416"/>
    </row>
    <row r="1032" spans="1:28" s="419" customFormat="1" x14ac:dyDescent="0.2">
      <c r="A1032" s="500"/>
      <c r="K1032" s="416"/>
      <c r="L1032" s="416"/>
      <c r="M1032" s="416"/>
      <c r="N1032" s="416"/>
      <c r="O1032" s="416"/>
      <c r="P1032" s="416"/>
      <c r="Q1032" s="416"/>
      <c r="R1032" s="416"/>
      <c r="S1032" s="416"/>
      <c r="T1032" s="416"/>
      <c r="U1032" s="416"/>
      <c r="V1032" s="416"/>
      <c r="W1032" s="416"/>
      <c r="X1032" s="416"/>
      <c r="Y1032" s="416"/>
      <c r="Z1032" s="416"/>
      <c r="AA1032" s="416"/>
      <c r="AB1032" s="416"/>
    </row>
    <row r="1033" spans="1:28" s="419" customFormat="1" x14ac:dyDescent="0.2">
      <c r="A1033" s="500"/>
      <c r="K1033" s="416"/>
      <c r="L1033" s="416"/>
      <c r="M1033" s="416"/>
      <c r="N1033" s="416"/>
      <c r="O1033" s="416"/>
      <c r="P1033" s="416"/>
      <c r="Q1033" s="416"/>
      <c r="R1033" s="416"/>
      <c r="S1033" s="416"/>
      <c r="T1033" s="416"/>
      <c r="U1033" s="416"/>
      <c r="V1033" s="416"/>
      <c r="W1033" s="416"/>
      <c r="X1033" s="416"/>
      <c r="Y1033" s="416"/>
      <c r="Z1033" s="416"/>
      <c r="AA1033" s="416"/>
      <c r="AB1033" s="416"/>
    </row>
    <row r="1034" spans="1:28" s="419" customFormat="1" x14ac:dyDescent="0.2">
      <c r="A1034" s="500"/>
      <c r="K1034" s="416"/>
      <c r="L1034" s="416"/>
      <c r="M1034" s="416"/>
      <c r="N1034" s="416"/>
      <c r="O1034" s="416"/>
      <c r="P1034" s="416"/>
      <c r="Q1034" s="416"/>
      <c r="R1034" s="416"/>
      <c r="S1034" s="416"/>
      <c r="T1034" s="416"/>
      <c r="U1034" s="416"/>
      <c r="V1034" s="416"/>
      <c r="W1034" s="416"/>
      <c r="X1034" s="416"/>
      <c r="Y1034" s="416"/>
      <c r="Z1034" s="416"/>
      <c r="AA1034" s="416"/>
      <c r="AB1034" s="416"/>
    </row>
    <row r="1035" spans="1:28" s="419" customFormat="1" x14ac:dyDescent="0.2">
      <c r="A1035" s="500"/>
      <c r="K1035" s="416"/>
      <c r="L1035" s="416"/>
      <c r="M1035" s="416"/>
      <c r="N1035" s="416"/>
      <c r="O1035" s="416"/>
      <c r="P1035" s="416"/>
      <c r="Q1035" s="416"/>
      <c r="R1035" s="416"/>
      <c r="S1035" s="416"/>
      <c r="T1035" s="416"/>
      <c r="U1035" s="416"/>
      <c r="V1035" s="416"/>
      <c r="W1035" s="416"/>
      <c r="X1035" s="416"/>
      <c r="Y1035" s="416"/>
      <c r="Z1035" s="416"/>
      <c r="AA1035" s="416"/>
      <c r="AB1035" s="416"/>
    </row>
    <row r="1036" spans="1:28" s="419" customFormat="1" x14ac:dyDescent="0.2">
      <c r="A1036" s="500"/>
      <c r="K1036" s="416"/>
      <c r="L1036" s="416"/>
      <c r="M1036" s="416"/>
      <c r="N1036" s="416"/>
      <c r="O1036" s="416"/>
      <c r="P1036" s="416"/>
      <c r="Q1036" s="416"/>
      <c r="R1036" s="416"/>
      <c r="S1036" s="416"/>
      <c r="T1036" s="416"/>
      <c r="U1036" s="416"/>
      <c r="V1036" s="416"/>
      <c r="W1036" s="416"/>
      <c r="X1036" s="416"/>
      <c r="Y1036" s="416"/>
      <c r="Z1036" s="416"/>
      <c r="AA1036" s="416"/>
      <c r="AB1036" s="416"/>
    </row>
    <row r="1037" spans="1:28" s="419" customFormat="1" x14ac:dyDescent="0.2">
      <c r="A1037" s="500"/>
      <c r="K1037" s="416"/>
      <c r="L1037" s="416"/>
      <c r="M1037" s="416"/>
      <c r="N1037" s="416"/>
      <c r="O1037" s="416"/>
      <c r="P1037" s="416"/>
      <c r="Q1037" s="416"/>
      <c r="R1037" s="416"/>
      <c r="S1037" s="416"/>
      <c r="T1037" s="416"/>
      <c r="U1037" s="416"/>
      <c r="V1037" s="416"/>
      <c r="W1037" s="416"/>
      <c r="X1037" s="416"/>
      <c r="Y1037" s="416"/>
      <c r="Z1037" s="416"/>
      <c r="AA1037" s="416"/>
      <c r="AB1037" s="416"/>
    </row>
    <row r="1038" spans="1:28" s="419" customFormat="1" x14ac:dyDescent="0.2">
      <c r="A1038" s="500"/>
      <c r="K1038" s="416"/>
      <c r="L1038" s="416"/>
      <c r="M1038" s="416"/>
      <c r="N1038" s="416"/>
      <c r="O1038" s="416"/>
      <c r="P1038" s="416"/>
      <c r="Q1038" s="416"/>
      <c r="R1038" s="416"/>
      <c r="S1038" s="416"/>
      <c r="T1038" s="416"/>
      <c r="U1038" s="416"/>
      <c r="V1038" s="416"/>
      <c r="W1038" s="416"/>
      <c r="X1038" s="416"/>
      <c r="Y1038" s="416"/>
      <c r="Z1038" s="416"/>
      <c r="AA1038" s="416"/>
      <c r="AB1038" s="416"/>
    </row>
    <row r="1039" spans="1:28" s="419" customFormat="1" x14ac:dyDescent="0.2">
      <c r="A1039" s="500"/>
      <c r="K1039" s="416"/>
      <c r="L1039" s="416"/>
      <c r="M1039" s="416"/>
      <c r="N1039" s="416"/>
      <c r="O1039" s="416"/>
      <c r="P1039" s="416"/>
      <c r="Q1039" s="416"/>
      <c r="R1039" s="416"/>
      <c r="S1039" s="416"/>
      <c r="T1039" s="416"/>
      <c r="U1039" s="416"/>
      <c r="V1039" s="416"/>
      <c r="W1039" s="416"/>
      <c r="X1039" s="416"/>
      <c r="Y1039" s="416"/>
      <c r="Z1039" s="416"/>
      <c r="AA1039" s="416"/>
      <c r="AB1039" s="416"/>
    </row>
    <row r="1040" spans="1:28" s="419" customFormat="1" x14ac:dyDescent="0.2">
      <c r="A1040" s="500"/>
      <c r="K1040" s="416"/>
      <c r="L1040" s="416"/>
      <c r="M1040" s="416"/>
      <c r="N1040" s="416"/>
      <c r="O1040" s="416"/>
      <c r="P1040" s="416"/>
      <c r="Q1040" s="416"/>
      <c r="R1040" s="416"/>
      <c r="S1040" s="416"/>
      <c r="T1040" s="416"/>
      <c r="U1040" s="416"/>
      <c r="V1040" s="416"/>
      <c r="W1040" s="416"/>
      <c r="X1040" s="416"/>
      <c r="Y1040" s="416"/>
      <c r="Z1040" s="416"/>
      <c r="AA1040" s="416"/>
      <c r="AB1040" s="416"/>
    </row>
    <row r="1041" spans="1:28" s="419" customFormat="1" x14ac:dyDescent="0.2">
      <c r="A1041" s="500"/>
      <c r="K1041" s="416"/>
      <c r="L1041" s="416"/>
      <c r="M1041" s="416"/>
      <c r="N1041" s="416"/>
      <c r="O1041" s="416"/>
      <c r="P1041" s="416"/>
      <c r="Q1041" s="416"/>
      <c r="R1041" s="416"/>
      <c r="S1041" s="416"/>
      <c r="T1041" s="416"/>
      <c r="U1041" s="416"/>
      <c r="V1041" s="416"/>
      <c r="W1041" s="416"/>
      <c r="X1041" s="416"/>
      <c r="Y1041" s="416"/>
      <c r="Z1041" s="416"/>
      <c r="AA1041" s="416"/>
      <c r="AB1041" s="416"/>
    </row>
    <row r="1042" spans="1:28" s="419" customFormat="1" x14ac:dyDescent="0.2">
      <c r="A1042" s="500"/>
      <c r="K1042" s="416"/>
      <c r="L1042" s="416"/>
      <c r="M1042" s="416"/>
      <c r="N1042" s="416"/>
      <c r="O1042" s="416"/>
      <c r="P1042" s="416"/>
      <c r="Q1042" s="416"/>
      <c r="R1042" s="416"/>
      <c r="S1042" s="416"/>
      <c r="T1042" s="416"/>
      <c r="U1042" s="416"/>
      <c r="V1042" s="416"/>
      <c r="W1042" s="416"/>
      <c r="X1042" s="416"/>
      <c r="Y1042" s="416"/>
      <c r="Z1042" s="416"/>
      <c r="AA1042" s="416"/>
      <c r="AB1042" s="416"/>
    </row>
    <row r="1043" spans="1:28" s="419" customFormat="1" x14ac:dyDescent="0.2">
      <c r="A1043" s="500"/>
      <c r="K1043" s="416"/>
      <c r="L1043" s="416"/>
      <c r="M1043" s="416"/>
      <c r="N1043" s="416"/>
      <c r="O1043" s="416"/>
      <c r="P1043" s="416"/>
      <c r="Q1043" s="416"/>
      <c r="R1043" s="416"/>
      <c r="S1043" s="416"/>
      <c r="T1043" s="416"/>
      <c r="U1043" s="416"/>
      <c r="V1043" s="416"/>
      <c r="W1043" s="416"/>
      <c r="X1043" s="416"/>
      <c r="Y1043" s="416"/>
      <c r="Z1043" s="416"/>
      <c r="AA1043" s="416"/>
      <c r="AB1043" s="416"/>
    </row>
    <row r="1044" spans="1:28" s="419" customFormat="1" x14ac:dyDescent="0.2">
      <c r="A1044" s="500"/>
      <c r="K1044" s="416"/>
      <c r="L1044" s="416"/>
      <c r="M1044" s="416"/>
      <c r="N1044" s="416"/>
      <c r="O1044" s="416"/>
      <c r="P1044" s="416"/>
      <c r="Q1044" s="416"/>
      <c r="R1044" s="416"/>
      <c r="S1044" s="416"/>
      <c r="T1044" s="416"/>
      <c r="U1044" s="416"/>
      <c r="V1044" s="416"/>
      <c r="W1044" s="416"/>
      <c r="X1044" s="416"/>
      <c r="Y1044" s="416"/>
      <c r="Z1044" s="416"/>
      <c r="AA1044" s="416"/>
      <c r="AB1044" s="416"/>
    </row>
    <row r="1045" spans="1:28" s="419" customFormat="1" x14ac:dyDescent="0.2">
      <c r="A1045" s="500"/>
      <c r="K1045" s="416"/>
      <c r="L1045" s="416"/>
      <c r="M1045" s="416"/>
      <c r="N1045" s="416"/>
      <c r="O1045" s="416"/>
      <c r="P1045" s="416"/>
      <c r="Q1045" s="416"/>
      <c r="R1045" s="416"/>
      <c r="S1045" s="416"/>
      <c r="T1045" s="416"/>
      <c r="U1045" s="416"/>
      <c r="V1045" s="416"/>
      <c r="W1045" s="416"/>
      <c r="X1045" s="416"/>
      <c r="Y1045" s="416"/>
      <c r="Z1045" s="416"/>
      <c r="AA1045" s="416"/>
      <c r="AB1045" s="416"/>
    </row>
    <row r="1046" spans="1:28" s="419" customFormat="1" x14ac:dyDescent="0.2">
      <c r="A1046" s="500"/>
      <c r="K1046" s="416"/>
      <c r="L1046" s="416"/>
      <c r="M1046" s="416"/>
      <c r="N1046" s="416"/>
      <c r="O1046" s="416"/>
      <c r="P1046" s="416"/>
      <c r="Q1046" s="416"/>
      <c r="R1046" s="416"/>
      <c r="S1046" s="416"/>
      <c r="T1046" s="416"/>
      <c r="U1046" s="416"/>
      <c r="V1046" s="416"/>
      <c r="W1046" s="416"/>
      <c r="X1046" s="416"/>
      <c r="Y1046" s="416"/>
      <c r="Z1046" s="416"/>
      <c r="AA1046" s="416"/>
      <c r="AB1046" s="416"/>
    </row>
    <row r="1047" spans="1:28" s="419" customFormat="1" x14ac:dyDescent="0.2">
      <c r="A1047" s="500"/>
      <c r="K1047" s="416"/>
      <c r="L1047" s="416"/>
      <c r="M1047" s="416"/>
      <c r="N1047" s="416"/>
      <c r="O1047" s="416"/>
      <c r="P1047" s="416"/>
      <c r="Q1047" s="416"/>
      <c r="R1047" s="416"/>
      <c r="S1047" s="416"/>
      <c r="T1047" s="416"/>
      <c r="U1047" s="416"/>
      <c r="V1047" s="416"/>
      <c r="W1047" s="416"/>
      <c r="X1047" s="416"/>
      <c r="Y1047" s="416"/>
      <c r="Z1047" s="416"/>
      <c r="AA1047" s="416"/>
      <c r="AB1047" s="416"/>
    </row>
    <row r="1048" spans="1:28" s="419" customFormat="1" x14ac:dyDescent="0.2">
      <c r="A1048" s="500"/>
      <c r="K1048" s="416"/>
      <c r="L1048" s="416"/>
      <c r="M1048" s="416"/>
      <c r="N1048" s="416"/>
      <c r="O1048" s="416"/>
      <c r="P1048" s="416"/>
      <c r="Q1048" s="416"/>
      <c r="R1048" s="416"/>
      <c r="S1048" s="416"/>
      <c r="T1048" s="416"/>
      <c r="U1048" s="416"/>
      <c r="V1048" s="416"/>
      <c r="W1048" s="416"/>
      <c r="X1048" s="416"/>
      <c r="Y1048" s="416"/>
      <c r="Z1048" s="416"/>
      <c r="AA1048" s="416"/>
      <c r="AB1048" s="416"/>
    </row>
    <row r="1049" spans="1:28" s="419" customFormat="1" x14ac:dyDescent="0.2">
      <c r="A1049" s="500"/>
      <c r="K1049" s="416"/>
      <c r="L1049" s="416"/>
      <c r="M1049" s="416"/>
      <c r="N1049" s="416"/>
      <c r="O1049" s="416"/>
      <c r="P1049" s="416"/>
      <c r="Q1049" s="416"/>
      <c r="R1049" s="416"/>
      <c r="S1049" s="416"/>
      <c r="T1049" s="416"/>
      <c r="U1049" s="416"/>
      <c r="V1049" s="416"/>
      <c r="W1049" s="416"/>
      <c r="X1049" s="416"/>
      <c r="Y1049" s="416"/>
      <c r="Z1049" s="416"/>
      <c r="AA1049" s="416"/>
      <c r="AB1049" s="416"/>
    </row>
    <row r="1050" spans="1:28" s="419" customFormat="1" x14ac:dyDescent="0.2">
      <c r="A1050" s="500"/>
      <c r="K1050" s="416"/>
      <c r="L1050" s="416"/>
      <c r="M1050" s="416"/>
      <c r="N1050" s="416"/>
      <c r="O1050" s="416"/>
      <c r="P1050" s="416"/>
      <c r="Q1050" s="416"/>
      <c r="R1050" s="416"/>
      <c r="S1050" s="416"/>
      <c r="T1050" s="416"/>
      <c r="U1050" s="416"/>
      <c r="V1050" s="416"/>
      <c r="W1050" s="416"/>
      <c r="X1050" s="416"/>
      <c r="Y1050" s="416"/>
      <c r="Z1050" s="416"/>
      <c r="AA1050" s="416"/>
      <c r="AB1050" s="416"/>
    </row>
    <row r="1051" spans="1:28" s="419" customFormat="1" x14ac:dyDescent="0.2">
      <c r="A1051" s="500"/>
      <c r="K1051" s="416"/>
      <c r="L1051" s="416"/>
      <c r="M1051" s="416"/>
      <c r="N1051" s="416"/>
      <c r="O1051" s="416"/>
      <c r="P1051" s="416"/>
      <c r="Q1051" s="416"/>
      <c r="R1051" s="416"/>
      <c r="S1051" s="416"/>
      <c r="T1051" s="416"/>
      <c r="U1051" s="416"/>
      <c r="V1051" s="416"/>
      <c r="W1051" s="416"/>
      <c r="X1051" s="416"/>
      <c r="Y1051" s="416"/>
      <c r="Z1051" s="416"/>
      <c r="AA1051" s="416"/>
      <c r="AB1051" s="416"/>
    </row>
    <row r="1052" spans="1:28" s="419" customFormat="1" x14ac:dyDescent="0.2">
      <c r="A1052" s="500"/>
      <c r="K1052" s="416"/>
      <c r="L1052" s="416"/>
      <c r="M1052" s="416"/>
      <c r="N1052" s="416"/>
      <c r="O1052" s="416"/>
      <c r="P1052" s="416"/>
      <c r="Q1052" s="416"/>
      <c r="R1052" s="416"/>
      <c r="S1052" s="416"/>
      <c r="T1052" s="416"/>
      <c r="U1052" s="416"/>
      <c r="V1052" s="416"/>
      <c r="W1052" s="416"/>
      <c r="X1052" s="416"/>
      <c r="Y1052" s="416"/>
      <c r="Z1052" s="416"/>
      <c r="AA1052" s="416"/>
      <c r="AB1052" s="416"/>
    </row>
    <row r="1053" spans="1:28" s="419" customFormat="1" x14ac:dyDescent="0.2">
      <c r="A1053" s="500"/>
      <c r="K1053" s="416"/>
      <c r="L1053" s="416"/>
      <c r="M1053" s="416"/>
      <c r="N1053" s="416"/>
      <c r="O1053" s="416"/>
      <c r="P1053" s="416"/>
      <c r="Q1053" s="416"/>
      <c r="R1053" s="416"/>
      <c r="S1053" s="416"/>
      <c r="T1053" s="416"/>
      <c r="U1053" s="416"/>
      <c r="V1053" s="416"/>
      <c r="W1053" s="416"/>
      <c r="X1053" s="416"/>
      <c r="Y1053" s="416"/>
      <c r="Z1053" s="416"/>
      <c r="AA1053" s="416"/>
      <c r="AB1053" s="416"/>
    </row>
    <row r="1054" spans="1:28" s="419" customFormat="1" x14ac:dyDescent="0.2">
      <c r="A1054" s="500"/>
      <c r="K1054" s="416"/>
      <c r="L1054" s="416"/>
      <c r="M1054" s="416"/>
      <c r="N1054" s="416"/>
      <c r="O1054" s="416"/>
      <c r="P1054" s="416"/>
      <c r="Q1054" s="416"/>
      <c r="R1054" s="416"/>
      <c r="S1054" s="416"/>
      <c r="T1054" s="416"/>
      <c r="U1054" s="416"/>
      <c r="V1054" s="416"/>
      <c r="W1054" s="416"/>
      <c r="X1054" s="416"/>
      <c r="Y1054" s="416"/>
      <c r="Z1054" s="416"/>
      <c r="AA1054" s="416"/>
      <c r="AB1054" s="416"/>
    </row>
    <row r="1055" spans="1:28" s="419" customFormat="1" x14ac:dyDescent="0.2">
      <c r="A1055" s="500"/>
      <c r="K1055" s="416"/>
      <c r="L1055" s="416"/>
      <c r="M1055" s="416"/>
      <c r="N1055" s="416"/>
      <c r="O1055" s="416"/>
      <c r="P1055" s="416"/>
      <c r="Q1055" s="416"/>
      <c r="R1055" s="416"/>
      <c r="S1055" s="416"/>
      <c r="T1055" s="416"/>
      <c r="U1055" s="416"/>
      <c r="V1055" s="416"/>
      <c r="W1055" s="416"/>
      <c r="X1055" s="416"/>
      <c r="Y1055" s="416"/>
      <c r="Z1055" s="416"/>
      <c r="AA1055" s="416"/>
      <c r="AB1055" s="416"/>
    </row>
    <row r="1056" spans="1:28" s="419" customFormat="1" x14ac:dyDescent="0.2">
      <c r="A1056" s="500"/>
      <c r="K1056" s="416"/>
      <c r="L1056" s="416"/>
      <c r="M1056" s="416"/>
      <c r="N1056" s="416"/>
      <c r="O1056" s="416"/>
      <c r="P1056" s="416"/>
      <c r="Q1056" s="416"/>
      <c r="R1056" s="416"/>
      <c r="S1056" s="416"/>
      <c r="T1056" s="416"/>
      <c r="U1056" s="416"/>
      <c r="V1056" s="416"/>
      <c r="W1056" s="416"/>
      <c r="X1056" s="416"/>
      <c r="Y1056" s="416"/>
      <c r="Z1056" s="416"/>
      <c r="AA1056" s="416"/>
      <c r="AB1056" s="416"/>
    </row>
    <row r="1057" spans="1:28" s="419" customFormat="1" x14ac:dyDescent="0.2">
      <c r="A1057" s="500"/>
      <c r="K1057" s="416"/>
      <c r="L1057" s="416"/>
      <c r="M1057" s="416"/>
      <c r="N1057" s="416"/>
      <c r="O1057" s="416"/>
      <c r="P1057" s="416"/>
      <c r="Q1057" s="416"/>
      <c r="R1057" s="416"/>
      <c r="S1057" s="416"/>
      <c r="T1057" s="416"/>
      <c r="U1057" s="416"/>
      <c r="V1057" s="416"/>
      <c r="W1057" s="416"/>
      <c r="X1057" s="416"/>
      <c r="Y1057" s="416"/>
      <c r="Z1057" s="416"/>
      <c r="AA1057" s="416"/>
      <c r="AB1057" s="416"/>
    </row>
    <row r="1058" spans="1:28" s="419" customFormat="1" x14ac:dyDescent="0.2">
      <c r="A1058" s="500"/>
      <c r="K1058" s="416"/>
      <c r="L1058" s="416"/>
      <c r="M1058" s="416"/>
      <c r="N1058" s="416"/>
      <c r="O1058" s="416"/>
      <c r="P1058" s="416"/>
      <c r="Q1058" s="416"/>
      <c r="R1058" s="416"/>
      <c r="S1058" s="416"/>
      <c r="T1058" s="416"/>
      <c r="U1058" s="416"/>
      <c r="V1058" s="416"/>
      <c r="W1058" s="416"/>
      <c r="X1058" s="416"/>
      <c r="Y1058" s="416"/>
      <c r="Z1058" s="416"/>
      <c r="AA1058" s="416"/>
      <c r="AB1058" s="416"/>
    </row>
    <row r="1059" spans="1:28" s="419" customFormat="1" x14ac:dyDescent="0.2">
      <c r="A1059" s="500"/>
      <c r="K1059" s="416"/>
      <c r="L1059" s="416"/>
      <c r="M1059" s="416"/>
      <c r="N1059" s="416"/>
      <c r="O1059" s="416"/>
      <c r="P1059" s="416"/>
      <c r="Q1059" s="416"/>
      <c r="R1059" s="416"/>
      <c r="S1059" s="416"/>
      <c r="T1059" s="416"/>
      <c r="U1059" s="416"/>
      <c r="V1059" s="416"/>
      <c r="W1059" s="416"/>
      <c r="X1059" s="416"/>
      <c r="Y1059" s="416"/>
      <c r="Z1059" s="416"/>
      <c r="AA1059" s="416"/>
      <c r="AB1059" s="416"/>
    </row>
    <row r="1060" spans="1:28" s="419" customFormat="1" x14ac:dyDescent="0.2">
      <c r="A1060" s="500"/>
      <c r="K1060" s="416"/>
      <c r="L1060" s="416"/>
      <c r="M1060" s="416"/>
      <c r="N1060" s="416"/>
      <c r="O1060" s="416"/>
      <c r="P1060" s="416"/>
      <c r="Q1060" s="416"/>
      <c r="R1060" s="416"/>
      <c r="S1060" s="416"/>
      <c r="T1060" s="416"/>
      <c r="U1060" s="416"/>
      <c r="V1060" s="416"/>
      <c r="W1060" s="416"/>
      <c r="X1060" s="416"/>
      <c r="Y1060" s="416"/>
      <c r="Z1060" s="416"/>
      <c r="AA1060" s="416"/>
      <c r="AB1060" s="416"/>
    </row>
    <row r="1061" spans="1:28" s="419" customFormat="1" x14ac:dyDescent="0.2">
      <c r="A1061" s="500"/>
      <c r="K1061" s="416"/>
      <c r="L1061" s="416"/>
      <c r="M1061" s="416"/>
      <c r="N1061" s="416"/>
      <c r="O1061" s="416"/>
      <c r="P1061" s="416"/>
      <c r="Q1061" s="416"/>
      <c r="R1061" s="416"/>
      <c r="S1061" s="416"/>
      <c r="T1061" s="416"/>
      <c r="U1061" s="416"/>
      <c r="V1061" s="416"/>
      <c r="W1061" s="416"/>
      <c r="X1061" s="416"/>
      <c r="Y1061" s="416"/>
      <c r="Z1061" s="416"/>
      <c r="AA1061" s="416"/>
      <c r="AB1061" s="416"/>
    </row>
    <row r="1062" spans="1:28" s="419" customFormat="1" x14ac:dyDescent="0.2">
      <c r="A1062" s="500"/>
      <c r="K1062" s="416"/>
      <c r="L1062" s="416"/>
      <c r="M1062" s="416"/>
      <c r="N1062" s="416"/>
      <c r="O1062" s="416"/>
      <c r="P1062" s="416"/>
      <c r="Q1062" s="416"/>
      <c r="R1062" s="416"/>
      <c r="S1062" s="416"/>
      <c r="T1062" s="416"/>
      <c r="U1062" s="416"/>
      <c r="V1062" s="416"/>
      <c r="W1062" s="416"/>
      <c r="X1062" s="416"/>
      <c r="Y1062" s="416"/>
      <c r="Z1062" s="416"/>
      <c r="AA1062" s="416"/>
      <c r="AB1062" s="416"/>
    </row>
    <row r="1063" spans="1:28" s="419" customFormat="1" x14ac:dyDescent="0.2">
      <c r="A1063" s="500"/>
      <c r="K1063" s="416"/>
      <c r="L1063" s="416"/>
      <c r="M1063" s="416"/>
      <c r="N1063" s="416"/>
      <c r="O1063" s="416"/>
      <c r="P1063" s="416"/>
      <c r="Q1063" s="416"/>
      <c r="R1063" s="416"/>
      <c r="S1063" s="416"/>
      <c r="T1063" s="416"/>
      <c r="U1063" s="416"/>
      <c r="V1063" s="416"/>
      <c r="W1063" s="416"/>
      <c r="X1063" s="416"/>
      <c r="Y1063" s="416"/>
      <c r="Z1063" s="416"/>
      <c r="AA1063" s="416"/>
      <c r="AB1063" s="416"/>
    </row>
    <row r="1064" spans="1:28" s="419" customFormat="1" x14ac:dyDescent="0.2">
      <c r="A1064" s="500"/>
      <c r="K1064" s="416"/>
      <c r="L1064" s="416"/>
      <c r="M1064" s="416"/>
      <c r="N1064" s="416"/>
      <c r="O1064" s="416"/>
      <c r="P1064" s="416"/>
      <c r="Q1064" s="416"/>
      <c r="R1064" s="416"/>
      <c r="S1064" s="416"/>
      <c r="T1064" s="416"/>
      <c r="U1064" s="416"/>
      <c r="V1064" s="416"/>
      <c r="W1064" s="416"/>
      <c r="X1064" s="416"/>
      <c r="Y1064" s="416"/>
      <c r="Z1064" s="416"/>
      <c r="AA1064" s="416"/>
      <c r="AB1064" s="416"/>
    </row>
    <row r="1065" spans="1:28" s="419" customFormat="1" x14ac:dyDescent="0.2">
      <c r="A1065" s="500"/>
      <c r="K1065" s="416"/>
      <c r="L1065" s="416"/>
      <c r="M1065" s="416"/>
      <c r="N1065" s="416"/>
      <c r="O1065" s="416"/>
      <c r="P1065" s="416"/>
      <c r="Q1065" s="416"/>
      <c r="R1065" s="416"/>
      <c r="S1065" s="416"/>
      <c r="T1065" s="416"/>
      <c r="U1065" s="416"/>
      <c r="V1065" s="416"/>
      <c r="W1065" s="416"/>
      <c r="X1065" s="416"/>
      <c r="Y1065" s="416"/>
      <c r="Z1065" s="416"/>
      <c r="AA1065" s="416"/>
      <c r="AB1065" s="416"/>
    </row>
    <row r="1066" spans="1:28" s="419" customFormat="1" x14ac:dyDescent="0.2">
      <c r="A1066" s="500"/>
      <c r="K1066" s="416"/>
      <c r="L1066" s="416"/>
      <c r="M1066" s="416"/>
      <c r="N1066" s="416"/>
      <c r="O1066" s="416"/>
      <c r="P1066" s="416"/>
      <c r="Q1066" s="416"/>
      <c r="R1066" s="416"/>
      <c r="S1066" s="416"/>
      <c r="T1066" s="416"/>
      <c r="U1066" s="416"/>
      <c r="V1066" s="416"/>
      <c r="W1066" s="416"/>
      <c r="X1066" s="416"/>
      <c r="Y1066" s="416"/>
      <c r="Z1066" s="416"/>
      <c r="AA1066" s="416"/>
      <c r="AB1066" s="416"/>
    </row>
    <row r="1067" spans="1:28" s="419" customFormat="1" x14ac:dyDescent="0.2">
      <c r="A1067" s="500"/>
      <c r="K1067" s="416"/>
      <c r="L1067" s="416"/>
      <c r="M1067" s="416"/>
      <c r="N1067" s="416"/>
      <c r="O1067" s="416"/>
      <c r="P1067" s="416"/>
      <c r="Q1067" s="416"/>
      <c r="R1067" s="416"/>
      <c r="S1067" s="416"/>
      <c r="T1067" s="416"/>
      <c r="U1067" s="416"/>
      <c r="V1067" s="416"/>
      <c r="W1067" s="416"/>
      <c r="X1067" s="416"/>
      <c r="Y1067" s="416"/>
      <c r="Z1067" s="416"/>
      <c r="AA1067" s="416"/>
      <c r="AB1067" s="416"/>
    </row>
    <row r="1068" spans="1:28" s="419" customFormat="1" x14ac:dyDescent="0.2">
      <c r="A1068" s="500"/>
      <c r="K1068" s="416"/>
      <c r="L1068" s="416"/>
      <c r="M1068" s="416"/>
      <c r="N1068" s="416"/>
      <c r="O1068" s="416"/>
      <c r="P1068" s="416"/>
      <c r="Q1068" s="416"/>
      <c r="R1068" s="416"/>
      <c r="S1068" s="416"/>
      <c r="T1068" s="416"/>
      <c r="U1068" s="416"/>
      <c r="V1068" s="416"/>
      <c r="W1068" s="416"/>
      <c r="X1068" s="416"/>
      <c r="Y1068" s="416"/>
      <c r="Z1068" s="416"/>
      <c r="AA1068" s="416"/>
      <c r="AB1068" s="416"/>
    </row>
    <row r="1069" spans="1:28" s="419" customFormat="1" x14ac:dyDescent="0.2">
      <c r="A1069" s="500"/>
      <c r="K1069" s="416"/>
      <c r="L1069" s="416"/>
      <c r="M1069" s="416"/>
      <c r="N1069" s="416"/>
      <c r="O1069" s="416"/>
      <c r="P1069" s="416"/>
      <c r="Q1069" s="416"/>
      <c r="R1069" s="416"/>
      <c r="S1069" s="416"/>
      <c r="T1069" s="416"/>
      <c r="U1069" s="416"/>
      <c r="V1069" s="416"/>
      <c r="W1069" s="416"/>
      <c r="X1069" s="416"/>
      <c r="Y1069" s="416"/>
      <c r="Z1069" s="416"/>
      <c r="AA1069" s="416"/>
      <c r="AB1069" s="416"/>
    </row>
    <row r="1070" spans="1:28" s="419" customFormat="1" x14ac:dyDescent="0.2">
      <c r="A1070" s="500"/>
      <c r="K1070" s="416"/>
      <c r="L1070" s="416"/>
      <c r="M1070" s="416"/>
      <c r="N1070" s="416"/>
      <c r="O1070" s="416"/>
      <c r="P1070" s="416"/>
      <c r="Q1070" s="416"/>
      <c r="R1070" s="416"/>
      <c r="S1070" s="416"/>
      <c r="T1070" s="416"/>
      <c r="U1070" s="416"/>
      <c r="V1070" s="416"/>
      <c r="W1070" s="416"/>
      <c r="X1070" s="416"/>
      <c r="Y1070" s="416"/>
      <c r="Z1070" s="416"/>
      <c r="AA1070" s="416"/>
      <c r="AB1070" s="416"/>
    </row>
    <row r="1071" spans="1:28" s="419" customFormat="1" x14ac:dyDescent="0.2">
      <c r="A1071" s="500"/>
      <c r="K1071" s="416"/>
      <c r="L1071" s="416"/>
      <c r="M1071" s="416"/>
      <c r="N1071" s="416"/>
      <c r="O1071" s="416"/>
      <c r="P1071" s="416"/>
      <c r="Q1071" s="416"/>
      <c r="R1071" s="416"/>
      <c r="S1071" s="416"/>
      <c r="T1071" s="416"/>
      <c r="U1071" s="416"/>
      <c r="V1071" s="416"/>
      <c r="W1071" s="416"/>
      <c r="X1071" s="416"/>
      <c r="Y1071" s="416"/>
      <c r="Z1071" s="416"/>
      <c r="AA1071" s="416"/>
      <c r="AB1071" s="416"/>
    </row>
    <row r="1072" spans="1:28" s="419" customFormat="1" x14ac:dyDescent="0.2">
      <c r="A1072" s="500"/>
      <c r="K1072" s="416"/>
      <c r="L1072" s="416"/>
      <c r="M1072" s="416"/>
      <c r="N1072" s="416"/>
      <c r="O1072" s="416"/>
      <c r="P1072" s="416"/>
      <c r="Q1072" s="416"/>
      <c r="R1072" s="416"/>
      <c r="S1072" s="416"/>
      <c r="T1072" s="416"/>
      <c r="U1072" s="416"/>
      <c r="V1072" s="416"/>
      <c r="W1072" s="416"/>
      <c r="X1072" s="416"/>
      <c r="Y1072" s="416"/>
      <c r="Z1072" s="416"/>
      <c r="AA1072" s="416"/>
      <c r="AB1072" s="416"/>
    </row>
    <row r="1073" spans="1:28" s="419" customFormat="1" x14ac:dyDescent="0.2">
      <c r="A1073" s="500"/>
      <c r="K1073" s="416"/>
      <c r="L1073" s="416"/>
      <c r="M1073" s="416"/>
      <c r="N1073" s="416"/>
      <c r="O1073" s="416"/>
      <c r="P1073" s="416"/>
      <c r="Q1073" s="416"/>
      <c r="R1073" s="416"/>
      <c r="S1073" s="416"/>
      <c r="T1073" s="416"/>
      <c r="U1073" s="416"/>
      <c r="V1073" s="416"/>
      <c r="W1073" s="416"/>
      <c r="X1073" s="416"/>
      <c r="Y1073" s="416"/>
      <c r="Z1073" s="416"/>
      <c r="AA1073" s="416"/>
      <c r="AB1073" s="416"/>
    </row>
    <row r="1074" spans="1:28" s="419" customFormat="1" x14ac:dyDescent="0.2">
      <c r="A1074" s="500"/>
      <c r="K1074" s="416"/>
      <c r="L1074" s="416"/>
      <c r="M1074" s="416"/>
      <c r="N1074" s="416"/>
      <c r="O1074" s="416"/>
      <c r="P1074" s="416"/>
      <c r="Q1074" s="416"/>
      <c r="R1074" s="416"/>
      <c r="S1074" s="416"/>
      <c r="T1074" s="416"/>
      <c r="U1074" s="416"/>
      <c r="V1074" s="416"/>
      <c r="W1074" s="416"/>
      <c r="X1074" s="416"/>
      <c r="Y1074" s="416"/>
      <c r="Z1074" s="416"/>
      <c r="AA1074" s="416"/>
      <c r="AB1074" s="416"/>
    </row>
    <row r="1075" spans="1:28" s="419" customFormat="1" x14ac:dyDescent="0.2">
      <c r="A1075" s="500"/>
      <c r="K1075" s="416"/>
      <c r="L1075" s="416"/>
      <c r="M1075" s="416"/>
      <c r="N1075" s="416"/>
      <c r="O1075" s="416"/>
      <c r="P1075" s="416"/>
      <c r="Q1075" s="416"/>
      <c r="R1075" s="416"/>
      <c r="S1075" s="416"/>
      <c r="T1075" s="416"/>
      <c r="U1075" s="416"/>
      <c r="V1075" s="416"/>
      <c r="W1075" s="416"/>
      <c r="X1075" s="416"/>
      <c r="Y1075" s="416"/>
      <c r="Z1075" s="416"/>
      <c r="AA1075" s="416"/>
      <c r="AB1075" s="416"/>
    </row>
    <row r="1076" spans="1:28" s="419" customFormat="1" x14ac:dyDescent="0.2">
      <c r="A1076" s="500"/>
      <c r="K1076" s="416"/>
      <c r="L1076" s="416"/>
      <c r="M1076" s="416"/>
      <c r="N1076" s="416"/>
      <c r="O1076" s="416"/>
      <c r="P1076" s="416"/>
      <c r="Q1076" s="416"/>
      <c r="R1076" s="416"/>
      <c r="S1076" s="416"/>
      <c r="T1076" s="416"/>
      <c r="U1076" s="416"/>
      <c r="V1076" s="416"/>
      <c r="W1076" s="416"/>
      <c r="X1076" s="416"/>
      <c r="Y1076" s="416"/>
      <c r="Z1076" s="416"/>
      <c r="AA1076" s="416"/>
      <c r="AB1076" s="416"/>
    </row>
    <row r="1077" spans="1:28" s="419" customFormat="1" x14ac:dyDescent="0.2">
      <c r="A1077" s="500"/>
      <c r="K1077" s="416"/>
      <c r="L1077" s="416"/>
      <c r="M1077" s="416"/>
      <c r="N1077" s="416"/>
      <c r="O1077" s="416"/>
      <c r="P1077" s="416"/>
      <c r="Q1077" s="416"/>
      <c r="R1077" s="416"/>
      <c r="S1077" s="416"/>
      <c r="T1077" s="416"/>
      <c r="U1077" s="416"/>
      <c r="V1077" s="416"/>
      <c r="W1077" s="416"/>
      <c r="X1077" s="416"/>
      <c r="Y1077" s="416"/>
      <c r="Z1077" s="416"/>
      <c r="AA1077" s="416"/>
      <c r="AB1077" s="416"/>
    </row>
    <row r="1078" spans="1:28" s="419" customFormat="1" x14ac:dyDescent="0.2">
      <c r="A1078" s="500"/>
      <c r="K1078" s="416"/>
      <c r="L1078" s="416"/>
      <c r="M1078" s="416"/>
      <c r="N1078" s="416"/>
      <c r="O1078" s="416"/>
      <c r="P1078" s="416"/>
      <c r="Q1078" s="416"/>
      <c r="R1078" s="416"/>
      <c r="S1078" s="416"/>
      <c r="T1078" s="416"/>
      <c r="U1078" s="416"/>
      <c r="V1078" s="416"/>
      <c r="W1078" s="416"/>
      <c r="X1078" s="416"/>
      <c r="Y1078" s="416"/>
      <c r="Z1078" s="416"/>
      <c r="AA1078" s="416"/>
      <c r="AB1078" s="416"/>
    </row>
    <row r="1079" spans="1:28" s="419" customFormat="1" x14ac:dyDescent="0.2">
      <c r="A1079" s="500"/>
      <c r="K1079" s="416"/>
      <c r="L1079" s="416"/>
      <c r="M1079" s="416"/>
      <c r="N1079" s="416"/>
      <c r="O1079" s="416"/>
      <c r="P1079" s="416"/>
      <c r="Q1079" s="416"/>
      <c r="R1079" s="416"/>
      <c r="S1079" s="416"/>
      <c r="T1079" s="416"/>
      <c r="U1079" s="416"/>
      <c r="V1079" s="416"/>
      <c r="W1079" s="416"/>
      <c r="X1079" s="416"/>
      <c r="Y1079" s="416"/>
      <c r="Z1079" s="416"/>
      <c r="AA1079" s="416"/>
      <c r="AB1079" s="416"/>
    </row>
    <row r="1080" spans="1:28" s="419" customFormat="1" x14ac:dyDescent="0.2">
      <c r="A1080" s="500"/>
      <c r="K1080" s="416"/>
      <c r="L1080" s="416"/>
      <c r="M1080" s="416"/>
      <c r="N1080" s="416"/>
      <c r="O1080" s="416"/>
      <c r="P1080" s="416"/>
      <c r="Q1080" s="416"/>
      <c r="R1080" s="416"/>
      <c r="S1080" s="416"/>
      <c r="T1080" s="416"/>
      <c r="U1080" s="416"/>
      <c r="V1080" s="416"/>
      <c r="W1080" s="416"/>
      <c r="X1080" s="416"/>
      <c r="Y1080" s="416"/>
      <c r="Z1080" s="416"/>
      <c r="AA1080" s="416"/>
      <c r="AB1080" s="416"/>
    </row>
    <row r="1081" spans="1:28" s="419" customFormat="1" x14ac:dyDescent="0.2">
      <c r="A1081" s="500"/>
      <c r="K1081" s="416"/>
      <c r="L1081" s="416"/>
      <c r="M1081" s="416"/>
      <c r="N1081" s="416"/>
      <c r="O1081" s="416"/>
      <c r="P1081" s="416"/>
      <c r="Q1081" s="416"/>
      <c r="R1081" s="416"/>
      <c r="S1081" s="416"/>
      <c r="T1081" s="416"/>
      <c r="U1081" s="416"/>
      <c r="V1081" s="416"/>
      <c r="W1081" s="416"/>
      <c r="X1081" s="416"/>
      <c r="Y1081" s="416"/>
      <c r="Z1081" s="416"/>
      <c r="AA1081" s="416"/>
      <c r="AB1081" s="416"/>
    </row>
    <row r="1082" spans="1:28" s="419" customFormat="1" x14ac:dyDescent="0.2">
      <c r="A1082" s="500"/>
      <c r="K1082" s="416"/>
      <c r="L1082" s="416"/>
      <c r="M1082" s="416"/>
      <c r="N1082" s="416"/>
      <c r="O1082" s="416"/>
      <c r="P1082" s="416"/>
      <c r="Q1082" s="416"/>
      <c r="R1082" s="416"/>
      <c r="S1082" s="416"/>
      <c r="T1082" s="416"/>
      <c r="U1082" s="416"/>
      <c r="V1082" s="416"/>
      <c r="W1082" s="416"/>
      <c r="X1082" s="416"/>
      <c r="Y1082" s="416"/>
      <c r="Z1082" s="416"/>
      <c r="AA1082" s="416"/>
      <c r="AB1082" s="416"/>
    </row>
    <row r="1083" spans="1:28" s="419" customFormat="1" x14ac:dyDescent="0.2">
      <c r="A1083" s="500"/>
      <c r="K1083" s="416"/>
      <c r="L1083" s="416"/>
      <c r="M1083" s="416"/>
      <c r="N1083" s="416"/>
      <c r="O1083" s="416"/>
      <c r="P1083" s="416"/>
      <c r="Q1083" s="416"/>
      <c r="R1083" s="416"/>
      <c r="S1083" s="416"/>
      <c r="T1083" s="416"/>
      <c r="U1083" s="416"/>
      <c r="V1083" s="416"/>
      <c r="W1083" s="416"/>
      <c r="X1083" s="416"/>
      <c r="Y1083" s="416"/>
      <c r="Z1083" s="416"/>
      <c r="AA1083" s="416"/>
      <c r="AB1083" s="416"/>
    </row>
    <row r="1084" spans="1:28" s="419" customFormat="1" x14ac:dyDescent="0.2">
      <c r="A1084" s="500"/>
      <c r="K1084" s="416"/>
      <c r="L1084" s="416"/>
      <c r="M1084" s="416"/>
      <c r="N1084" s="416"/>
      <c r="O1084" s="416"/>
      <c r="P1084" s="416"/>
      <c r="Q1084" s="416"/>
      <c r="R1084" s="416"/>
      <c r="S1084" s="416"/>
      <c r="T1084" s="416"/>
      <c r="U1084" s="416"/>
      <c r="V1084" s="416"/>
      <c r="W1084" s="416"/>
      <c r="X1084" s="416"/>
      <c r="Y1084" s="416"/>
      <c r="Z1084" s="416"/>
      <c r="AA1084" s="416"/>
      <c r="AB1084" s="416"/>
    </row>
    <row r="1085" spans="1:28" s="419" customFormat="1" x14ac:dyDescent="0.2">
      <c r="A1085" s="500"/>
      <c r="K1085" s="416"/>
      <c r="L1085" s="416"/>
      <c r="M1085" s="416"/>
      <c r="N1085" s="416"/>
      <c r="O1085" s="416"/>
      <c r="P1085" s="416"/>
      <c r="Q1085" s="416"/>
      <c r="R1085" s="416"/>
      <c r="S1085" s="416"/>
      <c r="T1085" s="416"/>
      <c r="U1085" s="416"/>
      <c r="V1085" s="416"/>
      <c r="W1085" s="416"/>
      <c r="X1085" s="416"/>
      <c r="Y1085" s="416"/>
      <c r="Z1085" s="416"/>
      <c r="AA1085" s="416"/>
      <c r="AB1085" s="416"/>
    </row>
    <row r="1086" spans="1:28" s="419" customFormat="1" x14ac:dyDescent="0.2">
      <c r="A1086" s="500"/>
      <c r="K1086" s="416"/>
      <c r="L1086" s="416"/>
      <c r="M1086" s="416"/>
      <c r="N1086" s="416"/>
      <c r="O1086" s="416"/>
      <c r="P1086" s="416"/>
      <c r="Q1086" s="416"/>
      <c r="R1086" s="416"/>
      <c r="S1086" s="416"/>
      <c r="T1086" s="416"/>
      <c r="U1086" s="416"/>
      <c r="V1086" s="416"/>
      <c r="W1086" s="416"/>
      <c r="X1086" s="416"/>
      <c r="Y1086" s="416"/>
      <c r="Z1086" s="416"/>
      <c r="AA1086" s="416"/>
      <c r="AB1086" s="416"/>
    </row>
    <row r="1087" spans="1:28" s="419" customFormat="1" x14ac:dyDescent="0.2">
      <c r="A1087" s="500"/>
      <c r="K1087" s="416"/>
      <c r="L1087" s="416"/>
      <c r="M1087" s="416"/>
      <c r="N1087" s="416"/>
      <c r="O1087" s="416"/>
      <c r="P1087" s="416"/>
      <c r="Q1087" s="416"/>
      <c r="R1087" s="416"/>
      <c r="S1087" s="416"/>
      <c r="T1087" s="416"/>
      <c r="U1087" s="416"/>
      <c r="V1087" s="416"/>
      <c r="W1087" s="416"/>
      <c r="X1087" s="416"/>
      <c r="Y1087" s="416"/>
      <c r="Z1087" s="416"/>
      <c r="AA1087" s="416"/>
      <c r="AB1087" s="416"/>
    </row>
    <row r="1088" spans="1:28" s="419" customFormat="1" x14ac:dyDescent="0.2">
      <c r="A1088" s="500"/>
      <c r="K1088" s="416"/>
      <c r="L1088" s="416"/>
      <c r="M1088" s="416"/>
      <c r="N1088" s="416"/>
      <c r="O1088" s="416"/>
      <c r="P1088" s="416"/>
      <c r="Q1088" s="416"/>
      <c r="R1088" s="416"/>
      <c r="S1088" s="416"/>
      <c r="T1088" s="416"/>
      <c r="U1088" s="416"/>
      <c r="V1088" s="416"/>
      <c r="W1088" s="416"/>
      <c r="X1088" s="416"/>
      <c r="Y1088" s="416"/>
      <c r="Z1088" s="416"/>
      <c r="AA1088" s="416"/>
      <c r="AB1088" s="416"/>
    </row>
    <row r="1089" spans="1:28" s="419" customFormat="1" x14ac:dyDescent="0.2">
      <c r="A1089" s="500"/>
      <c r="K1089" s="416"/>
      <c r="L1089" s="416"/>
      <c r="M1089" s="416"/>
      <c r="N1089" s="416"/>
      <c r="O1089" s="416"/>
      <c r="P1089" s="416"/>
      <c r="Q1089" s="416"/>
      <c r="R1089" s="416"/>
      <c r="S1089" s="416"/>
      <c r="T1089" s="416"/>
      <c r="U1089" s="416"/>
      <c r="V1089" s="416"/>
      <c r="W1089" s="416"/>
      <c r="X1089" s="416"/>
      <c r="Y1089" s="416"/>
      <c r="Z1089" s="416"/>
      <c r="AA1089" s="416"/>
      <c r="AB1089" s="416"/>
    </row>
    <row r="1090" spans="1:28" s="419" customFormat="1" x14ac:dyDescent="0.2">
      <c r="A1090" s="500"/>
      <c r="K1090" s="416"/>
      <c r="L1090" s="416"/>
      <c r="M1090" s="416"/>
      <c r="N1090" s="416"/>
      <c r="O1090" s="416"/>
      <c r="P1090" s="416"/>
      <c r="Q1090" s="416"/>
      <c r="R1090" s="416"/>
      <c r="S1090" s="416"/>
      <c r="T1090" s="416"/>
      <c r="U1090" s="416"/>
      <c r="V1090" s="416"/>
      <c r="W1090" s="416"/>
      <c r="X1090" s="416"/>
      <c r="Y1090" s="416"/>
      <c r="Z1090" s="416"/>
      <c r="AA1090" s="416"/>
      <c r="AB1090" s="416"/>
    </row>
    <row r="1091" spans="1:28" s="419" customFormat="1" x14ac:dyDescent="0.2">
      <c r="A1091" s="500"/>
      <c r="K1091" s="416"/>
      <c r="L1091" s="416"/>
      <c r="M1091" s="416"/>
      <c r="N1091" s="416"/>
      <c r="O1091" s="416"/>
      <c r="P1091" s="416"/>
      <c r="Q1091" s="416"/>
      <c r="R1091" s="416"/>
      <c r="S1091" s="416"/>
      <c r="T1091" s="416"/>
      <c r="U1091" s="416"/>
      <c r="V1091" s="416"/>
      <c r="W1091" s="416"/>
      <c r="X1091" s="416"/>
      <c r="Y1091" s="416"/>
      <c r="Z1091" s="416"/>
      <c r="AA1091" s="416"/>
      <c r="AB1091" s="416"/>
    </row>
    <row r="1092" spans="1:28" s="419" customFormat="1" x14ac:dyDescent="0.2">
      <c r="A1092" s="500"/>
      <c r="K1092" s="416"/>
      <c r="L1092" s="416"/>
      <c r="M1092" s="416"/>
      <c r="N1092" s="416"/>
      <c r="O1092" s="416"/>
      <c r="P1092" s="416"/>
      <c r="Q1092" s="416"/>
      <c r="R1092" s="416"/>
      <c r="S1092" s="416"/>
      <c r="T1092" s="416"/>
      <c r="U1092" s="416"/>
      <c r="V1092" s="416"/>
      <c r="W1092" s="416"/>
      <c r="X1092" s="416"/>
      <c r="Y1092" s="416"/>
      <c r="Z1092" s="416"/>
      <c r="AA1092" s="416"/>
      <c r="AB1092" s="416"/>
    </row>
    <row r="1093" spans="1:28" s="419" customFormat="1" x14ac:dyDescent="0.2">
      <c r="A1093" s="500"/>
      <c r="K1093" s="416"/>
      <c r="L1093" s="416"/>
      <c r="M1093" s="416"/>
      <c r="N1093" s="416"/>
      <c r="O1093" s="416"/>
      <c r="P1093" s="416"/>
      <c r="Q1093" s="416"/>
      <c r="R1093" s="416"/>
      <c r="S1093" s="416"/>
      <c r="T1093" s="416"/>
      <c r="U1093" s="416"/>
      <c r="V1093" s="416"/>
      <c r="W1093" s="416"/>
      <c r="X1093" s="416"/>
      <c r="Y1093" s="416"/>
      <c r="Z1093" s="416"/>
      <c r="AA1093" s="416"/>
      <c r="AB1093" s="416"/>
    </row>
    <row r="1094" spans="1:28" s="419" customFormat="1" x14ac:dyDescent="0.2">
      <c r="A1094" s="500"/>
      <c r="K1094" s="416"/>
      <c r="L1094" s="416"/>
      <c r="M1094" s="416"/>
      <c r="N1094" s="416"/>
      <c r="O1094" s="416"/>
      <c r="P1094" s="416"/>
      <c r="Q1094" s="416"/>
      <c r="R1094" s="416"/>
      <c r="S1094" s="416"/>
      <c r="T1094" s="416"/>
      <c r="U1094" s="416"/>
      <c r="V1094" s="416"/>
      <c r="W1094" s="416"/>
      <c r="X1094" s="416"/>
      <c r="Y1094" s="416"/>
      <c r="Z1094" s="416"/>
      <c r="AA1094" s="416"/>
      <c r="AB1094" s="416"/>
    </row>
    <row r="1095" spans="1:28" s="419" customFormat="1" x14ac:dyDescent="0.2">
      <c r="A1095" s="500"/>
      <c r="K1095" s="416"/>
      <c r="L1095" s="416"/>
      <c r="M1095" s="416"/>
      <c r="N1095" s="416"/>
      <c r="O1095" s="416"/>
      <c r="P1095" s="416"/>
      <c r="Q1095" s="416"/>
      <c r="R1095" s="416"/>
      <c r="S1095" s="416"/>
      <c r="T1095" s="416"/>
      <c r="U1095" s="416"/>
      <c r="V1095" s="416"/>
      <c r="W1095" s="416"/>
      <c r="X1095" s="416"/>
      <c r="Y1095" s="416"/>
      <c r="Z1095" s="416"/>
      <c r="AA1095" s="416"/>
      <c r="AB1095" s="416"/>
    </row>
    <row r="1096" spans="1:28" s="419" customFormat="1" x14ac:dyDescent="0.2">
      <c r="A1096" s="500"/>
      <c r="K1096" s="416"/>
      <c r="L1096" s="416"/>
      <c r="M1096" s="416"/>
      <c r="N1096" s="416"/>
      <c r="O1096" s="416"/>
      <c r="P1096" s="416"/>
      <c r="Q1096" s="416"/>
      <c r="R1096" s="416"/>
      <c r="S1096" s="416"/>
      <c r="T1096" s="416"/>
      <c r="U1096" s="416"/>
      <c r="V1096" s="416"/>
      <c r="W1096" s="416"/>
      <c r="X1096" s="416"/>
      <c r="Y1096" s="416"/>
      <c r="Z1096" s="416"/>
      <c r="AA1096" s="416"/>
      <c r="AB1096" s="416"/>
    </row>
    <row r="1097" spans="1:28" s="419" customFormat="1" x14ac:dyDescent="0.2">
      <c r="A1097" s="500"/>
      <c r="K1097" s="416"/>
      <c r="L1097" s="416"/>
      <c r="M1097" s="416"/>
      <c r="N1097" s="416"/>
      <c r="O1097" s="416"/>
      <c r="P1097" s="416"/>
      <c r="Q1097" s="416"/>
      <c r="R1097" s="416"/>
      <c r="S1097" s="416"/>
      <c r="T1097" s="416"/>
      <c r="U1097" s="416"/>
      <c r="V1097" s="416"/>
      <c r="W1097" s="416"/>
      <c r="X1097" s="416"/>
      <c r="Y1097" s="416"/>
      <c r="Z1097" s="416"/>
      <c r="AA1097" s="416"/>
      <c r="AB1097" s="416"/>
    </row>
    <row r="1098" spans="1:28" s="419" customFormat="1" x14ac:dyDescent="0.2">
      <c r="A1098" s="500"/>
      <c r="K1098" s="416"/>
      <c r="L1098" s="416"/>
      <c r="M1098" s="416"/>
      <c r="N1098" s="416"/>
      <c r="O1098" s="416"/>
      <c r="P1098" s="416"/>
      <c r="Q1098" s="416"/>
      <c r="R1098" s="416"/>
      <c r="S1098" s="416"/>
      <c r="T1098" s="416"/>
      <c r="U1098" s="416"/>
      <c r="V1098" s="416"/>
      <c r="W1098" s="416"/>
      <c r="X1098" s="416"/>
      <c r="Y1098" s="416"/>
      <c r="Z1098" s="416"/>
      <c r="AA1098" s="416"/>
      <c r="AB1098" s="416"/>
    </row>
    <row r="1099" spans="1:28" s="419" customFormat="1" x14ac:dyDescent="0.2">
      <c r="A1099" s="500"/>
      <c r="K1099" s="416"/>
      <c r="L1099" s="416"/>
      <c r="M1099" s="416"/>
      <c r="N1099" s="416"/>
      <c r="O1099" s="416"/>
      <c r="P1099" s="416"/>
      <c r="Q1099" s="416"/>
      <c r="R1099" s="416"/>
      <c r="S1099" s="416"/>
      <c r="T1099" s="416"/>
      <c r="U1099" s="416"/>
      <c r="V1099" s="416"/>
      <c r="W1099" s="416"/>
      <c r="X1099" s="416"/>
      <c r="Y1099" s="416"/>
      <c r="Z1099" s="416"/>
      <c r="AA1099" s="416"/>
      <c r="AB1099" s="416"/>
    </row>
    <row r="1100" spans="1:28" s="419" customFormat="1" x14ac:dyDescent="0.2">
      <c r="A1100" s="500"/>
      <c r="K1100" s="416"/>
      <c r="L1100" s="416"/>
      <c r="M1100" s="416"/>
      <c r="N1100" s="416"/>
      <c r="O1100" s="416"/>
      <c r="P1100" s="416"/>
      <c r="Q1100" s="416"/>
      <c r="R1100" s="416"/>
      <c r="S1100" s="416"/>
      <c r="T1100" s="416"/>
      <c r="U1100" s="416"/>
      <c r="V1100" s="416"/>
      <c r="W1100" s="416"/>
      <c r="X1100" s="416"/>
      <c r="Y1100" s="416"/>
      <c r="Z1100" s="416"/>
      <c r="AA1100" s="416"/>
      <c r="AB1100" s="416"/>
    </row>
    <row r="1101" spans="1:28" s="419" customFormat="1" x14ac:dyDescent="0.2">
      <c r="A1101" s="500"/>
      <c r="K1101" s="416"/>
      <c r="L1101" s="416"/>
      <c r="M1101" s="416"/>
      <c r="N1101" s="416"/>
      <c r="O1101" s="416"/>
      <c r="P1101" s="416"/>
      <c r="Q1101" s="416"/>
      <c r="R1101" s="416"/>
      <c r="S1101" s="416"/>
      <c r="T1101" s="416"/>
      <c r="U1101" s="416"/>
      <c r="V1101" s="416"/>
      <c r="W1101" s="416"/>
      <c r="X1101" s="416"/>
      <c r="Y1101" s="416"/>
      <c r="Z1101" s="416"/>
      <c r="AA1101" s="416"/>
      <c r="AB1101" s="416"/>
    </row>
    <row r="1102" spans="1:28" s="419" customFormat="1" x14ac:dyDescent="0.2">
      <c r="A1102" s="500"/>
      <c r="K1102" s="416"/>
      <c r="L1102" s="416"/>
      <c r="M1102" s="416"/>
      <c r="N1102" s="416"/>
      <c r="O1102" s="416"/>
      <c r="P1102" s="416"/>
      <c r="Q1102" s="416"/>
      <c r="R1102" s="416"/>
      <c r="S1102" s="416"/>
      <c r="T1102" s="416"/>
      <c r="U1102" s="416"/>
      <c r="V1102" s="416"/>
      <c r="W1102" s="416"/>
      <c r="X1102" s="416"/>
      <c r="Y1102" s="416"/>
      <c r="Z1102" s="416"/>
      <c r="AA1102" s="416"/>
      <c r="AB1102" s="416"/>
    </row>
    <row r="1103" spans="1:28" s="419" customFormat="1" x14ac:dyDescent="0.2">
      <c r="A1103" s="500"/>
      <c r="K1103" s="416"/>
      <c r="L1103" s="416"/>
      <c r="M1103" s="416"/>
      <c r="N1103" s="416"/>
      <c r="O1103" s="416"/>
      <c r="P1103" s="416"/>
      <c r="Q1103" s="416"/>
      <c r="R1103" s="416"/>
      <c r="S1103" s="416"/>
      <c r="T1103" s="416"/>
      <c r="U1103" s="416"/>
      <c r="V1103" s="416"/>
      <c r="W1103" s="416"/>
      <c r="X1103" s="416"/>
      <c r="Y1103" s="416"/>
      <c r="Z1103" s="416"/>
      <c r="AA1103" s="416"/>
      <c r="AB1103" s="416"/>
    </row>
    <row r="1104" spans="1:28" s="419" customFormat="1" x14ac:dyDescent="0.2">
      <c r="A1104" s="500"/>
      <c r="K1104" s="416"/>
      <c r="L1104" s="416"/>
      <c r="M1104" s="416"/>
      <c r="N1104" s="416"/>
      <c r="O1104" s="416"/>
      <c r="P1104" s="416"/>
      <c r="Q1104" s="416"/>
      <c r="R1104" s="416"/>
      <c r="S1104" s="416"/>
      <c r="T1104" s="416"/>
      <c r="U1104" s="416"/>
      <c r="V1104" s="416"/>
      <c r="W1104" s="416"/>
      <c r="X1104" s="416"/>
      <c r="Y1104" s="416"/>
      <c r="Z1104" s="416"/>
      <c r="AA1104" s="416"/>
      <c r="AB1104" s="416"/>
    </row>
    <row r="1105" spans="1:28" s="419" customFormat="1" x14ac:dyDescent="0.2">
      <c r="A1105" s="500"/>
      <c r="K1105" s="416"/>
      <c r="L1105" s="416"/>
      <c r="M1105" s="416"/>
      <c r="N1105" s="416"/>
      <c r="O1105" s="416"/>
      <c r="P1105" s="416"/>
      <c r="Q1105" s="416"/>
      <c r="R1105" s="416"/>
      <c r="S1105" s="416"/>
      <c r="T1105" s="416"/>
      <c r="U1105" s="416"/>
      <c r="V1105" s="416"/>
      <c r="W1105" s="416"/>
      <c r="X1105" s="416"/>
      <c r="Y1105" s="416"/>
      <c r="Z1105" s="416"/>
      <c r="AA1105" s="416"/>
      <c r="AB1105" s="416"/>
    </row>
    <row r="1106" spans="1:28" s="419" customFormat="1" x14ac:dyDescent="0.2">
      <c r="A1106" s="500"/>
      <c r="K1106" s="416"/>
      <c r="L1106" s="416"/>
      <c r="M1106" s="416"/>
      <c r="N1106" s="416"/>
      <c r="O1106" s="416"/>
      <c r="P1106" s="416"/>
      <c r="Q1106" s="416"/>
      <c r="R1106" s="416"/>
      <c r="S1106" s="416"/>
      <c r="T1106" s="416"/>
      <c r="U1106" s="416"/>
      <c r="V1106" s="416"/>
      <c r="W1106" s="416"/>
      <c r="X1106" s="416"/>
      <c r="Y1106" s="416"/>
      <c r="Z1106" s="416"/>
      <c r="AA1106" s="416"/>
      <c r="AB1106" s="416"/>
    </row>
    <row r="1107" spans="1:28" s="419" customFormat="1" x14ac:dyDescent="0.2">
      <c r="A1107" s="500"/>
      <c r="K1107" s="416"/>
      <c r="L1107" s="416"/>
      <c r="M1107" s="416"/>
      <c r="N1107" s="416"/>
      <c r="O1107" s="416"/>
      <c r="P1107" s="416"/>
      <c r="Q1107" s="416"/>
      <c r="R1107" s="416"/>
      <c r="S1107" s="416"/>
      <c r="T1107" s="416"/>
      <c r="U1107" s="416"/>
      <c r="V1107" s="416"/>
      <c r="W1107" s="416"/>
      <c r="X1107" s="416"/>
      <c r="Y1107" s="416"/>
      <c r="Z1107" s="416"/>
      <c r="AA1107" s="416"/>
      <c r="AB1107" s="416"/>
    </row>
    <row r="1108" spans="1:28" s="419" customFormat="1" x14ac:dyDescent="0.2">
      <c r="A1108" s="500"/>
      <c r="K1108" s="416"/>
      <c r="L1108" s="416"/>
      <c r="M1108" s="416"/>
      <c r="N1108" s="416"/>
      <c r="O1108" s="416"/>
      <c r="P1108" s="416"/>
      <c r="Q1108" s="416"/>
      <c r="R1108" s="416"/>
      <c r="S1108" s="416"/>
      <c r="T1108" s="416"/>
      <c r="U1108" s="416"/>
      <c r="V1108" s="416"/>
      <c r="W1108" s="416"/>
      <c r="X1108" s="416"/>
      <c r="Y1108" s="416"/>
      <c r="Z1108" s="416"/>
      <c r="AA1108" s="416"/>
      <c r="AB1108" s="416"/>
    </row>
    <row r="1109" spans="1:28" s="419" customFormat="1" x14ac:dyDescent="0.2">
      <c r="A1109" s="500"/>
      <c r="K1109" s="416"/>
      <c r="L1109" s="416"/>
      <c r="M1109" s="416"/>
      <c r="N1109" s="416"/>
      <c r="O1109" s="416"/>
      <c r="P1109" s="416"/>
      <c r="Q1109" s="416"/>
      <c r="R1109" s="416"/>
      <c r="S1109" s="416"/>
      <c r="T1109" s="416"/>
      <c r="U1109" s="416"/>
      <c r="V1109" s="416"/>
      <c r="W1109" s="416"/>
      <c r="X1109" s="416"/>
      <c r="Y1109" s="416"/>
      <c r="Z1109" s="416"/>
      <c r="AA1109" s="416"/>
      <c r="AB1109" s="416"/>
    </row>
    <row r="1110" spans="1:28" s="419" customFormat="1" x14ac:dyDescent="0.2">
      <c r="A1110" s="500"/>
      <c r="K1110" s="416"/>
      <c r="L1110" s="416"/>
      <c r="M1110" s="416"/>
      <c r="N1110" s="416"/>
      <c r="O1110" s="416"/>
      <c r="P1110" s="416"/>
      <c r="Q1110" s="416"/>
      <c r="R1110" s="416"/>
      <c r="S1110" s="416"/>
      <c r="T1110" s="416"/>
      <c r="U1110" s="416"/>
      <c r="V1110" s="416"/>
      <c r="W1110" s="416"/>
      <c r="X1110" s="416"/>
      <c r="Y1110" s="416"/>
      <c r="Z1110" s="416"/>
      <c r="AA1110" s="416"/>
      <c r="AB1110" s="416"/>
    </row>
    <row r="1111" spans="1:28" s="419" customFormat="1" x14ac:dyDescent="0.2">
      <c r="A1111" s="500"/>
      <c r="K1111" s="416"/>
      <c r="L1111" s="416"/>
      <c r="M1111" s="416"/>
      <c r="N1111" s="416"/>
      <c r="O1111" s="416"/>
      <c r="P1111" s="416"/>
      <c r="Q1111" s="416"/>
      <c r="R1111" s="416"/>
      <c r="S1111" s="416"/>
      <c r="T1111" s="416"/>
      <c r="U1111" s="416"/>
      <c r="V1111" s="416"/>
      <c r="W1111" s="416"/>
      <c r="X1111" s="416"/>
      <c r="Y1111" s="416"/>
      <c r="Z1111" s="416"/>
      <c r="AA1111" s="416"/>
      <c r="AB1111" s="416"/>
    </row>
    <row r="1112" spans="1:28" s="419" customFormat="1" x14ac:dyDescent="0.2">
      <c r="A1112" s="500"/>
      <c r="K1112" s="416"/>
      <c r="L1112" s="416"/>
      <c r="M1112" s="416"/>
      <c r="N1112" s="416"/>
      <c r="O1112" s="416"/>
      <c r="P1112" s="416"/>
      <c r="Q1112" s="416"/>
      <c r="R1112" s="416"/>
      <c r="S1112" s="416"/>
      <c r="T1112" s="416"/>
      <c r="U1112" s="416"/>
      <c r="V1112" s="416"/>
      <c r="W1112" s="416"/>
      <c r="X1112" s="416"/>
      <c r="Y1112" s="416"/>
      <c r="Z1112" s="416"/>
      <c r="AA1112" s="416"/>
      <c r="AB1112" s="416"/>
    </row>
    <row r="1113" spans="1:28" s="419" customFormat="1" x14ac:dyDescent="0.2">
      <c r="A1113" s="500"/>
      <c r="K1113" s="416"/>
      <c r="L1113" s="416"/>
      <c r="M1113" s="416"/>
      <c r="N1113" s="416"/>
      <c r="O1113" s="416"/>
      <c r="P1113" s="416"/>
      <c r="Q1113" s="416"/>
      <c r="R1113" s="416"/>
      <c r="S1113" s="416"/>
      <c r="T1113" s="416"/>
      <c r="U1113" s="416"/>
      <c r="V1113" s="416"/>
      <c r="W1113" s="416"/>
      <c r="X1113" s="416"/>
      <c r="Y1113" s="416"/>
      <c r="Z1113" s="416"/>
      <c r="AA1113" s="416"/>
      <c r="AB1113" s="416"/>
    </row>
    <row r="1114" spans="1:28" s="419" customFormat="1" x14ac:dyDescent="0.2">
      <c r="A1114" s="500"/>
      <c r="K1114" s="416"/>
      <c r="L1114" s="416"/>
      <c r="M1114" s="416"/>
      <c r="N1114" s="416"/>
      <c r="O1114" s="416"/>
      <c r="P1114" s="416"/>
      <c r="Q1114" s="416"/>
      <c r="R1114" s="416"/>
      <c r="S1114" s="416"/>
      <c r="T1114" s="416"/>
      <c r="U1114" s="416"/>
      <c r="V1114" s="416"/>
      <c r="W1114" s="416"/>
      <c r="X1114" s="416"/>
      <c r="Y1114" s="416"/>
      <c r="Z1114" s="416"/>
      <c r="AA1114" s="416"/>
      <c r="AB1114" s="416"/>
    </row>
    <row r="1115" spans="1:28" s="419" customFormat="1" x14ac:dyDescent="0.2">
      <c r="A1115" s="500"/>
      <c r="K1115" s="416"/>
      <c r="L1115" s="416"/>
      <c r="M1115" s="416"/>
      <c r="N1115" s="416"/>
      <c r="O1115" s="416"/>
      <c r="P1115" s="416"/>
      <c r="Q1115" s="416"/>
      <c r="R1115" s="416"/>
      <c r="S1115" s="416"/>
      <c r="T1115" s="416"/>
      <c r="U1115" s="416"/>
      <c r="V1115" s="416"/>
      <c r="W1115" s="416"/>
      <c r="X1115" s="416"/>
      <c r="Y1115" s="416"/>
      <c r="Z1115" s="416"/>
      <c r="AA1115" s="416"/>
      <c r="AB1115" s="416"/>
    </row>
    <row r="1116" spans="1:28" s="419" customFormat="1" x14ac:dyDescent="0.2">
      <c r="A1116" s="500"/>
      <c r="K1116" s="416"/>
      <c r="L1116" s="416"/>
      <c r="M1116" s="416"/>
      <c r="N1116" s="416"/>
      <c r="O1116" s="416"/>
      <c r="P1116" s="416"/>
      <c r="Q1116" s="416"/>
      <c r="R1116" s="416"/>
      <c r="S1116" s="416"/>
      <c r="T1116" s="416"/>
      <c r="U1116" s="416"/>
      <c r="V1116" s="416"/>
      <c r="W1116" s="416"/>
      <c r="X1116" s="416"/>
      <c r="Y1116" s="416"/>
      <c r="Z1116" s="416"/>
      <c r="AA1116" s="416"/>
      <c r="AB1116" s="416"/>
    </row>
    <row r="1117" spans="1:28" s="419" customFormat="1" x14ac:dyDescent="0.2">
      <c r="A1117" s="500"/>
      <c r="K1117" s="416"/>
      <c r="L1117" s="416"/>
      <c r="M1117" s="416"/>
      <c r="N1117" s="416"/>
      <c r="O1117" s="416"/>
      <c r="P1117" s="416"/>
      <c r="Q1117" s="416"/>
      <c r="R1117" s="416"/>
      <c r="S1117" s="416"/>
      <c r="T1117" s="416"/>
      <c r="U1117" s="416"/>
      <c r="V1117" s="416"/>
      <c r="W1117" s="416"/>
      <c r="X1117" s="416"/>
      <c r="Y1117" s="416"/>
      <c r="Z1117" s="416"/>
      <c r="AA1117" s="416"/>
      <c r="AB1117" s="416"/>
    </row>
    <row r="1118" spans="1:28" s="419" customFormat="1" x14ac:dyDescent="0.2">
      <c r="A1118" s="500"/>
      <c r="K1118" s="416"/>
      <c r="L1118" s="416"/>
      <c r="M1118" s="416"/>
      <c r="N1118" s="416"/>
      <c r="O1118" s="416"/>
      <c r="P1118" s="416"/>
      <c r="Q1118" s="416"/>
      <c r="R1118" s="416"/>
      <c r="S1118" s="416"/>
      <c r="T1118" s="416"/>
      <c r="U1118" s="416"/>
      <c r="V1118" s="416"/>
      <c r="W1118" s="416"/>
      <c r="X1118" s="416"/>
      <c r="Y1118" s="416"/>
      <c r="Z1118" s="416"/>
      <c r="AA1118" s="416"/>
      <c r="AB1118" s="416"/>
    </row>
    <row r="1119" spans="1:28" s="419" customFormat="1" x14ac:dyDescent="0.2">
      <c r="A1119" s="500"/>
      <c r="K1119" s="416"/>
      <c r="L1119" s="416"/>
      <c r="M1119" s="416"/>
      <c r="N1119" s="416"/>
      <c r="O1119" s="416"/>
      <c r="P1119" s="416"/>
      <c r="Q1119" s="416"/>
      <c r="R1119" s="416"/>
      <c r="S1119" s="416"/>
      <c r="T1119" s="416"/>
      <c r="U1119" s="416"/>
      <c r="V1119" s="416"/>
      <c r="W1119" s="416"/>
      <c r="X1119" s="416"/>
      <c r="Y1119" s="416"/>
      <c r="Z1119" s="416"/>
      <c r="AA1119" s="416"/>
      <c r="AB1119" s="416"/>
    </row>
    <row r="1120" spans="1:28" s="419" customFormat="1" x14ac:dyDescent="0.2">
      <c r="A1120" s="500"/>
      <c r="K1120" s="416"/>
      <c r="L1120" s="416"/>
      <c r="M1120" s="416"/>
      <c r="N1120" s="416"/>
      <c r="O1120" s="416"/>
      <c r="P1120" s="416"/>
      <c r="Q1120" s="416"/>
      <c r="R1120" s="416"/>
      <c r="S1120" s="416"/>
      <c r="T1120" s="416"/>
      <c r="U1120" s="416"/>
      <c r="V1120" s="416"/>
      <c r="W1120" s="416"/>
      <c r="X1120" s="416"/>
      <c r="Y1120" s="416"/>
      <c r="Z1120" s="416"/>
      <c r="AA1120" s="416"/>
      <c r="AB1120" s="416"/>
    </row>
    <row r="1121" spans="1:28" s="419" customFormat="1" x14ac:dyDescent="0.2">
      <c r="A1121" s="500"/>
      <c r="K1121" s="416"/>
      <c r="L1121" s="416"/>
      <c r="M1121" s="416"/>
      <c r="N1121" s="416"/>
      <c r="O1121" s="416"/>
      <c r="P1121" s="416"/>
      <c r="Q1121" s="416"/>
      <c r="R1121" s="416"/>
      <c r="S1121" s="416"/>
      <c r="T1121" s="416"/>
      <c r="U1121" s="416"/>
      <c r="V1121" s="416"/>
      <c r="W1121" s="416"/>
      <c r="X1121" s="416"/>
      <c r="Y1121" s="416"/>
      <c r="Z1121" s="416"/>
      <c r="AA1121" s="416"/>
      <c r="AB1121" s="416"/>
    </row>
    <row r="1122" spans="1:28" s="419" customFormat="1" x14ac:dyDescent="0.2">
      <c r="A1122" s="500"/>
      <c r="K1122" s="416"/>
      <c r="L1122" s="416"/>
      <c r="M1122" s="416"/>
      <c r="N1122" s="416"/>
      <c r="O1122" s="416"/>
      <c r="P1122" s="416"/>
      <c r="Q1122" s="416"/>
      <c r="R1122" s="416"/>
      <c r="S1122" s="416"/>
      <c r="T1122" s="416"/>
      <c r="U1122" s="416"/>
      <c r="V1122" s="416"/>
      <c r="W1122" s="416"/>
      <c r="X1122" s="416"/>
      <c r="Y1122" s="416"/>
      <c r="Z1122" s="416"/>
      <c r="AA1122" s="416"/>
      <c r="AB1122" s="416"/>
    </row>
    <row r="1123" spans="1:28" s="419" customFormat="1" x14ac:dyDescent="0.2">
      <c r="A1123" s="500"/>
      <c r="K1123" s="416"/>
      <c r="L1123" s="416"/>
      <c r="M1123" s="416"/>
      <c r="N1123" s="416"/>
      <c r="O1123" s="416"/>
      <c r="P1123" s="416"/>
      <c r="Q1123" s="416"/>
      <c r="R1123" s="416"/>
      <c r="S1123" s="416"/>
      <c r="T1123" s="416"/>
      <c r="U1123" s="416"/>
      <c r="V1123" s="416"/>
      <c r="W1123" s="416"/>
      <c r="X1123" s="416"/>
      <c r="Y1123" s="416"/>
      <c r="Z1123" s="416"/>
      <c r="AA1123" s="416"/>
      <c r="AB1123" s="416"/>
    </row>
    <row r="1124" spans="1:28" s="419" customFormat="1" x14ac:dyDescent="0.2">
      <c r="A1124" s="500"/>
      <c r="K1124" s="416"/>
      <c r="L1124" s="416"/>
      <c r="M1124" s="416"/>
      <c r="N1124" s="416"/>
      <c r="O1124" s="416"/>
      <c r="P1124" s="416"/>
      <c r="Q1124" s="416"/>
      <c r="R1124" s="416"/>
      <c r="S1124" s="416"/>
      <c r="T1124" s="416"/>
      <c r="U1124" s="416"/>
      <c r="V1124" s="416"/>
      <c r="W1124" s="416"/>
      <c r="X1124" s="416"/>
      <c r="Y1124" s="416"/>
      <c r="Z1124" s="416"/>
      <c r="AA1124" s="416"/>
      <c r="AB1124" s="416"/>
    </row>
    <row r="1125" spans="1:28" s="419" customFormat="1" x14ac:dyDescent="0.2">
      <c r="A1125" s="500"/>
      <c r="K1125" s="416"/>
      <c r="L1125" s="416"/>
      <c r="M1125" s="416"/>
      <c r="N1125" s="416"/>
      <c r="O1125" s="416"/>
      <c r="P1125" s="416"/>
      <c r="Q1125" s="416"/>
      <c r="R1125" s="416"/>
      <c r="S1125" s="416"/>
      <c r="T1125" s="416"/>
      <c r="U1125" s="416"/>
      <c r="V1125" s="416"/>
      <c r="W1125" s="416"/>
      <c r="X1125" s="416"/>
      <c r="Y1125" s="416"/>
      <c r="Z1125" s="416"/>
      <c r="AA1125" s="416"/>
      <c r="AB1125" s="416"/>
    </row>
    <row r="1126" spans="1:28" s="419" customFormat="1" x14ac:dyDescent="0.2">
      <c r="A1126" s="500"/>
      <c r="K1126" s="416"/>
      <c r="L1126" s="416"/>
      <c r="M1126" s="416"/>
      <c r="N1126" s="416"/>
      <c r="O1126" s="416"/>
      <c r="P1126" s="416"/>
      <c r="Q1126" s="416"/>
      <c r="R1126" s="416"/>
      <c r="S1126" s="416"/>
      <c r="T1126" s="416"/>
      <c r="U1126" s="416"/>
      <c r="V1126" s="416"/>
      <c r="W1126" s="416"/>
      <c r="X1126" s="416"/>
      <c r="Y1126" s="416"/>
      <c r="Z1126" s="416"/>
      <c r="AA1126" s="416"/>
      <c r="AB1126" s="416"/>
    </row>
    <row r="1127" spans="1:28" s="419" customFormat="1" x14ac:dyDescent="0.2">
      <c r="A1127" s="500"/>
      <c r="K1127" s="416"/>
      <c r="L1127" s="416"/>
      <c r="M1127" s="416"/>
      <c r="N1127" s="416"/>
      <c r="O1127" s="416"/>
      <c r="P1127" s="416"/>
      <c r="Q1127" s="416"/>
      <c r="R1127" s="416"/>
      <c r="S1127" s="416"/>
      <c r="T1127" s="416"/>
      <c r="U1127" s="416"/>
      <c r="V1127" s="416"/>
      <c r="W1127" s="416"/>
      <c r="X1127" s="416"/>
      <c r="Y1127" s="416"/>
      <c r="Z1127" s="416"/>
      <c r="AA1127" s="416"/>
      <c r="AB1127" s="416"/>
    </row>
    <row r="1128" spans="1:28" s="419" customFormat="1" x14ac:dyDescent="0.2">
      <c r="A1128" s="500"/>
      <c r="K1128" s="416"/>
      <c r="L1128" s="416"/>
      <c r="M1128" s="416"/>
      <c r="N1128" s="416"/>
      <c r="O1128" s="416"/>
      <c r="P1128" s="416"/>
      <c r="Q1128" s="416"/>
      <c r="R1128" s="416"/>
      <c r="S1128" s="416"/>
      <c r="T1128" s="416"/>
      <c r="U1128" s="416"/>
      <c r="V1128" s="416"/>
      <c r="W1128" s="416"/>
      <c r="X1128" s="416"/>
      <c r="Y1128" s="416"/>
      <c r="Z1128" s="416"/>
      <c r="AA1128" s="416"/>
      <c r="AB1128" s="416"/>
    </row>
    <row r="1129" spans="1:28" s="419" customFormat="1" x14ac:dyDescent="0.2">
      <c r="A1129" s="500"/>
      <c r="K1129" s="416"/>
      <c r="L1129" s="416"/>
      <c r="M1129" s="416"/>
      <c r="N1129" s="416"/>
      <c r="O1129" s="416"/>
      <c r="P1129" s="416"/>
      <c r="Q1129" s="416"/>
      <c r="R1129" s="416"/>
      <c r="S1129" s="416"/>
      <c r="T1129" s="416"/>
      <c r="U1129" s="416"/>
      <c r="V1129" s="416"/>
      <c r="W1129" s="416"/>
      <c r="X1129" s="416"/>
      <c r="Y1129" s="416"/>
      <c r="Z1129" s="416"/>
      <c r="AA1129" s="416"/>
      <c r="AB1129" s="416"/>
    </row>
    <row r="1130" spans="1:28" s="419" customFormat="1" x14ac:dyDescent="0.2">
      <c r="A1130" s="500"/>
      <c r="K1130" s="416"/>
      <c r="L1130" s="416"/>
      <c r="M1130" s="416"/>
      <c r="N1130" s="416"/>
      <c r="O1130" s="416"/>
      <c r="P1130" s="416"/>
      <c r="Q1130" s="416"/>
      <c r="R1130" s="416"/>
      <c r="S1130" s="416"/>
      <c r="T1130" s="416"/>
      <c r="U1130" s="416"/>
      <c r="V1130" s="416"/>
      <c r="W1130" s="416"/>
      <c r="X1130" s="416"/>
      <c r="Y1130" s="416"/>
      <c r="Z1130" s="416"/>
      <c r="AA1130" s="416"/>
      <c r="AB1130" s="416"/>
    </row>
    <row r="1131" spans="1:28" s="419" customFormat="1" x14ac:dyDescent="0.2">
      <c r="A1131" s="500"/>
      <c r="K1131" s="416"/>
      <c r="L1131" s="416"/>
      <c r="M1131" s="416"/>
      <c r="N1131" s="416"/>
      <c r="O1131" s="416"/>
      <c r="P1131" s="416"/>
      <c r="Q1131" s="416"/>
      <c r="R1131" s="416"/>
      <c r="S1131" s="416"/>
      <c r="T1131" s="416"/>
      <c r="U1131" s="416"/>
      <c r="V1131" s="416"/>
      <c r="W1131" s="416"/>
      <c r="X1131" s="416"/>
      <c r="Y1131" s="416"/>
      <c r="Z1131" s="416"/>
      <c r="AA1131" s="416"/>
      <c r="AB1131" s="416"/>
    </row>
    <row r="1132" spans="1:28" s="419" customFormat="1" x14ac:dyDescent="0.2">
      <c r="A1132" s="500"/>
      <c r="K1132" s="416"/>
      <c r="L1132" s="416"/>
      <c r="M1132" s="416"/>
      <c r="N1132" s="416"/>
      <c r="O1132" s="416"/>
      <c r="P1132" s="416"/>
      <c r="Q1132" s="416"/>
      <c r="R1132" s="416"/>
      <c r="S1132" s="416"/>
      <c r="T1132" s="416"/>
      <c r="U1132" s="416"/>
      <c r="V1132" s="416"/>
      <c r="W1132" s="416"/>
      <c r="X1132" s="416"/>
      <c r="Y1132" s="416"/>
      <c r="Z1132" s="416"/>
      <c r="AA1132" s="416"/>
      <c r="AB1132" s="416"/>
    </row>
    <row r="1133" spans="1:28" s="419" customFormat="1" x14ac:dyDescent="0.2">
      <c r="A1133" s="500"/>
      <c r="K1133" s="416"/>
      <c r="L1133" s="416"/>
      <c r="M1133" s="416"/>
      <c r="N1133" s="416"/>
      <c r="O1133" s="416"/>
      <c r="P1133" s="416"/>
      <c r="Q1133" s="416"/>
      <c r="R1133" s="416"/>
      <c r="S1133" s="416"/>
      <c r="T1133" s="416"/>
      <c r="U1133" s="416"/>
      <c r="V1133" s="416"/>
      <c r="W1133" s="416"/>
      <c r="X1133" s="416"/>
      <c r="Y1133" s="416"/>
      <c r="Z1133" s="416"/>
      <c r="AA1133" s="416"/>
      <c r="AB1133" s="416"/>
    </row>
    <row r="1134" spans="1:28" s="419" customFormat="1" x14ac:dyDescent="0.2">
      <c r="A1134" s="500"/>
      <c r="K1134" s="416"/>
      <c r="L1134" s="416"/>
      <c r="M1134" s="416"/>
      <c r="N1134" s="416"/>
      <c r="O1134" s="416"/>
      <c r="P1134" s="416"/>
      <c r="Q1134" s="416"/>
      <c r="R1134" s="416"/>
      <c r="S1134" s="416"/>
      <c r="T1134" s="416"/>
      <c r="U1134" s="416"/>
      <c r="V1134" s="416"/>
      <c r="W1134" s="416"/>
      <c r="X1134" s="416"/>
      <c r="Y1134" s="416"/>
      <c r="Z1134" s="416"/>
      <c r="AA1134" s="416"/>
      <c r="AB1134" s="416"/>
    </row>
    <row r="1135" spans="1:28" s="419" customFormat="1" x14ac:dyDescent="0.2">
      <c r="A1135" s="500"/>
      <c r="K1135" s="416"/>
      <c r="L1135" s="416"/>
      <c r="M1135" s="416"/>
      <c r="N1135" s="416"/>
      <c r="O1135" s="416"/>
      <c r="P1135" s="416"/>
      <c r="Q1135" s="416"/>
      <c r="R1135" s="416"/>
      <c r="S1135" s="416"/>
      <c r="T1135" s="416"/>
      <c r="U1135" s="416"/>
      <c r="V1135" s="416"/>
      <c r="W1135" s="416"/>
      <c r="X1135" s="416"/>
      <c r="Y1135" s="416"/>
      <c r="Z1135" s="416"/>
      <c r="AA1135" s="416"/>
      <c r="AB1135" s="416"/>
    </row>
    <row r="1136" spans="1:28" s="419" customFormat="1" x14ac:dyDescent="0.2">
      <c r="A1136" s="500"/>
      <c r="K1136" s="416"/>
      <c r="L1136" s="416"/>
      <c r="M1136" s="416"/>
      <c r="N1136" s="416"/>
      <c r="O1136" s="416"/>
      <c r="P1136" s="416"/>
      <c r="Q1136" s="416"/>
      <c r="R1136" s="416"/>
      <c r="S1136" s="416"/>
      <c r="T1136" s="416"/>
      <c r="U1136" s="416"/>
      <c r="V1136" s="416"/>
      <c r="W1136" s="416"/>
      <c r="X1136" s="416"/>
      <c r="Y1136" s="416"/>
      <c r="Z1136" s="416"/>
      <c r="AA1136" s="416"/>
      <c r="AB1136" s="416"/>
    </row>
    <row r="1137" spans="1:28" s="419" customFormat="1" x14ac:dyDescent="0.2">
      <c r="A1137" s="500"/>
      <c r="K1137" s="416"/>
      <c r="L1137" s="416"/>
      <c r="M1137" s="416"/>
      <c r="N1137" s="416"/>
      <c r="O1137" s="416"/>
      <c r="P1137" s="416"/>
      <c r="Q1137" s="416"/>
      <c r="R1137" s="416"/>
      <c r="S1137" s="416"/>
      <c r="T1137" s="416"/>
      <c r="U1137" s="416"/>
      <c r="V1137" s="416"/>
      <c r="W1137" s="416"/>
      <c r="X1137" s="416"/>
      <c r="Y1137" s="416"/>
      <c r="Z1137" s="416"/>
      <c r="AA1137" s="416"/>
      <c r="AB1137" s="416"/>
    </row>
    <row r="1138" spans="1:28" s="419" customFormat="1" x14ac:dyDescent="0.2">
      <c r="A1138" s="500"/>
      <c r="K1138" s="416"/>
      <c r="L1138" s="416"/>
      <c r="M1138" s="416"/>
      <c r="N1138" s="416"/>
      <c r="O1138" s="416"/>
      <c r="P1138" s="416"/>
      <c r="Q1138" s="416"/>
      <c r="R1138" s="416"/>
      <c r="S1138" s="416"/>
      <c r="T1138" s="416"/>
      <c r="U1138" s="416"/>
      <c r="V1138" s="416"/>
      <c r="W1138" s="416"/>
      <c r="X1138" s="416"/>
      <c r="Y1138" s="416"/>
      <c r="Z1138" s="416"/>
      <c r="AA1138" s="416"/>
      <c r="AB1138" s="416"/>
    </row>
    <row r="1139" spans="1:28" s="419" customFormat="1" x14ac:dyDescent="0.2">
      <c r="A1139" s="500"/>
      <c r="K1139" s="416"/>
      <c r="L1139" s="416"/>
      <c r="M1139" s="416"/>
      <c r="N1139" s="416"/>
      <c r="O1139" s="416"/>
      <c r="P1139" s="416"/>
      <c r="Q1139" s="416"/>
      <c r="R1139" s="416"/>
      <c r="S1139" s="416"/>
      <c r="T1139" s="416"/>
      <c r="U1139" s="416"/>
      <c r="V1139" s="416"/>
      <c r="W1139" s="416"/>
      <c r="X1139" s="416"/>
      <c r="Y1139" s="416"/>
      <c r="Z1139" s="416"/>
      <c r="AA1139" s="416"/>
      <c r="AB1139" s="416"/>
    </row>
    <row r="1140" spans="1:28" s="419" customFormat="1" x14ac:dyDescent="0.2">
      <c r="A1140" s="500"/>
      <c r="K1140" s="416"/>
      <c r="L1140" s="416"/>
      <c r="M1140" s="416"/>
      <c r="N1140" s="416"/>
      <c r="O1140" s="416"/>
      <c r="P1140" s="416"/>
      <c r="Q1140" s="416"/>
      <c r="R1140" s="416"/>
      <c r="S1140" s="416"/>
      <c r="T1140" s="416"/>
      <c r="U1140" s="416"/>
      <c r="V1140" s="416"/>
      <c r="W1140" s="416"/>
      <c r="X1140" s="416"/>
      <c r="Y1140" s="416"/>
      <c r="Z1140" s="416"/>
      <c r="AA1140" s="416"/>
      <c r="AB1140" s="416"/>
    </row>
    <row r="1141" spans="1:28" s="419" customFormat="1" x14ac:dyDescent="0.2">
      <c r="A1141" s="500"/>
      <c r="K1141" s="416"/>
      <c r="L1141" s="416"/>
      <c r="M1141" s="416"/>
      <c r="N1141" s="416"/>
      <c r="O1141" s="416"/>
      <c r="P1141" s="416"/>
      <c r="Q1141" s="416"/>
      <c r="R1141" s="416"/>
      <c r="S1141" s="416"/>
      <c r="T1141" s="416"/>
      <c r="U1141" s="416"/>
      <c r="V1141" s="416"/>
      <c r="W1141" s="416"/>
      <c r="X1141" s="416"/>
      <c r="Y1141" s="416"/>
      <c r="Z1141" s="416"/>
      <c r="AA1141" s="416"/>
      <c r="AB1141" s="416"/>
    </row>
    <row r="1142" spans="1:28" s="419" customFormat="1" x14ac:dyDescent="0.2">
      <c r="A1142" s="500"/>
      <c r="K1142" s="416"/>
      <c r="L1142" s="416"/>
      <c r="M1142" s="416"/>
      <c r="N1142" s="416"/>
      <c r="O1142" s="416"/>
      <c r="P1142" s="416"/>
      <c r="Q1142" s="416"/>
      <c r="R1142" s="416"/>
      <c r="S1142" s="416"/>
      <c r="T1142" s="416"/>
      <c r="U1142" s="416"/>
      <c r="V1142" s="416"/>
      <c r="W1142" s="416"/>
      <c r="X1142" s="416"/>
      <c r="Y1142" s="416"/>
      <c r="Z1142" s="416"/>
      <c r="AA1142" s="416"/>
      <c r="AB1142" s="416"/>
    </row>
    <row r="1143" spans="1:28" s="419" customFormat="1" x14ac:dyDescent="0.2">
      <c r="A1143" s="500"/>
      <c r="K1143" s="416"/>
      <c r="L1143" s="416"/>
      <c r="M1143" s="416"/>
      <c r="N1143" s="416"/>
      <c r="O1143" s="416"/>
      <c r="P1143" s="416"/>
      <c r="Q1143" s="416"/>
      <c r="R1143" s="416"/>
      <c r="S1143" s="416"/>
      <c r="T1143" s="416"/>
      <c r="U1143" s="416"/>
      <c r="V1143" s="416"/>
      <c r="W1143" s="416"/>
      <c r="X1143" s="416"/>
      <c r="Y1143" s="416"/>
      <c r="Z1143" s="416"/>
      <c r="AA1143" s="416"/>
      <c r="AB1143" s="416"/>
    </row>
    <row r="1144" spans="1:28" s="419" customFormat="1" x14ac:dyDescent="0.2">
      <c r="A1144" s="500"/>
      <c r="K1144" s="416"/>
      <c r="L1144" s="416"/>
      <c r="M1144" s="416"/>
      <c r="N1144" s="416"/>
      <c r="O1144" s="416"/>
      <c r="P1144" s="416"/>
      <c r="Q1144" s="416"/>
      <c r="R1144" s="416"/>
      <c r="S1144" s="416"/>
      <c r="T1144" s="416"/>
      <c r="U1144" s="416"/>
      <c r="V1144" s="416"/>
      <c r="W1144" s="416"/>
      <c r="X1144" s="416"/>
      <c r="Y1144" s="416"/>
      <c r="Z1144" s="416"/>
      <c r="AA1144" s="416"/>
      <c r="AB1144" s="416"/>
    </row>
    <row r="1145" spans="1:28" s="419" customFormat="1" x14ac:dyDescent="0.2">
      <c r="A1145" s="500"/>
      <c r="K1145" s="416"/>
      <c r="L1145" s="416"/>
      <c r="M1145" s="416"/>
      <c r="N1145" s="416"/>
      <c r="O1145" s="416"/>
      <c r="P1145" s="416"/>
      <c r="Q1145" s="416"/>
      <c r="R1145" s="416"/>
      <c r="S1145" s="416"/>
      <c r="T1145" s="416"/>
      <c r="U1145" s="416"/>
      <c r="V1145" s="416"/>
      <c r="W1145" s="416"/>
      <c r="X1145" s="416"/>
      <c r="Y1145" s="416"/>
      <c r="Z1145" s="416"/>
      <c r="AA1145" s="416"/>
      <c r="AB1145" s="416"/>
    </row>
    <row r="1146" spans="1:28" s="419" customFormat="1" x14ac:dyDescent="0.2">
      <c r="A1146" s="500"/>
      <c r="K1146" s="416"/>
      <c r="L1146" s="416"/>
      <c r="M1146" s="416"/>
      <c r="N1146" s="416"/>
      <c r="O1146" s="416"/>
      <c r="P1146" s="416"/>
      <c r="Q1146" s="416"/>
      <c r="R1146" s="416"/>
      <c r="S1146" s="416"/>
      <c r="T1146" s="416"/>
      <c r="U1146" s="416"/>
      <c r="V1146" s="416"/>
      <c r="W1146" s="416"/>
      <c r="X1146" s="416"/>
      <c r="Y1146" s="416"/>
      <c r="Z1146" s="416"/>
      <c r="AA1146" s="416"/>
      <c r="AB1146" s="416"/>
    </row>
    <row r="1147" spans="1:28" s="419" customFormat="1" x14ac:dyDescent="0.2">
      <c r="A1147" s="500"/>
      <c r="K1147" s="416"/>
      <c r="L1147" s="416"/>
      <c r="M1147" s="416"/>
      <c r="N1147" s="416"/>
      <c r="O1147" s="416"/>
      <c r="P1147" s="416"/>
      <c r="Q1147" s="416"/>
      <c r="R1147" s="416"/>
      <c r="S1147" s="416"/>
      <c r="T1147" s="416"/>
      <c r="U1147" s="416"/>
      <c r="V1147" s="416"/>
      <c r="W1147" s="416"/>
      <c r="X1147" s="416"/>
      <c r="Y1147" s="416"/>
      <c r="Z1147" s="416"/>
      <c r="AA1147" s="416"/>
      <c r="AB1147" s="416"/>
    </row>
    <row r="1148" spans="1:28" s="419" customFormat="1" x14ac:dyDescent="0.2">
      <c r="A1148" s="500"/>
      <c r="K1148" s="416"/>
      <c r="L1148" s="416"/>
      <c r="M1148" s="416"/>
      <c r="N1148" s="416"/>
      <c r="O1148" s="416"/>
      <c r="P1148" s="416"/>
      <c r="Q1148" s="416"/>
      <c r="R1148" s="416"/>
      <c r="S1148" s="416"/>
      <c r="T1148" s="416"/>
      <c r="U1148" s="416"/>
      <c r="V1148" s="416"/>
      <c r="W1148" s="416"/>
      <c r="X1148" s="416"/>
      <c r="Y1148" s="416"/>
      <c r="Z1148" s="416"/>
      <c r="AA1148" s="416"/>
      <c r="AB1148" s="416"/>
    </row>
    <row r="1149" spans="1:28" s="419" customFormat="1" x14ac:dyDescent="0.2">
      <c r="A1149" s="500"/>
      <c r="K1149" s="416"/>
      <c r="L1149" s="416"/>
      <c r="M1149" s="416"/>
      <c r="N1149" s="416"/>
      <c r="O1149" s="416"/>
      <c r="P1149" s="416"/>
      <c r="Q1149" s="416"/>
      <c r="R1149" s="416"/>
      <c r="S1149" s="416"/>
      <c r="T1149" s="416"/>
      <c r="U1149" s="416"/>
      <c r="V1149" s="416"/>
      <c r="W1149" s="416"/>
      <c r="X1149" s="416"/>
      <c r="Y1149" s="416"/>
      <c r="Z1149" s="416"/>
      <c r="AA1149" s="416"/>
      <c r="AB1149" s="416"/>
    </row>
    <row r="1150" spans="1:28" s="419" customFormat="1" x14ac:dyDescent="0.2">
      <c r="A1150" s="500"/>
      <c r="K1150" s="416"/>
      <c r="L1150" s="416"/>
      <c r="M1150" s="416"/>
      <c r="N1150" s="416"/>
      <c r="O1150" s="416"/>
      <c r="P1150" s="416"/>
      <c r="Q1150" s="416"/>
      <c r="R1150" s="416"/>
      <c r="S1150" s="416"/>
      <c r="T1150" s="416"/>
      <c r="U1150" s="416"/>
      <c r="V1150" s="416"/>
      <c r="W1150" s="416"/>
      <c r="X1150" s="416"/>
      <c r="Y1150" s="416"/>
      <c r="Z1150" s="416"/>
      <c r="AA1150" s="416"/>
      <c r="AB1150" s="416"/>
    </row>
    <row r="1151" spans="1:28" s="419" customFormat="1" x14ac:dyDescent="0.2">
      <c r="A1151" s="500"/>
      <c r="K1151" s="416"/>
      <c r="L1151" s="416"/>
      <c r="M1151" s="416"/>
      <c r="N1151" s="416"/>
      <c r="O1151" s="416"/>
      <c r="P1151" s="416"/>
      <c r="Q1151" s="416"/>
      <c r="R1151" s="416"/>
      <c r="S1151" s="416"/>
      <c r="T1151" s="416"/>
      <c r="U1151" s="416"/>
      <c r="V1151" s="416"/>
      <c r="W1151" s="416"/>
      <c r="X1151" s="416"/>
      <c r="Y1151" s="416"/>
      <c r="Z1151" s="416"/>
      <c r="AA1151" s="416"/>
      <c r="AB1151" s="416"/>
    </row>
    <row r="1152" spans="1:28" s="419" customFormat="1" x14ac:dyDescent="0.2">
      <c r="A1152" s="500"/>
      <c r="K1152" s="416"/>
      <c r="L1152" s="416"/>
      <c r="M1152" s="416"/>
      <c r="N1152" s="416"/>
      <c r="O1152" s="416"/>
      <c r="P1152" s="416"/>
      <c r="Q1152" s="416"/>
      <c r="R1152" s="416"/>
      <c r="S1152" s="416"/>
      <c r="T1152" s="416"/>
      <c r="U1152" s="416"/>
      <c r="V1152" s="416"/>
      <c r="W1152" s="416"/>
      <c r="X1152" s="416"/>
      <c r="Y1152" s="416"/>
      <c r="Z1152" s="416"/>
      <c r="AA1152" s="416"/>
      <c r="AB1152" s="416"/>
    </row>
    <row r="1153" spans="1:28" s="419" customFormat="1" x14ac:dyDescent="0.2">
      <c r="A1153" s="500"/>
      <c r="K1153" s="416"/>
      <c r="L1153" s="416"/>
      <c r="M1153" s="416"/>
      <c r="N1153" s="416"/>
      <c r="O1153" s="416"/>
      <c r="P1153" s="416"/>
      <c r="Q1153" s="416"/>
      <c r="R1153" s="416"/>
      <c r="S1153" s="416"/>
      <c r="T1153" s="416"/>
      <c r="U1153" s="416"/>
      <c r="V1153" s="416"/>
      <c r="W1153" s="416"/>
      <c r="X1153" s="416"/>
      <c r="Y1153" s="416"/>
      <c r="Z1153" s="416"/>
      <c r="AA1153" s="416"/>
      <c r="AB1153" s="416"/>
    </row>
    <row r="1154" spans="1:28" s="419" customFormat="1" x14ac:dyDescent="0.2">
      <c r="A1154" s="500"/>
      <c r="K1154" s="416"/>
      <c r="L1154" s="416"/>
      <c r="M1154" s="416"/>
      <c r="N1154" s="416"/>
      <c r="O1154" s="416"/>
      <c r="P1154" s="416"/>
      <c r="Q1154" s="416"/>
      <c r="R1154" s="416"/>
      <c r="S1154" s="416"/>
      <c r="T1154" s="416"/>
      <c r="U1154" s="416"/>
      <c r="V1154" s="416"/>
      <c r="W1154" s="416"/>
      <c r="X1154" s="416"/>
      <c r="Y1154" s="416"/>
      <c r="Z1154" s="416"/>
      <c r="AA1154" s="416"/>
      <c r="AB1154" s="416"/>
    </row>
    <row r="1155" spans="1:28" s="419" customFormat="1" x14ac:dyDescent="0.2">
      <c r="A1155" s="500"/>
      <c r="K1155" s="416"/>
      <c r="L1155" s="416"/>
      <c r="M1155" s="416"/>
      <c r="N1155" s="416"/>
      <c r="O1155" s="416"/>
      <c r="P1155" s="416"/>
      <c r="Q1155" s="416"/>
      <c r="R1155" s="416"/>
      <c r="S1155" s="416"/>
      <c r="T1155" s="416"/>
      <c r="U1155" s="416"/>
      <c r="V1155" s="416"/>
      <c r="W1155" s="416"/>
      <c r="X1155" s="416"/>
      <c r="Y1155" s="416"/>
      <c r="Z1155" s="416"/>
      <c r="AA1155" s="416"/>
      <c r="AB1155" s="416"/>
    </row>
    <row r="1156" spans="1:28" s="419" customFormat="1" x14ac:dyDescent="0.2">
      <c r="A1156" s="500"/>
      <c r="K1156" s="416"/>
      <c r="L1156" s="416"/>
      <c r="M1156" s="416"/>
      <c r="N1156" s="416"/>
      <c r="O1156" s="416"/>
      <c r="P1156" s="416"/>
      <c r="Q1156" s="416"/>
      <c r="R1156" s="416"/>
      <c r="S1156" s="416"/>
      <c r="T1156" s="416"/>
      <c r="U1156" s="416"/>
      <c r="V1156" s="416"/>
      <c r="W1156" s="416"/>
      <c r="X1156" s="416"/>
      <c r="Y1156" s="416"/>
      <c r="Z1156" s="416"/>
      <c r="AA1156" s="416"/>
      <c r="AB1156" s="416"/>
    </row>
    <row r="1157" spans="1:28" s="419" customFormat="1" x14ac:dyDescent="0.2">
      <c r="A1157" s="500"/>
      <c r="K1157" s="416"/>
      <c r="L1157" s="416"/>
      <c r="M1157" s="416"/>
      <c r="N1157" s="416"/>
      <c r="O1157" s="416"/>
      <c r="P1157" s="416"/>
      <c r="Q1157" s="416"/>
      <c r="R1157" s="416"/>
      <c r="S1157" s="416"/>
      <c r="T1157" s="416"/>
      <c r="U1157" s="416"/>
      <c r="V1157" s="416"/>
      <c r="W1157" s="416"/>
      <c r="X1157" s="416"/>
      <c r="Y1157" s="416"/>
      <c r="Z1157" s="416"/>
      <c r="AA1157" s="416"/>
      <c r="AB1157" s="416"/>
    </row>
    <row r="1158" spans="1:28" s="419" customFormat="1" x14ac:dyDescent="0.2">
      <c r="A1158" s="500"/>
      <c r="K1158" s="416"/>
      <c r="L1158" s="416"/>
      <c r="M1158" s="416"/>
      <c r="N1158" s="416"/>
      <c r="O1158" s="416"/>
      <c r="P1158" s="416"/>
      <c r="Q1158" s="416"/>
      <c r="R1158" s="416"/>
      <c r="S1158" s="416"/>
      <c r="T1158" s="416"/>
      <c r="U1158" s="416"/>
      <c r="V1158" s="416"/>
      <c r="W1158" s="416"/>
      <c r="X1158" s="416"/>
      <c r="Y1158" s="416"/>
      <c r="Z1158" s="416"/>
      <c r="AA1158" s="416"/>
      <c r="AB1158" s="416"/>
    </row>
    <row r="1159" spans="1:28" s="419" customFormat="1" x14ac:dyDescent="0.2">
      <c r="A1159" s="500"/>
      <c r="K1159" s="416"/>
      <c r="L1159" s="416"/>
      <c r="M1159" s="416"/>
      <c r="N1159" s="416"/>
      <c r="O1159" s="416"/>
      <c r="P1159" s="416"/>
      <c r="Q1159" s="416"/>
      <c r="R1159" s="416"/>
      <c r="S1159" s="416"/>
      <c r="T1159" s="416"/>
      <c r="U1159" s="416"/>
      <c r="V1159" s="416"/>
      <c r="W1159" s="416"/>
      <c r="X1159" s="416"/>
      <c r="Y1159" s="416"/>
      <c r="Z1159" s="416"/>
      <c r="AA1159" s="416"/>
      <c r="AB1159" s="416"/>
    </row>
    <row r="1160" spans="1:28" s="419" customFormat="1" x14ac:dyDescent="0.2">
      <c r="A1160" s="500"/>
      <c r="K1160" s="416"/>
      <c r="L1160" s="416"/>
      <c r="M1160" s="416"/>
      <c r="N1160" s="416"/>
      <c r="O1160" s="416"/>
      <c r="P1160" s="416"/>
      <c r="Q1160" s="416"/>
      <c r="R1160" s="416"/>
      <c r="S1160" s="416"/>
      <c r="T1160" s="416"/>
      <c r="U1160" s="416"/>
      <c r="V1160" s="416"/>
      <c r="W1160" s="416"/>
      <c r="X1160" s="416"/>
      <c r="Y1160" s="416"/>
      <c r="Z1160" s="416"/>
      <c r="AA1160" s="416"/>
      <c r="AB1160" s="416"/>
    </row>
    <row r="1161" spans="1:28" s="419" customFormat="1" x14ac:dyDescent="0.2">
      <c r="A1161" s="500"/>
      <c r="K1161" s="416"/>
      <c r="L1161" s="416"/>
      <c r="M1161" s="416"/>
      <c r="N1161" s="416"/>
      <c r="O1161" s="416"/>
      <c r="P1161" s="416"/>
      <c r="Q1161" s="416"/>
      <c r="R1161" s="416"/>
      <c r="S1161" s="416"/>
      <c r="T1161" s="416"/>
      <c r="U1161" s="416"/>
      <c r="V1161" s="416"/>
      <c r="W1161" s="416"/>
      <c r="X1161" s="416"/>
      <c r="Y1161" s="416"/>
      <c r="Z1161" s="416"/>
      <c r="AA1161" s="416"/>
      <c r="AB1161" s="416"/>
    </row>
    <row r="1162" spans="1:28" s="419" customFormat="1" x14ac:dyDescent="0.2">
      <c r="A1162" s="500"/>
      <c r="K1162" s="416"/>
      <c r="L1162" s="416"/>
      <c r="M1162" s="416"/>
      <c r="N1162" s="416"/>
      <c r="O1162" s="416"/>
      <c r="P1162" s="416"/>
      <c r="Q1162" s="416"/>
      <c r="R1162" s="416"/>
      <c r="S1162" s="416"/>
      <c r="T1162" s="416"/>
      <c r="U1162" s="416"/>
      <c r="V1162" s="416"/>
      <c r="W1162" s="416"/>
      <c r="X1162" s="416"/>
      <c r="Y1162" s="416"/>
      <c r="Z1162" s="416"/>
      <c r="AA1162" s="416"/>
      <c r="AB1162" s="416"/>
    </row>
    <row r="1163" spans="1:28" s="419" customFormat="1" x14ac:dyDescent="0.2">
      <c r="A1163" s="500"/>
      <c r="K1163" s="416"/>
      <c r="L1163" s="416"/>
      <c r="M1163" s="416"/>
      <c r="N1163" s="416"/>
      <c r="O1163" s="416"/>
      <c r="P1163" s="416"/>
      <c r="Q1163" s="416"/>
      <c r="R1163" s="416"/>
      <c r="S1163" s="416"/>
      <c r="T1163" s="416"/>
      <c r="U1163" s="416"/>
      <c r="V1163" s="416"/>
      <c r="W1163" s="416"/>
      <c r="X1163" s="416"/>
      <c r="Y1163" s="416"/>
      <c r="Z1163" s="416"/>
      <c r="AA1163" s="416"/>
      <c r="AB1163" s="416"/>
    </row>
    <row r="1164" spans="1:28" s="419" customFormat="1" x14ac:dyDescent="0.2">
      <c r="A1164" s="500"/>
      <c r="K1164" s="416"/>
      <c r="L1164" s="416"/>
      <c r="M1164" s="416"/>
      <c r="N1164" s="416"/>
      <c r="O1164" s="416"/>
      <c r="P1164" s="416"/>
      <c r="Q1164" s="416"/>
      <c r="R1164" s="416"/>
      <c r="S1164" s="416"/>
      <c r="T1164" s="416"/>
      <c r="U1164" s="416"/>
      <c r="V1164" s="416"/>
      <c r="W1164" s="416"/>
      <c r="X1164" s="416"/>
      <c r="Y1164" s="416"/>
      <c r="Z1164" s="416"/>
      <c r="AA1164" s="416"/>
      <c r="AB1164" s="416"/>
    </row>
    <row r="1165" spans="1:28" s="419" customFormat="1" x14ac:dyDescent="0.2">
      <c r="A1165" s="500"/>
      <c r="K1165" s="416"/>
      <c r="L1165" s="416"/>
      <c r="M1165" s="416"/>
      <c r="N1165" s="416"/>
      <c r="O1165" s="416"/>
      <c r="P1165" s="416"/>
      <c r="Q1165" s="416"/>
      <c r="R1165" s="416"/>
      <c r="S1165" s="416"/>
      <c r="T1165" s="416"/>
      <c r="U1165" s="416"/>
      <c r="V1165" s="416"/>
      <c r="W1165" s="416"/>
      <c r="X1165" s="416"/>
      <c r="Y1165" s="416"/>
      <c r="Z1165" s="416"/>
      <c r="AA1165" s="416"/>
      <c r="AB1165" s="416"/>
    </row>
    <row r="1166" spans="1:28" s="419" customFormat="1" x14ac:dyDescent="0.2">
      <c r="A1166" s="500"/>
      <c r="K1166" s="416"/>
      <c r="L1166" s="416"/>
      <c r="M1166" s="416"/>
      <c r="N1166" s="416"/>
      <c r="O1166" s="416"/>
      <c r="P1166" s="416"/>
      <c r="Q1166" s="416"/>
      <c r="R1166" s="416"/>
      <c r="S1166" s="416"/>
      <c r="T1166" s="416"/>
      <c r="U1166" s="416"/>
      <c r="V1166" s="416"/>
      <c r="W1166" s="416"/>
      <c r="X1166" s="416"/>
      <c r="Y1166" s="416"/>
      <c r="Z1166" s="416"/>
      <c r="AA1166" s="416"/>
      <c r="AB1166" s="416"/>
    </row>
    <row r="1167" spans="1:28" s="419" customFormat="1" x14ac:dyDescent="0.2">
      <c r="A1167" s="500"/>
      <c r="K1167" s="416"/>
      <c r="L1167" s="416"/>
      <c r="M1167" s="416"/>
      <c r="N1167" s="416"/>
      <c r="O1167" s="416"/>
      <c r="P1167" s="416"/>
      <c r="Q1167" s="416"/>
      <c r="R1167" s="416"/>
      <c r="S1167" s="416"/>
      <c r="T1167" s="416"/>
      <c r="U1167" s="416"/>
      <c r="V1167" s="416"/>
      <c r="W1167" s="416"/>
      <c r="X1167" s="416"/>
      <c r="Y1167" s="416"/>
      <c r="Z1167" s="416"/>
      <c r="AA1167" s="416"/>
      <c r="AB1167" s="416"/>
    </row>
    <row r="1168" spans="1:28" s="419" customFormat="1" x14ac:dyDescent="0.2">
      <c r="A1168" s="500"/>
      <c r="K1168" s="416"/>
      <c r="L1168" s="416"/>
      <c r="M1168" s="416"/>
      <c r="N1168" s="416"/>
      <c r="O1168" s="416"/>
      <c r="P1168" s="416"/>
      <c r="Q1168" s="416"/>
      <c r="R1168" s="416"/>
      <c r="S1168" s="416"/>
      <c r="T1168" s="416"/>
      <c r="U1168" s="416"/>
      <c r="V1168" s="416"/>
      <c r="W1168" s="416"/>
      <c r="X1168" s="416"/>
      <c r="Y1168" s="416"/>
      <c r="Z1168" s="416"/>
      <c r="AA1168" s="416"/>
      <c r="AB1168" s="416"/>
    </row>
    <row r="1169" spans="1:28" s="419" customFormat="1" x14ac:dyDescent="0.2">
      <c r="A1169" s="500"/>
      <c r="K1169" s="416"/>
      <c r="L1169" s="416"/>
      <c r="M1169" s="416"/>
      <c r="N1169" s="416"/>
      <c r="O1169" s="416"/>
      <c r="P1169" s="416"/>
      <c r="Q1169" s="416"/>
      <c r="R1169" s="416"/>
      <c r="S1169" s="416"/>
      <c r="T1169" s="416"/>
      <c r="U1169" s="416"/>
      <c r="V1169" s="416"/>
      <c r="W1169" s="416"/>
      <c r="X1169" s="416"/>
      <c r="Y1169" s="416"/>
      <c r="Z1169" s="416"/>
      <c r="AA1169" s="416"/>
      <c r="AB1169" s="416"/>
    </row>
    <row r="1170" spans="1:28" s="419" customFormat="1" x14ac:dyDescent="0.2">
      <c r="A1170" s="500"/>
      <c r="K1170" s="416"/>
      <c r="L1170" s="416"/>
      <c r="M1170" s="416"/>
      <c r="N1170" s="416"/>
      <c r="O1170" s="416"/>
      <c r="P1170" s="416"/>
      <c r="Q1170" s="416"/>
      <c r="R1170" s="416"/>
      <c r="S1170" s="416"/>
      <c r="T1170" s="416"/>
      <c r="U1170" s="416"/>
      <c r="V1170" s="416"/>
      <c r="W1170" s="416"/>
      <c r="X1170" s="416"/>
      <c r="Y1170" s="416"/>
      <c r="Z1170" s="416"/>
      <c r="AA1170" s="416"/>
      <c r="AB1170" s="416"/>
    </row>
    <row r="1171" spans="1:28" s="419" customFormat="1" x14ac:dyDescent="0.2">
      <c r="A1171" s="500"/>
      <c r="K1171" s="416"/>
      <c r="L1171" s="416"/>
      <c r="M1171" s="416"/>
      <c r="N1171" s="416"/>
      <c r="O1171" s="416"/>
      <c r="P1171" s="416"/>
      <c r="Q1171" s="416"/>
      <c r="R1171" s="416"/>
      <c r="S1171" s="416"/>
      <c r="T1171" s="416"/>
      <c r="U1171" s="416"/>
      <c r="V1171" s="416"/>
      <c r="W1171" s="416"/>
      <c r="X1171" s="416"/>
      <c r="Y1171" s="416"/>
      <c r="Z1171" s="416"/>
      <c r="AA1171" s="416"/>
      <c r="AB1171" s="416"/>
    </row>
    <row r="1172" spans="1:28" s="419" customFormat="1" x14ac:dyDescent="0.2">
      <c r="A1172" s="500"/>
      <c r="K1172" s="416"/>
      <c r="L1172" s="416"/>
      <c r="M1172" s="416"/>
      <c r="N1172" s="416"/>
      <c r="O1172" s="416"/>
      <c r="P1172" s="416"/>
      <c r="Q1172" s="416"/>
      <c r="R1172" s="416"/>
      <c r="S1172" s="416"/>
      <c r="T1172" s="416"/>
      <c r="U1172" s="416"/>
      <c r="V1172" s="416"/>
      <c r="W1172" s="416"/>
      <c r="X1172" s="416"/>
      <c r="Y1172" s="416"/>
      <c r="Z1172" s="416"/>
      <c r="AA1172" s="416"/>
      <c r="AB1172" s="416"/>
    </row>
    <row r="1173" spans="1:28" s="419" customFormat="1" x14ac:dyDescent="0.2">
      <c r="A1173" s="500"/>
      <c r="K1173" s="416"/>
      <c r="L1173" s="416"/>
      <c r="M1173" s="416"/>
      <c r="N1173" s="416"/>
      <c r="O1173" s="416"/>
      <c r="P1173" s="416"/>
      <c r="Q1173" s="416"/>
      <c r="R1173" s="416"/>
      <c r="S1173" s="416"/>
      <c r="T1173" s="416"/>
      <c r="U1173" s="416"/>
      <c r="V1173" s="416"/>
      <c r="W1173" s="416"/>
      <c r="X1173" s="416"/>
      <c r="Y1173" s="416"/>
      <c r="Z1173" s="416"/>
      <c r="AA1173" s="416"/>
      <c r="AB1173" s="416"/>
    </row>
    <row r="1174" spans="1:28" s="419" customFormat="1" x14ac:dyDescent="0.2">
      <c r="A1174" s="500"/>
      <c r="K1174" s="416"/>
      <c r="L1174" s="416"/>
      <c r="M1174" s="416"/>
      <c r="N1174" s="416"/>
      <c r="O1174" s="416"/>
      <c r="P1174" s="416"/>
      <c r="Q1174" s="416"/>
      <c r="R1174" s="416"/>
      <c r="S1174" s="416"/>
      <c r="T1174" s="416"/>
      <c r="U1174" s="416"/>
      <c r="V1174" s="416"/>
      <c r="W1174" s="416"/>
      <c r="X1174" s="416"/>
      <c r="Y1174" s="416"/>
      <c r="Z1174" s="416"/>
      <c r="AA1174" s="416"/>
      <c r="AB1174" s="416"/>
    </row>
    <row r="1175" spans="1:28" s="419" customFormat="1" x14ac:dyDescent="0.2">
      <c r="A1175" s="500"/>
      <c r="K1175" s="416"/>
      <c r="L1175" s="416"/>
      <c r="M1175" s="416"/>
      <c r="N1175" s="416"/>
      <c r="O1175" s="416"/>
      <c r="P1175" s="416"/>
      <c r="Q1175" s="416"/>
      <c r="R1175" s="416"/>
      <c r="S1175" s="416"/>
      <c r="T1175" s="416"/>
      <c r="U1175" s="416"/>
      <c r="V1175" s="416"/>
      <c r="W1175" s="416"/>
      <c r="X1175" s="416"/>
      <c r="Y1175" s="416"/>
      <c r="Z1175" s="416"/>
      <c r="AA1175" s="416"/>
      <c r="AB1175" s="416"/>
    </row>
    <row r="1176" spans="1:28" s="419" customFormat="1" x14ac:dyDescent="0.2">
      <c r="A1176" s="500"/>
      <c r="K1176" s="416"/>
      <c r="L1176" s="416"/>
      <c r="M1176" s="416"/>
      <c r="N1176" s="416"/>
      <c r="O1176" s="416"/>
      <c r="P1176" s="416"/>
      <c r="Q1176" s="416"/>
      <c r="R1176" s="416"/>
      <c r="S1176" s="416"/>
      <c r="T1176" s="416"/>
      <c r="U1176" s="416"/>
      <c r="V1176" s="416"/>
      <c r="W1176" s="416"/>
      <c r="X1176" s="416"/>
      <c r="Y1176" s="416"/>
      <c r="Z1176" s="416"/>
      <c r="AA1176" s="416"/>
      <c r="AB1176" s="416"/>
    </row>
    <row r="1177" spans="1:28" s="419" customFormat="1" x14ac:dyDescent="0.2">
      <c r="A1177" s="500"/>
      <c r="K1177" s="416"/>
      <c r="L1177" s="416"/>
      <c r="M1177" s="416"/>
      <c r="N1177" s="416"/>
      <c r="O1177" s="416"/>
      <c r="P1177" s="416"/>
      <c r="Q1177" s="416"/>
      <c r="R1177" s="416"/>
      <c r="S1177" s="416"/>
      <c r="T1177" s="416"/>
      <c r="U1177" s="416"/>
      <c r="V1177" s="416"/>
      <c r="W1177" s="416"/>
      <c r="X1177" s="416"/>
      <c r="Y1177" s="416"/>
      <c r="Z1177" s="416"/>
      <c r="AA1177" s="416"/>
      <c r="AB1177" s="416"/>
    </row>
    <row r="1178" spans="1:28" s="419" customFormat="1" x14ac:dyDescent="0.2">
      <c r="A1178" s="500"/>
      <c r="K1178" s="416"/>
      <c r="L1178" s="416"/>
      <c r="M1178" s="416"/>
      <c r="N1178" s="416"/>
      <c r="O1178" s="416"/>
      <c r="P1178" s="416"/>
      <c r="Q1178" s="416"/>
      <c r="R1178" s="416"/>
      <c r="S1178" s="416"/>
      <c r="T1178" s="416"/>
      <c r="U1178" s="416"/>
      <c r="V1178" s="416"/>
      <c r="W1178" s="416"/>
      <c r="X1178" s="416"/>
      <c r="Y1178" s="416"/>
      <c r="Z1178" s="416"/>
      <c r="AA1178" s="416"/>
      <c r="AB1178" s="416"/>
    </row>
    <row r="1179" spans="1:28" s="419" customFormat="1" x14ac:dyDescent="0.2">
      <c r="A1179" s="500"/>
      <c r="K1179" s="416"/>
      <c r="L1179" s="416"/>
      <c r="M1179" s="416"/>
      <c r="N1179" s="416"/>
      <c r="O1179" s="416"/>
      <c r="P1179" s="416"/>
      <c r="Q1179" s="416"/>
      <c r="R1179" s="416"/>
      <c r="S1179" s="416"/>
      <c r="T1179" s="416"/>
      <c r="U1179" s="416"/>
      <c r="V1179" s="416"/>
      <c r="W1179" s="416"/>
      <c r="X1179" s="416"/>
      <c r="Y1179" s="416"/>
      <c r="Z1179" s="416"/>
      <c r="AA1179" s="416"/>
      <c r="AB1179" s="416"/>
    </row>
    <row r="1180" spans="1:28" s="419" customFormat="1" x14ac:dyDescent="0.2">
      <c r="A1180" s="500"/>
      <c r="K1180" s="416"/>
      <c r="L1180" s="416"/>
      <c r="M1180" s="416"/>
      <c r="N1180" s="416"/>
      <c r="O1180" s="416"/>
      <c r="P1180" s="416"/>
      <c r="Q1180" s="416"/>
      <c r="R1180" s="416"/>
      <c r="S1180" s="416"/>
      <c r="T1180" s="416"/>
      <c r="U1180" s="416"/>
      <c r="V1180" s="416"/>
      <c r="W1180" s="416"/>
      <c r="X1180" s="416"/>
      <c r="Y1180" s="416"/>
      <c r="Z1180" s="416"/>
      <c r="AA1180" s="416"/>
      <c r="AB1180" s="416"/>
    </row>
    <row r="1181" spans="1:28" s="419" customFormat="1" x14ac:dyDescent="0.2">
      <c r="A1181" s="500"/>
      <c r="K1181" s="416"/>
      <c r="L1181" s="416"/>
      <c r="M1181" s="416"/>
      <c r="N1181" s="416"/>
      <c r="O1181" s="416"/>
      <c r="P1181" s="416"/>
      <c r="Q1181" s="416"/>
      <c r="R1181" s="416"/>
      <c r="S1181" s="416"/>
      <c r="T1181" s="416"/>
      <c r="U1181" s="416"/>
      <c r="V1181" s="416"/>
      <c r="W1181" s="416"/>
      <c r="X1181" s="416"/>
      <c r="Y1181" s="416"/>
      <c r="Z1181" s="416"/>
      <c r="AA1181" s="416"/>
      <c r="AB1181" s="416"/>
    </row>
    <row r="1182" spans="1:28" s="419" customFormat="1" x14ac:dyDescent="0.2">
      <c r="A1182" s="500"/>
      <c r="K1182" s="416"/>
      <c r="L1182" s="416"/>
      <c r="M1182" s="416"/>
      <c r="N1182" s="416"/>
      <c r="O1182" s="416"/>
      <c r="P1182" s="416"/>
      <c r="Q1182" s="416"/>
      <c r="R1182" s="416"/>
      <c r="S1182" s="416"/>
      <c r="T1182" s="416"/>
      <c r="U1182" s="416"/>
      <c r="V1182" s="416"/>
      <c r="W1182" s="416"/>
      <c r="X1182" s="416"/>
      <c r="Y1182" s="416"/>
      <c r="Z1182" s="416"/>
      <c r="AA1182" s="416"/>
      <c r="AB1182" s="416"/>
    </row>
    <row r="1183" spans="1:28" s="419" customFormat="1" x14ac:dyDescent="0.2">
      <c r="A1183" s="500"/>
      <c r="K1183" s="416"/>
      <c r="L1183" s="416"/>
      <c r="M1183" s="416"/>
      <c r="N1183" s="416"/>
      <c r="O1183" s="416"/>
      <c r="P1183" s="416"/>
      <c r="Q1183" s="416"/>
      <c r="R1183" s="416"/>
      <c r="S1183" s="416"/>
      <c r="T1183" s="416"/>
      <c r="U1183" s="416"/>
      <c r="V1183" s="416"/>
      <c r="W1183" s="416"/>
      <c r="X1183" s="416"/>
      <c r="Y1183" s="416"/>
      <c r="Z1183" s="416"/>
      <c r="AA1183" s="416"/>
      <c r="AB1183" s="416"/>
    </row>
    <row r="1184" spans="1:28" s="419" customFormat="1" x14ac:dyDescent="0.2">
      <c r="A1184" s="500"/>
      <c r="K1184" s="416"/>
      <c r="L1184" s="416"/>
      <c r="M1184" s="416"/>
      <c r="N1184" s="416"/>
      <c r="O1184" s="416"/>
      <c r="P1184" s="416"/>
      <c r="Q1184" s="416"/>
      <c r="R1184" s="416"/>
      <c r="S1184" s="416"/>
      <c r="T1184" s="416"/>
      <c r="U1184" s="416"/>
      <c r="V1184" s="416"/>
      <c r="W1184" s="416"/>
      <c r="X1184" s="416"/>
      <c r="Y1184" s="416"/>
      <c r="Z1184" s="416"/>
      <c r="AA1184" s="416"/>
      <c r="AB1184" s="416"/>
    </row>
    <row r="1185" spans="1:28" s="419" customFormat="1" x14ac:dyDescent="0.2">
      <c r="A1185" s="500"/>
      <c r="K1185" s="416"/>
      <c r="L1185" s="416"/>
      <c r="M1185" s="416"/>
      <c r="N1185" s="416"/>
      <c r="O1185" s="416"/>
      <c r="P1185" s="416"/>
      <c r="Q1185" s="416"/>
      <c r="R1185" s="416"/>
      <c r="S1185" s="416"/>
      <c r="T1185" s="416"/>
      <c r="U1185" s="416"/>
      <c r="V1185" s="416"/>
      <c r="W1185" s="416"/>
      <c r="X1185" s="416"/>
      <c r="Y1185" s="416"/>
      <c r="Z1185" s="416"/>
      <c r="AA1185" s="416"/>
      <c r="AB1185" s="416"/>
    </row>
    <row r="1186" spans="1:28" s="419" customFormat="1" x14ac:dyDescent="0.2">
      <c r="A1186" s="500"/>
      <c r="K1186" s="416"/>
      <c r="L1186" s="416"/>
      <c r="M1186" s="416"/>
      <c r="N1186" s="416"/>
      <c r="O1186" s="416"/>
      <c r="P1186" s="416"/>
      <c r="Q1186" s="416"/>
      <c r="R1186" s="416"/>
      <c r="S1186" s="416"/>
      <c r="T1186" s="416"/>
      <c r="U1186" s="416"/>
      <c r="V1186" s="416"/>
      <c r="W1186" s="416"/>
      <c r="X1186" s="416"/>
      <c r="Y1186" s="416"/>
      <c r="Z1186" s="416"/>
      <c r="AA1186" s="416"/>
      <c r="AB1186" s="416"/>
    </row>
    <row r="1187" spans="1:28" s="419" customFormat="1" x14ac:dyDescent="0.2">
      <c r="A1187" s="500"/>
      <c r="K1187" s="416"/>
      <c r="L1187" s="416"/>
      <c r="M1187" s="416"/>
      <c r="N1187" s="416"/>
      <c r="O1187" s="416"/>
      <c r="P1187" s="416"/>
      <c r="Q1187" s="416"/>
      <c r="R1187" s="416"/>
      <c r="S1187" s="416"/>
      <c r="T1187" s="416"/>
      <c r="U1187" s="416"/>
      <c r="V1187" s="416"/>
      <c r="W1187" s="416"/>
      <c r="X1187" s="416"/>
      <c r="Y1187" s="416"/>
      <c r="Z1187" s="416"/>
      <c r="AA1187" s="416"/>
      <c r="AB1187" s="416"/>
    </row>
    <row r="1188" spans="1:28" s="419" customFormat="1" x14ac:dyDescent="0.2">
      <c r="A1188" s="500"/>
      <c r="K1188" s="416"/>
      <c r="L1188" s="416"/>
      <c r="M1188" s="416"/>
      <c r="N1188" s="416"/>
      <c r="O1188" s="416"/>
      <c r="P1188" s="416"/>
      <c r="Q1188" s="416"/>
      <c r="R1188" s="416"/>
      <c r="S1188" s="416"/>
      <c r="T1188" s="416"/>
      <c r="U1188" s="416"/>
      <c r="V1188" s="416"/>
      <c r="W1188" s="416"/>
      <c r="X1188" s="416"/>
      <c r="Y1188" s="416"/>
      <c r="Z1188" s="416"/>
      <c r="AA1188" s="416"/>
      <c r="AB1188" s="416"/>
    </row>
    <row r="1189" spans="1:28" s="419" customFormat="1" x14ac:dyDescent="0.2">
      <c r="A1189" s="500"/>
      <c r="K1189" s="416"/>
      <c r="L1189" s="416"/>
      <c r="M1189" s="416"/>
      <c r="N1189" s="416"/>
      <c r="O1189" s="416"/>
      <c r="P1189" s="416"/>
      <c r="Q1189" s="416"/>
      <c r="R1189" s="416"/>
      <c r="S1189" s="416"/>
      <c r="T1189" s="416"/>
      <c r="U1189" s="416"/>
      <c r="V1189" s="416"/>
      <c r="W1189" s="416"/>
      <c r="X1189" s="416"/>
      <c r="Y1189" s="416"/>
      <c r="Z1189" s="416"/>
      <c r="AA1189" s="416"/>
      <c r="AB1189" s="416"/>
    </row>
    <row r="1190" spans="1:28" s="419" customFormat="1" x14ac:dyDescent="0.2">
      <c r="A1190" s="500"/>
      <c r="K1190" s="416"/>
      <c r="L1190" s="416"/>
      <c r="M1190" s="416"/>
      <c r="N1190" s="416"/>
      <c r="O1190" s="416"/>
      <c r="P1190" s="416"/>
      <c r="Q1190" s="416"/>
      <c r="R1190" s="416"/>
      <c r="S1190" s="416"/>
      <c r="T1190" s="416"/>
      <c r="U1190" s="416"/>
      <c r="V1190" s="416"/>
      <c r="W1190" s="416"/>
      <c r="X1190" s="416"/>
      <c r="Y1190" s="416"/>
      <c r="Z1190" s="416"/>
      <c r="AA1190" s="416"/>
      <c r="AB1190" s="416"/>
    </row>
    <row r="1191" spans="1:28" s="419" customFormat="1" x14ac:dyDescent="0.2">
      <c r="A1191" s="500"/>
      <c r="K1191" s="416"/>
      <c r="L1191" s="416"/>
      <c r="M1191" s="416"/>
      <c r="N1191" s="416"/>
      <c r="O1191" s="416"/>
      <c r="P1191" s="416"/>
      <c r="Q1191" s="416"/>
      <c r="R1191" s="416"/>
      <c r="S1191" s="416"/>
      <c r="T1191" s="416"/>
      <c r="U1191" s="416"/>
      <c r="V1191" s="416"/>
      <c r="W1191" s="416"/>
      <c r="X1191" s="416"/>
      <c r="Y1191" s="416"/>
      <c r="Z1191" s="416"/>
      <c r="AA1191" s="416"/>
      <c r="AB1191" s="416"/>
    </row>
    <row r="1192" spans="1:28" s="419" customFormat="1" x14ac:dyDescent="0.2">
      <c r="A1192" s="500"/>
      <c r="K1192" s="416"/>
      <c r="L1192" s="416"/>
      <c r="M1192" s="416"/>
      <c r="N1192" s="416"/>
      <c r="O1192" s="416"/>
      <c r="P1192" s="416"/>
      <c r="Q1192" s="416"/>
      <c r="R1192" s="416"/>
      <c r="S1192" s="416"/>
      <c r="T1192" s="416"/>
      <c r="U1192" s="416"/>
      <c r="V1192" s="416"/>
      <c r="W1192" s="416"/>
      <c r="X1192" s="416"/>
      <c r="Y1192" s="416"/>
      <c r="Z1192" s="416"/>
      <c r="AA1192" s="416"/>
      <c r="AB1192" s="416"/>
    </row>
    <row r="1193" spans="1:28" s="419" customFormat="1" x14ac:dyDescent="0.2">
      <c r="A1193" s="500"/>
      <c r="K1193" s="416"/>
      <c r="L1193" s="416"/>
      <c r="M1193" s="416"/>
      <c r="N1193" s="416"/>
      <c r="O1193" s="416"/>
      <c r="P1193" s="416"/>
      <c r="Q1193" s="416"/>
      <c r="R1193" s="416"/>
      <c r="S1193" s="416"/>
      <c r="T1193" s="416"/>
      <c r="U1193" s="416"/>
      <c r="V1193" s="416"/>
      <c r="W1193" s="416"/>
      <c r="X1193" s="416"/>
      <c r="Y1193" s="416"/>
      <c r="Z1193" s="416"/>
      <c r="AA1193" s="416"/>
      <c r="AB1193" s="416"/>
    </row>
    <row r="1194" spans="1:28" s="419" customFormat="1" x14ac:dyDescent="0.2">
      <c r="A1194" s="500"/>
      <c r="K1194" s="416"/>
      <c r="L1194" s="416"/>
      <c r="M1194" s="416"/>
      <c r="N1194" s="416"/>
      <c r="O1194" s="416"/>
      <c r="P1194" s="416"/>
      <c r="Q1194" s="416"/>
      <c r="R1194" s="416"/>
      <c r="S1194" s="416"/>
      <c r="T1194" s="416"/>
      <c r="U1194" s="416"/>
      <c r="V1194" s="416"/>
      <c r="W1194" s="416"/>
      <c r="X1194" s="416"/>
      <c r="Y1194" s="416"/>
      <c r="Z1194" s="416"/>
      <c r="AA1194" s="416"/>
      <c r="AB1194" s="416"/>
    </row>
    <row r="1195" spans="1:28" s="419" customFormat="1" x14ac:dyDescent="0.2">
      <c r="A1195" s="500"/>
      <c r="K1195" s="416"/>
      <c r="L1195" s="416"/>
      <c r="M1195" s="416"/>
      <c r="N1195" s="416"/>
      <c r="O1195" s="416"/>
      <c r="P1195" s="416"/>
      <c r="Q1195" s="416"/>
      <c r="R1195" s="416"/>
      <c r="S1195" s="416"/>
      <c r="T1195" s="416"/>
      <c r="U1195" s="416"/>
      <c r="V1195" s="416"/>
      <c r="W1195" s="416"/>
      <c r="X1195" s="416"/>
      <c r="Y1195" s="416"/>
      <c r="Z1195" s="416"/>
      <c r="AA1195" s="416"/>
      <c r="AB1195" s="416"/>
    </row>
    <row r="1196" spans="1:28" s="419" customFormat="1" x14ac:dyDescent="0.2">
      <c r="A1196" s="500"/>
      <c r="K1196" s="416"/>
      <c r="L1196" s="416"/>
      <c r="M1196" s="416"/>
      <c r="N1196" s="416"/>
      <c r="O1196" s="416"/>
      <c r="P1196" s="416"/>
      <c r="Q1196" s="416"/>
      <c r="R1196" s="416"/>
      <c r="S1196" s="416"/>
      <c r="T1196" s="416"/>
      <c r="U1196" s="416"/>
      <c r="V1196" s="416"/>
      <c r="W1196" s="416"/>
      <c r="X1196" s="416"/>
      <c r="Y1196" s="416"/>
      <c r="Z1196" s="416"/>
      <c r="AA1196" s="416"/>
      <c r="AB1196" s="416"/>
    </row>
    <row r="1197" spans="1:28" s="419" customFormat="1" x14ac:dyDescent="0.2">
      <c r="A1197" s="500"/>
      <c r="K1197" s="416"/>
      <c r="L1197" s="416"/>
      <c r="M1197" s="416"/>
      <c r="N1197" s="416"/>
      <c r="O1197" s="416"/>
      <c r="P1197" s="416"/>
      <c r="Q1197" s="416"/>
      <c r="R1197" s="416"/>
      <c r="S1197" s="416"/>
      <c r="T1197" s="416"/>
      <c r="U1197" s="416"/>
      <c r="V1197" s="416"/>
      <c r="W1197" s="416"/>
      <c r="X1197" s="416"/>
      <c r="Y1197" s="416"/>
      <c r="Z1197" s="416"/>
      <c r="AA1197" s="416"/>
      <c r="AB1197" s="416"/>
    </row>
    <row r="1198" spans="1:28" s="419" customFormat="1" x14ac:dyDescent="0.2">
      <c r="A1198" s="500"/>
      <c r="K1198" s="416"/>
      <c r="L1198" s="416"/>
      <c r="M1198" s="416"/>
      <c r="N1198" s="416"/>
      <c r="O1198" s="416"/>
      <c r="P1198" s="416"/>
      <c r="Q1198" s="416"/>
      <c r="R1198" s="416"/>
      <c r="S1198" s="416"/>
      <c r="T1198" s="416"/>
      <c r="U1198" s="416"/>
      <c r="V1198" s="416"/>
      <c r="W1198" s="416"/>
      <c r="X1198" s="416"/>
      <c r="Y1198" s="416"/>
      <c r="Z1198" s="416"/>
      <c r="AA1198" s="416"/>
      <c r="AB1198" s="416"/>
    </row>
    <row r="1199" spans="1:28" s="419" customFormat="1" x14ac:dyDescent="0.2">
      <c r="A1199" s="500"/>
      <c r="K1199" s="416"/>
      <c r="L1199" s="416"/>
      <c r="M1199" s="416"/>
      <c r="N1199" s="416"/>
      <c r="O1199" s="416"/>
      <c r="P1199" s="416"/>
      <c r="Q1199" s="416"/>
      <c r="R1199" s="416"/>
      <c r="S1199" s="416"/>
      <c r="T1199" s="416"/>
      <c r="U1199" s="416"/>
      <c r="V1199" s="416"/>
      <c r="W1199" s="416"/>
      <c r="X1199" s="416"/>
      <c r="Y1199" s="416"/>
      <c r="Z1199" s="416"/>
      <c r="AA1199" s="416"/>
      <c r="AB1199" s="416"/>
    </row>
    <row r="1200" spans="1:28" s="419" customFormat="1" x14ac:dyDescent="0.2">
      <c r="A1200" s="500"/>
      <c r="K1200" s="416"/>
      <c r="L1200" s="416"/>
      <c r="M1200" s="416"/>
      <c r="N1200" s="416"/>
      <c r="O1200" s="416"/>
      <c r="P1200" s="416"/>
      <c r="Q1200" s="416"/>
      <c r="R1200" s="416"/>
      <c r="S1200" s="416"/>
      <c r="T1200" s="416"/>
      <c r="U1200" s="416"/>
      <c r="V1200" s="416"/>
      <c r="W1200" s="416"/>
      <c r="X1200" s="416"/>
      <c r="Y1200" s="416"/>
      <c r="Z1200" s="416"/>
      <c r="AA1200" s="416"/>
      <c r="AB1200" s="416"/>
    </row>
    <row r="1201" spans="1:28" s="419" customFormat="1" x14ac:dyDescent="0.2">
      <c r="A1201" s="500"/>
      <c r="K1201" s="416"/>
      <c r="L1201" s="416"/>
      <c r="M1201" s="416"/>
      <c r="N1201" s="416"/>
      <c r="O1201" s="416"/>
      <c r="P1201" s="416"/>
      <c r="Q1201" s="416"/>
      <c r="R1201" s="416"/>
      <c r="S1201" s="416"/>
      <c r="T1201" s="416"/>
      <c r="U1201" s="416"/>
      <c r="V1201" s="416"/>
      <c r="W1201" s="416"/>
      <c r="X1201" s="416"/>
      <c r="Y1201" s="416"/>
      <c r="Z1201" s="416"/>
      <c r="AA1201" s="416"/>
      <c r="AB1201" s="416"/>
    </row>
    <row r="1202" spans="1:28" s="419" customFormat="1" x14ac:dyDescent="0.2">
      <c r="A1202" s="500"/>
      <c r="K1202" s="416"/>
      <c r="L1202" s="416"/>
      <c r="M1202" s="416"/>
      <c r="N1202" s="416"/>
      <c r="O1202" s="416"/>
      <c r="P1202" s="416"/>
      <c r="Q1202" s="416"/>
      <c r="R1202" s="416"/>
      <c r="S1202" s="416"/>
      <c r="T1202" s="416"/>
      <c r="U1202" s="416"/>
      <c r="V1202" s="416"/>
      <c r="W1202" s="416"/>
      <c r="X1202" s="416"/>
      <c r="Y1202" s="416"/>
      <c r="Z1202" s="416"/>
      <c r="AA1202" s="416"/>
      <c r="AB1202" s="416"/>
    </row>
    <row r="1203" spans="1:28" s="419" customFormat="1" x14ac:dyDescent="0.2">
      <c r="A1203" s="500"/>
      <c r="K1203" s="416"/>
      <c r="L1203" s="416"/>
      <c r="M1203" s="416"/>
      <c r="N1203" s="416"/>
      <c r="O1203" s="416"/>
      <c r="P1203" s="416"/>
      <c r="Q1203" s="416"/>
      <c r="R1203" s="416"/>
      <c r="S1203" s="416"/>
      <c r="T1203" s="416"/>
      <c r="U1203" s="416"/>
      <c r="V1203" s="416"/>
      <c r="W1203" s="416"/>
      <c r="X1203" s="416"/>
      <c r="Y1203" s="416"/>
      <c r="Z1203" s="416"/>
      <c r="AA1203" s="416"/>
      <c r="AB1203" s="416"/>
    </row>
    <row r="1204" spans="1:28" s="419" customFormat="1" x14ac:dyDescent="0.2">
      <c r="A1204" s="500"/>
      <c r="K1204" s="416"/>
      <c r="L1204" s="416"/>
      <c r="M1204" s="416"/>
      <c r="N1204" s="416"/>
      <c r="O1204" s="416"/>
      <c r="P1204" s="416"/>
      <c r="Q1204" s="416"/>
      <c r="R1204" s="416"/>
      <c r="S1204" s="416"/>
      <c r="T1204" s="416"/>
      <c r="U1204" s="416"/>
      <c r="V1204" s="416"/>
      <c r="W1204" s="416"/>
      <c r="X1204" s="416"/>
      <c r="Y1204" s="416"/>
      <c r="Z1204" s="416"/>
      <c r="AA1204" s="416"/>
      <c r="AB1204" s="416"/>
    </row>
    <row r="1205" spans="1:28" s="419" customFormat="1" x14ac:dyDescent="0.2">
      <c r="A1205" s="500"/>
      <c r="K1205" s="416"/>
      <c r="L1205" s="416"/>
      <c r="M1205" s="416"/>
      <c r="N1205" s="416"/>
      <c r="O1205" s="416"/>
      <c r="P1205" s="416"/>
      <c r="Q1205" s="416"/>
      <c r="R1205" s="416"/>
      <c r="S1205" s="416"/>
      <c r="T1205" s="416"/>
      <c r="U1205" s="416"/>
      <c r="V1205" s="416"/>
      <c r="W1205" s="416"/>
      <c r="X1205" s="416"/>
      <c r="Y1205" s="416"/>
      <c r="Z1205" s="416"/>
      <c r="AA1205" s="416"/>
      <c r="AB1205" s="416"/>
    </row>
    <row r="1206" spans="1:28" s="419" customFormat="1" x14ac:dyDescent="0.2">
      <c r="A1206" s="500"/>
      <c r="K1206" s="416"/>
      <c r="L1206" s="416"/>
      <c r="M1206" s="416"/>
      <c r="N1206" s="416"/>
      <c r="O1206" s="416"/>
      <c r="P1206" s="416"/>
      <c r="Q1206" s="416"/>
      <c r="R1206" s="416"/>
      <c r="S1206" s="416"/>
      <c r="T1206" s="416"/>
      <c r="U1206" s="416"/>
      <c r="V1206" s="416"/>
      <c r="W1206" s="416"/>
      <c r="X1206" s="416"/>
      <c r="Y1206" s="416"/>
      <c r="Z1206" s="416"/>
      <c r="AA1206" s="416"/>
      <c r="AB1206" s="416"/>
    </row>
    <row r="1207" spans="1:28" s="419" customFormat="1" x14ac:dyDescent="0.2">
      <c r="A1207" s="500"/>
      <c r="K1207" s="416"/>
      <c r="L1207" s="416"/>
      <c r="M1207" s="416"/>
      <c r="N1207" s="416"/>
      <c r="O1207" s="416"/>
      <c r="P1207" s="416"/>
      <c r="Q1207" s="416"/>
      <c r="R1207" s="416"/>
      <c r="S1207" s="416"/>
      <c r="T1207" s="416"/>
      <c r="U1207" s="416"/>
      <c r="V1207" s="416"/>
      <c r="W1207" s="416"/>
      <c r="X1207" s="416"/>
      <c r="Y1207" s="416"/>
      <c r="Z1207" s="416"/>
      <c r="AA1207" s="416"/>
      <c r="AB1207" s="416"/>
    </row>
    <row r="1208" spans="1:28" s="419" customFormat="1" x14ac:dyDescent="0.2">
      <c r="A1208" s="500"/>
      <c r="K1208" s="416"/>
      <c r="L1208" s="416"/>
      <c r="M1208" s="416"/>
      <c r="N1208" s="416"/>
      <c r="O1208" s="416"/>
      <c r="P1208" s="416"/>
      <c r="Q1208" s="416"/>
      <c r="R1208" s="416"/>
      <c r="S1208" s="416"/>
      <c r="T1208" s="416"/>
      <c r="U1208" s="416"/>
      <c r="V1208" s="416"/>
      <c r="W1208" s="416"/>
      <c r="X1208" s="416"/>
      <c r="Y1208" s="416"/>
      <c r="Z1208" s="416"/>
      <c r="AA1208" s="416"/>
      <c r="AB1208" s="416"/>
    </row>
    <row r="1209" spans="1:28" s="419" customFormat="1" x14ac:dyDescent="0.2">
      <c r="A1209" s="500"/>
      <c r="K1209" s="416"/>
      <c r="L1209" s="416"/>
      <c r="M1209" s="416"/>
      <c r="N1209" s="416"/>
      <c r="O1209" s="416"/>
      <c r="P1209" s="416"/>
      <c r="Q1209" s="416"/>
      <c r="R1209" s="416"/>
      <c r="S1209" s="416"/>
      <c r="T1209" s="416"/>
      <c r="U1209" s="416"/>
      <c r="V1209" s="416"/>
      <c r="W1209" s="416"/>
      <c r="X1209" s="416"/>
      <c r="Y1209" s="416"/>
      <c r="Z1209" s="416"/>
      <c r="AA1209" s="416"/>
      <c r="AB1209" s="416"/>
    </row>
    <row r="1210" spans="1:28" s="419" customFormat="1" x14ac:dyDescent="0.2">
      <c r="A1210" s="500"/>
      <c r="K1210" s="416"/>
      <c r="L1210" s="416"/>
      <c r="M1210" s="416"/>
      <c r="N1210" s="416"/>
      <c r="O1210" s="416"/>
      <c r="P1210" s="416"/>
      <c r="Q1210" s="416"/>
      <c r="R1210" s="416"/>
      <c r="S1210" s="416"/>
      <c r="T1210" s="416"/>
      <c r="U1210" s="416"/>
      <c r="V1210" s="416"/>
      <c r="W1210" s="416"/>
      <c r="X1210" s="416"/>
      <c r="Y1210" s="416"/>
      <c r="Z1210" s="416"/>
      <c r="AA1210" s="416"/>
      <c r="AB1210" s="416"/>
    </row>
    <row r="1211" spans="1:28" s="419" customFormat="1" x14ac:dyDescent="0.2">
      <c r="A1211" s="500"/>
      <c r="K1211" s="416"/>
      <c r="L1211" s="416"/>
      <c r="M1211" s="416"/>
      <c r="N1211" s="416"/>
      <c r="O1211" s="416"/>
      <c r="P1211" s="416"/>
      <c r="Q1211" s="416"/>
      <c r="R1211" s="416"/>
      <c r="S1211" s="416"/>
      <c r="T1211" s="416"/>
      <c r="U1211" s="416"/>
      <c r="V1211" s="416"/>
      <c r="W1211" s="416"/>
      <c r="X1211" s="416"/>
      <c r="Y1211" s="416"/>
      <c r="Z1211" s="416"/>
      <c r="AA1211" s="416"/>
      <c r="AB1211" s="416"/>
    </row>
    <row r="1212" spans="1:28" s="419" customFormat="1" x14ac:dyDescent="0.2">
      <c r="A1212" s="500"/>
      <c r="K1212" s="416"/>
      <c r="L1212" s="416"/>
      <c r="M1212" s="416"/>
      <c r="N1212" s="416"/>
      <c r="O1212" s="416"/>
      <c r="P1212" s="416"/>
      <c r="Q1212" s="416"/>
      <c r="R1212" s="416"/>
      <c r="S1212" s="416"/>
      <c r="T1212" s="416"/>
      <c r="U1212" s="416"/>
      <c r="V1212" s="416"/>
      <c r="W1212" s="416"/>
      <c r="X1212" s="416"/>
      <c r="Y1212" s="416"/>
      <c r="Z1212" s="416"/>
      <c r="AA1212" s="416"/>
      <c r="AB1212" s="416"/>
    </row>
    <row r="1213" spans="1:28" s="419" customFormat="1" x14ac:dyDescent="0.2">
      <c r="A1213" s="500"/>
      <c r="K1213" s="416"/>
      <c r="L1213" s="416"/>
      <c r="M1213" s="416"/>
      <c r="N1213" s="416"/>
      <c r="O1213" s="416"/>
      <c r="P1213" s="416"/>
      <c r="Q1213" s="416"/>
      <c r="R1213" s="416"/>
      <c r="S1213" s="416"/>
      <c r="T1213" s="416"/>
      <c r="U1213" s="416"/>
      <c r="V1213" s="416"/>
      <c r="W1213" s="416"/>
      <c r="X1213" s="416"/>
      <c r="Y1213" s="416"/>
      <c r="Z1213" s="416"/>
      <c r="AA1213" s="416"/>
      <c r="AB1213" s="416"/>
    </row>
    <row r="1214" spans="1:28" s="419" customFormat="1" x14ac:dyDescent="0.2">
      <c r="A1214" s="500"/>
      <c r="K1214" s="416"/>
      <c r="L1214" s="416"/>
      <c r="M1214" s="416"/>
      <c r="N1214" s="416"/>
      <c r="O1214" s="416"/>
      <c r="P1214" s="416"/>
      <c r="Q1214" s="416"/>
      <c r="R1214" s="416"/>
      <c r="S1214" s="416"/>
      <c r="T1214" s="416"/>
      <c r="U1214" s="416"/>
      <c r="V1214" s="416"/>
      <c r="W1214" s="416"/>
      <c r="X1214" s="416"/>
      <c r="Y1214" s="416"/>
      <c r="Z1214" s="416"/>
      <c r="AA1214" s="416"/>
      <c r="AB1214" s="416"/>
    </row>
    <row r="1215" spans="1:28" s="419" customFormat="1" x14ac:dyDescent="0.2">
      <c r="A1215" s="500"/>
      <c r="K1215" s="416"/>
      <c r="L1215" s="416"/>
      <c r="M1215" s="416"/>
      <c r="N1215" s="416"/>
      <c r="O1215" s="416"/>
      <c r="P1215" s="416"/>
      <c r="Q1215" s="416"/>
      <c r="R1215" s="416"/>
      <c r="S1215" s="416"/>
      <c r="T1215" s="416"/>
      <c r="U1215" s="416"/>
      <c r="V1215" s="416"/>
      <c r="W1215" s="416"/>
      <c r="X1215" s="416"/>
      <c r="Y1215" s="416"/>
      <c r="Z1215" s="416"/>
      <c r="AA1215" s="416"/>
      <c r="AB1215" s="416"/>
    </row>
    <row r="1216" spans="1:28" s="419" customFormat="1" x14ac:dyDescent="0.2">
      <c r="A1216" s="500"/>
      <c r="K1216" s="416"/>
      <c r="L1216" s="416"/>
      <c r="M1216" s="416"/>
      <c r="N1216" s="416"/>
      <c r="O1216" s="416"/>
      <c r="P1216" s="416"/>
      <c r="Q1216" s="416"/>
      <c r="R1216" s="416"/>
      <c r="S1216" s="416"/>
      <c r="T1216" s="416"/>
      <c r="U1216" s="416"/>
      <c r="V1216" s="416"/>
      <c r="W1216" s="416"/>
      <c r="X1216" s="416"/>
      <c r="Y1216" s="416"/>
      <c r="Z1216" s="416"/>
      <c r="AA1216" s="416"/>
      <c r="AB1216" s="416"/>
    </row>
    <row r="1217" spans="1:28" s="419" customFormat="1" x14ac:dyDescent="0.2">
      <c r="A1217" s="500"/>
      <c r="K1217" s="416"/>
      <c r="L1217" s="416"/>
      <c r="M1217" s="416"/>
      <c r="N1217" s="416"/>
      <c r="O1217" s="416"/>
      <c r="P1217" s="416"/>
      <c r="Q1217" s="416"/>
      <c r="R1217" s="416"/>
      <c r="S1217" s="416"/>
      <c r="T1217" s="416"/>
      <c r="U1217" s="416"/>
      <c r="V1217" s="416"/>
      <c r="W1217" s="416"/>
      <c r="X1217" s="416"/>
      <c r="Y1217" s="416"/>
      <c r="Z1217" s="416"/>
      <c r="AA1217" s="416"/>
      <c r="AB1217" s="416"/>
    </row>
    <row r="1218" spans="1:28" s="419" customFormat="1" x14ac:dyDescent="0.2">
      <c r="A1218" s="500"/>
      <c r="K1218" s="416"/>
      <c r="L1218" s="416"/>
      <c r="M1218" s="416"/>
      <c r="N1218" s="416"/>
      <c r="O1218" s="416"/>
      <c r="P1218" s="416"/>
      <c r="Q1218" s="416"/>
      <c r="R1218" s="416"/>
      <c r="S1218" s="416"/>
      <c r="T1218" s="416"/>
      <c r="U1218" s="416"/>
      <c r="V1218" s="416"/>
      <c r="W1218" s="416"/>
      <c r="X1218" s="416"/>
      <c r="Y1218" s="416"/>
      <c r="Z1218" s="416"/>
      <c r="AA1218" s="416"/>
      <c r="AB1218" s="416"/>
    </row>
    <row r="1219" spans="1:28" s="419" customFormat="1" x14ac:dyDescent="0.2">
      <c r="A1219" s="500"/>
      <c r="K1219" s="416"/>
      <c r="L1219" s="416"/>
      <c r="M1219" s="416"/>
      <c r="N1219" s="416"/>
      <c r="O1219" s="416"/>
      <c r="P1219" s="416"/>
      <c r="Q1219" s="416"/>
      <c r="R1219" s="416"/>
      <c r="S1219" s="416"/>
      <c r="T1219" s="416"/>
      <c r="U1219" s="416"/>
      <c r="V1219" s="416"/>
      <c r="W1219" s="416"/>
      <c r="X1219" s="416"/>
      <c r="Y1219" s="416"/>
      <c r="Z1219" s="416"/>
      <c r="AA1219" s="416"/>
      <c r="AB1219" s="416"/>
    </row>
    <row r="1220" spans="1:28" s="419" customFormat="1" x14ac:dyDescent="0.2">
      <c r="A1220" s="500"/>
      <c r="K1220" s="416"/>
      <c r="L1220" s="416"/>
      <c r="M1220" s="416"/>
      <c r="N1220" s="416"/>
      <c r="O1220" s="416"/>
      <c r="P1220" s="416"/>
      <c r="Q1220" s="416"/>
      <c r="R1220" s="416"/>
      <c r="S1220" s="416"/>
      <c r="T1220" s="416"/>
      <c r="U1220" s="416"/>
      <c r="V1220" s="416"/>
      <c r="W1220" s="416"/>
      <c r="X1220" s="416"/>
      <c r="Y1220" s="416"/>
      <c r="Z1220" s="416"/>
      <c r="AA1220" s="416"/>
      <c r="AB1220" s="416"/>
    </row>
    <row r="1221" spans="1:28" s="419" customFormat="1" x14ac:dyDescent="0.2">
      <c r="A1221" s="500"/>
      <c r="K1221" s="416"/>
      <c r="L1221" s="416"/>
      <c r="M1221" s="416"/>
      <c r="N1221" s="416"/>
      <c r="O1221" s="416"/>
      <c r="P1221" s="416"/>
      <c r="Q1221" s="416"/>
      <c r="R1221" s="416"/>
      <c r="S1221" s="416"/>
      <c r="T1221" s="416"/>
      <c r="U1221" s="416"/>
      <c r="V1221" s="416"/>
      <c r="W1221" s="416"/>
      <c r="X1221" s="416"/>
      <c r="Y1221" s="416"/>
      <c r="Z1221" s="416"/>
      <c r="AA1221" s="416"/>
      <c r="AB1221" s="416"/>
    </row>
    <row r="1222" spans="1:28" s="419" customFormat="1" x14ac:dyDescent="0.2">
      <c r="A1222" s="500"/>
      <c r="K1222" s="416"/>
      <c r="L1222" s="416"/>
      <c r="M1222" s="416"/>
      <c r="N1222" s="416"/>
      <c r="O1222" s="416"/>
      <c r="P1222" s="416"/>
      <c r="Q1222" s="416"/>
      <c r="R1222" s="416"/>
      <c r="S1222" s="416"/>
      <c r="T1222" s="416"/>
      <c r="U1222" s="416"/>
      <c r="V1222" s="416"/>
      <c r="W1222" s="416"/>
      <c r="X1222" s="416"/>
      <c r="Y1222" s="416"/>
      <c r="Z1222" s="416"/>
      <c r="AA1222" s="416"/>
      <c r="AB1222" s="416"/>
    </row>
    <row r="1223" spans="1:28" s="419" customFormat="1" x14ac:dyDescent="0.2">
      <c r="A1223" s="500"/>
      <c r="K1223" s="416"/>
      <c r="L1223" s="416"/>
      <c r="M1223" s="416"/>
      <c r="N1223" s="416"/>
      <c r="O1223" s="416"/>
      <c r="P1223" s="416"/>
      <c r="Q1223" s="416"/>
      <c r="R1223" s="416"/>
      <c r="S1223" s="416"/>
      <c r="T1223" s="416"/>
      <c r="U1223" s="416"/>
      <c r="V1223" s="416"/>
      <c r="W1223" s="416"/>
      <c r="X1223" s="416"/>
      <c r="Y1223" s="416"/>
      <c r="Z1223" s="416"/>
      <c r="AA1223" s="416"/>
      <c r="AB1223" s="416"/>
    </row>
    <row r="1224" spans="1:28" s="419" customFormat="1" x14ac:dyDescent="0.2">
      <c r="A1224" s="500"/>
      <c r="K1224" s="416"/>
      <c r="L1224" s="416"/>
      <c r="M1224" s="416"/>
      <c r="N1224" s="416"/>
      <c r="O1224" s="416"/>
      <c r="P1224" s="416"/>
      <c r="Q1224" s="416"/>
      <c r="R1224" s="416"/>
      <c r="S1224" s="416"/>
      <c r="T1224" s="416"/>
      <c r="U1224" s="416"/>
      <c r="V1224" s="416"/>
      <c r="W1224" s="416"/>
      <c r="X1224" s="416"/>
      <c r="Y1224" s="416"/>
      <c r="Z1224" s="416"/>
      <c r="AA1224" s="416"/>
      <c r="AB1224" s="416"/>
    </row>
    <row r="1225" spans="1:28" s="419" customFormat="1" x14ac:dyDescent="0.2">
      <c r="A1225" s="500"/>
      <c r="K1225" s="416"/>
      <c r="L1225" s="416"/>
      <c r="M1225" s="416"/>
      <c r="N1225" s="416"/>
      <c r="O1225" s="416"/>
      <c r="P1225" s="416"/>
      <c r="Q1225" s="416"/>
      <c r="R1225" s="416"/>
      <c r="S1225" s="416"/>
      <c r="T1225" s="416"/>
      <c r="U1225" s="416"/>
      <c r="V1225" s="416"/>
      <c r="W1225" s="416"/>
      <c r="X1225" s="416"/>
      <c r="Y1225" s="416"/>
      <c r="Z1225" s="416"/>
      <c r="AA1225" s="416"/>
      <c r="AB1225" s="416"/>
    </row>
    <row r="1226" spans="1:28" s="419" customFormat="1" x14ac:dyDescent="0.2">
      <c r="A1226" s="500"/>
      <c r="K1226" s="416"/>
      <c r="L1226" s="416"/>
      <c r="M1226" s="416"/>
      <c r="N1226" s="416"/>
      <c r="O1226" s="416"/>
      <c r="P1226" s="416"/>
      <c r="Q1226" s="416"/>
      <c r="R1226" s="416"/>
      <c r="S1226" s="416"/>
      <c r="T1226" s="416"/>
      <c r="U1226" s="416"/>
      <c r="V1226" s="416"/>
      <c r="W1226" s="416"/>
      <c r="X1226" s="416"/>
      <c r="Y1226" s="416"/>
      <c r="Z1226" s="416"/>
      <c r="AA1226" s="416"/>
      <c r="AB1226" s="416"/>
    </row>
    <row r="1227" spans="1:28" s="419" customFormat="1" x14ac:dyDescent="0.2">
      <c r="A1227" s="500"/>
      <c r="K1227" s="416"/>
      <c r="L1227" s="416"/>
      <c r="M1227" s="416"/>
      <c r="N1227" s="416"/>
      <c r="O1227" s="416"/>
      <c r="P1227" s="416"/>
      <c r="Q1227" s="416"/>
      <c r="R1227" s="416"/>
      <c r="S1227" s="416"/>
      <c r="T1227" s="416"/>
      <c r="U1227" s="416"/>
      <c r="V1227" s="416"/>
      <c r="W1227" s="416"/>
      <c r="X1227" s="416"/>
      <c r="Y1227" s="416"/>
      <c r="Z1227" s="416"/>
      <c r="AA1227" s="416"/>
      <c r="AB1227" s="416"/>
    </row>
    <row r="1228" spans="1:28" s="419" customFormat="1" x14ac:dyDescent="0.2">
      <c r="A1228" s="500"/>
      <c r="K1228" s="416"/>
      <c r="L1228" s="416"/>
      <c r="M1228" s="416"/>
      <c r="N1228" s="416"/>
      <c r="O1228" s="416"/>
      <c r="P1228" s="416"/>
      <c r="Q1228" s="416"/>
      <c r="R1228" s="416"/>
      <c r="S1228" s="416"/>
      <c r="T1228" s="416"/>
      <c r="U1228" s="416"/>
      <c r="V1228" s="416"/>
      <c r="W1228" s="416"/>
      <c r="X1228" s="416"/>
      <c r="Y1228" s="416"/>
      <c r="Z1228" s="416"/>
      <c r="AA1228" s="416"/>
      <c r="AB1228" s="416"/>
    </row>
    <row r="1229" spans="1:28" s="419" customFormat="1" x14ac:dyDescent="0.2">
      <c r="A1229" s="500"/>
      <c r="K1229" s="416"/>
      <c r="L1229" s="416"/>
      <c r="M1229" s="416"/>
      <c r="N1229" s="416"/>
      <c r="O1229" s="416"/>
      <c r="P1229" s="416"/>
      <c r="Q1229" s="416"/>
      <c r="R1229" s="416"/>
      <c r="S1229" s="416"/>
      <c r="T1229" s="416"/>
      <c r="U1229" s="416"/>
      <c r="V1229" s="416"/>
      <c r="W1229" s="416"/>
      <c r="X1229" s="416"/>
      <c r="Y1229" s="416"/>
      <c r="Z1229" s="416"/>
      <c r="AA1229" s="416"/>
      <c r="AB1229" s="416"/>
    </row>
    <row r="1230" spans="1:28" s="419" customFormat="1" x14ac:dyDescent="0.2">
      <c r="A1230" s="500"/>
      <c r="K1230" s="416"/>
      <c r="L1230" s="416"/>
      <c r="M1230" s="416"/>
      <c r="N1230" s="416"/>
      <c r="O1230" s="416"/>
      <c r="P1230" s="416"/>
      <c r="Q1230" s="416"/>
      <c r="R1230" s="416"/>
      <c r="S1230" s="416"/>
      <c r="T1230" s="416"/>
      <c r="U1230" s="416"/>
      <c r="V1230" s="416"/>
      <c r="W1230" s="416"/>
      <c r="X1230" s="416"/>
      <c r="Y1230" s="416"/>
      <c r="Z1230" s="416"/>
      <c r="AA1230" s="416"/>
      <c r="AB1230" s="416"/>
    </row>
    <row r="1231" spans="1:28" s="419" customFormat="1" x14ac:dyDescent="0.2">
      <c r="A1231" s="500"/>
      <c r="K1231" s="416"/>
      <c r="L1231" s="416"/>
      <c r="M1231" s="416"/>
      <c r="N1231" s="416"/>
      <c r="O1231" s="416"/>
      <c r="P1231" s="416"/>
      <c r="Q1231" s="416"/>
      <c r="R1231" s="416"/>
      <c r="S1231" s="416"/>
      <c r="T1231" s="416"/>
      <c r="U1231" s="416"/>
      <c r="V1231" s="416"/>
      <c r="W1231" s="416"/>
      <c r="X1231" s="416"/>
      <c r="Y1231" s="416"/>
      <c r="Z1231" s="416"/>
      <c r="AA1231" s="416"/>
      <c r="AB1231" s="416"/>
    </row>
    <row r="1232" spans="1:28" s="419" customFormat="1" x14ac:dyDescent="0.2">
      <c r="A1232" s="500"/>
      <c r="K1232" s="416"/>
      <c r="L1232" s="416"/>
      <c r="M1232" s="416"/>
      <c r="N1232" s="416"/>
      <c r="O1232" s="416"/>
      <c r="P1232" s="416"/>
      <c r="Q1232" s="416"/>
      <c r="R1232" s="416"/>
      <c r="S1232" s="416"/>
      <c r="T1232" s="416"/>
      <c r="U1232" s="416"/>
      <c r="V1232" s="416"/>
      <c r="W1232" s="416"/>
      <c r="X1232" s="416"/>
      <c r="Y1232" s="416"/>
      <c r="Z1232" s="416"/>
      <c r="AA1232" s="416"/>
      <c r="AB1232" s="416"/>
    </row>
    <row r="1233" spans="1:28" s="419" customFormat="1" x14ac:dyDescent="0.2">
      <c r="A1233" s="500"/>
      <c r="K1233" s="416"/>
      <c r="L1233" s="416"/>
      <c r="M1233" s="416"/>
      <c r="N1233" s="416"/>
      <c r="O1233" s="416"/>
      <c r="P1233" s="416"/>
      <c r="Q1233" s="416"/>
      <c r="R1233" s="416"/>
      <c r="S1233" s="416"/>
      <c r="T1233" s="416"/>
      <c r="U1233" s="416"/>
      <c r="V1233" s="416"/>
      <c r="W1233" s="416"/>
      <c r="X1233" s="416"/>
      <c r="Y1233" s="416"/>
      <c r="Z1233" s="416"/>
      <c r="AA1233" s="416"/>
      <c r="AB1233" s="416"/>
    </row>
    <row r="1234" spans="1:28" s="419" customFormat="1" x14ac:dyDescent="0.2">
      <c r="A1234" s="500"/>
      <c r="K1234" s="416"/>
      <c r="L1234" s="416"/>
      <c r="M1234" s="416"/>
      <c r="N1234" s="416"/>
      <c r="O1234" s="416"/>
      <c r="P1234" s="416"/>
      <c r="Q1234" s="416"/>
      <c r="R1234" s="416"/>
      <c r="S1234" s="416"/>
      <c r="T1234" s="416"/>
      <c r="U1234" s="416"/>
      <c r="V1234" s="416"/>
      <c r="W1234" s="416"/>
      <c r="X1234" s="416"/>
      <c r="Y1234" s="416"/>
      <c r="Z1234" s="416"/>
      <c r="AA1234" s="416"/>
      <c r="AB1234" s="416"/>
    </row>
    <row r="1235" spans="1:28" s="419" customFormat="1" x14ac:dyDescent="0.2">
      <c r="A1235" s="500"/>
      <c r="K1235" s="416"/>
      <c r="L1235" s="416"/>
      <c r="M1235" s="416"/>
      <c r="N1235" s="416"/>
      <c r="O1235" s="416"/>
      <c r="P1235" s="416"/>
      <c r="Q1235" s="416"/>
      <c r="R1235" s="416"/>
      <c r="S1235" s="416"/>
      <c r="T1235" s="416"/>
      <c r="U1235" s="416"/>
      <c r="V1235" s="416"/>
      <c r="W1235" s="416"/>
      <c r="X1235" s="416"/>
      <c r="Y1235" s="416"/>
      <c r="Z1235" s="416"/>
      <c r="AA1235" s="416"/>
      <c r="AB1235" s="416"/>
    </row>
    <row r="1236" spans="1:28" s="419" customFormat="1" x14ac:dyDescent="0.2">
      <c r="A1236" s="500"/>
      <c r="K1236" s="416"/>
      <c r="L1236" s="416"/>
      <c r="M1236" s="416"/>
      <c r="N1236" s="416"/>
      <c r="O1236" s="416"/>
      <c r="P1236" s="416"/>
      <c r="Q1236" s="416"/>
      <c r="R1236" s="416"/>
      <c r="S1236" s="416"/>
      <c r="T1236" s="416"/>
      <c r="U1236" s="416"/>
      <c r="V1236" s="416"/>
      <c r="W1236" s="416"/>
      <c r="X1236" s="416"/>
      <c r="Y1236" s="416"/>
      <c r="Z1236" s="416"/>
      <c r="AA1236" s="416"/>
      <c r="AB1236" s="416"/>
    </row>
    <row r="1237" spans="1:28" s="419" customFormat="1" x14ac:dyDescent="0.2">
      <c r="A1237" s="500"/>
      <c r="K1237" s="416"/>
      <c r="L1237" s="416"/>
      <c r="M1237" s="416"/>
      <c r="N1237" s="416"/>
      <c r="O1237" s="416"/>
      <c r="P1237" s="416"/>
      <c r="Q1237" s="416"/>
      <c r="R1237" s="416"/>
      <c r="S1237" s="416"/>
      <c r="T1237" s="416"/>
      <c r="U1237" s="416"/>
      <c r="V1237" s="416"/>
      <c r="W1237" s="416"/>
      <c r="X1237" s="416"/>
      <c r="Y1237" s="416"/>
      <c r="Z1237" s="416"/>
      <c r="AA1237" s="416"/>
      <c r="AB1237" s="416"/>
    </row>
    <row r="1238" spans="1:28" s="419" customFormat="1" x14ac:dyDescent="0.2">
      <c r="A1238" s="500"/>
      <c r="K1238" s="416"/>
      <c r="L1238" s="416"/>
      <c r="M1238" s="416"/>
      <c r="N1238" s="416"/>
      <c r="O1238" s="416"/>
      <c r="P1238" s="416"/>
      <c r="Q1238" s="416"/>
      <c r="R1238" s="416"/>
      <c r="S1238" s="416"/>
      <c r="T1238" s="416"/>
      <c r="U1238" s="416"/>
      <c r="V1238" s="416"/>
      <c r="W1238" s="416"/>
      <c r="X1238" s="416"/>
      <c r="Y1238" s="416"/>
      <c r="Z1238" s="416"/>
      <c r="AA1238" s="416"/>
      <c r="AB1238" s="416"/>
    </row>
    <row r="1239" spans="1:28" s="419" customFormat="1" x14ac:dyDescent="0.2">
      <c r="A1239" s="500"/>
      <c r="K1239" s="416"/>
      <c r="L1239" s="416"/>
      <c r="M1239" s="416"/>
      <c r="N1239" s="416"/>
      <c r="O1239" s="416"/>
      <c r="P1239" s="416"/>
      <c r="Q1239" s="416"/>
      <c r="R1239" s="416"/>
      <c r="S1239" s="416"/>
      <c r="T1239" s="416"/>
      <c r="U1239" s="416"/>
      <c r="V1239" s="416"/>
      <c r="W1239" s="416"/>
      <c r="X1239" s="416"/>
      <c r="Y1239" s="416"/>
      <c r="Z1239" s="416"/>
      <c r="AA1239" s="416"/>
      <c r="AB1239" s="416"/>
    </row>
    <row r="1240" spans="1:28" s="419" customFormat="1" x14ac:dyDescent="0.2">
      <c r="A1240" s="500"/>
      <c r="K1240" s="416"/>
      <c r="L1240" s="416"/>
      <c r="M1240" s="416"/>
      <c r="N1240" s="416"/>
      <c r="O1240" s="416"/>
      <c r="P1240" s="416"/>
      <c r="Q1240" s="416"/>
      <c r="R1240" s="416"/>
      <c r="S1240" s="416"/>
      <c r="T1240" s="416"/>
      <c r="U1240" s="416"/>
      <c r="V1240" s="416"/>
      <c r="W1240" s="416"/>
      <c r="X1240" s="416"/>
      <c r="Y1240" s="416"/>
      <c r="Z1240" s="416"/>
      <c r="AA1240" s="416"/>
      <c r="AB1240" s="416"/>
    </row>
    <row r="1241" spans="1:28" s="419" customFormat="1" x14ac:dyDescent="0.2">
      <c r="A1241" s="500"/>
      <c r="K1241" s="416"/>
      <c r="L1241" s="416"/>
      <c r="M1241" s="416"/>
      <c r="N1241" s="416"/>
      <c r="O1241" s="416"/>
      <c r="P1241" s="416"/>
      <c r="Q1241" s="416"/>
      <c r="R1241" s="416"/>
      <c r="S1241" s="416"/>
      <c r="T1241" s="416"/>
      <c r="U1241" s="416"/>
      <c r="V1241" s="416"/>
      <c r="W1241" s="416"/>
      <c r="X1241" s="416"/>
      <c r="Y1241" s="416"/>
      <c r="Z1241" s="416"/>
      <c r="AA1241" s="416"/>
      <c r="AB1241" s="416"/>
    </row>
    <row r="1242" spans="1:28" s="419" customFormat="1" x14ac:dyDescent="0.2">
      <c r="A1242" s="500"/>
      <c r="K1242" s="416"/>
      <c r="L1242" s="416"/>
      <c r="M1242" s="416"/>
      <c r="N1242" s="416"/>
      <c r="O1242" s="416"/>
      <c r="P1242" s="416"/>
      <c r="Q1242" s="416"/>
      <c r="R1242" s="416"/>
      <c r="S1242" s="416"/>
      <c r="T1242" s="416"/>
      <c r="U1242" s="416"/>
      <c r="V1242" s="416"/>
      <c r="W1242" s="416"/>
      <c r="X1242" s="416"/>
      <c r="Y1242" s="416"/>
      <c r="Z1242" s="416"/>
      <c r="AA1242" s="416"/>
      <c r="AB1242" s="416"/>
    </row>
    <row r="1243" spans="1:28" s="419" customFormat="1" x14ac:dyDescent="0.2">
      <c r="A1243" s="500"/>
      <c r="K1243" s="416"/>
      <c r="L1243" s="416"/>
      <c r="M1243" s="416"/>
      <c r="N1243" s="416"/>
      <c r="O1243" s="416"/>
      <c r="P1243" s="416"/>
      <c r="Q1243" s="416"/>
      <c r="R1243" s="416"/>
      <c r="S1243" s="416"/>
      <c r="T1243" s="416"/>
      <c r="U1243" s="416"/>
      <c r="V1243" s="416"/>
      <c r="W1243" s="416"/>
      <c r="X1243" s="416"/>
      <c r="Y1243" s="416"/>
      <c r="Z1243" s="416"/>
      <c r="AA1243" s="416"/>
      <c r="AB1243" s="416"/>
    </row>
    <row r="1244" spans="1:28" s="419" customFormat="1" x14ac:dyDescent="0.2">
      <c r="A1244" s="500"/>
      <c r="K1244" s="416"/>
      <c r="L1244" s="416"/>
      <c r="M1244" s="416"/>
      <c r="N1244" s="416"/>
      <c r="O1244" s="416"/>
      <c r="P1244" s="416"/>
      <c r="Q1244" s="416"/>
      <c r="R1244" s="416"/>
      <c r="S1244" s="416"/>
      <c r="T1244" s="416"/>
      <c r="U1244" s="416"/>
      <c r="V1244" s="416"/>
      <c r="W1244" s="416"/>
      <c r="X1244" s="416"/>
      <c r="Y1244" s="416"/>
      <c r="Z1244" s="416"/>
      <c r="AA1244" s="416"/>
      <c r="AB1244" s="416"/>
    </row>
    <row r="1245" spans="1:28" s="419" customFormat="1" x14ac:dyDescent="0.2">
      <c r="A1245" s="500"/>
      <c r="K1245" s="416"/>
      <c r="L1245" s="416"/>
      <c r="M1245" s="416"/>
      <c r="N1245" s="416"/>
      <c r="O1245" s="416"/>
      <c r="P1245" s="416"/>
      <c r="Q1245" s="416"/>
      <c r="R1245" s="416"/>
      <c r="S1245" s="416"/>
      <c r="T1245" s="416"/>
      <c r="U1245" s="416"/>
      <c r="V1245" s="416"/>
      <c r="W1245" s="416"/>
      <c r="X1245" s="416"/>
      <c r="Y1245" s="416"/>
      <c r="Z1245" s="416"/>
      <c r="AA1245" s="416"/>
      <c r="AB1245" s="416"/>
    </row>
    <row r="1246" spans="1:28" s="419" customFormat="1" x14ac:dyDescent="0.2">
      <c r="A1246" s="500"/>
      <c r="K1246" s="416"/>
      <c r="L1246" s="416"/>
      <c r="M1246" s="416"/>
      <c r="N1246" s="416"/>
      <c r="O1246" s="416"/>
      <c r="P1246" s="416"/>
      <c r="Q1246" s="416"/>
      <c r="R1246" s="416"/>
      <c r="S1246" s="416"/>
      <c r="T1246" s="416"/>
      <c r="U1246" s="416"/>
      <c r="V1246" s="416"/>
      <c r="W1246" s="416"/>
      <c r="X1246" s="416"/>
      <c r="Y1246" s="416"/>
      <c r="Z1246" s="416"/>
      <c r="AA1246" s="416"/>
      <c r="AB1246" s="416"/>
    </row>
    <row r="1247" spans="1:28" s="419" customFormat="1" x14ac:dyDescent="0.2">
      <c r="A1247" s="500"/>
      <c r="K1247" s="416"/>
      <c r="L1247" s="416"/>
      <c r="M1247" s="416"/>
      <c r="N1247" s="416"/>
      <c r="O1247" s="416"/>
      <c r="P1247" s="416"/>
      <c r="Q1247" s="416"/>
      <c r="R1247" s="416"/>
      <c r="S1247" s="416"/>
      <c r="T1247" s="416"/>
      <c r="U1247" s="416"/>
      <c r="V1247" s="416"/>
      <c r="W1247" s="416"/>
      <c r="X1247" s="416"/>
      <c r="Y1247" s="416"/>
      <c r="Z1247" s="416"/>
      <c r="AA1247" s="416"/>
      <c r="AB1247" s="416"/>
    </row>
    <row r="1248" spans="1:28" s="419" customFormat="1" x14ac:dyDescent="0.2">
      <c r="A1248" s="500"/>
      <c r="K1248" s="416"/>
      <c r="L1248" s="416"/>
      <c r="M1248" s="416"/>
      <c r="N1248" s="416"/>
      <c r="O1248" s="416"/>
      <c r="P1248" s="416"/>
      <c r="Q1248" s="416"/>
      <c r="R1248" s="416"/>
      <c r="S1248" s="416"/>
      <c r="T1248" s="416"/>
      <c r="U1248" s="416"/>
      <c r="V1248" s="416"/>
      <c r="W1248" s="416"/>
      <c r="X1248" s="416"/>
      <c r="Y1248" s="416"/>
      <c r="Z1248" s="416"/>
      <c r="AA1248" s="416"/>
      <c r="AB1248" s="416"/>
    </row>
    <row r="1249" spans="1:28" s="419" customFormat="1" x14ac:dyDescent="0.2">
      <c r="A1249" s="500"/>
      <c r="K1249" s="416"/>
      <c r="L1249" s="416"/>
      <c r="M1249" s="416"/>
      <c r="N1249" s="416"/>
      <c r="O1249" s="416"/>
      <c r="P1249" s="416"/>
      <c r="Q1249" s="416"/>
      <c r="R1249" s="416"/>
      <c r="S1249" s="416"/>
      <c r="T1249" s="416"/>
      <c r="U1249" s="416"/>
      <c r="V1249" s="416"/>
      <c r="W1249" s="416"/>
      <c r="X1249" s="416"/>
      <c r="Y1249" s="416"/>
      <c r="Z1249" s="416"/>
      <c r="AA1249" s="416"/>
      <c r="AB1249" s="416"/>
    </row>
    <row r="1250" spans="1:28" s="419" customFormat="1" x14ac:dyDescent="0.2">
      <c r="A1250" s="500"/>
      <c r="K1250" s="416"/>
      <c r="L1250" s="416"/>
      <c r="M1250" s="416"/>
      <c r="N1250" s="416"/>
      <c r="O1250" s="416"/>
      <c r="P1250" s="416"/>
      <c r="Q1250" s="416"/>
      <c r="R1250" s="416"/>
      <c r="S1250" s="416"/>
      <c r="T1250" s="416"/>
      <c r="U1250" s="416"/>
      <c r="V1250" s="416"/>
      <c r="W1250" s="416"/>
      <c r="X1250" s="416"/>
      <c r="Y1250" s="416"/>
      <c r="Z1250" s="416"/>
      <c r="AA1250" s="416"/>
      <c r="AB1250" s="416"/>
    </row>
    <row r="1251" spans="1:28" s="419" customFormat="1" x14ac:dyDescent="0.2">
      <c r="A1251" s="500"/>
      <c r="K1251" s="416"/>
      <c r="L1251" s="416"/>
      <c r="M1251" s="416"/>
      <c r="N1251" s="416"/>
      <c r="O1251" s="416"/>
      <c r="P1251" s="416"/>
      <c r="Q1251" s="416"/>
      <c r="R1251" s="416"/>
      <c r="S1251" s="416"/>
      <c r="T1251" s="416"/>
      <c r="U1251" s="416"/>
      <c r="V1251" s="416"/>
      <c r="W1251" s="416"/>
      <c r="X1251" s="416"/>
      <c r="Y1251" s="416"/>
      <c r="Z1251" s="416"/>
      <c r="AA1251" s="416"/>
      <c r="AB1251" s="416"/>
    </row>
    <row r="1252" spans="1:28" s="419" customFormat="1" x14ac:dyDescent="0.2">
      <c r="A1252" s="500"/>
      <c r="K1252" s="416"/>
      <c r="L1252" s="416"/>
      <c r="M1252" s="416"/>
      <c r="N1252" s="416"/>
      <c r="O1252" s="416"/>
      <c r="P1252" s="416"/>
      <c r="Q1252" s="416"/>
      <c r="R1252" s="416"/>
      <c r="S1252" s="416"/>
      <c r="T1252" s="416"/>
      <c r="U1252" s="416"/>
      <c r="V1252" s="416"/>
      <c r="W1252" s="416"/>
      <c r="X1252" s="416"/>
      <c r="Y1252" s="416"/>
      <c r="Z1252" s="416"/>
      <c r="AA1252" s="416"/>
      <c r="AB1252" s="416"/>
    </row>
    <row r="1253" spans="1:28" s="419" customFormat="1" x14ac:dyDescent="0.2">
      <c r="A1253" s="500"/>
      <c r="K1253" s="416"/>
      <c r="L1253" s="416"/>
      <c r="M1253" s="416"/>
      <c r="N1253" s="416"/>
      <c r="O1253" s="416"/>
      <c r="P1253" s="416"/>
      <c r="Q1253" s="416"/>
      <c r="R1253" s="416"/>
      <c r="S1253" s="416"/>
      <c r="T1253" s="416"/>
      <c r="U1253" s="416"/>
      <c r="V1253" s="416"/>
      <c r="W1253" s="416"/>
      <c r="X1253" s="416"/>
      <c r="Y1253" s="416"/>
      <c r="Z1253" s="416"/>
      <c r="AA1253" s="416"/>
      <c r="AB1253" s="416"/>
    </row>
    <row r="1254" spans="1:28" s="419" customFormat="1" x14ac:dyDescent="0.2">
      <c r="A1254" s="500"/>
      <c r="K1254" s="416"/>
      <c r="L1254" s="416"/>
      <c r="M1254" s="416"/>
      <c r="N1254" s="416"/>
      <c r="O1254" s="416"/>
      <c r="P1254" s="416"/>
      <c r="Q1254" s="416"/>
      <c r="R1254" s="416"/>
      <c r="S1254" s="416"/>
      <c r="T1254" s="416"/>
      <c r="U1254" s="416"/>
      <c r="V1254" s="416"/>
      <c r="W1254" s="416"/>
      <c r="X1254" s="416"/>
      <c r="Y1254" s="416"/>
      <c r="Z1254" s="416"/>
      <c r="AA1254" s="416"/>
      <c r="AB1254" s="416"/>
    </row>
    <row r="1255" spans="1:28" s="419" customFormat="1" x14ac:dyDescent="0.2">
      <c r="A1255" s="500"/>
      <c r="K1255" s="416"/>
      <c r="L1255" s="416"/>
      <c r="M1255" s="416"/>
      <c r="N1255" s="416"/>
      <c r="O1255" s="416"/>
      <c r="P1255" s="416"/>
      <c r="Q1255" s="416"/>
      <c r="R1255" s="416"/>
      <c r="S1255" s="416"/>
      <c r="T1255" s="416"/>
      <c r="U1255" s="416"/>
      <c r="V1255" s="416"/>
      <c r="W1255" s="416"/>
      <c r="X1255" s="416"/>
      <c r="Y1255" s="416"/>
      <c r="Z1255" s="416"/>
      <c r="AA1255" s="416"/>
      <c r="AB1255" s="416"/>
    </row>
    <row r="1256" spans="1:28" s="419" customFormat="1" x14ac:dyDescent="0.2">
      <c r="A1256" s="500"/>
      <c r="K1256" s="416"/>
      <c r="L1256" s="416"/>
      <c r="M1256" s="416"/>
      <c r="N1256" s="416"/>
      <c r="O1256" s="416"/>
      <c r="P1256" s="416"/>
      <c r="Q1256" s="416"/>
      <c r="R1256" s="416"/>
      <c r="S1256" s="416"/>
      <c r="T1256" s="416"/>
      <c r="U1256" s="416"/>
      <c r="V1256" s="416"/>
      <c r="W1256" s="416"/>
      <c r="X1256" s="416"/>
      <c r="Y1256" s="416"/>
      <c r="Z1256" s="416"/>
      <c r="AA1256" s="416"/>
      <c r="AB1256" s="416"/>
    </row>
    <row r="1257" spans="1:28" s="419" customFormat="1" x14ac:dyDescent="0.2">
      <c r="A1257" s="500"/>
      <c r="K1257" s="416"/>
      <c r="L1257" s="416"/>
      <c r="M1257" s="416"/>
      <c r="N1257" s="416"/>
      <c r="O1257" s="416"/>
      <c r="P1257" s="416"/>
      <c r="Q1257" s="416"/>
      <c r="R1257" s="416"/>
      <c r="S1257" s="416"/>
      <c r="T1257" s="416"/>
      <c r="U1257" s="416"/>
      <c r="V1257" s="416"/>
      <c r="W1257" s="416"/>
      <c r="X1257" s="416"/>
      <c r="Y1257" s="416"/>
      <c r="Z1257" s="416"/>
      <c r="AA1257" s="416"/>
      <c r="AB1257" s="416"/>
    </row>
    <row r="1258" spans="1:28" s="419" customFormat="1" x14ac:dyDescent="0.2">
      <c r="A1258" s="500"/>
      <c r="K1258" s="416"/>
      <c r="L1258" s="416"/>
      <c r="M1258" s="416"/>
      <c r="N1258" s="416"/>
      <c r="O1258" s="416"/>
      <c r="P1258" s="416"/>
      <c r="Q1258" s="416"/>
      <c r="R1258" s="416"/>
      <c r="S1258" s="416"/>
      <c r="T1258" s="416"/>
      <c r="U1258" s="416"/>
      <c r="V1258" s="416"/>
      <c r="W1258" s="416"/>
      <c r="X1258" s="416"/>
      <c r="Y1258" s="416"/>
      <c r="Z1258" s="416"/>
      <c r="AA1258" s="416"/>
      <c r="AB1258" s="416"/>
    </row>
    <row r="1259" spans="1:28" s="419" customFormat="1" x14ac:dyDescent="0.2">
      <c r="A1259" s="500"/>
      <c r="K1259" s="416"/>
      <c r="L1259" s="416"/>
      <c r="M1259" s="416"/>
      <c r="N1259" s="416"/>
      <c r="O1259" s="416"/>
      <c r="P1259" s="416"/>
      <c r="Q1259" s="416"/>
      <c r="R1259" s="416"/>
      <c r="S1259" s="416"/>
      <c r="T1259" s="416"/>
      <c r="U1259" s="416"/>
      <c r="V1259" s="416"/>
      <c r="W1259" s="416"/>
      <c r="X1259" s="416"/>
      <c r="Y1259" s="416"/>
      <c r="Z1259" s="416"/>
      <c r="AA1259" s="416"/>
      <c r="AB1259" s="416"/>
    </row>
    <row r="1260" spans="1:28" s="419" customFormat="1" x14ac:dyDescent="0.2">
      <c r="A1260" s="500"/>
      <c r="K1260" s="416"/>
      <c r="L1260" s="416"/>
      <c r="M1260" s="416"/>
      <c r="N1260" s="416"/>
      <c r="O1260" s="416"/>
      <c r="P1260" s="416"/>
      <c r="Q1260" s="416"/>
      <c r="R1260" s="416"/>
      <c r="S1260" s="416"/>
      <c r="T1260" s="416"/>
      <c r="U1260" s="416"/>
      <c r="V1260" s="416"/>
      <c r="W1260" s="416"/>
      <c r="X1260" s="416"/>
      <c r="Y1260" s="416"/>
      <c r="Z1260" s="416"/>
      <c r="AA1260" s="416"/>
      <c r="AB1260" s="416"/>
    </row>
    <row r="1261" spans="1:28" s="419" customFormat="1" x14ac:dyDescent="0.2">
      <c r="A1261" s="500"/>
      <c r="K1261" s="416"/>
      <c r="L1261" s="416"/>
      <c r="M1261" s="416"/>
      <c r="N1261" s="416"/>
      <c r="O1261" s="416"/>
      <c r="P1261" s="416"/>
      <c r="Q1261" s="416"/>
      <c r="R1261" s="416"/>
      <c r="S1261" s="416"/>
      <c r="T1261" s="416"/>
      <c r="U1261" s="416"/>
      <c r="V1261" s="416"/>
      <c r="W1261" s="416"/>
      <c r="X1261" s="416"/>
      <c r="Y1261" s="416"/>
      <c r="Z1261" s="416"/>
      <c r="AA1261" s="416"/>
      <c r="AB1261" s="416"/>
    </row>
    <row r="1262" spans="1:28" s="419" customFormat="1" x14ac:dyDescent="0.2">
      <c r="A1262" s="500"/>
      <c r="K1262" s="416"/>
      <c r="L1262" s="416"/>
      <c r="M1262" s="416"/>
      <c r="N1262" s="416"/>
      <c r="O1262" s="416"/>
      <c r="P1262" s="416"/>
      <c r="Q1262" s="416"/>
      <c r="R1262" s="416"/>
      <c r="S1262" s="416"/>
      <c r="T1262" s="416"/>
      <c r="U1262" s="416"/>
      <c r="V1262" s="416"/>
      <c r="W1262" s="416"/>
      <c r="X1262" s="416"/>
      <c r="Y1262" s="416"/>
      <c r="Z1262" s="416"/>
      <c r="AA1262" s="416"/>
      <c r="AB1262" s="416"/>
    </row>
    <row r="1263" spans="1:28" s="419" customFormat="1" x14ac:dyDescent="0.2">
      <c r="A1263" s="500"/>
      <c r="K1263" s="416"/>
      <c r="L1263" s="416"/>
      <c r="M1263" s="416"/>
      <c r="N1263" s="416"/>
      <c r="O1263" s="416"/>
      <c r="P1263" s="416"/>
      <c r="Q1263" s="416"/>
      <c r="R1263" s="416"/>
      <c r="S1263" s="416"/>
      <c r="T1263" s="416"/>
      <c r="U1263" s="416"/>
      <c r="V1263" s="416"/>
      <c r="W1263" s="416"/>
      <c r="X1263" s="416"/>
      <c r="Y1263" s="416"/>
      <c r="Z1263" s="416"/>
      <c r="AA1263" s="416"/>
      <c r="AB1263" s="416"/>
    </row>
    <row r="1264" spans="1:28" s="419" customFormat="1" x14ac:dyDescent="0.2">
      <c r="A1264" s="500"/>
      <c r="K1264" s="416"/>
      <c r="L1264" s="416"/>
      <c r="M1264" s="416"/>
      <c r="N1264" s="416"/>
      <c r="O1264" s="416"/>
      <c r="P1264" s="416"/>
      <c r="Q1264" s="416"/>
      <c r="R1264" s="416"/>
      <c r="S1264" s="416"/>
      <c r="T1264" s="416"/>
      <c r="U1264" s="416"/>
      <c r="V1264" s="416"/>
      <c r="W1264" s="416"/>
      <c r="X1264" s="416"/>
      <c r="Y1264" s="416"/>
      <c r="Z1264" s="416"/>
      <c r="AA1264" s="416"/>
      <c r="AB1264" s="416"/>
    </row>
    <row r="1265" spans="1:28" s="419" customFormat="1" x14ac:dyDescent="0.2">
      <c r="A1265" s="500"/>
      <c r="K1265" s="416"/>
      <c r="L1265" s="416"/>
      <c r="M1265" s="416"/>
      <c r="N1265" s="416"/>
      <c r="O1265" s="416"/>
      <c r="P1265" s="416"/>
      <c r="Q1265" s="416"/>
      <c r="R1265" s="416"/>
      <c r="S1265" s="416"/>
      <c r="T1265" s="416"/>
      <c r="U1265" s="416"/>
      <c r="V1265" s="416"/>
      <c r="W1265" s="416"/>
      <c r="X1265" s="416"/>
      <c r="Y1265" s="416"/>
      <c r="Z1265" s="416"/>
      <c r="AA1265" s="416"/>
      <c r="AB1265" s="416"/>
    </row>
    <row r="1266" spans="1:28" s="419" customFormat="1" x14ac:dyDescent="0.2">
      <c r="A1266" s="500"/>
      <c r="K1266" s="416"/>
      <c r="L1266" s="416"/>
      <c r="M1266" s="416"/>
      <c r="N1266" s="416"/>
      <c r="O1266" s="416"/>
      <c r="P1266" s="416"/>
      <c r="Q1266" s="416"/>
      <c r="R1266" s="416"/>
      <c r="S1266" s="416"/>
      <c r="T1266" s="416"/>
      <c r="U1266" s="416"/>
      <c r="V1266" s="416"/>
      <c r="W1266" s="416"/>
      <c r="X1266" s="416"/>
      <c r="Y1266" s="416"/>
      <c r="Z1266" s="416"/>
      <c r="AA1266" s="416"/>
      <c r="AB1266" s="416"/>
    </row>
    <row r="1267" spans="1:28" s="419" customFormat="1" x14ac:dyDescent="0.2">
      <c r="A1267" s="500"/>
      <c r="K1267" s="416"/>
      <c r="L1267" s="416"/>
      <c r="M1267" s="416"/>
      <c r="N1267" s="416"/>
      <c r="O1267" s="416"/>
      <c r="P1267" s="416"/>
      <c r="Q1267" s="416"/>
      <c r="R1267" s="416"/>
      <c r="S1267" s="416"/>
      <c r="T1267" s="416"/>
      <c r="U1267" s="416"/>
      <c r="V1267" s="416"/>
      <c r="W1267" s="416"/>
      <c r="X1267" s="416"/>
      <c r="Y1267" s="416"/>
      <c r="Z1267" s="416"/>
      <c r="AA1267" s="416"/>
      <c r="AB1267" s="416"/>
    </row>
    <row r="1268" spans="1:28" s="419" customFormat="1" x14ac:dyDescent="0.2">
      <c r="A1268" s="500"/>
      <c r="K1268" s="416"/>
      <c r="L1268" s="416"/>
      <c r="M1268" s="416"/>
      <c r="N1268" s="416"/>
      <c r="O1268" s="416"/>
      <c r="P1268" s="416"/>
      <c r="Q1268" s="416"/>
      <c r="R1268" s="416"/>
      <c r="S1268" s="416"/>
      <c r="T1268" s="416"/>
      <c r="U1268" s="416"/>
      <c r="V1268" s="416"/>
      <c r="W1268" s="416"/>
      <c r="X1268" s="416"/>
      <c r="Y1268" s="416"/>
      <c r="Z1268" s="416"/>
      <c r="AA1268" s="416"/>
      <c r="AB1268" s="416"/>
    </row>
    <row r="1269" spans="1:28" s="419" customFormat="1" x14ac:dyDescent="0.2">
      <c r="A1269" s="500"/>
      <c r="K1269" s="416"/>
      <c r="L1269" s="416"/>
      <c r="M1269" s="416"/>
      <c r="N1269" s="416"/>
      <c r="O1269" s="416"/>
      <c r="P1269" s="416"/>
      <c r="Q1269" s="416"/>
      <c r="R1269" s="416"/>
      <c r="S1269" s="416"/>
      <c r="T1269" s="416"/>
      <c r="U1269" s="416"/>
      <c r="V1269" s="416"/>
      <c r="W1269" s="416"/>
      <c r="X1269" s="416"/>
      <c r="Y1269" s="416"/>
      <c r="Z1269" s="416"/>
      <c r="AA1269" s="416"/>
      <c r="AB1269" s="416"/>
    </row>
    <row r="1270" spans="1:28" s="419" customFormat="1" x14ac:dyDescent="0.2">
      <c r="A1270" s="500"/>
      <c r="K1270" s="416"/>
      <c r="L1270" s="416"/>
      <c r="M1270" s="416"/>
      <c r="N1270" s="416"/>
      <c r="O1270" s="416"/>
      <c r="P1270" s="416"/>
      <c r="Q1270" s="416"/>
      <c r="R1270" s="416"/>
      <c r="S1270" s="416"/>
      <c r="T1270" s="416"/>
      <c r="U1270" s="416"/>
      <c r="V1270" s="416"/>
      <c r="W1270" s="416"/>
      <c r="X1270" s="416"/>
      <c r="Y1270" s="416"/>
      <c r="Z1270" s="416"/>
      <c r="AA1270" s="416"/>
      <c r="AB1270" s="416"/>
    </row>
    <row r="1271" spans="1:28" s="419" customFormat="1" x14ac:dyDescent="0.2">
      <c r="A1271" s="500"/>
      <c r="K1271" s="416"/>
      <c r="L1271" s="416"/>
      <c r="M1271" s="416"/>
      <c r="N1271" s="416"/>
      <c r="O1271" s="416"/>
      <c r="P1271" s="416"/>
      <c r="Q1271" s="416"/>
      <c r="R1271" s="416"/>
      <c r="S1271" s="416"/>
      <c r="T1271" s="416"/>
      <c r="U1271" s="416"/>
      <c r="V1271" s="416"/>
      <c r="W1271" s="416"/>
      <c r="X1271" s="416"/>
      <c r="Y1271" s="416"/>
      <c r="Z1271" s="416"/>
      <c r="AA1271" s="416"/>
      <c r="AB1271" s="416"/>
    </row>
    <row r="1272" spans="1:28" s="419" customFormat="1" x14ac:dyDescent="0.2">
      <c r="A1272" s="500"/>
      <c r="K1272" s="416"/>
      <c r="L1272" s="416"/>
      <c r="M1272" s="416"/>
      <c r="N1272" s="416"/>
      <c r="O1272" s="416"/>
      <c r="P1272" s="416"/>
      <c r="Q1272" s="416"/>
      <c r="R1272" s="416"/>
      <c r="S1272" s="416"/>
      <c r="T1272" s="416"/>
      <c r="U1272" s="416"/>
      <c r="V1272" s="416"/>
      <c r="W1272" s="416"/>
      <c r="X1272" s="416"/>
      <c r="Y1272" s="416"/>
      <c r="Z1272" s="416"/>
      <c r="AA1272" s="416"/>
      <c r="AB1272" s="416"/>
    </row>
    <row r="1273" spans="1:28" s="419" customFormat="1" x14ac:dyDescent="0.2">
      <c r="A1273" s="500"/>
      <c r="K1273" s="416"/>
      <c r="L1273" s="416"/>
      <c r="M1273" s="416"/>
      <c r="N1273" s="416"/>
      <c r="O1273" s="416"/>
      <c r="P1273" s="416"/>
      <c r="Q1273" s="416"/>
      <c r="R1273" s="416"/>
      <c r="S1273" s="416"/>
      <c r="T1273" s="416"/>
      <c r="U1273" s="416"/>
      <c r="V1273" s="416"/>
      <c r="W1273" s="416"/>
      <c r="X1273" s="416"/>
      <c r="Y1273" s="416"/>
      <c r="Z1273" s="416"/>
      <c r="AA1273" s="416"/>
      <c r="AB1273" s="416"/>
    </row>
    <row r="1274" spans="1:28" s="419" customFormat="1" x14ac:dyDescent="0.2">
      <c r="A1274" s="500"/>
      <c r="K1274" s="416"/>
      <c r="L1274" s="416"/>
      <c r="M1274" s="416"/>
      <c r="N1274" s="416"/>
      <c r="O1274" s="416"/>
      <c r="P1274" s="416"/>
      <c r="Q1274" s="416"/>
      <c r="R1274" s="416"/>
      <c r="S1274" s="416"/>
      <c r="T1274" s="416"/>
      <c r="U1274" s="416"/>
      <c r="V1274" s="416"/>
      <c r="W1274" s="416"/>
      <c r="X1274" s="416"/>
      <c r="Y1274" s="416"/>
      <c r="Z1274" s="416"/>
      <c r="AA1274" s="416"/>
      <c r="AB1274" s="416"/>
    </row>
    <row r="1275" spans="1:28" s="419" customFormat="1" x14ac:dyDescent="0.2">
      <c r="A1275" s="500"/>
      <c r="K1275" s="416"/>
      <c r="L1275" s="416"/>
      <c r="M1275" s="416"/>
      <c r="N1275" s="416"/>
      <c r="O1275" s="416"/>
      <c r="P1275" s="416"/>
      <c r="Q1275" s="416"/>
      <c r="R1275" s="416"/>
      <c r="S1275" s="416"/>
      <c r="T1275" s="416"/>
      <c r="U1275" s="416"/>
      <c r="V1275" s="416"/>
      <c r="W1275" s="416"/>
      <c r="X1275" s="416"/>
      <c r="Y1275" s="416"/>
      <c r="Z1275" s="416"/>
      <c r="AA1275" s="416"/>
      <c r="AB1275" s="416"/>
    </row>
    <row r="1276" spans="1:28" s="419" customFormat="1" x14ac:dyDescent="0.2">
      <c r="A1276" s="500"/>
      <c r="K1276" s="416"/>
      <c r="L1276" s="416"/>
      <c r="M1276" s="416"/>
      <c r="N1276" s="416"/>
      <c r="O1276" s="416"/>
      <c r="P1276" s="416"/>
      <c r="Q1276" s="416"/>
      <c r="R1276" s="416"/>
      <c r="S1276" s="416"/>
      <c r="T1276" s="416"/>
      <c r="U1276" s="416"/>
      <c r="V1276" s="416"/>
      <c r="W1276" s="416"/>
      <c r="X1276" s="416"/>
      <c r="Y1276" s="416"/>
      <c r="Z1276" s="416"/>
      <c r="AA1276" s="416"/>
      <c r="AB1276" s="416"/>
    </row>
    <row r="1277" spans="1:28" s="419" customFormat="1" x14ac:dyDescent="0.2">
      <c r="A1277" s="500"/>
      <c r="K1277" s="416"/>
      <c r="L1277" s="416"/>
      <c r="M1277" s="416"/>
      <c r="N1277" s="416"/>
      <c r="O1277" s="416"/>
      <c r="P1277" s="416"/>
      <c r="Q1277" s="416"/>
      <c r="R1277" s="416"/>
      <c r="S1277" s="416"/>
      <c r="T1277" s="416"/>
      <c r="U1277" s="416"/>
      <c r="V1277" s="416"/>
      <c r="W1277" s="416"/>
      <c r="X1277" s="416"/>
      <c r="Y1277" s="416"/>
      <c r="Z1277" s="416"/>
      <c r="AA1277" s="416"/>
      <c r="AB1277" s="416"/>
    </row>
    <row r="1278" spans="1:28" s="419" customFormat="1" x14ac:dyDescent="0.2">
      <c r="A1278" s="500"/>
      <c r="K1278" s="416"/>
      <c r="L1278" s="416"/>
      <c r="M1278" s="416"/>
      <c r="N1278" s="416"/>
      <c r="O1278" s="416"/>
      <c r="P1278" s="416"/>
      <c r="Q1278" s="416"/>
      <c r="R1278" s="416"/>
      <c r="S1278" s="416"/>
      <c r="T1278" s="416"/>
      <c r="U1278" s="416"/>
      <c r="V1278" s="416"/>
      <c r="W1278" s="416"/>
      <c r="X1278" s="416"/>
      <c r="Y1278" s="416"/>
      <c r="Z1278" s="416"/>
      <c r="AA1278" s="416"/>
      <c r="AB1278" s="416"/>
    </row>
    <row r="1279" spans="1:28" s="419" customFormat="1" x14ac:dyDescent="0.2">
      <c r="A1279" s="500"/>
      <c r="K1279" s="416"/>
      <c r="L1279" s="416"/>
      <c r="M1279" s="416"/>
      <c r="N1279" s="416"/>
      <c r="O1279" s="416"/>
      <c r="P1279" s="416"/>
      <c r="Q1279" s="416"/>
      <c r="R1279" s="416"/>
      <c r="S1279" s="416"/>
      <c r="T1279" s="416"/>
      <c r="U1279" s="416"/>
      <c r="V1279" s="416"/>
      <c r="W1279" s="416"/>
      <c r="X1279" s="416"/>
      <c r="Y1279" s="416"/>
      <c r="Z1279" s="416"/>
      <c r="AA1279" s="416"/>
      <c r="AB1279" s="416"/>
    </row>
    <row r="1280" spans="1:28" s="419" customFormat="1" x14ac:dyDescent="0.2">
      <c r="A1280" s="500"/>
      <c r="K1280" s="416"/>
      <c r="L1280" s="416"/>
      <c r="M1280" s="416"/>
      <c r="N1280" s="416"/>
      <c r="O1280" s="416"/>
      <c r="P1280" s="416"/>
      <c r="Q1280" s="416"/>
      <c r="R1280" s="416"/>
      <c r="S1280" s="416"/>
      <c r="T1280" s="416"/>
      <c r="U1280" s="416"/>
      <c r="V1280" s="416"/>
      <c r="W1280" s="416"/>
      <c r="X1280" s="416"/>
      <c r="Y1280" s="416"/>
      <c r="Z1280" s="416"/>
      <c r="AA1280" s="416"/>
      <c r="AB1280" s="416"/>
    </row>
    <row r="1281" spans="1:28" s="419" customFormat="1" x14ac:dyDescent="0.2">
      <c r="A1281" s="500"/>
      <c r="K1281" s="416"/>
      <c r="L1281" s="416"/>
      <c r="M1281" s="416"/>
      <c r="N1281" s="416"/>
      <c r="O1281" s="416"/>
      <c r="P1281" s="416"/>
      <c r="Q1281" s="416"/>
      <c r="R1281" s="416"/>
      <c r="S1281" s="416"/>
      <c r="T1281" s="416"/>
      <c r="U1281" s="416"/>
      <c r="V1281" s="416"/>
      <c r="W1281" s="416"/>
      <c r="X1281" s="416"/>
      <c r="Y1281" s="416"/>
      <c r="Z1281" s="416"/>
      <c r="AA1281" s="416"/>
      <c r="AB1281" s="416"/>
    </row>
    <row r="1282" spans="1:28" s="419" customFormat="1" x14ac:dyDescent="0.2">
      <c r="A1282" s="500"/>
      <c r="K1282" s="416"/>
      <c r="L1282" s="416"/>
      <c r="M1282" s="416"/>
      <c r="N1282" s="416"/>
      <c r="O1282" s="416"/>
      <c r="P1282" s="416"/>
      <c r="Q1282" s="416"/>
      <c r="R1282" s="416"/>
      <c r="S1282" s="416"/>
      <c r="T1282" s="416"/>
      <c r="U1282" s="416"/>
      <c r="V1282" s="416"/>
      <c r="W1282" s="416"/>
      <c r="X1282" s="416"/>
      <c r="Y1282" s="416"/>
      <c r="Z1282" s="416"/>
      <c r="AA1282" s="416"/>
      <c r="AB1282" s="416"/>
    </row>
    <row r="1283" spans="1:28" s="419" customFormat="1" x14ac:dyDescent="0.2">
      <c r="A1283" s="500"/>
      <c r="K1283" s="416"/>
      <c r="L1283" s="416"/>
      <c r="M1283" s="416"/>
      <c r="N1283" s="416"/>
      <c r="O1283" s="416"/>
      <c r="P1283" s="416"/>
      <c r="Q1283" s="416"/>
      <c r="R1283" s="416"/>
      <c r="S1283" s="416"/>
      <c r="T1283" s="416"/>
      <c r="U1283" s="416"/>
      <c r="V1283" s="416"/>
      <c r="W1283" s="416"/>
      <c r="X1283" s="416"/>
      <c r="Y1283" s="416"/>
      <c r="Z1283" s="416"/>
      <c r="AA1283" s="416"/>
      <c r="AB1283" s="416"/>
    </row>
    <row r="1284" spans="1:28" s="419" customFormat="1" x14ac:dyDescent="0.2">
      <c r="A1284" s="500"/>
      <c r="K1284" s="416"/>
      <c r="L1284" s="416"/>
      <c r="M1284" s="416"/>
      <c r="N1284" s="416"/>
      <c r="O1284" s="416"/>
      <c r="P1284" s="416"/>
      <c r="Q1284" s="416"/>
      <c r="R1284" s="416"/>
      <c r="S1284" s="416"/>
      <c r="T1284" s="416"/>
      <c r="U1284" s="416"/>
      <c r="V1284" s="416"/>
      <c r="W1284" s="416"/>
      <c r="X1284" s="416"/>
      <c r="Y1284" s="416"/>
      <c r="Z1284" s="416"/>
      <c r="AA1284" s="416"/>
      <c r="AB1284" s="416"/>
    </row>
    <row r="1285" spans="1:28" s="419" customFormat="1" x14ac:dyDescent="0.2">
      <c r="A1285" s="500"/>
      <c r="K1285" s="416"/>
      <c r="L1285" s="416"/>
      <c r="M1285" s="416"/>
      <c r="N1285" s="416"/>
      <c r="O1285" s="416"/>
      <c r="P1285" s="416"/>
      <c r="Q1285" s="416"/>
      <c r="R1285" s="416"/>
      <c r="S1285" s="416"/>
      <c r="T1285" s="416"/>
      <c r="U1285" s="416"/>
      <c r="V1285" s="416"/>
      <c r="W1285" s="416"/>
      <c r="X1285" s="416"/>
      <c r="Y1285" s="416"/>
      <c r="Z1285" s="416"/>
      <c r="AA1285" s="416"/>
      <c r="AB1285" s="416"/>
    </row>
    <row r="1286" spans="1:28" s="419" customFormat="1" x14ac:dyDescent="0.2">
      <c r="A1286" s="500"/>
      <c r="K1286" s="416"/>
      <c r="L1286" s="416"/>
      <c r="M1286" s="416"/>
      <c r="N1286" s="416"/>
      <c r="O1286" s="416"/>
      <c r="P1286" s="416"/>
      <c r="Q1286" s="416"/>
      <c r="R1286" s="416"/>
      <c r="S1286" s="416"/>
      <c r="T1286" s="416"/>
      <c r="U1286" s="416"/>
      <c r="V1286" s="416"/>
      <c r="W1286" s="416"/>
      <c r="X1286" s="416"/>
      <c r="Y1286" s="416"/>
      <c r="Z1286" s="416"/>
      <c r="AA1286" s="416"/>
      <c r="AB1286" s="416"/>
    </row>
    <row r="1287" spans="1:28" s="419" customFormat="1" x14ac:dyDescent="0.2">
      <c r="A1287" s="500"/>
      <c r="K1287" s="416"/>
      <c r="L1287" s="416"/>
      <c r="M1287" s="416"/>
      <c r="N1287" s="416"/>
      <c r="O1287" s="416"/>
      <c r="P1287" s="416"/>
      <c r="Q1287" s="416"/>
      <c r="R1287" s="416"/>
      <c r="S1287" s="416"/>
      <c r="T1287" s="416"/>
      <c r="U1287" s="416"/>
      <c r="V1287" s="416"/>
      <c r="W1287" s="416"/>
      <c r="X1287" s="416"/>
      <c r="Y1287" s="416"/>
      <c r="Z1287" s="416"/>
      <c r="AA1287" s="416"/>
      <c r="AB1287" s="416"/>
    </row>
    <row r="1288" spans="1:28" s="419" customFormat="1" x14ac:dyDescent="0.2">
      <c r="A1288" s="500"/>
      <c r="K1288" s="416"/>
      <c r="L1288" s="416"/>
      <c r="M1288" s="416"/>
      <c r="N1288" s="416"/>
      <c r="O1288" s="416"/>
      <c r="P1288" s="416"/>
      <c r="Q1288" s="416"/>
      <c r="R1288" s="416"/>
      <c r="S1288" s="416"/>
      <c r="T1288" s="416"/>
      <c r="U1288" s="416"/>
      <c r="V1288" s="416"/>
      <c r="W1288" s="416"/>
      <c r="X1288" s="416"/>
      <c r="Y1288" s="416"/>
      <c r="Z1288" s="416"/>
      <c r="AA1288" s="416"/>
      <c r="AB1288" s="416"/>
    </row>
    <row r="1289" spans="1:28" s="419" customFormat="1" x14ac:dyDescent="0.2">
      <c r="A1289" s="500"/>
      <c r="K1289" s="416"/>
      <c r="L1289" s="416"/>
      <c r="M1289" s="416"/>
      <c r="N1289" s="416"/>
      <c r="O1289" s="416"/>
      <c r="P1289" s="416"/>
      <c r="Q1289" s="416"/>
      <c r="R1289" s="416"/>
      <c r="S1289" s="416"/>
      <c r="T1289" s="416"/>
      <c r="U1289" s="416"/>
      <c r="V1289" s="416"/>
      <c r="W1289" s="416"/>
      <c r="X1289" s="416"/>
      <c r="Y1289" s="416"/>
      <c r="Z1289" s="416"/>
      <c r="AA1289" s="416"/>
      <c r="AB1289" s="416"/>
    </row>
    <row r="1290" spans="1:28" s="419" customFormat="1" x14ac:dyDescent="0.2">
      <c r="A1290" s="500"/>
      <c r="K1290" s="416"/>
      <c r="L1290" s="416"/>
      <c r="M1290" s="416"/>
      <c r="N1290" s="416"/>
      <c r="O1290" s="416"/>
      <c r="P1290" s="416"/>
      <c r="Q1290" s="416"/>
      <c r="R1290" s="416"/>
      <c r="S1290" s="416"/>
      <c r="T1290" s="416"/>
      <c r="U1290" s="416"/>
      <c r="V1290" s="416"/>
      <c r="W1290" s="416"/>
      <c r="X1290" s="416"/>
      <c r="Y1290" s="416"/>
      <c r="Z1290" s="416"/>
      <c r="AA1290" s="416"/>
      <c r="AB1290" s="416"/>
    </row>
    <row r="1291" spans="1:28" s="419" customFormat="1" x14ac:dyDescent="0.2">
      <c r="A1291" s="500"/>
      <c r="K1291" s="416"/>
      <c r="L1291" s="416"/>
      <c r="M1291" s="416"/>
      <c r="N1291" s="416"/>
      <c r="O1291" s="416"/>
      <c r="P1291" s="416"/>
      <c r="Q1291" s="416"/>
      <c r="R1291" s="416"/>
      <c r="S1291" s="416"/>
      <c r="T1291" s="416"/>
      <c r="U1291" s="416"/>
      <c r="V1291" s="416"/>
      <c r="W1291" s="416"/>
      <c r="X1291" s="416"/>
      <c r="Y1291" s="416"/>
      <c r="Z1291" s="416"/>
      <c r="AA1291" s="416"/>
      <c r="AB1291" s="416"/>
    </row>
    <row r="1292" spans="1:28" s="419" customFormat="1" x14ac:dyDescent="0.2">
      <c r="A1292" s="500"/>
      <c r="K1292" s="416"/>
      <c r="L1292" s="416"/>
      <c r="M1292" s="416"/>
      <c r="N1292" s="416"/>
      <c r="O1292" s="416"/>
      <c r="P1292" s="416"/>
      <c r="Q1292" s="416"/>
      <c r="R1292" s="416"/>
      <c r="S1292" s="416"/>
      <c r="T1292" s="416"/>
      <c r="U1292" s="416"/>
      <c r="V1292" s="416"/>
      <c r="W1292" s="416"/>
      <c r="X1292" s="416"/>
      <c r="Y1292" s="416"/>
      <c r="Z1292" s="416"/>
      <c r="AA1292" s="416"/>
      <c r="AB1292" s="416"/>
    </row>
    <row r="1293" spans="1:28" s="419" customFormat="1" x14ac:dyDescent="0.2">
      <c r="A1293" s="500"/>
      <c r="K1293" s="416"/>
      <c r="L1293" s="416"/>
      <c r="M1293" s="416"/>
      <c r="N1293" s="416"/>
      <c r="O1293" s="416"/>
      <c r="P1293" s="416"/>
      <c r="Q1293" s="416"/>
      <c r="R1293" s="416"/>
      <c r="S1293" s="416"/>
      <c r="T1293" s="416"/>
      <c r="U1293" s="416"/>
      <c r="V1293" s="416"/>
      <c r="W1293" s="416"/>
      <c r="X1293" s="416"/>
      <c r="Y1293" s="416"/>
      <c r="Z1293" s="416"/>
      <c r="AA1293" s="416"/>
      <c r="AB1293" s="416"/>
    </row>
    <row r="1294" spans="1:28" s="419" customFormat="1" x14ac:dyDescent="0.2">
      <c r="A1294" s="500"/>
      <c r="K1294" s="416"/>
      <c r="L1294" s="416"/>
      <c r="M1294" s="416"/>
      <c r="N1294" s="416"/>
      <c r="O1294" s="416"/>
      <c r="P1294" s="416"/>
      <c r="Q1294" s="416"/>
      <c r="R1294" s="416"/>
      <c r="S1294" s="416"/>
      <c r="T1294" s="416"/>
      <c r="U1294" s="416"/>
      <c r="V1294" s="416"/>
      <c r="W1294" s="416"/>
      <c r="X1294" s="416"/>
      <c r="Y1294" s="416"/>
      <c r="Z1294" s="416"/>
      <c r="AA1294" s="416"/>
      <c r="AB1294" s="416"/>
    </row>
    <row r="1295" spans="1:28" s="419" customFormat="1" x14ac:dyDescent="0.2">
      <c r="A1295" s="500"/>
      <c r="K1295" s="416"/>
      <c r="L1295" s="416"/>
      <c r="M1295" s="416"/>
      <c r="N1295" s="416"/>
      <c r="O1295" s="416"/>
      <c r="P1295" s="416"/>
      <c r="Q1295" s="416"/>
      <c r="R1295" s="416"/>
      <c r="S1295" s="416"/>
      <c r="T1295" s="416"/>
      <c r="U1295" s="416"/>
      <c r="V1295" s="416"/>
      <c r="W1295" s="416"/>
      <c r="X1295" s="416"/>
      <c r="Y1295" s="416"/>
      <c r="Z1295" s="416"/>
      <c r="AA1295" s="416"/>
      <c r="AB1295" s="416"/>
    </row>
    <row r="1296" spans="1:28" s="419" customFormat="1" x14ac:dyDescent="0.2">
      <c r="A1296" s="500"/>
      <c r="K1296" s="416"/>
      <c r="L1296" s="416"/>
      <c r="M1296" s="416"/>
      <c r="N1296" s="416"/>
      <c r="O1296" s="416"/>
      <c r="P1296" s="416"/>
      <c r="Q1296" s="416"/>
      <c r="R1296" s="416"/>
      <c r="S1296" s="416"/>
      <c r="T1296" s="416"/>
      <c r="U1296" s="416"/>
      <c r="V1296" s="416"/>
      <c r="W1296" s="416"/>
      <c r="X1296" s="416"/>
      <c r="Y1296" s="416"/>
      <c r="Z1296" s="416"/>
      <c r="AA1296" s="416"/>
      <c r="AB1296" s="416"/>
    </row>
    <row r="1297" spans="1:28" s="419" customFormat="1" x14ac:dyDescent="0.2">
      <c r="A1297" s="500"/>
      <c r="K1297" s="416"/>
      <c r="L1297" s="416"/>
      <c r="M1297" s="416"/>
      <c r="N1297" s="416"/>
      <c r="O1297" s="416"/>
      <c r="P1297" s="416"/>
      <c r="Q1297" s="416"/>
      <c r="R1297" s="416"/>
      <c r="S1297" s="416"/>
      <c r="T1297" s="416"/>
      <c r="U1297" s="416"/>
      <c r="V1297" s="416"/>
      <c r="W1297" s="416"/>
      <c r="X1297" s="416"/>
      <c r="Y1297" s="416"/>
      <c r="Z1297" s="416"/>
      <c r="AA1297" s="416"/>
      <c r="AB1297" s="416"/>
    </row>
    <row r="1298" spans="1:28" s="419" customFormat="1" x14ac:dyDescent="0.2">
      <c r="A1298" s="500"/>
      <c r="K1298" s="416"/>
      <c r="L1298" s="416"/>
      <c r="M1298" s="416"/>
      <c r="N1298" s="416"/>
      <c r="O1298" s="416"/>
      <c r="P1298" s="416"/>
      <c r="Q1298" s="416"/>
      <c r="R1298" s="416"/>
      <c r="S1298" s="416"/>
      <c r="T1298" s="416"/>
      <c r="U1298" s="416"/>
      <c r="V1298" s="416"/>
      <c r="W1298" s="416"/>
      <c r="X1298" s="416"/>
      <c r="Y1298" s="416"/>
      <c r="Z1298" s="416"/>
      <c r="AA1298" s="416"/>
      <c r="AB1298" s="416"/>
    </row>
    <row r="1299" spans="1:28" s="419" customFormat="1" x14ac:dyDescent="0.2">
      <c r="A1299" s="500"/>
      <c r="K1299" s="416"/>
      <c r="L1299" s="416"/>
      <c r="M1299" s="416"/>
      <c r="N1299" s="416"/>
      <c r="O1299" s="416"/>
      <c r="P1299" s="416"/>
      <c r="Q1299" s="416"/>
      <c r="R1299" s="416"/>
      <c r="S1299" s="416"/>
      <c r="T1299" s="416"/>
      <c r="U1299" s="416"/>
      <c r="V1299" s="416"/>
      <c r="W1299" s="416"/>
      <c r="X1299" s="416"/>
      <c r="Y1299" s="416"/>
      <c r="Z1299" s="416"/>
      <c r="AA1299" s="416"/>
      <c r="AB1299" s="416"/>
    </row>
    <row r="1300" spans="1:28" s="419" customFormat="1" x14ac:dyDescent="0.2">
      <c r="A1300" s="500"/>
      <c r="K1300" s="416"/>
      <c r="L1300" s="416"/>
      <c r="M1300" s="416"/>
      <c r="N1300" s="416"/>
      <c r="O1300" s="416"/>
      <c r="P1300" s="416"/>
      <c r="Q1300" s="416"/>
      <c r="R1300" s="416"/>
      <c r="S1300" s="416"/>
      <c r="T1300" s="416"/>
      <c r="U1300" s="416"/>
      <c r="V1300" s="416"/>
      <c r="W1300" s="416"/>
      <c r="X1300" s="416"/>
      <c r="Y1300" s="416"/>
      <c r="Z1300" s="416"/>
      <c r="AA1300" s="416"/>
      <c r="AB1300" s="416"/>
    </row>
    <row r="1301" spans="1:28" s="419" customFormat="1" x14ac:dyDescent="0.2">
      <c r="A1301" s="500"/>
      <c r="K1301" s="416"/>
      <c r="L1301" s="416"/>
      <c r="M1301" s="416"/>
      <c r="N1301" s="416"/>
      <c r="O1301" s="416"/>
      <c r="P1301" s="416"/>
      <c r="Q1301" s="416"/>
      <c r="R1301" s="416"/>
      <c r="S1301" s="416"/>
      <c r="T1301" s="416"/>
      <c r="U1301" s="416"/>
      <c r="V1301" s="416"/>
      <c r="W1301" s="416"/>
      <c r="X1301" s="416"/>
      <c r="Y1301" s="416"/>
      <c r="Z1301" s="416"/>
      <c r="AA1301" s="416"/>
      <c r="AB1301" s="416"/>
    </row>
    <row r="1302" spans="1:28" s="419" customFormat="1" x14ac:dyDescent="0.2">
      <c r="A1302" s="500"/>
      <c r="K1302" s="416"/>
      <c r="L1302" s="416"/>
      <c r="M1302" s="416"/>
      <c r="N1302" s="416"/>
      <c r="O1302" s="416"/>
      <c r="P1302" s="416"/>
      <c r="Q1302" s="416"/>
      <c r="R1302" s="416"/>
      <c r="S1302" s="416"/>
      <c r="T1302" s="416"/>
      <c r="U1302" s="416"/>
      <c r="V1302" s="416"/>
      <c r="W1302" s="416"/>
      <c r="X1302" s="416"/>
      <c r="Y1302" s="416"/>
      <c r="Z1302" s="416"/>
      <c r="AA1302" s="416"/>
      <c r="AB1302" s="416"/>
    </row>
    <row r="1303" spans="1:28" s="419" customFormat="1" x14ac:dyDescent="0.2">
      <c r="A1303" s="500"/>
      <c r="K1303" s="416"/>
      <c r="L1303" s="416"/>
      <c r="M1303" s="416"/>
      <c r="N1303" s="416"/>
      <c r="O1303" s="416"/>
      <c r="P1303" s="416"/>
      <c r="Q1303" s="416"/>
      <c r="R1303" s="416"/>
      <c r="S1303" s="416"/>
      <c r="T1303" s="416"/>
      <c r="U1303" s="416"/>
      <c r="V1303" s="416"/>
      <c r="W1303" s="416"/>
      <c r="X1303" s="416"/>
      <c r="Y1303" s="416"/>
      <c r="Z1303" s="416"/>
      <c r="AA1303" s="416"/>
      <c r="AB1303" s="416"/>
    </row>
    <row r="1304" spans="1:28" s="419" customFormat="1" x14ac:dyDescent="0.2">
      <c r="A1304" s="500"/>
      <c r="K1304" s="416"/>
      <c r="L1304" s="416"/>
      <c r="M1304" s="416"/>
      <c r="N1304" s="416"/>
      <c r="O1304" s="416"/>
      <c r="P1304" s="416"/>
      <c r="Q1304" s="416"/>
      <c r="R1304" s="416"/>
      <c r="S1304" s="416"/>
      <c r="T1304" s="416"/>
      <c r="U1304" s="416"/>
      <c r="V1304" s="416"/>
      <c r="W1304" s="416"/>
      <c r="X1304" s="416"/>
      <c r="Y1304" s="416"/>
      <c r="Z1304" s="416"/>
      <c r="AA1304" s="416"/>
      <c r="AB1304" s="416"/>
    </row>
    <row r="1305" spans="1:28" s="419" customFormat="1" x14ac:dyDescent="0.2">
      <c r="A1305" s="500"/>
      <c r="K1305" s="416"/>
      <c r="L1305" s="416"/>
      <c r="M1305" s="416"/>
      <c r="N1305" s="416"/>
      <c r="O1305" s="416"/>
      <c r="P1305" s="416"/>
      <c r="Q1305" s="416"/>
      <c r="R1305" s="416"/>
      <c r="S1305" s="416"/>
      <c r="T1305" s="416"/>
      <c r="U1305" s="416"/>
      <c r="V1305" s="416"/>
      <c r="W1305" s="416"/>
      <c r="X1305" s="416"/>
      <c r="Y1305" s="416"/>
      <c r="Z1305" s="416"/>
      <c r="AA1305" s="416"/>
      <c r="AB1305" s="416"/>
    </row>
    <row r="1306" spans="1:28" s="419" customFormat="1" x14ac:dyDescent="0.2">
      <c r="A1306" s="500"/>
      <c r="K1306" s="416"/>
      <c r="L1306" s="416"/>
      <c r="M1306" s="416"/>
      <c r="N1306" s="416"/>
      <c r="O1306" s="416"/>
      <c r="P1306" s="416"/>
      <c r="Q1306" s="416"/>
      <c r="R1306" s="416"/>
      <c r="S1306" s="416"/>
      <c r="T1306" s="416"/>
      <c r="U1306" s="416"/>
      <c r="V1306" s="416"/>
      <c r="W1306" s="416"/>
      <c r="X1306" s="416"/>
      <c r="Y1306" s="416"/>
      <c r="Z1306" s="416"/>
      <c r="AA1306" s="416"/>
      <c r="AB1306" s="416"/>
    </row>
    <row r="1307" spans="1:28" s="419" customFormat="1" x14ac:dyDescent="0.2">
      <c r="A1307" s="500"/>
      <c r="K1307" s="416"/>
      <c r="L1307" s="416"/>
      <c r="M1307" s="416"/>
      <c r="N1307" s="416"/>
      <c r="O1307" s="416"/>
      <c r="P1307" s="416"/>
      <c r="Q1307" s="416"/>
      <c r="R1307" s="416"/>
      <c r="S1307" s="416"/>
      <c r="T1307" s="416"/>
      <c r="U1307" s="416"/>
      <c r="V1307" s="416"/>
      <c r="W1307" s="416"/>
      <c r="X1307" s="416"/>
      <c r="Y1307" s="416"/>
      <c r="Z1307" s="416"/>
      <c r="AA1307" s="416"/>
      <c r="AB1307" s="416"/>
    </row>
    <row r="1308" spans="1:28" s="419" customFormat="1" x14ac:dyDescent="0.2">
      <c r="A1308" s="500"/>
      <c r="K1308" s="416"/>
      <c r="L1308" s="416"/>
      <c r="M1308" s="416"/>
      <c r="N1308" s="416"/>
      <c r="O1308" s="416"/>
      <c r="P1308" s="416"/>
      <c r="Q1308" s="416"/>
      <c r="R1308" s="416"/>
      <c r="S1308" s="416"/>
      <c r="T1308" s="416"/>
      <c r="U1308" s="416"/>
      <c r="V1308" s="416"/>
      <c r="W1308" s="416"/>
      <c r="X1308" s="416"/>
      <c r="Y1308" s="416"/>
      <c r="Z1308" s="416"/>
      <c r="AA1308" s="416"/>
      <c r="AB1308" s="416"/>
    </row>
    <row r="1309" spans="1:28" s="419" customFormat="1" x14ac:dyDescent="0.2">
      <c r="A1309" s="500"/>
      <c r="K1309" s="416"/>
      <c r="L1309" s="416"/>
      <c r="M1309" s="416"/>
      <c r="N1309" s="416"/>
      <c r="O1309" s="416"/>
      <c r="P1309" s="416"/>
      <c r="Q1309" s="416"/>
      <c r="R1309" s="416"/>
      <c r="S1309" s="416"/>
      <c r="T1309" s="416"/>
      <c r="U1309" s="416"/>
      <c r="V1309" s="416"/>
      <c r="W1309" s="416"/>
      <c r="X1309" s="416"/>
      <c r="Y1309" s="416"/>
      <c r="Z1309" s="416"/>
      <c r="AA1309" s="416"/>
      <c r="AB1309" s="416"/>
    </row>
    <row r="1310" spans="1:28" s="419" customFormat="1" x14ac:dyDescent="0.2">
      <c r="A1310" s="500"/>
      <c r="K1310" s="416"/>
      <c r="L1310" s="416"/>
      <c r="M1310" s="416"/>
      <c r="N1310" s="416"/>
      <c r="O1310" s="416"/>
      <c r="P1310" s="416"/>
      <c r="Q1310" s="416"/>
      <c r="R1310" s="416"/>
      <c r="S1310" s="416"/>
      <c r="T1310" s="416"/>
      <c r="U1310" s="416"/>
      <c r="V1310" s="416"/>
      <c r="W1310" s="416"/>
      <c r="X1310" s="416"/>
      <c r="Y1310" s="416"/>
      <c r="Z1310" s="416"/>
      <c r="AA1310" s="416"/>
      <c r="AB1310" s="416"/>
    </row>
    <row r="1311" spans="1:28" s="419" customFormat="1" x14ac:dyDescent="0.2">
      <c r="A1311" s="500"/>
      <c r="K1311" s="416"/>
      <c r="L1311" s="416"/>
      <c r="M1311" s="416"/>
      <c r="N1311" s="416"/>
      <c r="O1311" s="416"/>
      <c r="P1311" s="416"/>
      <c r="Q1311" s="416"/>
      <c r="R1311" s="416"/>
      <c r="S1311" s="416"/>
      <c r="T1311" s="416"/>
      <c r="U1311" s="416"/>
      <c r="V1311" s="416"/>
      <c r="W1311" s="416"/>
      <c r="X1311" s="416"/>
      <c r="Y1311" s="416"/>
      <c r="Z1311" s="416"/>
      <c r="AA1311" s="416"/>
      <c r="AB1311" s="416"/>
    </row>
    <row r="1312" spans="1:28" s="419" customFormat="1" x14ac:dyDescent="0.2">
      <c r="A1312" s="500"/>
      <c r="K1312" s="416"/>
      <c r="L1312" s="416"/>
      <c r="M1312" s="416"/>
      <c r="N1312" s="416"/>
      <c r="O1312" s="416"/>
      <c r="P1312" s="416"/>
      <c r="Q1312" s="416"/>
      <c r="R1312" s="416"/>
      <c r="S1312" s="416"/>
      <c r="T1312" s="416"/>
      <c r="U1312" s="416"/>
      <c r="V1312" s="416"/>
      <c r="W1312" s="416"/>
      <c r="X1312" s="416"/>
      <c r="Y1312" s="416"/>
      <c r="Z1312" s="416"/>
      <c r="AA1312" s="416"/>
      <c r="AB1312" s="416"/>
    </row>
    <row r="1313" spans="1:28" s="419" customFormat="1" x14ac:dyDescent="0.2">
      <c r="A1313" s="500"/>
      <c r="K1313" s="416"/>
      <c r="L1313" s="416"/>
      <c r="M1313" s="416"/>
      <c r="N1313" s="416"/>
      <c r="O1313" s="416"/>
      <c r="P1313" s="416"/>
      <c r="Q1313" s="416"/>
      <c r="R1313" s="416"/>
      <c r="S1313" s="416"/>
      <c r="T1313" s="416"/>
      <c r="U1313" s="416"/>
      <c r="V1313" s="416"/>
      <c r="W1313" s="416"/>
      <c r="X1313" s="416"/>
      <c r="Y1313" s="416"/>
      <c r="Z1313" s="416"/>
      <c r="AA1313" s="416"/>
      <c r="AB1313" s="416"/>
    </row>
    <row r="1314" spans="1:28" s="419" customFormat="1" x14ac:dyDescent="0.2">
      <c r="A1314" s="500"/>
      <c r="K1314" s="416"/>
      <c r="L1314" s="416"/>
      <c r="M1314" s="416"/>
      <c r="N1314" s="416"/>
      <c r="O1314" s="416"/>
      <c r="P1314" s="416"/>
      <c r="Q1314" s="416"/>
      <c r="R1314" s="416"/>
      <c r="S1314" s="416"/>
      <c r="T1314" s="416"/>
      <c r="U1314" s="416"/>
      <c r="V1314" s="416"/>
      <c r="W1314" s="416"/>
      <c r="X1314" s="416"/>
      <c r="Y1314" s="416"/>
      <c r="Z1314" s="416"/>
      <c r="AA1314" s="416"/>
      <c r="AB1314" s="416"/>
    </row>
    <row r="1315" spans="1:28" s="419" customFormat="1" x14ac:dyDescent="0.2">
      <c r="A1315" s="500"/>
      <c r="K1315" s="416"/>
      <c r="L1315" s="416"/>
      <c r="M1315" s="416"/>
      <c r="N1315" s="416"/>
      <c r="O1315" s="416"/>
      <c r="P1315" s="416"/>
      <c r="Q1315" s="416"/>
      <c r="R1315" s="416"/>
      <c r="S1315" s="416"/>
      <c r="T1315" s="416"/>
      <c r="U1315" s="416"/>
      <c r="V1315" s="416"/>
      <c r="W1315" s="416"/>
      <c r="X1315" s="416"/>
      <c r="Y1315" s="416"/>
      <c r="Z1315" s="416"/>
      <c r="AA1315" s="416"/>
      <c r="AB1315" s="416"/>
    </row>
    <row r="1316" spans="1:28" s="419" customFormat="1" x14ac:dyDescent="0.2">
      <c r="A1316" s="500"/>
      <c r="K1316" s="416"/>
      <c r="L1316" s="416"/>
      <c r="M1316" s="416"/>
      <c r="N1316" s="416"/>
      <c r="O1316" s="416"/>
      <c r="P1316" s="416"/>
      <c r="Q1316" s="416"/>
      <c r="R1316" s="416"/>
      <c r="S1316" s="416"/>
      <c r="T1316" s="416"/>
      <c r="U1316" s="416"/>
      <c r="V1316" s="416"/>
      <c r="W1316" s="416"/>
      <c r="X1316" s="416"/>
      <c r="Y1316" s="416"/>
      <c r="Z1316" s="416"/>
      <c r="AA1316" s="416"/>
      <c r="AB1316" s="416"/>
    </row>
    <row r="1317" spans="1:28" s="419" customFormat="1" x14ac:dyDescent="0.2">
      <c r="A1317" s="500"/>
      <c r="K1317" s="416"/>
      <c r="L1317" s="416"/>
      <c r="M1317" s="416"/>
      <c r="N1317" s="416"/>
      <c r="O1317" s="416"/>
      <c r="P1317" s="416"/>
      <c r="Q1317" s="416"/>
      <c r="R1317" s="416"/>
      <c r="S1317" s="416"/>
      <c r="T1317" s="416"/>
      <c r="U1317" s="416"/>
      <c r="V1317" s="416"/>
      <c r="W1317" s="416"/>
      <c r="X1317" s="416"/>
      <c r="Y1317" s="416"/>
      <c r="Z1317" s="416"/>
      <c r="AA1317" s="416"/>
      <c r="AB1317" s="416"/>
    </row>
    <row r="1318" spans="1:28" s="419" customFormat="1" x14ac:dyDescent="0.2">
      <c r="A1318" s="500"/>
      <c r="K1318" s="416"/>
      <c r="L1318" s="416"/>
      <c r="M1318" s="416"/>
      <c r="N1318" s="416"/>
      <c r="O1318" s="416"/>
      <c r="P1318" s="416"/>
      <c r="Q1318" s="416"/>
      <c r="R1318" s="416"/>
      <c r="S1318" s="416"/>
      <c r="T1318" s="416"/>
      <c r="U1318" s="416"/>
      <c r="V1318" s="416"/>
      <c r="W1318" s="416"/>
      <c r="X1318" s="416"/>
      <c r="Y1318" s="416"/>
      <c r="Z1318" s="416"/>
      <c r="AA1318" s="416"/>
      <c r="AB1318" s="416"/>
    </row>
    <row r="1319" spans="1:28" s="419" customFormat="1" x14ac:dyDescent="0.2">
      <c r="A1319" s="500"/>
      <c r="K1319" s="416"/>
      <c r="L1319" s="416"/>
      <c r="M1319" s="416"/>
      <c r="N1319" s="416"/>
      <c r="O1319" s="416"/>
      <c r="P1319" s="416"/>
      <c r="Q1319" s="416"/>
      <c r="R1319" s="416"/>
      <c r="S1319" s="416"/>
      <c r="T1319" s="416"/>
      <c r="U1319" s="416"/>
      <c r="V1319" s="416"/>
      <c r="W1319" s="416"/>
      <c r="X1319" s="416"/>
      <c r="Y1319" s="416"/>
      <c r="Z1319" s="416"/>
      <c r="AA1319" s="416"/>
      <c r="AB1319" s="416"/>
    </row>
    <row r="1320" spans="1:28" s="419" customFormat="1" x14ac:dyDescent="0.2">
      <c r="A1320" s="500"/>
      <c r="K1320" s="416"/>
      <c r="L1320" s="416"/>
      <c r="M1320" s="416"/>
      <c r="N1320" s="416"/>
      <c r="O1320" s="416"/>
      <c r="P1320" s="416"/>
      <c r="Q1320" s="416"/>
      <c r="R1320" s="416"/>
      <c r="S1320" s="416"/>
      <c r="T1320" s="416"/>
      <c r="U1320" s="416"/>
      <c r="V1320" s="416"/>
      <c r="W1320" s="416"/>
      <c r="X1320" s="416"/>
      <c r="Y1320" s="416"/>
      <c r="Z1320" s="416"/>
      <c r="AA1320" s="416"/>
      <c r="AB1320" s="416"/>
    </row>
    <row r="1321" spans="1:28" s="419" customFormat="1" x14ac:dyDescent="0.2">
      <c r="A1321" s="500"/>
      <c r="K1321" s="416"/>
      <c r="L1321" s="416"/>
      <c r="M1321" s="416"/>
      <c r="N1321" s="416"/>
      <c r="O1321" s="416"/>
      <c r="P1321" s="416"/>
      <c r="Q1321" s="416"/>
      <c r="R1321" s="416"/>
      <c r="S1321" s="416"/>
      <c r="T1321" s="416"/>
      <c r="U1321" s="416"/>
      <c r="V1321" s="416"/>
      <c r="W1321" s="416"/>
      <c r="X1321" s="416"/>
      <c r="Y1321" s="416"/>
      <c r="Z1321" s="416"/>
      <c r="AA1321" s="416"/>
      <c r="AB1321" s="416"/>
    </row>
    <row r="1322" spans="1:28" s="419" customFormat="1" x14ac:dyDescent="0.2">
      <c r="A1322" s="500"/>
      <c r="K1322" s="416"/>
      <c r="L1322" s="416"/>
      <c r="M1322" s="416"/>
      <c r="N1322" s="416"/>
      <c r="O1322" s="416"/>
      <c r="P1322" s="416"/>
      <c r="Q1322" s="416"/>
      <c r="R1322" s="416"/>
      <c r="S1322" s="416"/>
      <c r="T1322" s="416"/>
      <c r="U1322" s="416"/>
      <c r="V1322" s="416"/>
      <c r="W1322" s="416"/>
      <c r="X1322" s="416"/>
      <c r="Y1322" s="416"/>
      <c r="Z1322" s="416"/>
      <c r="AA1322" s="416"/>
      <c r="AB1322" s="416"/>
    </row>
    <row r="1323" spans="1:28" s="419" customFormat="1" x14ac:dyDescent="0.2">
      <c r="A1323" s="500"/>
      <c r="K1323" s="416"/>
      <c r="L1323" s="416"/>
      <c r="M1323" s="416"/>
      <c r="N1323" s="416"/>
      <c r="O1323" s="416"/>
      <c r="P1323" s="416"/>
      <c r="Q1323" s="416"/>
      <c r="R1323" s="416"/>
      <c r="S1323" s="416"/>
      <c r="T1323" s="416"/>
      <c r="U1323" s="416"/>
      <c r="V1323" s="416"/>
      <c r="W1323" s="416"/>
      <c r="X1323" s="416"/>
      <c r="Y1323" s="416"/>
      <c r="Z1323" s="416"/>
      <c r="AA1323" s="416"/>
      <c r="AB1323" s="416"/>
    </row>
    <row r="1324" spans="1:28" s="419" customFormat="1" x14ac:dyDescent="0.2">
      <c r="A1324" s="500"/>
      <c r="K1324" s="416"/>
      <c r="L1324" s="416"/>
      <c r="M1324" s="416"/>
      <c r="N1324" s="416"/>
      <c r="O1324" s="416"/>
      <c r="P1324" s="416"/>
      <c r="Q1324" s="416"/>
      <c r="R1324" s="416"/>
      <c r="S1324" s="416"/>
      <c r="T1324" s="416"/>
      <c r="U1324" s="416"/>
      <c r="V1324" s="416"/>
      <c r="W1324" s="416"/>
      <c r="X1324" s="416"/>
      <c r="Y1324" s="416"/>
      <c r="Z1324" s="416"/>
      <c r="AA1324" s="416"/>
      <c r="AB1324" s="416"/>
    </row>
    <row r="1325" spans="1:28" s="419" customFormat="1" x14ac:dyDescent="0.2">
      <c r="A1325" s="500"/>
      <c r="K1325" s="416"/>
      <c r="L1325" s="416"/>
      <c r="M1325" s="416"/>
      <c r="N1325" s="416"/>
      <c r="O1325" s="416"/>
      <c r="P1325" s="416"/>
      <c r="Q1325" s="416"/>
      <c r="R1325" s="416"/>
      <c r="S1325" s="416"/>
      <c r="T1325" s="416"/>
      <c r="U1325" s="416"/>
      <c r="V1325" s="416"/>
      <c r="W1325" s="416"/>
      <c r="X1325" s="416"/>
      <c r="Y1325" s="416"/>
      <c r="Z1325" s="416"/>
      <c r="AA1325" s="416"/>
      <c r="AB1325" s="416"/>
    </row>
    <row r="1326" spans="1:28" s="419" customFormat="1" x14ac:dyDescent="0.2">
      <c r="A1326" s="500"/>
      <c r="K1326" s="416"/>
      <c r="L1326" s="416"/>
      <c r="M1326" s="416"/>
      <c r="N1326" s="416"/>
      <c r="O1326" s="416"/>
      <c r="P1326" s="416"/>
      <c r="Q1326" s="416"/>
      <c r="R1326" s="416"/>
      <c r="S1326" s="416"/>
      <c r="T1326" s="416"/>
      <c r="U1326" s="416"/>
      <c r="V1326" s="416"/>
      <c r="W1326" s="416"/>
      <c r="X1326" s="416"/>
      <c r="Y1326" s="416"/>
      <c r="Z1326" s="416"/>
      <c r="AA1326" s="416"/>
      <c r="AB1326" s="416"/>
    </row>
    <row r="1327" spans="1:28" s="419" customFormat="1" x14ac:dyDescent="0.2">
      <c r="A1327" s="500"/>
      <c r="K1327" s="416"/>
      <c r="L1327" s="416"/>
      <c r="M1327" s="416"/>
      <c r="N1327" s="416"/>
      <c r="O1327" s="416"/>
      <c r="P1327" s="416"/>
      <c r="Q1327" s="416"/>
      <c r="R1327" s="416"/>
      <c r="S1327" s="416"/>
      <c r="T1327" s="416"/>
      <c r="U1327" s="416"/>
      <c r="V1327" s="416"/>
      <c r="W1327" s="416"/>
      <c r="X1327" s="416"/>
      <c r="Y1327" s="416"/>
      <c r="Z1327" s="416"/>
      <c r="AA1327" s="416"/>
      <c r="AB1327" s="416"/>
    </row>
    <row r="1328" spans="1:28" s="419" customFormat="1" x14ac:dyDescent="0.2">
      <c r="A1328" s="500"/>
      <c r="K1328" s="416"/>
      <c r="L1328" s="416"/>
      <c r="M1328" s="416"/>
      <c r="N1328" s="416"/>
      <c r="O1328" s="416"/>
      <c r="P1328" s="416"/>
      <c r="Q1328" s="416"/>
      <c r="R1328" s="416"/>
      <c r="S1328" s="416"/>
      <c r="T1328" s="416"/>
      <c r="U1328" s="416"/>
      <c r="V1328" s="416"/>
      <c r="W1328" s="416"/>
      <c r="X1328" s="416"/>
      <c r="Y1328" s="416"/>
      <c r="Z1328" s="416"/>
      <c r="AA1328" s="416"/>
      <c r="AB1328" s="416"/>
    </row>
    <row r="1329" spans="1:28" s="419" customFormat="1" x14ac:dyDescent="0.2">
      <c r="A1329" s="500"/>
      <c r="K1329" s="416"/>
      <c r="L1329" s="416"/>
      <c r="M1329" s="416"/>
      <c r="N1329" s="416"/>
      <c r="O1329" s="416"/>
      <c r="P1329" s="416"/>
      <c r="Q1329" s="416"/>
      <c r="R1329" s="416"/>
      <c r="S1329" s="416"/>
      <c r="T1329" s="416"/>
      <c r="U1329" s="416"/>
      <c r="V1329" s="416"/>
      <c r="W1329" s="416"/>
      <c r="X1329" s="416"/>
      <c r="Y1329" s="416"/>
      <c r="Z1329" s="416"/>
      <c r="AA1329" s="416"/>
      <c r="AB1329" s="416"/>
    </row>
    <row r="1330" spans="1:28" s="419" customFormat="1" x14ac:dyDescent="0.2">
      <c r="A1330" s="500"/>
      <c r="K1330" s="416"/>
      <c r="L1330" s="416"/>
      <c r="M1330" s="416"/>
      <c r="N1330" s="416"/>
      <c r="O1330" s="416"/>
      <c r="P1330" s="416"/>
      <c r="Q1330" s="416"/>
      <c r="R1330" s="416"/>
      <c r="S1330" s="416"/>
      <c r="T1330" s="416"/>
      <c r="U1330" s="416"/>
      <c r="V1330" s="416"/>
      <c r="W1330" s="416"/>
      <c r="X1330" s="416"/>
      <c r="Y1330" s="416"/>
      <c r="Z1330" s="416"/>
      <c r="AA1330" s="416"/>
      <c r="AB1330" s="416"/>
    </row>
    <row r="1331" spans="1:28" s="419" customFormat="1" x14ac:dyDescent="0.2">
      <c r="A1331" s="500"/>
      <c r="K1331" s="416"/>
      <c r="L1331" s="416"/>
      <c r="M1331" s="416"/>
      <c r="N1331" s="416"/>
      <c r="O1331" s="416"/>
      <c r="P1331" s="416"/>
      <c r="Q1331" s="416"/>
      <c r="R1331" s="416"/>
      <c r="S1331" s="416"/>
      <c r="T1331" s="416"/>
      <c r="U1331" s="416"/>
      <c r="V1331" s="416"/>
      <c r="W1331" s="416"/>
      <c r="X1331" s="416"/>
      <c r="Y1331" s="416"/>
      <c r="Z1331" s="416"/>
      <c r="AA1331" s="416"/>
      <c r="AB1331" s="416"/>
    </row>
    <row r="1332" spans="1:28" s="419" customFormat="1" x14ac:dyDescent="0.2">
      <c r="A1332" s="500"/>
      <c r="K1332" s="416"/>
      <c r="L1332" s="416"/>
      <c r="M1332" s="416"/>
      <c r="N1332" s="416"/>
      <c r="O1332" s="416"/>
      <c r="P1332" s="416"/>
      <c r="Q1332" s="416"/>
      <c r="R1332" s="416"/>
      <c r="S1332" s="416"/>
      <c r="T1332" s="416"/>
      <c r="U1332" s="416"/>
      <c r="V1332" s="416"/>
      <c r="W1332" s="416"/>
      <c r="X1332" s="416"/>
      <c r="Y1332" s="416"/>
      <c r="Z1332" s="416"/>
      <c r="AA1332" s="416"/>
      <c r="AB1332" s="416"/>
    </row>
    <row r="1333" spans="1:28" s="419" customFormat="1" x14ac:dyDescent="0.2">
      <c r="A1333" s="500"/>
      <c r="K1333" s="416"/>
      <c r="L1333" s="416"/>
      <c r="M1333" s="416"/>
      <c r="N1333" s="416"/>
      <c r="O1333" s="416"/>
      <c r="P1333" s="416"/>
      <c r="Q1333" s="416"/>
      <c r="R1333" s="416"/>
      <c r="S1333" s="416"/>
      <c r="T1333" s="416"/>
      <c r="U1333" s="416"/>
      <c r="V1333" s="416"/>
      <c r="W1333" s="416"/>
      <c r="X1333" s="416"/>
      <c r="Y1333" s="416"/>
      <c r="Z1333" s="416"/>
      <c r="AA1333" s="416"/>
      <c r="AB1333" s="416"/>
    </row>
    <row r="1334" spans="1:28" s="419" customFormat="1" x14ac:dyDescent="0.2">
      <c r="A1334" s="500"/>
      <c r="K1334" s="416"/>
      <c r="L1334" s="416"/>
      <c r="M1334" s="416"/>
      <c r="N1334" s="416"/>
      <c r="O1334" s="416"/>
      <c r="P1334" s="416"/>
      <c r="Q1334" s="416"/>
      <c r="R1334" s="416"/>
      <c r="S1334" s="416"/>
      <c r="T1334" s="416"/>
      <c r="U1334" s="416"/>
      <c r="V1334" s="416"/>
      <c r="W1334" s="416"/>
      <c r="X1334" s="416"/>
      <c r="Y1334" s="416"/>
      <c r="Z1334" s="416"/>
      <c r="AA1334" s="416"/>
      <c r="AB1334" s="416"/>
    </row>
    <row r="1335" spans="1:28" s="419" customFormat="1" x14ac:dyDescent="0.2">
      <c r="A1335" s="500"/>
      <c r="K1335" s="416"/>
      <c r="L1335" s="416"/>
      <c r="M1335" s="416"/>
      <c r="N1335" s="416"/>
      <c r="O1335" s="416"/>
      <c r="P1335" s="416"/>
      <c r="Q1335" s="416"/>
      <c r="R1335" s="416"/>
      <c r="S1335" s="416"/>
      <c r="T1335" s="416"/>
      <c r="U1335" s="416"/>
      <c r="V1335" s="416"/>
      <c r="W1335" s="416"/>
      <c r="X1335" s="416"/>
      <c r="Y1335" s="416"/>
      <c r="Z1335" s="416"/>
      <c r="AA1335" s="416"/>
      <c r="AB1335" s="416"/>
    </row>
    <row r="1336" spans="1:28" s="419" customFormat="1" x14ac:dyDescent="0.2">
      <c r="A1336" s="500"/>
      <c r="K1336" s="416"/>
      <c r="L1336" s="416"/>
      <c r="M1336" s="416"/>
      <c r="N1336" s="416"/>
      <c r="O1336" s="416"/>
      <c r="P1336" s="416"/>
      <c r="Q1336" s="416"/>
      <c r="R1336" s="416"/>
      <c r="S1336" s="416"/>
      <c r="T1336" s="416"/>
      <c r="U1336" s="416"/>
      <c r="V1336" s="416"/>
      <c r="W1336" s="416"/>
      <c r="X1336" s="416"/>
      <c r="Y1336" s="416"/>
      <c r="Z1336" s="416"/>
      <c r="AA1336" s="416"/>
      <c r="AB1336" s="416"/>
    </row>
    <row r="1337" spans="1:28" s="419" customFormat="1" x14ac:dyDescent="0.2">
      <c r="A1337" s="500"/>
      <c r="K1337" s="416"/>
      <c r="L1337" s="416"/>
      <c r="M1337" s="416"/>
      <c r="N1337" s="416"/>
      <c r="O1337" s="416"/>
      <c r="P1337" s="416"/>
      <c r="Q1337" s="416"/>
      <c r="R1337" s="416"/>
      <c r="S1337" s="416"/>
      <c r="T1337" s="416"/>
      <c r="U1337" s="416"/>
      <c r="V1337" s="416"/>
      <c r="W1337" s="416"/>
      <c r="X1337" s="416"/>
      <c r="Y1337" s="416"/>
      <c r="Z1337" s="416"/>
      <c r="AA1337" s="416"/>
      <c r="AB1337" s="416"/>
    </row>
    <row r="1338" spans="1:28" s="419" customFormat="1" x14ac:dyDescent="0.2">
      <c r="A1338" s="500"/>
      <c r="K1338" s="416"/>
      <c r="L1338" s="416"/>
      <c r="M1338" s="416"/>
      <c r="N1338" s="416"/>
      <c r="O1338" s="416"/>
      <c r="P1338" s="416"/>
      <c r="Q1338" s="416"/>
      <c r="R1338" s="416"/>
      <c r="S1338" s="416"/>
      <c r="T1338" s="416"/>
      <c r="U1338" s="416"/>
      <c r="V1338" s="416"/>
      <c r="W1338" s="416"/>
      <c r="X1338" s="416"/>
      <c r="Y1338" s="416"/>
      <c r="Z1338" s="416"/>
      <c r="AA1338" s="416"/>
      <c r="AB1338" s="416"/>
    </row>
    <row r="1339" spans="1:28" s="419" customFormat="1" x14ac:dyDescent="0.2">
      <c r="A1339" s="500"/>
      <c r="K1339" s="416"/>
      <c r="L1339" s="416"/>
      <c r="M1339" s="416"/>
      <c r="N1339" s="416"/>
      <c r="O1339" s="416"/>
      <c r="P1339" s="416"/>
      <c r="Q1339" s="416"/>
      <c r="R1339" s="416"/>
      <c r="S1339" s="416"/>
      <c r="T1339" s="416"/>
      <c r="U1339" s="416"/>
      <c r="V1339" s="416"/>
      <c r="W1339" s="416"/>
      <c r="X1339" s="416"/>
      <c r="Y1339" s="416"/>
      <c r="Z1339" s="416"/>
      <c r="AA1339" s="416"/>
      <c r="AB1339" s="416"/>
    </row>
    <row r="1340" spans="1:28" s="419" customFormat="1" x14ac:dyDescent="0.2">
      <c r="A1340" s="500"/>
      <c r="K1340" s="416"/>
      <c r="L1340" s="416"/>
      <c r="M1340" s="416"/>
      <c r="N1340" s="416"/>
      <c r="O1340" s="416"/>
      <c r="P1340" s="416"/>
      <c r="Q1340" s="416"/>
      <c r="R1340" s="416"/>
      <c r="S1340" s="416"/>
      <c r="T1340" s="416"/>
      <c r="U1340" s="416"/>
      <c r="V1340" s="416"/>
      <c r="W1340" s="416"/>
      <c r="X1340" s="416"/>
      <c r="Y1340" s="416"/>
      <c r="Z1340" s="416"/>
      <c r="AA1340" s="416"/>
      <c r="AB1340" s="416"/>
    </row>
    <row r="1341" spans="1:28" s="419" customFormat="1" x14ac:dyDescent="0.2">
      <c r="A1341" s="500"/>
      <c r="K1341" s="416"/>
      <c r="L1341" s="416"/>
      <c r="M1341" s="416"/>
      <c r="N1341" s="416"/>
      <c r="O1341" s="416"/>
      <c r="P1341" s="416"/>
      <c r="Q1341" s="416"/>
      <c r="R1341" s="416"/>
      <c r="S1341" s="416"/>
      <c r="T1341" s="416"/>
      <c r="U1341" s="416"/>
      <c r="V1341" s="416"/>
      <c r="W1341" s="416"/>
      <c r="X1341" s="416"/>
      <c r="Y1341" s="416"/>
      <c r="Z1341" s="416"/>
      <c r="AA1341" s="416"/>
      <c r="AB1341" s="416"/>
    </row>
    <row r="1342" spans="1:28" s="419" customFormat="1" x14ac:dyDescent="0.2">
      <c r="A1342" s="500"/>
      <c r="K1342" s="416"/>
      <c r="L1342" s="416"/>
      <c r="M1342" s="416"/>
      <c r="N1342" s="416"/>
      <c r="O1342" s="416"/>
      <c r="P1342" s="416"/>
      <c r="Q1342" s="416"/>
      <c r="R1342" s="416"/>
      <c r="S1342" s="416"/>
      <c r="T1342" s="416"/>
      <c r="U1342" s="416"/>
      <c r="V1342" s="416"/>
      <c r="W1342" s="416"/>
      <c r="X1342" s="416"/>
      <c r="Y1342" s="416"/>
      <c r="Z1342" s="416"/>
      <c r="AA1342" s="416"/>
      <c r="AB1342" s="416"/>
    </row>
    <row r="1343" spans="1:28" s="419" customFormat="1" x14ac:dyDescent="0.2">
      <c r="A1343" s="500"/>
      <c r="K1343" s="416"/>
      <c r="L1343" s="416"/>
      <c r="M1343" s="416"/>
      <c r="N1343" s="416"/>
      <c r="O1343" s="416"/>
      <c r="P1343" s="416"/>
      <c r="Q1343" s="416"/>
      <c r="R1343" s="416"/>
      <c r="S1343" s="416"/>
      <c r="T1343" s="416"/>
      <c r="U1343" s="416"/>
      <c r="V1343" s="416"/>
      <c r="W1343" s="416"/>
      <c r="X1343" s="416"/>
      <c r="Y1343" s="416"/>
      <c r="Z1343" s="416"/>
      <c r="AA1343" s="416"/>
      <c r="AB1343" s="416"/>
    </row>
    <row r="1344" spans="1:28" s="419" customFormat="1" x14ac:dyDescent="0.2">
      <c r="A1344" s="500"/>
      <c r="K1344" s="416"/>
      <c r="L1344" s="416"/>
      <c r="M1344" s="416"/>
      <c r="N1344" s="416"/>
      <c r="O1344" s="416"/>
      <c r="P1344" s="416"/>
      <c r="Q1344" s="416"/>
      <c r="R1344" s="416"/>
      <c r="S1344" s="416"/>
      <c r="T1344" s="416"/>
      <c r="U1344" s="416"/>
      <c r="V1344" s="416"/>
      <c r="W1344" s="416"/>
      <c r="X1344" s="416"/>
      <c r="Y1344" s="416"/>
      <c r="Z1344" s="416"/>
      <c r="AA1344" s="416"/>
      <c r="AB1344" s="416"/>
    </row>
    <row r="1345" spans="1:28" s="419" customFormat="1" x14ac:dyDescent="0.2">
      <c r="A1345" s="500"/>
      <c r="K1345" s="416"/>
      <c r="L1345" s="416"/>
      <c r="M1345" s="416"/>
      <c r="N1345" s="416"/>
      <c r="O1345" s="416"/>
      <c r="P1345" s="416"/>
      <c r="Q1345" s="416"/>
      <c r="R1345" s="416"/>
      <c r="S1345" s="416"/>
      <c r="T1345" s="416"/>
      <c r="U1345" s="416"/>
      <c r="V1345" s="416"/>
      <c r="W1345" s="416"/>
      <c r="X1345" s="416"/>
      <c r="Y1345" s="416"/>
      <c r="Z1345" s="416"/>
      <c r="AA1345" s="416"/>
      <c r="AB1345" s="416"/>
    </row>
    <row r="1346" spans="1:28" s="419" customFormat="1" x14ac:dyDescent="0.2">
      <c r="A1346" s="500"/>
      <c r="K1346" s="416"/>
      <c r="L1346" s="416"/>
      <c r="M1346" s="416"/>
      <c r="N1346" s="416"/>
      <c r="O1346" s="416"/>
      <c r="P1346" s="416"/>
      <c r="Q1346" s="416"/>
      <c r="R1346" s="416"/>
      <c r="S1346" s="416"/>
      <c r="T1346" s="416"/>
      <c r="U1346" s="416"/>
      <c r="V1346" s="416"/>
      <c r="W1346" s="416"/>
      <c r="X1346" s="416"/>
      <c r="Y1346" s="416"/>
      <c r="Z1346" s="416"/>
      <c r="AA1346" s="416"/>
      <c r="AB1346" s="416"/>
    </row>
    <row r="1347" spans="1:28" s="419" customFormat="1" x14ac:dyDescent="0.2">
      <c r="A1347" s="500"/>
      <c r="K1347" s="416"/>
      <c r="L1347" s="416"/>
      <c r="M1347" s="416"/>
      <c r="N1347" s="416"/>
      <c r="O1347" s="416"/>
      <c r="P1347" s="416"/>
      <c r="Q1347" s="416"/>
      <c r="R1347" s="416"/>
      <c r="S1347" s="416"/>
      <c r="T1347" s="416"/>
      <c r="U1347" s="416"/>
      <c r="V1347" s="416"/>
      <c r="W1347" s="416"/>
      <c r="X1347" s="416"/>
      <c r="Y1347" s="416"/>
      <c r="Z1347" s="416"/>
      <c r="AA1347" s="416"/>
      <c r="AB1347" s="416"/>
    </row>
    <row r="1348" spans="1:28" s="419" customFormat="1" x14ac:dyDescent="0.2">
      <c r="A1348" s="500"/>
      <c r="K1348" s="416"/>
      <c r="L1348" s="416"/>
      <c r="M1348" s="416"/>
      <c r="N1348" s="416"/>
      <c r="O1348" s="416"/>
      <c r="P1348" s="416"/>
      <c r="Q1348" s="416"/>
      <c r="R1348" s="416"/>
      <c r="S1348" s="416"/>
      <c r="T1348" s="416"/>
      <c r="U1348" s="416"/>
      <c r="V1348" s="416"/>
      <c r="W1348" s="416"/>
      <c r="X1348" s="416"/>
      <c r="Y1348" s="416"/>
      <c r="Z1348" s="416"/>
      <c r="AA1348" s="416"/>
      <c r="AB1348" s="416"/>
    </row>
    <row r="1349" spans="1:28" s="419" customFormat="1" x14ac:dyDescent="0.2">
      <c r="A1349" s="500"/>
      <c r="K1349" s="416"/>
      <c r="L1349" s="416"/>
      <c r="M1349" s="416"/>
      <c r="N1349" s="416"/>
      <c r="O1349" s="416"/>
      <c r="P1349" s="416"/>
      <c r="Q1349" s="416"/>
      <c r="R1349" s="416"/>
      <c r="S1349" s="416"/>
      <c r="T1349" s="416"/>
      <c r="U1349" s="416"/>
      <c r="V1349" s="416"/>
      <c r="W1349" s="416"/>
      <c r="X1349" s="416"/>
      <c r="Y1349" s="416"/>
      <c r="Z1349" s="416"/>
      <c r="AA1349" s="416"/>
      <c r="AB1349" s="416"/>
    </row>
    <row r="1350" spans="1:28" s="419" customFormat="1" x14ac:dyDescent="0.2">
      <c r="A1350" s="500"/>
      <c r="K1350" s="416"/>
      <c r="L1350" s="416"/>
      <c r="M1350" s="416"/>
      <c r="N1350" s="416"/>
      <c r="O1350" s="416"/>
      <c r="P1350" s="416"/>
      <c r="Q1350" s="416"/>
      <c r="R1350" s="416"/>
      <c r="S1350" s="416"/>
      <c r="T1350" s="416"/>
      <c r="U1350" s="416"/>
      <c r="V1350" s="416"/>
      <c r="W1350" s="416"/>
      <c r="X1350" s="416"/>
      <c r="Y1350" s="416"/>
      <c r="Z1350" s="416"/>
      <c r="AA1350" s="416"/>
      <c r="AB1350" s="416"/>
    </row>
    <row r="1351" spans="1:28" s="419" customFormat="1" x14ac:dyDescent="0.2">
      <c r="A1351" s="500"/>
      <c r="K1351" s="416"/>
      <c r="L1351" s="416"/>
      <c r="M1351" s="416"/>
      <c r="N1351" s="416"/>
      <c r="O1351" s="416"/>
      <c r="P1351" s="416"/>
      <c r="Q1351" s="416"/>
      <c r="R1351" s="416"/>
      <c r="S1351" s="416"/>
      <c r="T1351" s="416"/>
      <c r="U1351" s="416"/>
      <c r="V1351" s="416"/>
      <c r="W1351" s="416"/>
      <c r="X1351" s="416"/>
      <c r="Y1351" s="416"/>
      <c r="Z1351" s="416"/>
      <c r="AA1351" s="416"/>
      <c r="AB1351" s="416"/>
    </row>
    <row r="1352" spans="1:28" s="419" customFormat="1" x14ac:dyDescent="0.2">
      <c r="A1352" s="500"/>
      <c r="K1352" s="416"/>
      <c r="L1352" s="416"/>
      <c r="M1352" s="416"/>
      <c r="N1352" s="416"/>
      <c r="O1352" s="416"/>
      <c r="P1352" s="416"/>
      <c r="Q1352" s="416"/>
      <c r="R1352" s="416"/>
      <c r="S1352" s="416"/>
      <c r="T1352" s="416"/>
      <c r="U1352" s="416"/>
      <c r="V1352" s="416"/>
      <c r="W1352" s="416"/>
      <c r="X1352" s="416"/>
      <c r="Y1352" s="416"/>
      <c r="Z1352" s="416"/>
      <c r="AA1352" s="416"/>
      <c r="AB1352" s="416"/>
    </row>
    <row r="1353" spans="1:28" s="419" customFormat="1" x14ac:dyDescent="0.2">
      <c r="A1353" s="500"/>
      <c r="K1353" s="416"/>
      <c r="L1353" s="416"/>
      <c r="M1353" s="416"/>
      <c r="N1353" s="416"/>
      <c r="O1353" s="416"/>
      <c r="P1353" s="416"/>
      <c r="Q1353" s="416"/>
      <c r="R1353" s="416"/>
      <c r="S1353" s="416"/>
      <c r="T1353" s="416"/>
      <c r="U1353" s="416"/>
      <c r="V1353" s="416"/>
      <c r="W1353" s="416"/>
      <c r="X1353" s="416"/>
      <c r="Y1353" s="416"/>
      <c r="Z1353" s="416"/>
      <c r="AA1353" s="416"/>
      <c r="AB1353" s="416"/>
    </row>
    <row r="1354" spans="1:28" s="419" customFormat="1" x14ac:dyDescent="0.2">
      <c r="A1354" s="500"/>
      <c r="K1354" s="416"/>
      <c r="L1354" s="416"/>
      <c r="M1354" s="416"/>
      <c r="N1354" s="416"/>
      <c r="O1354" s="416"/>
      <c r="P1354" s="416"/>
      <c r="Q1354" s="416"/>
      <c r="R1354" s="416"/>
      <c r="S1354" s="416"/>
      <c r="T1354" s="416"/>
      <c r="U1354" s="416"/>
      <c r="V1354" s="416"/>
      <c r="W1354" s="416"/>
      <c r="X1354" s="416"/>
      <c r="Y1354" s="416"/>
      <c r="Z1354" s="416"/>
      <c r="AA1354" s="416"/>
      <c r="AB1354" s="416"/>
    </row>
    <row r="1355" spans="1:28" s="419" customFormat="1" x14ac:dyDescent="0.2">
      <c r="A1355" s="500"/>
      <c r="K1355" s="416"/>
      <c r="L1355" s="416"/>
      <c r="M1355" s="416"/>
      <c r="N1355" s="416"/>
      <c r="O1355" s="416"/>
      <c r="P1355" s="416"/>
      <c r="Q1355" s="416"/>
      <c r="R1355" s="416"/>
      <c r="S1355" s="416"/>
      <c r="T1355" s="416"/>
      <c r="U1355" s="416"/>
      <c r="V1355" s="416"/>
      <c r="W1355" s="416"/>
      <c r="X1355" s="416"/>
      <c r="Y1355" s="416"/>
      <c r="Z1355" s="416"/>
      <c r="AA1355" s="416"/>
      <c r="AB1355" s="416"/>
    </row>
    <row r="1356" spans="1:28" s="419" customFormat="1" x14ac:dyDescent="0.2">
      <c r="A1356" s="500"/>
      <c r="K1356" s="416"/>
      <c r="L1356" s="416"/>
      <c r="M1356" s="416"/>
      <c r="N1356" s="416"/>
      <c r="O1356" s="416"/>
      <c r="P1356" s="416"/>
      <c r="Q1356" s="416"/>
      <c r="R1356" s="416"/>
      <c r="S1356" s="416"/>
      <c r="T1356" s="416"/>
      <c r="U1356" s="416"/>
      <c r="V1356" s="416"/>
      <c r="W1356" s="416"/>
      <c r="X1356" s="416"/>
      <c r="Y1356" s="416"/>
      <c r="Z1356" s="416"/>
      <c r="AA1356" s="416"/>
      <c r="AB1356" s="416"/>
    </row>
    <row r="1357" spans="1:28" s="419" customFormat="1" x14ac:dyDescent="0.2">
      <c r="A1357" s="500"/>
      <c r="K1357" s="416"/>
      <c r="L1357" s="416"/>
      <c r="M1357" s="416"/>
      <c r="N1357" s="416"/>
      <c r="O1357" s="416"/>
      <c r="P1357" s="416"/>
      <c r="Q1357" s="416"/>
      <c r="R1357" s="416"/>
      <c r="S1357" s="416"/>
      <c r="T1357" s="416"/>
      <c r="U1357" s="416"/>
      <c r="V1357" s="416"/>
      <c r="W1357" s="416"/>
      <c r="X1357" s="416"/>
      <c r="Y1357" s="416"/>
      <c r="Z1357" s="416"/>
      <c r="AA1357" s="416"/>
      <c r="AB1357" s="416"/>
    </row>
    <row r="1358" spans="1:28" s="419" customFormat="1" x14ac:dyDescent="0.2">
      <c r="A1358" s="500"/>
      <c r="K1358" s="416"/>
      <c r="L1358" s="416"/>
      <c r="M1358" s="416"/>
      <c r="N1358" s="416"/>
      <c r="O1358" s="416"/>
      <c r="P1358" s="416"/>
      <c r="Q1358" s="416"/>
      <c r="R1358" s="416"/>
      <c r="S1358" s="416"/>
      <c r="T1358" s="416"/>
      <c r="U1358" s="416"/>
      <c r="V1358" s="416"/>
      <c r="W1358" s="416"/>
      <c r="X1358" s="416"/>
      <c r="Y1358" s="416"/>
      <c r="Z1358" s="416"/>
      <c r="AA1358" s="416"/>
      <c r="AB1358" s="416"/>
    </row>
    <row r="1359" spans="1:28" s="419" customFormat="1" x14ac:dyDescent="0.2">
      <c r="A1359" s="500"/>
      <c r="K1359" s="416"/>
      <c r="L1359" s="416"/>
      <c r="M1359" s="416"/>
      <c r="N1359" s="416"/>
      <c r="O1359" s="416"/>
      <c r="P1359" s="416"/>
      <c r="Q1359" s="416"/>
      <c r="R1359" s="416"/>
      <c r="S1359" s="416"/>
      <c r="T1359" s="416"/>
      <c r="U1359" s="416"/>
      <c r="V1359" s="416"/>
      <c r="W1359" s="416"/>
      <c r="X1359" s="416"/>
      <c r="Y1359" s="416"/>
      <c r="Z1359" s="416"/>
      <c r="AA1359" s="416"/>
      <c r="AB1359" s="416"/>
    </row>
    <row r="1360" spans="1:28" s="419" customFormat="1" x14ac:dyDescent="0.2">
      <c r="A1360" s="500"/>
      <c r="K1360" s="416"/>
      <c r="L1360" s="416"/>
      <c r="M1360" s="416"/>
      <c r="N1360" s="416"/>
      <c r="O1360" s="416"/>
      <c r="P1360" s="416"/>
      <c r="Q1360" s="416"/>
      <c r="R1360" s="416"/>
      <c r="S1360" s="416"/>
      <c r="T1360" s="416"/>
      <c r="U1360" s="416"/>
      <c r="V1360" s="416"/>
      <c r="W1360" s="416"/>
      <c r="X1360" s="416"/>
      <c r="Y1360" s="416"/>
      <c r="Z1360" s="416"/>
      <c r="AA1360" s="416"/>
      <c r="AB1360" s="416"/>
    </row>
    <row r="1361" spans="1:28" s="419" customFormat="1" x14ac:dyDescent="0.2">
      <c r="A1361" s="500"/>
      <c r="K1361" s="416"/>
      <c r="L1361" s="416"/>
      <c r="M1361" s="416"/>
      <c r="N1361" s="416"/>
      <c r="O1361" s="416"/>
      <c r="P1361" s="416"/>
      <c r="Q1361" s="416"/>
      <c r="R1361" s="416"/>
      <c r="S1361" s="416"/>
      <c r="T1361" s="416"/>
      <c r="U1361" s="416"/>
      <c r="V1361" s="416"/>
      <c r="W1361" s="416"/>
      <c r="X1361" s="416"/>
      <c r="Y1361" s="416"/>
      <c r="Z1361" s="416"/>
      <c r="AA1361" s="416"/>
      <c r="AB1361" s="416"/>
    </row>
    <row r="1362" spans="1:28" s="419" customFormat="1" x14ac:dyDescent="0.2">
      <c r="A1362" s="500"/>
      <c r="K1362" s="416"/>
      <c r="L1362" s="416"/>
      <c r="M1362" s="416"/>
      <c r="N1362" s="416"/>
      <c r="O1362" s="416"/>
      <c r="P1362" s="416"/>
      <c r="Q1362" s="416"/>
      <c r="R1362" s="416"/>
      <c r="S1362" s="416"/>
      <c r="T1362" s="416"/>
      <c r="U1362" s="416"/>
      <c r="V1362" s="416"/>
      <c r="W1362" s="416"/>
      <c r="X1362" s="416"/>
      <c r="Y1362" s="416"/>
      <c r="Z1362" s="416"/>
      <c r="AA1362" s="416"/>
      <c r="AB1362" s="416"/>
    </row>
    <row r="1363" spans="1:28" s="419" customFormat="1" x14ac:dyDescent="0.2">
      <c r="A1363" s="500"/>
      <c r="K1363" s="416"/>
      <c r="L1363" s="416"/>
      <c r="M1363" s="416"/>
      <c r="N1363" s="416"/>
      <c r="O1363" s="416"/>
      <c r="P1363" s="416"/>
      <c r="Q1363" s="416"/>
      <c r="R1363" s="416"/>
      <c r="S1363" s="416"/>
      <c r="T1363" s="416"/>
      <c r="U1363" s="416"/>
      <c r="V1363" s="416"/>
      <c r="W1363" s="416"/>
      <c r="X1363" s="416"/>
      <c r="Y1363" s="416"/>
      <c r="Z1363" s="416"/>
      <c r="AA1363" s="416"/>
      <c r="AB1363" s="416"/>
    </row>
    <row r="1364" spans="1:28" s="419" customFormat="1" x14ac:dyDescent="0.2">
      <c r="A1364" s="500"/>
      <c r="K1364" s="416"/>
      <c r="L1364" s="416"/>
      <c r="M1364" s="416"/>
      <c r="N1364" s="416"/>
      <c r="O1364" s="416"/>
      <c r="P1364" s="416"/>
      <c r="Q1364" s="416"/>
      <c r="R1364" s="416"/>
      <c r="S1364" s="416"/>
      <c r="T1364" s="416"/>
      <c r="U1364" s="416"/>
      <c r="V1364" s="416"/>
      <c r="W1364" s="416"/>
      <c r="X1364" s="416"/>
      <c r="Y1364" s="416"/>
      <c r="Z1364" s="416"/>
      <c r="AA1364" s="416"/>
      <c r="AB1364" s="416"/>
    </row>
    <row r="1365" spans="1:28" s="419" customFormat="1" x14ac:dyDescent="0.2">
      <c r="A1365" s="500"/>
      <c r="K1365" s="416"/>
      <c r="L1365" s="416"/>
      <c r="M1365" s="416"/>
      <c r="N1365" s="416"/>
      <c r="O1365" s="416"/>
      <c r="P1365" s="416"/>
      <c r="Q1365" s="416"/>
      <c r="R1365" s="416"/>
      <c r="S1365" s="416"/>
      <c r="T1365" s="416"/>
      <c r="U1365" s="416"/>
      <c r="V1365" s="416"/>
      <c r="W1365" s="416"/>
      <c r="X1365" s="416"/>
      <c r="Y1365" s="416"/>
      <c r="Z1365" s="416"/>
      <c r="AA1365" s="416"/>
      <c r="AB1365" s="416"/>
    </row>
    <row r="1366" spans="1:28" s="419" customFormat="1" x14ac:dyDescent="0.2">
      <c r="A1366" s="500"/>
      <c r="K1366" s="416"/>
      <c r="L1366" s="416"/>
      <c r="M1366" s="416"/>
      <c r="N1366" s="416"/>
      <c r="O1366" s="416"/>
      <c r="P1366" s="416"/>
      <c r="Q1366" s="416"/>
      <c r="R1366" s="416"/>
      <c r="S1366" s="416"/>
      <c r="T1366" s="416"/>
      <c r="U1366" s="416"/>
      <c r="V1366" s="416"/>
      <c r="W1366" s="416"/>
      <c r="X1366" s="416"/>
      <c r="Y1366" s="416"/>
      <c r="Z1366" s="416"/>
      <c r="AA1366" s="416"/>
      <c r="AB1366" s="416"/>
    </row>
    <row r="1367" spans="1:28" s="419" customFormat="1" x14ac:dyDescent="0.2">
      <c r="A1367" s="500"/>
      <c r="K1367" s="416"/>
      <c r="L1367" s="416"/>
      <c r="M1367" s="416"/>
      <c r="N1367" s="416"/>
      <c r="O1367" s="416"/>
      <c r="P1367" s="416"/>
      <c r="Q1367" s="416"/>
      <c r="R1367" s="416"/>
      <c r="S1367" s="416"/>
      <c r="T1367" s="416"/>
      <c r="U1367" s="416"/>
      <c r="V1367" s="416"/>
      <c r="W1367" s="416"/>
      <c r="X1367" s="416"/>
      <c r="Y1367" s="416"/>
      <c r="Z1367" s="416"/>
      <c r="AA1367" s="416"/>
      <c r="AB1367" s="416"/>
    </row>
    <row r="1368" spans="1:28" s="419" customFormat="1" x14ac:dyDescent="0.2">
      <c r="A1368" s="500"/>
      <c r="K1368" s="416"/>
      <c r="L1368" s="416"/>
      <c r="M1368" s="416"/>
      <c r="N1368" s="416"/>
      <c r="O1368" s="416"/>
      <c r="P1368" s="416"/>
      <c r="Q1368" s="416"/>
      <c r="R1368" s="416"/>
      <c r="S1368" s="416"/>
      <c r="T1368" s="416"/>
      <c r="U1368" s="416"/>
      <c r="V1368" s="416"/>
      <c r="W1368" s="416"/>
      <c r="X1368" s="416"/>
      <c r="Y1368" s="416"/>
      <c r="Z1368" s="416"/>
      <c r="AA1368" s="416"/>
      <c r="AB1368" s="416"/>
    </row>
    <row r="1369" spans="1:28" s="419" customFormat="1" x14ac:dyDescent="0.2">
      <c r="A1369" s="500"/>
      <c r="K1369" s="416"/>
      <c r="L1369" s="416"/>
      <c r="M1369" s="416"/>
      <c r="N1369" s="416"/>
      <c r="O1369" s="416"/>
      <c r="P1369" s="416"/>
      <c r="Q1369" s="416"/>
      <c r="R1369" s="416"/>
      <c r="S1369" s="416"/>
      <c r="T1369" s="416"/>
      <c r="U1369" s="416"/>
      <c r="V1369" s="416"/>
      <c r="W1369" s="416"/>
      <c r="X1369" s="416"/>
      <c r="Y1369" s="416"/>
      <c r="Z1369" s="416"/>
      <c r="AA1369" s="416"/>
      <c r="AB1369" s="416"/>
    </row>
    <row r="1370" spans="1:28" s="419" customFormat="1" x14ac:dyDescent="0.2">
      <c r="A1370" s="500"/>
      <c r="K1370" s="416"/>
      <c r="L1370" s="416"/>
      <c r="M1370" s="416"/>
      <c r="N1370" s="416"/>
      <c r="O1370" s="416"/>
      <c r="P1370" s="416"/>
      <c r="Q1370" s="416"/>
      <c r="R1370" s="416"/>
      <c r="S1370" s="416"/>
      <c r="T1370" s="416"/>
      <c r="U1370" s="416"/>
      <c r="V1370" s="416"/>
      <c r="W1370" s="416"/>
      <c r="X1370" s="416"/>
      <c r="Y1370" s="416"/>
      <c r="Z1370" s="416"/>
      <c r="AA1370" s="416"/>
      <c r="AB1370" s="416"/>
    </row>
    <row r="1371" spans="1:28" s="419" customFormat="1" x14ac:dyDescent="0.2">
      <c r="A1371" s="500"/>
      <c r="K1371" s="416"/>
      <c r="L1371" s="416"/>
      <c r="M1371" s="416"/>
      <c r="N1371" s="416"/>
      <c r="O1371" s="416"/>
      <c r="P1371" s="416"/>
      <c r="Q1371" s="416"/>
      <c r="R1371" s="416"/>
      <c r="S1371" s="416"/>
      <c r="T1371" s="416"/>
      <c r="U1371" s="416"/>
      <c r="V1371" s="416"/>
      <c r="W1371" s="416"/>
      <c r="X1371" s="416"/>
      <c r="Y1371" s="416"/>
      <c r="Z1371" s="416"/>
      <c r="AA1371" s="416"/>
      <c r="AB1371" s="416"/>
    </row>
    <row r="1372" spans="1:28" s="419" customFormat="1" x14ac:dyDescent="0.2">
      <c r="A1372" s="500"/>
      <c r="K1372" s="416"/>
      <c r="L1372" s="416"/>
      <c r="M1372" s="416"/>
      <c r="N1372" s="416"/>
      <c r="O1372" s="416"/>
      <c r="P1372" s="416"/>
      <c r="Q1372" s="416"/>
      <c r="R1372" s="416"/>
      <c r="S1372" s="416"/>
      <c r="T1372" s="416"/>
      <c r="U1372" s="416"/>
      <c r="V1372" s="416"/>
      <c r="W1372" s="416"/>
      <c r="X1372" s="416"/>
      <c r="Y1372" s="416"/>
      <c r="Z1372" s="416"/>
      <c r="AA1372" s="416"/>
      <c r="AB1372" s="416"/>
    </row>
    <row r="1373" spans="1:28" s="419" customFormat="1" x14ac:dyDescent="0.2">
      <c r="A1373" s="500"/>
      <c r="K1373" s="416"/>
      <c r="L1373" s="416"/>
      <c r="M1373" s="416"/>
      <c r="N1373" s="416"/>
      <c r="O1373" s="416"/>
      <c r="P1373" s="416"/>
      <c r="Q1373" s="416"/>
      <c r="R1373" s="416"/>
      <c r="S1373" s="416"/>
      <c r="T1373" s="416"/>
      <c r="U1373" s="416"/>
      <c r="V1373" s="416"/>
      <c r="W1373" s="416"/>
      <c r="X1373" s="416"/>
      <c r="Y1373" s="416"/>
      <c r="Z1373" s="416"/>
      <c r="AA1373" s="416"/>
      <c r="AB1373" s="416"/>
    </row>
    <row r="1374" spans="1:28" s="419" customFormat="1" x14ac:dyDescent="0.2">
      <c r="A1374" s="500"/>
      <c r="K1374" s="416"/>
      <c r="L1374" s="416"/>
      <c r="M1374" s="416"/>
      <c r="N1374" s="416"/>
      <c r="O1374" s="416"/>
      <c r="P1374" s="416"/>
      <c r="Q1374" s="416"/>
      <c r="R1374" s="416"/>
      <c r="S1374" s="416"/>
      <c r="T1374" s="416"/>
      <c r="U1374" s="416"/>
      <c r="V1374" s="416"/>
      <c r="W1374" s="416"/>
      <c r="X1374" s="416"/>
      <c r="Y1374" s="416"/>
      <c r="Z1374" s="416"/>
      <c r="AA1374" s="416"/>
      <c r="AB1374" s="416"/>
    </row>
    <row r="1375" spans="1:28" s="419" customFormat="1" x14ac:dyDescent="0.2">
      <c r="A1375" s="500"/>
      <c r="K1375" s="416"/>
      <c r="L1375" s="416"/>
      <c r="M1375" s="416"/>
      <c r="N1375" s="416"/>
      <c r="O1375" s="416"/>
      <c r="P1375" s="416"/>
      <c r="Q1375" s="416"/>
      <c r="R1375" s="416"/>
      <c r="S1375" s="416"/>
      <c r="T1375" s="416"/>
      <c r="U1375" s="416"/>
      <c r="V1375" s="416"/>
      <c r="W1375" s="416"/>
      <c r="X1375" s="416"/>
      <c r="Y1375" s="416"/>
      <c r="Z1375" s="416"/>
      <c r="AA1375" s="416"/>
      <c r="AB1375" s="416"/>
    </row>
    <row r="1376" spans="1:28" s="419" customFormat="1" x14ac:dyDescent="0.2">
      <c r="A1376" s="500"/>
      <c r="K1376" s="416"/>
      <c r="L1376" s="416"/>
      <c r="M1376" s="416"/>
      <c r="N1376" s="416"/>
      <c r="O1376" s="416"/>
      <c r="P1376" s="416"/>
      <c r="Q1376" s="416"/>
      <c r="R1376" s="416"/>
      <c r="S1376" s="416"/>
      <c r="T1376" s="416"/>
      <c r="U1376" s="416"/>
      <c r="V1376" s="416"/>
      <c r="W1376" s="416"/>
      <c r="X1376" s="416"/>
      <c r="Y1376" s="416"/>
      <c r="Z1376" s="416"/>
      <c r="AA1376" s="416"/>
      <c r="AB1376" s="416"/>
    </row>
    <row r="1377" spans="1:28" s="419" customFormat="1" x14ac:dyDescent="0.2">
      <c r="A1377" s="500"/>
      <c r="K1377" s="416"/>
      <c r="L1377" s="416"/>
      <c r="M1377" s="416"/>
      <c r="N1377" s="416"/>
      <c r="O1377" s="416"/>
      <c r="P1377" s="416"/>
      <c r="Q1377" s="416"/>
      <c r="R1377" s="416"/>
      <c r="S1377" s="416"/>
      <c r="T1377" s="416"/>
      <c r="U1377" s="416"/>
      <c r="V1377" s="416"/>
      <c r="W1377" s="416"/>
      <c r="X1377" s="416"/>
      <c r="Y1377" s="416"/>
      <c r="Z1377" s="416"/>
      <c r="AA1377" s="416"/>
      <c r="AB1377" s="416"/>
    </row>
    <row r="1378" spans="1:28" s="419" customFormat="1" x14ac:dyDescent="0.2">
      <c r="A1378" s="500"/>
      <c r="K1378" s="416"/>
      <c r="L1378" s="416"/>
      <c r="M1378" s="416"/>
      <c r="N1378" s="416"/>
      <c r="O1378" s="416"/>
      <c r="P1378" s="416"/>
      <c r="Q1378" s="416"/>
      <c r="R1378" s="416"/>
      <c r="S1378" s="416"/>
      <c r="T1378" s="416"/>
      <c r="U1378" s="416"/>
      <c r="V1378" s="416"/>
      <c r="W1378" s="416"/>
      <c r="X1378" s="416"/>
      <c r="Y1378" s="416"/>
      <c r="Z1378" s="416"/>
      <c r="AA1378" s="416"/>
      <c r="AB1378" s="416"/>
    </row>
    <row r="1379" spans="1:28" s="419" customFormat="1" x14ac:dyDescent="0.2">
      <c r="A1379" s="500"/>
      <c r="K1379" s="416"/>
      <c r="L1379" s="416"/>
      <c r="M1379" s="416"/>
      <c r="N1379" s="416"/>
      <c r="O1379" s="416"/>
      <c r="P1379" s="416"/>
      <c r="Q1379" s="416"/>
      <c r="R1379" s="416"/>
      <c r="S1379" s="416"/>
      <c r="T1379" s="416"/>
      <c r="U1379" s="416"/>
      <c r="V1379" s="416"/>
      <c r="W1379" s="416"/>
      <c r="X1379" s="416"/>
      <c r="Y1379" s="416"/>
      <c r="Z1379" s="416"/>
      <c r="AA1379" s="416"/>
      <c r="AB1379" s="416"/>
    </row>
    <row r="1380" spans="1:28" s="419" customFormat="1" x14ac:dyDescent="0.2">
      <c r="A1380" s="500"/>
      <c r="K1380" s="416"/>
      <c r="L1380" s="416"/>
      <c r="M1380" s="416"/>
      <c r="N1380" s="416"/>
      <c r="O1380" s="416"/>
      <c r="P1380" s="416"/>
      <c r="Q1380" s="416"/>
      <c r="R1380" s="416"/>
      <c r="S1380" s="416"/>
      <c r="T1380" s="416"/>
      <c r="U1380" s="416"/>
      <c r="V1380" s="416"/>
      <c r="W1380" s="416"/>
      <c r="X1380" s="416"/>
      <c r="Y1380" s="416"/>
      <c r="Z1380" s="416"/>
      <c r="AA1380" s="416"/>
      <c r="AB1380" s="416"/>
    </row>
    <row r="1381" spans="1:28" s="419" customFormat="1" x14ac:dyDescent="0.2">
      <c r="A1381" s="500"/>
      <c r="K1381" s="416"/>
      <c r="L1381" s="416"/>
      <c r="M1381" s="416"/>
      <c r="N1381" s="416"/>
      <c r="O1381" s="416"/>
      <c r="P1381" s="416"/>
      <c r="Q1381" s="416"/>
      <c r="R1381" s="416"/>
      <c r="S1381" s="416"/>
      <c r="T1381" s="416"/>
      <c r="U1381" s="416"/>
      <c r="V1381" s="416"/>
      <c r="W1381" s="416"/>
      <c r="X1381" s="416"/>
      <c r="Y1381" s="416"/>
      <c r="Z1381" s="416"/>
      <c r="AA1381" s="416"/>
      <c r="AB1381" s="416"/>
    </row>
    <row r="1382" spans="1:28" s="419" customFormat="1" x14ac:dyDescent="0.2">
      <c r="A1382" s="500"/>
      <c r="K1382" s="416"/>
      <c r="L1382" s="416"/>
      <c r="M1382" s="416"/>
      <c r="N1382" s="416"/>
      <c r="O1382" s="416"/>
      <c r="P1382" s="416"/>
      <c r="Q1382" s="416"/>
      <c r="R1382" s="416"/>
      <c r="S1382" s="416"/>
      <c r="T1382" s="416"/>
      <c r="U1382" s="416"/>
      <c r="V1382" s="416"/>
      <c r="W1382" s="416"/>
      <c r="X1382" s="416"/>
      <c r="Y1382" s="416"/>
      <c r="Z1382" s="416"/>
      <c r="AA1382" s="416"/>
      <c r="AB1382" s="416"/>
    </row>
    <row r="1383" spans="1:28" s="419" customFormat="1" x14ac:dyDescent="0.2">
      <c r="A1383" s="500"/>
      <c r="K1383" s="416"/>
      <c r="L1383" s="416"/>
      <c r="M1383" s="416"/>
      <c r="N1383" s="416"/>
      <c r="O1383" s="416"/>
      <c r="P1383" s="416"/>
      <c r="Q1383" s="416"/>
      <c r="R1383" s="416"/>
      <c r="S1383" s="416"/>
      <c r="T1383" s="416"/>
      <c r="U1383" s="416"/>
      <c r="V1383" s="416"/>
      <c r="W1383" s="416"/>
      <c r="X1383" s="416"/>
      <c r="Y1383" s="416"/>
      <c r="Z1383" s="416"/>
      <c r="AA1383" s="416"/>
      <c r="AB1383" s="416"/>
    </row>
    <row r="1384" spans="1:28" s="419" customFormat="1" x14ac:dyDescent="0.2">
      <c r="A1384" s="500"/>
      <c r="K1384" s="416"/>
      <c r="L1384" s="416"/>
      <c r="M1384" s="416"/>
      <c r="N1384" s="416"/>
      <c r="O1384" s="416"/>
      <c r="P1384" s="416"/>
      <c r="Q1384" s="416"/>
      <c r="R1384" s="416"/>
      <c r="S1384" s="416"/>
      <c r="T1384" s="416"/>
      <c r="U1384" s="416"/>
      <c r="V1384" s="416"/>
      <c r="W1384" s="416"/>
      <c r="X1384" s="416"/>
      <c r="Y1384" s="416"/>
      <c r="Z1384" s="416"/>
      <c r="AA1384" s="416"/>
      <c r="AB1384" s="416"/>
    </row>
    <row r="1385" spans="1:28" s="419" customFormat="1" x14ac:dyDescent="0.2">
      <c r="A1385" s="500"/>
      <c r="K1385" s="416"/>
      <c r="L1385" s="416"/>
      <c r="M1385" s="416"/>
      <c r="N1385" s="416"/>
      <c r="O1385" s="416"/>
      <c r="P1385" s="416"/>
      <c r="Q1385" s="416"/>
      <c r="R1385" s="416"/>
      <c r="S1385" s="416"/>
      <c r="T1385" s="416"/>
      <c r="U1385" s="416"/>
      <c r="V1385" s="416"/>
      <c r="W1385" s="416"/>
      <c r="X1385" s="416"/>
      <c r="Y1385" s="416"/>
      <c r="Z1385" s="416"/>
      <c r="AA1385" s="416"/>
      <c r="AB1385" s="416"/>
    </row>
    <row r="1386" spans="1:28" s="419" customFormat="1" x14ac:dyDescent="0.2">
      <c r="A1386" s="500"/>
      <c r="K1386" s="416"/>
      <c r="L1386" s="416"/>
      <c r="M1386" s="416"/>
      <c r="N1386" s="416"/>
      <c r="O1386" s="416"/>
      <c r="P1386" s="416"/>
      <c r="Q1386" s="416"/>
      <c r="R1386" s="416"/>
      <c r="S1386" s="416"/>
      <c r="T1386" s="416"/>
      <c r="U1386" s="416"/>
      <c r="V1386" s="416"/>
      <c r="W1386" s="416"/>
      <c r="X1386" s="416"/>
      <c r="Y1386" s="416"/>
      <c r="Z1386" s="416"/>
      <c r="AA1386" s="416"/>
      <c r="AB1386" s="416"/>
    </row>
    <row r="1387" spans="1:28" s="419" customFormat="1" x14ac:dyDescent="0.2">
      <c r="A1387" s="500"/>
      <c r="K1387" s="416"/>
      <c r="L1387" s="416"/>
      <c r="M1387" s="416"/>
      <c r="N1387" s="416"/>
      <c r="O1387" s="416"/>
      <c r="P1387" s="416"/>
      <c r="Q1387" s="416"/>
      <c r="R1387" s="416"/>
      <c r="S1387" s="416"/>
      <c r="T1387" s="416"/>
      <c r="U1387" s="416"/>
      <c r="V1387" s="416"/>
      <c r="W1387" s="416"/>
      <c r="X1387" s="416"/>
      <c r="Y1387" s="416"/>
      <c r="Z1387" s="416"/>
      <c r="AA1387" s="416"/>
      <c r="AB1387" s="416"/>
    </row>
    <row r="1388" spans="1:28" s="419" customFormat="1" x14ac:dyDescent="0.2">
      <c r="A1388" s="500"/>
      <c r="K1388" s="416"/>
      <c r="L1388" s="416"/>
      <c r="M1388" s="416"/>
      <c r="N1388" s="416"/>
      <c r="O1388" s="416"/>
      <c r="P1388" s="416"/>
      <c r="Q1388" s="416"/>
      <c r="R1388" s="416"/>
      <c r="S1388" s="416"/>
      <c r="T1388" s="416"/>
      <c r="U1388" s="416"/>
      <c r="V1388" s="416"/>
      <c r="W1388" s="416"/>
      <c r="X1388" s="416"/>
      <c r="Y1388" s="416"/>
      <c r="Z1388" s="416"/>
      <c r="AA1388" s="416"/>
      <c r="AB1388" s="416"/>
    </row>
    <row r="1389" spans="1:28" s="419" customFormat="1" x14ac:dyDescent="0.2">
      <c r="A1389" s="500"/>
      <c r="K1389" s="416"/>
      <c r="L1389" s="416"/>
      <c r="M1389" s="416"/>
      <c r="N1389" s="416"/>
      <c r="O1389" s="416"/>
      <c r="P1389" s="416"/>
      <c r="Q1389" s="416"/>
      <c r="R1389" s="416"/>
      <c r="S1389" s="416"/>
      <c r="T1389" s="416"/>
      <c r="U1389" s="416"/>
      <c r="V1389" s="416"/>
      <c r="W1389" s="416"/>
      <c r="X1389" s="416"/>
      <c r="Y1389" s="416"/>
      <c r="Z1389" s="416"/>
      <c r="AA1389" s="416"/>
      <c r="AB1389" s="416"/>
    </row>
    <row r="1390" spans="1:28" s="419" customFormat="1" x14ac:dyDescent="0.2">
      <c r="A1390" s="500"/>
      <c r="K1390" s="416"/>
      <c r="L1390" s="416"/>
      <c r="M1390" s="416"/>
      <c r="N1390" s="416"/>
      <c r="O1390" s="416"/>
      <c r="P1390" s="416"/>
      <c r="Q1390" s="416"/>
      <c r="R1390" s="416"/>
      <c r="S1390" s="416"/>
      <c r="T1390" s="416"/>
      <c r="U1390" s="416"/>
      <c r="V1390" s="416"/>
      <c r="W1390" s="416"/>
      <c r="X1390" s="416"/>
      <c r="Y1390" s="416"/>
      <c r="Z1390" s="416"/>
      <c r="AA1390" s="416"/>
      <c r="AB1390" s="416"/>
    </row>
    <row r="1391" spans="1:28" s="419" customFormat="1" x14ac:dyDescent="0.2">
      <c r="A1391" s="500"/>
      <c r="K1391" s="416"/>
      <c r="L1391" s="416"/>
      <c r="M1391" s="416"/>
      <c r="N1391" s="416"/>
      <c r="O1391" s="416"/>
      <c r="P1391" s="416"/>
      <c r="Q1391" s="416"/>
      <c r="R1391" s="416"/>
      <c r="S1391" s="416"/>
      <c r="T1391" s="416"/>
      <c r="U1391" s="416"/>
      <c r="V1391" s="416"/>
      <c r="W1391" s="416"/>
      <c r="X1391" s="416"/>
      <c r="Y1391" s="416"/>
      <c r="Z1391" s="416"/>
      <c r="AA1391" s="416"/>
      <c r="AB1391" s="416"/>
    </row>
    <row r="1392" spans="1:28" s="419" customFormat="1" x14ac:dyDescent="0.2">
      <c r="A1392" s="500"/>
      <c r="K1392" s="416"/>
      <c r="L1392" s="416"/>
      <c r="M1392" s="416"/>
      <c r="N1392" s="416"/>
      <c r="O1392" s="416"/>
      <c r="P1392" s="416"/>
      <c r="Q1392" s="416"/>
      <c r="R1392" s="416"/>
      <c r="S1392" s="416"/>
      <c r="T1392" s="416"/>
      <c r="U1392" s="416"/>
      <c r="V1392" s="416"/>
      <c r="W1392" s="416"/>
      <c r="X1392" s="416"/>
      <c r="Y1392" s="416"/>
      <c r="Z1392" s="416"/>
      <c r="AA1392" s="416"/>
      <c r="AB1392" s="416"/>
    </row>
    <row r="1393" spans="1:28" s="419" customFormat="1" x14ac:dyDescent="0.2">
      <c r="A1393" s="500"/>
      <c r="K1393" s="416"/>
      <c r="L1393" s="416"/>
      <c r="M1393" s="416"/>
      <c r="N1393" s="416"/>
      <c r="O1393" s="416"/>
      <c r="P1393" s="416"/>
      <c r="Q1393" s="416"/>
      <c r="R1393" s="416"/>
      <c r="S1393" s="416"/>
      <c r="T1393" s="416"/>
      <c r="U1393" s="416"/>
      <c r="V1393" s="416"/>
      <c r="W1393" s="416"/>
      <c r="X1393" s="416"/>
      <c r="Y1393" s="416"/>
      <c r="Z1393" s="416"/>
      <c r="AA1393" s="416"/>
      <c r="AB1393" s="416"/>
    </row>
    <row r="1394" spans="1:28" s="419" customFormat="1" x14ac:dyDescent="0.2">
      <c r="A1394" s="500"/>
      <c r="K1394" s="416"/>
      <c r="L1394" s="416"/>
      <c r="M1394" s="416"/>
      <c r="N1394" s="416"/>
      <c r="O1394" s="416"/>
      <c r="P1394" s="416"/>
      <c r="Q1394" s="416"/>
      <c r="R1394" s="416"/>
      <c r="S1394" s="416"/>
      <c r="T1394" s="416"/>
      <c r="U1394" s="416"/>
      <c r="V1394" s="416"/>
      <c r="W1394" s="416"/>
      <c r="X1394" s="416"/>
      <c r="Y1394" s="416"/>
      <c r="Z1394" s="416"/>
      <c r="AA1394" s="416"/>
      <c r="AB1394" s="416"/>
    </row>
    <row r="1395" spans="1:28" s="419" customFormat="1" x14ac:dyDescent="0.2">
      <c r="A1395" s="500"/>
      <c r="K1395" s="416"/>
      <c r="L1395" s="416"/>
      <c r="M1395" s="416"/>
      <c r="N1395" s="416"/>
      <c r="O1395" s="416"/>
      <c r="P1395" s="416"/>
      <c r="Q1395" s="416"/>
      <c r="R1395" s="416"/>
      <c r="S1395" s="416"/>
      <c r="T1395" s="416"/>
      <c r="U1395" s="416"/>
      <c r="V1395" s="416"/>
      <c r="W1395" s="416"/>
      <c r="X1395" s="416"/>
      <c r="Y1395" s="416"/>
      <c r="Z1395" s="416"/>
      <c r="AA1395" s="416"/>
      <c r="AB1395" s="416"/>
    </row>
    <row r="1396" spans="1:28" s="419" customFormat="1" x14ac:dyDescent="0.2">
      <c r="A1396" s="500"/>
      <c r="K1396" s="416"/>
      <c r="L1396" s="416"/>
      <c r="M1396" s="416"/>
      <c r="N1396" s="416"/>
      <c r="O1396" s="416"/>
      <c r="P1396" s="416"/>
      <c r="Q1396" s="416"/>
      <c r="R1396" s="416"/>
      <c r="S1396" s="416"/>
      <c r="T1396" s="416"/>
      <c r="U1396" s="416"/>
      <c r="V1396" s="416"/>
      <c r="W1396" s="416"/>
      <c r="X1396" s="416"/>
      <c r="Y1396" s="416"/>
      <c r="Z1396" s="416"/>
      <c r="AA1396" s="416"/>
      <c r="AB1396" s="416"/>
    </row>
    <row r="1397" spans="1:28" s="419" customFormat="1" x14ac:dyDescent="0.2">
      <c r="A1397" s="500"/>
      <c r="K1397" s="416"/>
      <c r="L1397" s="416"/>
      <c r="M1397" s="416"/>
      <c r="N1397" s="416"/>
      <c r="O1397" s="416"/>
      <c r="P1397" s="416"/>
      <c r="Q1397" s="416"/>
      <c r="R1397" s="416"/>
      <c r="S1397" s="416"/>
      <c r="T1397" s="416"/>
      <c r="U1397" s="416"/>
      <c r="V1397" s="416"/>
      <c r="W1397" s="416"/>
      <c r="X1397" s="416"/>
      <c r="Y1397" s="416"/>
      <c r="Z1397" s="416"/>
      <c r="AA1397" s="416"/>
      <c r="AB1397" s="416"/>
    </row>
    <row r="1398" spans="1:28" s="419" customFormat="1" x14ac:dyDescent="0.2">
      <c r="A1398" s="500"/>
      <c r="K1398" s="416"/>
      <c r="L1398" s="416"/>
      <c r="M1398" s="416"/>
      <c r="N1398" s="416"/>
      <c r="O1398" s="416"/>
      <c r="P1398" s="416"/>
      <c r="Q1398" s="416"/>
      <c r="R1398" s="416"/>
      <c r="S1398" s="416"/>
      <c r="T1398" s="416"/>
      <c r="U1398" s="416"/>
      <c r="V1398" s="416"/>
      <c r="W1398" s="416"/>
      <c r="X1398" s="416"/>
      <c r="Y1398" s="416"/>
      <c r="Z1398" s="416"/>
      <c r="AA1398" s="416"/>
      <c r="AB1398" s="416"/>
    </row>
    <row r="1399" spans="1:28" s="419" customFormat="1" x14ac:dyDescent="0.2">
      <c r="A1399" s="500"/>
      <c r="K1399" s="416"/>
      <c r="L1399" s="416"/>
      <c r="M1399" s="416"/>
      <c r="N1399" s="416"/>
      <c r="O1399" s="416"/>
      <c r="P1399" s="416"/>
      <c r="Q1399" s="416"/>
      <c r="R1399" s="416"/>
      <c r="S1399" s="416"/>
      <c r="T1399" s="416"/>
      <c r="U1399" s="416"/>
      <c r="V1399" s="416"/>
      <c r="W1399" s="416"/>
      <c r="X1399" s="416"/>
      <c r="Y1399" s="416"/>
      <c r="Z1399" s="416"/>
      <c r="AA1399" s="416"/>
      <c r="AB1399" s="416"/>
    </row>
    <row r="1400" spans="1:28" s="419" customFormat="1" x14ac:dyDescent="0.2">
      <c r="A1400" s="500"/>
      <c r="K1400" s="416"/>
      <c r="L1400" s="416"/>
      <c r="M1400" s="416"/>
      <c r="N1400" s="416"/>
      <c r="O1400" s="416"/>
      <c r="P1400" s="416"/>
      <c r="Q1400" s="416"/>
      <c r="R1400" s="416"/>
      <c r="S1400" s="416"/>
      <c r="T1400" s="416"/>
      <c r="U1400" s="416"/>
      <c r="V1400" s="416"/>
      <c r="W1400" s="416"/>
      <c r="X1400" s="416"/>
      <c r="Y1400" s="416"/>
      <c r="Z1400" s="416"/>
      <c r="AA1400" s="416"/>
      <c r="AB1400" s="416"/>
    </row>
    <row r="1401" spans="1:28" s="419" customFormat="1" x14ac:dyDescent="0.2">
      <c r="A1401" s="500"/>
      <c r="K1401" s="416"/>
      <c r="L1401" s="416"/>
      <c r="M1401" s="416"/>
      <c r="N1401" s="416"/>
      <c r="O1401" s="416"/>
      <c r="P1401" s="416"/>
      <c r="Q1401" s="416"/>
      <c r="R1401" s="416"/>
      <c r="S1401" s="416"/>
      <c r="T1401" s="416"/>
      <c r="U1401" s="416"/>
      <c r="V1401" s="416"/>
      <c r="W1401" s="416"/>
      <c r="X1401" s="416"/>
      <c r="Y1401" s="416"/>
      <c r="Z1401" s="416"/>
      <c r="AA1401" s="416"/>
      <c r="AB1401" s="416"/>
    </row>
    <row r="1402" spans="1:28" s="419" customFormat="1" x14ac:dyDescent="0.2">
      <c r="A1402" s="500"/>
      <c r="K1402" s="416"/>
      <c r="L1402" s="416"/>
      <c r="M1402" s="416"/>
      <c r="N1402" s="416"/>
      <c r="O1402" s="416"/>
      <c r="P1402" s="416"/>
      <c r="Q1402" s="416"/>
      <c r="R1402" s="416"/>
      <c r="S1402" s="416"/>
      <c r="T1402" s="416"/>
      <c r="U1402" s="416"/>
      <c r="V1402" s="416"/>
      <c r="W1402" s="416"/>
      <c r="X1402" s="416"/>
      <c r="Y1402" s="416"/>
      <c r="Z1402" s="416"/>
      <c r="AA1402" s="416"/>
      <c r="AB1402" s="416"/>
    </row>
    <row r="1403" spans="1:28" s="419" customFormat="1" x14ac:dyDescent="0.2">
      <c r="A1403" s="500"/>
      <c r="K1403" s="416"/>
      <c r="L1403" s="416"/>
      <c r="M1403" s="416"/>
      <c r="N1403" s="416"/>
      <c r="O1403" s="416"/>
      <c r="P1403" s="416"/>
      <c r="Q1403" s="416"/>
      <c r="R1403" s="416"/>
      <c r="S1403" s="416"/>
      <c r="T1403" s="416"/>
      <c r="U1403" s="416"/>
      <c r="V1403" s="416"/>
      <c r="W1403" s="416"/>
      <c r="X1403" s="416"/>
      <c r="Y1403" s="416"/>
      <c r="Z1403" s="416"/>
      <c r="AA1403" s="416"/>
      <c r="AB1403" s="416"/>
    </row>
    <row r="1404" spans="1:28" s="419" customFormat="1" x14ac:dyDescent="0.2">
      <c r="A1404" s="500"/>
      <c r="K1404" s="416"/>
      <c r="L1404" s="416"/>
      <c r="M1404" s="416"/>
      <c r="N1404" s="416"/>
      <c r="O1404" s="416"/>
      <c r="P1404" s="416"/>
      <c r="Q1404" s="416"/>
      <c r="R1404" s="416"/>
      <c r="S1404" s="416"/>
      <c r="T1404" s="416"/>
      <c r="U1404" s="416"/>
      <c r="V1404" s="416"/>
      <c r="W1404" s="416"/>
      <c r="X1404" s="416"/>
      <c r="Y1404" s="416"/>
      <c r="Z1404" s="416"/>
      <c r="AA1404" s="416"/>
      <c r="AB1404" s="416"/>
    </row>
    <row r="1405" spans="1:28" s="419" customFormat="1" x14ac:dyDescent="0.2">
      <c r="A1405" s="500"/>
      <c r="K1405" s="416"/>
      <c r="L1405" s="416"/>
      <c r="M1405" s="416"/>
      <c r="N1405" s="416"/>
      <c r="O1405" s="416"/>
      <c r="P1405" s="416"/>
      <c r="Q1405" s="416"/>
      <c r="R1405" s="416"/>
      <c r="S1405" s="416"/>
      <c r="T1405" s="416"/>
      <c r="U1405" s="416"/>
      <c r="V1405" s="416"/>
      <c r="W1405" s="416"/>
      <c r="X1405" s="416"/>
      <c r="Y1405" s="416"/>
      <c r="Z1405" s="416"/>
      <c r="AA1405" s="416"/>
      <c r="AB1405" s="416"/>
    </row>
    <row r="1406" spans="1:28" s="419" customFormat="1" x14ac:dyDescent="0.2">
      <c r="A1406" s="500"/>
      <c r="K1406" s="416"/>
      <c r="L1406" s="416"/>
      <c r="M1406" s="416"/>
      <c r="N1406" s="416"/>
      <c r="O1406" s="416"/>
      <c r="P1406" s="416"/>
      <c r="Q1406" s="416"/>
      <c r="R1406" s="416"/>
      <c r="S1406" s="416"/>
      <c r="T1406" s="416"/>
      <c r="U1406" s="416"/>
      <c r="V1406" s="416"/>
      <c r="W1406" s="416"/>
      <c r="X1406" s="416"/>
      <c r="Y1406" s="416"/>
      <c r="Z1406" s="416"/>
      <c r="AA1406" s="416"/>
      <c r="AB1406" s="416"/>
    </row>
    <row r="1407" spans="1:28" s="419" customFormat="1" x14ac:dyDescent="0.2">
      <c r="A1407" s="500"/>
      <c r="K1407" s="416"/>
      <c r="L1407" s="416"/>
      <c r="M1407" s="416"/>
      <c r="N1407" s="416"/>
      <c r="O1407" s="416"/>
      <c r="P1407" s="416"/>
      <c r="Q1407" s="416"/>
      <c r="R1407" s="416"/>
      <c r="S1407" s="416"/>
      <c r="T1407" s="416"/>
      <c r="U1407" s="416"/>
      <c r="V1407" s="416"/>
      <c r="W1407" s="416"/>
      <c r="X1407" s="416"/>
      <c r="Y1407" s="416"/>
      <c r="Z1407" s="416"/>
      <c r="AA1407" s="416"/>
      <c r="AB1407" s="416"/>
    </row>
    <row r="1408" spans="1:28" s="419" customFormat="1" x14ac:dyDescent="0.2">
      <c r="A1408" s="500"/>
      <c r="K1408" s="416"/>
      <c r="L1408" s="416"/>
      <c r="M1408" s="416"/>
      <c r="N1408" s="416"/>
      <c r="O1408" s="416"/>
      <c r="P1408" s="416"/>
      <c r="Q1408" s="416"/>
      <c r="R1408" s="416"/>
      <c r="S1408" s="416"/>
      <c r="T1408" s="416"/>
      <c r="U1408" s="416"/>
      <c r="V1408" s="416"/>
      <c r="W1408" s="416"/>
      <c r="X1408" s="416"/>
      <c r="Y1408" s="416"/>
      <c r="Z1408" s="416"/>
      <c r="AA1408" s="416"/>
      <c r="AB1408" s="416"/>
    </row>
    <row r="1409" spans="1:28" s="419" customFormat="1" x14ac:dyDescent="0.2">
      <c r="A1409" s="500"/>
      <c r="K1409" s="416"/>
      <c r="L1409" s="416"/>
      <c r="M1409" s="416"/>
      <c r="N1409" s="416"/>
      <c r="O1409" s="416"/>
      <c r="P1409" s="416"/>
      <c r="Q1409" s="416"/>
      <c r="R1409" s="416"/>
      <c r="S1409" s="416"/>
      <c r="T1409" s="416"/>
      <c r="U1409" s="416"/>
      <c r="V1409" s="416"/>
      <c r="W1409" s="416"/>
      <c r="X1409" s="416"/>
      <c r="Y1409" s="416"/>
      <c r="Z1409" s="416"/>
      <c r="AA1409" s="416"/>
      <c r="AB1409" s="416"/>
    </row>
    <row r="1410" spans="1:28" s="419" customFormat="1" x14ac:dyDescent="0.2">
      <c r="A1410" s="500"/>
      <c r="K1410" s="416"/>
      <c r="L1410" s="416"/>
      <c r="M1410" s="416"/>
      <c r="N1410" s="416"/>
      <c r="O1410" s="416"/>
      <c r="P1410" s="416"/>
      <c r="Q1410" s="416"/>
      <c r="R1410" s="416"/>
      <c r="S1410" s="416"/>
      <c r="T1410" s="416"/>
      <c r="U1410" s="416"/>
      <c r="V1410" s="416"/>
      <c r="W1410" s="416"/>
      <c r="X1410" s="416"/>
      <c r="Y1410" s="416"/>
      <c r="Z1410" s="416"/>
      <c r="AA1410" s="416"/>
      <c r="AB1410" s="416"/>
    </row>
    <row r="1411" spans="1:28" s="419" customFormat="1" x14ac:dyDescent="0.2">
      <c r="A1411" s="500"/>
      <c r="K1411" s="416"/>
      <c r="L1411" s="416"/>
      <c r="M1411" s="416"/>
      <c r="N1411" s="416"/>
      <c r="O1411" s="416"/>
      <c r="P1411" s="416"/>
      <c r="Q1411" s="416"/>
      <c r="R1411" s="416"/>
      <c r="S1411" s="416"/>
      <c r="T1411" s="416"/>
      <c r="U1411" s="416"/>
      <c r="V1411" s="416"/>
      <c r="W1411" s="416"/>
      <c r="X1411" s="416"/>
      <c r="Y1411" s="416"/>
      <c r="Z1411" s="416"/>
      <c r="AA1411" s="416"/>
      <c r="AB1411" s="416"/>
    </row>
    <row r="1412" spans="1:28" s="419" customFormat="1" x14ac:dyDescent="0.2">
      <c r="A1412" s="500"/>
      <c r="K1412" s="416"/>
      <c r="L1412" s="416"/>
      <c r="M1412" s="416"/>
      <c r="N1412" s="416"/>
      <c r="O1412" s="416"/>
      <c r="P1412" s="416"/>
      <c r="Q1412" s="416"/>
      <c r="R1412" s="416"/>
      <c r="S1412" s="416"/>
      <c r="T1412" s="416"/>
      <c r="U1412" s="416"/>
      <c r="V1412" s="416"/>
      <c r="W1412" s="416"/>
      <c r="X1412" s="416"/>
      <c r="Y1412" s="416"/>
      <c r="Z1412" s="416"/>
      <c r="AA1412" s="416"/>
      <c r="AB1412" s="416"/>
    </row>
    <row r="1413" spans="1:28" s="419" customFormat="1" x14ac:dyDescent="0.2">
      <c r="A1413" s="500"/>
      <c r="K1413" s="416"/>
      <c r="L1413" s="416"/>
      <c r="M1413" s="416"/>
      <c r="N1413" s="416"/>
      <c r="O1413" s="416"/>
      <c r="P1413" s="416"/>
      <c r="Q1413" s="416"/>
      <c r="R1413" s="416"/>
      <c r="S1413" s="416"/>
      <c r="T1413" s="416"/>
      <c r="U1413" s="416"/>
      <c r="V1413" s="416"/>
      <c r="W1413" s="416"/>
      <c r="X1413" s="416"/>
      <c r="Y1413" s="416"/>
      <c r="Z1413" s="416"/>
      <c r="AA1413" s="416"/>
      <c r="AB1413" s="416"/>
    </row>
    <row r="1414" spans="1:28" s="419" customFormat="1" x14ac:dyDescent="0.2">
      <c r="A1414" s="500"/>
      <c r="K1414" s="416"/>
      <c r="L1414" s="416"/>
      <c r="M1414" s="416"/>
      <c r="N1414" s="416"/>
      <c r="O1414" s="416"/>
      <c r="P1414" s="416"/>
      <c r="Q1414" s="416"/>
      <c r="R1414" s="416"/>
      <c r="S1414" s="416"/>
      <c r="T1414" s="416"/>
      <c r="U1414" s="416"/>
      <c r="V1414" s="416"/>
      <c r="W1414" s="416"/>
      <c r="X1414" s="416"/>
      <c r="Y1414" s="416"/>
      <c r="Z1414" s="416"/>
      <c r="AA1414" s="416"/>
      <c r="AB1414" s="416"/>
    </row>
    <row r="1415" spans="1:28" s="419" customFormat="1" x14ac:dyDescent="0.2">
      <c r="A1415" s="500"/>
      <c r="K1415" s="416"/>
      <c r="L1415" s="416"/>
      <c r="M1415" s="416"/>
      <c r="N1415" s="416"/>
      <c r="O1415" s="416"/>
      <c r="P1415" s="416"/>
      <c r="Q1415" s="416"/>
      <c r="R1415" s="416"/>
      <c r="S1415" s="416"/>
      <c r="T1415" s="416"/>
      <c r="U1415" s="416"/>
      <c r="V1415" s="416"/>
      <c r="W1415" s="416"/>
      <c r="X1415" s="416"/>
      <c r="Y1415" s="416"/>
      <c r="Z1415" s="416"/>
      <c r="AA1415" s="416"/>
      <c r="AB1415" s="416"/>
    </row>
    <row r="1416" spans="1:28" s="419" customFormat="1" x14ac:dyDescent="0.2">
      <c r="A1416" s="500"/>
      <c r="K1416" s="416"/>
      <c r="L1416" s="416"/>
      <c r="M1416" s="416"/>
      <c r="N1416" s="416"/>
      <c r="O1416" s="416"/>
      <c r="P1416" s="416"/>
      <c r="Q1416" s="416"/>
      <c r="R1416" s="416"/>
      <c r="S1416" s="416"/>
      <c r="T1416" s="416"/>
      <c r="U1416" s="416"/>
      <c r="V1416" s="416"/>
      <c r="W1416" s="416"/>
      <c r="X1416" s="416"/>
      <c r="Y1416" s="416"/>
      <c r="Z1416" s="416"/>
      <c r="AA1416" s="416"/>
      <c r="AB1416" s="416"/>
    </row>
    <row r="1417" spans="1:28" s="419" customFormat="1" x14ac:dyDescent="0.2">
      <c r="A1417" s="500"/>
      <c r="K1417" s="416"/>
      <c r="L1417" s="416"/>
      <c r="M1417" s="416"/>
      <c r="N1417" s="416"/>
      <c r="O1417" s="416"/>
      <c r="P1417" s="416"/>
      <c r="Q1417" s="416"/>
      <c r="R1417" s="416"/>
      <c r="S1417" s="416"/>
      <c r="T1417" s="416"/>
      <c r="U1417" s="416"/>
      <c r="V1417" s="416"/>
      <c r="W1417" s="416"/>
      <c r="X1417" s="416"/>
      <c r="Y1417" s="416"/>
      <c r="Z1417" s="416"/>
      <c r="AA1417" s="416"/>
      <c r="AB1417" s="416"/>
    </row>
    <row r="1418" spans="1:28" s="419" customFormat="1" x14ac:dyDescent="0.2">
      <c r="A1418" s="500"/>
      <c r="K1418" s="416"/>
      <c r="L1418" s="416"/>
      <c r="M1418" s="416"/>
      <c r="N1418" s="416"/>
      <c r="O1418" s="416"/>
      <c r="P1418" s="416"/>
      <c r="Q1418" s="416"/>
      <c r="R1418" s="416"/>
      <c r="S1418" s="416"/>
      <c r="T1418" s="416"/>
      <c r="U1418" s="416"/>
      <c r="V1418" s="416"/>
      <c r="W1418" s="416"/>
      <c r="X1418" s="416"/>
      <c r="Y1418" s="416"/>
      <c r="Z1418" s="416"/>
      <c r="AA1418" s="416"/>
      <c r="AB1418" s="416"/>
    </row>
    <row r="1419" spans="1:28" s="419" customFormat="1" x14ac:dyDescent="0.2">
      <c r="A1419" s="500"/>
      <c r="K1419" s="416"/>
      <c r="L1419" s="416"/>
      <c r="M1419" s="416"/>
      <c r="N1419" s="416"/>
      <c r="O1419" s="416"/>
      <c r="P1419" s="416"/>
      <c r="Q1419" s="416"/>
      <c r="R1419" s="416"/>
      <c r="S1419" s="416"/>
      <c r="T1419" s="416"/>
      <c r="U1419" s="416"/>
      <c r="V1419" s="416"/>
      <c r="W1419" s="416"/>
      <c r="X1419" s="416"/>
      <c r="Y1419" s="416"/>
      <c r="Z1419" s="416"/>
      <c r="AA1419" s="416"/>
      <c r="AB1419" s="416"/>
    </row>
    <row r="1420" spans="1:28" s="419" customFormat="1" x14ac:dyDescent="0.2">
      <c r="A1420" s="500"/>
      <c r="K1420" s="416"/>
      <c r="L1420" s="416"/>
      <c r="M1420" s="416"/>
      <c r="N1420" s="416"/>
      <c r="O1420" s="416"/>
      <c r="P1420" s="416"/>
      <c r="Q1420" s="416"/>
      <c r="R1420" s="416"/>
      <c r="S1420" s="416"/>
      <c r="T1420" s="416"/>
      <c r="U1420" s="416"/>
      <c r="V1420" s="416"/>
      <c r="W1420" s="416"/>
      <c r="X1420" s="416"/>
      <c r="Y1420" s="416"/>
      <c r="Z1420" s="416"/>
      <c r="AA1420" s="416"/>
      <c r="AB1420" s="416"/>
    </row>
    <row r="1421" spans="1:28" s="419" customFormat="1" x14ac:dyDescent="0.2">
      <c r="A1421" s="500"/>
      <c r="K1421" s="416"/>
      <c r="L1421" s="416"/>
      <c r="M1421" s="416"/>
      <c r="N1421" s="416"/>
      <c r="O1421" s="416"/>
      <c r="P1421" s="416"/>
      <c r="Q1421" s="416"/>
      <c r="R1421" s="416"/>
      <c r="S1421" s="416"/>
      <c r="T1421" s="416"/>
      <c r="U1421" s="416"/>
      <c r="V1421" s="416"/>
      <c r="W1421" s="416"/>
      <c r="X1421" s="416"/>
      <c r="Y1421" s="416"/>
      <c r="Z1421" s="416"/>
      <c r="AA1421" s="416"/>
      <c r="AB1421" s="416"/>
    </row>
    <row r="1422" spans="1:28" s="419" customFormat="1" x14ac:dyDescent="0.2">
      <c r="A1422" s="500"/>
      <c r="K1422" s="416"/>
      <c r="L1422" s="416"/>
      <c r="M1422" s="416"/>
      <c r="N1422" s="416"/>
      <c r="O1422" s="416"/>
      <c r="P1422" s="416"/>
      <c r="Q1422" s="416"/>
      <c r="R1422" s="416"/>
      <c r="S1422" s="416"/>
      <c r="T1422" s="416"/>
      <c r="U1422" s="416"/>
      <c r="V1422" s="416"/>
      <c r="W1422" s="416"/>
      <c r="X1422" s="416"/>
      <c r="Y1422" s="416"/>
      <c r="Z1422" s="416"/>
      <c r="AA1422" s="416"/>
      <c r="AB1422" s="416"/>
    </row>
    <row r="1423" spans="1:28" s="419" customFormat="1" x14ac:dyDescent="0.2">
      <c r="A1423" s="500"/>
      <c r="K1423" s="416"/>
      <c r="L1423" s="416"/>
      <c r="M1423" s="416"/>
      <c r="N1423" s="416"/>
      <c r="O1423" s="416"/>
      <c r="P1423" s="416"/>
      <c r="Q1423" s="416"/>
      <c r="R1423" s="416"/>
      <c r="S1423" s="416"/>
      <c r="T1423" s="416"/>
      <c r="U1423" s="416"/>
      <c r="V1423" s="416"/>
      <c r="W1423" s="416"/>
      <c r="X1423" s="416"/>
      <c r="Y1423" s="416"/>
      <c r="Z1423" s="416"/>
      <c r="AA1423" s="416"/>
      <c r="AB1423" s="416"/>
    </row>
    <row r="1424" spans="1:28" s="419" customFormat="1" x14ac:dyDescent="0.2">
      <c r="A1424" s="500"/>
      <c r="K1424" s="416"/>
      <c r="L1424" s="416"/>
      <c r="M1424" s="416"/>
      <c r="N1424" s="416"/>
      <c r="O1424" s="416"/>
      <c r="P1424" s="416"/>
      <c r="Q1424" s="416"/>
      <c r="R1424" s="416"/>
      <c r="S1424" s="416"/>
      <c r="T1424" s="416"/>
      <c r="U1424" s="416"/>
      <c r="V1424" s="416"/>
      <c r="W1424" s="416"/>
      <c r="X1424" s="416"/>
      <c r="Y1424" s="416"/>
      <c r="Z1424" s="416"/>
      <c r="AA1424" s="416"/>
      <c r="AB1424" s="416"/>
    </row>
    <row r="1425" spans="1:28" s="419" customFormat="1" x14ac:dyDescent="0.2">
      <c r="A1425" s="500"/>
      <c r="K1425" s="416"/>
      <c r="L1425" s="416"/>
      <c r="M1425" s="416"/>
      <c r="N1425" s="416"/>
      <c r="O1425" s="416"/>
      <c r="P1425" s="416"/>
      <c r="Q1425" s="416"/>
      <c r="R1425" s="416"/>
      <c r="S1425" s="416"/>
      <c r="T1425" s="416"/>
      <c r="U1425" s="416"/>
      <c r="V1425" s="416"/>
      <c r="W1425" s="416"/>
      <c r="X1425" s="416"/>
      <c r="Y1425" s="416"/>
      <c r="Z1425" s="416"/>
      <c r="AA1425" s="416"/>
      <c r="AB1425" s="416"/>
    </row>
    <row r="1426" spans="1:28" s="419" customFormat="1" x14ac:dyDescent="0.2">
      <c r="A1426" s="500"/>
      <c r="K1426" s="416"/>
      <c r="L1426" s="416"/>
      <c r="M1426" s="416"/>
      <c r="N1426" s="416"/>
      <c r="O1426" s="416"/>
      <c r="P1426" s="416"/>
      <c r="Q1426" s="416"/>
      <c r="R1426" s="416"/>
      <c r="S1426" s="416"/>
      <c r="T1426" s="416"/>
      <c r="U1426" s="416"/>
      <c r="V1426" s="416"/>
      <c r="W1426" s="416"/>
      <c r="X1426" s="416"/>
      <c r="Y1426" s="416"/>
      <c r="Z1426" s="416"/>
      <c r="AA1426" s="416"/>
      <c r="AB1426" s="416"/>
    </row>
    <row r="1427" spans="1:28" s="419" customFormat="1" x14ac:dyDescent="0.2">
      <c r="A1427" s="500"/>
      <c r="K1427" s="416"/>
      <c r="L1427" s="416"/>
      <c r="M1427" s="416"/>
      <c r="N1427" s="416"/>
      <c r="O1427" s="416"/>
      <c r="P1427" s="416"/>
      <c r="Q1427" s="416"/>
      <c r="R1427" s="416"/>
      <c r="S1427" s="416"/>
      <c r="T1427" s="416"/>
      <c r="U1427" s="416"/>
      <c r="V1427" s="416"/>
      <c r="W1427" s="416"/>
      <c r="X1427" s="416"/>
      <c r="Y1427" s="416"/>
      <c r="Z1427" s="416"/>
      <c r="AA1427" s="416"/>
      <c r="AB1427" s="416"/>
    </row>
    <row r="1428" spans="1:28" s="419" customFormat="1" x14ac:dyDescent="0.2">
      <c r="A1428" s="500"/>
      <c r="K1428" s="416"/>
      <c r="L1428" s="416"/>
      <c r="M1428" s="416"/>
      <c r="N1428" s="416"/>
      <c r="O1428" s="416"/>
      <c r="P1428" s="416"/>
      <c r="Q1428" s="416"/>
      <c r="R1428" s="416"/>
      <c r="S1428" s="416"/>
      <c r="T1428" s="416"/>
      <c r="U1428" s="416"/>
      <c r="V1428" s="416"/>
      <c r="W1428" s="416"/>
      <c r="X1428" s="416"/>
      <c r="Y1428" s="416"/>
      <c r="Z1428" s="416"/>
      <c r="AA1428" s="416"/>
      <c r="AB1428" s="416"/>
    </row>
    <row r="1429" spans="1:28" s="419" customFormat="1" x14ac:dyDescent="0.2">
      <c r="A1429" s="500"/>
      <c r="K1429" s="416"/>
      <c r="L1429" s="416"/>
      <c r="M1429" s="416"/>
      <c r="N1429" s="416"/>
      <c r="O1429" s="416"/>
      <c r="P1429" s="416"/>
      <c r="Q1429" s="416"/>
      <c r="R1429" s="416"/>
      <c r="S1429" s="416"/>
      <c r="T1429" s="416"/>
      <c r="U1429" s="416"/>
      <c r="V1429" s="416"/>
      <c r="W1429" s="416"/>
      <c r="X1429" s="416"/>
      <c r="Y1429" s="416"/>
      <c r="Z1429" s="416"/>
      <c r="AA1429" s="416"/>
      <c r="AB1429" s="416"/>
    </row>
    <row r="1430" spans="1:28" s="419" customFormat="1" x14ac:dyDescent="0.2">
      <c r="A1430" s="500"/>
      <c r="K1430" s="416"/>
      <c r="L1430" s="416"/>
      <c r="M1430" s="416"/>
      <c r="N1430" s="416"/>
      <c r="O1430" s="416"/>
      <c r="P1430" s="416"/>
      <c r="Q1430" s="416"/>
      <c r="R1430" s="416"/>
      <c r="S1430" s="416"/>
      <c r="T1430" s="416"/>
      <c r="U1430" s="416"/>
      <c r="V1430" s="416"/>
      <c r="W1430" s="416"/>
      <c r="X1430" s="416"/>
      <c r="Y1430" s="416"/>
      <c r="Z1430" s="416"/>
      <c r="AA1430" s="416"/>
      <c r="AB1430" s="416"/>
    </row>
    <row r="1431" spans="1:28" s="419" customFormat="1" x14ac:dyDescent="0.2">
      <c r="A1431" s="500"/>
      <c r="K1431" s="416"/>
      <c r="L1431" s="416"/>
      <c r="M1431" s="416"/>
      <c r="N1431" s="416"/>
      <c r="O1431" s="416"/>
      <c r="P1431" s="416"/>
      <c r="Q1431" s="416"/>
      <c r="R1431" s="416"/>
      <c r="S1431" s="416"/>
      <c r="T1431" s="416"/>
      <c r="U1431" s="416"/>
      <c r="V1431" s="416"/>
      <c r="W1431" s="416"/>
      <c r="X1431" s="416"/>
      <c r="Y1431" s="416"/>
      <c r="Z1431" s="416"/>
      <c r="AA1431" s="416"/>
      <c r="AB1431" s="416"/>
    </row>
    <row r="1432" spans="1:28" s="419" customFormat="1" x14ac:dyDescent="0.2">
      <c r="A1432" s="500"/>
      <c r="K1432" s="416"/>
      <c r="L1432" s="416"/>
      <c r="M1432" s="416"/>
      <c r="N1432" s="416"/>
      <c r="O1432" s="416"/>
      <c r="P1432" s="416"/>
      <c r="Q1432" s="416"/>
      <c r="R1432" s="416"/>
      <c r="S1432" s="416"/>
      <c r="T1432" s="416"/>
      <c r="U1432" s="416"/>
      <c r="V1432" s="416"/>
      <c r="W1432" s="416"/>
      <c r="X1432" s="416"/>
      <c r="Y1432" s="416"/>
      <c r="Z1432" s="416"/>
      <c r="AA1432" s="416"/>
      <c r="AB1432" s="416"/>
    </row>
    <row r="1433" spans="1:28" s="419" customFormat="1" x14ac:dyDescent="0.2">
      <c r="A1433" s="500"/>
      <c r="K1433" s="416"/>
      <c r="L1433" s="416"/>
      <c r="M1433" s="416"/>
      <c r="N1433" s="416"/>
      <c r="O1433" s="416"/>
      <c r="P1433" s="416"/>
      <c r="Q1433" s="416"/>
      <c r="R1433" s="416"/>
      <c r="S1433" s="416"/>
      <c r="T1433" s="416"/>
      <c r="U1433" s="416"/>
      <c r="V1433" s="416"/>
      <c r="W1433" s="416"/>
      <c r="X1433" s="416"/>
      <c r="Y1433" s="416"/>
      <c r="Z1433" s="416"/>
      <c r="AA1433" s="416"/>
      <c r="AB1433" s="416"/>
    </row>
    <row r="1434" spans="1:28" s="419" customFormat="1" x14ac:dyDescent="0.2">
      <c r="A1434" s="500"/>
      <c r="K1434" s="416"/>
      <c r="L1434" s="416"/>
      <c r="M1434" s="416"/>
      <c r="N1434" s="416"/>
      <c r="O1434" s="416"/>
      <c r="P1434" s="416"/>
      <c r="Q1434" s="416"/>
      <c r="R1434" s="416"/>
      <c r="S1434" s="416"/>
      <c r="T1434" s="416"/>
      <c r="U1434" s="416"/>
      <c r="V1434" s="416"/>
      <c r="W1434" s="416"/>
      <c r="X1434" s="416"/>
      <c r="Y1434" s="416"/>
      <c r="Z1434" s="416"/>
      <c r="AA1434" s="416"/>
      <c r="AB1434" s="416"/>
    </row>
    <row r="1435" spans="1:28" s="419" customFormat="1" x14ac:dyDescent="0.2">
      <c r="A1435" s="500"/>
      <c r="K1435" s="416"/>
      <c r="L1435" s="416"/>
      <c r="M1435" s="416"/>
      <c r="N1435" s="416"/>
      <c r="O1435" s="416"/>
      <c r="P1435" s="416"/>
      <c r="Q1435" s="416"/>
      <c r="R1435" s="416"/>
      <c r="S1435" s="416"/>
      <c r="T1435" s="416"/>
      <c r="U1435" s="416"/>
      <c r="V1435" s="416"/>
      <c r="W1435" s="416"/>
      <c r="X1435" s="416"/>
      <c r="Y1435" s="416"/>
      <c r="Z1435" s="416"/>
      <c r="AA1435" s="416"/>
      <c r="AB1435" s="416"/>
    </row>
    <row r="1436" spans="1:28" s="419" customFormat="1" x14ac:dyDescent="0.2">
      <c r="A1436" s="500"/>
      <c r="K1436" s="416"/>
      <c r="L1436" s="416"/>
      <c r="M1436" s="416"/>
      <c r="N1436" s="416"/>
      <c r="O1436" s="416"/>
      <c r="P1436" s="416"/>
      <c r="Q1436" s="416"/>
      <c r="R1436" s="416"/>
      <c r="S1436" s="416"/>
      <c r="T1436" s="416"/>
      <c r="U1436" s="416"/>
      <c r="V1436" s="416"/>
      <c r="W1436" s="416"/>
      <c r="X1436" s="416"/>
      <c r="Y1436" s="416"/>
      <c r="Z1436" s="416"/>
      <c r="AA1436" s="416"/>
      <c r="AB1436" s="416"/>
    </row>
    <row r="1437" spans="1:28" s="419" customFormat="1" x14ac:dyDescent="0.2">
      <c r="A1437" s="500"/>
      <c r="K1437" s="416"/>
      <c r="L1437" s="416"/>
      <c r="M1437" s="416"/>
      <c r="N1437" s="416"/>
      <c r="O1437" s="416"/>
      <c r="P1437" s="416"/>
      <c r="Q1437" s="416"/>
      <c r="R1437" s="416"/>
      <c r="S1437" s="416"/>
      <c r="T1437" s="416"/>
      <c r="U1437" s="416"/>
      <c r="V1437" s="416"/>
      <c r="W1437" s="416"/>
      <c r="X1437" s="416"/>
      <c r="Y1437" s="416"/>
      <c r="Z1437" s="416"/>
      <c r="AA1437" s="416"/>
      <c r="AB1437" s="416"/>
    </row>
    <row r="1438" spans="1:28" s="419" customFormat="1" x14ac:dyDescent="0.2">
      <c r="A1438" s="500"/>
      <c r="K1438" s="416"/>
      <c r="L1438" s="416"/>
      <c r="M1438" s="416"/>
      <c r="N1438" s="416"/>
      <c r="O1438" s="416"/>
      <c r="P1438" s="416"/>
      <c r="Q1438" s="416"/>
      <c r="R1438" s="416"/>
      <c r="S1438" s="416"/>
      <c r="T1438" s="416"/>
      <c r="U1438" s="416"/>
      <c r="V1438" s="416"/>
      <c r="W1438" s="416"/>
      <c r="X1438" s="416"/>
      <c r="Y1438" s="416"/>
      <c r="Z1438" s="416"/>
      <c r="AA1438" s="416"/>
      <c r="AB1438" s="416"/>
    </row>
    <row r="1439" spans="1:28" s="419" customFormat="1" x14ac:dyDescent="0.2">
      <c r="A1439" s="500"/>
      <c r="K1439" s="416"/>
      <c r="L1439" s="416"/>
      <c r="M1439" s="416"/>
      <c r="N1439" s="416"/>
      <c r="O1439" s="416"/>
      <c r="P1439" s="416"/>
      <c r="Q1439" s="416"/>
      <c r="R1439" s="416"/>
      <c r="S1439" s="416"/>
      <c r="T1439" s="416"/>
      <c r="U1439" s="416"/>
      <c r="V1439" s="416"/>
      <c r="W1439" s="416"/>
      <c r="X1439" s="416"/>
      <c r="Y1439" s="416"/>
      <c r="Z1439" s="416"/>
      <c r="AA1439" s="416"/>
      <c r="AB1439" s="416"/>
    </row>
    <row r="1440" spans="1:28" s="419" customFormat="1" x14ac:dyDescent="0.2">
      <c r="A1440" s="500"/>
      <c r="K1440" s="416"/>
      <c r="L1440" s="416"/>
      <c r="M1440" s="416"/>
      <c r="N1440" s="416"/>
      <c r="O1440" s="416"/>
      <c r="P1440" s="416"/>
      <c r="Q1440" s="416"/>
      <c r="R1440" s="416"/>
      <c r="S1440" s="416"/>
      <c r="T1440" s="416"/>
      <c r="U1440" s="416"/>
      <c r="V1440" s="416"/>
      <c r="W1440" s="416"/>
      <c r="X1440" s="416"/>
      <c r="Y1440" s="416"/>
      <c r="Z1440" s="416"/>
      <c r="AA1440" s="416"/>
      <c r="AB1440" s="416"/>
    </row>
    <row r="1441" spans="1:28" s="419" customFormat="1" x14ac:dyDescent="0.2">
      <c r="A1441" s="500"/>
      <c r="K1441" s="416"/>
      <c r="L1441" s="416"/>
      <c r="M1441" s="416"/>
      <c r="N1441" s="416"/>
      <c r="O1441" s="416"/>
      <c r="P1441" s="416"/>
      <c r="Q1441" s="416"/>
      <c r="R1441" s="416"/>
      <c r="S1441" s="416"/>
      <c r="T1441" s="416"/>
      <c r="U1441" s="416"/>
      <c r="V1441" s="416"/>
      <c r="W1441" s="416"/>
      <c r="X1441" s="416"/>
      <c r="Y1441" s="416"/>
      <c r="Z1441" s="416"/>
      <c r="AA1441" s="416"/>
      <c r="AB1441" s="416"/>
    </row>
    <row r="1442" spans="1:28" s="419" customFormat="1" x14ac:dyDescent="0.2">
      <c r="A1442" s="500"/>
      <c r="K1442" s="416"/>
      <c r="L1442" s="416"/>
      <c r="M1442" s="416"/>
      <c r="N1442" s="416"/>
      <c r="O1442" s="416"/>
      <c r="P1442" s="416"/>
      <c r="Q1442" s="416"/>
      <c r="R1442" s="416"/>
      <c r="S1442" s="416"/>
      <c r="T1442" s="416"/>
      <c r="U1442" s="416"/>
      <c r="V1442" s="416"/>
      <c r="W1442" s="416"/>
      <c r="X1442" s="416"/>
      <c r="Y1442" s="416"/>
      <c r="Z1442" s="416"/>
      <c r="AA1442" s="416"/>
      <c r="AB1442" s="416"/>
    </row>
    <row r="1443" spans="1:28" s="419" customFormat="1" x14ac:dyDescent="0.2">
      <c r="A1443" s="500"/>
      <c r="K1443" s="416"/>
      <c r="L1443" s="416"/>
      <c r="M1443" s="416"/>
      <c r="N1443" s="416"/>
      <c r="O1443" s="416"/>
      <c r="P1443" s="416"/>
      <c r="Q1443" s="416"/>
      <c r="R1443" s="416"/>
      <c r="S1443" s="416"/>
      <c r="T1443" s="416"/>
      <c r="U1443" s="416"/>
      <c r="V1443" s="416"/>
      <c r="W1443" s="416"/>
      <c r="X1443" s="416"/>
      <c r="Y1443" s="416"/>
      <c r="Z1443" s="416"/>
      <c r="AA1443" s="416"/>
      <c r="AB1443" s="416"/>
    </row>
    <row r="1444" spans="1:28" s="419" customFormat="1" x14ac:dyDescent="0.2">
      <c r="A1444" s="500"/>
      <c r="K1444" s="416"/>
      <c r="L1444" s="416"/>
      <c r="M1444" s="416"/>
      <c r="N1444" s="416"/>
      <c r="O1444" s="416"/>
      <c r="P1444" s="416"/>
      <c r="Q1444" s="416"/>
      <c r="R1444" s="416"/>
      <c r="S1444" s="416"/>
      <c r="T1444" s="416"/>
      <c r="U1444" s="416"/>
      <c r="V1444" s="416"/>
      <c r="W1444" s="416"/>
      <c r="X1444" s="416"/>
      <c r="Y1444" s="416"/>
      <c r="Z1444" s="416"/>
      <c r="AA1444" s="416"/>
      <c r="AB1444" s="416"/>
    </row>
    <row r="1445" spans="1:28" s="419" customFormat="1" x14ac:dyDescent="0.2">
      <c r="A1445" s="500"/>
      <c r="K1445" s="416"/>
      <c r="L1445" s="416"/>
      <c r="M1445" s="416"/>
      <c r="N1445" s="416"/>
      <c r="O1445" s="416"/>
      <c r="P1445" s="416"/>
      <c r="Q1445" s="416"/>
      <c r="R1445" s="416"/>
      <c r="S1445" s="416"/>
      <c r="T1445" s="416"/>
      <c r="U1445" s="416"/>
      <c r="V1445" s="416"/>
      <c r="W1445" s="416"/>
      <c r="X1445" s="416"/>
      <c r="Y1445" s="416"/>
      <c r="Z1445" s="416"/>
      <c r="AA1445" s="416"/>
      <c r="AB1445" s="416"/>
    </row>
    <row r="1446" spans="1:28" s="419" customFormat="1" x14ac:dyDescent="0.2">
      <c r="A1446" s="500"/>
      <c r="K1446" s="416"/>
      <c r="L1446" s="416"/>
      <c r="M1446" s="416"/>
      <c r="N1446" s="416"/>
      <c r="O1446" s="416"/>
      <c r="P1446" s="416"/>
      <c r="Q1446" s="416"/>
      <c r="R1446" s="416"/>
      <c r="S1446" s="416"/>
      <c r="T1446" s="416"/>
      <c r="U1446" s="416"/>
      <c r="V1446" s="416"/>
      <c r="W1446" s="416"/>
      <c r="X1446" s="416"/>
      <c r="Y1446" s="416"/>
      <c r="Z1446" s="416"/>
      <c r="AA1446" s="416"/>
      <c r="AB1446" s="416"/>
    </row>
    <row r="1447" spans="1:28" s="419" customFormat="1" x14ac:dyDescent="0.2">
      <c r="A1447" s="500"/>
      <c r="K1447" s="416"/>
      <c r="L1447" s="416"/>
      <c r="M1447" s="416"/>
      <c r="N1447" s="416"/>
      <c r="O1447" s="416"/>
      <c r="P1447" s="416"/>
      <c r="Q1447" s="416"/>
      <c r="R1447" s="416"/>
      <c r="S1447" s="416"/>
      <c r="T1447" s="416"/>
      <c r="U1447" s="416"/>
      <c r="V1447" s="416"/>
      <c r="W1447" s="416"/>
      <c r="X1447" s="416"/>
      <c r="Y1447" s="416"/>
      <c r="Z1447" s="416"/>
      <c r="AA1447" s="416"/>
      <c r="AB1447" s="416"/>
    </row>
    <row r="1448" spans="1:28" s="419" customFormat="1" x14ac:dyDescent="0.2">
      <c r="A1448" s="500"/>
      <c r="K1448" s="416"/>
      <c r="L1448" s="416"/>
      <c r="M1448" s="416"/>
      <c r="N1448" s="416"/>
      <c r="O1448" s="416"/>
      <c r="P1448" s="416"/>
      <c r="Q1448" s="416"/>
      <c r="R1448" s="416"/>
      <c r="S1448" s="416"/>
      <c r="T1448" s="416"/>
      <c r="U1448" s="416"/>
      <c r="V1448" s="416"/>
      <c r="W1448" s="416"/>
      <c r="X1448" s="416"/>
      <c r="Y1448" s="416"/>
      <c r="Z1448" s="416"/>
      <c r="AA1448" s="416"/>
      <c r="AB1448" s="416"/>
    </row>
    <row r="1449" spans="1:28" s="419" customFormat="1" x14ac:dyDescent="0.2">
      <c r="A1449" s="500"/>
      <c r="K1449" s="416"/>
      <c r="L1449" s="416"/>
      <c r="M1449" s="416"/>
      <c r="N1449" s="416"/>
      <c r="O1449" s="416"/>
      <c r="P1449" s="416"/>
      <c r="Q1449" s="416"/>
      <c r="R1449" s="416"/>
      <c r="S1449" s="416"/>
      <c r="T1449" s="416"/>
      <c r="U1449" s="416"/>
      <c r="V1449" s="416"/>
      <c r="W1449" s="416"/>
      <c r="X1449" s="416"/>
      <c r="Y1449" s="416"/>
      <c r="Z1449" s="416"/>
      <c r="AA1449" s="416"/>
      <c r="AB1449" s="416"/>
    </row>
    <row r="1450" spans="1:28" s="419" customFormat="1" x14ac:dyDescent="0.2">
      <c r="A1450" s="500"/>
      <c r="K1450" s="416"/>
      <c r="L1450" s="416"/>
      <c r="M1450" s="416"/>
      <c r="N1450" s="416"/>
      <c r="O1450" s="416"/>
      <c r="P1450" s="416"/>
      <c r="Q1450" s="416"/>
      <c r="R1450" s="416"/>
      <c r="S1450" s="416"/>
      <c r="T1450" s="416"/>
      <c r="U1450" s="416"/>
      <c r="V1450" s="416"/>
      <c r="W1450" s="416"/>
      <c r="X1450" s="416"/>
      <c r="Y1450" s="416"/>
      <c r="Z1450" s="416"/>
      <c r="AA1450" s="416"/>
      <c r="AB1450" s="416"/>
    </row>
    <row r="1451" spans="1:28" s="419" customFormat="1" x14ac:dyDescent="0.2">
      <c r="A1451" s="500"/>
      <c r="K1451" s="416"/>
      <c r="L1451" s="416"/>
      <c r="M1451" s="416"/>
      <c r="N1451" s="416"/>
      <c r="O1451" s="416"/>
      <c r="P1451" s="416"/>
      <c r="Q1451" s="416"/>
      <c r="R1451" s="416"/>
      <c r="S1451" s="416"/>
      <c r="T1451" s="416"/>
      <c r="U1451" s="416"/>
      <c r="V1451" s="416"/>
      <c r="W1451" s="416"/>
      <c r="X1451" s="416"/>
      <c r="Y1451" s="416"/>
      <c r="Z1451" s="416"/>
      <c r="AA1451" s="416"/>
      <c r="AB1451" s="416"/>
    </row>
    <row r="1452" spans="1:28" s="419" customFormat="1" x14ac:dyDescent="0.2">
      <c r="A1452" s="500"/>
      <c r="K1452" s="416"/>
      <c r="L1452" s="416"/>
      <c r="M1452" s="416"/>
      <c r="N1452" s="416"/>
      <c r="O1452" s="416"/>
      <c r="P1452" s="416"/>
      <c r="Q1452" s="416"/>
      <c r="R1452" s="416"/>
      <c r="S1452" s="416"/>
      <c r="T1452" s="416"/>
      <c r="U1452" s="416"/>
      <c r="V1452" s="416"/>
      <c r="W1452" s="416"/>
      <c r="X1452" s="416"/>
      <c r="Y1452" s="416"/>
      <c r="Z1452" s="416"/>
      <c r="AA1452" s="416"/>
      <c r="AB1452" s="416"/>
    </row>
    <row r="1453" spans="1:28" s="419" customFormat="1" x14ac:dyDescent="0.2">
      <c r="A1453" s="500"/>
      <c r="K1453" s="416"/>
      <c r="L1453" s="416"/>
      <c r="M1453" s="416"/>
      <c r="N1453" s="416"/>
      <c r="O1453" s="416"/>
      <c r="P1453" s="416"/>
      <c r="Q1453" s="416"/>
      <c r="R1453" s="416"/>
      <c r="S1453" s="416"/>
      <c r="T1453" s="416"/>
      <c r="U1453" s="416"/>
      <c r="V1453" s="416"/>
      <c r="W1453" s="416"/>
      <c r="X1453" s="416"/>
      <c r="Y1453" s="416"/>
      <c r="Z1453" s="416"/>
      <c r="AA1453" s="416"/>
      <c r="AB1453" s="416"/>
    </row>
    <row r="1454" spans="1:28" s="419" customFormat="1" x14ac:dyDescent="0.2">
      <c r="A1454" s="500"/>
      <c r="K1454" s="416"/>
      <c r="L1454" s="416"/>
      <c r="M1454" s="416"/>
      <c r="N1454" s="416"/>
      <c r="O1454" s="416"/>
      <c r="P1454" s="416"/>
      <c r="Q1454" s="416"/>
      <c r="R1454" s="416"/>
      <c r="S1454" s="416"/>
      <c r="T1454" s="416"/>
      <c r="U1454" s="416"/>
      <c r="V1454" s="416"/>
      <c r="W1454" s="416"/>
      <c r="X1454" s="416"/>
      <c r="Y1454" s="416"/>
      <c r="Z1454" s="416"/>
      <c r="AA1454" s="416"/>
      <c r="AB1454" s="416"/>
    </row>
    <row r="1455" spans="1:28" s="419" customFormat="1" x14ac:dyDescent="0.2">
      <c r="A1455" s="500"/>
      <c r="K1455" s="416"/>
      <c r="L1455" s="416"/>
      <c r="M1455" s="416"/>
      <c r="N1455" s="416"/>
      <c r="O1455" s="416"/>
      <c r="P1455" s="416"/>
      <c r="Q1455" s="416"/>
      <c r="R1455" s="416"/>
      <c r="S1455" s="416"/>
      <c r="T1455" s="416"/>
      <c r="U1455" s="416"/>
      <c r="V1455" s="416"/>
      <c r="W1455" s="416"/>
      <c r="X1455" s="416"/>
      <c r="Y1455" s="416"/>
      <c r="Z1455" s="416"/>
      <c r="AA1455" s="416"/>
      <c r="AB1455" s="416"/>
    </row>
    <row r="1456" spans="1:28" s="419" customFormat="1" x14ac:dyDescent="0.2">
      <c r="A1456" s="500"/>
      <c r="K1456" s="416"/>
      <c r="L1456" s="416"/>
      <c r="M1456" s="416"/>
      <c r="N1456" s="416"/>
      <c r="O1456" s="416"/>
      <c r="P1456" s="416"/>
      <c r="Q1456" s="416"/>
      <c r="R1456" s="416"/>
      <c r="S1456" s="416"/>
      <c r="T1456" s="416"/>
      <c r="U1456" s="416"/>
      <c r="V1456" s="416"/>
      <c r="W1456" s="416"/>
      <c r="X1456" s="416"/>
      <c r="Y1456" s="416"/>
      <c r="Z1456" s="416"/>
      <c r="AA1456" s="416"/>
      <c r="AB1456" s="416"/>
    </row>
    <row r="1457" spans="1:28" s="419" customFormat="1" x14ac:dyDescent="0.2">
      <c r="A1457" s="500"/>
      <c r="K1457" s="416"/>
      <c r="L1457" s="416"/>
      <c r="M1457" s="416"/>
      <c r="N1457" s="416"/>
      <c r="O1457" s="416"/>
      <c r="P1457" s="416"/>
      <c r="Q1457" s="416"/>
      <c r="R1457" s="416"/>
      <c r="S1457" s="416"/>
      <c r="T1457" s="416"/>
      <c r="U1457" s="416"/>
      <c r="V1457" s="416"/>
      <c r="W1457" s="416"/>
      <c r="X1457" s="416"/>
      <c r="Y1457" s="416"/>
      <c r="Z1457" s="416"/>
      <c r="AA1457" s="416"/>
      <c r="AB1457" s="416"/>
    </row>
    <row r="1458" spans="1:28" s="419" customFormat="1" x14ac:dyDescent="0.2">
      <c r="A1458" s="500"/>
      <c r="K1458" s="416"/>
      <c r="L1458" s="416"/>
      <c r="M1458" s="416"/>
      <c r="N1458" s="416"/>
      <c r="O1458" s="416"/>
      <c r="P1458" s="416"/>
      <c r="Q1458" s="416"/>
      <c r="R1458" s="416"/>
      <c r="S1458" s="416"/>
      <c r="T1458" s="416"/>
      <c r="U1458" s="416"/>
      <c r="V1458" s="416"/>
      <c r="W1458" s="416"/>
      <c r="X1458" s="416"/>
      <c r="Y1458" s="416"/>
      <c r="Z1458" s="416"/>
      <c r="AA1458" s="416"/>
      <c r="AB1458" s="416"/>
    </row>
    <row r="1459" spans="1:28" s="419" customFormat="1" x14ac:dyDescent="0.2">
      <c r="A1459" s="500"/>
      <c r="K1459" s="416"/>
      <c r="L1459" s="416"/>
      <c r="M1459" s="416"/>
      <c r="N1459" s="416"/>
      <c r="O1459" s="416"/>
      <c r="P1459" s="416"/>
      <c r="Q1459" s="416"/>
      <c r="R1459" s="416"/>
      <c r="S1459" s="416"/>
      <c r="T1459" s="416"/>
      <c r="U1459" s="416"/>
      <c r="V1459" s="416"/>
      <c r="W1459" s="416"/>
      <c r="X1459" s="416"/>
      <c r="Y1459" s="416"/>
      <c r="Z1459" s="416"/>
      <c r="AA1459" s="416"/>
      <c r="AB1459" s="416"/>
    </row>
    <row r="1460" spans="1:28" s="419" customFormat="1" x14ac:dyDescent="0.2">
      <c r="A1460" s="500"/>
      <c r="K1460" s="416"/>
      <c r="L1460" s="416"/>
      <c r="M1460" s="416"/>
      <c r="N1460" s="416"/>
      <c r="O1460" s="416"/>
      <c r="P1460" s="416"/>
      <c r="Q1460" s="416"/>
      <c r="R1460" s="416"/>
      <c r="S1460" s="416"/>
      <c r="T1460" s="416"/>
      <c r="U1460" s="416"/>
      <c r="V1460" s="416"/>
      <c r="W1460" s="416"/>
      <c r="X1460" s="416"/>
      <c r="Y1460" s="416"/>
      <c r="Z1460" s="416"/>
      <c r="AA1460" s="416"/>
      <c r="AB1460" s="416"/>
    </row>
    <row r="1461" spans="1:28" s="419" customFormat="1" x14ac:dyDescent="0.2">
      <c r="A1461" s="500"/>
      <c r="K1461" s="416"/>
      <c r="L1461" s="416"/>
      <c r="M1461" s="416"/>
      <c r="N1461" s="416"/>
      <c r="O1461" s="416"/>
      <c r="P1461" s="416"/>
      <c r="Q1461" s="416"/>
      <c r="R1461" s="416"/>
      <c r="S1461" s="416"/>
      <c r="T1461" s="416"/>
      <c r="U1461" s="416"/>
      <c r="V1461" s="416"/>
      <c r="W1461" s="416"/>
      <c r="X1461" s="416"/>
      <c r="Y1461" s="416"/>
      <c r="Z1461" s="416"/>
      <c r="AA1461" s="416"/>
      <c r="AB1461" s="416"/>
    </row>
    <row r="1462" spans="1:28" s="419" customFormat="1" x14ac:dyDescent="0.2">
      <c r="A1462" s="500"/>
      <c r="K1462" s="416"/>
      <c r="L1462" s="416"/>
      <c r="M1462" s="416"/>
      <c r="N1462" s="416"/>
      <c r="O1462" s="416"/>
      <c r="P1462" s="416"/>
      <c r="Q1462" s="416"/>
      <c r="R1462" s="416"/>
      <c r="S1462" s="416"/>
      <c r="T1462" s="416"/>
      <c r="U1462" s="416"/>
      <c r="V1462" s="416"/>
      <c r="W1462" s="416"/>
      <c r="X1462" s="416"/>
      <c r="Y1462" s="416"/>
      <c r="Z1462" s="416"/>
      <c r="AA1462" s="416"/>
      <c r="AB1462" s="416"/>
    </row>
    <row r="1463" spans="1:28" s="419" customFormat="1" x14ac:dyDescent="0.2">
      <c r="A1463" s="500"/>
      <c r="K1463" s="416"/>
      <c r="L1463" s="416"/>
      <c r="M1463" s="416"/>
      <c r="N1463" s="416"/>
      <c r="O1463" s="416"/>
      <c r="P1463" s="416"/>
      <c r="Q1463" s="416"/>
      <c r="R1463" s="416"/>
      <c r="S1463" s="416"/>
      <c r="T1463" s="416"/>
      <c r="U1463" s="416"/>
      <c r="V1463" s="416"/>
      <c r="W1463" s="416"/>
      <c r="X1463" s="416"/>
      <c r="Y1463" s="416"/>
      <c r="Z1463" s="416"/>
      <c r="AA1463" s="416"/>
      <c r="AB1463" s="416"/>
    </row>
    <row r="1464" spans="1:28" s="419" customFormat="1" x14ac:dyDescent="0.2">
      <c r="A1464" s="500"/>
      <c r="K1464" s="416"/>
      <c r="L1464" s="416"/>
      <c r="M1464" s="416"/>
      <c r="N1464" s="416"/>
      <c r="O1464" s="416"/>
      <c r="P1464" s="416"/>
      <c r="Q1464" s="416"/>
      <c r="R1464" s="416"/>
      <c r="S1464" s="416"/>
      <c r="T1464" s="416"/>
      <c r="U1464" s="416"/>
      <c r="V1464" s="416"/>
      <c r="W1464" s="416"/>
      <c r="X1464" s="416"/>
      <c r="Y1464" s="416"/>
      <c r="Z1464" s="416"/>
      <c r="AA1464" s="416"/>
      <c r="AB1464" s="416"/>
    </row>
    <row r="1465" spans="1:28" s="419" customFormat="1" x14ac:dyDescent="0.2">
      <c r="A1465" s="500"/>
      <c r="K1465" s="416"/>
      <c r="L1465" s="416"/>
      <c r="M1465" s="416"/>
      <c r="N1465" s="416"/>
      <c r="O1465" s="416"/>
      <c r="P1465" s="416"/>
      <c r="Q1465" s="416"/>
      <c r="R1465" s="416"/>
      <c r="S1465" s="416"/>
      <c r="T1465" s="416"/>
      <c r="U1465" s="416"/>
      <c r="V1465" s="416"/>
      <c r="W1465" s="416"/>
      <c r="X1465" s="416"/>
      <c r="Y1465" s="416"/>
      <c r="Z1465" s="416"/>
      <c r="AA1465" s="416"/>
      <c r="AB1465" s="416"/>
    </row>
    <row r="1466" spans="1:28" s="419" customFormat="1" x14ac:dyDescent="0.2">
      <c r="A1466" s="500"/>
      <c r="K1466" s="416"/>
      <c r="L1466" s="416"/>
      <c r="M1466" s="416"/>
      <c r="N1466" s="416"/>
      <c r="O1466" s="416"/>
      <c r="P1466" s="416"/>
      <c r="Q1466" s="416"/>
      <c r="R1466" s="416"/>
      <c r="S1466" s="416"/>
      <c r="T1466" s="416"/>
      <c r="U1466" s="416"/>
      <c r="V1466" s="416"/>
      <c r="W1466" s="416"/>
      <c r="X1466" s="416"/>
      <c r="Y1466" s="416"/>
      <c r="Z1466" s="416"/>
      <c r="AA1466" s="416"/>
      <c r="AB1466" s="416"/>
    </row>
    <row r="1467" spans="1:28" s="419" customFormat="1" x14ac:dyDescent="0.2">
      <c r="A1467" s="500"/>
      <c r="K1467" s="416"/>
      <c r="L1467" s="416"/>
      <c r="M1467" s="416"/>
      <c r="N1467" s="416"/>
      <c r="O1467" s="416"/>
      <c r="P1467" s="416"/>
      <c r="Q1467" s="416"/>
      <c r="R1467" s="416"/>
      <c r="S1467" s="416"/>
      <c r="T1467" s="416"/>
      <c r="U1467" s="416"/>
      <c r="V1467" s="416"/>
      <c r="W1467" s="416"/>
      <c r="X1467" s="416"/>
      <c r="Y1467" s="416"/>
      <c r="Z1467" s="416"/>
      <c r="AA1467" s="416"/>
      <c r="AB1467" s="416"/>
    </row>
    <row r="1468" spans="1:28" s="419" customFormat="1" x14ac:dyDescent="0.2">
      <c r="A1468" s="500"/>
      <c r="K1468" s="416"/>
      <c r="L1468" s="416"/>
      <c r="M1468" s="416"/>
      <c r="N1468" s="416"/>
      <c r="O1468" s="416"/>
      <c r="P1468" s="416"/>
      <c r="Q1468" s="416"/>
      <c r="R1468" s="416"/>
      <c r="S1468" s="416"/>
      <c r="T1468" s="416"/>
      <c r="U1468" s="416"/>
      <c r="V1468" s="416"/>
      <c r="W1468" s="416"/>
      <c r="X1468" s="416"/>
      <c r="Y1468" s="416"/>
      <c r="Z1468" s="416"/>
      <c r="AA1468" s="416"/>
      <c r="AB1468" s="416"/>
    </row>
    <row r="1469" spans="1:28" s="419" customFormat="1" x14ac:dyDescent="0.2">
      <c r="A1469" s="500"/>
      <c r="K1469" s="416"/>
      <c r="L1469" s="416"/>
      <c r="M1469" s="416"/>
      <c r="N1469" s="416"/>
      <c r="O1469" s="416"/>
      <c r="P1469" s="416"/>
      <c r="Q1469" s="416"/>
      <c r="R1469" s="416"/>
      <c r="S1469" s="416"/>
      <c r="T1469" s="416"/>
      <c r="U1469" s="416"/>
      <c r="V1469" s="416"/>
      <c r="W1469" s="416"/>
      <c r="X1469" s="416"/>
      <c r="Y1469" s="416"/>
      <c r="Z1469" s="416"/>
      <c r="AA1469" s="416"/>
      <c r="AB1469" s="416"/>
    </row>
    <row r="1470" spans="1:28" s="419" customFormat="1" x14ac:dyDescent="0.2">
      <c r="A1470" s="500"/>
      <c r="K1470" s="416"/>
      <c r="L1470" s="416"/>
      <c r="M1470" s="416"/>
      <c r="N1470" s="416"/>
      <c r="O1470" s="416"/>
      <c r="P1470" s="416"/>
      <c r="Q1470" s="416"/>
      <c r="R1470" s="416"/>
      <c r="S1470" s="416"/>
      <c r="T1470" s="416"/>
      <c r="U1470" s="416"/>
      <c r="V1470" s="416"/>
      <c r="W1470" s="416"/>
      <c r="X1470" s="416"/>
      <c r="Y1470" s="416"/>
      <c r="Z1470" s="416"/>
      <c r="AA1470" s="416"/>
      <c r="AB1470" s="416"/>
    </row>
    <row r="1471" spans="1:28" s="419" customFormat="1" x14ac:dyDescent="0.2">
      <c r="A1471" s="500"/>
      <c r="K1471" s="416"/>
      <c r="L1471" s="416"/>
      <c r="M1471" s="416"/>
      <c r="N1471" s="416"/>
      <c r="O1471" s="416"/>
      <c r="P1471" s="416"/>
      <c r="Q1471" s="416"/>
      <c r="R1471" s="416"/>
      <c r="S1471" s="416"/>
      <c r="T1471" s="416"/>
      <c r="U1471" s="416"/>
      <c r="V1471" s="416"/>
      <c r="W1471" s="416"/>
      <c r="X1471" s="416"/>
      <c r="Y1471" s="416"/>
      <c r="Z1471" s="416"/>
      <c r="AA1471" s="416"/>
      <c r="AB1471" s="416"/>
    </row>
    <row r="1472" spans="1:28" s="419" customFormat="1" x14ac:dyDescent="0.2">
      <c r="A1472" s="500"/>
      <c r="K1472" s="416"/>
      <c r="L1472" s="416"/>
      <c r="M1472" s="416"/>
      <c r="N1472" s="416"/>
      <c r="O1472" s="416"/>
      <c r="P1472" s="416"/>
      <c r="Q1472" s="416"/>
      <c r="R1472" s="416"/>
      <c r="S1472" s="416"/>
      <c r="T1472" s="416"/>
      <c r="U1472" s="416"/>
      <c r="V1472" s="416"/>
      <c r="W1472" s="416"/>
      <c r="X1472" s="416"/>
      <c r="Y1472" s="416"/>
      <c r="Z1472" s="416"/>
      <c r="AA1472" s="416"/>
      <c r="AB1472" s="416"/>
    </row>
    <row r="1473" spans="1:28" s="419" customFormat="1" x14ac:dyDescent="0.2">
      <c r="A1473" s="500"/>
      <c r="K1473" s="416"/>
      <c r="L1473" s="416"/>
      <c r="M1473" s="416"/>
      <c r="N1473" s="416"/>
      <c r="O1473" s="416"/>
      <c r="P1473" s="416"/>
      <c r="Q1473" s="416"/>
      <c r="R1473" s="416"/>
      <c r="S1473" s="416"/>
      <c r="T1473" s="416"/>
      <c r="U1473" s="416"/>
      <c r="V1473" s="416"/>
      <c r="W1473" s="416"/>
      <c r="X1473" s="416"/>
      <c r="Y1473" s="416"/>
      <c r="Z1473" s="416"/>
      <c r="AA1473" s="416"/>
      <c r="AB1473" s="416"/>
    </row>
    <row r="1474" spans="1:28" s="419" customFormat="1" x14ac:dyDescent="0.2">
      <c r="A1474" s="500"/>
      <c r="K1474" s="416"/>
      <c r="L1474" s="416"/>
      <c r="M1474" s="416"/>
      <c r="N1474" s="416"/>
      <c r="O1474" s="416"/>
      <c r="P1474" s="416"/>
      <c r="Q1474" s="416"/>
      <c r="R1474" s="416"/>
      <c r="S1474" s="416"/>
      <c r="T1474" s="416"/>
      <c r="U1474" s="416"/>
      <c r="V1474" s="416"/>
      <c r="W1474" s="416"/>
      <c r="X1474" s="416"/>
      <c r="Y1474" s="416"/>
      <c r="Z1474" s="416"/>
      <c r="AA1474" s="416"/>
      <c r="AB1474" s="416"/>
    </row>
    <row r="1475" spans="1:28" s="419" customFormat="1" x14ac:dyDescent="0.2">
      <c r="A1475" s="500"/>
      <c r="K1475" s="416"/>
      <c r="L1475" s="416"/>
      <c r="M1475" s="416"/>
      <c r="N1475" s="416"/>
      <c r="O1475" s="416"/>
      <c r="P1475" s="416"/>
      <c r="Q1475" s="416"/>
      <c r="R1475" s="416"/>
      <c r="S1475" s="416"/>
      <c r="T1475" s="416"/>
      <c r="U1475" s="416"/>
      <c r="V1475" s="416"/>
      <c r="W1475" s="416"/>
      <c r="X1475" s="416"/>
      <c r="Y1475" s="416"/>
      <c r="Z1475" s="416"/>
      <c r="AA1475" s="416"/>
      <c r="AB1475" s="416"/>
    </row>
    <row r="1476" spans="1:28" s="419" customFormat="1" x14ac:dyDescent="0.2">
      <c r="A1476" s="500"/>
      <c r="K1476" s="416"/>
      <c r="L1476" s="416"/>
      <c r="M1476" s="416"/>
      <c r="N1476" s="416"/>
      <c r="O1476" s="416"/>
      <c r="P1476" s="416"/>
      <c r="Q1476" s="416"/>
      <c r="R1476" s="416"/>
      <c r="S1476" s="416"/>
      <c r="T1476" s="416"/>
      <c r="U1476" s="416"/>
      <c r="V1476" s="416"/>
      <c r="W1476" s="416"/>
      <c r="X1476" s="416"/>
      <c r="Y1476" s="416"/>
      <c r="Z1476" s="416"/>
      <c r="AA1476" s="416"/>
      <c r="AB1476" s="416"/>
    </row>
    <row r="1477" spans="1:28" s="419" customFormat="1" x14ac:dyDescent="0.2">
      <c r="A1477" s="500"/>
      <c r="K1477" s="416"/>
      <c r="L1477" s="416"/>
      <c r="M1477" s="416"/>
      <c r="N1477" s="416"/>
      <c r="O1477" s="416"/>
      <c r="P1477" s="416"/>
      <c r="Q1477" s="416"/>
      <c r="R1477" s="416"/>
      <c r="S1477" s="416"/>
      <c r="T1477" s="416"/>
      <c r="U1477" s="416"/>
      <c r="V1477" s="416"/>
      <c r="W1477" s="416"/>
      <c r="X1477" s="416"/>
      <c r="Y1477" s="416"/>
      <c r="Z1477" s="416"/>
      <c r="AA1477" s="416"/>
      <c r="AB1477" s="416"/>
    </row>
    <row r="1478" spans="1:28" s="419" customFormat="1" x14ac:dyDescent="0.2">
      <c r="A1478" s="500"/>
      <c r="K1478" s="416"/>
      <c r="L1478" s="416"/>
      <c r="M1478" s="416"/>
      <c r="N1478" s="416"/>
      <c r="O1478" s="416"/>
      <c r="P1478" s="416"/>
      <c r="Q1478" s="416"/>
      <c r="R1478" s="416"/>
      <c r="S1478" s="416"/>
      <c r="T1478" s="416"/>
      <c r="U1478" s="416"/>
      <c r="V1478" s="416"/>
      <c r="W1478" s="416"/>
      <c r="X1478" s="416"/>
      <c r="Y1478" s="416"/>
      <c r="Z1478" s="416"/>
      <c r="AA1478" s="416"/>
      <c r="AB1478" s="416"/>
    </row>
    <row r="1479" spans="1:28" s="419" customFormat="1" x14ac:dyDescent="0.2">
      <c r="A1479" s="500"/>
      <c r="K1479" s="416"/>
      <c r="L1479" s="416"/>
      <c r="M1479" s="416"/>
      <c r="N1479" s="416"/>
      <c r="O1479" s="416"/>
      <c r="P1479" s="416"/>
      <c r="Q1479" s="416"/>
      <c r="R1479" s="416"/>
      <c r="S1479" s="416"/>
      <c r="T1479" s="416"/>
      <c r="U1479" s="416"/>
      <c r="V1479" s="416"/>
      <c r="W1479" s="416"/>
      <c r="X1479" s="416"/>
      <c r="Y1479" s="416"/>
      <c r="Z1479" s="416"/>
      <c r="AA1479" s="416"/>
      <c r="AB1479" s="416"/>
    </row>
    <row r="1480" spans="1:28" s="419" customFormat="1" x14ac:dyDescent="0.2">
      <c r="A1480" s="500"/>
      <c r="K1480" s="416"/>
      <c r="L1480" s="416"/>
      <c r="M1480" s="416"/>
      <c r="N1480" s="416"/>
      <c r="O1480" s="416"/>
      <c r="P1480" s="416"/>
      <c r="Q1480" s="416"/>
      <c r="R1480" s="416"/>
      <c r="S1480" s="416"/>
      <c r="T1480" s="416"/>
      <c r="U1480" s="416"/>
      <c r="V1480" s="416"/>
      <c r="W1480" s="416"/>
      <c r="X1480" s="416"/>
      <c r="Y1480" s="416"/>
      <c r="Z1480" s="416"/>
      <c r="AA1480" s="416"/>
      <c r="AB1480" s="416"/>
    </row>
    <row r="1481" spans="1:28" s="419" customFormat="1" x14ac:dyDescent="0.2">
      <c r="A1481" s="500"/>
      <c r="K1481" s="416"/>
      <c r="L1481" s="416"/>
      <c r="M1481" s="416"/>
      <c r="N1481" s="416"/>
      <c r="O1481" s="416"/>
      <c r="P1481" s="416"/>
      <c r="Q1481" s="416"/>
      <c r="R1481" s="416"/>
      <c r="S1481" s="416"/>
      <c r="T1481" s="416"/>
      <c r="U1481" s="416"/>
      <c r="V1481" s="416"/>
      <c r="W1481" s="416"/>
      <c r="X1481" s="416"/>
      <c r="Y1481" s="416"/>
      <c r="Z1481" s="416"/>
      <c r="AA1481" s="416"/>
      <c r="AB1481" s="416"/>
    </row>
    <row r="1482" spans="1:28" s="419" customFormat="1" x14ac:dyDescent="0.2">
      <c r="A1482" s="500"/>
      <c r="K1482" s="416"/>
      <c r="L1482" s="416"/>
      <c r="M1482" s="416"/>
      <c r="N1482" s="416"/>
      <c r="O1482" s="416"/>
      <c r="P1482" s="416"/>
      <c r="Q1482" s="416"/>
      <c r="R1482" s="416"/>
      <c r="S1482" s="416"/>
      <c r="T1482" s="416"/>
      <c r="U1482" s="416"/>
      <c r="V1482" s="416"/>
      <c r="W1482" s="416"/>
      <c r="X1482" s="416"/>
      <c r="Y1482" s="416"/>
      <c r="Z1482" s="416"/>
      <c r="AA1482" s="416"/>
      <c r="AB1482" s="416"/>
    </row>
    <row r="1483" spans="1:28" s="419" customFormat="1" x14ac:dyDescent="0.2">
      <c r="A1483" s="500"/>
      <c r="K1483" s="416"/>
      <c r="L1483" s="416"/>
      <c r="M1483" s="416"/>
      <c r="N1483" s="416"/>
      <c r="O1483" s="416"/>
      <c r="P1483" s="416"/>
      <c r="Q1483" s="416"/>
      <c r="R1483" s="416"/>
      <c r="S1483" s="416"/>
      <c r="T1483" s="416"/>
      <c r="U1483" s="416"/>
      <c r="V1483" s="416"/>
      <c r="W1483" s="416"/>
      <c r="X1483" s="416"/>
      <c r="Y1483" s="416"/>
      <c r="Z1483" s="416"/>
      <c r="AA1483" s="416"/>
      <c r="AB1483" s="416"/>
    </row>
    <row r="1484" spans="1:28" s="419" customFormat="1" x14ac:dyDescent="0.2">
      <c r="A1484" s="500"/>
      <c r="K1484" s="416"/>
      <c r="L1484" s="416"/>
      <c r="M1484" s="416"/>
      <c r="N1484" s="416"/>
      <c r="O1484" s="416"/>
      <c r="P1484" s="416"/>
      <c r="Q1484" s="416"/>
      <c r="R1484" s="416"/>
      <c r="S1484" s="416"/>
      <c r="T1484" s="416"/>
      <c r="U1484" s="416"/>
      <c r="V1484" s="416"/>
      <c r="W1484" s="416"/>
      <c r="X1484" s="416"/>
      <c r="Y1484" s="416"/>
      <c r="Z1484" s="416"/>
      <c r="AA1484" s="416"/>
      <c r="AB1484" s="416"/>
    </row>
    <row r="1485" spans="1:28" s="419" customFormat="1" x14ac:dyDescent="0.2">
      <c r="A1485" s="500"/>
      <c r="K1485" s="416"/>
      <c r="L1485" s="416"/>
      <c r="M1485" s="416"/>
      <c r="N1485" s="416"/>
      <c r="O1485" s="416"/>
      <c r="P1485" s="416"/>
      <c r="Q1485" s="416"/>
      <c r="R1485" s="416"/>
      <c r="S1485" s="416"/>
      <c r="T1485" s="416"/>
      <c r="U1485" s="416"/>
      <c r="V1485" s="416"/>
      <c r="W1485" s="416"/>
      <c r="X1485" s="416"/>
      <c r="Y1485" s="416"/>
      <c r="Z1485" s="416"/>
      <c r="AA1485" s="416"/>
      <c r="AB1485" s="416"/>
    </row>
    <row r="1486" spans="1:28" s="419" customFormat="1" x14ac:dyDescent="0.2">
      <c r="A1486" s="500"/>
      <c r="K1486" s="416"/>
      <c r="L1486" s="416"/>
      <c r="M1486" s="416"/>
      <c r="N1486" s="416"/>
      <c r="O1486" s="416"/>
      <c r="P1486" s="416"/>
      <c r="Q1486" s="416"/>
      <c r="R1486" s="416"/>
      <c r="S1486" s="416"/>
      <c r="T1486" s="416"/>
      <c r="U1486" s="416"/>
      <c r="V1486" s="416"/>
      <c r="W1486" s="416"/>
      <c r="X1486" s="416"/>
      <c r="Y1486" s="416"/>
      <c r="Z1486" s="416"/>
      <c r="AA1486" s="416"/>
      <c r="AB1486" s="416"/>
    </row>
    <row r="1487" spans="1:28" s="419" customFormat="1" x14ac:dyDescent="0.2">
      <c r="A1487" s="500"/>
      <c r="K1487" s="416"/>
      <c r="L1487" s="416"/>
      <c r="M1487" s="416"/>
      <c r="N1487" s="416"/>
      <c r="O1487" s="416"/>
      <c r="P1487" s="416"/>
      <c r="Q1487" s="416"/>
      <c r="R1487" s="416"/>
      <c r="S1487" s="416"/>
      <c r="T1487" s="416"/>
      <c r="U1487" s="416"/>
      <c r="V1487" s="416"/>
      <c r="W1487" s="416"/>
      <c r="X1487" s="416"/>
      <c r="Y1487" s="416"/>
      <c r="Z1487" s="416"/>
      <c r="AA1487" s="416"/>
      <c r="AB1487" s="416"/>
    </row>
    <row r="1488" spans="1:28" s="419" customFormat="1" x14ac:dyDescent="0.2">
      <c r="A1488" s="500"/>
      <c r="K1488" s="416"/>
      <c r="L1488" s="416"/>
      <c r="M1488" s="416"/>
      <c r="N1488" s="416"/>
      <c r="O1488" s="416"/>
      <c r="P1488" s="416"/>
      <c r="Q1488" s="416"/>
      <c r="R1488" s="416"/>
      <c r="S1488" s="416"/>
      <c r="T1488" s="416"/>
      <c r="U1488" s="416"/>
      <c r="V1488" s="416"/>
      <c r="W1488" s="416"/>
      <c r="X1488" s="416"/>
      <c r="Y1488" s="416"/>
      <c r="Z1488" s="416"/>
      <c r="AA1488" s="416"/>
      <c r="AB1488" s="416"/>
    </row>
    <row r="1489" spans="1:28" s="419" customFormat="1" x14ac:dyDescent="0.2">
      <c r="A1489" s="500"/>
      <c r="K1489" s="416"/>
      <c r="L1489" s="416"/>
      <c r="M1489" s="416"/>
      <c r="N1489" s="416"/>
      <c r="O1489" s="416"/>
      <c r="P1489" s="416"/>
      <c r="Q1489" s="416"/>
      <c r="R1489" s="416"/>
      <c r="S1489" s="416"/>
      <c r="T1489" s="416"/>
      <c r="U1489" s="416"/>
      <c r="V1489" s="416"/>
      <c r="W1489" s="416"/>
      <c r="X1489" s="416"/>
      <c r="Y1489" s="416"/>
      <c r="Z1489" s="416"/>
      <c r="AA1489" s="416"/>
      <c r="AB1489" s="416"/>
    </row>
    <row r="1490" spans="1:28" s="419" customFormat="1" x14ac:dyDescent="0.2">
      <c r="A1490" s="500"/>
      <c r="K1490" s="416"/>
      <c r="L1490" s="416"/>
      <c r="M1490" s="416"/>
      <c r="N1490" s="416"/>
      <c r="O1490" s="416"/>
      <c r="P1490" s="416"/>
      <c r="Q1490" s="416"/>
      <c r="R1490" s="416"/>
      <c r="S1490" s="416"/>
      <c r="T1490" s="416"/>
      <c r="U1490" s="416"/>
      <c r="V1490" s="416"/>
      <c r="W1490" s="416"/>
      <c r="X1490" s="416"/>
      <c r="Y1490" s="416"/>
      <c r="Z1490" s="416"/>
      <c r="AA1490" s="416"/>
      <c r="AB1490" s="416"/>
    </row>
    <row r="1491" spans="1:28" s="419" customFormat="1" x14ac:dyDescent="0.2">
      <c r="A1491" s="500"/>
      <c r="K1491" s="416"/>
      <c r="L1491" s="416"/>
      <c r="M1491" s="416"/>
      <c r="N1491" s="416"/>
      <c r="O1491" s="416"/>
      <c r="P1491" s="416"/>
      <c r="Q1491" s="416"/>
      <c r="R1491" s="416"/>
      <c r="S1491" s="416"/>
      <c r="T1491" s="416"/>
      <c r="U1491" s="416"/>
      <c r="V1491" s="416"/>
      <c r="W1491" s="416"/>
      <c r="X1491" s="416"/>
      <c r="Y1491" s="416"/>
      <c r="Z1491" s="416"/>
      <c r="AA1491" s="416"/>
      <c r="AB1491" s="416"/>
    </row>
    <row r="1492" spans="1:28" s="419" customFormat="1" x14ac:dyDescent="0.2">
      <c r="A1492" s="500"/>
      <c r="K1492" s="416"/>
      <c r="L1492" s="416"/>
      <c r="M1492" s="416"/>
      <c r="N1492" s="416"/>
      <c r="O1492" s="416"/>
      <c r="P1492" s="416"/>
      <c r="Q1492" s="416"/>
      <c r="R1492" s="416"/>
      <c r="S1492" s="416"/>
      <c r="T1492" s="416"/>
      <c r="U1492" s="416"/>
      <c r="V1492" s="416"/>
      <c r="W1492" s="416"/>
      <c r="X1492" s="416"/>
      <c r="Y1492" s="416"/>
      <c r="Z1492" s="416"/>
      <c r="AA1492" s="416"/>
      <c r="AB1492" s="416"/>
    </row>
    <row r="1493" spans="1:28" s="419" customFormat="1" x14ac:dyDescent="0.2">
      <c r="A1493" s="500"/>
      <c r="K1493" s="416"/>
      <c r="L1493" s="416"/>
      <c r="M1493" s="416"/>
      <c r="N1493" s="416"/>
      <c r="O1493" s="416"/>
      <c r="P1493" s="416"/>
      <c r="Q1493" s="416"/>
      <c r="R1493" s="416"/>
      <c r="S1493" s="416"/>
      <c r="T1493" s="416"/>
      <c r="U1493" s="416"/>
      <c r="V1493" s="416"/>
      <c r="W1493" s="416"/>
      <c r="X1493" s="416"/>
      <c r="Y1493" s="416"/>
      <c r="Z1493" s="416"/>
      <c r="AA1493" s="416"/>
      <c r="AB1493" s="416"/>
    </row>
    <row r="1494" spans="1:28" s="419" customFormat="1" x14ac:dyDescent="0.2">
      <c r="A1494" s="500"/>
      <c r="K1494" s="416"/>
      <c r="L1494" s="416"/>
      <c r="M1494" s="416"/>
      <c r="N1494" s="416"/>
      <c r="O1494" s="416"/>
      <c r="P1494" s="416"/>
      <c r="Q1494" s="416"/>
      <c r="R1494" s="416"/>
      <c r="S1494" s="416"/>
      <c r="T1494" s="416"/>
      <c r="U1494" s="416"/>
      <c r="V1494" s="416"/>
      <c r="W1494" s="416"/>
      <c r="X1494" s="416"/>
      <c r="Y1494" s="416"/>
      <c r="Z1494" s="416"/>
      <c r="AA1494" s="416"/>
      <c r="AB1494" s="416"/>
    </row>
    <row r="1495" spans="1:28" s="419" customFormat="1" x14ac:dyDescent="0.2">
      <c r="A1495" s="500"/>
      <c r="K1495" s="416"/>
      <c r="L1495" s="416"/>
      <c r="M1495" s="416"/>
      <c r="N1495" s="416"/>
      <c r="O1495" s="416"/>
      <c r="P1495" s="416"/>
      <c r="Q1495" s="416"/>
      <c r="R1495" s="416"/>
      <c r="S1495" s="416"/>
      <c r="T1495" s="416"/>
      <c r="U1495" s="416"/>
      <c r="V1495" s="416"/>
      <c r="W1495" s="416"/>
      <c r="X1495" s="416"/>
      <c r="Y1495" s="416"/>
      <c r="Z1495" s="416"/>
      <c r="AA1495" s="416"/>
      <c r="AB1495" s="416"/>
    </row>
    <row r="1496" spans="1:28" s="419" customFormat="1" x14ac:dyDescent="0.2">
      <c r="A1496" s="500"/>
      <c r="K1496" s="416"/>
      <c r="L1496" s="416"/>
      <c r="M1496" s="416"/>
      <c r="N1496" s="416"/>
      <c r="O1496" s="416"/>
      <c r="P1496" s="416"/>
      <c r="Q1496" s="416"/>
      <c r="R1496" s="416"/>
      <c r="S1496" s="416"/>
      <c r="T1496" s="416"/>
      <c r="U1496" s="416"/>
      <c r="V1496" s="416"/>
      <c r="W1496" s="416"/>
      <c r="X1496" s="416"/>
      <c r="Y1496" s="416"/>
      <c r="Z1496" s="416"/>
      <c r="AA1496" s="416"/>
      <c r="AB1496" s="416"/>
    </row>
    <row r="1497" spans="1:28" s="419" customFormat="1" x14ac:dyDescent="0.2">
      <c r="A1497" s="500"/>
      <c r="K1497" s="416"/>
      <c r="L1497" s="416"/>
      <c r="M1497" s="416"/>
      <c r="N1497" s="416"/>
      <c r="O1497" s="416"/>
      <c r="P1497" s="416"/>
      <c r="Q1497" s="416"/>
      <c r="R1497" s="416"/>
      <c r="S1497" s="416"/>
      <c r="T1497" s="416"/>
      <c r="U1497" s="416"/>
      <c r="V1497" s="416"/>
      <c r="W1497" s="416"/>
      <c r="X1497" s="416"/>
      <c r="Y1497" s="416"/>
      <c r="Z1497" s="416"/>
      <c r="AA1497" s="416"/>
      <c r="AB1497" s="416"/>
    </row>
    <row r="1498" spans="1:28" s="419" customFormat="1" x14ac:dyDescent="0.2">
      <c r="A1498" s="500"/>
      <c r="K1498" s="416"/>
      <c r="L1498" s="416"/>
      <c r="M1498" s="416"/>
      <c r="N1498" s="416"/>
      <c r="O1498" s="416"/>
      <c r="P1498" s="416"/>
      <c r="Q1498" s="416"/>
      <c r="R1498" s="416"/>
      <c r="S1498" s="416"/>
      <c r="T1498" s="416"/>
      <c r="U1498" s="416"/>
      <c r="V1498" s="416"/>
      <c r="W1498" s="416"/>
      <c r="X1498" s="416"/>
      <c r="Y1498" s="416"/>
      <c r="Z1498" s="416"/>
      <c r="AA1498" s="416"/>
      <c r="AB1498" s="416"/>
    </row>
    <row r="1499" spans="1:28" s="419" customFormat="1" x14ac:dyDescent="0.2">
      <c r="A1499" s="500"/>
      <c r="K1499" s="416"/>
      <c r="L1499" s="416"/>
      <c r="M1499" s="416"/>
      <c r="N1499" s="416"/>
      <c r="O1499" s="416"/>
      <c r="P1499" s="416"/>
      <c r="Q1499" s="416"/>
      <c r="R1499" s="416"/>
      <c r="S1499" s="416"/>
      <c r="T1499" s="416"/>
      <c r="U1499" s="416"/>
      <c r="V1499" s="416"/>
      <c r="W1499" s="416"/>
      <c r="X1499" s="416"/>
      <c r="Y1499" s="416"/>
      <c r="Z1499" s="416"/>
      <c r="AA1499" s="416"/>
      <c r="AB1499" s="416"/>
    </row>
    <row r="1500" spans="1:28" s="419" customFormat="1" x14ac:dyDescent="0.2">
      <c r="A1500" s="500"/>
      <c r="K1500" s="416"/>
      <c r="L1500" s="416"/>
      <c r="M1500" s="416"/>
      <c r="N1500" s="416"/>
      <c r="O1500" s="416"/>
      <c r="P1500" s="416"/>
      <c r="Q1500" s="416"/>
      <c r="R1500" s="416"/>
      <c r="S1500" s="416"/>
      <c r="T1500" s="416"/>
      <c r="U1500" s="416"/>
      <c r="V1500" s="416"/>
      <c r="W1500" s="416"/>
      <c r="X1500" s="416"/>
      <c r="Y1500" s="416"/>
      <c r="Z1500" s="416"/>
      <c r="AA1500" s="416"/>
      <c r="AB1500" s="416"/>
    </row>
    <row r="1501" spans="1:28" s="419" customFormat="1" x14ac:dyDescent="0.2">
      <c r="A1501" s="500"/>
      <c r="K1501" s="416"/>
      <c r="L1501" s="416"/>
      <c r="M1501" s="416"/>
      <c r="N1501" s="416"/>
      <c r="O1501" s="416"/>
      <c r="P1501" s="416"/>
      <c r="Q1501" s="416"/>
      <c r="R1501" s="416"/>
      <c r="S1501" s="416"/>
      <c r="T1501" s="416"/>
      <c r="U1501" s="416"/>
      <c r="V1501" s="416"/>
      <c r="W1501" s="416"/>
      <c r="X1501" s="416"/>
      <c r="Y1501" s="416"/>
      <c r="Z1501" s="416"/>
      <c r="AA1501" s="416"/>
      <c r="AB1501" s="416"/>
    </row>
    <row r="1502" spans="1:28" s="419" customFormat="1" x14ac:dyDescent="0.2">
      <c r="A1502" s="500"/>
      <c r="K1502" s="416"/>
      <c r="L1502" s="416"/>
      <c r="M1502" s="416"/>
      <c r="N1502" s="416"/>
      <c r="O1502" s="416"/>
      <c r="P1502" s="416"/>
      <c r="Q1502" s="416"/>
      <c r="R1502" s="416"/>
      <c r="S1502" s="416"/>
      <c r="T1502" s="416"/>
      <c r="U1502" s="416"/>
      <c r="V1502" s="416"/>
      <c r="W1502" s="416"/>
      <c r="X1502" s="416"/>
      <c r="Y1502" s="416"/>
      <c r="Z1502" s="416"/>
      <c r="AA1502" s="416"/>
      <c r="AB1502" s="416"/>
    </row>
    <row r="1503" spans="1:28" s="419" customFormat="1" x14ac:dyDescent="0.2">
      <c r="A1503" s="500"/>
      <c r="K1503" s="416"/>
      <c r="L1503" s="416"/>
      <c r="M1503" s="416"/>
      <c r="N1503" s="416"/>
      <c r="O1503" s="416"/>
      <c r="P1503" s="416"/>
      <c r="Q1503" s="416"/>
      <c r="R1503" s="416"/>
      <c r="S1503" s="416"/>
      <c r="T1503" s="416"/>
      <c r="U1503" s="416"/>
      <c r="V1503" s="416"/>
      <c r="W1503" s="416"/>
      <c r="X1503" s="416"/>
      <c r="Y1503" s="416"/>
      <c r="Z1503" s="416"/>
      <c r="AA1503" s="416"/>
      <c r="AB1503" s="416"/>
    </row>
    <row r="1504" spans="1:28" s="419" customFormat="1" x14ac:dyDescent="0.2">
      <c r="A1504" s="500"/>
      <c r="K1504" s="416"/>
      <c r="L1504" s="416"/>
      <c r="M1504" s="416"/>
      <c r="N1504" s="416"/>
      <c r="O1504" s="416"/>
      <c r="P1504" s="416"/>
      <c r="Q1504" s="416"/>
      <c r="R1504" s="416"/>
      <c r="S1504" s="416"/>
      <c r="T1504" s="416"/>
      <c r="U1504" s="416"/>
      <c r="V1504" s="416"/>
      <c r="W1504" s="416"/>
      <c r="X1504" s="416"/>
      <c r="Y1504" s="416"/>
      <c r="Z1504" s="416"/>
      <c r="AA1504" s="416"/>
      <c r="AB1504" s="416"/>
    </row>
    <row r="1505" spans="1:28" s="419" customFormat="1" x14ac:dyDescent="0.2">
      <c r="A1505" s="500"/>
      <c r="K1505" s="416"/>
      <c r="L1505" s="416"/>
      <c r="M1505" s="416"/>
      <c r="N1505" s="416"/>
      <c r="O1505" s="416"/>
      <c r="P1505" s="416"/>
      <c r="Q1505" s="416"/>
      <c r="R1505" s="416"/>
      <c r="S1505" s="416"/>
      <c r="T1505" s="416"/>
      <c r="U1505" s="416"/>
      <c r="V1505" s="416"/>
      <c r="W1505" s="416"/>
      <c r="X1505" s="416"/>
      <c r="Y1505" s="416"/>
      <c r="Z1505" s="416"/>
      <c r="AA1505" s="416"/>
      <c r="AB1505" s="416"/>
    </row>
    <row r="1506" spans="1:28" s="419" customFormat="1" x14ac:dyDescent="0.2">
      <c r="A1506" s="500"/>
      <c r="K1506" s="416"/>
      <c r="L1506" s="416"/>
      <c r="M1506" s="416"/>
      <c r="N1506" s="416"/>
      <c r="O1506" s="416"/>
      <c r="P1506" s="416"/>
      <c r="Q1506" s="416"/>
      <c r="R1506" s="416"/>
      <c r="S1506" s="416"/>
      <c r="T1506" s="416"/>
      <c r="U1506" s="416"/>
      <c r="V1506" s="416"/>
      <c r="W1506" s="416"/>
      <c r="X1506" s="416"/>
      <c r="Y1506" s="416"/>
      <c r="Z1506" s="416"/>
      <c r="AA1506" s="416"/>
      <c r="AB1506" s="416"/>
    </row>
    <row r="1507" spans="1:28" s="419" customFormat="1" x14ac:dyDescent="0.2">
      <c r="A1507" s="500"/>
      <c r="K1507" s="416"/>
      <c r="L1507" s="416"/>
      <c r="M1507" s="416"/>
      <c r="N1507" s="416"/>
      <c r="O1507" s="416"/>
      <c r="P1507" s="416"/>
      <c r="Q1507" s="416"/>
      <c r="R1507" s="416"/>
      <c r="S1507" s="416"/>
      <c r="T1507" s="416"/>
      <c r="U1507" s="416"/>
      <c r="V1507" s="416"/>
      <c r="W1507" s="416"/>
      <c r="X1507" s="416"/>
      <c r="Y1507" s="416"/>
      <c r="Z1507" s="416"/>
      <c r="AA1507" s="416"/>
      <c r="AB1507" s="416"/>
    </row>
    <row r="1508" spans="1:28" s="419" customFormat="1" x14ac:dyDescent="0.2">
      <c r="A1508" s="500"/>
      <c r="K1508" s="416"/>
      <c r="L1508" s="416"/>
      <c r="M1508" s="416"/>
      <c r="N1508" s="416"/>
      <c r="O1508" s="416"/>
      <c r="P1508" s="416"/>
      <c r="Q1508" s="416"/>
      <c r="R1508" s="416"/>
      <c r="S1508" s="416"/>
      <c r="T1508" s="416"/>
      <c r="U1508" s="416"/>
      <c r="V1508" s="416"/>
      <c r="W1508" s="416"/>
      <c r="X1508" s="416"/>
      <c r="Y1508" s="416"/>
      <c r="Z1508" s="416"/>
      <c r="AA1508" s="416"/>
      <c r="AB1508" s="416"/>
    </row>
    <row r="1509" spans="1:28" s="419" customFormat="1" x14ac:dyDescent="0.2">
      <c r="A1509" s="500"/>
      <c r="K1509" s="416"/>
      <c r="L1509" s="416"/>
      <c r="M1509" s="416"/>
      <c r="N1509" s="416"/>
      <c r="O1509" s="416"/>
      <c r="P1509" s="416"/>
      <c r="Q1509" s="416"/>
      <c r="R1509" s="416"/>
      <c r="S1509" s="416"/>
      <c r="T1509" s="416"/>
      <c r="U1509" s="416"/>
      <c r="V1509" s="416"/>
      <c r="W1509" s="416"/>
      <c r="X1509" s="416"/>
      <c r="Y1509" s="416"/>
      <c r="Z1509" s="416"/>
      <c r="AA1509" s="416"/>
      <c r="AB1509" s="416"/>
    </row>
    <row r="1510" spans="1:28" s="419" customFormat="1" x14ac:dyDescent="0.2">
      <c r="A1510" s="500"/>
      <c r="K1510" s="416"/>
      <c r="L1510" s="416"/>
      <c r="M1510" s="416"/>
      <c r="N1510" s="416"/>
      <c r="O1510" s="416"/>
      <c r="P1510" s="416"/>
      <c r="Q1510" s="416"/>
      <c r="R1510" s="416"/>
      <c r="S1510" s="416"/>
      <c r="T1510" s="416"/>
      <c r="U1510" s="416"/>
      <c r="V1510" s="416"/>
      <c r="W1510" s="416"/>
      <c r="X1510" s="416"/>
      <c r="Y1510" s="416"/>
      <c r="Z1510" s="416"/>
      <c r="AA1510" s="416"/>
      <c r="AB1510" s="416"/>
    </row>
    <row r="1511" spans="1:28" s="419" customFormat="1" x14ac:dyDescent="0.2">
      <c r="A1511" s="500"/>
      <c r="K1511" s="416"/>
      <c r="L1511" s="416"/>
      <c r="M1511" s="416"/>
      <c r="N1511" s="416"/>
      <c r="O1511" s="416"/>
      <c r="P1511" s="416"/>
      <c r="Q1511" s="416"/>
      <c r="R1511" s="416"/>
      <c r="S1511" s="416"/>
      <c r="T1511" s="416"/>
      <c r="U1511" s="416"/>
      <c r="V1511" s="416"/>
      <c r="W1511" s="416"/>
      <c r="X1511" s="416"/>
      <c r="Y1511" s="416"/>
      <c r="Z1511" s="416"/>
      <c r="AA1511" s="416"/>
      <c r="AB1511" s="416"/>
    </row>
    <row r="1512" spans="1:28" s="419" customFormat="1" x14ac:dyDescent="0.2">
      <c r="A1512" s="500"/>
      <c r="K1512" s="416"/>
      <c r="L1512" s="416"/>
      <c r="M1512" s="416"/>
      <c r="N1512" s="416"/>
      <c r="O1512" s="416"/>
      <c r="P1512" s="416"/>
      <c r="Q1512" s="416"/>
      <c r="R1512" s="416"/>
      <c r="S1512" s="416"/>
      <c r="T1512" s="416"/>
      <c r="U1512" s="416"/>
      <c r="V1512" s="416"/>
      <c r="W1512" s="416"/>
      <c r="X1512" s="416"/>
      <c r="Y1512" s="416"/>
      <c r="Z1512" s="416"/>
      <c r="AA1512" s="416"/>
      <c r="AB1512" s="416"/>
    </row>
    <row r="1513" spans="1:28" s="419" customFormat="1" x14ac:dyDescent="0.2">
      <c r="A1513" s="500"/>
      <c r="K1513" s="416"/>
      <c r="L1513" s="416"/>
      <c r="M1513" s="416"/>
      <c r="N1513" s="416"/>
      <c r="O1513" s="416"/>
      <c r="P1513" s="416"/>
      <c r="Q1513" s="416"/>
      <c r="R1513" s="416"/>
      <c r="S1513" s="416"/>
      <c r="T1513" s="416"/>
      <c r="U1513" s="416"/>
      <c r="V1513" s="416"/>
      <c r="W1513" s="416"/>
      <c r="X1513" s="416"/>
      <c r="Y1513" s="416"/>
      <c r="Z1513" s="416"/>
      <c r="AA1513" s="416"/>
      <c r="AB1513" s="416"/>
    </row>
    <row r="1514" spans="1:28" s="419" customFormat="1" x14ac:dyDescent="0.2">
      <c r="A1514" s="500"/>
      <c r="K1514" s="416"/>
      <c r="L1514" s="416"/>
      <c r="M1514" s="416"/>
      <c r="N1514" s="416"/>
      <c r="O1514" s="416"/>
      <c r="P1514" s="416"/>
      <c r="Q1514" s="416"/>
      <c r="R1514" s="416"/>
      <c r="S1514" s="416"/>
      <c r="T1514" s="416"/>
      <c r="U1514" s="416"/>
      <c r="V1514" s="416"/>
      <c r="W1514" s="416"/>
      <c r="X1514" s="416"/>
      <c r="Y1514" s="416"/>
      <c r="Z1514" s="416"/>
      <c r="AA1514" s="416"/>
      <c r="AB1514" s="416"/>
    </row>
    <row r="1515" spans="1:28" s="419" customFormat="1" x14ac:dyDescent="0.2">
      <c r="A1515" s="500"/>
      <c r="K1515" s="416"/>
      <c r="L1515" s="416"/>
      <c r="M1515" s="416"/>
      <c r="N1515" s="416"/>
      <c r="O1515" s="416"/>
      <c r="P1515" s="416"/>
      <c r="Q1515" s="416"/>
      <c r="R1515" s="416"/>
      <c r="S1515" s="416"/>
      <c r="T1515" s="416"/>
      <c r="U1515" s="416"/>
      <c r="V1515" s="416"/>
      <c r="W1515" s="416"/>
      <c r="X1515" s="416"/>
      <c r="Y1515" s="416"/>
      <c r="Z1515" s="416"/>
      <c r="AA1515" s="416"/>
      <c r="AB1515" s="416"/>
    </row>
    <row r="1516" spans="1:28" s="419" customFormat="1" x14ac:dyDescent="0.2">
      <c r="A1516" s="500"/>
      <c r="K1516" s="416"/>
      <c r="L1516" s="416"/>
      <c r="M1516" s="416"/>
      <c r="N1516" s="416"/>
      <c r="O1516" s="416"/>
      <c r="P1516" s="416"/>
      <c r="Q1516" s="416"/>
      <c r="R1516" s="416"/>
      <c r="S1516" s="416"/>
      <c r="T1516" s="416"/>
      <c r="U1516" s="416"/>
      <c r="V1516" s="416"/>
      <c r="W1516" s="416"/>
      <c r="X1516" s="416"/>
      <c r="Y1516" s="416"/>
      <c r="Z1516" s="416"/>
      <c r="AA1516" s="416"/>
      <c r="AB1516" s="416"/>
    </row>
    <row r="1517" spans="1:28" s="419" customFormat="1" x14ac:dyDescent="0.2">
      <c r="A1517" s="500"/>
      <c r="K1517" s="416"/>
      <c r="L1517" s="416"/>
      <c r="M1517" s="416"/>
      <c r="N1517" s="416"/>
      <c r="O1517" s="416"/>
      <c r="P1517" s="416"/>
      <c r="Q1517" s="416"/>
      <c r="R1517" s="416"/>
      <c r="S1517" s="416"/>
      <c r="T1517" s="416"/>
      <c r="U1517" s="416"/>
      <c r="V1517" s="416"/>
      <c r="W1517" s="416"/>
      <c r="X1517" s="416"/>
      <c r="Y1517" s="416"/>
      <c r="Z1517" s="416"/>
      <c r="AA1517" s="416"/>
      <c r="AB1517" s="416"/>
    </row>
    <row r="1518" spans="1:28" s="419" customFormat="1" x14ac:dyDescent="0.2">
      <c r="A1518" s="500"/>
      <c r="K1518" s="416"/>
      <c r="L1518" s="416"/>
      <c r="M1518" s="416"/>
      <c r="N1518" s="416"/>
      <c r="O1518" s="416"/>
      <c r="P1518" s="416"/>
      <c r="Q1518" s="416"/>
      <c r="R1518" s="416"/>
      <c r="S1518" s="416"/>
      <c r="T1518" s="416"/>
      <c r="U1518" s="416"/>
      <c r="V1518" s="416"/>
      <c r="W1518" s="416"/>
      <c r="X1518" s="416"/>
      <c r="Y1518" s="416"/>
      <c r="Z1518" s="416"/>
      <c r="AA1518" s="416"/>
      <c r="AB1518" s="416"/>
    </row>
    <row r="1519" spans="1:28" s="419" customFormat="1" x14ac:dyDescent="0.2">
      <c r="A1519" s="500"/>
      <c r="K1519" s="416"/>
      <c r="L1519" s="416"/>
      <c r="M1519" s="416"/>
      <c r="N1519" s="416"/>
      <c r="O1519" s="416"/>
      <c r="P1519" s="416"/>
      <c r="Q1519" s="416"/>
      <c r="R1519" s="416"/>
      <c r="S1519" s="416"/>
      <c r="T1519" s="416"/>
      <c r="U1519" s="416"/>
      <c r="V1519" s="416"/>
      <c r="W1519" s="416"/>
      <c r="X1519" s="416"/>
      <c r="Y1519" s="416"/>
      <c r="Z1519" s="416"/>
      <c r="AA1519" s="416"/>
      <c r="AB1519" s="416"/>
    </row>
    <row r="1520" spans="1:28" s="419" customFormat="1" x14ac:dyDescent="0.2">
      <c r="A1520" s="500"/>
      <c r="K1520" s="416"/>
      <c r="L1520" s="416"/>
      <c r="M1520" s="416"/>
      <c r="N1520" s="416"/>
      <c r="O1520" s="416"/>
      <c r="P1520" s="416"/>
      <c r="Q1520" s="416"/>
      <c r="R1520" s="416"/>
      <c r="S1520" s="416"/>
      <c r="T1520" s="416"/>
      <c r="U1520" s="416"/>
      <c r="V1520" s="416"/>
      <c r="W1520" s="416"/>
      <c r="X1520" s="416"/>
      <c r="Y1520" s="416"/>
      <c r="Z1520" s="416"/>
      <c r="AA1520" s="416"/>
      <c r="AB1520" s="416"/>
    </row>
    <row r="1521" spans="1:28" s="419" customFormat="1" x14ac:dyDescent="0.2">
      <c r="A1521" s="500"/>
      <c r="K1521" s="416"/>
      <c r="L1521" s="416"/>
      <c r="M1521" s="416"/>
      <c r="N1521" s="416"/>
      <c r="O1521" s="416"/>
      <c r="P1521" s="416"/>
      <c r="Q1521" s="416"/>
      <c r="R1521" s="416"/>
      <c r="S1521" s="416"/>
      <c r="T1521" s="416"/>
      <c r="U1521" s="416"/>
      <c r="V1521" s="416"/>
      <c r="W1521" s="416"/>
      <c r="X1521" s="416"/>
      <c r="Y1521" s="416"/>
      <c r="Z1521" s="416"/>
      <c r="AA1521" s="416"/>
      <c r="AB1521" s="416"/>
    </row>
    <row r="1522" spans="1:28" s="419" customFormat="1" x14ac:dyDescent="0.2">
      <c r="A1522" s="500"/>
      <c r="K1522" s="416"/>
      <c r="L1522" s="416"/>
      <c r="M1522" s="416"/>
      <c r="N1522" s="416"/>
      <c r="O1522" s="416"/>
      <c r="P1522" s="416"/>
      <c r="Q1522" s="416"/>
      <c r="R1522" s="416"/>
      <c r="S1522" s="416"/>
      <c r="T1522" s="416"/>
      <c r="U1522" s="416"/>
      <c r="V1522" s="416"/>
      <c r="W1522" s="416"/>
      <c r="X1522" s="416"/>
      <c r="Y1522" s="416"/>
      <c r="Z1522" s="416"/>
      <c r="AA1522" s="416"/>
      <c r="AB1522" s="416"/>
    </row>
    <row r="1523" spans="1:28" s="419" customFormat="1" x14ac:dyDescent="0.2">
      <c r="A1523" s="500"/>
      <c r="K1523" s="416"/>
      <c r="L1523" s="416"/>
      <c r="M1523" s="416"/>
      <c r="N1523" s="416"/>
      <c r="O1523" s="416"/>
      <c r="P1523" s="416"/>
      <c r="Q1523" s="416"/>
      <c r="R1523" s="416"/>
      <c r="S1523" s="416"/>
      <c r="T1523" s="416"/>
      <c r="U1523" s="416"/>
      <c r="V1523" s="416"/>
      <c r="W1523" s="416"/>
      <c r="X1523" s="416"/>
      <c r="Y1523" s="416"/>
      <c r="Z1523" s="416"/>
      <c r="AA1523" s="416"/>
      <c r="AB1523" s="416"/>
    </row>
    <row r="1524" spans="1:28" s="419" customFormat="1" x14ac:dyDescent="0.2">
      <c r="A1524" s="500"/>
      <c r="K1524" s="416"/>
      <c r="L1524" s="416"/>
      <c r="M1524" s="416"/>
      <c r="N1524" s="416"/>
      <c r="O1524" s="416"/>
      <c r="P1524" s="416"/>
      <c r="Q1524" s="416"/>
      <c r="R1524" s="416"/>
      <c r="S1524" s="416"/>
      <c r="T1524" s="416"/>
      <c r="U1524" s="416"/>
      <c r="V1524" s="416"/>
      <c r="W1524" s="416"/>
      <c r="X1524" s="416"/>
      <c r="Y1524" s="416"/>
      <c r="Z1524" s="416"/>
      <c r="AA1524" s="416"/>
      <c r="AB1524" s="416"/>
    </row>
    <row r="1525" spans="1:28" s="419" customFormat="1" x14ac:dyDescent="0.2">
      <c r="A1525" s="500"/>
      <c r="K1525" s="416"/>
      <c r="L1525" s="416"/>
      <c r="M1525" s="416"/>
      <c r="N1525" s="416"/>
      <c r="O1525" s="416"/>
      <c r="P1525" s="416"/>
      <c r="Q1525" s="416"/>
      <c r="R1525" s="416"/>
      <c r="S1525" s="416"/>
      <c r="T1525" s="416"/>
      <c r="U1525" s="416"/>
      <c r="V1525" s="416"/>
      <c r="W1525" s="416"/>
      <c r="X1525" s="416"/>
      <c r="Y1525" s="416"/>
      <c r="Z1525" s="416"/>
      <c r="AA1525" s="416"/>
      <c r="AB1525" s="416"/>
    </row>
    <row r="1526" spans="1:28" s="419" customFormat="1" x14ac:dyDescent="0.2">
      <c r="A1526" s="500"/>
      <c r="K1526" s="416"/>
      <c r="L1526" s="416"/>
      <c r="M1526" s="416"/>
      <c r="N1526" s="416"/>
      <c r="O1526" s="416"/>
      <c r="P1526" s="416"/>
      <c r="Q1526" s="416"/>
      <c r="R1526" s="416"/>
      <c r="S1526" s="416"/>
      <c r="T1526" s="416"/>
      <c r="U1526" s="416"/>
      <c r="V1526" s="416"/>
      <c r="W1526" s="416"/>
      <c r="X1526" s="416"/>
      <c r="Y1526" s="416"/>
      <c r="Z1526" s="416"/>
      <c r="AA1526" s="416"/>
      <c r="AB1526" s="416"/>
    </row>
    <row r="1527" spans="1:28" s="419" customFormat="1" x14ac:dyDescent="0.2">
      <c r="A1527" s="500"/>
      <c r="K1527" s="416"/>
      <c r="L1527" s="416"/>
      <c r="M1527" s="416"/>
      <c r="N1527" s="416"/>
      <c r="O1527" s="416"/>
      <c r="P1527" s="416"/>
      <c r="Q1527" s="416"/>
      <c r="R1527" s="416"/>
      <c r="S1527" s="416"/>
      <c r="T1527" s="416"/>
      <c r="U1527" s="416"/>
      <c r="V1527" s="416"/>
      <c r="W1527" s="416"/>
      <c r="X1527" s="416"/>
      <c r="Y1527" s="416"/>
      <c r="Z1527" s="416"/>
      <c r="AA1527" s="416"/>
      <c r="AB1527" s="416"/>
    </row>
    <row r="1528" spans="1:28" s="419" customFormat="1" x14ac:dyDescent="0.2">
      <c r="A1528" s="500"/>
      <c r="K1528" s="416"/>
      <c r="L1528" s="416"/>
      <c r="M1528" s="416"/>
      <c r="N1528" s="416"/>
      <c r="O1528" s="416"/>
      <c r="P1528" s="416"/>
      <c r="Q1528" s="416"/>
      <c r="R1528" s="416"/>
      <c r="S1528" s="416"/>
      <c r="T1528" s="416"/>
      <c r="U1528" s="416"/>
      <c r="V1528" s="416"/>
      <c r="W1528" s="416"/>
      <c r="X1528" s="416"/>
      <c r="Y1528" s="416"/>
      <c r="Z1528" s="416"/>
      <c r="AA1528" s="416"/>
      <c r="AB1528" s="416"/>
    </row>
    <row r="1529" spans="1:28" s="419" customFormat="1" x14ac:dyDescent="0.2">
      <c r="A1529" s="500"/>
      <c r="K1529" s="416"/>
      <c r="L1529" s="416"/>
      <c r="M1529" s="416"/>
      <c r="N1529" s="416"/>
      <c r="O1529" s="416"/>
      <c r="P1529" s="416"/>
      <c r="Q1529" s="416"/>
      <c r="R1529" s="416"/>
      <c r="S1529" s="416"/>
      <c r="T1529" s="416"/>
      <c r="U1529" s="416"/>
      <c r="V1529" s="416"/>
      <c r="W1529" s="416"/>
      <c r="X1529" s="416"/>
      <c r="Y1529" s="416"/>
      <c r="Z1529" s="416"/>
      <c r="AA1529" s="416"/>
      <c r="AB1529" s="416"/>
    </row>
    <row r="1530" spans="1:28" s="419" customFormat="1" x14ac:dyDescent="0.2">
      <c r="A1530" s="500"/>
      <c r="K1530" s="416"/>
      <c r="L1530" s="416"/>
      <c r="M1530" s="416"/>
      <c r="N1530" s="416"/>
      <c r="O1530" s="416"/>
      <c r="P1530" s="416"/>
      <c r="Q1530" s="416"/>
      <c r="R1530" s="416"/>
      <c r="S1530" s="416"/>
      <c r="T1530" s="416"/>
      <c r="U1530" s="416"/>
      <c r="V1530" s="416"/>
      <c r="W1530" s="416"/>
      <c r="X1530" s="416"/>
      <c r="Y1530" s="416"/>
      <c r="Z1530" s="416"/>
      <c r="AA1530" s="416"/>
      <c r="AB1530" s="416"/>
    </row>
    <row r="1531" spans="1:28" s="419" customFormat="1" x14ac:dyDescent="0.2">
      <c r="A1531" s="500"/>
      <c r="K1531" s="416"/>
      <c r="L1531" s="416"/>
      <c r="M1531" s="416"/>
      <c r="N1531" s="416"/>
      <c r="O1531" s="416"/>
      <c r="P1531" s="416"/>
      <c r="Q1531" s="416"/>
      <c r="R1531" s="416"/>
      <c r="S1531" s="416"/>
      <c r="T1531" s="416"/>
      <c r="U1531" s="416"/>
      <c r="V1531" s="416"/>
      <c r="W1531" s="416"/>
      <c r="X1531" s="416"/>
      <c r="Y1531" s="416"/>
      <c r="Z1531" s="416"/>
      <c r="AA1531" s="416"/>
      <c r="AB1531" s="416"/>
    </row>
    <row r="1532" spans="1:28" s="419" customFormat="1" x14ac:dyDescent="0.2">
      <c r="A1532" s="500"/>
      <c r="K1532" s="416"/>
      <c r="L1532" s="416"/>
      <c r="M1532" s="416"/>
      <c r="N1532" s="416"/>
      <c r="O1532" s="416"/>
      <c r="P1532" s="416"/>
      <c r="Q1532" s="416"/>
      <c r="R1532" s="416"/>
      <c r="S1532" s="416"/>
      <c r="T1532" s="416"/>
      <c r="U1532" s="416"/>
      <c r="V1532" s="416"/>
      <c r="W1532" s="416"/>
      <c r="X1532" s="416"/>
      <c r="Y1532" s="416"/>
      <c r="Z1532" s="416"/>
      <c r="AA1532" s="416"/>
      <c r="AB1532" s="416"/>
    </row>
    <row r="1533" spans="1:28" s="419" customFormat="1" x14ac:dyDescent="0.2">
      <c r="A1533" s="500"/>
      <c r="K1533" s="416"/>
      <c r="L1533" s="416"/>
      <c r="M1533" s="416"/>
      <c r="N1533" s="416"/>
      <c r="O1533" s="416"/>
      <c r="P1533" s="416"/>
      <c r="Q1533" s="416"/>
      <c r="R1533" s="416"/>
      <c r="S1533" s="416"/>
      <c r="T1533" s="416"/>
      <c r="U1533" s="416"/>
      <c r="V1533" s="416"/>
      <c r="W1533" s="416"/>
      <c r="X1533" s="416"/>
      <c r="Y1533" s="416"/>
      <c r="Z1533" s="416"/>
      <c r="AA1533" s="416"/>
      <c r="AB1533" s="416"/>
    </row>
    <row r="1534" spans="1:28" s="419" customFormat="1" x14ac:dyDescent="0.2">
      <c r="A1534" s="500"/>
      <c r="K1534" s="416"/>
      <c r="L1534" s="416"/>
      <c r="M1534" s="416"/>
      <c r="N1534" s="416"/>
      <c r="O1534" s="416"/>
      <c r="P1534" s="416"/>
      <c r="Q1534" s="416"/>
      <c r="R1534" s="416"/>
      <c r="S1534" s="416"/>
      <c r="T1534" s="416"/>
      <c r="U1534" s="416"/>
      <c r="V1534" s="416"/>
      <c r="W1534" s="416"/>
      <c r="X1534" s="416"/>
      <c r="Y1534" s="416"/>
      <c r="Z1534" s="416"/>
      <c r="AA1534" s="416"/>
      <c r="AB1534" s="416"/>
    </row>
    <row r="1535" spans="1:28" s="419" customFormat="1" x14ac:dyDescent="0.2">
      <c r="A1535" s="500"/>
      <c r="K1535" s="416"/>
      <c r="L1535" s="416"/>
      <c r="M1535" s="416"/>
      <c r="N1535" s="416"/>
      <c r="O1535" s="416"/>
      <c r="P1535" s="416"/>
      <c r="Q1535" s="416"/>
      <c r="R1535" s="416"/>
      <c r="S1535" s="416"/>
      <c r="T1535" s="416"/>
      <c r="U1535" s="416"/>
      <c r="V1535" s="416"/>
      <c r="W1535" s="416"/>
      <c r="X1535" s="416"/>
      <c r="Y1535" s="416"/>
      <c r="Z1535" s="416"/>
      <c r="AA1535" s="416"/>
      <c r="AB1535" s="416"/>
    </row>
    <row r="1536" spans="1:28" s="419" customFormat="1" x14ac:dyDescent="0.2">
      <c r="A1536" s="500"/>
      <c r="K1536" s="416"/>
      <c r="L1536" s="416"/>
      <c r="M1536" s="416"/>
      <c r="N1536" s="416"/>
      <c r="O1536" s="416"/>
      <c r="P1536" s="416"/>
      <c r="Q1536" s="416"/>
      <c r="R1536" s="416"/>
      <c r="S1536" s="416"/>
      <c r="T1536" s="416"/>
      <c r="U1536" s="416"/>
      <c r="V1536" s="416"/>
      <c r="W1536" s="416"/>
      <c r="X1536" s="416"/>
      <c r="Y1536" s="416"/>
      <c r="Z1536" s="416"/>
      <c r="AA1536" s="416"/>
      <c r="AB1536" s="416"/>
    </row>
    <row r="1537" spans="1:28" s="419" customFormat="1" x14ac:dyDescent="0.2">
      <c r="A1537" s="500"/>
      <c r="K1537" s="416"/>
      <c r="L1537" s="416"/>
      <c r="M1537" s="416"/>
      <c r="N1537" s="416"/>
      <c r="O1537" s="416"/>
      <c r="P1537" s="416"/>
      <c r="Q1537" s="416"/>
      <c r="R1537" s="416"/>
      <c r="S1537" s="416"/>
      <c r="T1537" s="416"/>
      <c r="U1537" s="416"/>
      <c r="V1537" s="416"/>
      <c r="W1537" s="416"/>
      <c r="X1537" s="416"/>
      <c r="Y1537" s="416"/>
      <c r="Z1537" s="416"/>
      <c r="AA1537" s="416"/>
      <c r="AB1537" s="416"/>
    </row>
    <row r="1538" spans="1:28" s="419" customFormat="1" x14ac:dyDescent="0.2">
      <c r="A1538" s="500"/>
      <c r="K1538" s="416"/>
      <c r="L1538" s="416"/>
      <c r="M1538" s="416"/>
      <c r="N1538" s="416"/>
      <c r="O1538" s="416"/>
      <c r="P1538" s="416"/>
      <c r="Q1538" s="416"/>
      <c r="R1538" s="416"/>
      <c r="S1538" s="416"/>
      <c r="T1538" s="416"/>
      <c r="U1538" s="416"/>
      <c r="V1538" s="416"/>
      <c r="W1538" s="416"/>
      <c r="X1538" s="416"/>
      <c r="Y1538" s="416"/>
      <c r="Z1538" s="416"/>
      <c r="AA1538" s="416"/>
      <c r="AB1538" s="416"/>
    </row>
    <row r="1539" spans="1:28" s="419" customFormat="1" x14ac:dyDescent="0.2">
      <c r="A1539" s="500"/>
      <c r="K1539" s="416"/>
      <c r="L1539" s="416"/>
      <c r="M1539" s="416"/>
      <c r="N1539" s="416"/>
      <c r="O1539" s="416"/>
      <c r="P1539" s="416"/>
      <c r="Q1539" s="416"/>
      <c r="R1539" s="416"/>
      <c r="S1539" s="416"/>
      <c r="T1539" s="416"/>
      <c r="U1539" s="416"/>
      <c r="V1539" s="416"/>
      <c r="W1539" s="416"/>
      <c r="X1539" s="416"/>
      <c r="Y1539" s="416"/>
      <c r="Z1539" s="416"/>
      <c r="AA1539" s="416"/>
      <c r="AB1539" s="416"/>
    </row>
    <row r="1540" spans="1:28" s="419" customFormat="1" x14ac:dyDescent="0.2">
      <c r="A1540" s="500"/>
      <c r="K1540" s="416"/>
      <c r="L1540" s="416"/>
      <c r="M1540" s="416"/>
      <c r="N1540" s="416"/>
      <c r="O1540" s="416"/>
      <c r="P1540" s="416"/>
      <c r="Q1540" s="416"/>
      <c r="R1540" s="416"/>
      <c r="S1540" s="416"/>
      <c r="T1540" s="416"/>
      <c r="U1540" s="416"/>
      <c r="V1540" s="416"/>
      <c r="W1540" s="416"/>
      <c r="X1540" s="416"/>
      <c r="Y1540" s="416"/>
      <c r="Z1540" s="416"/>
      <c r="AA1540" s="416"/>
      <c r="AB1540" s="416"/>
    </row>
    <row r="1541" spans="1:28" s="419" customFormat="1" x14ac:dyDescent="0.2">
      <c r="A1541" s="500"/>
      <c r="K1541" s="416"/>
      <c r="L1541" s="416"/>
      <c r="M1541" s="416"/>
      <c r="N1541" s="416"/>
      <c r="O1541" s="416"/>
      <c r="P1541" s="416"/>
      <c r="Q1541" s="416"/>
      <c r="R1541" s="416"/>
      <c r="S1541" s="416"/>
      <c r="T1541" s="416"/>
      <c r="U1541" s="416"/>
      <c r="V1541" s="416"/>
      <c r="W1541" s="416"/>
      <c r="X1541" s="416"/>
      <c r="Y1541" s="416"/>
      <c r="Z1541" s="416"/>
      <c r="AA1541" s="416"/>
      <c r="AB1541" s="416"/>
    </row>
    <row r="1542" spans="1:28" s="419" customFormat="1" x14ac:dyDescent="0.2">
      <c r="A1542" s="500"/>
      <c r="K1542" s="416"/>
      <c r="L1542" s="416"/>
      <c r="M1542" s="416"/>
      <c r="N1542" s="416"/>
      <c r="O1542" s="416"/>
      <c r="P1542" s="416"/>
      <c r="Q1542" s="416"/>
      <c r="R1542" s="416"/>
      <c r="S1542" s="416"/>
      <c r="T1542" s="416"/>
      <c r="U1542" s="416"/>
      <c r="V1542" s="416"/>
      <c r="W1542" s="416"/>
      <c r="X1542" s="416"/>
      <c r="Y1542" s="416"/>
      <c r="Z1542" s="416"/>
      <c r="AA1542" s="416"/>
      <c r="AB1542" s="416"/>
    </row>
    <row r="1543" spans="1:28" s="419" customFormat="1" x14ac:dyDescent="0.2">
      <c r="A1543" s="500"/>
      <c r="K1543" s="416"/>
      <c r="L1543" s="416"/>
      <c r="M1543" s="416"/>
      <c r="N1543" s="416"/>
      <c r="O1543" s="416"/>
      <c r="P1543" s="416"/>
      <c r="Q1543" s="416"/>
      <c r="R1543" s="416"/>
      <c r="S1543" s="416"/>
      <c r="T1543" s="416"/>
      <c r="U1543" s="416"/>
      <c r="V1543" s="416"/>
      <c r="W1543" s="416"/>
      <c r="X1543" s="416"/>
      <c r="Y1543" s="416"/>
      <c r="Z1543" s="416"/>
      <c r="AA1543" s="416"/>
      <c r="AB1543" s="416"/>
    </row>
    <row r="1544" spans="1:28" s="419" customFormat="1" x14ac:dyDescent="0.2">
      <c r="A1544" s="500"/>
      <c r="K1544" s="416"/>
      <c r="L1544" s="416"/>
      <c r="M1544" s="416"/>
      <c r="N1544" s="416"/>
      <c r="O1544" s="416"/>
      <c r="P1544" s="416"/>
      <c r="Q1544" s="416"/>
      <c r="R1544" s="416"/>
      <c r="S1544" s="416"/>
      <c r="T1544" s="416"/>
      <c r="U1544" s="416"/>
      <c r="V1544" s="416"/>
      <c r="W1544" s="416"/>
      <c r="X1544" s="416"/>
      <c r="Y1544" s="416"/>
      <c r="Z1544" s="416"/>
      <c r="AA1544" s="416"/>
      <c r="AB1544" s="416"/>
    </row>
    <row r="1545" spans="1:28" s="419" customFormat="1" x14ac:dyDescent="0.2">
      <c r="A1545" s="500"/>
      <c r="K1545" s="416"/>
      <c r="L1545" s="416"/>
      <c r="M1545" s="416"/>
      <c r="N1545" s="416"/>
      <c r="O1545" s="416"/>
      <c r="P1545" s="416"/>
      <c r="Q1545" s="416"/>
      <c r="R1545" s="416"/>
      <c r="S1545" s="416"/>
      <c r="T1545" s="416"/>
      <c r="U1545" s="416"/>
      <c r="V1545" s="416"/>
      <c r="W1545" s="416"/>
      <c r="X1545" s="416"/>
      <c r="Y1545" s="416"/>
      <c r="Z1545" s="416"/>
      <c r="AA1545" s="416"/>
      <c r="AB1545" s="416"/>
    </row>
    <row r="1546" spans="1:28" s="419" customFormat="1" x14ac:dyDescent="0.2">
      <c r="A1546" s="500"/>
      <c r="K1546" s="416"/>
      <c r="L1546" s="416"/>
      <c r="M1546" s="416"/>
      <c r="N1546" s="416"/>
      <c r="O1546" s="416"/>
      <c r="P1546" s="416"/>
      <c r="Q1546" s="416"/>
      <c r="R1546" s="416"/>
      <c r="S1546" s="416"/>
      <c r="T1546" s="416"/>
      <c r="U1546" s="416"/>
      <c r="V1546" s="416"/>
      <c r="W1546" s="416"/>
      <c r="X1546" s="416"/>
      <c r="Y1546" s="416"/>
      <c r="Z1546" s="416"/>
      <c r="AA1546" s="416"/>
      <c r="AB1546" s="416"/>
    </row>
    <row r="1547" spans="1:28" s="419" customFormat="1" x14ac:dyDescent="0.2">
      <c r="A1547" s="500"/>
      <c r="K1547" s="416"/>
      <c r="L1547" s="416"/>
      <c r="M1547" s="416"/>
      <c r="N1547" s="416"/>
      <c r="O1547" s="416"/>
      <c r="P1547" s="416"/>
      <c r="Q1547" s="416"/>
      <c r="R1547" s="416"/>
      <c r="S1547" s="416"/>
      <c r="T1547" s="416"/>
      <c r="U1547" s="416"/>
      <c r="V1547" s="416"/>
      <c r="W1547" s="416"/>
      <c r="X1547" s="416"/>
      <c r="Y1547" s="416"/>
      <c r="Z1547" s="416"/>
      <c r="AA1547" s="416"/>
      <c r="AB1547" s="416"/>
    </row>
    <row r="1548" spans="1:28" s="419" customFormat="1" x14ac:dyDescent="0.2">
      <c r="A1548" s="500"/>
      <c r="K1548" s="416"/>
      <c r="L1548" s="416"/>
      <c r="M1548" s="416"/>
      <c r="N1548" s="416"/>
      <c r="O1548" s="416"/>
      <c r="P1548" s="416"/>
      <c r="Q1548" s="416"/>
      <c r="R1548" s="416"/>
      <c r="S1548" s="416"/>
      <c r="T1548" s="416"/>
      <c r="U1548" s="416"/>
      <c r="V1548" s="416"/>
      <c r="W1548" s="416"/>
      <c r="X1548" s="416"/>
      <c r="Y1548" s="416"/>
      <c r="Z1548" s="416"/>
      <c r="AA1548" s="416"/>
      <c r="AB1548" s="416"/>
    </row>
    <row r="1549" spans="1:28" s="419" customFormat="1" x14ac:dyDescent="0.2">
      <c r="A1549" s="500"/>
      <c r="K1549" s="416"/>
      <c r="L1549" s="416"/>
      <c r="M1549" s="416"/>
      <c r="N1549" s="416"/>
      <c r="O1549" s="416"/>
      <c r="P1549" s="416"/>
      <c r="Q1549" s="416"/>
      <c r="R1549" s="416"/>
      <c r="S1549" s="416"/>
      <c r="T1549" s="416"/>
      <c r="U1549" s="416"/>
      <c r="V1549" s="416"/>
      <c r="W1549" s="416"/>
      <c r="X1549" s="416"/>
      <c r="Y1549" s="416"/>
      <c r="Z1549" s="416"/>
      <c r="AA1549" s="416"/>
      <c r="AB1549" s="416"/>
    </row>
    <row r="1550" spans="1:28" s="419" customFormat="1" x14ac:dyDescent="0.2">
      <c r="A1550" s="500"/>
      <c r="K1550" s="416"/>
      <c r="L1550" s="416"/>
      <c r="M1550" s="416"/>
      <c r="N1550" s="416"/>
      <c r="O1550" s="416"/>
      <c r="P1550" s="416"/>
      <c r="Q1550" s="416"/>
      <c r="R1550" s="416"/>
      <c r="S1550" s="416"/>
      <c r="T1550" s="416"/>
      <c r="U1550" s="416"/>
      <c r="V1550" s="416"/>
      <c r="W1550" s="416"/>
      <c r="X1550" s="416"/>
      <c r="Y1550" s="416"/>
      <c r="Z1550" s="416"/>
      <c r="AA1550" s="416"/>
      <c r="AB1550" s="416"/>
    </row>
    <row r="1551" spans="1:28" s="419" customFormat="1" x14ac:dyDescent="0.2">
      <c r="A1551" s="500"/>
      <c r="K1551" s="416"/>
      <c r="L1551" s="416"/>
      <c r="M1551" s="416"/>
      <c r="N1551" s="416"/>
      <c r="O1551" s="416"/>
      <c r="P1551" s="416"/>
      <c r="Q1551" s="416"/>
      <c r="R1551" s="416"/>
      <c r="S1551" s="416"/>
      <c r="T1551" s="416"/>
      <c r="U1551" s="416"/>
      <c r="V1551" s="416"/>
      <c r="W1551" s="416"/>
      <c r="X1551" s="416"/>
      <c r="Y1551" s="416"/>
      <c r="Z1551" s="416"/>
      <c r="AA1551" s="416"/>
      <c r="AB1551" s="416"/>
    </row>
    <row r="1552" spans="1:28" s="419" customFormat="1" x14ac:dyDescent="0.2">
      <c r="A1552" s="500"/>
      <c r="K1552" s="416"/>
      <c r="L1552" s="416"/>
      <c r="M1552" s="416"/>
      <c r="N1552" s="416"/>
      <c r="O1552" s="416"/>
      <c r="P1552" s="416"/>
      <c r="Q1552" s="416"/>
      <c r="R1552" s="416"/>
      <c r="S1552" s="416"/>
      <c r="T1552" s="416"/>
      <c r="U1552" s="416"/>
      <c r="V1552" s="416"/>
      <c r="W1552" s="416"/>
      <c r="X1552" s="416"/>
      <c r="Y1552" s="416"/>
      <c r="Z1552" s="416"/>
      <c r="AA1552" s="416"/>
      <c r="AB1552" s="416"/>
    </row>
    <row r="1553" spans="1:28" s="419" customFormat="1" x14ac:dyDescent="0.2">
      <c r="A1553" s="500"/>
      <c r="K1553" s="416"/>
      <c r="L1553" s="416"/>
      <c r="M1553" s="416"/>
      <c r="N1553" s="416"/>
      <c r="O1553" s="416"/>
      <c r="P1553" s="416"/>
      <c r="Q1553" s="416"/>
      <c r="R1553" s="416"/>
      <c r="S1553" s="416"/>
      <c r="T1553" s="416"/>
      <c r="U1553" s="416"/>
      <c r="V1553" s="416"/>
      <c r="W1553" s="416"/>
      <c r="X1553" s="416"/>
      <c r="Y1553" s="416"/>
      <c r="Z1553" s="416"/>
      <c r="AA1553" s="416"/>
      <c r="AB1553" s="416"/>
    </row>
    <row r="1554" spans="1:28" s="419" customFormat="1" x14ac:dyDescent="0.2">
      <c r="A1554" s="500"/>
      <c r="K1554" s="416"/>
      <c r="L1554" s="416"/>
      <c r="M1554" s="416"/>
      <c r="N1554" s="416"/>
      <c r="O1554" s="416"/>
      <c r="P1554" s="416"/>
      <c r="Q1554" s="416"/>
      <c r="R1554" s="416"/>
      <c r="S1554" s="416"/>
      <c r="T1554" s="416"/>
      <c r="U1554" s="416"/>
      <c r="V1554" s="416"/>
      <c r="W1554" s="416"/>
      <c r="X1554" s="416"/>
      <c r="Y1554" s="416"/>
      <c r="Z1554" s="416"/>
      <c r="AA1554" s="416"/>
      <c r="AB1554" s="416"/>
    </row>
    <row r="1555" spans="1:28" s="419" customFormat="1" x14ac:dyDescent="0.2">
      <c r="A1555" s="500"/>
      <c r="K1555" s="416"/>
      <c r="L1555" s="416"/>
      <c r="M1555" s="416"/>
      <c r="N1555" s="416"/>
      <c r="O1555" s="416"/>
      <c r="P1555" s="416"/>
      <c r="Q1555" s="416"/>
      <c r="R1555" s="416"/>
      <c r="S1555" s="416"/>
      <c r="T1555" s="416"/>
      <c r="U1555" s="416"/>
      <c r="V1555" s="416"/>
      <c r="W1555" s="416"/>
      <c r="X1555" s="416"/>
      <c r="Y1555" s="416"/>
      <c r="Z1555" s="416"/>
      <c r="AA1555" s="416"/>
      <c r="AB1555" s="416"/>
    </row>
    <row r="1556" spans="1:28" s="419" customFormat="1" x14ac:dyDescent="0.2">
      <c r="A1556" s="500"/>
      <c r="K1556" s="416"/>
      <c r="L1556" s="416"/>
      <c r="M1556" s="416"/>
      <c r="N1556" s="416"/>
      <c r="O1556" s="416"/>
      <c r="P1556" s="416"/>
      <c r="Q1556" s="416"/>
      <c r="R1556" s="416"/>
      <c r="S1556" s="416"/>
      <c r="T1556" s="416"/>
      <c r="U1556" s="416"/>
      <c r="V1556" s="416"/>
      <c r="W1556" s="416"/>
      <c r="X1556" s="416"/>
      <c r="Y1556" s="416"/>
      <c r="Z1556" s="416"/>
      <c r="AA1556" s="416"/>
      <c r="AB1556" s="416"/>
    </row>
    <row r="1557" spans="1:28" s="419" customFormat="1" x14ac:dyDescent="0.2">
      <c r="A1557" s="500"/>
      <c r="K1557" s="416"/>
      <c r="L1557" s="416"/>
      <c r="M1557" s="416"/>
      <c r="N1557" s="416"/>
      <c r="O1557" s="416"/>
      <c r="P1557" s="416"/>
      <c r="Q1557" s="416"/>
      <c r="R1557" s="416"/>
      <c r="S1557" s="416"/>
      <c r="T1557" s="416"/>
      <c r="U1557" s="416"/>
      <c r="V1557" s="416"/>
      <c r="W1557" s="416"/>
      <c r="X1557" s="416"/>
      <c r="Y1557" s="416"/>
      <c r="Z1557" s="416"/>
      <c r="AA1557" s="416"/>
      <c r="AB1557" s="416"/>
    </row>
    <row r="1558" spans="1:28" s="419" customFormat="1" x14ac:dyDescent="0.2">
      <c r="A1558" s="500"/>
      <c r="K1558" s="416"/>
      <c r="L1558" s="416"/>
      <c r="M1558" s="416"/>
      <c r="N1558" s="416"/>
      <c r="O1558" s="416"/>
      <c r="P1558" s="416"/>
      <c r="Q1558" s="416"/>
      <c r="R1558" s="416"/>
      <c r="S1558" s="416"/>
      <c r="T1558" s="416"/>
      <c r="U1558" s="416"/>
      <c r="V1558" s="416"/>
      <c r="W1558" s="416"/>
      <c r="X1558" s="416"/>
      <c r="Y1558" s="416"/>
      <c r="Z1558" s="416"/>
      <c r="AA1558" s="416"/>
      <c r="AB1558" s="416"/>
    </row>
    <row r="1559" spans="1:28" s="419" customFormat="1" x14ac:dyDescent="0.2">
      <c r="A1559" s="500"/>
      <c r="K1559" s="416"/>
      <c r="L1559" s="416"/>
      <c r="M1559" s="416"/>
      <c r="N1559" s="416"/>
      <c r="O1559" s="416"/>
      <c r="P1559" s="416"/>
      <c r="Q1559" s="416"/>
      <c r="R1559" s="416"/>
      <c r="S1559" s="416"/>
      <c r="T1559" s="416"/>
      <c r="U1559" s="416"/>
      <c r="V1559" s="416"/>
      <c r="W1559" s="416"/>
      <c r="X1559" s="416"/>
      <c r="Y1559" s="416"/>
      <c r="Z1559" s="416"/>
      <c r="AA1559" s="416"/>
      <c r="AB1559" s="416"/>
    </row>
    <row r="1560" spans="1:28" s="419" customFormat="1" x14ac:dyDescent="0.2">
      <c r="A1560" s="500"/>
      <c r="K1560" s="416"/>
      <c r="L1560" s="416"/>
      <c r="M1560" s="416"/>
      <c r="N1560" s="416"/>
      <c r="O1560" s="416"/>
      <c r="P1560" s="416"/>
      <c r="Q1560" s="416"/>
      <c r="R1560" s="416"/>
      <c r="S1560" s="416"/>
      <c r="T1560" s="416"/>
      <c r="U1560" s="416"/>
      <c r="V1560" s="416"/>
      <c r="W1560" s="416"/>
      <c r="X1560" s="416"/>
      <c r="Y1560" s="416"/>
      <c r="Z1560" s="416"/>
      <c r="AA1560" s="416"/>
      <c r="AB1560" s="416"/>
    </row>
    <row r="1561" spans="1:28" s="419" customFormat="1" x14ac:dyDescent="0.2">
      <c r="A1561" s="500"/>
      <c r="K1561" s="416"/>
      <c r="L1561" s="416"/>
      <c r="M1561" s="416"/>
      <c r="N1561" s="416"/>
      <c r="O1561" s="416"/>
      <c r="P1561" s="416"/>
      <c r="Q1561" s="416"/>
      <c r="R1561" s="416"/>
      <c r="S1561" s="416"/>
      <c r="T1561" s="416"/>
      <c r="U1561" s="416"/>
      <c r="V1561" s="416"/>
      <c r="W1561" s="416"/>
      <c r="X1561" s="416"/>
      <c r="Y1561" s="416"/>
      <c r="Z1561" s="416"/>
      <c r="AA1561" s="416"/>
      <c r="AB1561" s="416"/>
    </row>
    <row r="1562" spans="1:28" s="419" customFormat="1" x14ac:dyDescent="0.2">
      <c r="A1562" s="500"/>
      <c r="K1562" s="416"/>
      <c r="L1562" s="416"/>
      <c r="M1562" s="416"/>
      <c r="N1562" s="416"/>
      <c r="O1562" s="416"/>
      <c r="P1562" s="416"/>
      <c r="Q1562" s="416"/>
      <c r="R1562" s="416"/>
      <c r="S1562" s="416"/>
      <c r="T1562" s="416"/>
      <c r="U1562" s="416"/>
      <c r="V1562" s="416"/>
      <c r="W1562" s="416"/>
      <c r="X1562" s="416"/>
      <c r="Y1562" s="416"/>
      <c r="Z1562" s="416"/>
      <c r="AA1562" s="416"/>
      <c r="AB1562" s="416"/>
    </row>
    <row r="1563" spans="1:28" s="419" customFormat="1" x14ac:dyDescent="0.2">
      <c r="A1563" s="500"/>
      <c r="K1563" s="416"/>
      <c r="L1563" s="416"/>
      <c r="M1563" s="416"/>
      <c r="N1563" s="416"/>
      <c r="O1563" s="416"/>
      <c r="P1563" s="416"/>
      <c r="Q1563" s="416"/>
      <c r="R1563" s="416"/>
      <c r="S1563" s="416"/>
      <c r="T1563" s="416"/>
      <c r="U1563" s="416"/>
      <c r="V1563" s="416"/>
      <c r="W1563" s="416"/>
      <c r="X1563" s="416"/>
      <c r="Y1563" s="416"/>
      <c r="Z1563" s="416"/>
      <c r="AA1563" s="416"/>
      <c r="AB1563" s="416"/>
    </row>
    <row r="1564" spans="1:28" s="419" customFormat="1" x14ac:dyDescent="0.2">
      <c r="A1564" s="500"/>
      <c r="K1564" s="416"/>
      <c r="L1564" s="416"/>
      <c r="M1564" s="416"/>
      <c r="N1564" s="416"/>
      <c r="O1564" s="416"/>
      <c r="P1564" s="416"/>
      <c r="Q1564" s="416"/>
      <c r="R1564" s="416"/>
      <c r="S1564" s="416"/>
      <c r="T1564" s="416"/>
      <c r="U1564" s="416"/>
      <c r="V1564" s="416"/>
      <c r="W1564" s="416"/>
      <c r="X1564" s="416"/>
      <c r="Y1564" s="416"/>
      <c r="Z1564" s="416"/>
      <c r="AA1564" s="416"/>
      <c r="AB1564" s="416"/>
    </row>
    <row r="1565" spans="1:28" s="419" customFormat="1" x14ac:dyDescent="0.2">
      <c r="A1565" s="500"/>
      <c r="K1565" s="416"/>
      <c r="L1565" s="416"/>
      <c r="M1565" s="416"/>
      <c r="N1565" s="416"/>
      <c r="O1565" s="416"/>
      <c r="P1565" s="416"/>
      <c r="Q1565" s="416"/>
      <c r="R1565" s="416"/>
      <c r="S1565" s="416"/>
      <c r="T1565" s="416"/>
      <c r="U1565" s="416"/>
      <c r="V1565" s="416"/>
      <c r="W1565" s="416"/>
      <c r="X1565" s="416"/>
      <c r="Y1565" s="416"/>
      <c r="Z1565" s="416"/>
      <c r="AA1565" s="416"/>
      <c r="AB1565" s="416"/>
    </row>
    <row r="1566" spans="1:28" s="419" customFormat="1" x14ac:dyDescent="0.2">
      <c r="A1566" s="500"/>
      <c r="K1566" s="416"/>
      <c r="L1566" s="416"/>
      <c r="M1566" s="416"/>
      <c r="N1566" s="416"/>
      <c r="O1566" s="416"/>
      <c r="P1566" s="416"/>
      <c r="Q1566" s="416"/>
      <c r="R1566" s="416"/>
      <c r="S1566" s="416"/>
      <c r="T1566" s="416"/>
      <c r="U1566" s="416"/>
      <c r="V1566" s="416"/>
      <c r="W1566" s="416"/>
      <c r="X1566" s="416"/>
      <c r="Y1566" s="416"/>
      <c r="Z1566" s="416"/>
      <c r="AA1566" s="416"/>
      <c r="AB1566" s="416"/>
    </row>
    <row r="1567" spans="1:28" s="419" customFormat="1" x14ac:dyDescent="0.2">
      <c r="A1567" s="500"/>
      <c r="K1567" s="416"/>
      <c r="L1567" s="416"/>
      <c r="M1567" s="416"/>
      <c r="N1567" s="416"/>
      <c r="O1567" s="416"/>
      <c r="P1567" s="416"/>
      <c r="Q1567" s="416"/>
      <c r="R1567" s="416"/>
      <c r="S1567" s="416"/>
      <c r="T1567" s="416"/>
      <c r="U1567" s="416"/>
      <c r="V1567" s="416"/>
      <c r="W1567" s="416"/>
      <c r="X1567" s="416"/>
      <c r="Y1567" s="416"/>
      <c r="Z1567" s="416"/>
      <c r="AA1567" s="416"/>
      <c r="AB1567" s="416"/>
    </row>
    <row r="1568" spans="1:28" s="419" customFormat="1" x14ac:dyDescent="0.2">
      <c r="A1568" s="500"/>
      <c r="K1568" s="416"/>
      <c r="L1568" s="416"/>
      <c r="M1568" s="416"/>
      <c r="N1568" s="416"/>
      <c r="O1568" s="416"/>
      <c r="P1568" s="416"/>
      <c r="Q1568" s="416"/>
      <c r="R1568" s="416"/>
      <c r="S1568" s="416"/>
      <c r="T1568" s="416"/>
      <c r="U1568" s="416"/>
      <c r="V1568" s="416"/>
      <c r="W1568" s="416"/>
      <c r="X1568" s="416"/>
      <c r="Y1568" s="416"/>
      <c r="Z1568" s="416"/>
      <c r="AA1568" s="416"/>
      <c r="AB1568" s="416"/>
    </row>
    <row r="1569" spans="1:28" s="419" customFormat="1" x14ac:dyDescent="0.2">
      <c r="A1569" s="500"/>
      <c r="K1569" s="416"/>
      <c r="L1569" s="416"/>
      <c r="M1569" s="416"/>
      <c r="N1569" s="416"/>
      <c r="O1569" s="416"/>
      <c r="P1569" s="416"/>
      <c r="Q1569" s="416"/>
      <c r="R1569" s="416"/>
      <c r="S1569" s="416"/>
      <c r="T1569" s="416"/>
      <c r="U1569" s="416"/>
      <c r="V1569" s="416"/>
      <c r="W1569" s="416"/>
      <c r="X1569" s="416"/>
      <c r="Y1569" s="416"/>
      <c r="Z1569" s="416"/>
      <c r="AA1569" s="416"/>
      <c r="AB1569" s="416"/>
    </row>
    <row r="1570" spans="1:28" s="419" customFormat="1" x14ac:dyDescent="0.2">
      <c r="A1570" s="500"/>
      <c r="K1570" s="416"/>
      <c r="L1570" s="416"/>
      <c r="M1570" s="416"/>
      <c r="N1570" s="416"/>
      <c r="O1570" s="416"/>
      <c r="P1570" s="416"/>
      <c r="Q1570" s="416"/>
      <c r="R1570" s="416"/>
      <c r="S1570" s="416"/>
      <c r="T1570" s="416"/>
      <c r="U1570" s="416"/>
      <c r="V1570" s="416"/>
      <c r="W1570" s="416"/>
      <c r="X1570" s="416"/>
      <c r="Y1570" s="416"/>
      <c r="Z1570" s="416"/>
      <c r="AA1570" s="416"/>
      <c r="AB1570" s="416"/>
    </row>
    <row r="1571" spans="1:28" s="419" customFormat="1" x14ac:dyDescent="0.2">
      <c r="A1571" s="500"/>
      <c r="K1571" s="416"/>
      <c r="L1571" s="416"/>
      <c r="M1571" s="416"/>
      <c r="N1571" s="416"/>
      <c r="O1571" s="416"/>
      <c r="P1571" s="416"/>
      <c r="Q1571" s="416"/>
      <c r="R1571" s="416"/>
      <c r="S1571" s="416"/>
      <c r="T1571" s="416"/>
      <c r="U1571" s="416"/>
      <c r="V1571" s="416"/>
      <c r="W1571" s="416"/>
      <c r="X1571" s="416"/>
      <c r="Y1571" s="416"/>
      <c r="Z1571" s="416"/>
      <c r="AA1571" s="416"/>
      <c r="AB1571" s="416"/>
    </row>
    <row r="1572" spans="1:28" s="419" customFormat="1" x14ac:dyDescent="0.2">
      <c r="A1572" s="500"/>
      <c r="K1572" s="416"/>
      <c r="L1572" s="416"/>
      <c r="M1572" s="416"/>
      <c r="N1572" s="416"/>
      <c r="O1572" s="416"/>
      <c r="P1572" s="416"/>
      <c r="Q1572" s="416"/>
      <c r="R1572" s="416"/>
      <c r="S1572" s="416"/>
      <c r="T1572" s="416"/>
      <c r="U1572" s="416"/>
      <c r="V1572" s="416"/>
      <c r="W1572" s="416"/>
      <c r="X1572" s="416"/>
      <c r="Y1572" s="416"/>
      <c r="Z1572" s="416"/>
      <c r="AA1572" s="416"/>
      <c r="AB1572" s="416"/>
    </row>
    <row r="1573" spans="1:28" s="419" customFormat="1" x14ac:dyDescent="0.2">
      <c r="A1573" s="500"/>
      <c r="K1573" s="416"/>
      <c r="L1573" s="416"/>
      <c r="M1573" s="416"/>
      <c r="N1573" s="416"/>
      <c r="O1573" s="416"/>
      <c r="P1573" s="416"/>
      <c r="Q1573" s="416"/>
      <c r="R1573" s="416"/>
      <c r="S1573" s="416"/>
      <c r="T1573" s="416"/>
      <c r="U1573" s="416"/>
      <c r="V1573" s="416"/>
      <c r="W1573" s="416"/>
      <c r="X1573" s="416"/>
      <c r="Y1573" s="416"/>
      <c r="Z1573" s="416"/>
      <c r="AA1573" s="416"/>
      <c r="AB1573" s="416"/>
    </row>
    <row r="1574" spans="1:28" s="419" customFormat="1" x14ac:dyDescent="0.2">
      <c r="A1574" s="500"/>
      <c r="K1574" s="416"/>
      <c r="L1574" s="416"/>
      <c r="M1574" s="416"/>
      <c r="N1574" s="416"/>
      <c r="O1574" s="416"/>
      <c r="P1574" s="416"/>
      <c r="Q1574" s="416"/>
      <c r="R1574" s="416"/>
      <c r="S1574" s="416"/>
      <c r="T1574" s="416"/>
      <c r="U1574" s="416"/>
      <c r="V1574" s="416"/>
      <c r="W1574" s="416"/>
      <c r="X1574" s="416"/>
      <c r="Y1574" s="416"/>
      <c r="Z1574" s="416"/>
      <c r="AA1574" s="416"/>
      <c r="AB1574" s="416"/>
    </row>
    <row r="1575" spans="1:28" s="419" customFormat="1" x14ac:dyDescent="0.2">
      <c r="A1575" s="500"/>
      <c r="K1575" s="416"/>
      <c r="L1575" s="416"/>
      <c r="M1575" s="416"/>
      <c r="N1575" s="416"/>
      <c r="O1575" s="416"/>
      <c r="P1575" s="416"/>
      <c r="Q1575" s="416"/>
      <c r="R1575" s="416"/>
      <c r="S1575" s="416"/>
      <c r="T1575" s="416"/>
      <c r="U1575" s="416"/>
      <c r="V1575" s="416"/>
      <c r="W1575" s="416"/>
      <c r="X1575" s="416"/>
      <c r="Y1575" s="416"/>
      <c r="Z1575" s="416"/>
      <c r="AA1575" s="416"/>
      <c r="AB1575" s="416"/>
    </row>
    <row r="1576" spans="1:28" s="419" customFormat="1" x14ac:dyDescent="0.2">
      <c r="A1576" s="500"/>
      <c r="K1576" s="416"/>
      <c r="L1576" s="416"/>
      <c r="M1576" s="416"/>
      <c r="N1576" s="416"/>
      <c r="O1576" s="416"/>
      <c r="P1576" s="416"/>
      <c r="Q1576" s="416"/>
      <c r="R1576" s="416"/>
      <c r="S1576" s="416"/>
      <c r="T1576" s="416"/>
      <c r="U1576" s="416"/>
      <c r="V1576" s="416"/>
      <c r="W1576" s="416"/>
      <c r="X1576" s="416"/>
      <c r="Y1576" s="416"/>
      <c r="Z1576" s="416"/>
      <c r="AA1576" s="416"/>
      <c r="AB1576" s="416"/>
    </row>
    <row r="1577" spans="1:28" s="419" customFormat="1" x14ac:dyDescent="0.2">
      <c r="A1577" s="500"/>
      <c r="K1577" s="416"/>
      <c r="L1577" s="416"/>
      <c r="M1577" s="416"/>
      <c r="N1577" s="416"/>
      <c r="O1577" s="416"/>
      <c r="P1577" s="416"/>
      <c r="Q1577" s="416"/>
      <c r="R1577" s="416"/>
      <c r="S1577" s="416"/>
      <c r="T1577" s="416"/>
      <c r="U1577" s="416"/>
      <c r="V1577" s="416"/>
      <c r="W1577" s="416"/>
      <c r="X1577" s="416"/>
      <c r="Y1577" s="416"/>
      <c r="Z1577" s="416"/>
      <c r="AA1577" s="416"/>
      <c r="AB1577" s="416"/>
    </row>
    <row r="1578" spans="1:28" s="419" customFormat="1" x14ac:dyDescent="0.2">
      <c r="A1578" s="500"/>
      <c r="K1578" s="416"/>
      <c r="L1578" s="416"/>
      <c r="M1578" s="416"/>
      <c r="N1578" s="416"/>
      <c r="O1578" s="416"/>
      <c r="P1578" s="416"/>
      <c r="Q1578" s="416"/>
      <c r="R1578" s="416"/>
      <c r="S1578" s="416"/>
      <c r="T1578" s="416"/>
      <c r="U1578" s="416"/>
      <c r="V1578" s="416"/>
      <c r="W1578" s="416"/>
      <c r="X1578" s="416"/>
      <c r="Y1578" s="416"/>
      <c r="Z1578" s="416"/>
      <c r="AA1578" s="416"/>
      <c r="AB1578" s="416"/>
    </row>
    <row r="1579" spans="1:28" s="419" customFormat="1" x14ac:dyDescent="0.2">
      <c r="A1579" s="500"/>
      <c r="K1579" s="416"/>
      <c r="L1579" s="416"/>
      <c r="M1579" s="416"/>
      <c r="N1579" s="416"/>
      <c r="O1579" s="416"/>
      <c r="P1579" s="416"/>
      <c r="Q1579" s="416"/>
      <c r="R1579" s="416"/>
      <c r="S1579" s="416"/>
      <c r="T1579" s="416"/>
      <c r="U1579" s="416"/>
      <c r="V1579" s="416"/>
      <c r="W1579" s="416"/>
      <c r="X1579" s="416"/>
      <c r="Y1579" s="416"/>
      <c r="Z1579" s="416"/>
      <c r="AA1579" s="416"/>
      <c r="AB1579" s="416"/>
    </row>
    <row r="1580" spans="1:28" s="419" customFormat="1" x14ac:dyDescent="0.2">
      <c r="A1580" s="500"/>
      <c r="K1580" s="416"/>
      <c r="L1580" s="416"/>
      <c r="M1580" s="416"/>
      <c r="N1580" s="416"/>
      <c r="O1580" s="416"/>
      <c r="P1580" s="416"/>
      <c r="Q1580" s="416"/>
      <c r="R1580" s="416"/>
      <c r="S1580" s="416"/>
      <c r="T1580" s="416"/>
      <c r="U1580" s="416"/>
      <c r="V1580" s="416"/>
      <c r="W1580" s="416"/>
      <c r="X1580" s="416"/>
      <c r="Y1580" s="416"/>
      <c r="Z1580" s="416"/>
      <c r="AA1580" s="416"/>
      <c r="AB1580" s="416"/>
    </row>
    <row r="1581" spans="1:28" s="419" customFormat="1" x14ac:dyDescent="0.2">
      <c r="A1581" s="500"/>
      <c r="K1581" s="416"/>
      <c r="L1581" s="416"/>
      <c r="M1581" s="416"/>
      <c r="N1581" s="416"/>
      <c r="O1581" s="416"/>
      <c r="P1581" s="416"/>
      <c r="Q1581" s="416"/>
      <c r="R1581" s="416"/>
      <c r="S1581" s="416"/>
      <c r="T1581" s="416"/>
      <c r="U1581" s="416"/>
      <c r="V1581" s="416"/>
      <c r="W1581" s="416"/>
      <c r="X1581" s="416"/>
      <c r="Y1581" s="416"/>
      <c r="Z1581" s="416"/>
      <c r="AA1581" s="416"/>
      <c r="AB1581" s="416"/>
    </row>
    <row r="1582" spans="1:28" s="419" customFormat="1" x14ac:dyDescent="0.2">
      <c r="A1582" s="500"/>
      <c r="K1582" s="416"/>
      <c r="L1582" s="416"/>
      <c r="M1582" s="416"/>
      <c r="N1582" s="416"/>
      <c r="O1582" s="416"/>
      <c r="P1582" s="416"/>
      <c r="Q1582" s="416"/>
      <c r="R1582" s="416"/>
      <c r="S1582" s="416"/>
      <c r="T1582" s="416"/>
      <c r="U1582" s="416"/>
      <c r="V1582" s="416"/>
      <c r="W1582" s="416"/>
      <c r="X1582" s="416"/>
      <c r="Y1582" s="416"/>
      <c r="Z1582" s="416"/>
      <c r="AA1582" s="416"/>
      <c r="AB1582" s="416"/>
    </row>
    <row r="1583" spans="1:28" s="419" customFormat="1" x14ac:dyDescent="0.2">
      <c r="A1583" s="500"/>
      <c r="K1583" s="416"/>
      <c r="L1583" s="416"/>
      <c r="M1583" s="416"/>
      <c r="N1583" s="416"/>
      <c r="O1583" s="416"/>
      <c r="P1583" s="416"/>
      <c r="Q1583" s="416"/>
      <c r="R1583" s="416"/>
      <c r="S1583" s="416"/>
      <c r="T1583" s="416"/>
      <c r="U1583" s="416"/>
      <c r="V1583" s="416"/>
      <c r="W1583" s="416"/>
      <c r="X1583" s="416"/>
      <c r="Y1583" s="416"/>
      <c r="Z1583" s="416"/>
      <c r="AA1583" s="416"/>
      <c r="AB1583" s="416"/>
    </row>
    <row r="1584" spans="1:28" s="419" customFormat="1" x14ac:dyDescent="0.2">
      <c r="A1584" s="500"/>
      <c r="K1584" s="416"/>
      <c r="L1584" s="416"/>
      <c r="M1584" s="416"/>
      <c r="N1584" s="416"/>
      <c r="O1584" s="416"/>
      <c r="P1584" s="416"/>
      <c r="Q1584" s="416"/>
      <c r="R1584" s="416"/>
      <c r="S1584" s="416"/>
      <c r="T1584" s="416"/>
      <c r="U1584" s="416"/>
      <c r="V1584" s="416"/>
      <c r="W1584" s="416"/>
      <c r="X1584" s="416"/>
      <c r="Y1584" s="416"/>
      <c r="Z1584" s="416"/>
      <c r="AA1584" s="416"/>
      <c r="AB1584" s="416"/>
    </row>
    <row r="1585" spans="1:28" s="419" customFormat="1" x14ac:dyDescent="0.2">
      <c r="A1585" s="500"/>
      <c r="K1585" s="416"/>
      <c r="L1585" s="416"/>
      <c r="M1585" s="416"/>
      <c r="N1585" s="416"/>
      <c r="O1585" s="416"/>
      <c r="P1585" s="416"/>
      <c r="Q1585" s="416"/>
      <c r="R1585" s="416"/>
      <c r="S1585" s="416"/>
      <c r="T1585" s="416"/>
      <c r="U1585" s="416"/>
      <c r="V1585" s="416"/>
      <c r="W1585" s="416"/>
      <c r="X1585" s="416"/>
      <c r="Y1585" s="416"/>
      <c r="Z1585" s="416"/>
      <c r="AA1585" s="416"/>
      <c r="AB1585" s="416"/>
    </row>
    <row r="1586" spans="1:28" s="419" customFormat="1" x14ac:dyDescent="0.2">
      <c r="A1586" s="500"/>
      <c r="K1586" s="416"/>
      <c r="L1586" s="416"/>
      <c r="M1586" s="416"/>
      <c r="N1586" s="416"/>
      <c r="O1586" s="416"/>
      <c r="P1586" s="416"/>
      <c r="Q1586" s="416"/>
      <c r="R1586" s="416"/>
      <c r="S1586" s="416"/>
      <c r="T1586" s="416"/>
      <c r="U1586" s="416"/>
      <c r="V1586" s="416"/>
      <c r="W1586" s="416"/>
      <c r="X1586" s="416"/>
      <c r="Y1586" s="416"/>
      <c r="Z1586" s="416"/>
      <c r="AA1586" s="416"/>
      <c r="AB1586" s="416"/>
    </row>
    <row r="1587" spans="1:28" s="419" customFormat="1" x14ac:dyDescent="0.2">
      <c r="A1587" s="500"/>
      <c r="K1587" s="416"/>
      <c r="L1587" s="416"/>
      <c r="M1587" s="416"/>
      <c r="N1587" s="416"/>
      <c r="O1587" s="416"/>
      <c r="P1587" s="416"/>
      <c r="Q1587" s="416"/>
      <c r="R1587" s="416"/>
      <c r="S1587" s="416"/>
      <c r="T1587" s="416"/>
      <c r="U1587" s="416"/>
      <c r="V1587" s="416"/>
      <c r="W1587" s="416"/>
      <c r="X1587" s="416"/>
      <c r="Y1587" s="416"/>
      <c r="Z1587" s="416"/>
      <c r="AA1587" s="416"/>
      <c r="AB1587" s="416"/>
    </row>
    <row r="1588" spans="1:28" s="419" customFormat="1" x14ac:dyDescent="0.2">
      <c r="A1588" s="500"/>
      <c r="K1588" s="416"/>
      <c r="L1588" s="416"/>
      <c r="M1588" s="416"/>
      <c r="N1588" s="416"/>
      <c r="O1588" s="416"/>
      <c r="P1588" s="416"/>
      <c r="Q1588" s="416"/>
      <c r="R1588" s="416"/>
      <c r="S1588" s="416"/>
      <c r="T1588" s="416"/>
      <c r="U1588" s="416"/>
      <c r="V1588" s="416"/>
      <c r="W1588" s="416"/>
      <c r="X1588" s="416"/>
      <c r="Y1588" s="416"/>
      <c r="Z1588" s="416"/>
      <c r="AA1588" s="416"/>
      <c r="AB1588" s="416"/>
    </row>
    <row r="1589" spans="1:28" s="419" customFormat="1" x14ac:dyDescent="0.2">
      <c r="A1589" s="500"/>
      <c r="K1589" s="416"/>
      <c r="L1589" s="416"/>
      <c r="M1589" s="416"/>
      <c r="N1589" s="416"/>
      <c r="O1589" s="416"/>
      <c r="P1589" s="416"/>
      <c r="Q1589" s="416"/>
      <c r="R1589" s="416"/>
      <c r="S1589" s="416"/>
      <c r="T1589" s="416"/>
      <c r="U1589" s="416"/>
      <c r="V1589" s="416"/>
      <c r="W1589" s="416"/>
      <c r="X1589" s="416"/>
      <c r="Y1589" s="416"/>
      <c r="Z1589" s="416"/>
      <c r="AA1589" s="416"/>
      <c r="AB1589" s="416"/>
    </row>
    <row r="1590" spans="1:28" s="419" customFormat="1" x14ac:dyDescent="0.2">
      <c r="A1590" s="500"/>
      <c r="K1590" s="416"/>
      <c r="L1590" s="416"/>
      <c r="M1590" s="416"/>
      <c r="N1590" s="416"/>
      <c r="O1590" s="416"/>
      <c r="P1590" s="416"/>
      <c r="Q1590" s="416"/>
      <c r="R1590" s="416"/>
      <c r="S1590" s="416"/>
      <c r="T1590" s="416"/>
      <c r="U1590" s="416"/>
      <c r="V1590" s="416"/>
      <c r="W1590" s="416"/>
      <c r="X1590" s="416"/>
      <c r="Y1590" s="416"/>
      <c r="Z1590" s="416"/>
      <c r="AA1590" s="416"/>
      <c r="AB1590" s="416"/>
    </row>
    <row r="1591" spans="1:28" s="419" customFormat="1" x14ac:dyDescent="0.2">
      <c r="A1591" s="500"/>
      <c r="K1591" s="416"/>
      <c r="L1591" s="416"/>
      <c r="M1591" s="416"/>
      <c r="N1591" s="416"/>
      <c r="O1591" s="416"/>
      <c r="P1591" s="416"/>
      <c r="Q1591" s="416"/>
      <c r="R1591" s="416"/>
      <c r="S1591" s="416"/>
      <c r="T1591" s="416"/>
      <c r="U1591" s="416"/>
      <c r="V1591" s="416"/>
      <c r="W1591" s="416"/>
      <c r="X1591" s="416"/>
      <c r="Y1591" s="416"/>
      <c r="Z1591" s="416"/>
      <c r="AA1591" s="416"/>
      <c r="AB1591" s="416"/>
    </row>
    <row r="1592" spans="1:28" s="419" customFormat="1" x14ac:dyDescent="0.2">
      <c r="A1592" s="500"/>
      <c r="K1592" s="416"/>
      <c r="L1592" s="416"/>
      <c r="M1592" s="416"/>
      <c r="N1592" s="416"/>
      <c r="O1592" s="416"/>
      <c r="P1592" s="416"/>
      <c r="Q1592" s="416"/>
      <c r="R1592" s="416"/>
      <c r="S1592" s="416"/>
      <c r="T1592" s="416"/>
      <c r="U1592" s="416"/>
      <c r="V1592" s="416"/>
      <c r="W1592" s="416"/>
      <c r="X1592" s="416"/>
      <c r="Y1592" s="416"/>
      <c r="Z1592" s="416"/>
      <c r="AA1592" s="416"/>
      <c r="AB1592" s="416"/>
    </row>
    <row r="1593" spans="1:28" s="419" customFormat="1" x14ac:dyDescent="0.2">
      <c r="A1593" s="500"/>
      <c r="K1593" s="416"/>
      <c r="L1593" s="416"/>
      <c r="M1593" s="416"/>
      <c r="N1593" s="416"/>
      <c r="O1593" s="416"/>
      <c r="P1593" s="416"/>
      <c r="Q1593" s="416"/>
      <c r="R1593" s="416"/>
      <c r="S1593" s="416"/>
      <c r="T1593" s="416"/>
      <c r="U1593" s="416"/>
      <c r="V1593" s="416"/>
      <c r="W1593" s="416"/>
      <c r="X1593" s="416"/>
      <c r="Y1593" s="416"/>
      <c r="Z1593" s="416"/>
      <c r="AA1593" s="416"/>
      <c r="AB1593" s="416"/>
    </row>
    <row r="1594" spans="1:28" s="419" customFormat="1" x14ac:dyDescent="0.2">
      <c r="A1594" s="500"/>
      <c r="K1594" s="416"/>
      <c r="L1594" s="416"/>
      <c r="M1594" s="416"/>
      <c r="N1594" s="416"/>
      <c r="O1594" s="416"/>
      <c r="P1594" s="416"/>
      <c r="Q1594" s="416"/>
      <c r="R1594" s="416"/>
      <c r="S1594" s="416"/>
      <c r="T1594" s="416"/>
      <c r="U1594" s="416"/>
      <c r="V1594" s="416"/>
      <c r="W1594" s="416"/>
      <c r="X1594" s="416"/>
      <c r="Y1594" s="416"/>
      <c r="Z1594" s="416"/>
      <c r="AA1594" s="416"/>
      <c r="AB1594" s="416"/>
    </row>
    <row r="1595" spans="1:28" s="419" customFormat="1" x14ac:dyDescent="0.2">
      <c r="A1595" s="500"/>
      <c r="K1595" s="416"/>
      <c r="L1595" s="416"/>
      <c r="M1595" s="416"/>
      <c r="N1595" s="416"/>
      <c r="O1595" s="416"/>
      <c r="P1595" s="416"/>
      <c r="Q1595" s="416"/>
      <c r="R1595" s="416"/>
      <c r="S1595" s="416"/>
      <c r="T1595" s="416"/>
      <c r="U1595" s="416"/>
      <c r="V1595" s="416"/>
      <c r="W1595" s="416"/>
      <c r="X1595" s="416"/>
      <c r="Y1595" s="416"/>
      <c r="Z1595" s="416"/>
      <c r="AA1595" s="416"/>
      <c r="AB1595" s="416"/>
    </row>
    <row r="1596" spans="1:28" s="419" customFormat="1" x14ac:dyDescent="0.2">
      <c r="A1596" s="500"/>
      <c r="K1596" s="416"/>
      <c r="L1596" s="416"/>
      <c r="M1596" s="416"/>
      <c r="N1596" s="416"/>
      <c r="O1596" s="416"/>
      <c r="P1596" s="416"/>
      <c r="Q1596" s="416"/>
      <c r="R1596" s="416"/>
      <c r="S1596" s="416"/>
      <c r="T1596" s="416"/>
      <c r="U1596" s="416"/>
      <c r="V1596" s="416"/>
      <c r="W1596" s="416"/>
      <c r="X1596" s="416"/>
      <c r="Y1596" s="416"/>
      <c r="Z1596" s="416"/>
      <c r="AA1596" s="416"/>
      <c r="AB1596" s="416"/>
    </row>
    <row r="1597" spans="1:28" s="419" customFormat="1" x14ac:dyDescent="0.2">
      <c r="A1597" s="500"/>
      <c r="K1597" s="416"/>
      <c r="L1597" s="416"/>
      <c r="M1597" s="416"/>
      <c r="N1597" s="416"/>
      <c r="O1597" s="416"/>
      <c r="P1597" s="416"/>
      <c r="Q1597" s="416"/>
      <c r="R1597" s="416"/>
      <c r="S1597" s="416"/>
      <c r="T1597" s="416"/>
      <c r="U1597" s="416"/>
      <c r="V1597" s="416"/>
      <c r="W1597" s="416"/>
      <c r="X1597" s="416"/>
      <c r="Y1597" s="416"/>
      <c r="Z1597" s="416"/>
      <c r="AA1597" s="416"/>
      <c r="AB1597" s="416"/>
    </row>
    <row r="1598" spans="1:28" s="419" customFormat="1" x14ac:dyDescent="0.2">
      <c r="A1598" s="500"/>
      <c r="K1598" s="416"/>
      <c r="L1598" s="416"/>
      <c r="M1598" s="416"/>
      <c r="N1598" s="416"/>
      <c r="O1598" s="416"/>
      <c r="P1598" s="416"/>
      <c r="Q1598" s="416"/>
      <c r="R1598" s="416"/>
      <c r="S1598" s="416"/>
      <c r="T1598" s="416"/>
      <c r="U1598" s="416"/>
      <c r="V1598" s="416"/>
      <c r="W1598" s="416"/>
      <c r="X1598" s="416"/>
      <c r="Y1598" s="416"/>
      <c r="Z1598" s="416"/>
      <c r="AA1598" s="416"/>
      <c r="AB1598" s="416"/>
    </row>
    <row r="1599" spans="1:28" s="419" customFormat="1" x14ac:dyDescent="0.2">
      <c r="A1599" s="500"/>
      <c r="K1599" s="416"/>
      <c r="L1599" s="416"/>
      <c r="M1599" s="416"/>
      <c r="N1599" s="416"/>
      <c r="O1599" s="416"/>
      <c r="P1599" s="416"/>
      <c r="Q1599" s="416"/>
      <c r="R1599" s="416"/>
      <c r="S1599" s="416"/>
      <c r="T1599" s="416"/>
      <c r="U1599" s="416"/>
      <c r="V1599" s="416"/>
      <c r="W1599" s="416"/>
      <c r="X1599" s="416"/>
      <c r="Y1599" s="416"/>
      <c r="Z1599" s="416"/>
      <c r="AA1599" s="416"/>
      <c r="AB1599" s="416"/>
    </row>
    <row r="1600" spans="1:28" s="419" customFormat="1" x14ac:dyDescent="0.2">
      <c r="A1600" s="500"/>
      <c r="K1600" s="416"/>
      <c r="L1600" s="416"/>
      <c r="M1600" s="416"/>
      <c r="N1600" s="416"/>
      <c r="O1600" s="416"/>
      <c r="P1600" s="416"/>
      <c r="Q1600" s="416"/>
      <c r="R1600" s="416"/>
      <c r="S1600" s="416"/>
      <c r="T1600" s="416"/>
      <c r="U1600" s="416"/>
      <c r="V1600" s="416"/>
      <c r="W1600" s="416"/>
      <c r="X1600" s="416"/>
      <c r="Y1600" s="416"/>
      <c r="Z1600" s="416"/>
      <c r="AA1600" s="416"/>
      <c r="AB1600" s="416"/>
    </row>
    <row r="1601" spans="1:28" s="419" customFormat="1" x14ac:dyDescent="0.2">
      <c r="A1601" s="500"/>
      <c r="K1601" s="416"/>
      <c r="L1601" s="416"/>
      <c r="M1601" s="416"/>
      <c r="N1601" s="416"/>
      <c r="O1601" s="416"/>
      <c r="P1601" s="416"/>
      <c r="Q1601" s="416"/>
      <c r="R1601" s="416"/>
      <c r="S1601" s="416"/>
      <c r="T1601" s="416"/>
      <c r="U1601" s="416"/>
      <c r="V1601" s="416"/>
      <c r="W1601" s="416"/>
      <c r="X1601" s="416"/>
      <c r="Y1601" s="416"/>
      <c r="Z1601" s="416"/>
      <c r="AA1601" s="416"/>
      <c r="AB1601" s="416"/>
    </row>
    <row r="1602" spans="1:28" s="419" customFormat="1" x14ac:dyDescent="0.2">
      <c r="A1602" s="500"/>
      <c r="K1602" s="416"/>
      <c r="L1602" s="416"/>
      <c r="M1602" s="416"/>
      <c r="N1602" s="416"/>
      <c r="O1602" s="416"/>
      <c r="P1602" s="416"/>
      <c r="Q1602" s="416"/>
      <c r="R1602" s="416"/>
      <c r="S1602" s="416"/>
      <c r="T1602" s="416"/>
      <c r="U1602" s="416"/>
      <c r="V1602" s="416"/>
      <c r="W1602" s="416"/>
      <c r="X1602" s="416"/>
      <c r="Y1602" s="416"/>
      <c r="Z1602" s="416"/>
      <c r="AA1602" s="416"/>
      <c r="AB1602" s="416"/>
    </row>
    <row r="1603" spans="1:28" s="419" customFormat="1" x14ac:dyDescent="0.2">
      <c r="A1603" s="500"/>
      <c r="K1603" s="416"/>
      <c r="L1603" s="416"/>
      <c r="M1603" s="416"/>
      <c r="N1603" s="416"/>
      <c r="O1603" s="416"/>
      <c r="P1603" s="416"/>
      <c r="Q1603" s="416"/>
      <c r="R1603" s="416"/>
      <c r="S1603" s="416"/>
      <c r="T1603" s="416"/>
      <c r="U1603" s="416"/>
      <c r="V1603" s="416"/>
      <c r="W1603" s="416"/>
      <c r="X1603" s="416"/>
      <c r="Y1603" s="416"/>
      <c r="Z1603" s="416"/>
      <c r="AA1603" s="416"/>
      <c r="AB1603" s="416"/>
    </row>
    <row r="1604" spans="1:28" s="419" customFormat="1" x14ac:dyDescent="0.2">
      <c r="A1604" s="500"/>
      <c r="K1604" s="416"/>
      <c r="L1604" s="416"/>
      <c r="M1604" s="416"/>
      <c r="N1604" s="416"/>
      <c r="O1604" s="416"/>
      <c r="P1604" s="416"/>
      <c r="Q1604" s="416"/>
      <c r="R1604" s="416"/>
      <c r="S1604" s="416"/>
      <c r="T1604" s="416"/>
      <c r="U1604" s="416"/>
      <c r="V1604" s="416"/>
      <c r="W1604" s="416"/>
      <c r="X1604" s="416"/>
      <c r="Y1604" s="416"/>
      <c r="Z1604" s="416"/>
      <c r="AA1604" s="416"/>
      <c r="AB1604" s="416"/>
    </row>
    <row r="1605" spans="1:28" s="419" customFormat="1" x14ac:dyDescent="0.2">
      <c r="A1605" s="500"/>
      <c r="K1605" s="416"/>
      <c r="L1605" s="416"/>
      <c r="M1605" s="416"/>
      <c r="N1605" s="416"/>
      <c r="O1605" s="416"/>
      <c r="P1605" s="416"/>
      <c r="Q1605" s="416"/>
      <c r="R1605" s="416"/>
      <c r="S1605" s="416"/>
      <c r="T1605" s="416"/>
      <c r="U1605" s="416"/>
      <c r="V1605" s="416"/>
      <c r="W1605" s="416"/>
      <c r="X1605" s="416"/>
      <c r="Y1605" s="416"/>
      <c r="Z1605" s="416"/>
      <c r="AA1605" s="416"/>
      <c r="AB1605" s="416"/>
    </row>
    <row r="1606" spans="1:28" s="419" customFormat="1" x14ac:dyDescent="0.2">
      <c r="A1606" s="500"/>
      <c r="K1606" s="416"/>
      <c r="L1606" s="416"/>
      <c r="M1606" s="416"/>
      <c r="N1606" s="416"/>
      <c r="O1606" s="416"/>
      <c r="P1606" s="416"/>
      <c r="Q1606" s="416"/>
      <c r="R1606" s="416"/>
      <c r="S1606" s="416"/>
      <c r="T1606" s="416"/>
      <c r="U1606" s="416"/>
      <c r="V1606" s="416"/>
      <c r="W1606" s="416"/>
      <c r="X1606" s="416"/>
      <c r="Y1606" s="416"/>
      <c r="Z1606" s="416"/>
      <c r="AA1606" s="416"/>
      <c r="AB1606" s="416"/>
    </row>
    <row r="1607" spans="1:28" s="419" customFormat="1" x14ac:dyDescent="0.2">
      <c r="A1607" s="500"/>
      <c r="K1607" s="416"/>
      <c r="L1607" s="416"/>
      <c r="M1607" s="416"/>
      <c r="N1607" s="416"/>
      <c r="O1607" s="416"/>
      <c r="P1607" s="416"/>
      <c r="Q1607" s="416"/>
      <c r="R1607" s="416"/>
      <c r="S1607" s="416"/>
      <c r="T1607" s="416"/>
      <c r="U1607" s="416"/>
      <c r="V1607" s="416"/>
      <c r="W1607" s="416"/>
      <c r="X1607" s="416"/>
      <c r="Y1607" s="416"/>
      <c r="Z1607" s="416"/>
      <c r="AA1607" s="416"/>
      <c r="AB1607" s="416"/>
    </row>
    <row r="1608" spans="1:28" s="419" customFormat="1" x14ac:dyDescent="0.2">
      <c r="A1608" s="500"/>
      <c r="K1608" s="416"/>
      <c r="L1608" s="416"/>
      <c r="M1608" s="416"/>
      <c r="N1608" s="416"/>
      <c r="O1608" s="416"/>
      <c r="P1608" s="416"/>
      <c r="Q1608" s="416"/>
      <c r="R1608" s="416"/>
      <c r="S1608" s="416"/>
      <c r="T1608" s="416"/>
      <c r="U1608" s="416"/>
      <c r="V1608" s="416"/>
      <c r="W1608" s="416"/>
      <c r="X1608" s="416"/>
      <c r="Y1608" s="416"/>
      <c r="Z1608" s="416"/>
      <c r="AA1608" s="416"/>
      <c r="AB1608" s="416"/>
    </row>
    <row r="1609" spans="1:28" s="419" customFormat="1" x14ac:dyDescent="0.2">
      <c r="A1609" s="500"/>
      <c r="K1609" s="416"/>
      <c r="L1609" s="416"/>
      <c r="M1609" s="416"/>
      <c r="N1609" s="416"/>
      <c r="O1609" s="416"/>
      <c r="P1609" s="416"/>
      <c r="Q1609" s="416"/>
      <c r="R1609" s="416"/>
      <c r="S1609" s="416"/>
      <c r="T1609" s="416"/>
      <c r="U1609" s="416"/>
      <c r="V1609" s="416"/>
      <c r="W1609" s="416"/>
      <c r="X1609" s="416"/>
      <c r="Y1609" s="416"/>
      <c r="Z1609" s="416"/>
      <c r="AA1609" s="416"/>
      <c r="AB1609" s="416"/>
    </row>
    <row r="1610" spans="1:28" s="419" customFormat="1" x14ac:dyDescent="0.2">
      <c r="A1610" s="500"/>
      <c r="K1610" s="416"/>
      <c r="L1610" s="416"/>
      <c r="M1610" s="416"/>
      <c r="N1610" s="416"/>
      <c r="O1610" s="416"/>
      <c r="P1610" s="416"/>
      <c r="Q1610" s="416"/>
      <c r="R1610" s="416"/>
      <c r="S1610" s="416"/>
      <c r="T1610" s="416"/>
      <c r="U1610" s="416"/>
      <c r="V1610" s="416"/>
      <c r="W1610" s="416"/>
      <c r="X1610" s="416"/>
      <c r="Y1610" s="416"/>
      <c r="Z1610" s="416"/>
      <c r="AA1610" s="416"/>
      <c r="AB1610" s="416"/>
    </row>
    <row r="1611" spans="1:28" s="419" customFormat="1" x14ac:dyDescent="0.2">
      <c r="A1611" s="500"/>
      <c r="K1611" s="416"/>
      <c r="L1611" s="416"/>
      <c r="M1611" s="416"/>
      <c r="N1611" s="416"/>
      <c r="O1611" s="416"/>
      <c r="P1611" s="416"/>
      <c r="Q1611" s="416"/>
      <c r="R1611" s="416"/>
      <c r="S1611" s="416"/>
      <c r="T1611" s="416"/>
      <c r="U1611" s="416"/>
      <c r="V1611" s="416"/>
      <c r="W1611" s="416"/>
      <c r="X1611" s="416"/>
      <c r="Y1611" s="416"/>
      <c r="Z1611" s="416"/>
      <c r="AA1611" s="416"/>
      <c r="AB1611" s="416"/>
    </row>
    <row r="1612" spans="1:28" s="419" customFormat="1" x14ac:dyDescent="0.2">
      <c r="A1612" s="500"/>
      <c r="K1612" s="416"/>
      <c r="L1612" s="416"/>
      <c r="M1612" s="416"/>
      <c r="N1612" s="416"/>
      <c r="O1612" s="416"/>
      <c r="P1612" s="416"/>
      <c r="Q1612" s="416"/>
      <c r="R1612" s="416"/>
      <c r="S1612" s="416"/>
      <c r="T1612" s="416"/>
      <c r="U1612" s="416"/>
      <c r="V1612" s="416"/>
      <c r="W1612" s="416"/>
      <c r="X1612" s="416"/>
      <c r="Y1612" s="416"/>
      <c r="Z1612" s="416"/>
      <c r="AA1612" s="416"/>
      <c r="AB1612" s="416"/>
    </row>
    <row r="1613" spans="1:28" s="419" customFormat="1" x14ac:dyDescent="0.2">
      <c r="A1613" s="500"/>
      <c r="K1613" s="416"/>
      <c r="L1613" s="416"/>
      <c r="M1613" s="416"/>
      <c r="N1613" s="416"/>
      <c r="O1613" s="416"/>
      <c r="P1613" s="416"/>
      <c r="Q1613" s="416"/>
      <c r="R1613" s="416"/>
      <c r="S1613" s="416"/>
      <c r="T1613" s="416"/>
      <c r="U1613" s="416"/>
      <c r="V1613" s="416"/>
      <c r="W1613" s="416"/>
      <c r="X1613" s="416"/>
      <c r="Y1613" s="416"/>
      <c r="Z1613" s="416"/>
      <c r="AA1613" s="416"/>
      <c r="AB1613" s="416"/>
    </row>
    <row r="1614" spans="1:28" s="419" customFormat="1" x14ac:dyDescent="0.2">
      <c r="A1614" s="500"/>
      <c r="K1614" s="416"/>
      <c r="L1614" s="416"/>
      <c r="M1614" s="416"/>
      <c r="N1614" s="416"/>
      <c r="O1614" s="416"/>
      <c r="P1614" s="416"/>
      <c r="Q1614" s="416"/>
      <c r="R1614" s="416"/>
      <c r="S1614" s="416"/>
      <c r="T1614" s="416"/>
      <c r="U1614" s="416"/>
      <c r="V1614" s="416"/>
      <c r="W1614" s="416"/>
      <c r="X1614" s="416"/>
      <c r="Y1614" s="416"/>
      <c r="Z1614" s="416"/>
      <c r="AA1614" s="416"/>
      <c r="AB1614" s="416"/>
    </row>
    <row r="1615" spans="1:28" s="419" customFormat="1" x14ac:dyDescent="0.2">
      <c r="A1615" s="500"/>
      <c r="K1615" s="416"/>
      <c r="L1615" s="416"/>
      <c r="M1615" s="416"/>
      <c r="N1615" s="416"/>
      <c r="O1615" s="416"/>
      <c r="P1615" s="416"/>
      <c r="Q1615" s="416"/>
      <c r="R1615" s="416"/>
      <c r="S1615" s="416"/>
      <c r="T1615" s="416"/>
      <c r="U1615" s="416"/>
      <c r="V1615" s="416"/>
      <c r="W1615" s="416"/>
      <c r="X1615" s="416"/>
      <c r="Y1615" s="416"/>
      <c r="Z1615" s="416"/>
      <c r="AA1615" s="416"/>
      <c r="AB1615" s="416"/>
    </row>
    <row r="1616" spans="1:28" s="419" customFormat="1" x14ac:dyDescent="0.2">
      <c r="A1616" s="500"/>
      <c r="K1616" s="416"/>
      <c r="L1616" s="416"/>
      <c r="M1616" s="416"/>
      <c r="N1616" s="416"/>
      <c r="O1616" s="416"/>
      <c r="P1616" s="416"/>
      <c r="Q1616" s="416"/>
      <c r="R1616" s="416"/>
      <c r="S1616" s="416"/>
      <c r="T1616" s="416"/>
      <c r="U1616" s="416"/>
      <c r="V1616" s="416"/>
      <c r="W1616" s="416"/>
      <c r="X1616" s="416"/>
      <c r="Y1616" s="416"/>
      <c r="Z1616" s="416"/>
      <c r="AA1616" s="416"/>
      <c r="AB1616" s="416"/>
    </row>
    <row r="1617" spans="1:28" s="419" customFormat="1" x14ac:dyDescent="0.2">
      <c r="A1617" s="500"/>
      <c r="K1617" s="416"/>
      <c r="L1617" s="416"/>
      <c r="M1617" s="416"/>
      <c r="N1617" s="416"/>
      <c r="O1617" s="416"/>
      <c r="P1617" s="416"/>
      <c r="Q1617" s="416"/>
      <c r="R1617" s="416"/>
      <c r="S1617" s="416"/>
      <c r="T1617" s="416"/>
      <c r="U1617" s="416"/>
      <c r="V1617" s="416"/>
      <c r="W1617" s="416"/>
      <c r="X1617" s="416"/>
      <c r="Y1617" s="416"/>
      <c r="Z1617" s="416"/>
      <c r="AA1617" s="416"/>
      <c r="AB1617" s="416"/>
    </row>
    <row r="1618" spans="1:28" s="419" customFormat="1" x14ac:dyDescent="0.2">
      <c r="A1618" s="500"/>
      <c r="K1618" s="416"/>
      <c r="L1618" s="416"/>
      <c r="M1618" s="416"/>
      <c r="N1618" s="416"/>
      <c r="O1618" s="416"/>
      <c r="P1618" s="416"/>
      <c r="Q1618" s="416"/>
      <c r="R1618" s="416"/>
      <c r="S1618" s="416"/>
      <c r="T1618" s="416"/>
      <c r="U1618" s="416"/>
      <c r="V1618" s="416"/>
      <c r="W1618" s="416"/>
      <c r="X1618" s="416"/>
      <c r="Y1618" s="416"/>
      <c r="Z1618" s="416"/>
      <c r="AA1618" s="416"/>
      <c r="AB1618" s="416"/>
    </row>
    <row r="1619" spans="1:28" s="419" customFormat="1" x14ac:dyDescent="0.2">
      <c r="A1619" s="500"/>
      <c r="K1619" s="416"/>
      <c r="L1619" s="416"/>
      <c r="M1619" s="416"/>
      <c r="N1619" s="416"/>
      <c r="O1619" s="416"/>
      <c r="P1619" s="416"/>
      <c r="Q1619" s="416"/>
      <c r="R1619" s="416"/>
      <c r="S1619" s="416"/>
      <c r="T1619" s="416"/>
      <c r="U1619" s="416"/>
      <c r="V1619" s="416"/>
      <c r="W1619" s="416"/>
      <c r="X1619" s="416"/>
      <c r="Y1619" s="416"/>
      <c r="Z1619" s="416"/>
      <c r="AA1619" s="416"/>
      <c r="AB1619" s="416"/>
    </row>
    <row r="1620" spans="1:28" s="419" customFormat="1" x14ac:dyDescent="0.2">
      <c r="A1620" s="500"/>
      <c r="K1620" s="416"/>
      <c r="L1620" s="416"/>
      <c r="M1620" s="416"/>
      <c r="N1620" s="416"/>
      <c r="O1620" s="416"/>
      <c r="P1620" s="416"/>
      <c r="Q1620" s="416"/>
      <c r="R1620" s="416"/>
      <c r="S1620" s="416"/>
      <c r="T1620" s="416"/>
      <c r="U1620" s="416"/>
      <c r="V1620" s="416"/>
      <c r="W1620" s="416"/>
      <c r="X1620" s="416"/>
      <c r="Y1620" s="416"/>
      <c r="Z1620" s="416"/>
      <c r="AA1620" s="416"/>
      <c r="AB1620" s="416"/>
    </row>
    <row r="1621" spans="1:28" s="419" customFormat="1" x14ac:dyDescent="0.2">
      <c r="A1621" s="500"/>
      <c r="K1621" s="416"/>
      <c r="L1621" s="416"/>
      <c r="M1621" s="416"/>
      <c r="N1621" s="416"/>
      <c r="O1621" s="416"/>
      <c r="P1621" s="416"/>
      <c r="Q1621" s="416"/>
      <c r="R1621" s="416"/>
      <c r="S1621" s="416"/>
      <c r="T1621" s="416"/>
      <c r="U1621" s="416"/>
      <c r="V1621" s="416"/>
      <c r="W1621" s="416"/>
      <c r="X1621" s="416"/>
      <c r="Y1621" s="416"/>
      <c r="Z1621" s="416"/>
      <c r="AA1621" s="416"/>
      <c r="AB1621" s="416"/>
    </row>
    <row r="1622" spans="1:28" s="419" customFormat="1" x14ac:dyDescent="0.2">
      <c r="A1622" s="500"/>
      <c r="K1622" s="416"/>
      <c r="L1622" s="416"/>
      <c r="M1622" s="416"/>
      <c r="N1622" s="416"/>
      <c r="O1622" s="416"/>
      <c r="P1622" s="416"/>
      <c r="Q1622" s="416"/>
      <c r="R1622" s="416"/>
      <c r="S1622" s="416"/>
      <c r="T1622" s="416"/>
      <c r="U1622" s="416"/>
      <c r="V1622" s="416"/>
      <c r="W1622" s="416"/>
      <c r="X1622" s="416"/>
      <c r="Y1622" s="416"/>
      <c r="Z1622" s="416"/>
      <c r="AA1622" s="416"/>
      <c r="AB1622" s="416"/>
    </row>
    <row r="1623" spans="1:28" s="419" customFormat="1" x14ac:dyDescent="0.2">
      <c r="A1623" s="500"/>
      <c r="K1623" s="416"/>
      <c r="L1623" s="416"/>
      <c r="M1623" s="416"/>
      <c r="N1623" s="416"/>
      <c r="O1623" s="416"/>
      <c r="P1623" s="416"/>
      <c r="Q1623" s="416"/>
      <c r="R1623" s="416"/>
      <c r="S1623" s="416"/>
      <c r="T1623" s="416"/>
      <c r="U1623" s="416"/>
      <c r="V1623" s="416"/>
      <c r="W1623" s="416"/>
      <c r="X1623" s="416"/>
      <c r="Y1623" s="416"/>
      <c r="Z1623" s="416"/>
      <c r="AA1623" s="416"/>
      <c r="AB1623" s="416"/>
    </row>
    <row r="1624" spans="1:28" s="419" customFormat="1" x14ac:dyDescent="0.2">
      <c r="A1624" s="500"/>
      <c r="K1624" s="416"/>
      <c r="L1624" s="416"/>
      <c r="M1624" s="416"/>
      <c r="N1624" s="416"/>
      <c r="O1624" s="416"/>
      <c r="P1624" s="416"/>
      <c r="Q1624" s="416"/>
      <c r="R1624" s="416"/>
      <c r="S1624" s="416"/>
      <c r="T1624" s="416"/>
      <c r="U1624" s="416"/>
      <c r="V1624" s="416"/>
      <c r="W1624" s="416"/>
      <c r="X1624" s="416"/>
      <c r="Y1624" s="416"/>
      <c r="Z1624" s="416"/>
      <c r="AA1624" s="416"/>
      <c r="AB1624" s="416"/>
    </row>
    <row r="1625" spans="1:28" s="419" customFormat="1" x14ac:dyDescent="0.2">
      <c r="A1625" s="500"/>
      <c r="K1625" s="416"/>
      <c r="L1625" s="416"/>
      <c r="M1625" s="416"/>
      <c r="N1625" s="416"/>
      <c r="O1625" s="416"/>
      <c r="P1625" s="416"/>
      <c r="Q1625" s="416"/>
      <c r="R1625" s="416"/>
      <c r="S1625" s="416"/>
      <c r="T1625" s="416"/>
      <c r="U1625" s="416"/>
      <c r="V1625" s="416"/>
      <c r="W1625" s="416"/>
      <c r="X1625" s="416"/>
      <c r="Y1625" s="416"/>
      <c r="Z1625" s="416"/>
      <c r="AA1625" s="416"/>
      <c r="AB1625" s="416"/>
    </row>
    <row r="1626" spans="1:28" s="419" customFormat="1" x14ac:dyDescent="0.2">
      <c r="A1626" s="500"/>
      <c r="K1626" s="416"/>
      <c r="L1626" s="416"/>
      <c r="M1626" s="416"/>
      <c r="N1626" s="416"/>
      <c r="O1626" s="416"/>
      <c r="P1626" s="416"/>
      <c r="Q1626" s="416"/>
      <c r="R1626" s="416"/>
      <c r="S1626" s="416"/>
      <c r="T1626" s="416"/>
      <c r="U1626" s="416"/>
      <c r="V1626" s="416"/>
      <c r="W1626" s="416"/>
      <c r="X1626" s="416"/>
      <c r="Y1626" s="416"/>
      <c r="Z1626" s="416"/>
      <c r="AA1626" s="416"/>
      <c r="AB1626" s="416"/>
    </row>
    <row r="1627" spans="1:28" s="419" customFormat="1" x14ac:dyDescent="0.2">
      <c r="A1627" s="500"/>
      <c r="K1627" s="416"/>
      <c r="L1627" s="416"/>
      <c r="M1627" s="416"/>
      <c r="N1627" s="416"/>
      <c r="O1627" s="416"/>
      <c r="P1627" s="416"/>
      <c r="Q1627" s="416"/>
      <c r="R1627" s="416"/>
      <c r="S1627" s="416"/>
      <c r="T1627" s="416"/>
      <c r="U1627" s="416"/>
      <c r="V1627" s="416"/>
      <c r="W1627" s="416"/>
      <c r="X1627" s="416"/>
      <c r="Y1627" s="416"/>
      <c r="Z1627" s="416"/>
      <c r="AA1627" s="416"/>
      <c r="AB1627" s="416"/>
    </row>
    <row r="1628" spans="1:28" s="419" customFormat="1" x14ac:dyDescent="0.2">
      <c r="A1628" s="500"/>
      <c r="K1628" s="416"/>
      <c r="L1628" s="416"/>
      <c r="M1628" s="416"/>
      <c r="N1628" s="416"/>
      <c r="O1628" s="416"/>
      <c r="P1628" s="416"/>
      <c r="Q1628" s="416"/>
      <c r="R1628" s="416"/>
      <c r="S1628" s="416"/>
      <c r="T1628" s="416"/>
      <c r="U1628" s="416"/>
      <c r="V1628" s="416"/>
      <c r="W1628" s="416"/>
      <c r="X1628" s="416"/>
      <c r="Y1628" s="416"/>
      <c r="Z1628" s="416"/>
      <c r="AA1628" s="416"/>
      <c r="AB1628" s="416"/>
    </row>
    <row r="1629" spans="1:28" s="419" customFormat="1" x14ac:dyDescent="0.2">
      <c r="A1629" s="500"/>
      <c r="K1629" s="416"/>
      <c r="L1629" s="416"/>
      <c r="M1629" s="416"/>
      <c r="N1629" s="416"/>
      <c r="O1629" s="416"/>
      <c r="P1629" s="416"/>
      <c r="Q1629" s="416"/>
      <c r="R1629" s="416"/>
      <c r="S1629" s="416"/>
      <c r="T1629" s="416"/>
      <c r="U1629" s="416"/>
      <c r="V1629" s="416"/>
      <c r="W1629" s="416"/>
      <c r="X1629" s="416"/>
      <c r="Y1629" s="416"/>
      <c r="Z1629" s="416"/>
      <c r="AA1629" s="416"/>
      <c r="AB1629" s="416"/>
    </row>
    <row r="1630" spans="1:28" s="419" customFormat="1" x14ac:dyDescent="0.2">
      <c r="A1630" s="500"/>
      <c r="K1630" s="416"/>
      <c r="L1630" s="416"/>
      <c r="M1630" s="416"/>
      <c r="N1630" s="416"/>
      <c r="O1630" s="416"/>
      <c r="P1630" s="416"/>
      <c r="Q1630" s="416"/>
      <c r="R1630" s="416"/>
      <c r="S1630" s="416"/>
      <c r="T1630" s="416"/>
      <c r="U1630" s="416"/>
      <c r="V1630" s="416"/>
      <c r="W1630" s="416"/>
      <c r="X1630" s="416"/>
      <c r="Y1630" s="416"/>
      <c r="Z1630" s="416"/>
      <c r="AA1630" s="416"/>
      <c r="AB1630" s="416"/>
    </row>
    <row r="1631" spans="1:28" s="419" customFormat="1" x14ac:dyDescent="0.2">
      <c r="A1631" s="500"/>
      <c r="K1631" s="416"/>
      <c r="L1631" s="416"/>
      <c r="M1631" s="416"/>
      <c r="N1631" s="416"/>
      <c r="O1631" s="416"/>
      <c r="P1631" s="416"/>
      <c r="Q1631" s="416"/>
      <c r="R1631" s="416"/>
      <c r="S1631" s="416"/>
      <c r="T1631" s="416"/>
      <c r="U1631" s="416"/>
      <c r="V1631" s="416"/>
      <c r="W1631" s="416"/>
      <c r="X1631" s="416"/>
      <c r="Y1631" s="416"/>
      <c r="Z1631" s="416"/>
      <c r="AA1631" s="416"/>
      <c r="AB1631" s="416"/>
    </row>
    <row r="1632" spans="1:28" s="419" customFormat="1" x14ac:dyDescent="0.2">
      <c r="A1632" s="500"/>
      <c r="K1632" s="416"/>
      <c r="L1632" s="416"/>
      <c r="M1632" s="416"/>
      <c r="N1632" s="416"/>
      <c r="O1632" s="416"/>
      <c r="P1632" s="416"/>
      <c r="Q1632" s="416"/>
      <c r="R1632" s="416"/>
      <c r="S1632" s="416"/>
      <c r="T1632" s="416"/>
      <c r="U1632" s="416"/>
      <c r="V1632" s="416"/>
      <c r="W1632" s="416"/>
      <c r="X1632" s="416"/>
      <c r="Y1632" s="416"/>
      <c r="Z1632" s="416"/>
      <c r="AA1632" s="416"/>
      <c r="AB1632" s="416"/>
    </row>
    <row r="1633" spans="1:28" s="419" customFormat="1" x14ac:dyDescent="0.2">
      <c r="A1633" s="500"/>
      <c r="K1633" s="416"/>
      <c r="L1633" s="416"/>
      <c r="M1633" s="416"/>
      <c r="N1633" s="416"/>
      <c r="O1633" s="416"/>
      <c r="P1633" s="416"/>
      <c r="Q1633" s="416"/>
      <c r="R1633" s="416"/>
      <c r="S1633" s="416"/>
      <c r="T1633" s="416"/>
      <c r="U1633" s="416"/>
      <c r="V1633" s="416"/>
      <c r="W1633" s="416"/>
      <c r="X1633" s="416"/>
      <c r="Y1633" s="416"/>
      <c r="Z1633" s="416"/>
      <c r="AA1633" s="416"/>
      <c r="AB1633" s="416"/>
    </row>
    <row r="1634" spans="1:28" s="419" customFormat="1" x14ac:dyDescent="0.2">
      <c r="A1634" s="500"/>
      <c r="K1634" s="416"/>
      <c r="L1634" s="416"/>
      <c r="M1634" s="416"/>
      <c r="N1634" s="416"/>
      <c r="O1634" s="416"/>
      <c r="P1634" s="416"/>
      <c r="Q1634" s="416"/>
      <c r="R1634" s="416"/>
      <c r="S1634" s="416"/>
      <c r="T1634" s="416"/>
      <c r="U1634" s="416"/>
      <c r="V1634" s="416"/>
      <c r="W1634" s="416"/>
      <c r="X1634" s="416"/>
      <c r="Y1634" s="416"/>
      <c r="Z1634" s="416"/>
      <c r="AA1634" s="416"/>
      <c r="AB1634" s="416"/>
    </row>
    <row r="1635" spans="1:28" s="419" customFormat="1" x14ac:dyDescent="0.2">
      <c r="A1635" s="500"/>
      <c r="K1635" s="416"/>
      <c r="L1635" s="416"/>
      <c r="M1635" s="416"/>
      <c r="N1635" s="416"/>
      <c r="O1635" s="416"/>
      <c r="P1635" s="416"/>
      <c r="Q1635" s="416"/>
      <c r="R1635" s="416"/>
      <c r="S1635" s="416"/>
      <c r="T1635" s="416"/>
      <c r="U1635" s="416"/>
      <c r="V1635" s="416"/>
      <c r="W1635" s="416"/>
      <c r="X1635" s="416"/>
      <c r="Y1635" s="416"/>
      <c r="Z1635" s="416"/>
      <c r="AA1635" s="416"/>
      <c r="AB1635" s="416"/>
    </row>
    <row r="1636" spans="1:28" s="419" customFormat="1" x14ac:dyDescent="0.2">
      <c r="A1636" s="500"/>
      <c r="K1636" s="416"/>
      <c r="L1636" s="416"/>
      <c r="M1636" s="416"/>
      <c r="N1636" s="416"/>
      <c r="O1636" s="416"/>
      <c r="P1636" s="416"/>
      <c r="Q1636" s="416"/>
      <c r="R1636" s="416"/>
      <c r="S1636" s="416"/>
      <c r="T1636" s="416"/>
      <c r="U1636" s="416"/>
      <c r="V1636" s="416"/>
      <c r="W1636" s="416"/>
      <c r="X1636" s="416"/>
      <c r="Y1636" s="416"/>
      <c r="Z1636" s="416"/>
      <c r="AA1636" s="416"/>
      <c r="AB1636" s="416"/>
    </row>
    <row r="1637" spans="1:28" s="419" customFormat="1" x14ac:dyDescent="0.2">
      <c r="A1637" s="500"/>
      <c r="K1637" s="416"/>
      <c r="L1637" s="416"/>
      <c r="M1637" s="416"/>
      <c r="N1637" s="416"/>
      <c r="O1637" s="416"/>
      <c r="P1637" s="416"/>
      <c r="Q1637" s="416"/>
      <c r="R1637" s="416"/>
      <c r="S1637" s="416"/>
      <c r="T1637" s="416"/>
      <c r="U1637" s="416"/>
      <c r="V1637" s="416"/>
      <c r="W1637" s="416"/>
      <c r="X1637" s="416"/>
      <c r="Y1637" s="416"/>
      <c r="Z1637" s="416"/>
      <c r="AA1637" s="416"/>
      <c r="AB1637" s="416"/>
    </row>
    <row r="1638" spans="1:28" s="419" customFormat="1" x14ac:dyDescent="0.2">
      <c r="A1638" s="500"/>
      <c r="K1638" s="416"/>
      <c r="L1638" s="416"/>
      <c r="M1638" s="416"/>
      <c r="N1638" s="416"/>
      <c r="O1638" s="416"/>
      <c r="P1638" s="416"/>
      <c r="Q1638" s="416"/>
      <c r="R1638" s="416"/>
      <c r="S1638" s="416"/>
      <c r="T1638" s="416"/>
      <c r="U1638" s="416"/>
      <c r="V1638" s="416"/>
      <c r="W1638" s="416"/>
      <c r="X1638" s="416"/>
      <c r="Y1638" s="416"/>
      <c r="Z1638" s="416"/>
      <c r="AA1638" s="416"/>
      <c r="AB1638" s="416"/>
    </row>
    <row r="1639" spans="1:28" s="419" customFormat="1" x14ac:dyDescent="0.2">
      <c r="A1639" s="500"/>
      <c r="K1639" s="416"/>
      <c r="L1639" s="416"/>
      <c r="M1639" s="416"/>
      <c r="N1639" s="416"/>
      <c r="O1639" s="416"/>
      <c r="P1639" s="416"/>
      <c r="Q1639" s="416"/>
      <c r="R1639" s="416"/>
      <c r="S1639" s="416"/>
      <c r="T1639" s="416"/>
      <c r="U1639" s="416"/>
      <c r="V1639" s="416"/>
      <c r="W1639" s="416"/>
      <c r="X1639" s="416"/>
      <c r="Y1639" s="416"/>
      <c r="Z1639" s="416"/>
      <c r="AA1639" s="416"/>
      <c r="AB1639" s="416"/>
    </row>
    <row r="1640" spans="1:28" s="419" customFormat="1" x14ac:dyDescent="0.2">
      <c r="A1640" s="500"/>
      <c r="K1640" s="416"/>
      <c r="L1640" s="416"/>
      <c r="M1640" s="416"/>
      <c r="N1640" s="416"/>
      <c r="O1640" s="416"/>
      <c r="P1640" s="416"/>
      <c r="Q1640" s="416"/>
      <c r="R1640" s="416"/>
      <c r="S1640" s="416"/>
      <c r="T1640" s="416"/>
      <c r="U1640" s="416"/>
      <c r="V1640" s="416"/>
      <c r="W1640" s="416"/>
      <c r="X1640" s="416"/>
      <c r="Y1640" s="416"/>
      <c r="Z1640" s="416"/>
      <c r="AA1640" s="416"/>
      <c r="AB1640" s="416"/>
    </row>
    <row r="1641" spans="1:28" s="419" customFormat="1" x14ac:dyDescent="0.2">
      <c r="A1641" s="500"/>
      <c r="K1641" s="416"/>
      <c r="L1641" s="416"/>
      <c r="M1641" s="416"/>
      <c r="N1641" s="416"/>
      <c r="O1641" s="416"/>
      <c r="P1641" s="416"/>
      <c r="Q1641" s="416"/>
      <c r="R1641" s="416"/>
      <c r="S1641" s="416"/>
      <c r="T1641" s="416"/>
      <c r="U1641" s="416"/>
      <c r="V1641" s="416"/>
      <c r="W1641" s="416"/>
      <c r="X1641" s="416"/>
      <c r="Y1641" s="416"/>
      <c r="Z1641" s="416"/>
      <c r="AA1641" s="416"/>
      <c r="AB1641" s="416"/>
    </row>
    <row r="1642" spans="1:28" s="419" customFormat="1" x14ac:dyDescent="0.2">
      <c r="A1642" s="500"/>
      <c r="K1642" s="416"/>
      <c r="L1642" s="416"/>
      <c r="M1642" s="416"/>
      <c r="N1642" s="416"/>
      <c r="O1642" s="416"/>
      <c r="P1642" s="416"/>
      <c r="Q1642" s="416"/>
      <c r="R1642" s="416"/>
      <c r="S1642" s="416"/>
      <c r="T1642" s="416"/>
      <c r="U1642" s="416"/>
      <c r="V1642" s="416"/>
      <c r="W1642" s="416"/>
      <c r="X1642" s="416"/>
      <c r="Y1642" s="416"/>
      <c r="Z1642" s="416"/>
      <c r="AA1642" s="416"/>
      <c r="AB1642" s="416"/>
    </row>
    <row r="1643" spans="1:28" s="419" customFormat="1" x14ac:dyDescent="0.2">
      <c r="A1643" s="500"/>
      <c r="K1643" s="416"/>
      <c r="L1643" s="416"/>
      <c r="M1643" s="416"/>
      <c r="N1643" s="416"/>
      <c r="O1643" s="416"/>
      <c r="P1643" s="416"/>
      <c r="Q1643" s="416"/>
      <c r="R1643" s="416"/>
      <c r="S1643" s="416"/>
      <c r="T1643" s="416"/>
      <c r="U1643" s="416"/>
      <c r="V1643" s="416"/>
      <c r="W1643" s="416"/>
      <c r="X1643" s="416"/>
      <c r="Y1643" s="416"/>
      <c r="Z1643" s="416"/>
      <c r="AA1643" s="416"/>
      <c r="AB1643" s="416"/>
    </row>
    <row r="1644" spans="1:28" s="419" customFormat="1" x14ac:dyDescent="0.2">
      <c r="A1644" s="500"/>
      <c r="K1644" s="416"/>
      <c r="L1644" s="416"/>
      <c r="M1644" s="416"/>
      <c r="N1644" s="416"/>
      <c r="O1644" s="416"/>
      <c r="P1644" s="416"/>
      <c r="Q1644" s="416"/>
      <c r="R1644" s="416"/>
      <c r="S1644" s="416"/>
      <c r="T1644" s="416"/>
      <c r="U1644" s="416"/>
      <c r="V1644" s="416"/>
      <c r="W1644" s="416"/>
      <c r="X1644" s="416"/>
      <c r="Y1644" s="416"/>
      <c r="Z1644" s="416"/>
      <c r="AA1644" s="416"/>
      <c r="AB1644" s="416"/>
    </row>
    <row r="1645" spans="1:28" s="419" customFormat="1" x14ac:dyDescent="0.2">
      <c r="A1645" s="500"/>
      <c r="K1645" s="416"/>
      <c r="L1645" s="416"/>
      <c r="M1645" s="416"/>
      <c r="N1645" s="416"/>
      <c r="O1645" s="416"/>
      <c r="P1645" s="416"/>
      <c r="Q1645" s="416"/>
      <c r="R1645" s="416"/>
      <c r="S1645" s="416"/>
      <c r="T1645" s="416"/>
      <c r="U1645" s="416"/>
      <c r="V1645" s="416"/>
      <c r="W1645" s="416"/>
      <c r="X1645" s="416"/>
      <c r="Y1645" s="416"/>
      <c r="Z1645" s="416"/>
      <c r="AA1645" s="416"/>
      <c r="AB1645" s="416"/>
    </row>
    <row r="1646" spans="1:28" s="419" customFormat="1" x14ac:dyDescent="0.2">
      <c r="A1646" s="500"/>
      <c r="K1646" s="416"/>
      <c r="L1646" s="416"/>
      <c r="M1646" s="416"/>
      <c r="N1646" s="416"/>
      <c r="O1646" s="416"/>
      <c r="P1646" s="416"/>
      <c r="Q1646" s="416"/>
      <c r="R1646" s="416"/>
      <c r="S1646" s="416"/>
      <c r="T1646" s="416"/>
      <c r="U1646" s="416"/>
      <c r="V1646" s="416"/>
      <c r="W1646" s="416"/>
      <c r="X1646" s="416"/>
      <c r="Y1646" s="416"/>
      <c r="Z1646" s="416"/>
      <c r="AA1646" s="416"/>
      <c r="AB1646" s="416"/>
    </row>
    <row r="1647" spans="1:28" s="419" customFormat="1" x14ac:dyDescent="0.2">
      <c r="A1647" s="500"/>
      <c r="K1647" s="416"/>
      <c r="L1647" s="416"/>
      <c r="M1647" s="416"/>
      <c r="N1647" s="416"/>
      <c r="O1647" s="416"/>
      <c r="P1647" s="416"/>
      <c r="Q1647" s="416"/>
      <c r="R1647" s="416"/>
      <c r="S1647" s="416"/>
      <c r="T1647" s="416"/>
      <c r="U1647" s="416"/>
      <c r="V1647" s="416"/>
      <c r="W1647" s="416"/>
      <c r="X1647" s="416"/>
      <c r="Y1647" s="416"/>
      <c r="Z1647" s="416"/>
      <c r="AA1647" s="416"/>
      <c r="AB1647" s="416"/>
    </row>
    <row r="1648" spans="1:28" s="419" customFormat="1" x14ac:dyDescent="0.2">
      <c r="A1648" s="500"/>
      <c r="K1648" s="416"/>
      <c r="L1648" s="416"/>
      <c r="M1648" s="416"/>
      <c r="N1648" s="416"/>
      <c r="O1648" s="416"/>
      <c r="P1648" s="416"/>
      <c r="Q1648" s="416"/>
      <c r="R1648" s="416"/>
      <c r="S1648" s="416"/>
      <c r="T1648" s="416"/>
      <c r="U1648" s="416"/>
      <c r="V1648" s="416"/>
      <c r="W1648" s="416"/>
      <c r="X1648" s="416"/>
      <c r="Y1648" s="416"/>
      <c r="Z1648" s="416"/>
      <c r="AA1648" s="416"/>
      <c r="AB1648" s="416"/>
    </row>
    <row r="1649" spans="1:28" s="419" customFormat="1" x14ac:dyDescent="0.2">
      <c r="A1649" s="500"/>
      <c r="K1649" s="416"/>
      <c r="L1649" s="416"/>
      <c r="M1649" s="416"/>
      <c r="N1649" s="416"/>
      <c r="O1649" s="416"/>
      <c r="P1649" s="416"/>
      <c r="Q1649" s="416"/>
      <c r="R1649" s="416"/>
      <c r="S1649" s="416"/>
      <c r="T1649" s="416"/>
      <c r="U1649" s="416"/>
      <c r="V1649" s="416"/>
      <c r="W1649" s="416"/>
      <c r="X1649" s="416"/>
      <c r="Y1649" s="416"/>
      <c r="Z1649" s="416"/>
      <c r="AA1649" s="416"/>
      <c r="AB1649" s="416"/>
    </row>
    <row r="1650" spans="1:28" s="419" customFormat="1" x14ac:dyDescent="0.2">
      <c r="A1650" s="500"/>
      <c r="K1650" s="416"/>
      <c r="L1650" s="416"/>
      <c r="M1650" s="416"/>
      <c r="N1650" s="416"/>
      <c r="O1650" s="416"/>
      <c r="P1650" s="416"/>
      <c r="Q1650" s="416"/>
      <c r="R1650" s="416"/>
      <c r="S1650" s="416"/>
      <c r="T1650" s="416"/>
      <c r="U1650" s="416"/>
      <c r="V1650" s="416"/>
      <c r="W1650" s="416"/>
      <c r="X1650" s="416"/>
      <c r="Y1650" s="416"/>
      <c r="Z1650" s="416"/>
      <c r="AA1650" s="416"/>
      <c r="AB1650" s="416"/>
    </row>
    <row r="1651" spans="1:28" s="419" customFormat="1" x14ac:dyDescent="0.2">
      <c r="A1651" s="500"/>
      <c r="K1651" s="416"/>
      <c r="L1651" s="416"/>
      <c r="M1651" s="416"/>
      <c r="N1651" s="416"/>
      <c r="O1651" s="416"/>
      <c r="P1651" s="416"/>
      <c r="Q1651" s="416"/>
      <c r="R1651" s="416"/>
      <c r="S1651" s="416"/>
      <c r="T1651" s="416"/>
      <c r="U1651" s="416"/>
      <c r="V1651" s="416"/>
      <c r="W1651" s="416"/>
      <c r="X1651" s="416"/>
      <c r="Y1651" s="416"/>
      <c r="Z1651" s="416"/>
      <c r="AA1651" s="416"/>
      <c r="AB1651" s="416"/>
    </row>
    <row r="1652" spans="1:28" s="419" customFormat="1" x14ac:dyDescent="0.2">
      <c r="A1652" s="500"/>
      <c r="K1652" s="416"/>
      <c r="L1652" s="416"/>
      <c r="M1652" s="416"/>
      <c r="N1652" s="416"/>
      <c r="O1652" s="416"/>
      <c r="P1652" s="416"/>
      <c r="Q1652" s="416"/>
      <c r="R1652" s="416"/>
      <c r="S1652" s="416"/>
      <c r="T1652" s="416"/>
      <c r="U1652" s="416"/>
      <c r="V1652" s="416"/>
      <c r="W1652" s="416"/>
      <c r="X1652" s="416"/>
      <c r="Y1652" s="416"/>
      <c r="Z1652" s="416"/>
      <c r="AA1652" s="416"/>
      <c r="AB1652" s="416"/>
    </row>
    <row r="1653" spans="1:28" s="419" customFormat="1" x14ac:dyDescent="0.2">
      <c r="A1653" s="500"/>
      <c r="K1653" s="416"/>
      <c r="L1653" s="416"/>
      <c r="M1653" s="416"/>
      <c r="N1653" s="416"/>
      <c r="O1653" s="416"/>
      <c r="P1653" s="416"/>
      <c r="Q1653" s="416"/>
      <c r="R1653" s="416"/>
      <c r="S1653" s="416"/>
      <c r="T1653" s="416"/>
      <c r="U1653" s="416"/>
      <c r="V1653" s="416"/>
      <c r="W1653" s="416"/>
      <c r="X1653" s="416"/>
      <c r="Y1653" s="416"/>
      <c r="Z1653" s="416"/>
      <c r="AA1653" s="416"/>
      <c r="AB1653" s="416"/>
    </row>
    <row r="1654" spans="1:28" s="419" customFormat="1" x14ac:dyDescent="0.2">
      <c r="A1654" s="500"/>
      <c r="K1654" s="416"/>
      <c r="L1654" s="416"/>
      <c r="M1654" s="416"/>
      <c r="N1654" s="416"/>
      <c r="O1654" s="416"/>
      <c r="P1654" s="416"/>
      <c r="Q1654" s="416"/>
      <c r="R1654" s="416"/>
      <c r="S1654" s="416"/>
      <c r="T1654" s="416"/>
      <c r="U1654" s="416"/>
      <c r="V1654" s="416"/>
      <c r="W1654" s="416"/>
      <c r="X1654" s="416"/>
      <c r="Y1654" s="416"/>
      <c r="Z1654" s="416"/>
      <c r="AA1654" s="416"/>
      <c r="AB1654" s="416"/>
    </row>
    <row r="1655" spans="1:28" s="419" customFormat="1" x14ac:dyDescent="0.2">
      <c r="A1655" s="500"/>
      <c r="K1655" s="416"/>
      <c r="L1655" s="416"/>
      <c r="M1655" s="416"/>
      <c r="N1655" s="416"/>
      <c r="O1655" s="416"/>
      <c r="P1655" s="416"/>
      <c r="Q1655" s="416"/>
      <c r="R1655" s="416"/>
      <c r="S1655" s="416"/>
      <c r="T1655" s="416"/>
      <c r="U1655" s="416"/>
      <c r="V1655" s="416"/>
      <c r="W1655" s="416"/>
      <c r="X1655" s="416"/>
      <c r="Y1655" s="416"/>
      <c r="Z1655" s="416"/>
      <c r="AA1655" s="416"/>
      <c r="AB1655" s="416"/>
    </row>
    <row r="1656" spans="1:28" s="419" customFormat="1" x14ac:dyDescent="0.2">
      <c r="A1656" s="500"/>
      <c r="K1656" s="416"/>
      <c r="L1656" s="416"/>
      <c r="M1656" s="416"/>
      <c r="N1656" s="416"/>
      <c r="O1656" s="416"/>
      <c r="P1656" s="416"/>
      <c r="Q1656" s="416"/>
      <c r="R1656" s="416"/>
      <c r="S1656" s="416"/>
      <c r="T1656" s="416"/>
      <c r="U1656" s="416"/>
      <c r="V1656" s="416"/>
      <c r="W1656" s="416"/>
      <c r="X1656" s="416"/>
      <c r="Y1656" s="416"/>
      <c r="Z1656" s="416"/>
      <c r="AA1656" s="416"/>
      <c r="AB1656" s="416"/>
    </row>
    <row r="1657" spans="1:28" s="419" customFormat="1" x14ac:dyDescent="0.2">
      <c r="A1657" s="500"/>
      <c r="K1657" s="416"/>
      <c r="L1657" s="416"/>
      <c r="M1657" s="416"/>
      <c r="N1657" s="416"/>
      <c r="O1657" s="416"/>
      <c r="P1657" s="416"/>
      <c r="Q1657" s="416"/>
      <c r="R1657" s="416"/>
      <c r="S1657" s="416"/>
      <c r="T1657" s="416"/>
      <c r="U1657" s="416"/>
      <c r="V1657" s="416"/>
      <c r="W1657" s="416"/>
      <c r="X1657" s="416"/>
      <c r="Y1657" s="416"/>
      <c r="Z1657" s="416"/>
      <c r="AA1657" s="416"/>
      <c r="AB1657" s="416"/>
    </row>
    <row r="1658" spans="1:28" s="419" customFormat="1" x14ac:dyDescent="0.2">
      <c r="A1658" s="500"/>
      <c r="K1658" s="416"/>
      <c r="L1658" s="416"/>
      <c r="M1658" s="416"/>
      <c r="N1658" s="416"/>
      <c r="O1658" s="416"/>
      <c r="P1658" s="416"/>
      <c r="Q1658" s="416"/>
      <c r="R1658" s="416"/>
      <c r="S1658" s="416"/>
      <c r="T1658" s="416"/>
      <c r="U1658" s="416"/>
      <c r="V1658" s="416"/>
      <c r="W1658" s="416"/>
      <c r="X1658" s="416"/>
      <c r="Y1658" s="416"/>
      <c r="Z1658" s="416"/>
      <c r="AA1658" s="416"/>
      <c r="AB1658" s="416"/>
    </row>
    <row r="1659" spans="1:28" s="419" customFormat="1" x14ac:dyDescent="0.2">
      <c r="A1659" s="500"/>
      <c r="K1659" s="416"/>
      <c r="L1659" s="416"/>
      <c r="M1659" s="416"/>
      <c r="N1659" s="416"/>
      <c r="O1659" s="416"/>
      <c r="P1659" s="416"/>
      <c r="Q1659" s="416"/>
      <c r="R1659" s="416"/>
      <c r="S1659" s="416"/>
      <c r="T1659" s="416"/>
      <c r="U1659" s="416"/>
      <c r="V1659" s="416"/>
      <c r="W1659" s="416"/>
      <c r="X1659" s="416"/>
      <c r="Y1659" s="416"/>
      <c r="Z1659" s="416"/>
      <c r="AA1659" s="416"/>
      <c r="AB1659" s="416"/>
    </row>
    <row r="1660" spans="1:28" s="419" customFormat="1" x14ac:dyDescent="0.2">
      <c r="A1660" s="500"/>
      <c r="K1660" s="416"/>
      <c r="L1660" s="416"/>
      <c r="M1660" s="416"/>
      <c r="N1660" s="416"/>
      <c r="O1660" s="416"/>
      <c r="P1660" s="416"/>
      <c r="Q1660" s="416"/>
      <c r="R1660" s="416"/>
      <c r="S1660" s="416"/>
      <c r="T1660" s="416"/>
      <c r="U1660" s="416"/>
      <c r="V1660" s="416"/>
      <c r="W1660" s="416"/>
      <c r="X1660" s="416"/>
      <c r="Y1660" s="416"/>
      <c r="Z1660" s="416"/>
      <c r="AA1660" s="416"/>
      <c r="AB1660" s="416"/>
    </row>
    <row r="1661" spans="1:28" s="419" customFormat="1" x14ac:dyDescent="0.2">
      <c r="A1661" s="500"/>
      <c r="K1661" s="416"/>
      <c r="L1661" s="416"/>
      <c r="M1661" s="416"/>
      <c r="N1661" s="416"/>
      <c r="O1661" s="416"/>
      <c r="P1661" s="416"/>
      <c r="Q1661" s="416"/>
      <c r="R1661" s="416"/>
      <c r="S1661" s="416"/>
      <c r="T1661" s="416"/>
      <c r="U1661" s="416"/>
      <c r="V1661" s="416"/>
      <c r="W1661" s="416"/>
      <c r="X1661" s="416"/>
      <c r="Y1661" s="416"/>
      <c r="Z1661" s="416"/>
      <c r="AA1661" s="416"/>
      <c r="AB1661" s="416"/>
    </row>
    <row r="1662" spans="1:28" s="419" customFormat="1" x14ac:dyDescent="0.2">
      <c r="A1662" s="500"/>
      <c r="K1662" s="416"/>
      <c r="L1662" s="416"/>
      <c r="M1662" s="416"/>
      <c r="N1662" s="416"/>
      <c r="O1662" s="416"/>
      <c r="P1662" s="416"/>
      <c r="Q1662" s="416"/>
      <c r="R1662" s="416"/>
      <c r="S1662" s="416"/>
      <c r="T1662" s="416"/>
      <c r="U1662" s="416"/>
      <c r="V1662" s="416"/>
      <c r="W1662" s="416"/>
      <c r="X1662" s="416"/>
      <c r="Y1662" s="416"/>
      <c r="Z1662" s="416"/>
      <c r="AA1662" s="416"/>
      <c r="AB1662" s="416"/>
    </row>
    <row r="1663" spans="1:28" s="419" customFormat="1" x14ac:dyDescent="0.2">
      <c r="A1663" s="500"/>
      <c r="K1663" s="416"/>
      <c r="L1663" s="416"/>
      <c r="M1663" s="416"/>
      <c r="N1663" s="416"/>
      <c r="O1663" s="416"/>
      <c r="P1663" s="416"/>
      <c r="Q1663" s="416"/>
      <c r="R1663" s="416"/>
      <c r="S1663" s="416"/>
      <c r="T1663" s="416"/>
      <c r="U1663" s="416"/>
      <c r="V1663" s="416"/>
      <c r="W1663" s="416"/>
      <c r="X1663" s="416"/>
      <c r="Y1663" s="416"/>
      <c r="Z1663" s="416"/>
      <c r="AA1663" s="416"/>
      <c r="AB1663" s="416"/>
    </row>
    <row r="1664" spans="1:28" s="419" customFormat="1" x14ac:dyDescent="0.2">
      <c r="A1664" s="500"/>
      <c r="K1664" s="416"/>
      <c r="L1664" s="416"/>
      <c r="M1664" s="416"/>
      <c r="N1664" s="416"/>
      <c r="O1664" s="416"/>
      <c r="P1664" s="416"/>
      <c r="Q1664" s="416"/>
      <c r="R1664" s="416"/>
      <c r="S1664" s="416"/>
      <c r="T1664" s="416"/>
      <c r="U1664" s="416"/>
      <c r="V1664" s="416"/>
      <c r="W1664" s="416"/>
      <c r="X1664" s="416"/>
      <c r="Y1664" s="416"/>
      <c r="Z1664" s="416"/>
      <c r="AA1664" s="416"/>
      <c r="AB1664" s="416"/>
    </row>
    <row r="1665" spans="1:28" s="419" customFormat="1" x14ac:dyDescent="0.2">
      <c r="A1665" s="500"/>
      <c r="K1665" s="416"/>
      <c r="L1665" s="416"/>
      <c r="M1665" s="416"/>
      <c r="N1665" s="416"/>
      <c r="O1665" s="416"/>
      <c r="P1665" s="416"/>
      <c r="Q1665" s="416"/>
      <c r="R1665" s="416"/>
      <c r="S1665" s="416"/>
      <c r="T1665" s="416"/>
      <c r="U1665" s="416"/>
      <c r="V1665" s="416"/>
      <c r="W1665" s="416"/>
      <c r="X1665" s="416"/>
      <c r="Y1665" s="416"/>
      <c r="Z1665" s="416"/>
      <c r="AA1665" s="416"/>
      <c r="AB1665" s="416"/>
    </row>
    <row r="1666" spans="1:28" s="419" customFormat="1" x14ac:dyDescent="0.2">
      <c r="A1666" s="500"/>
      <c r="K1666" s="416"/>
      <c r="L1666" s="416"/>
      <c r="M1666" s="416"/>
      <c r="N1666" s="416"/>
      <c r="O1666" s="416"/>
      <c r="P1666" s="416"/>
      <c r="Q1666" s="416"/>
      <c r="R1666" s="416"/>
      <c r="S1666" s="416"/>
      <c r="T1666" s="416"/>
      <c r="U1666" s="416"/>
      <c r="V1666" s="416"/>
      <c r="W1666" s="416"/>
      <c r="X1666" s="416"/>
      <c r="Y1666" s="416"/>
      <c r="Z1666" s="416"/>
      <c r="AA1666" s="416"/>
      <c r="AB1666" s="416"/>
    </row>
    <row r="1667" spans="1:28" s="419" customFormat="1" x14ac:dyDescent="0.2">
      <c r="A1667" s="500"/>
      <c r="K1667" s="416"/>
      <c r="L1667" s="416"/>
      <c r="M1667" s="416"/>
      <c r="N1667" s="416"/>
      <c r="O1667" s="416"/>
      <c r="P1667" s="416"/>
      <c r="Q1667" s="416"/>
      <c r="R1667" s="416"/>
      <c r="S1667" s="416"/>
      <c r="T1667" s="416"/>
      <c r="U1667" s="416"/>
      <c r="V1667" s="416"/>
      <c r="W1667" s="416"/>
      <c r="X1667" s="416"/>
      <c r="Y1667" s="416"/>
      <c r="Z1667" s="416"/>
      <c r="AA1667" s="416"/>
      <c r="AB1667" s="416"/>
    </row>
    <row r="1668" spans="1:28" s="419" customFormat="1" x14ac:dyDescent="0.2">
      <c r="A1668" s="500"/>
      <c r="K1668" s="416"/>
      <c r="L1668" s="416"/>
      <c r="M1668" s="416"/>
      <c r="N1668" s="416"/>
      <c r="O1668" s="416"/>
      <c r="P1668" s="416"/>
      <c r="Q1668" s="416"/>
      <c r="R1668" s="416"/>
      <c r="S1668" s="416"/>
      <c r="T1668" s="416"/>
      <c r="U1668" s="416"/>
      <c r="V1668" s="416"/>
      <c r="W1668" s="416"/>
      <c r="X1668" s="416"/>
      <c r="Y1668" s="416"/>
      <c r="Z1668" s="416"/>
      <c r="AA1668" s="416"/>
      <c r="AB1668" s="416"/>
    </row>
    <row r="1669" spans="1:28" s="419" customFormat="1" x14ac:dyDescent="0.2">
      <c r="A1669" s="500"/>
      <c r="K1669" s="416"/>
      <c r="L1669" s="416"/>
      <c r="M1669" s="416"/>
      <c r="N1669" s="416"/>
      <c r="O1669" s="416"/>
      <c r="P1669" s="416"/>
      <c r="Q1669" s="416"/>
      <c r="R1669" s="416"/>
      <c r="S1669" s="416"/>
      <c r="T1669" s="416"/>
      <c r="U1669" s="416"/>
      <c r="V1669" s="416"/>
      <c r="W1669" s="416"/>
      <c r="X1669" s="416"/>
      <c r="Y1669" s="416"/>
      <c r="Z1669" s="416"/>
      <c r="AA1669" s="416"/>
      <c r="AB1669" s="416"/>
    </row>
    <row r="1670" spans="1:28" s="419" customFormat="1" x14ac:dyDescent="0.2">
      <c r="A1670" s="500"/>
      <c r="K1670" s="416"/>
      <c r="L1670" s="416"/>
      <c r="M1670" s="416"/>
      <c r="N1670" s="416"/>
      <c r="O1670" s="416"/>
      <c r="P1670" s="416"/>
      <c r="Q1670" s="416"/>
      <c r="R1670" s="416"/>
      <c r="S1670" s="416"/>
      <c r="T1670" s="416"/>
      <c r="U1670" s="416"/>
      <c r="V1670" s="416"/>
      <c r="W1670" s="416"/>
      <c r="X1670" s="416"/>
      <c r="Y1670" s="416"/>
      <c r="Z1670" s="416"/>
      <c r="AA1670" s="416"/>
      <c r="AB1670" s="416"/>
    </row>
    <row r="1671" spans="1:28" s="419" customFormat="1" x14ac:dyDescent="0.2">
      <c r="A1671" s="500"/>
      <c r="K1671" s="416"/>
      <c r="L1671" s="416"/>
      <c r="M1671" s="416"/>
      <c r="N1671" s="416"/>
      <c r="O1671" s="416"/>
      <c r="P1671" s="416"/>
      <c r="Q1671" s="416"/>
      <c r="R1671" s="416"/>
      <c r="S1671" s="416"/>
      <c r="T1671" s="416"/>
      <c r="U1671" s="416"/>
      <c r="V1671" s="416"/>
      <c r="W1671" s="416"/>
      <c r="X1671" s="416"/>
      <c r="Y1671" s="416"/>
      <c r="Z1671" s="416"/>
      <c r="AA1671" s="416"/>
      <c r="AB1671" s="416"/>
    </row>
    <row r="1672" spans="1:28" s="419" customFormat="1" x14ac:dyDescent="0.2">
      <c r="A1672" s="500"/>
      <c r="K1672" s="416"/>
      <c r="L1672" s="416"/>
      <c r="M1672" s="416"/>
      <c r="N1672" s="416"/>
      <c r="O1672" s="416"/>
      <c r="P1672" s="416"/>
      <c r="Q1672" s="416"/>
      <c r="R1672" s="416"/>
      <c r="S1672" s="416"/>
      <c r="T1672" s="416"/>
      <c r="U1672" s="416"/>
      <c r="V1672" s="416"/>
      <c r="W1672" s="416"/>
      <c r="X1672" s="416"/>
      <c r="Y1672" s="416"/>
      <c r="Z1672" s="416"/>
      <c r="AA1672" s="416"/>
      <c r="AB1672" s="416"/>
    </row>
    <row r="1673" spans="1:28" s="419" customFormat="1" x14ac:dyDescent="0.2">
      <c r="A1673" s="500"/>
      <c r="K1673" s="416"/>
      <c r="L1673" s="416"/>
      <c r="M1673" s="416"/>
      <c r="N1673" s="416"/>
      <c r="O1673" s="416"/>
      <c r="P1673" s="416"/>
      <c r="Q1673" s="416"/>
      <c r="R1673" s="416"/>
      <c r="S1673" s="416"/>
      <c r="T1673" s="416"/>
      <c r="U1673" s="416"/>
      <c r="V1673" s="416"/>
      <c r="W1673" s="416"/>
      <c r="X1673" s="416"/>
      <c r="Y1673" s="416"/>
      <c r="Z1673" s="416"/>
      <c r="AA1673" s="416"/>
      <c r="AB1673" s="416"/>
    </row>
    <row r="1674" spans="1:28" s="419" customFormat="1" x14ac:dyDescent="0.2">
      <c r="A1674" s="500"/>
      <c r="K1674" s="416"/>
      <c r="L1674" s="416"/>
      <c r="M1674" s="416"/>
      <c r="N1674" s="416"/>
      <c r="O1674" s="416"/>
      <c r="P1674" s="416"/>
      <c r="Q1674" s="416"/>
      <c r="R1674" s="416"/>
      <c r="S1674" s="416"/>
      <c r="T1674" s="416"/>
      <c r="U1674" s="416"/>
      <c r="V1674" s="416"/>
      <c r="W1674" s="416"/>
      <c r="X1674" s="416"/>
      <c r="Y1674" s="416"/>
      <c r="Z1674" s="416"/>
      <c r="AA1674" s="416"/>
      <c r="AB1674" s="416"/>
    </row>
    <row r="1675" spans="1:28" s="419" customFormat="1" x14ac:dyDescent="0.2">
      <c r="A1675" s="500"/>
      <c r="K1675" s="416"/>
      <c r="L1675" s="416"/>
      <c r="M1675" s="416"/>
      <c r="N1675" s="416"/>
      <c r="O1675" s="416"/>
      <c r="P1675" s="416"/>
      <c r="Q1675" s="416"/>
      <c r="R1675" s="416"/>
      <c r="S1675" s="416"/>
      <c r="T1675" s="416"/>
      <c r="U1675" s="416"/>
      <c r="V1675" s="416"/>
      <c r="W1675" s="416"/>
      <c r="X1675" s="416"/>
      <c r="Y1675" s="416"/>
      <c r="Z1675" s="416"/>
      <c r="AA1675" s="416"/>
      <c r="AB1675" s="416"/>
    </row>
    <row r="1676" spans="1:28" s="419" customFormat="1" x14ac:dyDescent="0.2">
      <c r="A1676" s="500"/>
      <c r="K1676" s="416"/>
      <c r="L1676" s="416"/>
      <c r="M1676" s="416"/>
      <c r="N1676" s="416"/>
      <c r="O1676" s="416"/>
      <c r="P1676" s="416"/>
      <c r="Q1676" s="416"/>
      <c r="R1676" s="416"/>
      <c r="S1676" s="416"/>
      <c r="T1676" s="416"/>
      <c r="U1676" s="416"/>
      <c r="V1676" s="416"/>
      <c r="W1676" s="416"/>
      <c r="X1676" s="416"/>
      <c r="Y1676" s="416"/>
      <c r="Z1676" s="416"/>
      <c r="AA1676" s="416"/>
      <c r="AB1676" s="416"/>
    </row>
    <row r="1677" spans="1:28" s="419" customFormat="1" x14ac:dyDescent="0.2">
      <c r="A1677" s="500"/>
      <c r="K1677" s="416"/>
      <c r="L1677" s="416"/>
      <c r="M1677" s="416"/>
      <c r="N1677" s="416"/>
      <c r="O1677" s="416"/>
      <c r="P1677" s="416"/>
      <c r="Q1677" s="416"/>
      <c r="R1677" s="416"/>
      <c r="S1677" s="416"/>
      <c r="T1677" s="416"/>
      <c r="U1677" s="416"/>
      <c r="V1677" s="416"/>
      <c r="W1677" s="416"/>
      <c r="X1677" s="416"/>
      <c r="Y1677" s="416"/>
      <c r="Z1677" s="416"/>
      <c r="AA1677" s="416"/>
      <c r="AB1677" s="416"/>
    </row>
    <row r="1678" spans="1:28" s="419" customFormat="1" x14ac:dyDescent="0.2">
      <c r="A1678" s="500"/>
      <c r="K1678" s="416"/>
      <c r="L1678" s="416"/>
      <c r="M1678" s="416"/>
      <c r="N1678" s="416"/>
      <c r="O1678" s="416"/>
      <c r="P1678" s="416"/>
      <c r="Q1678" s="416"/>
      <c r="R1678" s="416"/>
      <c r="S1678" s="416"/>
      <c r="T1678" s="416"/>
      <c r="U1678" s="416"/>
      <c r="V1678" s="416"/>
      <c r="W1678" s="416"/>
      <c r="X1678" s="416"/>
      <c r="Y1678" s="416"/>
      <c r="Z1678" s="416"/>
      <c r="AA1678" s="416"/>
      <c r="AB1678" s="416"/>
    </row>
    <row r="1679" spans="1:28" s="419" customFormat="1" x14ac:dyDescent="0.2">
      <c r="A1679" s="500"/>
      <c r="K1679" s="416"/>
      <c r="L1679" s="416"/>
      <c r="M1679" s="416"/>
      <c r="N1679" s="416"/>
      <c r="O1679" s="416"/>
      <c r="P1679" s="416"/>
      <c r="Q1679" s="416"/>
      <c r="R1679" s="416"/>
      <c r="S1679" s="416"/>
      <c r="T1679" s="416"/>
      <c r="U1679" s="416"/>
      <c r="V1679" s="416"/>
      <c r="W1679" s="416"/>
      <c r="X1679" s="416"/>
      <c r="Y1679" s="416"/>
      <c r="Z1679" s="416"/>
      <c r="AA1679" s="416"/>
      <c r="AB1679" s="416"/>
    </row>
    <row r="1680" spans="1:28" s="419" customFormat="1" x14ac:dyDescent="0.2">
      <c r="A1680" s="500"/>
      <c r="K1680" s="416"/>
      <c r="L1680" s="416"/>
      <c r="M1680" s="416"/>
      <c r="N1680" s="416"/>
      <c r="O1680" s="416"/>
      <c r="P1680" s="416"/>
      <c r="Q1680" s="416"/>
      <c r="R1680" s="416"/>
      <c r="S1680" s="416"/>
      <c r="T1680" s="416"/>
      <c r="U1680" s="416"/>
      <c r="V1680" s="416"/>
      <c r="W1680" s="416"/>
      <c r="X1680" s="416"/>
      <c r="Y1680" s="416"/>
      <c r="Z1680" s="416"/>
      <c r="AA1680" s="416"/>
      <c r="AB1680" s="416"/>
    </row>
    <row r="1681" spans="1:28" s="419" customFormat="1" x14ac:dyDescent="0.2">
      <c r="A1681" s="500"/>
      <c r="K1681" s="416"/>
      <c r="L1681" s="416"/>
      <c r="M1681" s="416"/>
      <c r="N1681" s="416"/>
      <c r="O1681" s="416"/>
      <c r="P1681" s="416"/>
      <c r="Q1681" s="416"/>
      <c r="R1681" s="416"/>
      <c r="S1681" s="416"/>
      <c r="T1681" s="416"/>
      <c r="U1681" s="416"/>
      <c r="V1681" s="416"/>
      <c r="W1681" s="416"/>
      <c r="X1681" s="416"/>
      <c r="Y1681" s="416"/>
      <c r="Z1681" s="416"/>
      <c r="AA1681" s="416"/>
      <c r="AB1681" s="416"/>
    </row>
    <row r="1682" spans="1:28" s="419" customFormat="1" x14ac:dyDescent="0.2">
      <c r="A1682" s="500"/>
      <c r="K1682" s="416"/>
      <c r="L1682" s="416"/>
      <c r="M1682" s="416"/>
      <c r="N1682" s="416"/>
      <c r="O1682" s="416"/>
      <c r="P1682" s="416"/>
      <c r="Q1682" s="416"/>
      <c r="R1682" s="416"/>
      <c r="S1682" s="416"/>
      <c r="T1682" s="416"/>
      <c r="U1682" s="416"/>
      <c r="V1682" s="416"/>
      <c r="W1682" s="416"/>
      <c r="X1682" s="416"/>
      <c r="Y1682" s="416"/>
      <c r="Z1682" s="416"/>
      <c r="AA1682" s="416"/>
      <c r="AB1682" s="416"/>
    </row>
    <row r="1683" spans="1:28" s="419" customFormat="1" x14ac:dyDescent="0.2">
      <c r="A1683" s="500"/>
      <c r="K1683" s="416"/>
      <c r="L1683" s="416"/>
      <c r="M1683" s="416"/>
      <c r="N1683" s="416"/>
      <c r="O1683" s="416"/>
      <c r="P1683" s="416"/>
      <c r="Q1683" s="416"/>
      <c r="R1683" s="416"/>
      <c r="S1683" s="416"/>
      <c r="T1683" s="416"/>
      <c r="U1683" s="416"/>
      <c r="V1683" s="416"/>
      <c r="W1683" s="416"/>
      <c r="X1683" s="416"/>
      <c r="Y1683" s="416"/>
      <c r="Z1683" s="416"/>
      <c r="AA1683" s="416"/>
      <c r="AB1683" s="416"/>
    </row>
    <row r="1684" spans="1:28" s="419" customFormat="1" x14ac:dyDescent="0.2">
      <c r="A1684" s="500"/>
      <c r="K1684" s="416"/>
      <c r="L1684" s="416"/>
      <c r="M1684" s="416"/>
      <c r="N1684" s="416"/>
      <c r="O1684" s="416"/>
      <c r="P1684" s="416"/>
      <c r="Q1684" s="416"/>
      <c r="R1684" s="416"/>
      <c r="S1684" s="416"/>
      <c r="T1684" s="416"/>
      <c r="U1684" s="416"/>
      <c r="V1684" s="416"/>
      <c r="W1684" s="416"/>
      <c r="X1684" s="416"/>
      <c r="Y1684" s="416"/>
      <c r="Z1684" s="416"/>
      <c r="AA1684" s="416"/>
      <c r="AB1684" s="416"/>
    </row>
    <row r="1685" spans="1:28" s="419" customFormat="1" x14ac:dyDescent="0.2">
      <c r="A1685" s="500"/>
      <c r="K1685" s="416"/>
      <c r="L1685" s="416"/>
      <c r="M1685" s="416"/>
      <c r="N1685" s="416"/>
      <c r="O1685" s="416"/>
      <c r="P1685" s="416"/>
      <c r="Q1685" s="416"/>
      <c r="R1685" s="416"/>
      <c r="S1685" s="416"/>
      <c r="T1685" s="416"/>
      <c r="U1685" s="416"/>
      <c r="V1685" s="416"/>
      <c r="W1685" s="416"/>
      <c r="X1685" s="416"/>
      <c r="Y1685" s="416"/>
      <c r="Z1685" s="416"/>
      <c r="AA1685" s="416"/>
      <c r="AB1685" s="416"/>
    </row>
    <row r="1686" spans="1:28" s="419" customFormat="1" x14ac:dyDescent="0.2">
      <c r="A1686" s="500"/>
      <c r="K1686" s="416"/>
      <c r="L1686" s="416"/>
      <c r="M1686" s="416"/>
      <c r="N1686" s="416"/>
      <c r="O1686" s="416"/>
      <c r="P1686" s="416"/>
      <c r="Q1686" s="416"/>
      <c r="R1686" s="416"/>
      <c r="S1686" s="416"/>
      <c r="T1686" s="416"/>
      <c r="U1686" s="416"/>
      <c r="V1686" s="416"/>
      <c r="W1686" s="416"/>
      <c r="X1686" s="416"/>
      <c r="Y1686" s="416"/>
      <c r="Z1686" s="416"/>
      <c r="AA1686" s="416"/>
      <c r="AB1686" s="416"/>
    </row>
    <row r="1687" spans="1:28" s="419" customFormat="1" x14ac:dyDescent="0.2">
      <c r="A1687" s="500"/>
      <c r="K1687" s="416"/>
      <c r="L1687" s="416"/>
      <c r="M1687" s="416"/>
      <c r="N1687" s="416"/>
      <c r="O1687" s="416"/>
      <c r="P1687" s="416"/>
      <c r="Q1687" s="416"/>
      <c r="R1687" s="416"/>
      <c r="S1687" s="416"/>
      <c r="T1687" s="416"/>
      <c r="U1687" s="416"/>
      <c r="V1687" s="416"/>
      <c r="W1687" s="416"/>
      <c r="X1687" s="416"/>
      <c r="Y1687" s="416"/>
      <c r="Z1687" s="416"/>
      <c r="AA1687" s="416"/>
      <c r="AB1687" s="416"/>
    </row>
    <row r="1688" spans="1:28" s="419" customFormat="1" x14ac:dyDescent="0.2">
      <c r="A1688" s="500"/>
      <c r="K1688" s="416"/>
      <c r="L1688" s="416"/>
      <c r="M1688" s="416"/>
      <c r="N1688" s="416"/>
      <c r="O1688" s="416"/>
      <c r="P1688" s="416"/>
      <c r="Q1688" s="416"/>
      <c r="R1688" s="416"/>
      <c r="S1688" s="416"/>
      <c r="T1688" s="416"/>
      <c r="U1688" s="416"/>
      <c r="V1688" s="416"/>
      <c r="W1688" s="416"/>
      <c r="X1688" s="416"/>
      <c r="Y1688" s="416"/>
      <c r="Z1688" s="416"/>
      <c r="AA1688" s="416"/>
      <c r="AB1688" s="416"/>
    </row>
    <row r="1689" spans="1:28" s="419" customFormat="1" x14ac:dyDescent="0.2">
      <c r="A1689" s="500"/>
      <c r="K1689" s="416"/>
      <c r="L1689" s="416"/>
      <c r="M1689" s="416"/>
      <c r="N1689" s="416"/>
      <c r="O1689" s="416"/>
      <c r="P1689" s="416"/>
      <c r="Q1689" s="416"/>
      <c r="R1689" s="416"/>
      <c r="S1689" s="416"/>
      <c r="T1689" s="416"/>
      <c r="U1689" s="416"/>
      <c r="V1689" s="416"/>
      <c r="W1689" s="416"/>
      <c r="X1689" s="416"/>
      <c r="Y1689" s="416"/>
      <c r="Z1689" s="416"/>
      <c r="AA1689" s="416"/>
      <c r="AB1689" s="416"/>
    </row>
    <row r="1690" spans="1:28" s="419" customFormat="1" x14ac:dyDescent="0.2">
      <c r="A1690" s="500"/>
      <c r="K1690" s="416"/>
      <c r="L1690" s="416"/>
      <c r="M1690" s="416"/>
      <c r="N1690" s="416"/>
      <c r="O1690" s="416"/>
      <c r="P1690" s="416"/>
      <c r="Q1690" s="416"/>
      <c r="R1690" s="416"/>
      <c r="S1690" s="416"/>
      <c r="T1690" s="416"/>
      <c r="U1690" s="416"/>
      <c r="V1690" s="416"/>
      <c r="W1690" s="416"/>
      <c r="X1690" s="416"/>
      <c r="Y1690" s="416"/>
      <c r="Z1690" s="416"/>
      <c r="AA1690" s="416"/>
      <c r="AB1690" s="416"/>
    </row>
    <row r="1691" spans="1:28" s="419" customFormat="1" x14ac:dyDescent="0.2">
      <c r="A1691" s="500"/>
      <c r="K1691" s="416"/>
      <c r="L1691" s="416"/>
      <c r="M1691" s="416"/>
      <c r="N1691" s="416"/>
      <c r="O1691" s="416"/>
      <c r="P1691" s="416"/>
      <c r="Q1691" s="416"/>
      <c r="R1691" s="416"/>
      <c r="S1691" s="416"/>
      <c r="T1691" s="416"/>
      <c r="U1691" s="416"/>
      <c r="V1691" s="416"/>
      <c r="W1691" s="416"/>
      <c r="X1691" s="416"/>
      <c r="Y1691" s="416"/>
      <c r="Z1691" s="416"/>
      <c r="AA1691" s="416"/>
      <c r="AB1691" s="416"/>
    </row>
    <row r="1692" spans="1:28" s="419" customFormat="1" x14ac:dyDescent="0.2">
      <c r="A1692" s="500"/>
      <c r="K1692" s="416"/>
      <c r="L1692" s="416"/>
      <c r="M1692" s="416"/>
      <c r="N1692" s="416"/>
      <c r="O1692" s="416"/>
      <c r="P1692" s="416"/>
      <c r="Q1692" s="416"/>
      <c r="R1692" s="416"/>
      <c r="S1692" s="416"/>
      <c r="T1692" s="416"/>
      <c r="U1692" s="416"/>
      <c r="V1692" s="416"/>
      <c r="W1692" s="416"/>
      <c r="X1692" s="416"/>
      <c r="Y1692" s="416"/>
      <c r="Z1692" s="416"/>
      <c r="AA1692" s="416"/>
      <c r="AB1692" s="416"/>
    </row>
    <row r="1693" spans="1:28" s="419" customFormat="1" x14ac:dyDescent="0.2">
      <c r="A1693" s="500"/>
      <c r="K1693" s="416"/>
      <c r="L1693" s="416"/>
      <c r="M1693" s="416"/>
      <c r="N1693" s="416"/>
      <c r="O1693" s="416"/>
      <c r="P1693" s="416"/>
      <c r="Q1693" s="416"/>
      <c r="R1693" s="416"/>
      <c r="S1693" s="416"/>
      <c r="T1693" s="416"/>
      <c r="U1693" s="416"/>
      <c r="V1693" s="416"/>
      <c r="W1693" s="416"/>
      <c r="X1693" s="416"/>
      <c r="Y1693" s="416"/>
      <c r="Z1693" s="416"/>
      <c r="AA1693" s="416"/>
      <c r="AB1693" s="416"/>
    </row>
    <row r="1694" spans="1:28" s="419" customFormat="1" x14ac:dyDescent="0.2">
      <c r="A1694" s="500"/>
      <c r="K1694" s="416"/>
      <c r="L1694" s="416"/>
      <c r="M1694" s="416"/>
      <c r="N1694" s="416"/>
      <c r="O1694" s="416"/>
      <c r="P1694" s="416"/>
      <c r="Q1694" s="416"/>
      <c r="R1694" s="416"/>
      <c r="S1694" s="416"/>
      <c r="T1694" s="416"/>
      <c r="U1694" s="416"/>
      <c r="V1694" s="416"/>
      <c r="W1694" s="416"/>
      <c r="X1694" s="416"/>
      <c r="Y1694" s="416"/>
      <c r="Z1694" s="416"/>
      <c r="AA1694" s="416"/>
      <c r="AB1694" s="416"/>
    </row>
    <row r="1695" spans="1:28" s="419" customFormat="1" x14ac:dyDescent="0.2">
      <c r="A1695" s="500"/>
      <c r="K1695" s="416"/>
      <c r="L1695" s="416"/>
      <c r="M1695" s="416"/>
      <c r="N1695" s="416"/>
      <c r="O1695" s="416"/>
      <c r="P1695" s="416"/>
      <c r="Q1695" s="416"/>
      <c r="R1695" s="416"/>
      <c r="S1695" s="416"/>
      <c r="T1695" s="416"/>
      <c r="U1695" s="416"/>
      <c r="V1695" s="416"/>
      <c r="W1695" s="416"/>
      <c r="X1695" s="416"/>
      <c r="Y1695" s="416"/>
      <c r="Z1695" s="416"/>
      <c r="AA1695" s="416"/>
      <c r="AB1695" s="416"/>
    </row>
    <row r="1696" spans="1:28" s="419" customFormat="1" x14ac:dyDescent="0.2">
      <c r="A1696" s="500"/>
      <c r="K1696" s="416"/>
      <c r="L1696" s="416"/>
      <c r="M1696" s="416"/>
      <c r="N1696" s="416"/>
      <c r="O1696" s="416"/>
      <c r="P1696" s="416"/>
      <c r="Q1696" s="416"/>
      <c r="R1696" s="416"/>
      <c r="S1696" s="416"/>
      <c r="T1696" s="416"/>
      <c r="U1696" s="416"/>
      <c r="V1696" s="416"/>
      <c r="W1696" s="416"/>
      <c r="X1696" s="416"/>
      <c r="Y1696" s="416"/>
      <c r="Z1696" s="416"/>
      <c r="AA1696" s="416"/>
      <c r="AB1696" s="416"/>
    </row>
    <row r="1697" spans="1:28" s="419" customFormat="1" x14ac:dyDescent="0.2">
      <c r="A1697" s="500"/>
      <c r="K1697" s="416"/>
      <c r="L1697" s="416"/>
      <c r="M1697" s="416"/>
      <c r="N1697" s="416"/>
      <c r="O1697" s="416"/>
      <c r="P1697" s="416"/>
      <c r="Q1697" s="416"/>
      <c r="R1697" s="416"/>
      <c r="S1697" s="416"/>
      <c r="T1697" s="416"/>
      <c r="U1697" s="416"/>
      <c r="V1697" s="416"/>
      <c r="W1697" s="416"/>
      <c r="X1697" s="416"/>
      <c r="Y1697" s="416"/>
      <c r="Z1697" s="416"/>
      <c r="AA1697" s="416"/>
      <c r="AB1697" s="416"/>
    </row>
    <row r="1698" spans="1:28" s="419" customFormat="1" x14ac:dyDescent="0.2">
      <c r="A1698" s="500"/>
      <c r="K1698" s="416"/>
      <c r="L1698" s="416"/>
      <c r="M1698" s="416"/>
      <c r="N1698" s="416"/>
      <c r="O1698" s="416"/>
      <c r="P1698" s="416"/>
      <c r="Q1698" s="416"/>
      <c r="R1698" s="416"/>
      <c r="S1698" s="416"/>
      <c r="T1698" s="416"/>
      <c r="U1698" s="416"/>
      <c r="V1698" s="416"/>
      <c r="W1698" s="416"/>
      <c r="X1698" s="416"/>
      <c r="Y1698" s="416"/>
      <c r="Z1698" s="416"/>
      <c r="AA1698" s="416"/>
      <c r="AB1698" s="416"/>
    </row>
    <row r="1699" spans="1:28" s="419" customFormat="1" x14ac:dyDescent="0.2">
      <c r="A1699" s="500"/>
      <c r="K1699" s="416"/>
      <c r="L1699" s="416"/>
      <c r="M1699" s="416"/>
      <c r="N1699" s="416"/>
      <c r="O1699" s="416"/>
      <c r="P1699" s="416"/>
      <c r="Q1699" s="416"/>
      <c r="R1699" s="416"/>
      <c r="S1699" s="416"/>
      <c r="T1699" s="416"/>
      <c r="U1699" s="416"/>
      <c r="V1699" s="416"/>
      <c r="W1699" s="416"/>
      <c r="X1699" s="416"/>
      <c r="Y1699" s="416"/>
      <c r="Z1699" s="416"/>
      <c r="AA1699" s="416"/>
      <c r="AB1699" s="416"/>
    </row>
    <row r="1700" spans="1:28" s="419" customFormat="1" x14ac:dyDescent="0.2">
      <c r="A1700" s="500"/>
      <c r="K1700" s="416"/>
      <c r="L1700" s="416"/>
      <c r="M1700" s="416"/>
      <c r="N1700" s="416"/>
      <c r="O1700" s="416"/>
      <c r="P1700" s="416"/>
      <c r="Q1700" s="416"/>
      <c r="R1700" s="416"/>
      <c r="S1700" s="416"/>
      <c r="T1700" s="416"/>
      <c r="U1700" s="416"/>
      <c r="V1700" s="416"/>
      <c r="W1700" s="416"/>
      <c r="X1700" s="416"/>
      <c r="Y1700" s="416"/>
      <c r="Z1700" s="416"/>
      <c r="AA1700" s="416"/>
      <c r="AB1700" s="416"/>
    </row>
    <row r="1701" spans="1:28" s="419" customFormat="1" x14ac:dyDescent="0.2">
      <c r="A1701" s="500"/>
      <c r="K1701" s="416"/>
      <c r="L1701" s="416"/>
      <c r="M1701" s="416"/>
      <c r="N1701" s="416"/>
      <c r="O1701" s="416"/>
      <c r="P1701" s="416"/>
      <c r="Q1701" s="416"/>
      <c r="R1701" s="416"/>
      <c r="S1701" s="416"/>
      <c r="T1701" s="416"/>
      <c r="U1701" s="416"/>
      <c r="V1701" s="416"/>
      <c r="W1701" s="416"/>
      <c r="X1701" s="416"/>
      <c r="Y1701" s="416"/>
      <c r="Z1701" s="416"/>
      <c r="AA1701" s="416"/>
      <c r="AB1701" s="416"/>
    </row>
    <row r="1702" spans="1:28" s="419" customFormat="1" x14ac:dyDescent="0.2">
      <c r="A1702" s="500"/>
      <c r="K1702" s="416"/>
      <c r="L1702" s="416"/>
      <c r="M1702" s="416"/>
      <c r="N1702" s="416"/>
      <c r="O1702" s="416"/>
      <c r="P1702" s="416"/>
      <c r="Q1702" s="416"/>
      <c r="R1702" s="416"/>
      <c r="S1702" s="416"/>
      <c r="T1702" s="416"/>
      <c r="U1702" s="416"/>
      <c r="V1702" s="416"/>
      <c r="W1702" s="416"/>
      <c r="X1702" s="416"/>
      <c r="Y1702" s="416"/>
      <c r="Z1702" s="416"/>
      <c r="AA1702" s="416"/>
      <c r="AB1702" s="416"/>
    </row>
    <row r="1703" spans="1:28" s="419" customFormat="1" x14ac:dyDescent="0.2">
      <c r="A1703" s="500"/>
      <c r="K1703" s="416"/>
      <c r="L1703" s="416"/>
      <c r="M1703" s="416"/>
      <c r="N1703" s="416"/>
      <c r="O1703" s="416"/>
      <c r="P1703" s="416"/>
      <c r="Q1703" s="416"/>
      <c r="R1703" s="416"/>
      <c r="S1703" s="416"/>
      <c r="T1703" s="416"/>
      <c r="U1703" s="416"/>
      <c r="V1703" s="416"/>
      <c r="W1703" s="416"/>
      <c r="X1703" s="416"/>
      <c r="Y1703" s="416"/>
      <c r="Z1703" s="416"/>
      <c r="AA1703" s="416"/>
      <c r="AB1703" s="416"/>
    </row>
    <row r="1704" spans="1:28" s="419" customFormat="1" x14ac:dyDescent="0.2">
      <c r="A1704" s="500"/>
      <c r="K1704" s="416"/>
      <c r="L1704" s="416"/>
      <c r="M1704" s="416"/>
      <c r="N1704" s="416"/>
      <c r="O1704" s="416"/>
      <c r="P1704" s="416"/>
      <c r="Q1704" s="416"/>
      <c r="R1704" s="416"/>
      <c r="S1704" s="416"/>
      <c r="T1704" s="416"/>
      <c r="U1704" s="416"/>
      <c r="V1704" s="416"/>
      <c r="W1704" s="416"/>
      <c r="X1704" s="416"/>
      <c r="Y1704" s="416"/>
      <c r="Z1704" s="416"/>
      <c r="AA1704" s="416"/>
      <c r="AB1704" s="416"/>
    </row>
    <row r="1705" spans="1:28" s="419" customFormat="1" x14ac:dyDescent="0.2">
      <c r="A1705" s="500"/>
      <c r="K1705" s="416"/>
      <c r="L1705" s="416"/>
      <c r="M1705" s="416"/>
      <c r="N1705" s="416"/>
      <c r="O1705" s="416"/>
      <c r="P1705" s="416"/>
      <c r="Q1705" s="416"/>
      <c r="R1705" s="416"/>
      <c r="S1705" s="416"/>
      <c r="T1705" s="416"/>
      <c r="U1705" s="416"/>
      <c r="V1705" s="416"/>
      <c r="W1705" s="416"/>
      <c r="X1705" s="416"/>
      <c r="Y1705" s="416"/>
      <c r="Z1705" s="416"/>
      <c r="AA1705" s="416"/>
      <c r="AB1705" s="416"/>
    </row>
    <row r="1706" spans="1:28" s="419" customFormat="1" x14ac:dyDescent="0.2">
      <c r="A1706" s="500"/>
      <c r="K1706" s="416"/>
      <c r="L1706" s="416"/>
      <c r="M1706" s="416"/>
      <c r="N1706" s="416"/>
      <c r="O1706" s="416"/>
      <c r="P1706" s="416"/>
      <c r="Q1706" s="416"/>
      <c r="R1706" s="416"/>
      <c r="S1706" s="416"/>
      <c r="T1706" s="416"/>
      <c r="U1706" s="416"/>
      <c r="V1706" s="416"/>
      <c r="W1706" s="416"/>
      <c r="X1706" s="416"/>
      <c r="Y1706" s="416"/>
      <c r="Z1706" s="416"/>
      <c r="AA1706" s="416"/>
      <c r="AB1706" s="416"/>
    </row>
    <row r="1707" spans="1:28" s="419" customFormat="1" x14ac:dyDescent="0.2">
      <c r="A1707" s="500"/>
      <c r="K1707" s="416"/>
      <c r="L1707" s="416"/>
      <c r="M1707" s="416"/>
      <c r="N1707" s="416"/>
      <c r="O1707" s="416"/>
      <c r="P1707" s="416"/>
      <c r="Q1707" s="416"/>
      <c r="R1707" s="416"/>
      <c r="S1707" s="416"/>
      <c r="T1707" s="416"/>
      <c r="U1707" s="416"/>
      <c r="V1707" s="416"/>
      <c r="W1707" s="416"/>
      <c r="X1707" s="416"/>
      <c r="Y1707" s="416"/>
      <c r="Z1707" s="416"/>
      <c r="AA1707" s="416"/>
      <c r="AB1707" s="416"/>
    </row>
    <row r="1708" spans="1:28" s="419" customFormat="1" x14ac:dyDescent="0.2">
      <c r="A1708" s="500"/>
      <c r="K1708" s="416"/>
      <c r="L1708" s="416"/>
      <c r="M1708" s="416"/>
      <c r="N1708" s="416"/>
      <c r="O1708" s="416"/>
      <c r="P1708" s="416"/>
      <c r="Q1708" s="416"/>
      <c r="R1708" s="416"/>
      <c r="S1708" s="416"/>
      <c r="T1708" s="416"/>
      <c r="U1708" s="416"/>
      <c r="V1708" s="416"/>
      <c r="W1708" s="416"/>
      <c r="X1708" s="416"/>
      <c r="Y1708" s="416"/>
      <c r="Z1708" s="416"/>
      <c r="AA1708" s="416"/>
      <c r="AB1708" s="416"/>
    </row>
    <row r="1709" spans="1:28" s="419" customFormat="1" x14ac:dyDescent="0.2">
      <c r="A1709" s="500"/>
      <c r="K1709" s="416"/>
      <c r="L1709" s="416"/>
      <c r="M1709" s="416"/>
      <c r="N1709" s="416"/>
      <c r="O1709" s="416"/>
      <c r="P1709" s="416"/>
      <c r="Q1709" s="416"/>
      <c r="R1709" s="416"/>
      <c r="S1709" s="416"/>
      <c r="T1709" s="416"/>
      <c r="U1709" s="416"/>
      <c r="V1709" s="416"/>
      <c r="W1709" s="416"/>
      <c r="X1709" s="416"/>
      <c r="Y1709" s="416"/>
      <c r="Z1709" s="416"/>
      <c r="AA1709" s="416"/>
      <c r="AB1709" s="416"/>
    </row>
    <row r="1710" spans="1:28" s="419" customFormat="1" x14ac:dyDescent="0.2">
      <c r="A1710" s="500"/>
      <c r="K1710" s="416"/>
      <c r="L1710" s="416"/>
      <c r="M1710" s="416"/>
      <c r="N1710" s="416"/>
      <c r="O1710" s="416"/>
      <c r="P1710" s="416"/>
      <c r="Q1710" s="416"/>
      <c r="R1710" s="416"/>
      <c r="S1710" s="416"/>
      <c r="T1710" s="416"/>
      <c r="U1710" s="416"/>
      <c r="V1710" s="416"/>
      <c r="W1710" s="416"/>
      <c r="X1710" s="416"/>
      <c r="Y1710" s="416"/>
      <c r="Z1710" s="416"/>
      <c r="AA1710" s="416"/>
      <c r="AB1710" s="416"/>
    </row>
    <row r="1711" spans="1:28" s="419" customFormat="1" x14ac:dyDescent="0.2">
      <c r="A1711" s="500"/>
      <c r="K1711" s="416"/>
      <c r="L1711" s="416"/>
      <c r="M1711" s="416"/>
      <c r="N1711" s="416"/>
      <c r="O1711" s="416"/>
      <c r="P1711" s="416"/>
      <c r="Q1711" s="416"/>
      <c r="R1711" s="416"/>
      <c r="S1711" s="416"/>
      <c r="T1711" s="416"/>
      <c r="U1711" s="416"/>
      <c r="V1711" s="416"/>
      <c r="W1711" s="416"/>
      <c r="X1711" s="416"/>
      <c r="Y1711" s="416"/>
      <c r="Z1711" s="416"/>
      <c r="AA1711" s="416"/>
      <c r="AB1711" s="416"/>
    </row>
    <row r="1712" spans="1:28" s="419" customFormat="1" x14ac:dyDescent="0.2">
      <c r="A1712" s="500"/>
      <c r="K1712" s="416"/>
      <c r="L1712" s="416"/>
      <c r="M1712" s="416"/>
      <c r="N1712" s="416"/>
      <c r="O1712" s="416"/>
      <c r="P1712" s="416"/>
      <c r="Q1712" s="416"/>
      <c r="R1712" s="416"/>
      <c r="S1712" s="416"/>
      <c r="T1712" s="416"/>
      <c r="U1712" s="416"/>
      <c r="V1712" s="416"/>
      <c r="W1712" s="416"/>
      <c r="X1712" s="416"/>
      <c r="Y1712" s="416"/>
      <c r="Z1712" s="416"/>
      <c r="AA1712" s="416"/>
      <c r="AB1712" s="416"/>
    </row>
    <row r="1713" spans="1:28" s="419" customFormat="1" x14ac:dyDescent="0.2">
      <c r="A1713" s="500"/>
      <c r="K1713" s="416"/>
      <c r="L1713" s="416"/>
      <c r="M1713" s="416"/>
      <c r="N1713" s="416"/>
      <c r="O1713" s="416"/>
      <c r="P1713" s="416"/>
      <c r="Q1713" s="416"/>
      <c r="R1713" s="416"/>
      <c r="S1713" s="416"/>
      <c r="T1713" s="416"/>
      <c r="U1713" s="416"/>
      <c r="V1713" s="416"/>
      <c r="W1713" s="416"/>
      <c r="X1713" s="416"/>
      <c r="Y1713" s="416"/>
      <c r="Z1713" s="416"/>
      <c r="AA1713" s="416"/>
      <c r="AB1713" s="416"/>
    </row>
    <row r="1714" spans="1:28" s="419" customFormat="1" x14ac:dyDescent="0.2">
      <c r="A1714" s="500"/>
      <c r="K1714" s="416"/>
      <c r="L1714" s="416"/>
      <c r="M1714" s="416"/>
      <c r="N1714" s="416"/>
      <c r="O1714" s="416"/>
      <c r="P1714" s="416"/>
      <c r="Q1714" s="416"/>
      <c r="R1714" s="416"/>
      <c r="S1714" s="416"/>
      <c r="T1714" s="416"/>
      <c r="U1714" s="416"/>
      <c r="V1714" s="416"/>
      <c r="W1714" s="416"/>
      <c r="X1714" s="416"/>
      <c r="Y1714" s="416"/>
      <c r="Z1714" s="416"/>
      <c r="AA1714" s="416"/>
      <c r="AB1714" s="416"/>
    </row>
    <row r="1715" spans="1:28" s="419" customFormat="1" x14ac:dyDescent="0.2">
      <c r="A1715" s="500"/>
      <c r="K1715" s="416"/>
      <c r="L1715" s="416"/>
      <c r="M1715" s="416"/>
      <c r="N1715" s="416"/>
      <c r="O1715" s="416"/>
      <c r="P1715" s="416"/>
      <c r="Q1715" s="416"/>
      <c r="R1715" s="416"/>
      <c r="S1715" s="416"/>
      <c r="T1715" s="416"/>
      <c r="U1715" s="416"/>
      <c r="V1715" s="416"/>
      <c r="W1715" s="416"/>
      <c r="X1715" s="416"/>
      <c r="Y1715" s="416"/>
      <c r="Z1715" s="416"/>
      <c r="AA1715" s="416"/>
      <c r="AB1715" s="416"/>
    </row>
    <row r="1716" spans="1:28" s="419" customFormat="1" x14ac:dyDescent="0.2">
      <c r="A1716" s="500"/>
      <c r="K1716" s="416"/>
      <c r="L1716" s="416"/>
      <c r="M1716" s="416"/>
      <c r="N1716" s="416"/>
      <c r="O1716" s="416"/>
      <c r="P1716" s="416"/>
      <c r="Q1716" s="416"/>
      <c r="R1716" s="416"/>
      <c r="S1716" s="416"/>
      <c r="T1716" s="416"/>
      <c r="U1716" s="416"/>
      <c r="V1716" s="416"/>
      <c r="W1716" s="416"/>
      <c r="X1716" s="416"/>
      <c r="Y1716" s="416"/>
      <c r="Z1716" s="416"/>
      <c r="AA1716" s="416"/>
      <c r="AB1716" s="416"/>
    </row>
    <row r="1717" spans="1:28" s="419" customFormat="1" x14ac:dyDescent="0.2">
      <c r="A1717" s="500"/>
      <c r="K1717" s="416"/>
      <c r="L1717" s="416"/>
      <c r="M1717" s="416"/>
      <c r="N1717" s="416"/>
      <c r="O1717" s="416"/>
      <c r="P1717" s="416"/>
      <c r="Q1717" s="416"/>
      <c r="R1717" s="416"/>
      <c r="S1717" s="416"/>
      <c r="T1717" s="416"/>
      <c r="U1717" s="416"/>
      <c r="V1717" s="416"/>
      <c r="W1717" s="416"/>
      <c r="X1717" s="416"/>
      <c r="Y1717" s="416"/>
      <c r="Z1717" s="416"/>
      <c r="AA1717" s="416"/>
      <c r="AB1717" s="416"/>
    </row>
    <row r="1718" spans="1:28" s="419" customFormat="1" x14ac:dyDescent="0.2">
      <c r="A1718" s="500"/>
      <c r="K1718" s="416"/>
      <c r="L1718" s="416"/>
      <c r="M1718" s="416"/>
      <c r="N1718" s="416"/>
      <c r="O1718" s="416"/>
      <c r="P1718" s="416"/>
      <c r="Q1718" s="416"/>
      <c r="R1718" s="416"/>
      <c r="S1718" s="416"/>
      <c r="T1718" s="416"/>
      <c r="U1718" s="416"/>
      <c r="V1718" s="416"/>
      <c r="W1718" s="416"/>
      <c r="X1718" s="416"/>
      <c r="Y1718" s="416"/>
      <c r="Z1718" s="416"/>
      <c r="AA1718" s="416"/>
      <c r="AB1718" s="416"/>
    </row>
    <row r="1719" spans="1:28" s="419" customFormat="1" x14ac:dyDescent="0.2">
      <c r="A1719" s="500"/>
      <c r="K1719" s="416"/>
      <c r="L1719" s="416"/>
      <c r="M1719" s="416"/>
      <c r="N1719" s="416"/>
      <c r="O1719" s="416"/>
      <c r="P1719" s="416"/>
      <c r="Q1719" s="416"/>
      <c r="R1719" s="416"/>
      <c r="S1719" s="416"/>
      <c r="T1719" s="416"/>
      <c r="U1719" s="416"/>
      <c r="V1719" s="416"/>
      <c r="W1719" s="416"/>
      <c r="X1719" s="416"/>
      <c r="Y1719" s="416"/>
      <c r="Z1719" s="416"/>
      <c r="AA1719" s="416"/>
      <c r="AB1719" s="416"/>
    </row>
    <row r="1720" spans="1:28" s="419" customFormat="1" x14ac:dyDescent="0.2">
      <c r="A1720" s="500"/>
      <c r="K1720" s="416"/>
      <c r="L1720" s="416"/>
      <c r="M1720" s="416"/>
      <c r="N1720" s="416"/>
      <c r="O1720" s="416"/>
      <c r="P1720" s="416"/>
      <c r="Q1720" s="416"/>
      <c r="R1720" s="416"/>
      <c r="S1720" s="416"/>
      <c r="T1720" s="416"/>
      <c r="U1720" s="416"/>
      <c r="V1720" s="416"/>
      <c r="W1720" s="416"/>
      <c r="X1720" s="416"/>
      <c r="Y1720" s="416"/>
      <c r="Z1720" s="416"/>
      <c r="AA1720" s="416"/>
      <c r="AB1720" s="416"/>
    </row>
    <row r="1721" spans="1:28" s="419" customFormat="1" x14ac:dyDescent="0.2">
      <c r="A1721" s="500"/>
      <c r="K1721" s="416"/>
      <c r="L1721" s="416"/>
      <c r="M1721" s="416"/>
      <c r="N1721" s="416"/>
      <c r="O1721" s="416"/>
      <c r="P1721" s="416"/>
      <c r="Q1721" s="416"/>
      <c r="R1721" s="416"/>
      <c r="S1721" s="416"/>
      <c r="T1721" s="416"/>
      <c r="U1721" s="416"/>
      <c r="V1721" s="416"/>
      <c r="W1721" s="416"/>
      <c r="X1721" s="416"/>
      <c r="Y1721" s="416"/>
      <c r="Z1721" s="416"/>
      <c r="AA1721" s="416"/>
      <c r="AB1721" s="416"/>
    </row>
    <row r="1722" spans="1:28" s="419" customFormat="1" x14ac:dyDescent="0.2">
      <c r="A1722" s="500"/>
      <c r="K1722" s="416"/>
      <c r="L1722" s="416"/>
      <c r="M1722" s="416"/>
      <c r="N1722" s="416"/>
      <c r="O1722" s="416"/>
      <c r="P1722" s="416"/>
      <c r="Q1722" s="416"/>
      <c r="R1722" s="416"/>
      <c r="S1722" s="416"/>
      <c r="T1722" s="416"/>
      <c r="U1722" s="416"/>
      <c r="V1722" s="416"/>
      <c r="W1722" s="416"/>
      <c r="X1722" s="416"/>
      <c r="Y1722" s="416"/>
      <c r="Z1722" s="416"/>
      <c r="AA1722" s="416"/>
      <c r="AB1722" s="416"/>
    </row>
    <row r="1723" spans="1:28" s="419" customFormat="1" x14ac:dyDescent="0.2">
      <c r="A1723" s="500"/>
      <c r="K1723" s="416"/>
      <c r="L1723" s="416"/>
      <c r="M1723" s="416"/>
      <c r="N1723" s="416"/>
      <c r="O1723" s="416"/>
      <c r="P1723" s="416"/>
      <c r="Q1723" s="416"/>
      <c r="R1723" s="416"/>
      <c r="S1723" s="416"/>
      <c r="T1723" s="416"/>
      <c r="U1723" s="416"/>
      <c r="V1723" s="416"/>
      <c r="W1723" s="416"/>
      <c r="X1723" s="416"/>
      <c r="Y1723" s="416"/>
      <c r="Z1723" s="416"/>
      <c r="AA1723" s="416"/>
      <c r="AB1723" s="416"/>
    </row>
    <row r="1724" spans="1:28" s="419" customFormat="1" x14ac:dyDescent="0.2">
      <c r="A1724" s="500"/>
      <c r="K1724" s="416"/>
      <c r="L1724" s="416"/>
      <c r="M1724" s="416"/>
      <c r="N1724" s="416"/>
      <c r="O1724" s="416"/>
      <c r="P1724" s="416"/>
      <c r="Q1724" s="416"/>
      <c r="R1724" s="416"/>
      <c r="S1724" s="416"/>
      <c r="T1724" s="416"/>
      <c r="U1724" s="416"/>
      <c r="V1724" s="416"/>
      <c r="W1724" s="416"/>
      <c r="X1724" s="416"/>
      <c r="Y1724" s="416"/>
      <c r="Z1724" s="416"/>
      <c r="AA1724" s="416"/>
      <c r="AB1724" s="416"/>
    </row>
    <row r="1725" spans="1:28" s="419" customFormat="1" x14ac:dyDescent="0.2">
      <c r="A1725" s="500"/>
      <c r="K1725" s="416"/>
      <c r="L1725" s="416"/>
      <c r="M1725" s="416"/>
      <c r="N1725" s="416"/>
      <c r="O1725" s="416"/>
      <c r="P1725" s="416"/>
      <c r="Q1725" s="416"/>
      <c r="R1725" s="416"/>
      <c r="S1725" s="416"/>
      <c r="T1725" s="416"/>
      <c r="U1725" s="416"/>
      <c r="V1725" s="416"/>
      <c r="W1725" s="416"/>
      <c r="X1725" s="416"/>
      <c r="Y1725" s="416"/>
      <c r="Z1725" s="416"/>
      <c r="AA1725" s="416"/>
      <c r="AB1725" s="416"/>
    </row>
    <row r="1726" spans="1:28" s="419" customFormat="1" x14ac:dyDescent="0.2">
      <c r="A1726" s="500"/>
      <c r="K1726" s="416"/>
      <c r="L1726" s="416"/>
      <c r="M1726" s="416"/>
      <c r="N1726" s="416"/>
      <c r="O1726" s="416"/>
      <c r="P1726" s="416"/>
      <c r="Q1726" s="416"/>
      <c r="R1726" s="416"/>
      <c r="S1726" s="416"/>
      <c r="T1726" s="416"/>
      <c r="U1726" s="416"/>
      <c r="V1726" s="416"/>
      <c r="W1726" s="416"/>
      <c r="X1726" s="416"/>
      <c r="Y1726" s="416"/>
      <c r="Z1726" s="416"/>
      <c r="AA1726" s="416"/>
      <c r="AB1726" s="416"/>
    </row>
    <row r="1727" spans="1:28" s="419" customFormat="1" x14ac:dyDescent="0.2">
      <c r="A1727" s="500"/>
      <c r="K1727" s="416"/>
      <c r="L1727" s="416"/>
      <c r="M1727" s="416"/>
      <c r="N1727" s="416"/>
      <c r="O1727" s="416"/>
      <c r="P1727" s="416"/>
      <c r="Q1727" s="416"/>
      <c r="R1727" s="416"/>
      <c r="S1727" s="416"/>
      <c r="T1727" s="416"/>
      <c r="U1727" s="416"/>
      <c r="V1727" s="416"/>
      <c r="W1727" s="416"/>
      <c r="X1727" s="416"/>
      <c r="Y1727" s="416"/>
      <c r="Z1727" s="416"/>
      <c r="AA1727" s="416"/>
      <c r="AB1727" s="416"/>
    </row>
    <row r="1728" spans="1:28" s="419" customFormat="1" x14ac:dyDescent="0.2">
      <c r="A1728" s="500"/>
      <c r="K1728" s="416"/>
      <c r="L1728" s="416"/>
      <c r="M1728" s="416"/>
      <c r="N1728" s="416"/>
      <c r="O1728" s="416"/>
      <c r="P1728" s="416"/>
      <c r="Q1728" s="416"/>
      <c r="R1728" s="416"/>
      <c r="S1728" s="416"/>
      <c r="T1728" s="416"/>
      <c r="U1728" s="416"/>
      <c r="V1728" s="416"/>
      <c r="W1728" s="416"/>
      <c r="X1728" s="416"/>
      <c r="Y1728" s="416"/>
      <c r="Z1728" s="416"/>
      <c r="AA1728" s="416"/>
      <c r="AB1728" s="416"/>
    </row>
    <row r="1729" spans="1:28" s="419" customFormat="1" x14ac:dyDescent="0.2">
      <c r="A1729" s="500"/>
      <c r="K1729" s="416"/>
      <c r="L1729" s="416"/>
      <c r="M1729" s="416"/>
      <c r="N1729" s="416"/>
      <c r="O1729" s="416"/>
      <c r="P1729" s="416"/>
      <c r="Q1729" s="416"/>
      <c r="R1729" s="416"/>
      <c r="S1729" s="416"/>
      <c r="T1729" s="416"/>
      <c r="U1729" s="416"/>
      <c r="V1729" s="416"/>
      <c r="W1729" s="416"/>
      <c r="X1729" s="416"/>
      <c r="Y1729" s="416"/>
      <c r="Z1729" s="416"/>
      <c r="AA1729" s="416"/>
      <c r="AB1729" s="416"/>
    </row>
    <row r="1730" spans="1:28" s="419" customFormat="1" x14ac:dyDescent="0.2">
      <c r="A1730" s="500"/>
      <c r="K1730" s="416"/>
      <c r="L1730" s="416"/>
      <c r="M1730" s="416"/>
      <c r="N1730" s="416"/>
      <c r="O1730" s="416"/>
      <c r="P1730" s="416"/>
      <c r="Q1730" s="416"/>
      <c r="R1730" s="416"/>
      <c r="S1730" s="416"/>
      <c r="T1730" s="416"/>
      <c r="U1730" s="416"/>
      <c r="V1730" s="416"/>
      <c r="W1730" s="416"/>
      <c r="X1730" s="416"/>
      <c r="Y1730" s="416"/>
      <c r="Z1730" s="416"/>
      <c r="AA1730" s="416"/>
      <c r="AB1730" s="416"/>
    </row>
    <row r="1731" spans="1:28" s="419" customFormat="1" x14ac:dyDescent="0.2">
      <c r="A1731" s="500"/>
      <c r="K1731" s="416"/>
      <c r="L1731" s="416"/>
      <c r="M1731" s="416"/>
      <c r="N1731" s="416"/>
      <c r="O1731" s="416"/>
      <c r="P1731" s="416"/>
      <c r="Q1731" s="416"/>
      <c r="R1731" s="416"/>
      <c r="S1731" s="416"/>
      <c r="T1731" s="416"/>
      <c r="U1731" s="416"/>
      <c r="V1731" s="416"/>
      <c r="W1731" s="416"/>
      <c r="X1731" s="416"/>
      <c r="Y1731" s="416"/>
      <c r="Z1731" s="416"/>
      <c r="AA1731" s="416"/>
      <c r="AB1731" s="416"/>
    </row>
    <row r="1732" spans="1:28" s="419" customFormat="1" x14ac:dyDescent="0.2">
      <c r="A1732" s="500"/>
      <c r="K1732" s="416"/>
      <c r="L1732" s="416"/>
      <c r="M1732" s="416"/>
      <c r="N1732" s="416"/>
      <c r="O1732" s="416"/>
      <c r="P1732" s="416"/>
      <c r="Q1732" s="416"/>
      <c r="R1732" s="416"/>
      <c r="S1732" s="416"/>
      <c r="T1732" s="416"/>
      <c r="U1732" s="416"/>
      <c r="V1732" s="416"/>
      <c r="W1732" s="416"/>
      <c r="X1732" s="416"/>
      <c r="Y1732" s="416"/>
      <c r="Z1732" s="416"/>
      <c r="AA1732" s="416"/>
      <c r="AB1732" s="416"/>
    </row>
    <row r="1733" spans="1:28" s="419" customFormat="1" x14ac:dyDescent="0.2">
      <c r="A1733" s="500"/>
      <c r="K1733" s="416"/>
      <c r="L1733" s="416"/>
      <c r="M1733" s="416"/>
      <c r="N1733" s="416"/>
      <c r="O1733" s="416"/>
      <c r="P1733" s="416"/>
      <c r="Q1733" s="416"/>
      <c r="R1733" s="416"/>
      <c r="S1733" s="416"/>
      <c r="T1733" s="416"/>
      <c r="U1733" s="416"/>
      <c r="V1733" s="416"/>
      <c r="W1733" s="416"/>
      <c r="X1733" s="416"/>
      <c r="Y1733" s="416"/>
      <c r="Z1733" s="416"/>
      <c r="AA1733" s="416"/>
      <c r="AB1733" s="416"/>
    </row>
    <row r="1734" spans="1:28" s="419" customFormat="1" x14ac:dyDescent="0.2">
      <c r="A1734" s="500"/>
      <c r="K1734" s="416"/>
      <c r="L1734" s="416"/>
      <c r="M1734" s="416"/>
      <c r="N1734" s="416"/>
      <c r="O1734" s="416"/>
      <c r="P1734" s="416"/>
      <c r="Q1734" s="416"/>
      <c r="R1734" s="416"/>
      <c r="S1734" s="416"/>
      <c r="T1734" s="416"/>
      <c r="U1734" s="416"/>
      <c r="V1734" s="416"/>
      <c r="W1734" s="416"/>
      <c r="X1734" s="416"/>
      <c r="Y1734" s="416"/>
      <c r="Z1734" s="416"/>
      <c r="AA1734" s="416"/>
      <c r="AB1734" s="416"/>
    </row>
    <row r="1735" spans="1:28" s="419" customFormat="1" x14ac:dyDescent="0.2">
      <c r="A1735" s="500"/>
      <c r="K1735" s="416"/>
      <c r="L1735" s="416"/>
      <c r="M1735" s="416"/>
      <c r="N1735" s="416"/>
      <c r="O1735" s="416"/>
      <c r="P1735" s="416"/>
      <c r="Q1735" s="416"/>
      <c r="R1735" s="416"/>
      <c r="S1735" s="416"/>
      <c r="T1735" s="416"/>
      <c r="U1735" s="416"/>
      <c r="V1735" s="416"/>
      <c r="W1735" s="416"/>
      <c r="X1735" s="416"/>
      <c r="Y1735" s="416"/>
      <c r="Z1735" s="416"/>
      <c r="AA1735" s="416"/>
      <c r="AB1735" s="416"/>
    </row>
    <row r="1736" spans="1:28" s="419" customFormat="1" x14ac:dyDescent="0.2">
      <c r="A1736" s="500"/>
      <c r="K1736" s="416"/>
      <c r="L1736" s="416"/>
      <c r="M1736" s="416"/>
      <c r="N1736" s="416"/>
      <c r="O1736" s="416"/>
      <c r="P1736" s="416"/>
      <c r="Q1736" s="416"/>
      <c r="R1736" s="416"/>
      <c r="S1736" s="416"/>
      <c r="T1736" s="416"/>
      <c r="U1736" s="416"/>
      <c r="V1736" s="416"/>
      <c r="W1736" s="416"/>
      <c r="X1736" s="416"/>
      <c r="Y1736" s="416"/>
      <c r="Z1736" s="416"/>
      <c r="AA1736" s="416"/>
      <c r="AB1736" s="416"/>
    </row>
    <row r="1737" spans="1:28" s="419" customFormat="1" x14ac:dyDescent="0.2">
      <c r="A1737" s="500"/>
      <c r="K1737" s="416"/>
      <c r="L1737" s="416"/>
      <c r="M1737" s="416"/>
      <c r="N1737" s="416"/>
      <c r="O1737" s="416"/>
      <c r="P1737" s="416"/>
      <c r="Q1737" s="416"/>
      <c r="R1737" s="416"/>
      <c r="S1737" s="416"/>
      <c r="T1737" s="416"/>
      <c r="U1737" s="416"/>
      <c r="V1737" s="416"/>
      <c r="W1737" s="416"/>
      <c r="X1737" s="416"/>
      <c r="Y1737" s="416"/>
      <c r="Z1737" s="416"/>
      <c r="AA1737" s="416"/>
      <c r="AB1737" s="416"/>
    </row>
    <row r="1738" spans="1:28" s="419" customFormat="1" x14ac:dyDescent="0.2">
      <c r="A1738" s="500"/>
      <c r="K1738" s="416"/>
      <c r="L1738" s="416"/>
      <c r="M1738" s="416"/>
      <c r="N1738" s="416"/>
      <c r="O1738" s="416"/>
      <c r="P1738" s="416"/>
      <c r="Q1738" s="416"/>
      <c r="R1738" s="416"/>
      <c r="S1738" s="416"/>
      <c r="T1738" s="416"/>
      <c r="U1738" s="416"/>
      <c r="V1738" s="416"/>
      <c r="W1738" s="416"/>
      <c r="X1738" s="416"/>
      <c r="Y1738" s="416"/>
      <c r="Z1738" s="416"/>
      <c r="AA1738" s="416"/>
      <c r="AB1738" s="416"/>
    </row>
    <row r="1739" spans="1:28" s="419" customFormat="1" x14ac:dyDescent="0.2">
      <c r="A1739" s="500"/>
      <c r="K1739" s="416"/>
      <c r="L1739" s="416"/>
      <c r="M1739" s="416"/>
      <c r="N1739" s="416"/>
      <c r="O1739" s="416"/>
      <c r="P1739" s="416"/>
      <c r="Q1739" s="416"/>
      <c r="R1739" s="416"/>
      <c r="S1739" s="416"/>
      <c r="T1739" s="416"/>
      <c r="U1739" s="416"/>
      <c r="V1739" s="416"/>
      <c r="W1739" s="416"/>
      <c r="X1739" s="416"/>
      <c r="Y1739" s="416"/>
      <c r="Z1739" s="416"/>
      <c r="AA1739" s="416"/>
      <c r="AB1739" s="416"/>
    </row>
    <row r="1740" spans="1:28" s="419" customFormat="1" x14ac:dyDescent="0.2">
      <c r="A1740" s="500"/>
      <c r="K1740" s="416"/>
      <c r="L1740" s="416"/>
      <c r="M1740" s="416"/>
      <c r="N1740" s="416"/>
      <c r="O1740" s="416"/>
      <c r="P1740" s="416"/>
      <c r="Q1740" s="416"/>
      <c r="R1740" s="416"/>
      <c r="S1740" s="416"/>
      <c r="T1740" s="416"/>
      <c r="U1740" s="416"/>
      <c r="V1740" s="416"/>
      <c r="W1740" s="416"/>
      <c r="X1740" s="416"/>
      <c r="Y1740" s="416"/>
      <c r="Z1740" s="416"/>
      <c r="AA1740" s="416"/>
      <c r="AB1740" s="416"/>
    </row>
    <row r="1741" spans="1:28" s="419" customFormat="1" x14ac:dyDescent="0.2">
      <c r="A1741" s="500"/>
      <c r="K1741" s="416"/>
      <c r="L1741" s="416"/>
      <c r="M1741" s="416"/>
      <c r="N1741" s="416"/>
      <c r="O1741" s="416"/>
      <c r="P1741" s="416"/>
      <c r="Q1741" s="416"/>
      <c r="R1741" s="416"/>
      <c r="S1741" s="416"/>
      <c r="T1741" s="416"/>
      <c r="U1741" s="416"/>
      <c r="V1741" s="416"/>
      <c r="W1741" s="416"/>
      <c r="X1741" s="416"/>
      <c r="Y1741" s="416"/>
      <c r="Z1741" s="416"/>
      <c r="AA1741" s="416"/>
      <c r="AB1741" s="416"/>
    </row>
    <row r="1742" spans="1:28" s="419" customFormat="1" x14ac:dyDescent="0.2">
      <c r="A1742" s="500"/>
      <c r="K1742" s="416"/>
      <c r="L1742" s="416"/>
      <c r="M1742" s="416"/>
      <c r="N1742" s="416"/>
      <c r="O1742" s="416"/>
      <c r="P1742" s="416"/>
      <c r="Q1742" s="416"/>
      <c r="R1742" s="416"/>
      <c r="S1742" s="416"/>
      <c r="T1742" s="416"/>
      <c r="U1742" s="416"/>
      <c r="V1742" s="416"/>
      <c r="W1742" s="416"/>
      <c r="X1742" s="416"/>
      <c r="Y1742" s="416"/>
      <c r="Z1742" s="416"/>
      <c r="AA1742" s="416"/>
      <c r="AB1742" s="416"/>
    </row>
    <row r="1743" spans="1:28" s="419" customFormat="1" x14ac:dyDescent="0.2">
      <c r="A1743" s="500"/>
      <c r="K1743" s="416"/>
      <c r="L1743" s="416"/>
      <c r="M1743" s="416"/>
      <c r="N1743" s="416"/>
      <c r="O1743" s="416"/>
      <c r="P1743" s="416"/>
      <c r="Q1743" s="416"/>
      <c r="R1743" s="416"/>
      <c r="S1743" s="416"/>
      <c r="T1743" s="416"/>
      <c r="U1743" s="416"/>
      <c r="V1743" s="416"/>
      <c r="W1743" s="416"/>
      <c r="X1743" s="416"/>
      <c r="Y1743" s="416"/>
      <c r="Z1743" s="416"/>
      <c r="AA1743" s="416"/>
      <c r="AB1743" s="416"/>
    </row>
    <row r="1744" spans="1:28" s="419" customFormat="1" x14ac:dyDescent="0.2">
      <c r="A1744" s="500"/>
      <c r="K1744" s="416"/>
      <c r="L1744" s="416"/>
      <c r="M1744" s="416"/>
      <c r="N1744" s="416"/>
      <c r="O1744" s="416"/>
      <c r="P1744" s="416"/>
      <c r="Q1744" s="416"/>
      <c r="R1744" s="416"/>
      <c r="S1744" s="416"/>
      <c r="T1744" s="416"/>
      <c r="U1744" s="416"/>
      <c r="V1744" s="416"/>
      <c r="W1744" s="416"/>
      <c r="X1744" s="416"/>
      <c r="Y1744" s="416"/>
      <c r="Z1744" s="416"/>
      <c r="AA1744" s="416"/>
      <c r="AB1744" s="416"/>
    </row>
    <row r="1745" spans="1:28" s="419" customFormat="1" x14ac:dyDescent="0.2">
      <c r="A1745" s="500"/>
      <c r="K1745" s="416"/>
      <c r="L1745" s="416"/>
      <c r="M1745" s="416"/>
      <c r="N1745" s="416"/>
      <c r="O1745" s="416"/>
      <c r="P1745" s="416"/>
      <c r="Q1745" s="416"/>
      <c r="R1745" s="416"/>
      <c r="S1745" s="416"/>
      <c r="T1745" s="416"/>
      <c r="U1745" s="416"/>
      <c r="V1745" s="416"/>
      <c r="W1745" s="416"/>
      <c r="X1745" s="416"/>
      <c r="Y1745" s="416"/>
      <c r="Z1745" s="416"/>
      <c r="AA1745" s="416"/>
      <c r="AB1745" s="416"/>
    </row>
    <row r="1746" spans="1:28" s="419" customFormat="1" x14ac:dyDescent="0.2">
      <c r="A1746" s="500"/>
      <c r="K1746" s="416"/>
      <c r="L1746" s="416"/>
      <c r="M1746" s="416"/>
      <c r="N1746" s="416"/>
      <c r="O1746" s="416"/>
      <c r="P1746" s="416"/>
      <c r="Q1746" s="416"/>
      <c r="R1746" s="416"/>
      <c r="S1746" s="416"/>
      <c r="T1746" s="416"/>
      <c r="U1746" s="416"/>
      <c r="V1746" s="416"/>
      <c r="W1746" s="416"/>
      <c r="X1746" s="416"/>
      <c r="Y1746" s="416"/>
      <c r="Z1746" s="416"/>
      <c r="AA1746" s="416"/>
      <c r="AB1746" s="416"/>
    </row>
    <row r="1747" spans="1:28" s="419" customFormat="1" x14ac:dyDescent="0.2">
      <c r="A1747" s="500"/>
      <c r="K1747" s="416"/>
      <c r="L1747" s="416"/>
      <c r="M1747" s="416"/>
      <c r="N1747" s="416"/>
      <c r="O1747" s="416"/>
      <c r="P1747" s="416"/>
      <c r="Q1747" s="416"/>
      <c r="R1747" s="416"/>
      <c r="S1747" s="416"/>
      <c r="T1747" s="416"/>
      <c r="U1747" s="416"/>
      <c r="V1747" s="416"/>
      <c r="W1747" s="416"/>
      <c r="X1747" s="416"/>
      <c r="Y1747" s="416"/>
      <c r="Z1747" s="416"/>
      <c r="AA1747" s="416"/>
      <c r="AB1747" s="416"/>
    </row>
    <row r="1748" spans="1:28" s="419" customFormat="1" x14ac:dyDescent="0.2">
      <c r="A1748" s="500"/>
      <c r="K1748" s="416"/>
      <c r="L1748" s="416"/>
      <c r="M1748" s="416"/>
      <c r="N1748" s="416"/>
      <c r="O1748" s="416"/>
      <c r="P1748" s="416"/>
      <c r="Q1748" s="416"/>
      <c r="R1748" s="416"/>
      <c r="S1748" s="416"/>
      <c r="T1748" s="416"/>
      <c r="U1748" s="416"/>
      <c r="V1748" s="416"/>
      <c r="W1748" s="416"/>
      <c r="X1748" s="416"/>
      <c r="Y1748" s="416"/>
      <c r="Z1748" s="416"/>
      <c r="AA1748" s="416"/>
      <c r="AB1748" s="416"/>
    </row>
    <row r="1749" spans="1:28" s="419" customFormat="1" x14ac:dyDescent="0.2">
      <c r="A1749" s="500"/>
      <c r="K1749" s="416"/>
      <c r="L1749" s="416"/>
      <c r="M1749" s="416"/>
      <c r="N1749" s="416"/>
      <c r="O1749" s="416"/>
      <c r="P1749" s="416"/>
      <c r="Q1749" s="416"/>
      <c r="R1749" s="416"/>
      <c r="S1749" s="416"/>
      <c r="T1749" s="416"/>
      <c r="U1749" s="416"/>
      <c r="V1749" s="416"/>
      <c r="W1749" s="416"/>
      <c r="X1749" s="416"/>
      <c r="Y1749" s="416"/>
      <c r="Z1749" s="416"/>
      <c r="AA1749" s="416"/>
      <c r="AB1749" s="416"/>
    </row>
    <row r="1750" spans="1:28" s="419" customFormat="1" x14ac:dyDescent="0.2">
      <c r="A1750" s="500"/>
      <c r="K1750" s="416"/>
      <c r="L1750" s="416"/>
      <c r="M1750" s="416"/>
      <c r="N1750" s="416"/>
      <c r="O1750" s="416"/>
      <c r="P1750" s="416"/>
      <c r="Q1750" s="416"/>
      <c r="R1750" s="416"/>
      <c r="S1750" s="416"/>
      <c r="T1750" s="416"/>
      <c r="U1750" s="416"/>
      <c r="V1750" s="416"/>
      <c r="W1750" s="416"/>
      <c r="X1750" s="416"/>
      <c r="Y1750" s="416"/>
      <c r="Z1750" s="416"/>
      <c r="AA1750" s="416"/>
      <c r="AB1750" s="416"/>
    </row>
    <row r="1751" spans="1:28" s="419" customFormat="1" x14ac:dyDescent="0.2">
      <c r="A1751" s="500"/>
      <c r="K1751" s="416"/>
      <c r="L1751" s="416"/>
      <c r="M1751" s="416"/>
      <c r="N1751" s="416"/>
      <c r="O1751" s="416"/>
      <c r="P1751" s="416"/>
      <c r="Q1751" s="416"/>
      <c r="R1751" s="416"/>
      <c r="S1751" s="416"/>
      <c r="T1751" s="416"/>
      <c r="U1751" s="416"/>
      <c r="V1751" s="416"/>
      <c r="W1751" s="416"/>
      <c r="X1751" s="416"/>
      <c r="Y1751" s="416"/>
      <c r="Z1751" s="416"/>
      <c r="AA1751" s="416"/>
      <c r="AB1751" s="416"/>
    </row>
    <row r="1752" spans="1:28" s="419" customFormat="1" x14ac:dyDescent="0.2">
      <c r="A1752" s="500"/>
      <c r="K1752" s="416"/>
      <c r="L1752" s="416"/>
      <c r="M1752" s="416"/>
      <c r="N1752" s="416"/>
      <c r="O1752" s="416"/>
      <c r="P1752" s="416"/>
      <c r="Q1752" s="416"/>
      <c r="R1752" s="416"/>
      <c r="S1752" s="416"/>
      <c r="T1752" s="416"/>
      <c r="U1752" s="416"/>
      <c r="V1752" s="416"/>
      <c r="W1752" s="416"/>
      <c r="X1752" s="416"/>
      <c r="Y1752" s="416"/>
      <c r="Z1752" s="416"/>
      <c r="AA1752" s="416"/>
      <c r="AB1752" s="416"/>
    </row>
    <row r="1753" spans="1:28" s="419" customFormat="1" x14ac:dyDescent="0.2">
      <c r="A1753" s="500"/>
      <c r="K1753" s="416"/>
      <c r="L1753" s="416"/>
      <c r="M1753" s="416"/>
      <c r="N1753" s="416"/>
      <c r="O1753" s="416"/>
      <c r="P1753" s="416"/>
      <c r="Q1753" s="416"/>
      <c r="R1753" s="416"/>
      <c r="S1753" s="416"/>
      <c r="T1753" s="416"/>
      <c r="U1753" s="416"/>
      <c r="V1753" s="416"/>
      <c r="W1753" s="416"/>
      <c r="X1753" s="416"/>
      <c r="Y1753" s="416"/>
      <c r="Z1753" s="416"/>
      <c r="AA1753" s="416"/>
      <c r="AB1753" s="416"/>
    </row>
    <row r="1754" spans="1:28" s="419" customFormat="1" x14ac:dyDescent="0.2">
      <c r="A1754" s="500"/>
      <c r="K1754" s="416"/>
      <c r="L1754" s="416"/>
      <c r="M1754" s="416"/>
      <c r="N1754" s="416"/>
      <c r="O1754" s="416"/>
      <c r="P1754" s="416"/>
      <c r="Q1754" s="416"/>
      <c r="R1754" s="416"/>
      <c r="S1754" s="416"/>
      <c r="T1754" s="416"/>
      <c r="U1754" s="416"/>
      <c r="V1754" s="416"/>
      <c r="W1754" s="416"/>
      <c r="X1754" s="416"/>
      <c r="Y1754" s="416"/>
      <c r="Z1754" s="416"/>
      <c r="AA1754" s="416"/>
      <c r="AB1754" s="416"/>
    </row>
    <row r="1755" spans="1:28" s="419" customFormat="1" x14ac:dyDescent="0.2">
      <c r="A1755" s="500"/>
      <c r="K1755" s="416"/>
      <c r="L1755" s="416"/>
      <c r="M1755" s="416"/>
      <c r="N1755" s="416"/>
      <c r="O1755" s="416"/>
      <c r="P1755" s="416"/>
      <c r="Q1755" s="416"/>
      <c r="R1755" s="416"/>
      <c r="S1755" s="416"/>
      <c r="T1755" s="416"/>
      <c r="U1755" s="416"/>
      <c r="V1755" s="416"/>
      <c r="W1755" s="416"/>
      <c r="X1755" s="416"/>
      <c r="Y1755" s="416"/>
      <c r="Z1755" s="416"/>
      <c r="AA1755" s="416"/>
      <c r="AB1755" s="416"/>
    </row>
    <row r="1756" spans="1:28" s="419" customFormat="1" x14ac:dyDescent="0.2">
      <c r="A1756" s="500"/>
      <c r="K1756" s="416"/>
      <c r="L1756" s="416"/>
      <c r="M1756" s="416"/>
      <c r="N1756" s="416"/>
      <c r="O1756" s="416"/>
      <c r="P1756" s="416"/>
      <c r="Q1756" s="416"/>
      <c r="R1756" s="416"/>
      <c r="S1756" s="416"/>
      <c r="T1756" s="416"/>
      <c r="U1756" s="416"/>
      <c r="V1756" s="416"/>
      <c r="W1756" s="416"/>
      <c r="X1756" s="416"/>
      <c r="Y1756" s="416"/>
      <c r="Z1756" s="416"/>
      <c r="AA1756" s="416"/>
      <c r="AB1756" s="416"/>
    </row>
    <row r="1757" spans="1:28" s="419" customFormat="1" x14ac:dyDescent="0.2">
      <c r="A1757" s="500"/>
      <c r="K1757" s="416"/>
      <c r="L1757" s="416"/>
      <c r="M1757" s="416"/>
      <c r="N1757" s="416"/>
      <c r="O1757" s="416"/>
      <c r="P1757" s="416"/>
      <c r="Q1757" s="416"/>
      <c r="R1757" s="416"/>
      <c r="S1757" s="416"/>
      <c r="T1757" s="416"/>
      <c r="U1757" s="416"/>
      <c r="V1757" s="416"/>
      <c r="W1757" s="416"/>
      <c r="X1757" s="416"/>
      <c r="Y1757" s="416"/>
      <c r="Z1757" s="416"/>
      <c r="AA1757" s="416"/>
      <c r="AB1757" s="416"/>
    </row>
    <row r="1758" spans="1:28" s="419" customFormat="1" x14ac:dyDescent="0.2">
      <c r="A1758" s="500"/>
      <c r="K1758" s="416"/>
      <c r="L1758" s="416"/>
      <c r="M1758" s="416"/>
      <c r="N1758" s="416"/>
      <c r="O1758" s="416"/>
      <c r="P1758" s="416"/>
      <c r="Q1758" s="416"/>
      <c r="R1758" s="416"/>
      <c r="S1758" s="416"/>
      <c r="T1758" s="416"/>
      <c r="U1758" s="416"/>
      <c r="V1758" s="416"/>
      <c r="W1758" s="416"/>
      <c r="X1758" s="416"/>
      <c r="Y1758" s="416"/>
      <c r="Z1758" s="416"/>
      <c r="AA1758" s="416"/>
      <c r="AB1758" s="416"/>
    </row>
    <row r="1759" spans="1:28" s="419" customFormat="1" x14ac:dyDescent="0.2">
      <c r="A1759" s="500"/>
      <c r="K1759" s="416"/>
      <c r="L1759" s="416"/>
      <c r="M1759" s="416"/>
      <c r="N1759" s="416"/>
      <c r="O1759" s="416"/>
      <c r="P1759" s="416"/>
      <c r="Q1759" s="416"/>
      <c r="R1759" s="416"/>
      <c r="S1759" s="416"/>
      <c r="T1759" s="416"/>
      <c r="U1759" s="416"/>
      <c r="V1759" s="416"/>
      <c r="W1759" s="416"/>
      <c r="X1759" s="416"/>
      <c r="Y1759" s="416"/>
      <c r="Z1759" s="416"/>
      <c r="AA1759" s="416"/>
      <c r="AB1759" s="416"/>
    </row>
    <row r="1760" spans="1:28" s="419" customFormat="1" x14ac:dyDescent="0.2">
      <c r="A1760" s="500"/>
      <c r="K1760" s="416"/>
      <c r="L1760" s="416"/>
      <c r="M1760" s="416"/>
      <c r="N1760" s="416"/>
      <c r="O1760" s="416"/>
      <c r="P1760" s="416"/>
      <c r="Q1760" s="416"/>
      <c r="R1760" s="416"/>
      <c r="S1760" s="416"/>
      <c r="T1760" s="416"/>
      <c r="U1760" s="416"/>
      <c r="V1760" s="416"/>
      <c r="W1760" s="416"/>
      <c r="X1760" s="416"/>
      <c r="Y1760" s="416"/>
      <c r="Z1760" s="416"/>
      <c r="AA1760" s="416"/>
      <c r="AB1760" s="416"/>
    </row>
    <row r="1761" spans="1:28" s="419" customFormat="1" x14ac:dyDescent="0.2">
      <c r="A1761" s="500"/>
      <c r="K1761" s="416"/>
      <c r="L1761" s="416"/>
      <c r="M1761" s="416"/>
      <c r="N1761" s="416"/>
      <c r="O1761" s="416"/>
      <c r="P1761" s="416"/>
      <c r="Q1761" s="416"/>
      <c r="R1761" s="416"/>
      <c r="S1761" s="416"/>
      <c r="T1761" s="416"/>
      <c r="U1761" s="416"/>
      <c r="V1761" s="416"/>
      <c r="W1761" s="416"/>
      <c r="X1761" s="416"/>
      <c r="Y1761" s="416"/>
      <c r="Z1761" s="416"/>
      <c r="AA1761" s="416"/>
      <c r="AB1761" s="416"/>
    </row>
    <row r="1762" spans="1:28" s="419" customFormat="1" x14ac:dyDescent="0.2">
      <c r="A1762" s="500"/>
      <c r="K1762" s="416"/>
      <c r="L1762" s="416"/>
      <c r="M1762" s="416"/>
      <c r="N1762" s="416"/>
      <c r="O1762" s="416"/>
      <c r="P1762" s="416"/>
      <c r="Q1762" s="416"/>
      <c r="R1762" s="416"/>
      <c r="S1762" s="416"/>
      <c r="T1762" s="416"/>
      <c r="U1762" s="416"/>
      <c r="V1762" s="416"/>
      <c r="W1762" s="416"/>
      <c r="X1762" s="416"/>
      <c r="Y1762" s="416"/>
      <c r="Z1762" s="416"/>
      <c r="AA1762" s="416"/>
      <c r="AB1762" s="416"/>
    </row>
    <row r="1763" spans="1:28" s="419" customFormat="1" x14ac:dyDescent="0.2">
      <c r="A1763" s="500"/>
      <c r="K1763" s="416"/>
      <c r="L1763" s="416"/>
      <c r="M1763" s="416"/>
      <c r="N1763" s="416"/>
      <c r="O1763" s="416"/>
      <c r="P1763" s="416"/>
      <c r="Q1763" s="416"/>
      <c r="R1763" s="416"/>
      <c r="S1763" s="416"/>
      <c r="T1763" s="416"/>
      <c r="U1763" s="416"/>
      <c r="V1763" s="416"/>
      <c r="W1763" s="416"/>
      <c r="X1763" s="416"/>
      <c r="Y1763" s="416"/>
      <c r="Z1763" s="416"/>
      <c r="AA1763" s="416"/>
      <c r="AB1763" s="416"/>
    </row>
    <row r="1764" spans="1:28" s="419" customFormat="1" x14ac:dyDescent="0.2">
      <c r="A1764" s="500"/>
      <c r="K1764" s="416"/>
      <c r="L1764" s="416"/>
      <c r="M1764" s="416"/>
      <c r="N1764" s="416"/>
      <c r="O1764" s="416"/>
      <c r="P1764" s="416"/>
      <c r="Q1764" s="416"/>
      <c r="R1764" s="416"/>
      <c r="S1764" s="416"/>
      <c r="T1764" s="416"/>
      <c r="U1764" s="416"/>
      <c r="V1764" s="416"/>
      <c r="W1764" s="416"/>
      <c r="X1764" s="416"/>
      <c r="Y1764" s="416"/>
      <c r="Z1764" s="416"/>
      <c r="AA1764" s="416"/>
      <c r="AB1764" s="416"/>
    </row>
    <row r="1765" spans="1:28" s="419" customFormat="1" x14ac:dyDescent="0.2">
      <c r="A1765" s="500"/>
      <c r="K1765" s="416"/>
      <c r="L1765" s="416"/>
      <c r="M1765" s="416"/>
      <c r="N1765" s="416"/>
      <c r="O1765" s="416"/>
      <c r="P1765" s="416"/>
      <c r="Q1765" s="416"/>
      <c r="R1765" s="416"/>
      <c r="S1765" s="416"/>
      <c r="T1765" s="416"/>
      <c r="U1765" s="416"/>
      <c r="V1765" s="416"/>
      <c r="W1765" s="416"/>
      <c r="X1765" s="416"/>
      <c r="Y1765" s="416"/>
      <c r="Z1765" s="416"/>
      <c r="AA1765" s="416"/>
      <c r="AB1765" s="416"/>
    </row>
    <row r="1766" spans="1:28" s="419" customFormat="1" x14ac:dyDescent="0.2">
      <c r="A1766" s="500"/>
      <c r="K1766" s="416"/>
      <c r="L1766" s="416"/>
      <c r="M1766" s="416"/>
      <c r="N1766" s="416"/>
      <c r="O1766" s="416"/>
      <c r="P1766" s="416"/>
      <c r="Q1766" s="416"/>
      <c r="R1766" s="416"/>
      <c r="S1766" s="416"/>
      <c r="T1766" s="416"/>
      <c r="U1766" s="416"/>
      <c r="V1766" s="416"/>
      <c r="W1766" s="416"/>
      <c r="X1766" s="416"/>
      <c r="Y1766" s="416"/>
      <c r="Z1766" s="416"/>
      <c r="AA1766" s="416"/>
      <c r="AB1766" s="416"/>
    </row>
    <row r="1767" spans="1:28" s="419" customFormat="1" x14ac:dyDescent="0.2">
      <c r="A1767" s="500"/>
      <c r="K1767" s="416"/>
      <c r="L1767" s="416"/>
      <c r="M1767" s="416"/>
      <c r="N1767" s="416"/>
      <c r="O1767" s="416"/>
      <c r="P1767" s="416"/>
      <c r="Q1767" s="416"/>
      <c r="R1767" s="416"/>
      <c r="S1767" s="416"/>
      <c r="T1767" s="416"/>
      <c r="U1767" s="416"/>
      <c r="V1767" s="416"/>
      <c r="W1767" s="416"/>
      <c r="X1767" s="416"/>
      <c r="Y1767" s="416"/>
      <c r="Z1767" s="416"/>
      <c r="AA1767" s="416"/>
      <c r="AB1767" s="416"/>
    </row>
    <row r="1768" spans="1:28" s="419" customFormat="1" x14ac:dyDescent="0.2">
      <c r="A1768" s="500"/>
      <c r="K1768" s="416"/>
      <c r="L1768" s="416"/>
      <c r="M1768" s="416"/>
      <c r="N1768" s="416"/>
      <c r="O1768" s="416"/>
      <c r="P1768" s="416"/>
      <c r="Q1768" s="416"/>
      <c r="R1768" s="416"/>
      <c r="S1768" s="416"/>
      <c r="T1768" s="416"/>
      <c r="U1768" s="416"/>
      <c r="V1768" s="416"/>
      <c r="W1768" s="416"/>
      <c r="X1768" s="416"/>
      <c r="Y1768" s="416"/>
      <c r="Z1768" s="416"/>
      <c r="AA1768" s="416"/>
      <c r="AB1768" s="416"/>
    </row>
    <row r="1769" spans="1:28" s="419" customFormat="1" x14ac:dyDescent="0.2">
      <c r="A1769" s="500"/>
      <c r="K1769" s="416"/>
      <c r="L1769" s="416"/>
      <c r="M1769" s="416"/>
      <c r="N1769" s="416"/>
      <c r="O1769" s="416"/>
      <c r="P1769" s="416"/>
      <c r="Q1769" s="416"/>
      <c r="R1769" s="416"/>
      <c r="S1769" s="416"/>
      <c r="T1769" s="416"/>
      <c r="U1769" s="416"/>
      <c r="V1769" s="416"/>
      <c r="W1769" s="416"/>
      <c r="X1769" s="416"/>
      <c r="Y1769" s="416"/>
      <c r="Z1769" s="416"/>
      <c r="AA1769" s="416"/>
      <c r="AB1769" s="416"/>
    </row>
    <row r="1770" spans="1:28" s="419" customFormat="1" x14ac:dyDescent="0.2">
      <c r="A1770" s="500"/>
      <c r="K1770" s="416"/>
      <c r="L1770" s="416"/>
      <c r="M1770" s="416"/>
      <c r="N1770" s="416"/>
      <c r="O1770" s="416"/>
      <c r="P1770" s="416"/>
      <c r="Q1770" s="416"/>
      <c r="R1770" s="416"/>
      <c r="S1770" s="416"/>
      <c r="T1770" s="416"/>
      <c r="U1770" s="416"/>
      <c r="V1770" s="416"/>
      <c r="W1770" s="416"/>
      <c r="X1770" s="416"/>
      <c r="Y1770" s="416"/>
      <c r="Z1770" s="416"/>
      <c r="AA1770" s="416"/>
      <c r="AB1770" s="416"/>
    </row>
    <row r="1771" spans="1:28" s="419" customFormat="1" x14ac:dyDescent="0.2">
      <c r="A1771" s="500"/>
      <c r="K1771" s="416"/>
      <c r="L1771" s="416"/>
      <c r="M1771" s="416"/>
      <c r="N1771" s="416"/>
      <c r="O1771" s="416"/>
      <c r="P1771" s="416"/>
      <c r="Q1771" s="416"/>
      <c r="R1771" s="416"/>
      <c r="S1771" s="416"/>
      <c r="T1771" s="416"/>
      <c r="U1771" s="416"/>
      <c r="V1771" s="416"/>
      <c r="W1771" s="416"/>
      <c r="X1771" s="416"/>
      <c r="Y1771" s="416"/>
      <c r="Z1771" s="416"/>
      <c r="AA1771" s="416"/>
      <c r="AB1771" s="416"/>
    </row>
    <row r="1772" spans="1:28" s="419" customFormat="1" x14ac:dyDescent="0.2">
      <c r="A1772" s="500"/>
      <c r="K1772" s="416"/>
      <c r="L1772" s="416"/>
      <c r="M1772" s="416"/>
      <c r="N1772" s="416"/>
      <c r="O1772" s="416"/>
      <c r="P1772" s="416"/>
      <c r="Q1772" s="416"/>
      <c r="R1772" s="416"/>
      <c r="S1772" s="416"/>
      <c r="T1772" s="416"/>
      <c r="U1772" s="416"/>
      <c r="V1772" s="416"/>
      <c r="W1772" s="416"/>
      <c r="X1772" s="416"/>
      <c r="Y1772" s="416"/>
      <c r="Z1772" s="416"/>
      <c r="AA1772" s="416"/>
      <c r="AB1772" s="416"/>
    </row>
    <row r="1773" spans="1:28" s="419" customFormat="1" x14ac:dyDescent="0.2">
      <c r="A1773" s="500"/>
      <c r="K1773" s="416"/>
      <c r="L1773" s="416"/>
      <c r="M1773" s="416"/>
      <c r="N1773" s="416"/>
      <c r="O1773" s="416"/>
      <c r="P1773" s="416"/>
      <c r="Q1773" s="416"/>
      <c r="R1773" s="416"/>
      <c r="S1773" s="416"/>
      <c r="T1773" s="416"/>
      <c r="U1773" s="416"/>
      <c r="V1773" s="416"/>
      <c r="W1773" s="416"/>
      <c r="X1773" s="416"/>
      <c r="Y1773" s="416"/>
      <c r="Z1773" s="416"/>
      <c r="AA1773" s="416"/>
      <c r="AB1773" s="416"/>
    </row>
    <row r="1774" spans="1:28" s="419" customFormat="1" x14ac:dyDescent="0.2">
      <c r="A1774" s="500"/>
      <c r="K1774" s="416"/>
      <c r="L1774" s="416"/>
      <c r="M1774" s="416"/>
      <c r="N1774" s="416"/>
      <c r="O1774" s="416"/>
      <c r="P1774" s="416"/>
      <c r="Q1774" s="416"/>
      <c r="R1774" s="416"/>
      <c r="S1774" s="416"/>
      <c r="T1774" s="416"/>
      <c r="U1774" s="416"/>
      <c r="V1774" s="416"/>
      <c r="W1774" s="416"/>
      <c r="X1774" s="416"/>
      <c r="Y1774" s="416"/>
      <c r="Z1774" s="416"/>
      <c r="AA1774" s="416"/>
      <c r="AB1774" s="416"/>
    </row>
    <row r="1775" spans="1:28" s="419" customFormat="1" x14ac:dyDescent="0.2">
      <c r="A1775" s="500"/>
      <c r="K1775" s="416"/>
      <c r="L1775" s="416"/>
      <c r="M1775" s="416"/>
      <c r="N1775" s="416"/>
      <c r="O1775" s="416"/>
      <c r="P1775" s="416"/>
      <c r="Q1775" s="416"/>
      <c r="R1775" s="416"/>
      <c r="S1775" s="416"/>
      <c r="T1775" s="416"/>
      <c r="U1775" s="416"/>
      <c r="V1775" s="416"/>
      <c r="W1775" s="416"/>
      <c r="X1775" s="416"/>
      <c r="Y1775" s="416"/>
      <c r="Z1775" s="416"/>
      <c r="AA1775" s="416"/>
      <c r="AB1775" s="416"/>
    </row>
    <row r="1776" spans="1:28" s="419" customFormat="1" x14ac:dyDescent="0.2">
      <c r="A1776" s="500"/>
      <c r="K1776" s="416"/>
      <c r="L1776" s="416"/>
      <c r="M1776" s="416"/>
      <c r="N1776" s="416"/>
      <c r="O1776" s="416"/>
      <c r="P1776" s="416"/>
      <c r="Q1776" s="416"/>
      <c r="R1776" s="416"/>
      <c r="S1776" s="416"/>
      <c r="T1776" s="416"/>
      <c r="U1776" s="416"/>
      <c r="V1776" s="416"/>
      <c r="W1776" s="416"/>
      <c r="X1776" s="416"/>
      <c r="Y1776" s="416"/>
      <c r="Z1776" s="416"/>
      <c r="AA1776" s="416"/>
      <c r="AB1776" s="416"/>
    </row>
    <row r="1777" spans="1:28" s="419" customFormat="1" x14ac:dyDescent="0.2">
      <c r="A1777" s="500"/>
      <c r="K1777" s="416"/>
      <c r="L1777" s="416"/>
      <c r="M1777" s="416"/>
      <c r="N1777" s="416"/>
      <c r="O1777" s="416"/>
      <c r="P1777" s="416"/>
      <c r="Q1777" s="416"/>
      <c r="R1777" s="416"/>
      <c r="S1777" s="416"/>
      <c r="T1777" s="416"/>
      <c r="U1777" s="416"/>
      <c r="V1777" s="416"/>
      <c r="W1777" s="416"/>
      <c r="X1777" s="416"/>
      <c r="Y1777" s="416"/>
      <c r="Z1777" s="416"/>
      <c r="AA1777" s="416"/>
      <c r="AB1777" s="416"/>
    </row>
    <row r="1778" spans="1:28" s="419" customFormat="1" x14ac:dyDescent="0.2">
      <c r="A1778" s="500"/>
      <c r="K1778" s="416"/>
      <c r="L1778" s="416"/>
      <c r="M1778" s="416"/>
      <c r="N1778" s="416"/>
      <c r="O1778" s="416"/>
      <c r="P1778" s="416"/>
      <c r="Q1778" s="416"/>
      <c r="R1778" s="416"/>
      <c r="S1778" s="416"/>
      <c r="T1778" s="416"/>
      <c r="U1778" s="416"/>
      <c r="V1778" s="416"/>
      <c r="W1778" s="416"/>
      <c r="X1778" s="416"/>
      <c r="Y1778" s="416"/>
      <c r="Z1778" s="416"/>
      <c r="AA1778" s="416"/>
      <c r="AB1778" s="416"/>
    </row>
    <row r="1779" spans="1:28" s="419" customFormat="1" x14ac:dyDescent="0.2">
      <c r="A1779" s="500"/>
      <c r="K1779" s="416"/>
      <c r="L1779" s="416"/>
      <c r="M1779" s="416"/>
      <c r="N1779" s="416"/>
      <c r="O1779" s="416"/>
      <c r="P1779" s="416"/>
      <c r="Q1779" s="416"/>
      <c r="R1779" s="416"/>
      <c r="S1779" s="416"/>
      <c r="T1779" s="416"/>
      <c r="U1779" s="416"/>
      <c r="V1779" s="416"/>
      <c r="W1779" s="416"/>
      <c r="X1779" s="416"/>
      <c r="Y1779" s="416"/>
      <c r="Z1779" s="416"/>
      <c r="AA1779" s="416"/>
      <c r="AB1779" s="416"/>
    </row>
    <row r="1780" spans="1:28" s="419" customFormat="1" x14ac:dyDescent="0.2">
      <c r="A1780" s="500"/>
      <c r="K1780" s="416"/>
      <c r="L1780" s="416"/>
      <c r="M1780" s="416"/>
      <c r="N1780" s="416"/>
      <c r="O1780" s="416"/>
      <c r="P1780" s="416"/>
      <c r="Q1780" s="416"/>
      <c r="R1780" s="416"/>
      <c r="S1780" s="416"/>
      <c r="T1780" s="416"/>
      <c r="U1780" s="416"/>
      <c r="V1780" s="416"/>
      <c r="W1780" s="416"/>
      <c r="X1780" s="416"/>
      <c r="Y1780" s="416"/>
      <c r="Z1780" s="416"/>
      <c r="AA1780" s="416"/>
      <c r="AB1780" s="416"/>
    </row>
    <row r="1781" spans="1:28" s="419" customFormat="1" x14ac:dyDescent="0.2">
      <c r="A1781" s="500"/>
      <c r="K1781" s="416"/>
      <c r="L1781" s="416"/>
      <c r="M1781" s="416"/>
      <c r="N1781" s="416"/>
      <c r="O1781" s="416"/>
      <c r="P1781" s="416"/>
      <c r="Q1781" s="416"/>
      <c r="R1781" s="416"/>
      <c r="S1781" s="416"/>
      <c r="T1781" s="416"/>
      <c r="U1781" s="416"/>
      <c r="V1781" s="416"/>
      <c r="W1781" s="416"/>
      <c r="X1781" s="416"/>
      <c r="Y1781" s="416"/>
      <c r="Z1781" s="416"/>
      <c r="AA1781" s="416"/>
      <c r="AB1781" s="416"/>
    </row>
    <row r="1782" spans="1:28" s="419" customFormat="1" x14ac:dyDescent="0.2">
      <c r="A1782" s="500"/>
      <c r="K1782" s="416"/>
      <c r="L1782" s="416"/>
      <c r="M1782" s="416"/>
      <c r="N1782" s="416"/>
      <c r="O1782" s="416"/>
      <c r="P1782" s="416"/>
      <c r="Q1782" s="416"/>
      <c r="R1782" s="416"/>
      <c r="S1782" s="416"/>
      <c r="T1782" s="416"/>
      <c r="U1782" s="416"/>
      <c r="V1782" s="416"/>
      <c r="W1782" s="416"/>
      <c r="X1782" s="416"/>
      <c r="Y1782" s="416"/>
      <c r="Z1782" s="416"/>
      <c r="AA1782" s="416"/>
      <c r="AB1782" s="416"/>
    </row>
    <row r="1783" spans="1:28" s="419" customFormat="1" x14ac:dyDescent="0.2">
      <c r="A1783" s="500"/>
      <c r="K1783" s="416"/>
      <c r="L1783" s="416"/>
      <c r="M1783" s="416"/>
      <c r="N1783" s="416"/>
      <c r="O1783" s="416"/>
      <c r="P1783" s="416"/>
      <c r="Q1783" s="416"/>
      <c r="R1783" s="416"/>
      <c r="S1783" s="416"/>
      <c r="T1783" s="416"/>
      <c r="U1783" s="416"/>
      <c r="V1783" s="416"/>
      <c r="W1783" s="416"/>
      <c r="X1783" s="416"/>
      <c r="Y1783" s="416"/>
      <c r="Z1783" s="416"/>
      <c r="AA1783" s="416"/>
      <c r="AB1783" s="416"/>
    </row>
    <row r="1784" spans="1:28" s="419" customFormat="1" x14ac:dyDescent="0.2">
      <c r="A1784" s="500"/>
      <c r="K1784" s="416"/>
      <c r="L1784" s="416"/>
      <c r="M1784" s="416"/>
      <c r="N1784" s="416"/>
      <c r="O1784" s="416"/>
      <c r="P1784" s="416"/>
      <c r="Q1784" s="416"/>
      <c r="R1784" s="416"/>
      <c r="S1784" s="416"/>
      <c r="T1784" s="416"/>
      <c r="U1784" s="416"/>
      <c r="V1784" s="416"/>
      <c r="W1784" s="416"/>
      <c r="X1784" s="416"/>
      <c r="Y1784" s="416"/>
      <c r="Z1784" s="416"/>
      <c r="AA1784" s="416"/>
      <c r="AB1784" s="416"/>
    </row>
    <row r="1785" spans="1:28" s="419" customFormat="1" x14ac:dyDescent="0.2">
      <c r="A1785" s="500"/>
      <c r="K1785" s="416"/>
      <c r="L1785" s="416"/>
      <c r="M1785" s="416"/>
      <c r="N1785" s="416"/>
      <c r="O1785" s="416"/>
      <c r="P1785" s="416"/>
      <c r="Q1785" s="416"/>
      <c r="R1785" s="416"/>
      <c r="S1785" s="416"/>
      <c r="T1785" s="416"/>
      <c r="U1785" s="416"/>
      <c r="V1785" s="416"/>
      <c r="W1785" s="416"/>
      <c r="X1785" s="416"/>
      <c r="Y1785" s="416"/>
      <c r="Z1785" s="416"/>
      <c r="AA1785" s="416"/>
      <c r="AB1785" s="416"/>
    </row>
    <row r="1786" spans="1:28" s="419" customFormat="1" x14ac:dyDescent="0.2">
      <c r="A1786" s="500"/>
      <c r="K1786" s="416"/>
      <c r="L1786" s="416"/>
      <c r="M1786" s="416"/>
      <c r="N1786" s="416"/>
      <c r="O1786" s="416"/>
      <c r="P1786" s="416"/>
      <c r="Q1786" s="416"/>
      <c r="R1786" s="416"/>
      <c r="S1786" s="416"/>
      <c r="T1786" s="416"/>
      <c r="U1786" s="416"/>
      <c r="V1786" s="416"/>
      <c r="W1786" s="416"/>
      <c r="X1786" s="416"/>
      <c r="Y1786" s="416"/>
      <c r="Z1786" s="416"/>
      <c r="AA1786" s="416"/>
      <c r="AB1786" s="416"/>
    </row>
    <row r="1787" spans="1:28" s="419" customFormat="1" x14ac:dyDescent="0.2">
      <c r="A1787" s="500"/>
      <c r="K1787" s="416"/>
      <c r="L1787" s="416"/>
      <c r="M1787" s="416"/>
      <c r="N1787" s="416"/>
      <c r="O1787" s="416"/>
      <c r="P1787" s="416"/>
      <c r="Q1787" s="416"/>
      <c r="R1787" s="416"/>
      <c r="S1787" s="416"/>
      <c r="T1787" s="416"/>
      <c r="U1787" s="416"/>
      <c r="V1787" s="416"/>
      <c r="W1787" s="416"/>
      <c r="X1787" s="416"/>
      <c r="Y1787" s="416"/>
      <c r="Z1787" s="416"/>
      <c r="AA1787" s="416"/>
      <c r="AB1787" s="416"/>
    </row>
    <row r="1788" spans="1:28" s="419" customFormat="1" x14ac:dyDescent="0.2">
      <c r="A1788" s="500"/>
      <c r="K1788" s="416"/>
      <c r="L1788" s="416"/>
      <c r="M1788" s="416"/>
      <c r="N1788" s="416"/>
      <c r="O1788" s="416"/>
      <c r="P1788" s="416"/>
      <c r="Q1788" s="416"/>
      <c r="R1788" s="416"/>
      <c r="S1788" s="416"/>
      <c r="T1788" s="416"/>
      <c r="U1788" s="416"/>
      <c r="V1788" s="416"/>
      <c r="W1788" s="416"/>
      <c r="X1788" s="416"/>
      <c r="Y1788" s="416"/>
      <c r="Z1788" s="416"/>
      <c r="AA1788" s="416"/>
      <c r="AB1788" s="416"/>
    </row>
    <row r="1789" spans="1:28" s="419" customFormat="1" x14ac:dyDescent="0.2">
      <c r="A1789" s="500"/>
      <c r="K1789" s="416"/>
      <c r="L1789" s="416"/>
      <c r="M1789" s="416"/>
      <c r="N1789" s="416"/>
      <c r="O1789" s="416"/>
      <c r="P1789" s="416"/>
      <c r="Q1789" s="416"/>
      <c r="R1789" s="416"/>
      <c r="S1789" s="416"/>
      <c r="T1789" s="416"/>
      <c r="U1789" s="416"/>
      <c r="V1789" s="416"/>
      <c r="W1789" s="416"/>
      <c r="X1789" s="416"/>
      <c r="Y1789" s="416"/>
      <c r="Z1789" s="416"/>
      <c r="AA1789" s="416"/>
      <c r="AB1789" s="416"/>
    </row>
    <row r="1790" spans="1:28" s="419" customFormat="1" x14ac:dyDescent="0.2">
      <c r="A1790" s="500"/>
      <c r="K1790" s="416"/>
      <c r="L1790" s="416"/>
      <c r="M1790" s="416"/>
      <c r="N1790" s="416"/>
      <c r="O1790" s="416"/>
      <c r="P1790" s="416"/>
      <c r="Q1790" s="416"/>
      <c r="R1790" s="416"/>
      <c r="S1790" s="416"/>
      <c r="T1790" s="416"/>
      <c r="U1790" s="416"/>
      <c r="V1790" s="416"/>
      <c r="W1790" s="416"/>
      <c r="X1790" s="416"/>
      <c r="Y1790" s="416"/>
      <c r="Z1790" s="416"/>
      <c r="AA1790" s="416"/>
      <c r="AB1790" s="416"/>
    </row>
    <row r="1791" spans="1:28" s="419" customFormat="1" x14ac:dyDescent="0.2">
      <c r="A1791" s="500"/>
      <c r="K1791" s="416"/>
      <c r="L1791" s="416"/>
      <c r="M1791" s="416"/>
      <c r="N1791" s="416"/>
      <c r="O1791" s="416"/>
      <c r="P1791" s="416"/>
      <c r="Q1791" s="416"/>
      <c r="R1791" s="416"/>
      <c r="S1791" s="416"/>
      <c r="T1791" s="416"/>
      <c r="U1791" s="416"/>
      <c r="V1791" s="416"/>
      <c r="W1791" s="416"/>
      <c r="X1791" s="416"/>
      <c r="Y1791" s="416"/>
      <c r="Z1791" s="416"/>
      <c r="AA1791" s="416"/>
      <c r="AB1791" s="416"/>
    </row>
    <row r="1792" spans="1:28" s="419" customFormat="1" x14ac:dyDescent="0.2">
      <c r="A1792" s="500"/>
      <c r="K1792" s="416"/>
      <c r="L1792" s="416"/>
      <c r="M1792" s="416"/>
      <c r="N1792" s="416"/>
      <c r="O1792" s="416"/>
      <c r="P1792" s="416"/>
      <c r="Q1792" s="416"/>
      <c r="R1792" s="416"/>
      <c r="S1792" s="416"/>
      <c r="T1792" s="416"/>
      <c r="U1792" s="416"/>
      <c r="V1792" s="416"/>
      <c r="W1792" s="416"/>
      <c r="X1792" s="416"/>
      <c r="Y1792" s="416"/>
      <c r="Z1792" s="416"/>
      <c r="AA1792" s="416"/>
      <c r="AB1792" s="416"/>
    </row>
    <row r="1793" spans="1:28" s="419" customFormat="1" x14ac:dyDescent="0.2">
      <c r="A1793" s="500"/>
      <c r="K1793" s="416"/>
      <c r="L1793" s="416"/>
      <c r="M1793" s="416"/>
      <c r="N1793" s="416"/>
      <c r="O1793" s="416"/>
      <c r="P1793" s="416"/>
      <c r="Q1793" s="416"/>
      <c r="R1793" s="416"/>
      <c r="S1793" s="416"/>
      <c r="T1793" s="416"/>
      <c r="U1793" s="416"/>
      <c r="V1793" s="416"/>
      <c r="W1793" s="416"/>
      <c r="X1793" s="416"/>
      <c r="Y1793" s="416"/>
      <c r="Z1793" s="416"/>
      <c r="AA1793" s="416"/>
      <c r="AB1793" s="416"/>
    </row>
    <row r="1794" spans="1:28" s="419" customFormat="1" x14ac:dyDescent="0.2">
      <c r="A1794" s="500"/>
      <c r="K1794" s="416"/>
      <c r="L1794" s="416"/>
      <c r="M1794" s="416"/>
      <c r="N1794" s="416"/>
      <c r="O1794" s="416"/>
      <c r="P1794" s="416"/>
      <c r="Q1794" s="416"/>
      <c r="R1794" s="416"/>
      <c r="S1794" s="416"/>
      <c r="T1794" s="416"/>
      <c r="U1794" s="416"/>
      <c r="V1794" s="416"/>
      <c r="W1794" s="416"/>
      <c r="X1794" s="416"/>
      <c r="Y1794" s="416"/>
      <c r="Z1794" s="416"/>
      <c r="AA1794" s="416"/>
      <c r="AB1794" s="416"/>
    </row>
    <row r="1795" spans="1:28" s="419" customFormat="1" x14ac:dyDescent="0.2">
      <c r="A1795" s="500"/>
      <c r="K1795" s="416"/>
      <c r="L1795" s="416"/>
      <c r="M1795" s="416"/>
      <c r="N1795" s="416"/>
      <c r="O1795" s="416"/>
      <c r="P1795" s="416"/>
      <c r="Q1795" s="416"/>
      <c r="R1795" s="416"/>
      <c r="S1795" s="416"/>
      <c r="T1795" s="416"/>
      <c r="U1795" s="416"/>
      <c r="V1795" s="416"/>
      <c r="W1795" s="416"/>
      <c r="X1795" s="416"/>
      <c r="Y1795" s="416"/>
      <c r="Z1795" s="416"/>
      <c r="AA1795" s="416"/>
      <c r="AB1795" s="416"/>
    </row>
    <row r="1796" spans="1:28" s="419" customFormat="1" x14ac:dyDescent="0.2">
      <c r="A1796" s="500"/>
      <c r="K1796" s="416"/>
      <c r="L1796" s="416"/>
      <c r="M1796" s="416"/>
      <c r="N1796" s="416"/>
      <c r="O1796" s="416"/>
      <c r="P1796" s="416"/>
      <c r="Q1796" s="416"/>
      <c r="R1796" s="416"/>
      <c r="S1796" s="416"/>
      <c r="T1796" s="416"/>
      <c r="U1796" s="416"/>
      <c r="V1796" s="416"/>
      <c r="W1796" s="416"/>
      <c r="X1796" s="416"/>
      <c r="Y1796" s="416"/>
      <c r="Z1796" s="416"/>
      <c r="AA1796" s="416"/>
      <c r="AB1796" s="416"/>
    </row>
    <row r="1797" spans="1:28" s="419" customFormat="1" x14ac:dyDescent="0.2">
      <c r="A1797" s="500"/>
      <c r="K1797" s="416"/>
      <c r="L1797" s="416"/>
      <c r="M1797" s="416"/>
      <c r="N1797" s="416"/>
      <c r="O1797" s="416"/>
      <c r="P1797" s="416"/>
      <c r="Q1797" s="416"/>
      <c r="R1797" s="416"/>
      <c r="S1797" s="416"/>
      <c r="T1797" s="416"/>
      <c r="U1797" s="416"/>
      <c r="V1797" s="416"/>
      <c r="W1797" s="416"/>
      <c r="X1797" s="416"/>
      <c r="Y1797" s="416"/>
      <c r="Z1797" s="416"/>
      <c r="AA1797" s="416"/>
      <c r="AB1797" s="416"/>
    </row>
    <row r="1798" spans="1:28" s="419" customFormat="1" x14ac:dyDescent="0.2">
      <c r="A1798" s="500"/>
      <c r="K1798" s="416"/>
      <c r="L1798" s="416"/>
      <c r="M1798" s="416"/>
      <c r="N1798" s="416"/>
      <c r="O1798" s="416"/>
      <c r="P1798" s="416"/>
      <c r="Q1798" s="416"/>
      <c r="R1798" s="416"/>
      <c r="S1798" s="416"/>
      <c r="T1798" s="416"/>
      <c r="U1798" s="416"/>
      <c r="V1798" s="416"/>
      <c r="W1798" s="416"/>
      <c r="X1798" s="416"/>
      <c r="Y1798" s="416"/>
      <c r="Z1798" s="416"/>
      <c r="AA1798" s="416"/>
      <c r="AB1798" s="416"/>
    </row>
    <row r="1799" spans="1:28" s="419" customFormat="1" x14ac:dyDescent="0.2">
      <c r="A1799" s="500"/>
      <c r="K1799" s="416"/>
      <c r="L1799" s="416"/>
      <c r="M1799" s="416"/>
      <c r="N1799" s="416"/>
      <c r="O1799" s="416"/>
      <c r="P1799" s="416"/>
      <c r="Q1799" s="416"/>
      <c r="R1799" s="416"/>
      <c r="S1799" s="416"/>
      <c r="T1799" s="416"/>
      <c r="U1799" s="416"/>
      <c r="V1799" s="416"/>
      <c r="W1799" s="416"/>
      <c r="X1799" s="416"/>
      <c r="Y1799" s="416"/>
      <c r="Z1799" s="416"/>
      <c r="AA1799" s="416"/>
      <c r="AB1799" s="416"/>
    </row>
    <row r="1800" spans="1:28" s="419" customFormat="1" x14ac:dyDescent="0.2">
      <c r="A1800" s="500"/>
      <c r="K1800" s="416"/>
      <c r="L1800" s="416"/>
      <c r="M1800" s="416"/>
      <c r="N1800" s="416"/>
      <c r="O1800" s="416"/>
      <c r="P1800" s="416"/>
      <c r="Q1800" s="416"/>
      <c r="R1800" s="416"/>
      <c r="S1800" s="416"/>
      <c r="T1800" s="416"/>
      <c r="U1800" s="416"/>
      <c r="V1800" s="416"/>
      <c r="W1800" s="416"/>
      <c r="X1800" s="416"/>
      <c r="Y1800" s="416"/>
      <c r="Z1800" s="416"/>
      <c r="AA1800" s="416"/>
      <c r="AB1800" s="416"/>
    </row>
    <row r="1801" spans="1:28" s="419" customFormat="1" x14ac:dyDescent="0.2">
      <c r="A1801" s="500"/>
      <c r="K1801" s="416"/>
      <c r="L1801" s="416"/>
      <c r="M1801" s="416"/>
      <c r="N1801" s="416"/>
      <c r="O1801" s="416"/>
      <c r="P1801" s="416"/>
      <c r="Q1801" s="416"/>
      <c r="R1801" s="416"/>
      <c r="S1801" s="416"/>
      <c r="T1801" s="416"/>
      <c r="U1801" s="416"/>
      <c r="V1801" s="416"/>
      <c r="W1801" s="416"/>
      <c r="X1801" s="416"/>
      <c r="Y1801" s="416"/>
      <c r="Z1801" s="416"/>
      <c r="AA1801" s="416"/>
      <c r="AB1801" s="416"/>
    </row>
    <row r="1802" spans="1:28" s="419" customFormat="1" x14ac:dyDescent="0.2">
      <c r="A1802" s="500"/>
      <c r="K1802" s="416"/>
      <c r="L1802" s="416"/>
      <c r="M1802" s="416"/>
      <c r="N1802" s="416"/>
      <c r="O1802" s="416"/>
      <c r="P1802" s="416"/>
      <c r="Q1802" s="416"/>
      <c r="R1802" s="416"/>
      <c r="S1802" s="416"/>
      <c r="T1802" s="416"/>
      <c r="U1802" s="416"/>
      <c r="V1802" s="416"/>
      <c r="W1802" s="416"/>
      <c r="X1802" s="416"/>
      <c r="Y1802" s="416"/>
      <c r="Z1802" s="416"/>
      <c r="AA1802" s="416"/>
      <c r="AB1802" s="416"/>
    </row>
    <row r="1803" spans="1:28" s="419" customFormat="1" x14ac:dyDescent="0.2">
      <c r="A1803" s="500"/>
      <c r="K1803" s="416"/>
      <c r="L1803" s="416"/>
      <c r="M1803" s="416"/>
      <c r="N1803" s="416"/>
      <c r="O1803" s="416"/>
      <c r="P1803" s="416"/>
      <c r="Q1803" s="416"/>
      <c r="R1803" s="416"/>
      <c r="S1803" s="416"/>
      <c r="T1803" s="416"/>
      <c r="U1803" s="416"/>
      <c r="V1803" s="416"/>
      <c r="W1803" s="416"/>
      <c r="X1803" s="416"/>
      <c r="Y1803" s="416"/>
      <c r="Z1803" s="416"/>
      <c r="AA1803" s="416"/>
      <c r="AB1803" s="416"/>
    </row>
    <row r="1804" spans="1:28" s="419" customFormat="1" x14ac:dyDescent="0.2">
      <c r="A1804" s="500"/>
      <c r="K1804" s="416"/>
      <c r="L1804" s="416"/>
      <c r="M1804" s="416"/>
      <c r="N1804" s="416"/>
      <c r="O1804" s="416"/>
      <c r="P1804" s="416"/>
      <c r="Q1804" s="416"/>
      <c r="R1804" s="416"/>
      <c r="S1804" s="416"/>
      <c r="T1804" s="416"/>
      <c r="U1804" s="416"/>
      <c r="V1804" s="416"/>
      <c r="W1804" s="416"/>
      <c r="X1804" s="416"/>
      <c r="Y1804" s="416"/>
      <c r="Z1804" s="416"/>
      <c r="AA1804" s="416"/>
      <c r="AB1804" s="416"/>
    </row>
    <row r="1805" spans="1:28" s="419" customFormat="1" x14ac:dyDescent="0.2">
      <c r="A1805" s="500"/>
      <c r="K1805" s="416"/>
      <c r="L1805" s="416"/>
      <c r="M1805" s="416"/>
      <c r="N1805" s="416"/>
      <c r="O1805" s="416"/>
      <c r="P1805" s="416"/>
      <c r="Q1805" s="416"/>
      <c r="R1805" s="416"/>
      <c r="S1805" s="416"/>
      <c r="T1805" s="416"/>
      <c r="U1805" s="416"/>
      <c r="V1805" s="416"/>
      <c r="W1805" s="416"/>
      <c r="X1805" s="416"/>
      <c r="Y1805" s="416"/>
      <c r="Z1805" s="416"/>
      <c r="AA1805" s="416"/>
      <c r="AB1805" s="416"/>
    </row>
    <row r="1806" spans="1:28" s="419" customFormat="1" x14ac:dyDescent="0.2">
      <c r="A1806" s="500"/>
      <c r="K1806" s="416"/>
      <c r="L1806" s="416"/>
      <c r="M1806" s="416"/>
      <c r="N1806" s="416"/>
      <c r="O1806" s="416"/>
      <c r="P1806" s="416"/>
      <c r="Q1806" s="416"/>
      <c r="R1806" s="416"/>
      <c r="S1806" s="416"/>
      <c r="T1806" s="416"/>
      <c r="U1806" s="416"/>
      <c r="V1806" s="416"/>
      <c r="W1806" s="416"/>
      <c r="X1806" s="416"/>
      <c r="Y1806" s="416"/>
      <c r="Z1806" s="416"/>
      <c r="AA1806" s="416"/>
      <c r="AB1806" s="416"/>
    </row>
    <row r="1807" spans="1:28" s="419" customFormat="1" x14ac:dyDescent="0.2">
      <c r="A1807" s="500"/>
      <c r="K1807" s="416"/>
      <c r="L1807" s="416"/>
      <c r="M1807" s="416"/>
      <c r="N1807" s="416"/>
      <c r="O1807" s="416"/>
      <c r="P1807" s="416"/>
      <c r="Q1807" s="416"/>
      <c r="R1807" s="416"/>
      <c r="S1807" s="416"/>
      <c r="T1807" s="416"/>
      <c r="U1807" s="416"/>
      <c r="V1807" s="416"/>
      <c r="W1807" s="416"/>
      <c r="X1807" s="416"/>
      <c r="Y1807" s="416"/>
      <c r="Z1807" s="416"/>
      <c r="AA1807" s="416"/>
      <c r="AB1807" s="416"/>
    </row>
    <row r="1808" spans="1:28" s="419" customFormat="1" x14ac:dyDescent="0.2">
      <c r="A1808" s="500"/>
      <c r="K1808" s="416"/>
      <c r="L1808" s="416"/>
      <c r="M1808" s="416"/>
      <c r="N1808" s="416"/>
      <c r="O1808" s="416"/>
      <c r="P1808" s="416"/>
      <c r="Q1808" s="416"/>
      <c r="R1808" s="416"/>
      <c r="S1808" s="416"/>
      <c r="T1808" s="416"/>
      <c r="U1808" s="416"/>
      <c r="V1808" s="416"/>
      <c r="W1808" s="416"/>
      <c r="X1808" s="416"/>
      <c r="Y1808" s="416"/>
      <c r="Z1808" s="416"/>
      <c r="AA1808" s="416"/>
      <c r="AB1808" s="416"/>
    </row>
    <row r="1809" spans="1:28" s="419" customFormat="1" x14ac:dyDescent="0.2">
      <c r="A1809" s="500"/>
      <c r="K1809" s="416"/>
      <c r="L1809" s="416"/>
      <c r="M1809" s="416"/>
      <c r="N1809" s="416"/>
      <c r="O1809" s="416"/>
      <c r="P1809" s="416"/>
      <c r="Q1809" s="416"/>
      <c r="R1809" s="416"/>
      <c r="S1809" s="416"/>
      <c r="T1809" s="416"/>
      <c r="U1809" s="416"/>
      <c r="V1809" s="416"/>
      <c r="W1809" s="416"/>
      <c r="X1809" s="416"/>
      <c r="Y1809" s="416"/>
      <c r="Z1809" s="416"/>
      <c r="AA1809" s="416"/>
      <c r="AB1809" s="416"/>
    </row>
    <row r="1810" spans="1:28" s="419" customFormat="1" x14ac:dyDescent="0.2">
      <c r="A1810" s="500"/>
      <c r="K1810" s="416"/>
      <c r="L1810" s="416"/>
      <c r="M1810" s="416"/>
      <c r="N1810" s="416"/>
      <c r="O1810" s="416"/>
      <c r="P1810" s="416"/>
      <c r="Q1810" s="416"/>
      <c r="R1810" s="416"/>
      <c r="S1810" s="416"/>
      <c r="T1810" s="416"/>
      <c r="U1810" s="416"/>
      <c r="V1810" s="416"/>
      <c r="W1810" s="416"/>
      <c r="X1810" s="416"/>
      <c r="Y1810" s="416"/>
      <c r="Z1810" s="416"/>
      <c r="AA1810" s="416"/>
      <c r="AB1810" s="416"/>
    </row>
    <row r="1811" spans="1:28" s="419" customFormat="1" x14ac:dyDescent="0.2">
      <c r="A1811" s="500"/>
      <c r="K1811" s="416"/>
      <c r="L1811" s="416"/>
      <c r="M1811" s="416"/>
      <c r="N1811" s="416"/>
      <c r="O1811" s="416"/>
      <c r="P1811" s="416"/>
      <c r="Q1811" s="416"/>
      <c r="R1811" s="416"/>
      <c r="S1811" s="416"/>
      <c r="T1811" s="416"/>
      <c r="U1811" s="416"/>
      <c r="V1811" s="416"/>
      <c r="W1811" s="416"/>
      <c r="X1811" s="416"/>
      <c r="Y1811" s="416"/>
      <c r="Z1811" s="416"/>
      <c r="AA1811" s="416"/>
      <c r="AB1811" s="416"/>
    </row>
    <row r="1812" spans="1:28" s="419" customFormat="1" x14ac:dyDescent="0.2">
      <c r="A1812" s="500"/>
      <c r="K1812" s="416"/>
      <c r="L1812" s="416"/>
      <c r="M1812" s="416"/>
      <c r="N1812" s="416"/>
      <c r="O1812" s="416"/>
      <c r="P1812" s="416"/>
      <c r="Q1812" s="416"/>
      <c r="R1812" s="416"/>
      <c r="S1812" s="416"/>
      <c r="T1812" s="416"/>
      <c r="U1812" s="416"/>
      <c r="V1812" s="416"/>
      <c r="W1812" s="416"/>
      <c r="X1812" s="416"/>
      <c r="Y1812" s="416"/>
      <c r="Z1812" s="416"/>
      <c r="AA1812" s="416"/>
      <c r="AB1812" s="416"/>
    </row>
    <row r="1813" spans="1:28" s="419" customFormat="1" x14ac:dyDescent="0.2">
      <c r="A1813" s="500"/>
      <c r="K1813" s="416"/>
      <c r="L1813" s="416"/>
      <c r="M1813" s="416"/>
      <c r="N1813" s="416"/>
      <c r="O1813" s="416"/>
      <c r="P1813" s="416"/>
      <c r="Q1813" s="416"/>
      <c r="R1813" s="416"/>
      <c r="S1813" s="416"/>
      <c r="T1813" s="416"/>
      <c r="U1813" s="416"/>
      <c r="V1813" s="416"/>
      <c r="W1813" s="416"/>
      <c r="X1813" s="416"/>
      <c r="Y1813" s="416"/>
      <c r="Z1813" s="416"/>
      <c r="AA1813" s="416"/>
      <c r="AB1813" s="416"/>
    </row>
    <row r="1814" spans="1:28" s="419" customFormat="1" x14ac:dyDescent="0.2">
      <c r="A1814" s="500"/>
      <c r="K1814" s="416"/>
      <c r="L1814" s="416"/>
      <c r="M1814" s="416"/>
      <c r="N1814" s="416"/>
      <c r="O1814" s="416"/>
      <c r="P1814" s="416"/>
      <c r="Q1814" s="416"/>
      <c r="R1814" s="416"/>
      <c r="S1814" s="416"/>
      <c r="T1814" s="416"/>
      <c r="U1814" s="416"/>
      <c r="V1814" s="416"/>
      <c r="W1814" s="416"/>
      <c r="X1814" s="416"/>
      <c r="Y1814" s="416"/>
      <c r="Z1814" s="416"/>
      <c r="AA1814" s="416"/>
      <c r="AB1814" s="416"/>
    </row>
    <row r="1815" spans="1:28" s="419" customFormat="1" x14ac:dyDescent="0.2">
      <c r="A1815" s="500"/>
      <c r="K1815" s="416"/>
      <c r="L1815" s="416"/>
      <c r="M1815" s="416"/>
      <c r="N1815" s="416"/>
      <c r="O1815" s="416"/>
      <c r="P1815" s="416"/>
      <c r="Q1815" s="416"/>
      <c r="R1815" s="416"/>
      <c r="S1815" s="416"/>
      <c r="T1815" s="416"/>
      <c r="U1815" s="416"/>
      <c r="V1815" s="416"/>
      <c r="W1815" s="416"/>
      <c r="X1815" s="416"/>
      <c r="Y1815" s="416"/>
      <c r="Z1815" s="416"/>
      <c r="AA1815" s="416"/>
      <c r="AB1815" s="416"/>
    </row>
    <row r="1816" spans="1:28" s="419" customFormat="1" x14ac:dyDescent="0.2">
      <c r="A1816" s="500"/>
      <c r="K1816" s="416"/>
      <c r="L1816" s="416"/>
      <c r="M1816" s="416"/>
      <c r="N1816" s="416"/>
      <c r="O1816" s="416"/>
      <c r="P1816" s="416"/>
      <c r="Q1816" s="416"/>
      <c r="R1816" s="416"/>
      <c r="S1816" s="416"/>
      <c r="T1816" s="416"/>
      <c r="U1816" s="416"/>
      <c r="V1816" s="416"/>
      <c r="W1816" s="416"/>
      <c r="X1816" s="416"/>
      <c r="Y1816" s="416"/>
      <c r="Z1816" s="416"/>
      <c r="AA1816" s="416"/>
      <c r="AB1816" s="416"/>
    </row>
    <row r="1817" spans="1:28" s="419" customFormat="1" x14ac:dyDescent="0.2">
      <c r="A1817" s="500"/>
      <c r="K1817" s="416"/>
      <c r="L1817" s="416"/>
      <c r="M1817" s="416"/>
      <c r="N1817" s="416"/>
      <c r="O1817" s="416"/>
      <c r="P1817" s="416"/>
      <c r="Q1817" s="416"/>
      <c r="R1817" s="416"/>
      <c r="S1817" s="416"/>
      <c r="T1817" s="416"/>
      <c r="U1817" s="416"/>
      <c r="V1817" s="416"/>
      <c r="W1817" s="416"/>
      <c r="X1817" s="416"/>
      <c r="Y1817" s="416"/>
      <c r="Z1817" s="416"/>
      <c r="AA1817" s="416"/>
      <c r="AB1817" s="416"/>
    </row>
    <row r="1818" spans="1:28" s="419" customFormat="1" x14ac:dyDescent="0.2">
      <c r="A1818" s="500"/>
      <c r="K1818" s="416"/>
      <c r="L1818" s="416"/>
      <c r="M1818" s="416"/>
      <c r="N1818" s="416"/>
      <c r="O1818" s="416"/>
      <c r="P1818" s="416"/>
      <c r="Q1818" s="416"/>
      <c r="R1818" s="416"/>
      <c r="S1818" s="416"/>
      <c r="T1818" s="416"/>
      <c r="U1818" s="416"/>
      <c r="V1818" s="416"/>
      <c r="W1818" s="416"/>
      <c r="X1818" s="416"/>
      <c r="Y1818" s="416"/>
      <c r="Z1818" s="416"/>
      <c r="AA1818" s="416"/>
      <c r="AB1818" s="416"/>
    </row>
    <row r="1819" spans="1:28" s="419" customFormat="1" x14ac:dyDescent="0.2">
      <c r="A1819" s="500"/>
      <c r="K1819" s="416"/>
      <c r="L1819" s="416"/>
      <c r="M1819" s="416"/>
      <c r="N1819" s="416"/>
      <c r="O1819" s="416"/>
      <c r="P1819" s="416"/>
      <c r="Q1819" s="416"/>
      <c r="R1819" s="416"/>
      <c r="S1819" s="416"/>
      <c r="T1819" s="416"/>
      <c r="U1819" s="416"/>
      <c r="V1819" s="416"/>
      <c r="W1819" s="416"/>
      <c r="X1819" s="416"/>
      <c r="Y1819" s="416"/>
      <c r="Z1819" s="416"/>
      <c r="AA1819" s="416"/>
      <c r="AB1819" s="416"/>
    </row>
    <row r="1820" spans="1:28" s="419" customFormat="1" x14ac:dyDescent="0.2">
      <c r="A1820" s="500"/>
      <c r="K1820" s="416"/>
      <c r="L1820" s="416"/>
      <c r="M1820" s="416"/>
      <c r="N1820" s="416"/>
      <c r="O1820" s="416"/>
      <c r="P1820" s="416"/>
      <c r="Q1820" s="416"/>
      <c r="R1820" s="416"/>
      <c r="S1820" s="416"/>
      <c r="T1820" s="416"/>
      <c r="U1820" s="416"/>
      <c r="V1820" s="416"/>
      <c r="W1820" s="416"/>
      <c r="X1820" s="416"/>
      <c r="Y1820" s="416"/>
      <c r="Z1820" s="416"/>
      <c r="AA1820" s="416"/>
      <c r="AB1820" s="416"/>
    </row>
    <row r="1821" spans="1:28" s="419" customFormat="1" x14ac:dyDescent="0.2">
      <c r="A1821" s="500"/>
      <c r="K1821" s="416"/>
      <c r="L1821" s="416"/>
      <c r="M1821" s="416"/>
      <c r="N1821" s="416"/>
      <c r="O1821" s="416"/>
      <c r="P1821" s="416"/>
      <c r="Q1821" s="416"/>
      <c r="R1821" s="416"/>
      <c r="S1821" s="416"/>
      <c r="T1821" s="416"/>
      <c r="U1821" s="416"/>
      <c r="V1821" s="416"/>
      <c r="W1821" s="416"/>
      <c r="X1821" s="416"/>
      <c r="Y1821" s="416"/>
      <c r="Z1821" s="416"/>
      <c r="AA1821" s="416"/>
      <c r="AB1821" s="416"/>
    </row>
    <row r="1822" spans="1:28" s="419" customFormat="1" x14ac:dyDescent="0.2">
      <c r="A1822" s="500"/>
      <c r="K1822" s="416"/>
      <c r="L1822" s="416"/>
      <c r="M1822" s="416"/>
      <c r="N1822" s="416"/>
      <c r="O1822" s="416"/>
      <c r="P1822" s="416"/>
      <c r="Q1822" s="416"/>
      <c r="R1822" s="416"/>
      <c r="S1822" s="416"/>
      <c r="T1822" s="416"/>
      <c r="U1822" s="416"/>
      <c r="V1822" s="416"/>
      <c r="W1822" s="416"/>
      <c r="X1822" s="416"/>
      <c r="Y1822" s="416"/>
      <c r="Z1822" s="416"/>
      <c r="AA1822" s="416"/>
      <c r="AB1822" s="416"/>
    </row>
    <row r="1823" spans="1:28" s="419" customFormat="1" x14ac:dyDescent="0.2">
      <c r="A1823" s="500"/>
      <c r="K1823" s="416"/>
      <c r="L1823" s="416"/>
      <c r="M1823" s="416"/>
      <c r="N1823" s="416"/>
      <c r="O1823" s="416"/>
      <c r="P1823" s="416"/>
      <c r="Q1823" s="416"/>
      <c r="R1823" s="416"/>
      <c r="S1823" s="416"/>
      <c r="T1823" s="416"/>
      <c r="U1823" s="416"/>
      <c r="V1823" s="416"/>
      <c r="W1823" s="416"/>
      <c r="X1823" s="416"/>
      <c r="Y1823" s="416"/>
      <c r="Z1823" s="416"/>
      <c r="AA1823" s="416"/>
      <c r="AB1823" s="416"/>
    </row>
    <row r="1824" spans="1:28" s="419" customFormat="1" x14ac:dyDescent="0.2">
      <c r="A1824" s="500"/>
      <c r="K1824" s="416"/>
      <c r="L1824" s="416"/>
      <c r="M1824" s="416"/>
      <c r="N1824" s="416"/>
      <c r="O1824" s="416"/>
      <c r="P1824" s="416"/>
      <c r="Q1824" s="416"/>
      <c r="R1824" s="416"/>
      <c r="S1824" s="416"/>
      <c r="T1824" s="416"/>
      <c r="U1824" s="416"/>
      <c r="V1824" s="416"/>
      <c r="W1824" s="416"/>
      <c r="X1824" s="416"/>
      <c r="Y1824" s="416"/>
      <c r="Z1824" s="416"/>
      <c r="AA1824" s="416"/>
      <c r="AB1824" s="416"/>
    </row>
    <row r="1825" spans="1:28" s="419" customFormat="1" x14ac:dyDescent="0.2">
      <c r="A1825" s="500"/>
      <c r="K1825" s="416"/>
      <c r="L1825" s="416"/>
      <c r="M1825" s="416"/>
      <c r="N1825" s="416"/>
      <c r="O1825" s="416"/>
      <c r="P1825" s="416"/>
      <c r="Q1825" s="416"/>
      <c r="R1825" s="416"/>
      <c r="S1825" s="416"/>
      <c r="T1825" s="416"/>
      <c r="U1825" s="416"/>
      <c r="V1825" s="416"/>
      <c r="W1825" s="416"/>
      <c r="X1825" s="416"/>
      <c r="Y1825" s="416"/>
      <c r="Z1825" s="416"/>
      <c r="AA1825" s="416"/>
      <c r="AB1825" s="416"/>
    </row>
    <row r="1826" spans="1:28" s="419" customFormat="1" x14ac:dyDescent="0.2">
      <c r="A1826" s="500"/>
      <c r="K1826" s="416"/>
      <c r="L1826" s="416"/>
      <c r="M1826" s="416"/>
      <c r="N1826" s="416"/>
      <c r="O1826" s="416"/>
      <c r="P1826" s="416"/>
      <c r="Q1826" s="416"/>
      <c r="R1826" s="416"/>
      <c r="S1826" s="416"/>
      <c r="T1826" s="416"/>
      <c r="U1826" s="416"/>
      <c r="V1826" s="416"/>
      <c r="W1826" s="416"/>
      <c r="X1826" s="416"/>
      <c r="Y1826" s="416"/>
      <c r="Z1826" s="416"/>
      <c r="AA1826" s="416"/>
      <c r="AB1826" s="416"/>
    </row>
    <row r="1827" spans="1:28" s="419" customFormat="1" x14ac:dyDescent="0.2">
      <c r="A1827" s="500"/>
      <c r="K1827" s="416"/>
      <c r="L1827" s="416"/>
      <c r="M1827" s="416"/>
      <c r="N1827" s="416"/>
      <c r="O1827" s="416"/>
      <c r="P1827" s="416"/>
      <c r="Q1827" s="416"/>
      <c r="R1827" s="416"/>
      <c r="S1827" s="416"/>
      <c r="T1827" s="416"/>
      <c r="U1827" s="416"/>
      <c r="V1827" s="416"/>
      <c r="W1827" s="416"/>
      <c r="X1827" s="416"/>
      <c r="Y1827" s="416"/>
      <c r="Z1827" s="416"/>
      <c r="AA1827" s="416"/>
      <c r="AB1827" s="416"/>
    </row>
    <row r="1828" spans="1:28" s="419" customFormat="1" x14ac:dyDescent="0.2">
      <c r="A1828" s="500"/>
      <c r="K1828" s="416"/>
      <c r="L1828" s="416"/>
      <c r="M1828" s="416"/>
      <c r="N1828" s="416"/>
      <c r="O1828" s="416"/>
      <c r="P1828" s="416"/>
      <c r="Q1828" s="416"/>
      <c r="R1828" s="416"/>
      <c r="S1828" s="416"/>
      <c r="T1828" s="416"/>
      <c r="U1828" s="416"/>
      <c r="V1828" s="416"/>
      <c r="W1828" s="416"/>
      <c r="X1828" s="416"/>
      <c r="Y1828" s="416"/>
      <c r="Z1828" s="416"/>
      <c r="AA1828" s="416"/>
      <c r="AB1828" s="416"/>
    </row>
    <row r="1829" spans="1:28" s="419" customFormat="1" x14ac:dyDescent="0.2">
      <c r="A1829" s="500"/>
      <c r="K1829" s="416"/>
      <c r="L1829" s="416"/>
      <c r="M1829" s="416"/>
      <c r="N1829" s="416"/>
      <c r="O1829" s="416"/>
      <c r="P1829" s="416"/>
      <c r="Q1829" s="416"/>
      <c r="R1829" s="416"/>
      <c r="S1829" s="416"/>
      <c r="T1829" s="416"/>
      <c r="U1829" s="416"/>
      <c r="V1829" s="416"/>
      <c r="W1829" s="416"/>
      <c r="X1829" s="416"/>
      <c r="Y1829" s="416"/>
      <c r="Z1829" s="416"/>
      <c r="AA1829" s="416"/>
      <c r="AB1829" s="416"/>
    </row>
    <row r="1830" spans="1:28" s="419" customFormat="1" x14ac:dyDescent="0.2">
      <c r="A1830" s="500"/>
      <c r="K1830" s="416"/>
      <c r="L1830" s="416"/>
      <c r="M1830" s="416"/>
      <c r="N1830" s="416"/>
      <c r="O1830" s="416"/>
      <c r="P1830" s="416"/>
      <c r="Q1830" s="416"/>
      <c r="R1830" s="416"/>
      <c r="S1830" s="416"/>
      <c r="T1830" s="416"/>
      <c r="U1830" s="416"/>
      <c r="V1830" s="416"/>
      <c r="W1830" s="416"/>
      <c r="X1830" s="416"/>
      <c r="Y1830" s="416"/>
      <c r="Z1830" s="416"/>
      <c r="AA1830" s="416"/>
      <c r="AB1830" s="416"/>
    </row>
    <row r="1831" spans="1:28" s="419" customFormat="1" x14ac:dyDescent="0.2">
      <c r="A1831" s="500"/>
      <c r="K1831" s="416"/>
      <c r="L1831" s="416"/>
      <c r="M1831" s="416"/>
      <c r="N1831" s="416"/>
      <c r="O1831" s="416"/>
      <c r="P1831" s="416"/>
      <c r="Q1831" s="416"/>
      <c r="R1831" s="416"/>
      <c r="S1831" s="416"/>
      <c r="T1831" s="416"/>
      <c r="U1831" s="416"/>
      <c r="V1831" s="416"/>
      <c r="W1831" s="416"/>
      <c r="X1831" s="416"/>
      <c r="Y1831" s="416"/>
      <c r="Z1831" s="416"/>
      <c r="AA1831" s="416"/>
      <c r="AB1831" s="416"/>
    </row>
    <row r="1832" spans="1:28" s="419" customFormat="1" x14ac:dyDescent="0.2">
      <c r="A1832" s="500"/>
      <c r="K1832" s="416"/>
      <c r="L1832" s="416"/>
      <c r="M1832" s="416"/>
      <c r="N1832" s="416"/>
      <c r="O1832" s="416"/>
      <c r="P1832" s="416"/>
      <c r="Q1832" s="416"/>
      <c r="R1832" s="416"/>
      <c r="S1832" s="416"/>
      <c r="T1832" s="416"/>
      <c r="U1832" s="416"/>
      <c r="V1832" s="416"/>
      <c r="W1832" s="416"/>
      <c r="X1832" s="416"/>
      <c r="Y1832" s="416"/>
      <c r="Z1832" s="416"/>
      <c r="AA1832" s="416"/>
      <c r="AB1832" s="416"/>
    </row>
    <row r="1833" spans="1:28" s="419" customFormat="1" x14ac:dyDescent="0.2">
      <c r="A1833" s="500"/>
      <c r="K1833" s="416"/>
      <c r="L1833" s="416"/>
      <c r="M1833" s="416"/>
      <c r="N1833" s="416"/>
      <c r="O1833" s="416"/>
      <c r="P1833" s="416"/>
      <c r="Q1833" s="416"/>
      <c r="R1833" s="416"/>
      <c r="S1833" s="416"/>
      <c r="T1833" s="416"/>
      <c r="U1833" s="416"/>
      <c r="V1833" s="416"/>
      <c r="W1833" s="416"/>
      <c r="X1833" s="416"/>
      <c r="Y1833" s="416"/>
      <c r="Z1833" s="416"/>
      <c r="AA1833" s="416"/>
      <c r="AB1833" s="416"/>
    </row>
    <row r="1834" spans="1:28" s="419" customFormat="1" x14ac:dyDescent="0.2">
      <c r="A1834" s="500"/>
      <c r="K1834" s="416"/>
      <c r="L1834" s="416"/>
      <c r="M1834" s="416"/>
      <c r="N1834" s="416"/>
      <c r="O1834" s="416"/>
      <c r="P1834" s="416"/>
      <c r="Q1834" s="416"/>
      <c r="R1834" s="416"/>
      <c r="S1834" s="416"/>
      <c r="T1834" s="416"/>
      <c r="U1834" s="416"/>
      <c r="V1834" s="416"/>
      <c r="W1834" s="416"/>
      <c r="X1834" s="416"/>
      <c r="Y1834" s="416"/>
      <c r="Z1834" s="416"/>
      <c r="AA1834" s="416"/>
      <c r="AB1834" s="416"/>
    </row>
    <row r="1835" spans="1:28" s="419" customFormat="1" x14ac:dyDescent="0.2">
      <c r="A1835" s="500"/>
      <c r="K1835" s="416"/>
      <c r="L1835" s="416"/>
      <c r="M1835" s="416"/>
      <c r="N1835" s="416"/>
      <c r="O1835" s="416"/>
      <c r="P1835" s="416"/>
      <c r="Q1835" s="416"/>
      <c r="R1835" s="416"/>
      <c r="S1835" s="416"/>
      <c r="T1835" s="416"/>
      <c r="U1835" s="416"/>
      <c r="V1835" s="416"/>
      <c r="W1835" s="416"/>
      <c r="X1835" s="416"/>
      <c r="Y1835" s="416"/>
      <c r="Z1835" s="416"/>
      <c r="AA1835" s="416"/>
      <c r="AB1835" s="416"/>
    </row>
    <row r="1836" spans="1:28" s="419" customFormat="1" x14ac:dyDescent="0.2">
      <c r="A1836" s="500"/>
      <c r="K1836" s="416"/>
      <c r="L1836" s="416"/>
      <c r="M1836" s="416"/>
      <c r="N1836" s="416"/>
      <c r="O1836" s="416"/>
      <c r="P1836" s="416"/>
      <c r="Q1836" s="416"/>
      <c r="R1836" s="416"/>
      <c r="S1836" s="416"/>
      <c r="T1836" s="416"/>
      <c r="U1836" s="416"/>
      <c r="V1836" s="416"/>
      <c r="W1836" s="416"/>
      <c r="X1836" s="416"/>
      <c r="Y1836" s="416"/>
      <c r="Z1836" s="416"/>
      <c r="AA1836" s="416"/>
      <c r="AB1836" s="416"/>
    </row>
    <row r="1837" spans="1:28" s="419" customFormat="1" x14ac:dyDescent="0.2">
      <c r="A1837" s="500"/>
      <c r="K1837" s="416"/>
      <c r="L1837" s="416"/>
      <c r="M1837" s="416"/>
      <c r="N1837" s="416"/>
      <c r="O1837" s="416"/>
      <c r="P1837" s="416"/>
      <c r="Q1837" s="416"/>
      <c r="R1837" s="416"/>
      <c r="S1837" s="416"/>
      <c r="T1837" s="416"/>
      <c r="U1837" s="416"/>
      <c r="V1837" s="416"/>
      <c r="W1837" s="416"/>
      <c r="X1837" s="416"/>
      <c r="Y1837" s="416"/>
      <c r="Z1837" s="416"/>
      <c r="AA1837" s="416"/>
      <c r="AB1837" s="416"/>
    </row>
    <row r="1838" spans="1:28" s="419" customFormat="1" x14ac:dyDescent="0.2">
      <c r="A1838" s="500"/>
      <c r="K1838" s="416"/>
      <c r="L1838" s="416"/>
      <c r="M1838" s="416"/>
      <c r="N1838" s="416"/>
      <c r="O1838" s="416"/>
      <c r="P1838" s="416"/>
      <c r="Q1838" s="416"/>
      <c r="R1838" s="416"/>
      <c r="S1838" s="416"/>
      <c r="T1838" s="416"/>
      <c r="U1838" s="416"/>
      <c r="V1838" s="416"/>
      <c r="W1838" s="416"/>
      <c r="X1838" s="416"/>
      <c r="Y1838" s="416"/>
      <c r="Z1838" s="416"/>
      <c r="AA1838" s="416"/>
      <c r="AB1838" s="416"/>
    </row>
    <row r="1839" spans="1:28" s="419" customFormat="1" x14ac:dyDescent="0.2">
      <c r="A1839" s="500"/>
      <c r="K1839" s="416"/>
      <c r="L1839" s="416"/>
      <c r="M1839" s="416"/>
      <c r="N1839" s="416"/>
      <c r="O1839" s="416"/>
      <c r="P1839" s="416"/>
      <c r="Q1839" s="416"/>
      <c r="R1839" s="416"/>
      <c r="S1839" s="416"/>
      <c r="T1839" s="416"/>
      <c r="U1839" s="416"/>
      <c r="V1839" s="416"/>
      <c r="W1839" s="416"/>
      <c r="X1839" s="416"/>
      <c r="Y1839" s="416"/>
      <c r="Z1839" s="416"/>
      <c r="AA1839" s="416"/>
      <c r="AB1839" s="416"/>
    </row>
    <row r="1840" spans="1:28" s="419" customFormat="1" x14ac:dyDescent="0.2">
      <c r="A1840" s="500"/>
      <c r="K1840" s="416"/>
      <c r="L1840" s="416"/>
      <c r="M1840" s="416"/>
      <c r="N1840" s="416"/>
      <c r="O1840" s="416"/>
      <c r="P1840" s="416"/>
      <c r="Q1840" s="416"/>
      <c r="R1840" s="416"/>
      <c r="S1840" s="416"/>
      <c r="T1840" s="416"/>
      <c r="U1840" s="416"/>
      <c r="V1840" s="416"/>
      <c r="W1840" s="416"/>
      <c r="X1840" s="416"/>
      <c r="Y1840" s="416"/>
      <c r="Z1840" s="416"/>
      <c r="AA1840" s="416"/>
      <c r="AB1840" s="416"/>
    </row>
    <row r="1841" spans="1:28" s="419" customFormat="1" x14ac:dyDescent="0.2">
      <c r="A1841" s="500"/>
      <c r="K1841" s="416"/>
      <c r="L1841" s="416"/>
      <c r="M1841" s="416"/>
      <c r="N1841" s="416"/>
      <c r="O1841" s="416"/>
      <c r="P1841" s="416"/>
      <c r="Q1841" s="416"/>
      <c r="R1841" s="416"/>
      <c r="S1841" s="416"/>
      <c r="T1841" s="416"/>
      <c r="U1841" s="416"/>
      <c r="V1841" s="416"/>
      <c r="W1841" s="416"/>
      <c r="X1841" s="416"/>
      <c r="Y1841" s="416"/>
      <c r="Z1841" s="416"/>
      <c r="AA1841" s="416"/>
      <c r="AB1841" s="416"/>
    </row>
    <row r="1842" spans="1:28" s="419" customFormat="1" x14ac:dyDescent="0.2">
      <c r="A1842" s="500"/>
      <c r="K1842" s="416"/>
      <c r="L1842" s="416"/>
      <c r="M1842" s="416"/>
      <c r="N1842" s="416"/>
      <c r="O1842" s="416"/>
      <c r="P1842" s="416"/>
      <c r="Q1842" s="416"/>
      <c r="R1842" s="416"/>
      <c r="S1842" s="416"/>
      <c r="T1842" s="416"/>
      <c r="U1842" s="416"/>
      <c r="V1842" s="416"/>
      <c r="W1842" s="416"/>
      <c r="X1842" s="416"/>
      <c r="Y1842" s="416"/>
      <c r="Z1842" s="416"/>
      <c r="AA1842" s="416"/>
      <c r="AB1842" s="416"/>
    </row>
    <row r="1843" spans="1:28" s="419" customFormat="1" x14ac:dyDescent="0.2">
      <c r="A1843" s="500"/>
      <c r="K1843" s="416"/>
      <c r="L1843" s="416"/>
      <c r="M1843" s="416"/>
      <c r="N1843" s="416"/>
      <c r="O1843" s="416"/>
      <c r="P1843" s="416"/>
      <c r="Q1843" s="416"/>
      <c r="R1843" s="416"/>
      <c r="S1843" s="416"/>
      <c r="T1843" s="416"/>
      <c r="U1843" s="416"/>
      <c r="V1843" s="416"/>
      <c r="W1843" s="416"/>
      <c r="X1843" s="416"/>
      <c r="Y1843" s="416"/>
      <c r="Z1843" s="416"/>
      <c r="AA1843" s="416"/>
      <c r="AB1843" s="416"/>
    </row>
    <row r="1844" spans="1:28" s="419" customFormat="1" x14ac:dyDescent="0.2">
      <c r="A1844" s="500"/>
      <c r="K1844" s="416"/>
      <c r="L1844" s="416"/>
      <c r="M1844" s="416"/>
      <c r="N1844" s="416"/>
      <c r="O1844" s="416"/>
      <c r="P1844" s="416"/>
      <c r="Q1844" s="416"/>
      <c r="R1844" s="416"/>
      <c r="S1844" s="416"/>
      <c r="T1844" s="416"/>
      <c r="U1844" s="416"/>
      <c r="V1844" s="416"/>
      <c r="W1844" s="416"/>
      <c r="X1844" s="416"/>
      <c r="Y1844" s="416"/>
      <c r="Z1844" s="416"/>
      <c r="AA1844" s="416"/>
      <c r="AB1844" s="416"/>
    </row>
    <row r="1845" spans="1:28" s="419" customFormat="1" x14ac:dyDescent="0.2">
      <c r="A1845" s="500"/>
      <c r="K1845" s="416"/>
      <c r="L1845" s="416"/>
      <c r="M1845" s="416"/>
      <c r="N1845" s="416"/>
      <c r="O1845" s="416"/>
      <c r="P1845" s="416"/>
      <c r="Q1845" s="416"/>
      <c r="R1845" s="416"/>
      <c r="S1845" s="416"/>
      <c r="T1845" s="416"/>
      <c r="U1845" s="416"/>
      <c r="V1845" s="416"/>
      <c r="W1845" s="416"/>
      <c r="X1845" s="416"/>
      <c r="Y1845" s="416"/>
      <c r="Z1845" s="416"/>
      <c r="AA1845" s="416"/>
      <c r="AB1845" s="416"/>
    </row>
    <row r="1846" spans="1:28" s="419" customFormat="1" x14ac:dyDescent="0.2">
      <c r="A1846" s="500"/>
      <c r="K1846" s="416"/>
      <c r="L1846" s="416"/>
      <c r="M1846" s="416"/>
      <c r="N1846" s="416"/>
      <c r="O1846" s="416"/>
      <c r="P1846" s="416"/>
      <c r="Q1846" s="416"/>
      <c r="R1846" s="416"/>
      <c r="S1846" s="416"/>
      <c r="T1846" s="416"/>
      <c r="U1846" s="416"/>
      <c r="V1846" s="416"/>
      <c r="W1846" s="416"/>
      <c r="X1846" s="416"/>
      <c r="Y1846" s="416"/>
      <c r="Z1846" s="416"/>
      <c r="AA1846" s="416"/>
      <c r="AB1846" s="416"/>
    </row>
    <row r="1847" spans="1:28" s="419" customFormat="1" x14ac:dyDescent="0.2">
      <c r="A1847" s="500"/>
      <c r="K1847" s="416"/>
      <c r="L1847" s="416"/>
      <c r="M1847" s="416"/>
      <c r="N1847" s="416"/>
      <c r="O1847" s="416"/>
      <c r="P1847" s="416"/>
      <c r="Q1847" s="416"/>
      <c r="R1847" s="416"/>
      <c r="S1847" s="416"/>
      <c r="T1847" s="416"/>
      <c r="U1847" s="416"/>
      <c r="V1847" s="416"/>
      <c r="W1847" s="416"/>
      <c r="X1847" s="416"/>
      <c r="Y1847" s="416"/>
      <c r="Z1847" s="416"/>
      <c r="AA1847" s="416"/>
      <c r="AB1847" s="416"/>
    </row>
    <row r="1848" spans="1:28" s="419" customFormat="1" x14ac:dyDescent="0.2">
      <c r="A1848" s="500"/>
      <c r="K1848" s="416"/>
      <c r="L1848" s="416"/>
      <c r="M1848" s="416"/>
      <c r="N1848" s="416"/>
      <c r="O1848" s="416"/>
      <c r="P1848" s="416"/>
      <c r="Q1848" s="416"/>
      <c r="R1848" s="416"/>
      <c r="S1848" s="416"/>
      <c r="T1848" s="416"/>
      <c r="U1848" s="416"/>
      <c r="V1848" s="416"/>
      <c r="W1848" s="416"/>
      <c r="X1848" s="416"/>
      <c r="Y1848" s="416"/>
      <c r="Z1848" s="416"/>
      <c r="AA1848" s="416"/>
      <c r="AB1848" s="416"/>
    </row>
    <row r="1849" spans="1:28" s="419" customFormat="1" x14ac:dyDescent="0.2">
      <c r="A1849" s="500"/>
      <c r="K1849" s="416"/>
      <c r="L1849" s="416"/>
      <c r="M1849" s="416"/>
      <c r="N1849" s="416"/>
      <c r="O1849" s="416"/>
      <c r="P1849" s="416"/>
      <c r="Q1849" s="416"/>
      <c r="R1849" s="416"/>
      <c r="S1849" s="416"/>
      <c r="T1849" s="416"/>
      <c r="U1849" s="416"/>
      <c r="V1849" s="416"/>
      <c r="W1849" s="416"/>
      <c r="X1849" s="416"/>
      <c r="Y1849" s="416"/>
      <c r="Z1849" s="416"/>
      <c r="AA1849" s="416"/>
      <c r="AB1849" s="416"/>
    </row>
    <row r="1850" spans="1:28" s="419" customFormat="1" x14ac:dyDescent="0.2">
      <c r="A1850" s="500"/>
      <c r="K1850" s="416"/>
      <c r="L1850" s="416"/>
      <c r="M1850" s="416"/>
      <c r="N1850" s="416"/>
      <c r="O1850" s="416"/>
      <c r="P1850" s="416"/>
      <c r="Q1850" s="416"/>
      <c r="R1850" s="416"/>
      <c r="S1850" s="416"/>
      <c r="T1850" s="416"/>
      <c r="U1850" s="416"/>
      <c r="V1850" s="416"/>
      <c r="W1850" s="416"/>
      <c r="X1850" s="416"/>
      <c r="Y1850" s="416"/>
      <c r="Z1850" s="416"/>
      <c r="AA1850" s="416"/>
      <c r="AB1850" s="416"/>
    </row>
    <row r="1851" spans="1:28" s="419" customFormat="1" x14ac:dyDescent="0.2">
      <c r="A1851" s="500"/>
      <c r="K1851" s="416"/>
      <c r="L1851" s="416"/>
      <c r="M1851" s="416"/>
      <c r="N1851" s="416"/>
      <c r="O1851" s="416"/>
      <c r="P1851" s="416"/>
      <c r="Q1851" s="416"/>
      <c r="R1851" s="416"/>
      <c r="S1851" s="416"/>
      <c r="T1851" s="416"/>
      <c r="U1851" s="416"/>
      <c r="V1851" s="416"/>
      <c r="W1851" s="416"/>
      <c r="X1851" s="416"/>
      <c r="Y1851" s="416"/>
      <c r="Z1851" s="416"/>
      <c r="AA1851" s="416"/>
      <c r="AB1851" s="416"/>
    </row>
    <row r="1852" spans="1:28" s="419" customFormat="1" x14ac:dyDescent="0.2">
      <c r="A1852" s="500"/>
      <c r="K1852" s="416"/>
      <c r="L1852" s="416"/>
      <c r="M1852" s="416"/>
      <c r="N1852" s="416"/>
      <c r="O1852" s="416"/>
      <c r="P1852" s="416"/>
      <c r="Q1852" s="416"/>
      <c r="R1852" s="416"/>
      <c r="S1852" s="416"/>
      <c r="T1852" s="416"/>
      <c r="U1852" s="416"/>
      <c r="V1852" s="416"/>
      <c r="W1852" s="416"/>
      <c r="X1852" s="416"/>
      <c r="Y1852" s="416"/>
      <c r="Z1852" s="416"/>
      <c r="AA1852" s="416"/>
      <c r="AB1852" s="416"/>
    </row>
    <row r="1853" spans="1:28" s="419" customFormat="1" x14ac:dyDescent="0.2">
      <c r="A1853" s="500"/>
      <c r="K1853" s="416"/>
      <c r="L1853" s="416"/>
      <c r="M1853" s="416"/>
      <c r="N1853" s="416"/>
      <c r="O1853" s="416"/>
      <c r="P1853" s="416"/>
      <c r="Q1853" s="416"/>
      <c r="R1853" s="416"/>
      <c r="S1853" s="416"/>
      <c r="T1853" s="416"/>
      <c r="U1853" s="416"/>
      <c r="V1853" s="416"/>
      <c r="W1853" s="416"/>
      <c r="X1853" s="416"/>
      <c r="Y1853" s="416"/>
      <c r="Z1853" s="416"/>
      <c r="AA1853" s="416"/>
      <c r="AB1853" s="416"/>
    </row>
    <row r="1854" spans="1:28" s="419" customFormat="1" x14ac:dyDescent="0.2">
      <c r="A1854" s="500"/>
      <c r="K1854" s="416"/>
      <c r="L1854" s="416"/>
      <c r="M1854" s="416"/>
      <c r="N1854" s="416"/>
      <c r="O1854" s="416"/>
      <c r="P1854" s="416"/>
      <c r="Q1854" s="416"/>
      <c r="R1854" s="416"/>
      <c r="S1854" s="416"/>
      <c r="T1854" s="416"/>
      <c r="U1854" s="416"/>
      <c r="V1854" s="416"/>
      <c r="W1854" s="416"/>
      <c r="X1854" s="416"/>
      <c r="Y1854" s="416"/>
      <c r="Z1854" s="416"/>
      <c r="AA1854" s="416"/>
      <c r="AB1854" s="416"/>
    </row>
    <row r="1855" spans="1:28" s="419" customFormat="1" x14ac:dyDescent="0.2">
      <c r="A1855" s="500"/>
      <c r="K1855" s="416"/>
      <c r="L1855" s="416"/>
      <c r="M1855" s="416"/>
      <c r="N1855" s="416"/>
      <c r="O1855" s="416"/>
      <c r="P1855" s="416"/>
      <c r="Q1855" s="416"/>
      <c r="R1855" s="416"/>
      <c r="S1855" s="416"/>
      <c r="T1855" s="416"/>
      <c r="U1855" s="416"/>
      <c r="V1855" s="416"/>
      <c r="W1855" s="416"/>
      <c r="X1855" s="416"/>
      <c r="Y1855" s="416"/>
      <c r="Z1855" s="416"/>
      <c r="AA1855" s="416"/>
      <c r="AB1855" s="416"/>
    </row>
    <row r="1856" spans="1:28" s="419" customFormat="1" x14ac:dyDescent="0.2">
      <c r="A1856" s="500"/>
      <c r="K1856" s="416"/>
      <c r="L1856" s="416"/>
      <c r="M1856" s="416"/>
      <c r="N1856" s="416"/>
      <c r="O1856" s="416"/>
      <c r="P1856" s="416"/>
      <c r="Q1856" s="416"/>
      <c r="R1856" s="416"/>
      <c r="S1856" s="416"/>
      <c r="T1856" s="416"/>
      <c r="U1856" s="416"/>
      <c r="V1856" s="416"/>
      <c r="W1856" s="416"/>
      <c r="X1856" s="416"/>
      <c r="Y1856" s="416"/>
      <c r="Z1856" s="416"/>
      <c r="AA1856" s="416"/>
      <c r="AB1856" s="416"/>
    </row>
    <row r="1857" spans="1:28" s="419" customFormat="1" x14ac:dyDescent="0.2">
      <c r="A1857" s="500"/>
      <c r="K1857" s="416"/>
      <c r="L1857" s="416"/>
      <c r="M1857" s="416"/>
      <c r="N1857" s="416"/>
      <c r="O1857" s="416"/>
      <c r="P1857" s="416"/>
      <c r="Q1857" s="416"/>
      <c r="R1857" s="416"/>
      <c r="S1857" s="416"/>
      <c r="T1857" s="416"/>
      <c r="U1857" s="416"/>
      <c r="V1857" s="416"/>
      <c r="W1857" s="416"/>
      <c r="X1857" s="416"/>
      <c r="Y1857" s="416"/>
      <c r="Z1857" s="416"/>
      <c r="AA1857" s="416"/>
      <c r="AB1857" s="416"/>
    </row>
    <row r="1858" spans="1:28" s="419" customFormat="1" x14ac:dyDescent="0.2">
      <c r="A1858" s="500"/>
      <c r="K1858" s="416"/>
      <c r="L1858" s="416"/>
      <c r="M1858" s="416"/>
      <c r="N1858" s="416"/>
      <c r="O1858" s="416"/>
      <c r="P1858" s="416"/>
      <c r="Q1858" s="416"/>
      <c r="R1858" s="416"/>
      <c r="S1858" s="416"/>
      <c r="T1858" s="416"/>
      <c r="U1858" s="416"/>
      <c r="V1858" s="416"/>
      <c r="W1858" s="416"/>
      <c r="X1858" s="416"/>
      <c r="Y1858" s="416"/>
      <c r="Z1858" s="416"/>
      <c r="AA1858" s="416"/>
      <c r="AB1858" s="416"/>
    </row>
    <row r="1859" spans="1:28" s="419" customFormat="1" x14ac:dyDescent="0.2">
      <c r="A1859" s="500"/>
      <c r="K1859" s="416"/>
      <c r="L1859" s="416"/>
      <c r="M1859" s="416"/>
      <c r="N1859" s="416"/>
      <c r="O1859" s="416"/>
      <c r="P1859" s="416"/>
      <c r="Q1859" s="416"/>
      <c r="R1859" s="416"/>
      <c r="S1859" s="416"/>
      <c r="T1859" s="416"/>
      <c r="U1859" s="416"/>
      <c r="V1859" s="416"/>
      <c r="W1859" s="416"/>
      <c r="X1859" s="416"/>
      <c r="Y1859" s="416"/>
      <c r="Z1859" s="416"/>
      <c r="AA1859" s="416"/>
      <c r="AB1859" s="416"/>
    </row>
    <row r="1860" spans="1:28" s="419" customFormat="1" x14ac:dyDescent="0.2">
      <c r="A1860" s="500"/>
      <c r="K1860" s="416"/>
      <c r="L1860" s="416"/>
      <c r="M1860" s="416"/>
      <c r="N1860" s="416"/>
      <c r="O1860" s="416"/>
      <c r="P1860" s="416"/>
      <c r="Q1860" s="416"/>
      <c r="R1860" s="416"/>
      <c r="S1860" s="416"/>
      <c r="T1860" s="416"/>
      <c r="U1860" s="416"/>
      <c r="V1860" s="416"/>
      <c r="W1860" s="416"/>
      <c r="X1860" s="416"/>
      <c r="Y1860" s="416"/>
      <c r="Z1860" s="416"/>
      <c r="AA1860" s="416"/>
      <c r="AB1860" s="416"/>
    </row>
    <row r="1861" spans="1:28" s="419" customFormat="1" x14ac:dyDescent="0.2">
      <c r="A1861" s="500"/>
      <c r="K1861" s="416"/>
      <c r="L1861" s="416"/>
      <c r="M1861" s="416"/>
      <c r="N1861" s="416"/>
      <c r="O1861" s="416"/>
      <c r="P1861" s="416"/>
      <c r="Q1861" s="416"/>
      <c r="R1861" s="416"/>
      <c r="S1861" s="416"/>
      <c r="T1861" s="416"/>
      <c r="U1861" s="416"/>
      <c r="V1861" s="416"/>
      <c r="W1861" s="416"/>
      <c r="X1861" s="416"/>
      <c r="Y1861" s="416"/>
      <c r="Z1861" s="416"/>
      <c r="AA1861" s="416"/>
      <c r="AB1861" s="416"/>
    </row>
    <row r="1862" spans="1:28" s="419" customFormat="1" x14ac:dyDescent="0.2">
      <c r="A1862" s="500"/>
      <c r="K1862" s="416"/>
      <c r="L1862" s="416"/>
      <c r="M1862" s="416"/>
      <c r="N1862" s="416"/>
      <c r="O1862" s="416"/>
      <c r="P1862" s="416"/>
      <c r="Q1862" s="416"/>
      <c r="R1862" s="416"/>
      <c r="S1862" s="416"/>
      <c r="T1862" s="416"/>
      <c r="U1862" s="416"/>
      <c r="V1862" s="416"/>
      <c r="W1862" s="416"/>
      <c r="X1862" s="416"/>
      <c r="Y1862" s="416"/>
      <c r="Z1862" s="416"/>
      <c r="AA1862" s="416"/>
      <c r="AB1862" s="416"/>
    </row>
    <row r="1863" spans="1:28" s="419" customFormat="1" x14ac:dyDescent="0.2">
      <c r="A1863" s="500"/>
      <c r="K1863" s="416"/>
      <c r="L1863" s="416"/>
      <c r="M1863" s="416"/>
      <c r="N1863" s="416"/>
      <c r="O1863" s="416"/>
      <c r="P1863" s="416"/>
      <c r="Q1863" s="416"/>
      <c r="R1863" s="416"/>
      <c r="S1863" s="416"/>
      <c r="T1863" s="416"/>
      <c r="U1863" s="416"/>
      <c r="V1863" s="416"/>
      <c r="W1863" s="416"/>
      <c r="X1863" s="416"/>
      <c r="Y1863" s="416"/>
      <c r="Z1863" s="416"/>
      <c r="AA1863" s="416"/>
      <c r="AB1863" s="416"/>
    </row>
    <row r="1864" spans="1:28" s="419" customFormat="1" x14ac:dyDescent="0.2">
      <c r="A1864" s="500"/>
      <c r="K1864" s="416"/>
      <c r="L1864" s="416"/>
      <c r="M1864" s="416"/>
      <c r="N1864" s="416"/>
      <c r="O1864" s="416"/>
      <c r="P1864" s="416"/>
      <c r="Q1864" s="416"/>
      <c r="R1864" s="416"/>
      <c r="S1864" s="416"/>
      <c r="T1864" s="416"/>
      <c r="U1864" s="416"/>
      <c r="V1864" s="416"/>
      <c r="W1864" s="416"/>
      <c r="X1864" s="416"/>
      <c r="Y1864" s="416"/>
      <c r="Z1864" s="416"/>
      <c r="AA1864" s="416"/>
      <c r="AB1864" s="416"/>
    </row>
    <row r="1865" spans="1:28" s="419" customFormat="1" x14ac:dyDescent="0.2">
      <c r="A1865" s="500"/>
      <c r="K1865" s="416"/>
      <c r="L1865" s="416"/>
      <c r="M1865" s="416"/>
      <c r="N1865" s="416"/>
      <c r="O1865" s="416"/>
      <c r="P1865" s="416"/>
      <c r="Q1865" s="416"/>
      <c r="R1865" s="416"/>
      <c r="S1865" s="416"/>
      <c r="T1865" s="416"/>
      <c r="U1865" s="416"/>
      <c r="V1865" s="416"/>
      <c r="W1865" s="416"/>
      <c r="X1865" s="416"/>
      <c r="Y1865" s="416"/>
      <c r="Z1865" s="416"/>
      <c r="AA1865" s="416"/>
      <c r="AB1865" s="416"/>
    </row>
    <row r="1866" spans="1:28" s="419" customFormat="1" x14ac:dyDescent="0.2">
      <c r="A1866" s="500"/>
      <c r="K1866" s="416"/>
      <c r="L1866" s="416"/>
      <c r="M1866" s="416"/>
      <c r="N1866" s="416"/>
      <c r="O1866" s="416"/>
      <c r="P1866" s="416"/>
      <c r="Q1866" s="416"/>
      <c r="R1866" s="416"/>
      <c r="S1866" s="416"/>
      <c r="T1866" s="416"/>
      <c r="U1866" s="416"/>
      <c r="V1866" s="416"/>
      <c r="W1866" s="416"/>
      <c r="X1866" s="416"/>
      <c r="Y1866" s="416"/>
      <c r="Z1866" s="416"/>
      <c r="AA1866" s="416"/>
      <c r="AB1866" s="416"/>
    </row>
    <row r="1867" spans="1:28" s="419" customFormat="1" x14ac:dyDescent="0.2">
      <c r="A1867" s="500"/>
      <c r="K1867" s="416"/>
      <c r="L1867" s="416"/>
      <c r="M1867" s="416"/>
      <c r="N1867" s="416"/>
      <c r="O1867" s="416"/>
      <c r="P1867" s="416"/>
      <c r="Q1867" s="416"/>
      <c r="R1867" s="416"/>
      <c r="S1867" s="416"/>
      <c r="T1867" s="416"/>
      <c r="U1867" s="416"/>
      <c r="V1867" s="416"/>
      <c r="W1867" s="416"/>
      <c r="X1867" s="416"/>
      <c r="Y1867" s="416"/>
      <c r="Z1867" s="416"/>
      <c r="AA1867" s="416"/>
      <c r="AB1867" s="416"/>
    </row>
    <row r="1868" spans="1:28" s="419" customFormat="1" x14ac:dyDescent="0.2">
      <c r="A1868" s="500"/>
      <c r="K1868" s="416"/>
      <c r="L1868" s="416"/>
      <c r="M1868" s="416"/>
      <c r="N1868" s="416"/>
      <c r="O1868" s="416"/>
      <c r="P1868" s="416"/>
      <c r="Q1868" s="416"/>
      <c r="R1868" s="416"/>
      <c r="S1868" s="416"/>
      <c r="T1868" s="416"/>
      <c r="U1868" s="416"/>
      <c r="V1868" s="416"/>
      <c r="W1868" s="416"/>
      <c r="X1868" s="416"/>
      <c r="Y1868" s="416"/>
      <c r="Z1868" s="416"/>
      <c r="AA1868" s="416"/>
      <c r="AB1868" s="416"/>
    </row>
    <row r="1869" spans="1:28" s="419" customFormat="1" x14ac:dyDescent="0.2">
      <c r="A1869" s="500"/>
      <c r="K1869" s="416"/>
      <c r="L1869" s="416"/>
      <c r="M1869" s="416"/>
      <c r="N1869" s="416"/>
      <c r="O1869" s="416"/>
      <c r="P1869" s="416"/>
      <c r="Q1869" s="416"/>
      <c r="R1869" s="416"/>
      <c r="S1869" s="416"/>
      <c r="T1869" s="416"/>
      <c r="U1869" s="416"/>
      <c r="V1869" s="416"/>
      <c r="W1869" s="416"/>
      <c r="X1869" s="416"/>
      <c r="Y1869" s="416"/>
      <c r="Z1869" s="416"/>
      <c r="AA1869" s="416"/>
      <c r="AB1869" s="416"/>
    </row>
    <row r="1870" spans="1:28" s="419" customFormat="1" x14ac:dyDescent="0.2">
      <c r="A1870" s="500"/>
      <c r="K1870" s="416"/>
      <c r="L1870" s="416"/>
      <c r="M1870" s="416"/>
      <c r="N1870" s="416"/>
      <c r="O1870" s="416"/>
      <c r="P1870" s="416"/>
      <c r="Q1870" s="416"/>
      <c r="R1870" s="416"/>
      <c r="S1870" s="416"/>
      <c r="T1870" s="416"/>
      <c r="U1870" s="416"/>
      <c r="V1870" s="416"/>
      <c r="W1870" s="416"/>
      <c r="X1870" s="416"/>
      <c r="Y1870" s="416"/>
      <c r="Z1870" s="416"/>
      <c r="AA1870" s="416"/>
      <c r="AB1870" s="416"/>
    </row>
    <row r="1871" spans="1:28" s="419" customFormat="1" x14ac:dyDescent="0.2">
      <c r="A1871" s="500"/>
      <c r="K1871" s="416"/>
      <c r="L1871" s="416"/>
      <c r="M1871" s="416"/>
      <c r="N1871" s="416"/>
      <c r="O1871" s="416"/>
      <c r="P1871" s="416"/>
      <c r="Q1871" s="416"/>
      <c r="R1871" s="416"/>
      <c r="S1871" s="416"/>
      <c r="T1871" s="416"/>
      <c r="U1871" s="416"/>
      <c r="V1871" s="416"/>
      <c r="W1871" s="416"/>
      <c r="X1871" s="416"/>
      <c r="Y1871" s="416"/>
      <c r="Z1871" s="416"/>
      <c r="AA1871" s="416"/>
      <c r="AB1871" s="416"/>
    </row>
    <row r="1872" spans="1:28" s="419" customFormat="1" x14ac:dyDescent="0.2">
      <c r="A1872" s="500"/>
      <c r="K1872" s="416"/>
      <c r="L1872" s="416"/>
      <c r="M1872" s="416"/>
      <c r="N1872" s="416"/>
      <c r="O1872" s="416"/>
      <c r="P1872" s="416"/>
      <c r="Q1872" s="416"/>
      <c r="R1872" s="416"/>
      <c r="S1872" s="416"/>
      <c r="T1872" s="416"/>
      <c r="U1872" s="416"/>
      <c r="V1872" s="416"/>
      <c r="W1872" s="416"/>
      <c r="X1872" s="416"/>
      <c r="Y1872" s="416"/>
      <c r="Z1872" s="416"/>
      <c r="AA1872" s="416"/>
      <c r="AB1872" s="416"/>
    </row>
    <row r="1873" spans="1:28" s="419" customFormat="1" x14ac:dyDescent="0.2">
      <c r="A1873" s="500"/>
      <c r="K1873" s="416"/>
      <c r="L1873" s="416"/>
      <c r="M1873" s="416"/>
      <c r="N1873" s="416"/>
      <c r="O1873" s="416"/>
      <c r="P1873" s="416"/>
      <c r="Q1873" s="416"/>
      <c r="R1873" s="416"/>
      <c r="S1873" s="416"/>
      <c r="T1873" s="416"/>
      <c r="U1873" s="416"/>
      <c r="V1873" s="416"/>
      <c r="W1873" s="416"/>
      <c r="X1873" s="416"/>
      <c r="Y1873" s="416"/>
      <c r="Z1873" s="416"/>
      <c r="AA1873" s="416"/>
      <c r="AB1873" s="416"/>
    </row>
    <row r="1874" spans="1:28" s="419" customFormat="1" x14ac:dyDescent="0.2">
      <c r="A1874" s="500"/>
      <c r="K1874" s="416"/>
      <c r="L1874" s="416"/>
      <c r="M1874" s="416"/>
      <c r="N1874" s="416"/>
      <c r="O1874" s="416"/>
      <c r="P1874" s="416"/>
      <c r="Q1874" s="416"/>
      <c r="R1874" s="416"/>
      <c r="S1874" s="416"/>
      <c r="T1874" s="416"/>
      <c r="U1874" s="416"/>
      <c r="V1874" s="416"/>
      <c r="W1874" s="416"/>
      <c r="X1874" s="416"/>
      <c r="Y1874" s="416"/>
      <c r="Z1874" s="416"/>
      <c r="AA1874" s="416"/>
      <c r="AB1874" s="416"/>
    </row>
    <row r="1875" spans="1:28" s="419" customFormat="1" x14ac:dyDescent="0.2">
      <c r="A1875" s="500"/>
      <c r="K1875" s="416"/>
      <c r="L1875" s="416"/>
      <c r="M1875" s="416"/>
      <c r="N1875" s="416"/>
      <c r="O1875" s="416"/>
      <c r="P1875" s="416"/>
      <c r="Q1875" s="416"/>
      <c r="R1875" s="416"/>
      <c r="S1875" s="416"/>
      <c r="T1875" s="416"/>
      <c r="U1875" s="416"/>
      <c r="V1875" s="416"/>
      <c r="W1875" s="416"/>
      <c r="X1875" s="416"/>
      <c r="Y1875" s="416"/>
      <c r="Z1875" s="416"/>
      <c r="AA1875" s="416"/>
      <c r="AB1875" s="416"/>
    </row>
    <row r="1876" spans="1:28" s="419" customFormat="1" x14ac:dyDescent="0.2">
      <c r="A1876" s="500"/>
      <c r="K1876" s="416"/>
      <c r="L1876" s="416"/>
      <c r="M1876" s="416"/>
      <c r="N1876" s="416"/>
      <c r="O1876" s="416"/>
      <c r="P1876" s="416"/>
      <c r="Q1876" s="416"/>
      <c r="R1876" s="416"/>
      <c r="S1876" s="416"/>
      <c r="T1876" s="416"/>
      <c r="U1876" s="416"/>
      <c r="V1876" s="416"/>
      <c r="W1876" s="416"/>
      <c r="X1876" s="416"/>
      <c r="Y1876" s="416"/>
      <c r="Z1876" s="416"/>
      <c r="AA1876" s="416"/>
      <c r="AB1876" s="416"/>
    </row>
    <row r="1877" spans="1:28" s="419" customFormat="1" x14ac:dyDescent="0.2">
      <c r="A1877" s="500"/>
      <c r="K1877" s="416"/>
      <c r="L1877" s="416"/>
      <c r="M1877" s="416"/>
      <c r="N1877" s="416"/>
      <c r="O1877" s="416"/>
      <c r="P1877" s="416"/>
      <c r="Q1877" s="416"/>
      <c r="R1877" s="416"/>
      <c r="S1877" s="416"/>
      <c r="T1877" s="416"/>
      <c r="U1877" s="416"/>
      <c r="V1877" s="416"/>
      <c r="W1877" s="416"/>
      <c r="X1877" s="416"/>
      <c r="Y1877" s="416"/>
      <c r="Z1877" s="416"/>
      <c r="AA1877" s="416"/>
      <c r="AB1877" s="416"/>
    </row>
    <row r="1878" spans="1:28" s="419" customFormat="1" x14ac:dyDescent="0.2">
      <c r="A1878" s="500"/>
      <c r="K1878" s="416"/>
      <c r="L1878" s="416"/>
      <c r="M1878" s="416"/>
      <c r="N1878" s="416"/>
      <c r="O1878" s="416"/>
      <c r="P1878" s="416"/>
      <c r="Q1878" s="416"/>
      <c r="R1878" s="416"/>
      <c r="S1878" s="416"/>
      <c r="T1878" s="416"/>
      <c r="U1878" s="416"/>
      <c r="V1878" s="416"/>
      <c r="W1878" s="416"/>
      <c r="X1878" s="416"/>
      <c r="Y1878" s="416"/>
      <c r="Z1878" s="416"/>
      <c r="AA1878" s="416"/>
      <c r="AB1878" s="416"/>
    </row>
    <row r="1879" spans="1:28" s="419" customFormat="1" x14ac:dyDescent="0.2">
      <c r="A1879" s="500"/>
      <c r="K1879" s="416"/>
      <c r="L1879" s="416"/>
      <c r="M1879" s="416"/>
      <c r="N1879" s="416"/>
      <c r="O1879" s="416"/>
      <c r="P1879" s="416"/>
      <c r="Q1879" s="416"/>
      <c r="R1879" s="416"/>
      <c r="S1879" s="416"/>
      <c r="T1879" s="416"/>
      <c r="U1879" s="416"/>
      <c r="V1879" s="416"/>
      <c r="W1879" s="416"/>
      <c r="X1879" s="416"/>
      <c r="Y1879" s="416"/>
      <c r="Z1879" s="416"/>
      <c r="AA1879" s="416"/>
      <c r="AB1879" s="416"/>
    </row>
    <row r="1880" spans="1:28" s="419" customFormat="1" x14ac:dyDescent="0.2">
      <c r="A1880" s="500"/>
      <c r="K1880" s="416"/>
      <c r="L1880" s="416"/>
      <c r="M1880" s="416"/>
      <c r="N1880" s="416"/>
      <c r="O1880" s="416"/>
      <c r="P1880" s="416"/>
      <c r="Q1880" s="416"/>
      <c r="R1880" s="416"/>
      <c r="S1880" s="416"/>
      <c r="T1880" s="416"/>
      <c r="U1880" s="416"/>
      <c r="V1880" s="416"/>
      <c r="W1880" s="416"/>
      <c r="X1880" s="416"/>
      <c r="Y1880" s="416"/>
      <c r="Z1880" s="416"/>
      <c r="AA1880" s="416"/>
      <c r="AB1880" s="416"/>
    </row>
    <row r="1881" spans="1:28" s="419" customFormat="1" x14ac:dyDescent="0.2">
      <c r="A1881" s="500"/>
      <c r="K1881" s="416"/>
      <c r="L1881" s="416"/>
      <c r="M1881" s="416"/>
      <c r="N1881" s="416"/>
      <c r="O1881" s="416"/>
      <c r="P1881" s="416"/>
      <c r="Q1881" s="416"/>
      <c r="R1881" s="416"/>
      <c r="S1881" s="416"/>
      <c r="T1881" s="416"/>
      <c r="U1881" s="416"/>
      <c r="V1881" s="416"/>
      <c r="W1881" s="416"/>
      <c r="X1881" s="416"/>
      <c r="Y1881" s="416"/>
      <c r="Z1881" s="416"/>
      <c r="AA1881" s="416"/>
      <c r="AB1881" s="416"/>
    </row>
    <row r="1882" spans="1:28" s="419" customFormat="1" x14ac:dyDescent="0.2">
      <c r="A1882" s="500"/>
      <c r="K1882" s="416"/>
      <c r="L1882" s="416"/>
      <c r="M1882" s="416"/>
      <c r="N1882" s="416"/>
      <c r="O1882" s="416"/>
      <c r="P1882" s="416"/>
      <c r="Q1882" s="416"/>
      <c r="R1882" s="416"/>
      <c r="S1882" s="416"/>
      <c r="T1882" s="416"/>
      <c r="U1882" s="416"/>
      <c r="V1882" s="416"/>
      <c r="W1882" s="416"/>
      <c r="X1882" s="416"/>
      <c r="Y1882" s="416"/>
      <c r="Z1882" s="416"/>
      <c r="AA1882" s="416"/>
      <c r="AB1882" s="416"/>
    </row>
    <row r="1883" spans="1:28" s="419" customFormat="1" x14ac:dyDescent="0.2">
      <c r="A1883" s="500"/>
      <c r="K1883" s="416"/>
      <c r="L1883" s="416"/>
      <c r="M1883" s="416"/>
      <c r="N1883" s="416"/>
      <c r="O1883" s="416"/>
      <c r="P1883" s="416"/>
      <c r="Q1883" s="416"/>
      <c r="R1883" s="416"/>
      <c r="S1883" s="416"/>
      <c r="T1883" s="416"/>
      <c r="U1883" s="416"/>
      <c r="V1883" s="416"/>
      <c r="W1883" s="416"/>
      <c r="X1883" s="416"/>
      <c r="Y1883" s="416"/>
      <c r="Z1883" s="416"/>
      <c r="AA1883" s="416"/>
      <c r="AB1883" s="416"/>
    </row>
    <row r="1884" spans="1:28" s="419" customFormat="1" x14ac:dyDescent="0.2">
      <c r="A1884" s="500"/>
      <c r="K1884" s="416"/>
      <c r="L1884" s="416"/>
      <c r="M1884" s="416"/>
      <c r="N1884" s="416"/>
      <c r="O1884" s="416"/>
      <c r="P1884" s="416"/>
      <c r="Q1884" s="416"/>
      <c r="R1884" s="416"/>
      <c r="S1884" s="416"/>
      <c r="T1884" s="416"/>
      <c r="U1884" s="416"/>
      <c r="V1884" s="416"/>
      <c r="W1884" s="416"/>
      <c r="X1884" s="416"/>
      <c r="Y1884" s="416"/>
      <c r="Z1884" s="416"/>
      <c r="AA1884" s="416"/>
      <c r="AB1884" s="416"/>
    </row>
    <row r="1885" spans="1:28" s="419" customFormat="1" x14ac:dyDescent="0.2">
      <c r="A1885" s="500"/>
      <c r="K1885" s="416"/>
      <c r="L1885" s="416"/>
      <c r="M1885" s="416"/>
      <c r="N1885" s="416"/>
      <c r="O1885" s="416"/>
      <c r="P1885" s="416"/>
      <c r="Q1885" s="416"/>
      <c r="R1885" s="416"/>
      <c r="S1885" s="416"/>
      <c r="T1885" s="416"/>
      <c r="U1885" s="416"/>
      <c r="V1885" s="416"/>
      <c r="W1885" s="416"/>
      <c r="X1885" s="416"/>
      <c r="Y1885" s="416"/>
      <c r="Z1885" s="416"/>
      <c r="AA1885" s="416"/>
      <c r="AB1885" s="416"/>
    </row>
    <row r="1886" spans="1:28" s="419" customFormat="1" x14ac:dyDescent="0.2">
      <c r="A1886" s="500"/>
      <c r="K1886" s="416"/>
      <c r="L1886" s="416"/>
      <c r="M1886" s="416"/>
      <c r="N1886" s="416"/>
      <c r="O1886" s="416"/>
      <c r="P1886" s="416"/>
      <c r="Q1886" s="416"/>
      <c r="R1886" s="416"/>
      <c r="S1886" s="416"/>
      <c r="T1886" s="416"/>
      <c r="U1886" s="416"/>
      <c r="V1886" s="416"/>
      <c r="W1886" s="416"/>
      <c r="X1886" s="416"/>
      <c r="Y1886" s="416"/>
      <c r="Z1886" s="416"/>
      <c r="AA1886" s="416"/>
      <c r="AB1886" s="416"/>
    </row>
    <row r="1887" spans="1:28" s="419" customFormat="1" x14ac:dyDescent="0.2">
      <c r="A1887" s="500"/>
      <c r="K1887" s="416"/>
      <c r="L1887" s="416"/>
      <c r="M1887" s="416"/>
      <c r="N1887" s="416"/>
      <c r="O1887" s="416"/>
      <c r="P1887" s="416"/>
      <c r="Q1887" s="416"/>
      <c r="R1887" s="416"/>
      <c r="S1887" s="416"/>
      <c r="T1887" s="416"/>
      <c r="U1887" s="416"/>
      <c r="V1887" s="416"/>
      <c r="W1887" s="416"/>
      <c r="X1887" s="416"/>
      <c r="Y1887" s="416"/>
      <c r="Z1887" s="416"/>
      <c r="AA1887" s="416"/>
      <c r="AB1887" s="416"/>
    </row>
    <row r="1888" spans="1:28" s="419" customFormat="1" x14ac:dyDescent="0.2">
      <c r="A1888" s="500"/>
      <c r="K1888" s="416"/>
      <c r="L1888" s="416"/>
      <c r="M1888" s="416"/>
      <c r="N1888" s="416"/>
      <c r="O1888" s="416"/>
      <c r="P1888" s="416"/>
      <c r="Q1888" s="416"/>
      <c r="R1888" s="416"/>
      <c r="S1888" s="416"/>
      <c r="T1888" s="416"/>
      <c r="U1888" s="416"/>
      <c r="V1888" s="416"/>
      <c r="W1888" s="416"/>
      <c r="X1888" s="416"/>
      <c r="Y1888" s="416"/>
      <c r="Z1888" s="416"/>
      <c r="AA1888" s="416"/>
      <c r="AB1888" s="416"/>
    </row>
    <row r="1889" spans="1:28" s="419" customFormat="1" x14ac:dyDescent="0.2">
      <c r="A1889" s="500"/>
      <c r="K1889" s="416"/>
      <c r="L1889" s="416"/>
      <c r="M1889" s="416"/>
      <c r="N1889" s="416"/>
      <c r="O1889" s="416"/>
      <c r="P1889" s="416"/>
      <c r="Q1889" s="416"/>
      <c r="R1889" s="416"/>
      <c r="S1889" s="416"/>
      <c r="T1889" s="416"/>
      <c r="U1889" s="416"/>
      <c r="V1889" s="416"/>
      <c r="W1889" s="416"/>
      <c r="X1889" s="416"/>
      <c r="Y1889" s="416"/>
      <c r="Z1889" s="416"/>
      <c r="AA1889" s="416"/>
      <c r="AB1889" s="416"/>
    </row>
    <row r="1890" spans="1:28" s="419" customFormat="1" x14ac:dyDescent="0.2">
      <c r="A1890" s="500"/>
      <c r="K1890" s="416"/>
      <c r="L1890" s="416"/>
      <c r="M1890" s="416"/>
      <c r="N1890" s="416"/>
      <c r="O1890" s="416"/>
      <c r="P1890" s="416"/>
      <c r="Q1890" s="416"/>
      <c r="R1890" s="416"/>
      <c r="S1890" s="416"/>
      <c r="T1890" s="416"/>
      <c r="U1890" s="416"/>
      <c r="V1890" s="416"/>
      <c r="W1890" s="416"/>
      <c r="X1890" s="416"/>
      <c r="Y1890" s="416"/>
      <c r="Z1890" s="416"/>
      <c r="AA1890" s="416"/>
      <c r="AB1890" s="416"/>
    </row>
    <row r="1891" spans="1:28" s="419" customFormat="1" x14ac:dyDescent="0.2">
      <c r="A1891" s="500"/>
      <c r="K1891" s="416"/>
      <c r="L1891" s="416"/>
      <c r="M1891" s="416"/>
      <c r="N1891" s="416"/>
      <c r="O1891" s="416"/>
      <c r="P1891" s="416"/>
      <c r="Q1891" s="416"/>
      <c r="R1891" s="416"/>
      <c r="S1891" s="416"/>
      <c r="T1891" s="416"/>
      <c r="U1891" s="416"/>
      <c r="V1891" s="416"/>
      <c r="W1891" s="416"/>
      <c r="X1891" s="416"/>
      <c r="Y1891" s="416"/>
      <c r="Z1891" s="416"/>
      <c r="AA1891" s="416"/>
      <c r="AB1891" s="416"/>
    </row>
    <row r="1892" spans="1:28" s="419" customFormat="1" x14ac:dyDescent="0.2">
      <c r="A1892" s="500"/>
      <c r="K1892" s="416"/>
      <c r="L1892" s="416"/>
      <c r="M1892" s="416"/>
      <c r="N1892" s="416"/>
      <c r="O1892" s="416"/>
      <c r="P1892" s="416"/>
      <c r="Q1892" s="416"/>
      <c r="R1892" s="416"/>
      <c r="S1892" s="416"/>
      <c r="T1892" s="416"/>
      <c r="U1892" s="416"/>
      <c r="V1892" s="416"/>
      <c r="W1892" s="416"/>
      <c r="X1892" s="416"/>
      <c r="Y1892" s="416"/>
      <c r="Z1892" s="416"/>
      <c r="AA1892" s="416"/>
      <c r="AB1892" s="416"/>
    </row>
    <row r="1893" spans="1:28" s="419" customFormat="1" x14ac:dyDescent="0.2">
      <c r="A1893" s="500"/>
      <c r="K1893" s="416"/>
      <c r="L1893" s="416"/>
      <c r="M1893" s="416"/>
      <c r="N1893" s="416"/>
      <c r="O1893" s="416"/>
      <c r="P1893" s="416"/>
      <c r="Q1893" s="416"/>
      <c r="R1893" s="416"/>
      <c r="S1893" s="416"/>
      <c r="T1893" s="416"/>
      <c r="U1893" s="416"/>
      <c r="V1893" s="416"/>
      <c r="W1893" s="416"/>
      <c r="X1893" s="416"/>
      <c r="Y1893" s="416"/>
      <c r="Z1893" s="416"/>
      <c r="AA1893" s="416"/>
      <c r="AB1893" s="416"/>
    </row>
    <row r="1894" spans="1:28" s="419" customFormat="1" x14ac:dyDescent="0.2">
      <c r="A1894" s="500"/>
      <c r="K1894" s="416"/>
      <c r="L1894" s="416"/>
      <c r="M1894" s="416"/>
      <c r="N1894" s="416"/>
      <c r="O1894" s="416"/>
      <c r="P1894" s="416"/>
      <c r="Q1894" s="416"/>
      <c r="R1894" s="416"/>
      <c r="S1894" s="416"/>
      <c r="T1894" s="416"/>
      <c r="U1894" s="416"/>
      <c r="V1894" s="416"/>
      <c r="W1894" s="416"/>
      <c r="X1894" s="416"/>
      <c r="Y1894" s="416"/>
      <c r="Z1894" s="416"/>
      <c r="AA1894" s="416"/>
      <c r="AB1894" s="416"/>
    </row>
    <row r="1895" spans="1:28" s="419" customFormat="1" x14ac:dyDescent="0.2">
      <c r="A1895" s="500"/>
      <c r="K1895" s="416"/>
      <c r="L1895" s="416"/>
      <c r="M1895" s="416"/>
      <c r="N1895" s="416"/>
      <c r="O1895" s="416"/>
      <c r="P1895" s="416"/>
      <c r="Q1895" s="416"/>
      <c r="R1895" s="416"/>
      <c r="S1895" s="416"/>
      <c r="T1895" s="416"/>
      <c r="U1895" s="416"/>
      <c r="V1895" s="416"/>
      <c r="W1895" s="416"/>
      <c r="X1895" s="416"/>
      <c r="Y1895" s="416"/>
      <c r="Z1895" s="416"/>
      <c r="AA1895" s="416"/>
      <c r="AB1895" s="416"/>
    </row>
    <row r="1896" spans="1:28" s="419" customFormat="1" x14ac:dyDescent="0.2">
      <c r="A1896" s="500"/>
      <c r="K1896" s="416"/>
      <c r="L1896" s="416"/>
      <c r="M1896" s="416"/>
      <c r="N1896" s="416"/>
      <c r="O1896" s="416"/>
      <c r="P1896" s="416"/>
      <c r="Q1896" s="416"/>
      <c r="R1896" s="416"/>
      <c r="S1896" s="416"/>
      <c r="T1896" s="416"/>
      <c r="U1896" s="416"/>
      <c r="V1896" s="416"/>
      <c r="W1896" s="416"/>
      <c r="X1896" s="416"/>
      <c r="Y1896" s="416"/>
      <c r="Z1896" s="416"/>
      <c r="AA1896" s="416"/>
      <c r="AB1896" s="416"/>
    </row>
    <row r="1897" spans="1:28" s="419" customFormat="1" x14ac:dyDescent="0.2">
      <c r="A1897" s="500"/>
      <c r="K1897" s="416"/>
      <c r="L1897" s="416"/>
      <c r="M1897" s="416"/>
      <c r="N1897" s="416"/>
      <c r="O1897" s="416"/>
      <c r="P1897" s="416"/>
      <c r="Q1897" s="416"/>
      <c r="R1897" s="416"/>
      <c r="S1897" s="416"/>
      <c r="T1897" s="416"/>
      <c r="U1897" s="416"/>
      <c r="V1897" s="416"/>
      <c r="W1897" s="416"/>
      <c r="X1897" s="416"/>
      <c r="Y1897" s="416"/>
      <c r="Z1897" s="416"/>
      <c r="AA1897" s="416"/>
      <c r="AB1897" s="416"/>
    </row>
    <row r="1898" spans="1:28" s="419" customFormat="1" x14ac:dyDescent="0.2">
      <c r="A1898" s="500"/>
      <c r="K1898" s="416"/>
      <c r="L1898" s="416"/>
      <c r="M1898" s="416"/>
      <c r="N1898" s="416"/>
      <c r="O1898" s="416"/>
      <c r="P1898" s="416"/>
      <c r="Q1898" s="416"/>
      <c r="R1898" s="416"/>
      <c r="S1898" s="416"/>
      <c r="T1898" s="416"/>
      <c r="U1898" s="416"/>
      <c r="V1898" s="416"/>
      <c r="W1898" s="416"/>
      <c r="X1898" s="416"/>
      <c r="Y1898" s="416"/>
      <c r="Z1898" s="416"/>
      <c r="AA1898" s="416"/>
      <c r="AB1898" s="416"/>
    </row>
    <row r="1899" spans="1:28" s="419" customFormat="1" x14ac:dyDescent="0.2">
      <c r="A1899" s="500"/>
      <c r="K1899" s="416"/>
      <c r="L1899" s="416"/>
      <c r="M1899" s="416"/>
      <c r="N1899" s="416"/>
      <c r="O1899" s="416"/>
      <c r="P1899" s="416"/>
      <c r="Q1899" s="416"/>
      <c r="R1899" s="416"/>
      <c r="S1899" s="416"/>
      <c r="T1899" s="416"/>
      <c r="U1899" s="416"/>
      <c r="V1899" s="416"/>
      <c r="W1899" s="416"/>
      <c r="X1899" s="416"/>
      <c r="Y1899" s="416"/>
      <c r="Z1899" s="416"/>
      <c r="AA1899" s="416"/>
      <c r="AB1899" s="416"/>
    </row>
    <row r="1900" spans="1:28" s="419" customFormat="1" x14ac:dyDescent="0.2">
      <c r="A1900" s="500"/>
      <c r="K1900" s="416"/>
      <c r="L1900" s="416"/>
      <c r="M1900" s="416"/>
      <c r="N1900" s="416"/>
      <c r="O1900" s="416"/>
      <c r="P1900" s="416"/>
      <c r="Q1900" s="416"/>
      <c r="R1900" s="416"/>
      <c r="S1900" s="416"/>
      <c r="T1900" s="416"/>
      <c r="U1900" s="416"/>
      <c r="V1900" s="416"/>
      <c r="W1900" s="416"/>
      <c r="X1900" s="416"/>
      <c r="Y1900" s="416"/>
      <c r="Z1900" s="416"/>
      <c r="AA1900" s="416"/>
      <c r="AB1900" s="416"/>
    </row>
    <row r="1901" spans="1:28" s="419" customFormat="1" x14ac:dyDescent="0.2">
      <c r="A1901" s="500"/>
      <c r="K1901" s="416"/>
      <c r="L1901" s="416"/>
      <c r="M1901" s="416"/>
      <c r="N1901" s="416"/>
      <c r="O1901" s="416"/>
      <c r="P1901" s="416"/>
      <c r="Q1901" s="416"/>
      <c r="R1901" s="416"/>
      <c r="S1901" s="416"/>
      <c r="T1901" s="416"/>
      <c r="U1901" s="416"/>
      <c r="V1901" s="416"/>
      <c r="W1901" s="416"/>
      <c r="X1901" s="416"/>
      <c r="Y1901" s="416"/>
      <c r="Z1901" s="416"/>
      <c r="AA1901" s="416"/>
      <c r="AB1901" s="416"/>
    </row>
    <row r="1902" spans="1:28" s="419" customFormat="1" x14ac:dyDescent="0.2">
      <c r="A1902" s="500"/>
      <c r="K1902" s="416"/>
      <c r="L1902" s="416"/>
      <c r="M1902" s="416"/>
      <c r="N1902" s="416"/>
      <c r="O1902" s="416"/>
      <c r="P1902" s="416"/>
      <c r="Q1902" s="416"/>
      <c r="R1902" s="416"/>
      <c r="S1902" s="416"/>
      <c r="T1902" s="416"/>
      <c r="U1902" s="416"/>
      <c r="V1902" s="416"/>
      <c r="W1902" s="416"/>
      <c r="X1902" s="416"/>
      <c r="Y1902" s="416"/>
      <c r="Z1902" s="416"/>
      <c r="AA1902" s="416"/>
      <c r="AB1902" s="416"/>
    </row>
    <row r="1903" spans="1:28" s="419" customFormat="1" x14ac:dyDescent="0.2">
      <c r="A1903" s="500"/>
      <c r="K1903" s="416"/>
      <c r="L1903" s="416"/>
      <c r="M1903" s="416"/>
      <c r="N1903" s="416"/>
      <c r="O1903" s="416"/>
      <c r="P1903" s="416"/>
      <c r="Q1903" s="416"/>
      <c r="R1903" s="416"/>
      <c r="S1903" s="416"/>
      <c r="T1903" s="416"/>
      <c r="U1903" s="416"/>
      <c r="V1903" s="416"/>
      <c r="W1903" s="416"/>
      <c r="X1903" s="416"/>
      <c r="Y1903" s="416"/>
      <c r="Z1903" s="416"/>
      <c r="AA1903" s="416"/>
      <c r="AB1903" s="416"/>
    </row>
    <row r="1904" spans="1:28" s="419" customFormat="1" x14ac:dyDescent="0.2">
      <c r="A1904" s="500"/>
      <c r="K1904" s="416"/>
      <c r="L1904" s="416"/>
      <c r="M1904" s="416"/>
      <c r="N1904" s="416"/>
      <c r="O1904" s="416"/>
      <c r="P1904" s="416"/>
      <c r="Q1904" s="416"/>
      <c r="R1904" s="416"/>
      <c r="S1904" s="416"/>
      <c r="T1904" s="416"/>
      <c r="U1904" s="416"/>
      <c r="V1904" s="416"/>
      <c r="W1904" s="416"/>
      <c r="X1904" s="416"/>
      <c r="Y1904" s="416"/>
      <c r="Z1904" s="416"/>
      <c r="AA1904" s="416"/>
      <c r="AB1904" s="416"/>
    </row>
    <row r="1905" spans="1:28" s="419" customFormat="1" x14ac:dyDescent="0.2">
      <c r="A1905" s="500"/>
      <c r="K1905" s="416"/>
      <c r="L1905" s="416"/>
      <c r="M1905" s="416"/>
      <c r="N1905" s="416"/>
      <c r="O1905" s="416"/>
      <c r="P1905" s="416"/>
      <c r="Q1905" s="416"/>
      <c r="R1905" s="416"/>
      <c r="S1905" s="416"/>
      <c r="T1905" s="416"/>
      <c r="U1905" s="416"/>
      <c r="V1905" s="416"/>
      <c r="W1905" s="416"/>
      <c r="X1905" s="416"/>
      <c r="Y1905" s="416"/>
      <c r="Z1905" s="416"/>
      <c r="AA1905" s="416"/>
      <c r="AB1905" s="416"/>
    </row>
    <row r="1906" spans="1:28" s="419" customFormat="1" x14ac:dyDescent="0.2">
      <c r="A1906" s="500"/>
      <c r="K1906" s="416"/>
      <c r="L1906" s="416"/>
      <c r="M1906" s="416"/>
      <c r="N1906" s="416"/>
      <c r="O1906" s="416"/>
      <c r="P1906" s="416"/>
      <c r="Q1906" s="416"/>
      <c r="R1906" s="416"/>
      <c r="S1906" s="416"/>
      <c r="T1906" s="416"/>
      <c r="U1906" s="416"/>
      <c r="V1906" s="416"/>
      <c r="W1906" s="416"/>
      <c r="X1906" s="416"/>
      <c r="Y1906" s="416"/>
      <c r="Z1906" s="416"/>
      <c r="AA1906" s="416"/>
      <c r="AB1906" s="416"/>
    </row>
    <row r="1907" spans="1:28" s="419" customFormat="1" x14ac:dyDescent="0.2">
      <c r="A1907" s="500"/>
      <c r="K1907" s="416"/>
      <c r="L1907" s="416"/>
      <c r="M1907" s="416"/>
      <c r="N1907" s="416"/>
      <c r="O1907" s="416"/>
      <c r="P1907" s="416"/>
      <c r="Q1907" s="416"/>
      <c r="R1907" s="416"/>
      <c r="S1907" s="416"/>
      <c r="T1907" s="416"/>
      <c r="U1907" s="416"/>
      <c r="V1907" s="416"/>
      <c r="W1907" s="416"/>
      <c r="X1907" s="416"/>
      <c r="Y1907" s="416"/>
      <c r="Z1907" s="416"/>
      <c r="AA1907" s="416"/>
      <c r="AB1907" s="416"/>
    </row>
    <row r="1908" spans="1:28" s="419" customFormat="1" x14ac:dyDescent="0.2">
      <c r="A1908" s="500"/>
      <c r="K1908" s="416"/>
      <c r="L1908" s="416"/>
      <c r="M1908" s="416"/>
      <c r="N1908" s="416"/>
      <c r="O1908" s="416"/>
      <c r="P1908" s="416"/>
      <c r="Q1908" s="416"/>
      <c r="R1908" s="416"/>
      <c r="S1908" s="416"/>
      <c r="T1908" s="416"/>
      <c r="U1908" s="416"/>
      <c r="V1908" s="416"/>
      <c r="W1908" s="416"/>
      <c r="X1908" s="416"/>
      <c r="Y1908" s="416"/>
      <c r="Z1908" s="416"/>
      <c r="AA1908" s="416"/>
      <c r="AB1908" s="416"/>
    </row>
    <row r="1909" spans="1:28" s="419" customFormat="1" x14ac:dyDescent="0.2">
      <c r="A1909" s="500"/>
      <c r="K1909" s="416"/>
      <c r="L1909" s="416"/>
      <c r="M1909" s="416"/>
      <c r="N1909" s="416"/>
      <c r="O1909" s="416"/>
      <c r="P1909" s="416"/>
      <c r="Q1909" s="416"/>
      <c r="R1909" s="416"/>
      <c r="S1909" s="416"/>
      <c r="T1909" s="416"/>
      <c r="U1909" s="416"/>
      <c r="V1909" s="416"/>
      <c r="W1909" s="416"/>
      <c r="X1909" s="416"/>
      <c r="Y1909" s="416"/>
      <c r="Z1909" s="416"/>
      <c r="AA1909" s="416"/>
      <c r="AB1909" s="416"/>
    </row>
    <row r="1910" spans="1:28" s="419" customFormat="1" x14ac:dyDescent="0.2">
      <c r="A1910" s="500"/>
      <c r="K1910" s="416"/>
      <c r="L1910" s="416"/>
      <c r="M1910" s="416"/>
      <c r="N1910" s="416"/>
      <c r="O1910" s="416"/>
      <c r="P1910" s="416"/>
      <c r="Q1910" s="416"/>
      <c r="R1910" s="416"/>
      <c r="S1910" s="416"/>
      <c r="T1910" s="416"/>
      <c r="U1910" s="416"/>
      <c r="V1910" s="416"/>
      <c r="W1910" s="416"/>
      <c r="X1910" s="416"/>
      <c r="Y1910" s="416"/>
      <c r="Z1910" s="416"/>
      <c r="AA1910" s="416"/>
      <c r="AB1910" s="416"/>
    </row>
    <row r="1911" spans="1:28" s="419" customFormat="1" x14ac:dyDescent="0.2">
      <c r="A1911" s="500"/>
      <c r="K1911" s="416"/>
      <c r="L1911" s="416"/>
      <c r="M1911" s="416"/>
      <c r="N1911" s="416"/>
      <c r="O1911" s="416"/>
      <c r="P1911" s="416"/>
      <c r="Q1911" s="416"/>
      <c r="R1911" s="416"/>
      <c r="S1911" s="416"/>
      <c r="T1911" s="416"/>
      <c r="U1911" s="416"/>
      <c r="V1911" s="416"/>
      <c r="W1911" s="416"/>
      <c r="X1911" s="416"/>
      <c r="Y1911" s="416"/>
      <c r="Z1911" s="416"/>
      <c r="AA1911" s="416"/>
      <c r="AB1911" s="416"/>
    </row>
    <row r="1912" spans="1:28" s="419" customFormat="1" x14ac:dyDescent="0.2">
      <c r="A1912" s="500"/>
      <c r="K1912" s="416"/>
      <c r="L1912" s="416"/>
      <c r="M1912" s="416"/>
      <c r="N1912" s="416"/>
      <c r="O1912" s="416"/>
      <c r="P1912" s="416"/>
      <c r="Q1912" s="416"/>
      <c r="R1912" s="416"/>
      <c r="S1912" s="416"/>
      <c r="T1912" s="416"/>
      <c r="U1912" s="416"/>
      <c r="V1912" s="416"/>
      <c r="W1912" s="416"/>
      <c r="X1912" s="416"/>
      <c r="Y1912" s="416"/>
      <c r="Z1912" s="416"/>
      <c r="AA1912" s="416"/>
      <c r="AB1912" s="416"/>
    </row>
    <row r="1913" spans="1:28" s="419" customFormat="1" x14ac:dyDescent="0.2">
      <c r="A1913" s="500"/>
      <c r="K1913" s="416"/>
      <c r="L1913" s="416"/>
      <c r="M1913" s="416"/>
      <c r="N1913" s="416"/>
      <c r="O1913" s="416"/>
      <c r="P1913" s="416"/>
      <c r="Q1913" s="416"/>
      <c r="R1913" s="416"/>
      <c r="S1913" s="416"/>
      <c r="T1913" s="416"/>
      <c r="U1913" s="416"/>
      <c r="V1913" s="416"/>
      <c r="W1913" s="416"/>
      <c r="X1913" s="416"/>
      <c r="Y1913" s="416"/>
      <c r="Z1913" s="416"/>
      <c r="AA1913" s="416"/>
      <c r="AB1913" s="416"/>
    </row>
    <row r="1914" spans="1:28" s="419" customFormat="1" x14ac:dyDescent="0.2">
      <c r="A1914" s="500"/>
      <c r="K1914" s="416"/>
      <c r="L1914" s="416"/>
      <c r="M1914" s="416"/>
      <c r="N1914" s="416"/>
      <c r="O1914" s="416"/>
      <c r="P1914" s="416"/>
      <c r="Q1914" s="416"/>
      <c r="R1914" s="416"/>
      <c r="S1914" s="416"/>
      <c r="T1914" s="416"/>
      <c r="U1914" s="416"/>
      <c r="V1914" s="416"/>
      <c r="W1914" s="416"/>
      <c r="X1914" s="416"/>
      <c r="Y1914" s="416"/>
      <c r="Z1914" s="416"/>
      <c r="AA1914" s="416"/>
      <c r="AB1914" s="416"/>
    </row>
    <row r="1915" spans="1:28" s="419" customFormat="1" x14ac:dyDescent="0.2">
      <c r="A1915" s="500"/>
      <c r="K1915" s="416"/>
      <c r="L1915" s="416"/>
      <c r="M1915" s="416"/>
      <c r="N1915" s="416"/>
      <c r="O1915" s="416"/>
      <c r="P1915" s="416"/>
      <c r="Q1915" s="416"/>
      <c r="R1915" s="416"/>
      <c r="S1915" s="416"/>
      <c r="T1915" s="416"/>
      <c r="U1915" s="416"/>
      <c r="V1915" s="416"/>
      <c r="W1915" s="416"/>
      <c r="X1915" s="416"/>
      <c r="Y1915" s="416"/>
      <c r="Z1915" s="416"/>
      <c r="AA1915" s="416"/>
      <c r="AB1915" s="416"/>
    </row>
    <row r="1916" spans="1:28" s="419" customFormat="1" x14ac:dyDescent="0.2">
      <c r="A1916" s="500"/>
      <c r="K1916" s="416"/>
      <c r="L1916" s="416"/>
      <c r="M1916" s="416"/>
      <c r="N1916" s="416"/>
      <c r="O1916" s="416"/>
      <c r="P1916" s="416"/>
      <c r="Q1916" s="416"/>
      <c r="R1916" s="416"/>
      <c r="S1916" s="416"/>
      <c r="T1916" s="416"/>
      <c r="U1916" s="416"/>
      <c r="V1916" s="416"/>
      <c r="W1916" s="416"/>
      <c r="X1916" s="416"/>
      <c r="Y1916" s="416"/>
      <c r="Z1916" s="416"/>
      <c r="AA1916" s="416"/>
      <c r="AB1916" s="416"/>
    </row>
    <row r="1917" spans="1:28" s="419" customFormat="1" x14ac:dyDescent="0.2">
      <c r="A1917" s="500"/>
      <c r="K1917" s="416"/>
      <c r="L1917" s="416"/>
      <c r="M1917" s="416"/>
      <c r="N1917" s="416"/>
      <c r="O1917" s="416"/>
      <c r="P1917" s="416"/>
      <c r="Q1917" s="416"/>
      <c r="R1917" s="416"/>
      <c r="S1917" s="416"/>
      <c r="T1917" s="416"/>
      <c r="U1917" s="416"/>
      <c r="V1917" s="416"/>
      <c r="W1917" s="416"/>
      <c r="X1917" s="416"/>
      <c r="Y1917" s="416"/>
      <c r="Z1917" s="416"/>
      <c r="AA1917" s="416"/>
      <c r="AB1917" s="416"/>
    </row>
    <row r="1918" spans="1:28" s="419" customFormat="1" x14ac:dyDescent="0.2">
      <c r="A1918" s="500"/>
      <c r="K1918" s="416"/>
      <c r="L1918" s="416"/>
      <c r="M1918" s="416"/>
      <c r="N1918" s="416"/>
      <c r="O1918" s="416"/>
      <c r="P1918" s="416"/>
      <c r="Q1918" s="416"/>
      <c r="R1918" s="416"/>
      <c r="S1918" s="416"/>
      <c r="T1918" s="416"/>
      <c r="U1918" s="416"/>
      <c r="V1918" s="416"/>
      <c r="W1918" s="416"/>
      <c r="X1918" s="416"/>
      <c r="Y1918" s="416"/>
      <c r="Z1918" s="416"/>
      <c r="AA1918" s="416"/>
      <c r="AB1918" s="416"/>
    </row>
    <row r="1919" spans="1:28" s="419" customFormat="1" x14ac:dyDescent="0.2">
      <c r="A1919" s="500"/>
      <c r="K1919" s="416"/>
      <c r="L1919" s="416"/>
      <c r="M1919" s="416"/>
      <c r="N1919" s="416"/>
      <c r="O1919" s="416"/>
      <c r="P1919" s="416"/>
      <c r="Q1919" s="416"/>
      <c r="R1919" s="416"/>
      <c r="S1919" s="416"/>
      <c r="T1919" s="416"/>
      <c r="U1919" s="416"/>
      <c r="V1919" s="416"/>
      <c r="W1919" s="416"/>
      <c r="X1919" s="416"/>
      <c r="Y1919" s="416"/>
      <c r="Z1919" s="416"/>
      <c r="AA1919" s="416"/>
      <c r="AB1919" s="416"/>
    </row>
    <row r="1920" spans="1:28" s="419" customFormat="1" x14ac:dyDescent="0.2">
      <c r="A1920" s="500"/>
      <c r="K1920" s="416"/>
      <c r="L1920" s="416"/>
      <c r="M1920" s="416"/>
      <c r="N1920" s="416"/>
      <c r="O1920" s="416"/>
      <c r="P1920" s="416"/>
      <c r="Q1920" s="416"/>
      <c r="R1920" s="416"/>
      <c r="S1920" s="416"/>
      <c r="T1920" s="416"/>
      <c r="U1920" s="416"/>
      <c r="V1920" s="416"/>
      <c r="W1920" s="416"/>
      <c r="X1920" s="416"/>
      <c r="Y1920" s="416"/>
      <c r="Z1920" s="416"/>
      <c r="AA1920" s="416"/>
      <c r="AB1920" s="416"/>
    </row>
    <row r="1921" spans="1:28" s="419" customFormat="1" x14ac:dyDescent="0.2">
      <c r="A1921" s="500"/>
      <c r="K1921" s="416"/>
      <c r="L1921" s="416"/>
      <c r="M1921" s="416"/>
      <c r="N1921" s="416"/>
      <c r="O1921" s="416"/>
      <c r="P1921" s="416"/>
      <c r="Q1921" s="416"/>
      <c r="R1921" s="416"/>
      <c r="S1921" s="416"/>
      <c r="T1921" s="416"/>
      <c r="U1921" s="416"/>
      <c r="V1921" s="416"/>
      <c r="W1921" s="416"/>
      <c r="X1921" s="416"/>
      <c r="Y1921" s="416"/>
      <c r="Z1921" s="416"/>
      <c r="AA1921" s="416"/>
      <c r="AB1921" s="416"/>
    </row>
    <row r="1922" spans="1:28" s="419" customFormat="1" x14ac:dyDescent="0.2">
      <c r="A1922" s="500"/>
      <c r="K1922" s="416"/>
      <c r="L1922" s="416"/>
      <c r="M1922" s="416"/>
      <c r="N1922" s="416"/>
      <c r="O1922" s="416"/>
      <c r="P1922" s="416"/>
      <c r="Q1922" s="416"/>
      <c r="R1922" s="416"/>
      <c r="S1922" s="416"/>
      <c r="T1922" s="416"/>
      <c r="U1922" s="416"/>
      <c r="V1922" s="416"/>
      <c r="W1922" s="416"/>
      <c r="X1922" s="416"/>
      <c r="Y1922" s="416"/>
      <c r="Z1922" s="416"/>
      <c r="AA1922" s="416"/>
      <c r="AB1922" s="416"/>
    </row>
    <row r="1923" spans="1:28" s="419" customFormat="1" x14ac:dyDescent="0.2">
      <c r="A1923" s="500"/>
      <c r="K1923" s="416"/>
      <c r="L1923" s="416"/>
      <c r="M1923" s="416"/>
      <c r="N1923" s="416"/>
      <c r="O1923" s="416"/>
      <c r="P1923" s="416"/>
      <c r="Q1923" s="416"/>
      <c r="R1923" s="416"/>
      <c r="S1923" s="416"/>
      <c r="T1923" s="416"/>
      <c r="U1923" s="416"/>
      <c r="V1923" s="416"/>
      <c r="W1923" s="416"/>
      <c r="X1923" s="416"/>
      <c r="Y1923" s="416"/>
      <c r="Z1923" s="416"/>
      <c r="AA1923" s="416"/>
      <c r="AB1923" s="416"/>
    </row>
    <row r="1924" spans="1:28" s="419" customFormat="1" x14ac:dyDescent="0.2">
      <c r="A1924" s="500"/>
      <c r="K1924" s="416"/>
      <c r="L1924" s="416"/>
      <c r="M1924" s="416"/>
      <c r="N1924" s="416"/>
      <c r="O1924" s="416"/>
      <c r="P1924" s="416"/>
      <c r="Q1924" s="416"/>
      <c r="R1924" s="416"/>
      <c r="S1924" s="416"/>
      <c r="T1924" s="416"/>
      <c r="U1924" s="416"/>
      <c r="V1924" s="416"/>
      <c r="W1924" s="416"/>
      <c r="X1924" s="416"/>
      <c r="Y1924" s="416"/>
      <c r="Z1924" s="416"/>
      <c r="AA1924" s="416"/>
      <c r="AB1924" s="416"/>
    </row>
    <row r="1925" spans="1:28" s="419" customFormat="1" x14ac:dyDescent="0.2">
      <c r="A1925" s="500"/>
      <c r="K1925" s="416"/>
      <c r="L1925" s="416"/>
      <c r="M1925" s="416"/>
      <c r="N1925" s="416"/>
      <c r="O1925" s="416"/>
      <c r="P1925" s="416"/>
      <c r="Q1925" s="416"/>
      <c r="R1925" s="416"/>
      <c r="S1925" s="416"/>
      <c r="T1925" s="416"/>
      <c r="U1925" s="416"/>
      <c r="V1925" s="416"/>
      <c r="W1925" s="416"/>
      <c r="X1925" s="416"/>
      <c r="Y1925" s="416"/>
      <c r="Z1925" s="416"/>
      <c r="AA1925" s="416"/>
      <c r="AB1925" s="416"/>
    </row>
    <row r="1926" spans="1:28" s="419" customFormat="1" x14ac:dyDescent="0.2">
      <c r="A1926" s="500"/>
      <c r="K1926" s="416"/>
      <c r="L1926" s="416"/>
      <c r="M1926" s="416"/>
      <c r="N1926" s="416"/>
      <c r="O1926" s="416"/>
      <c r="P1926" s="416"/>
      <c r="Q1926" s="416"/>
      <c r="R1926" s="416"/>
      <c r="S1926" s="416"/>
      <c r="T1926" s="416"/>
      <c r="U1926" s="416"/>
      <c r="V1926" s="416"/>
      <c r="W1926" s="416"/>
      <c r="X1926" s="416"/>
      <c r="Y1926" s="416"/>
      <c r="Z1926" s="416"/>
      <c r="AA1926" s="416"/>
      <c r="AB1926" s="416"/>
    </row>
    <row r="1927" spans="1:28" s="419" customFormat="1" x14ac:dyDescent="0.2">
      <c r="A1927" s="500"/>
      <c r="K1927" s="416"/>
      <c r="L1927" s="416"/>
      <c r="M1927" s="416"/>
      <c r="N1927" s="416"/>
      <c r="O1927" s="416"/>
      <c r="P1927" s="416"/>
      <c r="Q1927" s="416"/>
      <c r="R1927" s="416"/>
      <c r="S1927" s="416"/>
      <c r="T1927" s="416"/>
      <c r="U1927" s="416"/>
      <c r="V1927" s="416"/>
      <c r="W1927" s="416"/>
      <c r="X1927" s="416"/>
      <c r="Y1927" s="416"/>
      <c r="Z1927" s="416"/>
      <c r="AA1927" s="416"/>
      <c r="AB1927" s="416"/>
    </row>
    <row r="1928" spans="1:28" s="419" customFormat="1" x14ac:dyDescent="0.2">
      <c r="A1928" s="500"/>
      <c r="K1928" s="416"/>
      <c r="L1928" s="416"/>
      <c r="M1928" s="416"/>
      <c r="N1928" s="416"/>
      <c r="O1928" s="416"/>
      <c r="P1928" s="416"/>
      <c r="Q1928" s="416"/>
      <c r="R1928" s="416"/>
      <c r="S1928" s="416"/>
      <c r="T1928" s="416"/>
      <c r="U1928" s="416"/>
      <c r="V1928" s="416"/>
      <c r="W1928" s="416"/>
      <c r="X1928" s="416"/>
      <c r="Y1928" s="416"/>
      <c r="Z1928" s="416"/>
      <c r="AA1928" s="416"/>
      <c r="AB1928" s="416"/>
    </row>
    <row r="1929" spans="1:28" s="419" customFormat="1" x14ac:dyDescent="0.2">
      <c r="A1929" s="500"/>
      <c r="K1929" s="416"/>
      <c r="L1929" s="416"/>
      <c r="M1929" s="416"/>
      <c r="N1929" s="416"/>
      <c r="O1929" s="416"/>
      <c r="P1929" s="416"/>
      <c r="Q1929" s="416"/>
      <c r="R1929" s="416"/>
      <c r="S1929" s="416"/>
      <c r="T1929" s="416"/>
      <c r="U1929" s="416"/>
      <c r="V1929" s="416"/>
      <c r="W1929" s="416"/>
      <c r="X1929" s="416"/>
      <c r="Y1929" s="416"/>
      <c r="Z1929" s="416"/>
      <c r="AA1929" s="416"/>
      <c r="AB1929" s="416"/>
    </row>
    <row r="1930" spans="1:28" s="419" customFormat="1" x14ac:dyDescent="0.2">
      <c r="A1930" s="500"/>
      <c r="K1930" s="416"/>
      <c r="L1930" s="416"/>
      <c r="M1930" s="416"/>
      <c r="N1930" s="416"/>
      <c r="O1930" s="416"/>
      <c r="P1930" s="416"/>
      <c r="Q1930" s="416"/>
      <c r="R1930" s="416"/>
      <c r="S1930" s="416"/>
      <c r="T1930" s="416"/>
      <c r="U1930" s="416"/>
      <c r="V1930" s="416"/>
      <c r="W1930" s="416"/>
      <c r="X1930" s="416"/>
      <c r="Y1930" s="416"/>
      <c r="Z1930" s="416"/>
      <c r="AA1930" s="416"/>
      <c r="AB1930" s="416"/>
    </row>
    <row r="1931" spans="1:28" s="419" customFormat="1" x14ac:dyDescent="0.2">
      <c r="A1931" s="500"/>
      <c r="K1931" s="416"/>
      <c r="L1931" s="416"/>
      <c r="M1931" s="416"/>
      <c r="N1931" s="416"/>
      <c r="O1931" s="416"/>
      <c r="P1931" s="416"/>
      <c r="Q1931" s="416"/>
      <c r="R1931" s="416"/>
      <c r="S1931" s="416"/>
      <c r="T1931" s="416"/>
      <c r="U1931" s="416"/>
      <c r="V1931" s="416"/>
      <c r="W1931" s="416"/>
      <c r="X1931" s="416"/>
      <c r="Y1931" s="416"/>
      <c r="Z1931" s="416"/>
      <c r="AA1931" s="416"/>
      <c r="AB1931" s="416"/>
    </row>
    <row r="1932" spans="1:28" s="419" customFormat="1" x14ac:dyDescent="0.2">
      <c r="A1932" s="500"/>
      <c r="K1932" s="416"/>
      <c r="L1932" s="416"/>
      <c r="M1932" s="416"/>
      <c r="N1932" s="416"/>
      <c r="O1932" s="416"/>
      <c r="P1932" s="416"/>
      <c r="Q1932" s="416"/>
      <c r="R1932" s="416"/>
      <c r="S1932" s="416"/>
      <c r="T1932" s="416"/>
      <c r="U1932" s="416"/>
      <c r="V1932" s="416"/>
      <c r="W1932" s="416"/>
      <c r="X1932" s="416"/>
      <c r="Y1932" s="416"/>
      <c r="Z1932" s="416"/>
      <c r="AA1932" s="416"/>
      <c r="AB1932" s="416"/>
    </row>
    <row r="1933" spans="1:28" s="419" customFormat="1" x14ac:dyDescent="0.2">
      <c r="A1933" s="500"/>
      <c r="K1933" s="416"/>
      <c r="L1933" s="416"/>
      <c r="M1933" s="416"/>
      <c r="N1933" s="416"/>
      <c r="O1933" s="416"/>
      <c r="P1933" s="416"/>
      <c r="Q1933" s="416"/>
      <c r="R1933" s="416"/>
      <c r="S1933" s="416"/>
      <c r="T1933" s="416"/>
      <c r="U1933" s="416"/>
      <c r="V1933" s="416"/>
      <c r="W1933" s="416"/>
      <c r="X1933" s="416"/>
      <c r="Y1933" s="416"/>
      <c r="Z1933" s="416"/>
      <c r="AA1933" s="416"/>
      <c r="AB1933" s="416"/>
    </row>
    <row r="1934" spans="1:28" s="419" customFormat="1" x14ac:dyDescent="0.2">
      <c r="A1934" s="500"/>
      <c r="K1934" s="416"/>
      <c r="L1934" s="416"/>
      <c r="M1934" s="416"/>
      <c r="N1934" s="416"/>
      <c r="O1934" s="416"/>
      <c r="P1934" s="416"/>
      <c r="Q1934" s="416"/>
      <c r="R1934" s="416"/>
      <c r="S1934" s="416"/>
      <c r="T1934" s="416"/>
      <c r="U1934" s="416"/>
      <c r="V1934" s="416"/>
      <c r="W1934" s="416"/>
      <c r="X1934" s="416"/>
      <c r="Y1934" s="416"/>
      <c r="Z1934" s="416"/>
      <c r="AA1934" s="416"/>
      <c r="AB1934" s="416"/>
    </row>
    <row r="1935" spans="1:28" s="419" customFormat="1" x14ac:dyDescent="0.2">
      <c r="A1935" s="500"/>
      <c r="K1935" s="416"/>
      <c r="L1935" s="416"/>
      <c r="M1935" s="416"/>
      <c r="N1935" s="416"/>
      <c r="O1935" s="416"/>
      <c r="P1935" s="416"/>
      <c r="Q1935" s="416"/>
      <c r="R1935" s="416"/>
      <c r="S1935" s="416"/>
      <c r="T1935" s="416"/>
      <c r="U1935" s="416"/>
      <c r="V1935" s="416"/>
      <c r="W1935" s="416"/>
      <c r="X1935" s="416"/>
      <c r="Y1935" s="416"/>
      <c r="Z1935" s="416"/>
      <c r="AA1935" s="416"/>
      <c r="AB1935" s="416"/>
    </row>
    <row r="1936" spans="1:28" s="419" customFormat="1" x14ac:dyDescent="0.2">
      <c r="A1936" s="500"/>
      <c r="K1936" s="416"/>
      <c r="L1936" s="416"/>
      <c r="M1936" s="416"/>
      <c r="N1936" s="416"/>
      <c r="O1936" s="416"/>
      <c r="P1936" s="416"/>
      <c r="Q1936" s="416"/>
      <c r="R1936" s="416"/>
      <c r="S1936" s="416"/>
      <c r="T1936" s="416"/>
      <c r="U1936" s="416"/>
      <c r="V1936" s="416"/>
      <c r="W1936" s="416"/>
      <c r="X1936" s="416"/>
      <c r="Y1936" s="416"/>
      <c r="Z1936" s="416"/>
      <c r="AA1936" s="416"/>
      <c r="AB1936" s="416"/>
    </row>
    <row r="1937" spans="1:28" s="419" customFormat="1" x14ac:dyDescent="0.2">
      <c r="A1937" s="500"/>
      <c r="K1937" s="416"/>
      <c r="L1937" s="416"/>
      <c r="M1937" s="416"/>
      <c r="N1937" s="416"/>
      <c r="O1937" s="416"/>
      <c r="P1937" s="416"/>
      <c r="Q1937" s="416"/>
      <c r="R1937" s="416"/>
      <c r="S1937" s="416"/>
      <c r="T1937" s="416"/>
      <c r="U1937" s="416"/>
      <c r="V1937" s="416"/>
      <c r="W1937" s="416"/>
      <c r="X1937" s="416"/>
      <c r="Y1937" s="416"/>
      <c r="Z1937" s="416"/>
      <c r="AA1937" s="416"/>
      <c r="AB1937" s="416"/>
    </row>
    <row r="1938" spans="1:28" s="419" customFormat="1" x14ac:dyDescent="0.2">
      <c r="A1938" s="500"/>
      <c r="K1938" s="416"/>
      <c r="L1938" s="416"/>
      <c r="M1938" s="416"/>
      <c r="N1938" s="416"/>
      <c r="O1938" s="416"/>
      <c r="P1938" s="416"/>
      <c r="Q1938" s="416"/>
      <c r="R1938" s="416"/>
      <c r="S1938" s="416"/>
      <c r="T1938" s="416"/>
      <c r="U1938" s="416"/>
      <c r="V1938" s="416"/>
      <c r="W1938" s="416"/>
      <c r="X1938" s="416"/>
      <c r="Y1938" s="416"/>
      <c r="Z1938" s="416"/>
      <c r="AA1938" s="416"/>
      <c r="AB1938" s="416"/>
    </row>
    <row r="1939" spans="1:28" s="419" customFormat="1" x14ac:dyDescent="0.2">
      <c r="A1939" s="500"/>
      <c r="K1939" s="416"/>
      <c r="L1939" s="416"/>
      <c r="M1939" s="416"/>
      <c r="N1939" s="416"/>
      <c r="O1939" s="416"/>
      <c r="P1939" s="416"/>
      <c r="Q1939" s="416"/>
      <c r="R1939" s="416"/>
      <c r="S1939" s="416"/>
      <c r="T1939" s="416"/>
      <c r="U1939" s="416"/>
      <c r="V1939" s="416"/>
      <c r="W1939" s="416"/>
      <c r="X1939" s="416"/>
      <c r="Y1939" s="416"/>
      <c r="Z1939" s="416"/>
      <c r="AA1939" s="416"/>
      <c r="AB1939" s="416"/>
    </row>
    <row r="1940" spans="1:28" s="419" customFormat="1" x14ac:dyDescent="0.2">
      <c r="A1940" s="500"/>
      <c r="K1940" s="416"/>
      <c r="L1940" s="416"/>
      <c r="M1940" s="416"/>
      <c r="N1940" s="416"/>
      <c r="O1940" s="416"/>
      <c r="P1940" s="416"/>
      <c r="Q1940" s="416"/>
      <c r="R1940" s="416"/>
      <c r="S1940" s="416"/>
      <c r="T1940" s="416"/>
      <c r="U1940" s="416"/>
      <c r="V1940" s="416"/>
      <c r="W1940" s="416"/>
      <c r="X1940" s="416"/>
      <c r="Y1940" s="416"/>
      <c r="Z1940" s="416"/>
      <c r="AA1940" s="416"/>
      <c r="AB1940" s="416"/>
    </row>
    <row r="1941" spans="1:28" s="419" customFormat="1" x14ac:dyDescent="0.2">
      <c r="A1941" s="500"/>
      <c r="K1941" s="416"/>
      <c r="L1941" s="416"/>
      <c r="M1941" s="416"/>
      <c r="N1941" s="416"/>
      <c r="O1941" s="416"/>
      <c r="P1941" s="416"/>
      <c r="Q1941" s="416"/>
      <c r="R1941" s="416"/>
      <c r="S1941" s="416"/>
      <c r="T1941" s="416"/>
      <c r="U1941" s="416"/>
      <c r="V1941" s="416"/>
      <c r="W1941" s="416"/>
      <c r="X1941" s="416"/>
      <c r="Y1941" s="416"/>
      <c r="Z1941" s="416"/>
      <c r="AA1941" s="416"/>
      <c r="AB1941" s="416"/>
    </row>
    <row r="1942" spans="1:28" s="419" customFormat="1" x14ac:dyDescent="0.2">
      <c r="A1942" s="500"/>
      <c r="K1942" s="416"/>
      <c r="L1942" s="416"/>
      <c r="M1942" s="416"/>
      <c r="N1942" s="416"/>
      <c r="O1942" s="416"/>
      <c r="P1942" s="416"/>
      <c r="Q1942" s="416"/>
      <c r="R1942" s="416"/>
      <c r="S1942" s="416"/>
      <c r="T1942" s="416"/>
      <c r="U1942" s="416"/>
      <c r="V1942" s="416"/>
      <c r="W1942" s="416"/>
      <c r="X1942" s="416"/>
      <c r="Y1942" s="416"/>
      <c r="Z1942" s="416"/>
      <c r="AA1942" s="416"/>
      <c r="AB1942" s="416"/>
    </row>
    <row r="1943" spans="1:28" s="419" customFormat="1" x14ac:dyDescent="0.2">
      <c r="A1943" s="500"/>
      <c r="K1943" s="416"/>
      <c r="L1943" s="416"/>
      <c r="M1943" s="416"/>
      <c r="N1943" s="416"/>
      <c r="O1943" s="416"/>
      <c r="P1943" s="416"/>
      <c r="Q1943" s="416"/>
      <c r="R1943" s="416"/>
      <c r="S1943" s="416"/>
      <c r="T1943" s="416"/>
      <c r="U1943" s="416"/>
      <c r="V1943" s="416"/>
      <c r="W1943" s="416"/>
      <c r="X1943" s="416"/>
      <c r="Y1943" s="416"/>
      <c r="Z1943" s="416"/>
      <c r="AA1943" s="416"/>
      <c r="AB1943" s="416"/>
    </row>
    <row r="1944" spans="1:28" s="419" customFormat="1" x14ac:dyDescent="0.2">
      <c r="A1944" s="500"/>
      <c r="K1944" s="416"/>
      <c r="L1944" s="416"/>
      <c r="M1944" s="416"/>
      <c r="N1944" s="416"/>
      <c r="O1944" s="416"/>
      <c r="P1944" s="416"/>
      <c r="Q1944" s="416"/>
      <c r="R1944" s="416"/>
      <c r="S1944" s="416"/>
      <c r="T1944" s="416"/>
      <c r="U1944" s="416"/>
      <c r="V1944" s="416"/>
      <c r="W1944" s="416"/>
      <c r="X1944" s="416"/>
      <c r="Y1944" s="416"/>
      <c r="Z1944" s="416"/>
      <c r="AA1944" s="416"/>
      <c r="AB1944" s="416"/>
    </row>
    <row r="1945" spans="1:28" s="419" customFormat="1" x14ac:dyDescent="0.2">
      <c r="A1945" s="500"/>
      <c r="K1945" s="416"/>
      <c r="L1945" s="416"/>
      <c r="M1945" s="416"/>
      <c r="N1945" s="416"/>
      <c r="O1945" s="416"/>
      <c r="P1945" s="416"/>
      <c r="Q1945" s="416"/>
      <c r="R1945" s="416"/>
      <c r="S1945" s="416"/>
      <c r="T1945" s="416"/>
      <c r="U1945" s="416"/>
      <c r="V1945" s="416"/>
      <c r="W1945" s="416"/>
      <c r="X1945" s="416"/>
      <c r="Y1945" s="416"/>
      <c r="Z1945" s="416"/>
      <c r="AA1945" s="416"/>
      <c r="AB1945" s="416"/>
    </row>
    <row r="1946" spans="1:28" s="419" customFormat="1" x14ac:dyDescent="0.2">
      <c r="A1946" s="500"/>
      <c r="K1946" s="416"/>
      <c r="L1946" s="416"/>
      <c r="M1946" s="416"/>
      <c r="N1946" s="416"/>
      <c r="O1946" s="416"/>
      <c r="P1946" s="416"/>
      <c r="Q1946" s="416"/>
      <c r="R1946" s="416"/>
      <c r="S1946" s="416"/>
      <c r="T1946" s="416"/>
      <c r="U1946" s="416"/>
      <c r="V1946" s="416"/>
      <c r="W1946" s="416"/>
      <c r="X1946" s="416"/>
      <c r="Y1946" s="416"/>
      <c r="Z1946" s="416"/>
      <c r="AA1946" s="416"/>
      <c r="AB1946" s="416"/>
    </row>
    <row r="1947" spans="1:28" s="419" customFormat="1" x14ac:dyDescent="0.2">
      <c r="A1947" s="500"/>
      <c r="K1947" s="416"/>
      <c r="L1947" s="416"/>
      <c r="M1947" s="416"/>
      <c r="N1947" s="416"/>
      <c r="O1947" s="416"/>
      <c r="P1947" s="416"/>
      <c r="Q1947" s="416"/>
      <c r="R1947" s="416"/>
      <c r="S1947" s="416"/>
      <c r="T1947" s="416"/>
      <c r="U1947" s="416"/>
      <c r="V1947" s="416"/>
      <c r="W1947" s="416"/>
      <c r="X1947" s="416"/>
      <c r="Y1947" s="416"/>
      <c r="Z1947" s="416"/>
      <c r="AA1947" s="416"/>
      <c r="AB1947" s="416"/>
    </row>
    <row r="1948" spans="1:28" s="419" customFormat="1" x14ac:dyDescent="0.2">
      <c r="A1948" s="500"/>
      <c r="K1948" s="416"/>
      <c r="L1948" s="416"/>
      <c r="M1948" s="416"/>
      <c r="N1948" s="416"/>
      <c r="O1948" s="416"/>
      <c r="P1948" s="416"/>
      <c r="Q1948" s="416"/>
      <c r="R1948" s="416"/>
      <c r="S1948" s="416"/>
      <c r="T1948" s="416"/>
      <c r="U1948" s="416"/>
      <c r="V1948" s="416"/>
      <c r="W1948" s="416"/>
      <c r="X1948" s="416"/>
      <c r="Y1948" s="416"/>
      <c r="Z1948" s="416"/>
      <c r="AA1948" s="416"/>
      <c r="AB1948" s="416"/>
    </row>
    <row r="1949" spans="1:28" s="419" customFormat="1" x14ac:dyDescent="0.2">
      <c r="A1949" s="500"/>
      <c r="K1949" s="416"/>
      <c r="L1949" s="416"/>
      <c r="M1949" s="416"/>
      <c r="N1949" s="416"/>
      <c r="O1949" s="416"/>
      <c r="P1949" s="416"/>
      <c r="Q1949" s="416"/>
      <c r="R1949" s="416"/>
      <c r="S1949" s="416"/>
      <c r="T1949" s="416"/>
      <c r="U1949" s="416"/>
      <c r="V1949" s="416"/>
      <c r="W1949" s="416"/>
      <c r="X1949" s="416"/>
      <c r="Y1949" s="416"/>
      <c r="Z1949" s="416"/>
      <c r="AA1949" s="416"/>
      <c r="AB1949" s="416"/>
    </row>
    <row r="1950" spans="1:28" s="419" customFormat="1" x14ac:dyDescent="0.2">
      <c r="A1950" s="500"/>
      <c r="K1950" s="416"/>
      <c r="L1950" s="416"/>
      <c r="M1950" s="416"/>
      <c r="N1950" s="416"/>
      <c r="O1950" s="416"/>
      <c r="P1950" s="416"/>
      <c r="Q1950" s="416"/>
      <c r="R1950" s="416"/>
      <c r="S1950" s="416"/>
      <c r="T1950" s="416"/>
      <c r="U1950" s="416"/>
      <c r="V1950" s="416"/>
      <c r="W1950" s="416"/>
      <c r="X1950" s="416"/>
      <c r="Y1950" s="416"/>
      <c r="Z1950" s="416"/>
      <c r="AA1950" s="416"/>
      <c r="AB1950" s="416"/>
    </row>
    <row r="1951" spans="1:28" s="419" customFormat="1" x14ac:dyDescent="0.2">
      <c r="A1951" s="500"/>
      <c r="K1951" s="416"/>
      <c r="L1951" s="416"/>
      <c r="M1951" s="416"/>
      <c r="N1951" s="416"/>
      <c r="O1951" s="416"/>
      <c r="P1951" s="416"/>
      <c r="Q1951" s="416"/>
      <c r="R1951" s="416"/>
      <c r="S1951" s="416"/>
      <c r="T1951" s="416"/>
      <c r="U1951" s="416"/>
      <c r="V1951" s="416"/>
      <c r="W1951" s="416"/>
      <c r="X1951" s="416"/>
      <c r="Y1951" s="416"/>
      <c r="Z1951" s="416"/>
      <c r="AA1951" s="416"/>
      <c r="AB1951" s="416"/>
    </row>
    <row r="1952" spans="1:28" s="419" customFormat="1" x14ac:dyDescent="0.2">
      <c r="A1952" s="500"/>
      <c r="K1952" s="416"/>
      <c r="L1952" s="416"/>
      <c r="M1952" s="416"/>
      <c r="N1952" s="416"/>
      <c r="O1952" s="416"/>
      <c r="P1952" s="416"/>
      <c r="Q1952" s="416"/>
      <c r="R1952" s="416"/>
      <c r="S1952" s="416"/>
      <c r="T1952" s="416"/>
      <c r="U1952" s="416"/>
      <c r="V1952" s="416"/>
      <c r="W1952" s="416"/>
      <c r="X1952" s="416"/>
      <c r="Y1952" s="416"/>
      <c r="Z1952" s="416"/>
      <c r="AA1952" s="416"/>
      <c r="AB1952" s="416"/>
    </row>
    <row r="1953" spans="1:28" s="419" customFormat="1" x14ac:dyDescent="0.2">
      <c r="A1953" s="500"/>
      <c r="K1953" s="416"/>
      <c r="L1953" s="416"/>
      <c r="M1953" s="416"/>
      <c r="N1953" s="416"/>
      <c r="O1953" s="416"/>
      <c r="P1953" s="416"/>
      <c r="Q1953" s="416"/>
      <c r="R1953" s="416"/>
      <c r="S1953" s="416"/>
      <c r="T1953" s="416"/>
      <c r="U1953" s="416"/>
      <c r="V1953" s="416"/>
      <c r="W1953" s="416"/>
      <c r="X1953" s="416"/>
      <c r="Y1953" s="416"/>
      <c r="Z1953" s="416"/>
      <c r="AA1953" s="416"/>
      <c r="AB1953" s="416"/>
    </row>
    <row r="1954" spans="1:28" s="419" customFormat="1" x14ac:dyDescent="0.2">
      <c r="A1954" s="500"/>
      <c r="K1954" s="416"/>
      <c r="L1954" s="416"/>
      <c r="M1954" s="416"/>
      <c r="N1954" s="416"/>
      <c r="O1954" s="416"/>
      <c r="P1954" s="416"/>
      <c r="Q1954" s="416"/>
      <c r="R1954" s="416"/>
      <c r="S1954" s="416"/>
      <c r="T1954" s="416"/>
      <c r="U1954" s="416"/>
      <c r="V1954" s="416"/>
      <c r="W1954" s="416"/>
      <c r="X1954" s="416"/>
      <c r="Y1954" s="416"/>
      <c r="Z1954" s="416"/>
      <c r="AA1954" s="416"/>
      <c r="AB1954" s="416"/>
    </row>
    <row r="1955" spans="1:28" s="419" customFormat="1" x14ac:dyDescent="0.2">
      <c r="A1955" s="500"/>
      <c r="K1955" s="416"/>
      <c r="L1955" s="416"/>
      <c r="M1955" s="416"/>
      <c r="N1955" s="416"/>
      <c r="O1955" s="416"/>
      <c r="P1955" s="416"/>
      <c r="Q1955" s="416"/>
      <c r="R1955" s="416"/>
      <c r="S1955" s="416"/>
      <c r="T1955" s="416"/>
      <c r="U1955" s="416"/>
      <c r="V1955" s="416"/>
      <c r="W1955" s="416"/>
      <c r="X1955" s="416"/>
      <c r="Y1955" s="416"/>
      <c r="Z1955" s="416"/>
      <c r="AA1955" s="416"/>
      <c r="AB1955" s="416"/>
    </row>
    <row r="1956" spans="1:28" s="419" customFormat="1" x14ac:dyDescent="0.2">
      <c r="A1956" s="500"/>
      <c r="K1956" s="416"/>
      <c r="L1956" s="416"/>
      <c r="M1956" s="416"/>
      <c r="N1956" s="416"/>
      <c r="O1956" s="416"/>
      <c r="P1956" s="416"/>
      <c r="Q1956" s="416"/>
      <c r="R1956" s="416"/>
      <c r="S1956" s="416"/>
      <c r="T1956" s="416"/>
      <c r="U1956" s="416"/>
      <c r="V1956" s="416"/>
      <c r="W1956" s="416"/>
      <c r="X1956" s="416"/>
      <c r="Y1956" s="416"/>
      <c r="Z1956" s="416"/>
      <c r="AA1956" s="416"/>
      <c r="AB1956" s="416"/>
    </row>
    <row r="1957" spans="1:28" s="419" customFormat="1" x14ac:dyDescent="0.2">
      <c r="A1957" s="500"/>
      <c r="K1957" s="416"/>
      <c r="L1957" s="416"/>
      <c r="M1957" s="416"/>
      <c r="N1957" s="416"/>
      <c r="O1957" s="416"/>
      <c r="P1957" s="416"/>
      <c r="Q1957" s="416"/>
      <c r="R1957" s="416"/>
      <c r="S1957" s="416"/>
      <c r="T1957" s="416"/>
      <c r="U1957" s="416"/>
      <c r="V1957" s="416"/>
      <c r="W1957" s="416"/>
      <c r="X1957" s="416"/>
      <c r="Y1957" s="416"/>
      <c r="Z1957" s="416"/>
      <c r="AA1957" s="416"/>
      <c r="AB1957" s="416"/>
    </row>
    <row r="1958" spans="1:28" s="419" customFormat="1" x14ac:dyDescent="0.2">
      <c r="A1958" s="500"/>
      <c r="K1958" s="416"/>
      <c r="L1958" s="416"/>
      <c r="M1958" s="416"/>
      <c r="N1958" s="416"/>
      <c r="O1958" s="416"/>
      <c r="P1958" s="416"/>
      <c r="Q1958" s="416"/>
      <c r="R1958" s="416"/>
      <c r="S1958" s="416"/>
      <c r="T1958" s="416"/>
      <c r="U1958" s="416"/>
      <c r="V1958" s="416"/>
      <c r="W1958" s="416"/>
      <c r="X1958" s="416"/>
      <c r="Y1958" s="416"/>
      <c r="Z1958" s="416"/>
      <c r="AA1958" s="416"/>
      <c r="AB1958" s="416"/>
    </row>
    <row r="1959" spans="1:28" s="419" customFormat="1" x14ac:dyDescent="0.2">
      <c r="A1959" s="500"/>
      <c r="K1959" s="416"/>
      <c r="L1959" s="416"/>
      <c r="M1959" s="416"/>
      <c r="N1959" s="416"/>
      <c r="O1959" s="416"/>
      <c r="P1959" s="416"/>
      <c r="Q1959" s="416"/>
      <c r="R1959" s="416"/>
      <c r="S1959" s="416"/>
      <c r="T1959" s="416"/>
      <c r="U1959" s="416"/>
      <c r="V1959" s="416"/>
      <c r="W1959" s="416"/>
      <c r="X1959" s="416"/>
      <c r="Y1959" s="416"/>
      <c r="Z1959" s="416"/>
      <c r="AA1959" s="416"/>
      <c r="AB1959" s="416"/>
    </row>
    <row r="1960" spans="1:28" s="419" customFormat="1" x14ac:dyDescent="0.2">
      <c r="A1960" s="500"/>
      <c r="K1960" s="416"/>
      <c r="L1960" s="416"/>
      <c r="M1960" s="416"/>
      <c r="N1960" s="416"/>
      <c r="O1960" s="416"/>
      <c r="P1960" s="416"/>
      <c r="Q1960" s="416"/>
      <c r="R1960" s="416"/>
      <c r="S1960" s="416"/>
      <c r="T1960" s="416"/>
      <c r="U1960" s="416"/>
      <c r="V1960" s="416"/>
      <c r="W1960" s="416"/>
      <c r="X1960" s="416"/>
      <c r="Y1960" s="416"/>
      <c r="Z1960" s="416"/>
      <c r="AA1960" s="416"/>
      <c r="AB1960" s="416"/>
    </row>
    <row r="1961" spans="1:28" s="419" customFormat="1" x14ac:dyDescent="0.2">
      <c r="A1961" s="500"/>
      <c r="K1961" s="416"/>
      <c r="L1961" s="416"/>
      <c r="M1961" s="416"/>
      <c r="N1961" s="416"/>
      <c r="O1961" s="416"/>
      <c r="P1961" s="416"/>
      <c r="Q1961" s="416"/>
      <c r="R1961" s="416"/>
      <c r="S1961" s="416"/>
      <c r="T1961" s="416"/>
      <c r="U1961" s="416"/>
      <c r="V1961" s="416"/>
      <c r="W1961" s="416"/>
      <c r="X1961" s="416"/>
      <c r="Y1961" s="416"/>
      <c r="Z1961" s="416"/>
      <c r="AA1961" s="416"/>
      <c r="AB1961" s="416"/>
    </row>
    <row r="1962" spans="1:28" s="419" customFormat="1" x14ac:dyDescent="0.2">
      <c r="A1962" s="500"/>
      <c r="K1962" s="416"/>
      <c r="L1962" s="416"/>
      <c r="M1962" s="416"/>
      <c r="N1962" s="416"/>
      <c r="O1962" s="416"/>
      <c r="P1962" s="416"/>
      <c r="Q1962" s="416"/>
      <c r="R1962" s="416"/>
      <c r="S1962" s="416"/>
      <c r="T1962" s="416"/>
      <c r="U1962" s="416"/>
      <c r="V1962" s="416"/>
      <c r="W1962" s="416"/>
      <c r="X1962" s="416"/>
      <c r="Y1962" s="416"/>
      <c r="Z1962" s="416"/>
      <c r="AA1962" s="416"/>
      <c r="AB1962" s="416"/>
    </row>
    <row r="1963" spans="1:28" s="419" customFormat="1" x14ac:dyDescent="0.2">
      <c r="A1963" s="500"/>
      <c r="K1963" s="416"/>
      <c r="L1963" s="416"/>
      <c r="M1963" s="416"/>
      <c r="N1963" s="416"/>
      <c r="O1963" s="416"/>
      <c r="P1963" s="416"/>
      <c r="Q1963" s="416"/>
      <c r="R1963" s="416"/>
      <c r="S1963" s="416"/>
      <c r="T1963" s="416"/>
      <c r="U1963" s="416"/>
      <c r="V1963" s="416"/>
      <c r="W1963" s="416"/>
      <c r="X1963" s="416"/>
      <c r="Y1963" s="416"/>
      <c r="Z1963" s="416"/>
      <c r="AA1963" s="416"/>
      <c r="AB1963" s="416"/>
    </row>
    <row r="1964" spans="1:28" s="419" customFormat="1" x14ac:dyDescent="0.2">
      <c r="A1964" s="500"/>
      <c r="K1964" s="416"/>
      <c r="L1964" s="416"/>
      <c r="M1964" s="416"/>
      <c r="N1964" s="416"/>
      <c r="O1964" s="416"/>
      <c r="P1964" s="416"/>
      <c r="Q1964" s="416"/>
      <c r="R1964" s="416"/>
      <c r="S1964" s="416"/>
      <c r="T1964" s="416"/>
      <c r="U1964" s="416"/>
      <c r="V1964" s="416"/>
      <c r="W1964" s="416"/>
      <c r="X1964" s="416"/>
      <c r="Y1964" s="416"/>
      <c r="Z1964" s="416"/>
      <c r="AA1964" s="416"/>
      <c r="AB1964" s="416"/>
    </row>
    <row r="1965" spans="1:28" s="419" customFormat="1" x14ac:dyDescent="0.2">
      <c r="A1965" s="500"/>
      <c r="K1965" s="416"/>
      <c r="L1965" s="416"/>
      <c r="M1965" s="416"/>
      <c r="N1965" s="416"/>
      <c r="O1965" s="416"/>
      <c r="P1965" s="416"/>
      <c r="Q1965" s="416"/>
      <c r="R1965" s="416"/>
      <c r="S1965" s="416"/>
      <c r="T1965" s="416"/>
      <c r="U1965" s="416"/>
      <c r="V1965" s="416"/>
      <c r="W1965" s="416"/>
      <c r="X1965" s="416"/>
      <c r="Y1965" s="416"/>
      <c r="Z1965" s="416"/>
      <c r="AA1965" s="416"/>
      <c r="AB1965" s="416"/>
    </row>
    <row r="1966" spans="1:28" s="419" customFormat="1" x14ac:dyDescent="0.2">
      <c r="A1966" s="500"/>
      <c r="K1966" s="416"/>
      <c r="L1966" s="416"/>
      <c r="M1966" s="416"/>
      <c r="N1966" s="416"/>
      <c r="O1966" s="416"/>
      <c r="P1966" s="416"/>
      <c r="Q1966" s="416"/>
      <c r="R1966" s="416"/>
      <c r="S1966" s="416"/>
      <c r="T1966" s="416"/>
      <c r="U1966" s="416"/>
      <c r="V1966" s="416"/>
      <c r="W1966" s="416"/>
      <c r="X1966" s="416"/>
      <c r="Y1966" s="416"/>
      <c r="Z1966" s="416"/>
      <c r="AA1966" s="416"/>
      <c r="AB1966" s="416"/>
    </row>
    <row r="1967" spans="1:28" s="419" customFormat="1" x14ac:dyDescent="0.2">
      <c r="A1967" s="500"/>
      <c r="K1967" s="416"/>
      <c r="L1967" s="416"/>
      <c r="M1967" s="416"/>
      <c r="N1967" s="416"/>
      <c r="O1967" s="416"/>
      <c r="P1967" s="416"/>
      <c r="Q1967" s="416"/>
      <c r="R1967" s="416"/>
      <c r="S1967" s="416"/>
      <c r="T1967" s="416"/>
      <c r="U1967" s="416"/>
      <c r="V1967" s="416"/>
      <c r="W1967" s="416"/>
      <c r="X1967" s="416"/>
      <c r="Y1967" s="416"/>
      <c r="Z1967" s="416"/>
      <c r="AA1967" s="416"/>
      <c r="AB1967" s="416"/>
    </row>
    <row r="1968" spans="1:28" s="419" customFormat="1" x14ac:dyDescent="0.2">
      <c r="A1968" s="500"/>
      <c r="K1968" s="416"/>
      <c r="L1968" s="416"/>
      <c r="M1968" s="416"/>
      <c r="N1968" s="416"/>
      <c r="O1968" s="416"/>
      <c r="P1968" s="416"/>
      <c r="Q1968" s="416"/>
      <c r="R1968" s="416"/>
      <c r="S1968" s="416"/>
      <c r="T1968" s="416"/>
      <c r="U1968" s="416"/>
      <c r="V1968" s="416"/>
      <c r="W1968" s="416"/>
      <c r="X1968" s="416"/>
      <c r="Y1968" s="416"/>
      <c r="Z1968" s="416"/>
      <c r="AA1968" s="416"/>
      <c r="AB1968" s="416"/>
    </row>
    <row r="1969" spans="1:28" s="419" customFormat="1" x14ac:dyDescent="0.2">
      <c r="A1969" s="500"/>
      <c r="K1969" s="416"/>
      <c r="L1969" s="416"/>
      <c r="M1969" s="416"/>
      <c r="N1969" s="416"/>
      <c r="O1969" s="416"/>
      <c r="P1969" s="416"/>
      <c r="Q1969" s="416"/>
      <c r="R1969" s="416"/>
      <c r="S1969" s="416"/>
      <c r="T1969" s="416"/>
      <c r="U1969" s="416"/>
      <c r="V1969" s="416"/>
      <c r="W1969" s="416"/>
      <c r="X1969" s="416"/>
      <c r="Y1969" s="416"/>
      <c r="Z1969" s="416"/>
      <c r="AA1969" s="416"/>
      <c r="AB1969" s="416"/>
    </row>
    <row r="1970" spans="1:28" s="419" customFormat="1" x14ac:dyDescent="0.2">
      <c r="A1970" s="500"/>
      <c r="K1970" s="416"/>
      <c r="L1970" s="416"/>
      <c r="M1970" s="416"/>
      <c r="N1970" s="416"/>
      <c r="O1970" s="416"/>
      <c r="P1970" s="416"/>
      <c r="Q1970" s="416"/>
      <c r="R1970" s="416"/>
      <c r="S1970" s="416"/>
      <c r="T1970" s="416"/>
      <c r="U1970" s="416"/>
      <c r="V1970" s="416"/>
      <c r="W1970" s="416"/>
      <c r="X1970" s="416"/>
      <c r="Y1970" s="416"/>
      <c r="Z1970" s="416"/>
      <c r="AA1970" s="416"/>
      <c r="AB1970" s="416"/>
    </row>
    <row r="1971" spans="1:28" s="419" customFormat="1" x14ac:dyDescent="0.2">
      <c r="A1971" s="500"/>
      <c r="K1971" s="416"/>
      <c r="L1971" s="416"/>
      <c r="M1971" s="416"/>
      <c r="N1971" s="416"/>
      <c r="O1971" s="416"/>
      <c r="P1971" s="416"/>
      <c r="Q1971" s="416"/>
      <c r="R1971" s="416"/>
      <c r="S1971" s="416"/>
      <c r="T1971" s="416"/>
      <c r="U1971" s="416"/>
      <c r="V1971" s="416"/>
      <c r="W1971" s="416"/>
      <c r="X1971" s="416"/>
      <c r="Y1971" s="416"/>
      <c r="Z1971" s="416"/>
      <c r="AA1971" s="416"/>
      <c r="AB1971" s="416"/>
    </row>
    <row r="1972" spans="1:28" s="419" customFormat="1" x14ac:dyDescent="0.2">
      <c r="A1972" s="500"/>
      <c r="K1972" s="416"/>
      <c r="L1972" s="416"/>
      <c r="M1972" s="416"/>
      <c r="N1972" s="416"/>
      <c r="O1972" s="416"/>
      <c r="P1972" s="416"/>
      <c r="Q1972" s="416"/>
      <c r="R1972" s="416"/>
      <c r="S1972" s="416"/>
      <c r="T1972" s="416"/>
      <c r="U1972" s="416"/>
      <c r="V1972" s="416"/>
      <c r="W1972" s="416"/>
      <c r="X1972" s="416"/>
      <c r="Y1972" s="416"/>
      <c r="Z1972" s="416"/>
      <c r="AA1972" s="416"/>
      <c r="AB1972" s="416"/>
    </row>
    <row r="1973" spans="1:28" s="419" customFormat="1" x14ac:dyDescent="0.2">
      <c r="A1973" s="500"/>
      <c r="K1973" s="416"/>
      <c r="L1973" s="416"/>
      <c r="M1973" s="416"/>
      <c r="N1973" s="416"/>
      <c r="O1973" s="416"/>
      <c r="P1973" s="416"/>
      <c r="Q1973" s="416"/>
      <c r="R1973" s="416"/>
      <c r="S1973" s="416"/>
      <c r="T1973" s="416"/>
      <c r="U1973" s="416"/>
      <c r="V1973" s="416"/>
      <c r="W1973" s="416"/>
      <c r="X1973" s="416"/>
      <c r="Y1973" s="416"/>
      <c r="Z1973" s="416"/>
      <c r="AA1973" s="416"/>
      <c r="AB1973" s="416"/>
    </row>
    <row r="1974" spans="1:28" s="419" customFormat="1" x14ac:dyDescent="0.2">
      <c r="A1974" s="500"/>
      <c r="K1974" s="416"/>
      <c r="L1974" s="416"/>
      <c r="M1974" s="416"/>
      <c r="N1974" s="416"/>
      <c r="O1974" s="416"/>
      <c r="P1974" s="416"/>
      <c r="Q1974" s="416"/>
      <c r="R1974" s="416"/>
      <c r="S1974" s="416"/>
      <c r="T1974" s="416"/>
      <c r="U1974" s="416"/>
      <c r="V1974" s="416"/>
      <c r="W1974" s="416"/>
      <c r="X1974" s="416"/>
      <c r="Y1974" s="416"/>
      <c r="Z1974" s="416"/>
      <c r="AA1974" s="416"/>
      <c r="AB1974" s="416"/>
    </row>
    <row r="1975" spans="1:28" s="419" customFormat="1" x14ac:dyDescent="0.2">
      <c r="A1975" s="500"/>
      <c r="K1975" s="416"/>
      <c r="L1975" s="416"/>
      <c r="M1975" s="416"/>
      <c r="N1975" s="416"/>
      <c r="O1975" s="416"/>
      <c r="P1975" s="416"/>
      <c r="Q1975" s="416"/>
      <c r="R1975" s="416"/>
      <c r="S1975" s="416"/>
      <c r="T1975" s="416"/>
      <c r="U1975" s="416"/>
      <c r="V1975" s="416"/>
      <c r="W1975" s="416"/>
      <c r="X1975" s="416"/>
      <c r="Y1975" s="416"/>
      <c r="Z1975" s="416"/>
      <c r="AA1975" s="416"/>
      <c r="AB1975" s="416"/>
    </row>
    <row r="1976" spans="1:28" s="419" customFormat="1" x14ac:dyDescent="0.2">
      <c r="A1976" s="500"/>
      <c r="K1976" s="416"/>
      <c r="L1976" s="416"/>
      <c r="M1976" s="416"/>
      <c r="N1976" s="416"/>
      <c r="O1976" s="416"/>
      <c r="P1976" s="416"/>
      <c r="Q1976" s="416"/>
      <c r="R1976" s="416"/>
      <c r="S1976" s="416"/>
      <c r="T1976" s="416"/>
      <c r="U1976" s="416"/>
      <c r="V1976" s="416"/>
      <c r="W1976" s="416"/>
      <c r="X1976" s="416"/>
      <c r="Y1976" s="416"/>
      <c r="Z1976" s="416"/>
      <c r="AA1976" s="416"/>
      <c r="AB1976" s="416"/>
    </row>
    <row r="1977" spans="1:28" s="419" customFormat="1" x14ac:dyDescent="0.2">
      <c r="A1977" s="500"/>
      <c r="K1977" s="416"/>
      <c r="L1977" s="416"/>
      <c r="M1977" s="416"/>
      <c r="N1977" s="416"/>
      <c r="O1977" s="416"/>
      <c r="P1977" s="416"/>
      <c r="Q1977" s="416"/>
      <c r="R1977" s="416"/>
      <c r="S1977" s="416"/>
      <c r="T1977" s="416"/>
      <c r="U1977" s="416"/>
      <c r="V1977" s="416"/>
      <c r="W1977" s="416"/>
      <c r="X1977" s="416"/>
      <c r="Y1977" s="416"/>
      <c r="Z1977" s="416"/>
      <c r="AA1977" s="416"/>
      <c r="AB1977" s="416"/>
    </row>
    <row r="1978" spans="1:28" s="419" customFormat="1" x14ac:dyDescent="0.2">
      <c r="A1978" s="500"/>
      <c r="K1978" s="416"/>
      <c r="L1978" s="416"/>
      <c r="M1978" s="416"/>
      <c r="N1978" s="416"/>
      <c r="O1978" s="416"/>
      <c r="P1978" s="416"/>
      <c r="Q1978" s="416"/>
      <c r="R1978" s="416"/>
      <c r="S1978" s="416"/>
      <c r="T1978" s="416"/>
      <c r="U1978" s="416"/>
      <c r="V1978" s="416"/>
      <c r="W1978" s="416"/>
      <c r="X1978" s="416"/>
      <c r="Y1978" s="416"/>
      <c r="Z1978" s="416"/>
      <c r="AA1978" s="416"/>
      <c r="AB1978" s="416"/>
    </row>
    <row r="1979" spans="1:28" s="419" customFormat="1" x14ac:dyDescent="0.2">
      <c r="A1979" s="500"/>
      <c r="K1979" s="416"/>
      <c r="L1979" s="416"/>
      <c r="M1979" s="416"/>
      <c r="N1979" s="416"/>
      <c r="O1979" s="416"/>
      <c r="P1979" s="416"/>
      <c r="Q1979" s="416"/>
      <c r="R1979" s="416"/>
      <c r="S1979" s="416"/>
      <c r="T1979" s="416"/>
      <c r="U1979" s="416"/>
      <c r="V1979" s="416"/>
      <c r="W1979" s="416"/>
      <c r="X1979" s="416"/>
      <c r="Y1979" s="416"/>
      <c r="Z1979" s="416"/>
      <c r="AA1979" s="416"/>
      <c r="AB1979" s="416"/>
    </row>
    <row r="1980" spans="1:28" s="419" customFormat="1" x14ac:dyDescent="0.2">
      <c r="A1980" s="500"/>
      <c r="K1980" s="416"/>
      <c r="L1980" s="416"/>
      <c r="M1980" s="416"/>
      <c r="N1980" s="416"/>
      <c r="O1980" s="416"/>
      <c r="P1980" s="416"/>
      <c r="Q1980" s="416"/>
      <c r="R1980" s="416"/>
      <c r="S1980" s="416"/>
      <c r="T1980" s="416"/>
      <c r="U1980" s="416"/>
      <c r="V1980" s="416"/>
      <c r="W1980" s="416"/>
      <c r="X1980" s="416"/>
      <c r="Y1980" s="416"/>
      <c r="Z1980" s="416"/>
      <c r="AA1980" s="416"/>
      <c r="AB1980" s="416"/>
    </row>
    <row r="1981" spans="1:28" s="419" customFormat="1" x14ac:dyDescent="0.2">
      <c r="A1981" s="500"/>
      <c r="K1981" s="416"/>
      <c r="L1981" s="416"/>
      <c r="M1981" s="416"/>
      <c r="N1981" s="416"/>
      <c r="O1981" s="416"/>
      <c r="P1981" s="416"/>
      <c r="Q1981" s="416"/>
      <c r="R1981" s="416"/>
      <c r="S1981" s="416"/>
      <c r="T1981" s="416"/>
      <c r="U1981" s="416"/>
      <c r="V1981" s="416"/>
      <c r="W1981" s="416"/>
      <c r="X1981" s="416"/>
      <c r="Y1981" s="416"/>
      <c r="Z1981" s="416"/>
      <c r="AA1981" s="416"/>
      <c r="AB1981" s="416"/>
    </row>
    <row r="1982" spans="1:28" s="419" customFormat="1" x14ac:dyDescent="0.2">
      <c r="A1982" s="500"/>
      <c r="K1982" s="416"/>
      <c r="L1982" s="416"/>
      <c r="M1982" s="416"/>
      <c r="N1982" s="416"/>
      <c r="O1982" s="416"/>
      <c r="P1982" s="416"/>
      <c r="Q1982" s="416"/>
      <c r="R1982" s="416"/>
      <c r="S1982" s="416"/>
      <c r="T1982" s="416"/>
      <c r="U1982" s="416"/>
      <c r="V1982" s="416"/>
      <c r="W1982" s="416"/>
      <c r="X1982" s="416"/>
      <c r="Y1982" s="416"/>
      <c r="Z1982" s="416"/>
      <c r="AA1982" s="416"/>
      <c r="AB1982" s="416"/>
    </row>
    <row r="1983" spans="1:28" s="419" customFormat="1" x14ac:dyDescent="0.2">
      <c r="A1983" s="500"/>
      <c r="K1983" s="416"/>
      <c r="L1983" s="416"/>
      <c r="M1983" s="416"/>
      <c r="N1983" s="416"/>
      <c r="O1983" s="416"/>
      <c r="P1983" s="416"/>
      <c r="Q1983" s="416"/>
      <c r="R1983" s="416"/>
      <c r="S1983" s="416"/>
      <c r="T1983" s="416"/>
      <c r="U1983" s="416"/>
      <c r="V1983" s="416"/>
      <c r="W1983" s="416"/>
      <c r="X1983" s="416"/>
      <c r="Y1983" s="416"/>
      <c r="Z1983" s="416"/>
      <c r="AA1983" s="416"/>
      <c r="AB1983" s="416"/>
    </row>
    <row r="1984" spans="1:28" s="419" customFormat="1" x14ac:dyDescent="0.2">
      <c r="A1984" s="500"/>
      <c r="K1984" s="416"/>
      <c r="L1984" s="416"/>
      <c r="M1984" s="416"/>
      <c r="N1984" s="416"/>
      <c r="O1984" s="416"/>
      <c r="P1984" s="416"/>
      <c r="Q1984" s="416"/>
      <c r="R1984" s="416"/>
      <c r="S1984" s="416"/>
      <c r="T1984" s="416"/>
      <c r="U1984" s="416"/>
      <c r="V1984" s="416"/>
      <c r="W1984" s="416"/>
      <c r="X1984" s="416"/>
      <c r="Y1984" s="416"/>
      <c r="Z1984" s="416"/>
      <c r="AA1984" s="416"/>
      <c r="AB1984" s="416"/>
    </row>
    <row r="1985" spans="1:28" s="419" customFormat="1" x14ac:dyDescent="0.2">
      <c r="A1985" s="500"/>
      <c r="K1985" s="416"/>
      <c r="L1985" s="416"/>
      <c r="M1985" s="416"/>
      <c r="N1985" s="416"/>
      <c r="O1985" s="416"/>
      <c r="P1985" s="416"/>
      <c r="Q1985" s="416"/>
      <c r="R1985" s="416"/>
      <c r="S1985" s="416"/>
      <c r="T1985" s="416"/>
      <c r="U1985" s="416"/>
      <c r="V1985" s="416"/>
      <c r="W1985" s="416"/>
      <c r="X1985" s="416"/>
      <c r="Y1985" s="416"/>
      <c r="Z1985" s="416"/>
      <c r="AA1985" s="416"/>
      <c r="AB1985" s="416"/>
    </row>
    <row r="1986" spans="1:28" s="419" customFormat="1" x14ac:dyDescent="0.2">
      <c r="A1986" s="500"/>
      <c r="K1986" s="416"/>
      <c r="L1986" s="416"/>
      <c r="M1986" s="416"/>
      <c r="N1986" s="416"/>
      <c r="O1986" s="416"/>
      <c r="P1986" s="416"/>
      <c r="Q1986" s="416"/>
      <c r="R1986" s="416"/>
      <c r="S1986" s="416"/>
      <c r="T1986" s="416"/>
      <c r="U1986" s="416"/>
      <c r="V1986" s="416"/>
      <c r="W1986" s="416"/>
      <c r="X1986" s="416"/>
      <c r="Y1986" s="416"/>
      <c r="Z1986" s="416"/>
      <c r="AA1986" s="416"/>
      <c r="AB1986" s="416"/>
    </row>
    <row r="1987" spans="1:28" s="419" customFormat="1" x14ac:dyDescent="0.2">
      <c r="A1987" s="500"/>
      <c r="K1987" s="416"/>
      <c r="L1987" s="416"/>
      <c r="M1987" s="416"/>
      <c r="N1987" s="416"/>
      <c r="O1987" s="416"/>
      <c r="P1987" s="416"/>
      <c r="Q1987" s="416"/>
      <c r="R1987" s="416"/>
      <c r="S1987" s="416"/>
      <c r="T1987" s="416"/>
      <c r="U1987" s="416"/>
      <c r="V1987" s="416"/>
      <c r="W1987" s="416"/>
      <c r="X1987" s="416"/>
      <c r="Y1987" s="416"/>
      <c r="Z1987" s="416"/>
      <c r="AA1987" s="416"/>
      <c r="AB1987" s="416"/>
    </row>
    <row r="1988" spans="1:28" s="419" customFormat="1" x14ac:dyDescent="0.2">
      <c r="A1988" s="500"/>
      <c r="K1988" s="416"/>
      <c r="L1988" s="416"/>
      <c r="M1988" s="416"/>
      <c r="N1988" s="416"/>
      <c r="O1988" s="416"/>
      <c r="P1988" s="416"/>
      <c r="Q1988" s="416"/>
      <c r="R1988" s="416"/>
      <c r="S1988" s="416"/>
      <c r="T1988" s="416"/>
      <c r="U1988" s="416"/>
      <c r="V1988" s="416"/>
      <c r="W1988" s="416"/>
      <c r="X1988" s="416"/>
      <c r="Y1988" s="416"/>
      <c r="Z1988" s="416"/>
      <c r="AA1988" s="416"/>
      <c r="AB1988" s="416"/>
    </row>
    <row r="1989" spans="1:28" s="419" customFormat="1" x14ac:dyDescent="0.2">
      <c r="A1989" s="500"/>
      <c r="K1989" s="416"/>
      <c r="L1989" s="416"/>
      <c r="M1989" s="416"/>
      <c r="N1989" s="416"/>
      <c r="O1989" s="416"/>
      <c r="P1989" s="416"/>
      <c r="Q1989" s="416"/>
      <c r="R1989" s="416"/>
      <c r="S1989" s="416"/>
      <c r="T1989" s="416"/>
      <c r="U1989" s="416"/>
      <c r="V1989" s="416"/>
      <c r="W1989" s="416"/>
      <c r="X1989" s="416"/>
      <c r="Y1989" s="416"/>
      <c r="Z1989" s="416"/>
      <c r="AA1989" s="416"/>
      <c r="AB1989" s="416"/>
    </row>
    <row r="1990" spans="1:28" s="419" customFormat="1" x14ac:dyDescent="0.2">
      <c r="A1990" s="500"/>
      <c r="K1990" s="416"/>
      <c r="L1990" s="416"/>
      <c r="M1990" s="416"/>
      <c r="N1990" s="416"/>
      <c r="O1990" s="416"/>
      <c r="P1990" s="416"/>
      <c r="Q1990" s="416"/>
      <c r="R1990" s="416"/>
      <c r="S1990" s="416"/>
      <c r="T1990" s="416"/>
      <c r="U1990" s="416"/>
      <c r="V1990" s="416"/>
      <c r="W1990" s="416"/>
      <c r="X1990" s="416"/>
      <c r="Y1990" s="416"/>
      <c r="Z1990" s="416"/>
      <c r="AA1990" s="416"/>
      <c r="AB1990" s="416"/>
    </row>
    <row r="1991" spans="1:28" s="419" customFormat="1" x14ac:dyDescent="0.2">
      <c r="A1991" s="500"/>
      <c r="K1991" s="416"/>
      <c r="L1991" s="416"/>
      <c r="M1991" s="416"/>
      <c r="N1991" s="416"/>
      <c r="O1991" s="416"/>
      <c r="P1991" s="416"/>
      <c r="Q1991" s="416"/>
      <c r="R1991" s="416"/>
      <c r="S1991" s="416"/>
      <c r="T1991" s="416"/>
      <c r="U1991" s="416"/>
      <c r="V1991" s="416"/>
      <c r="W1991" s="416"/>
      <c r="X1991" s="416"/>
      <c r="Y1991" s="416"/>
      <c r="Z1991" s="416"/>
      <c r="AA1991" s="416"/>
      <c r="AB1991" s="416"/>
    </row>
    <row r="1992" spans="1:28" s="419" customFormat="1" x14ac:dyDescent="0.2">
      <c r="A1992" s="500"/>
      <c r="K1992" s="416"/>
      <c r="L1992" s="416"/>
      <c r="M1992" s="416"/>
      <c r="N1992" s="416"/>
      <c r="O1992" s="416"/>
      <c r="P1992" s="416"/>
      <c r="Q1992" s="416"/>
      <c r="R1992" s="416"/>
      <c r="S1992" s="416"/>
      <c r="T1992" s="416"/>
      <c r="U1992" s="416"/>
      <c r="V1992" s="416"/>
      <c r="W1992" s="416"/>
      <c r="X1992" s="416"/>
      <c r="Y1992" s="416"/>
      <c r="Z1992" s="416"/>
      <c r="AA1992" s="416"/>
      <c r="AB1992" s="416"/>
    </row>
    <row r="1993" spans="1:28" s="419" customFormat="1" x14ac:dyDescent="0.2">
      <c r="A1993" s="500"/>
      <c r="K1993" s="416"/>
      <c r="L1993" s="416"/>
      <c r="M1993" s="416"/>
      <c r="N1993" s="416"/>
      <c r="O1993" s="416"/>
      <c r="P1993" s="416"/>
      <c r="Q1993" s="416"/>
      <c r="R1993" s="416"/>
      <c r="S1993" s="416"/>
      <c r="T1993" s="416"/>
      <c r="U1993" s="416"/>
      <c r="V1993" s="416"/>
      <c r="W1993" s="416"/>
      <c r="X1993" s="416"/>
      <c r="Y1993" s="416"/>
      <c r="Z1993" s="416"/>
      <c r="AA1993" s="416"/>
      <c r="AB1993" s="416"/>
    </row>
    <row r="1994" spans="1:28" s="419" customFormat="1" x14ac:dyDescent="0.2">
      <c r="A1994" s="500"/>
      <c r="K1994" s="416"/>
      <c r="L1994" s="416"/>
      <c r="M1994" s="416"/>
      <c r="N1994" s="416"/>
      <c r="O1994" s="416"/>
      <c r="P1994" s="416"/>
      <c r="Q1994" s="416"/>
      <c r="R1994" s="416"/>
      <c r="S1994" s="416"/>
      <c r="T1994" s="416"/>
      <c r="U1994" s="416"/>
      <c r="V1994" s="416"/>
      <c r="W1994" s="416"/>
      <c r="X1994" s="416"/>
      <c r="Y1994" s="416"/>
      <c r="Z1994" s="416"/>
      <c r="AA1994" s="416"/>
      <c r="AB1994" s="416"/>
    </row>
    <row r="1995" spans="1:28" s="419" customFormat="1" x14ac:dyDescent="0.2">
      <c r="A1995" s="500"/>
      <c r="K1995" s="416"/>
      <c r="L1995" s="416"/>
      <c r="M1995" s="416"/>
      <c r="N1995" s="416"/>
      <c r="O1995" s="416"/>
      <c r="P1995" s="416"/>
      <c r="Q1995" s="416"/>
      <c r="R1995" s="416"/>
      <c r="S1995" s="416"/>
      <c r="T1995" s="416"/>
      <c r="U1995" s="416"/>
      <c r="V1995" s="416"/>
      <c r="W1995" s="416"/>
      <c r="X1995" s="416"/>
      <c r="Y1995" s="416"/>
      <c r="Z1995" s="416"/>
      <c r="AA1995" s="416"/>
      <c r="AB1995" s="416"/>
    </row>
    <row r="1996" spans="1:28" s="419" customFormat="1" x14ac:dyDescent="0.2">
      <c r="A1996" s="500"/>
      <c r="K1996" s="416"/>
      <c r="L1996" s="416"/>
      <c r="M1996" s="416"/>
      <c r="N1996" s="416"/>
      <c r="O1996" s="416"/>
      <c r="P1996" s="416"/>
      <c r="Q1996" s="416"/>
      <c r="R1996" s="416"/>
      <c r="S1996" s="416"/>
      <c r="T1996" s="416"/>
      <c r="U1996" s="416"/>
      <c r="V1996" s="416"/>
      <c r="W1996" s="416"/>
      <c r="X1996" s="416"/>
      <c r="Y1996" s="416"/>
      <c r="Z1996" s="416"/>
      <c r="AA1996" s="416"/>
      <c r="AB1996" s="416"/>
    </row>
    <row r="1997" spans="1:28" s="419" customFormat="1" x14ac:dyDescent="0.2">
      <c r="A1997" s="500"/>
      <c r="K1997" s="416"/>
      <c r="L1997" s="416"/>
      <c r="M1997" s="416"/>
      <c r="N1997" s="416"/>
      <c r="O1997" s="416"/>
      <c r="P1997" s="416"/>
      <c r="Q1997" s="416"/>
      <c r="R1997" s="416"/>
      <c r="S1997" s="416"/>
      <c r="T1997" s="416"/>
      <c r="U1997" s="416"/>
      <c r="V1997" s="416"/>
      <c r="W1997" s="416"/>
      <c r="X1997" s="416"/>
      <c r="Y1997" s="416"/>
      <c r="Z1997" s="416"/>
      <c r="AA1997" s="416"/>
      <c r="AB1997" s="416"/>
    </row>
    <row r="1998" spans="1:28" s="419" customFormat="1" x14ac:dyDescent="0.2">
      <c r="A1998" s="500"/>
      <c r="K1998" s="416"/>
      <c r="L1998" s="416"/>
      <c r="M1998" s="416"/>
      <c r="N1998" s="416"/>
      <c r="O1998" s="416"/>
      <c r="P1998" s="416"/>
      <c r="Q1998" s="416"/>
      <c r="R1998" s="416"/>
      <c r="S1998" s="416"/>
      <c r="T1998" s="416"/>
      <c r="U1998" s="416"/>
      <c r="V1998" s="416"/>
      <c r="W1998" s="416"/>
      <c r="X1998" s="416"/>
      <c r="Y1998" s="416"/>
      <c r="Z1998" s="416"/>
      <c r="AA1998" s="416"/>
      <c r="AB1998" s="416"/>
    </row>
    <row r="1999" spans="1:28" s="419" customFormat="1" x14ac:dyDescent="0.2">
      <c r="A1999" s="500"/>
      <c r="K1999" s="416"/>
      <c r="L1999" s="416"/>
      <c r="M1999" s="416"/>
      <c r="N1999" s="416"/>
      <c r="O1999" s="416"/>
      <c r="P1999" s="416"/>
      <c r="Q1999" s="416"/>
      <c r="R1999" s="416"/>
      <c r="S1999" s="416"/>
      <c r="T1999" s="416"/>
      <c r="U1999" s="416"/>
      <c r="V1999" s="416"/>
      <c r="W1999" s="416"/>
      <c r="X1999" s="416"/>
      <c r="Y1999" s="416"/>
      <c r="Z1999" s="416"/>
      <c r="AA1999" s="416"/>
      <c r="AB1999" s="416"/>
    </row>
    <row r="2000" spans="1:28" s="419" customFormat="1" x14ac:dyDescent="0.2">
      <c r="A2000" s="500"/>
      <c r="K2000" s="416"/>
      <c r="L2000" s="416"/>
      <c r="M2000" s="416"/>
      <c r="N2000" s="416"/>
      <c r="O2000" s="416"/>
      <c r="P2000" s="416"/>
      <c r="Q2000" s="416"/>
      <c r="R2000" s="416"/>
      <c r="S2000" s="416"/>
      <c r="T2000" s="416"/>
      <c r="U2000" s="416"/>
      <c r="V2000" s="416"/>
      <c r="W2000" s="416"/>
      <c r="X2000" s="416"/>
      <c r="Y2000" s="416"/>
      <c r="Z2000" s="416"/>
      <c r="AA2000" s="416"/>
      <c r="AB2000" s="416"/>
    </row>
    <row r="2001" spans="1:28" s="419" customFormat="1" x14ac:dyDescent="0.2">
      <c r="A2001" s="500"/>
      <c r="K2001" s="416"/>
      <c r="L2001" s="416"/>
      <c r="M2001" s="416"/>
      <c r="N2001" s="416"/>
      <c r="O2001" s="416"/>
      <c r="P2001" s="416"/>
      <c r="Q2001" s="416"/>
      <c r="R2001" s="416"/>
      <c r="S2001" s="416"/>
      <c r="T2001" s="416"/>
      <c r="U2001" s="416"/>
      <c r="V2001" s="416"/>
      <c r="W2001" s="416"/>
      <c r="X2001" s="416"/>
      <c r="Y2001" s="416"/>
      <c r="Z2001" s="416"/>
      <c r="AA2001" s="416"/>
      <c r="AB2001" s="416"/>
    </row>
    <row r="2002" spans="1:28" s="419" customFormat="1" x14ac:dyDescent="0.2">
      <c r="A2002" s="500"/>
      <c r="K2002" s="416"/>
      <c r="L2002" s="416"/>
      <c r="M2002" s="416"/>
      <c r="N2002" s="416"/>
      <c r="O2002" s="416"/>
      <c r="P2002" s="416"/>
      <c r="Q2002" s="416"/>
      <c r="R2002" s="416"/>
      <c r="S2002" s="416"/>
      <c r="T2002" s="416"/>
      <c r="U2002" s="416"/>
      <c r="V2002" s="416"/>
      <c r="W2002" s="416"/>
      <c r="X2002" s="416"/>
      <c r="Y2002" s="416"/>
      <c r="Z2002" s="416"/>
      <c r="AA2002" s="416"/>
      <c r="AB2002" s="416"/>
    </row>
    <row r="2003" spans="1:28" s="419" customFormat="1" x14ac:dyDescent="0.2">
      <c r="A2003" s="500"/>
      <c r="K2003" s="416"/>
      <c r="L2003" s="416"/>
      <c r="M2003" s="416"/>
      <c r="N2003" s="416"/>
      <c r="O2003" s="416"/>
      <c r="P2003" s="416"/>
      <c r="Q2003" s="416"/>
      <c r="R2003" s="416"/>
      <c r="S2003" s="416"/>
      <c r="T2003" s="416"/>
      <c r="U2003" s="416"/>
      <c r="V2003" s="416"/>
      <c r="W2003" s="416"/>
      <c r="X2003" s="416"/>
      <c r="Y2003" s="416"/>
      <c r="Z2003" s="416"/>
      <c r="AA2003" s="416"/>
      <c r="AB2003" s="416"/>
    </row>
    <row r="2004" spans="1:28" s="419" customFormat="1" x14ac:dyDescent="0.2">
      <c r="A2004" s="500"/>
      <c r="K2004" s="416"/>
      <c r="L2004" s="416"/>
      <c r="M2004" s="416"/>
      <c r="N2004" s="416"/>
      <c r="O2004" s="416"/>
      <c r="P2004" s="416"/>
      <c r="Q2004" s="416"/>
      <c r="R2004" s="416"/>
      <c r="S2004" s="416"/>
      <c r="T2004" s="416"/>
      <c r="U2004" s="416"/>
      <c r="V2004" s="416"/>
      <c r="W2004" s="416"/>
      <c r="X2004" s="416"/>
      <c r="Y2004" s="416"/>
      <c r="Z2004" s="416"/>
      <c r="AA2004" s="416"/>
      <c r="AB2004" s="416"/>
    </row>
    <row r="2005" spans="1:28" s="419" customFormat="1" x14ac:dyDescent="0.2">
      <c r="A2005" s="500"/>
      <c r="K2005" s="416"/>
      <c r="L2005" s="416"/>
      <c r="M2005" s="416"/>
      <c r="N2005" s="416"/>
      <c r="O2005" s="416"/>
      <c r="P2005" s="416"/>
      <c r="Q2005" s="416"/>
      <c r="R2005" s="416"/>
      <c r="S2005" s="416"/>
      <c r="T2005" s="416"/>
      <c r="U2005" s="416"/>
      <c r="V2005" s="416"/>
      <c r="W2005" s="416"/>
      <c r="X2005" s="416"/>
      <c r="Y2005" s="416"/>
      <c r="Z2005" s="416"/>
      <c r="AA2005" s="416"/>
      <c r="AB2005" s="416"/>
    </row>
    <row r="2006" spans="1:28" s="419" customFormat="1" x14ac:dyDescent="0.2">
      <c r="A2006" s="500"/>
      <c r="K2006" s="416"/>
      <c r="L2006" s="416"/>
      <c r="M2006" s="416"/>
      <c r="N2006" s="416"/>
      <c r="O2006" s="416"/>
      <c r="P2006" s="416"/>
      <c r="Q2006" s="416"/>
      <c r="R2006" s="416"/>
      <c r="S2006" s="416"/>
      <c r="T2006" s="416"/>
      <c r="U2006" s="416"/>
      <c r="V2006" s="416"/>
      <c r="W2006" s="416"/>
      <c r="X2006" s="416"/>
      <c r="Y2006" s="416"/>
      <c r="Z2006" s="416"/>
      <c r="AA2006" s="416"/>
      <c r="AB2006" s="416"/>
    </row>
    <row r="2007" spans="1:28" s="419" customFormat="1" x14ac:dyDescent="0.2">
      <c r="A2007" s="500"/>
      <c r="K2007" s="416"/>
      <c r="L2007" s="416"/>
      <c r="M2007" s="416"/>
      <c r="N2007" s="416"/>
      <c r="O2007" s="416"/>
      <c r="P2007" s="416"/>
      <c r="Q2007" s="416"/>
      <c r="R2007" s="416"/>
      <c r="S2007" s="416"/>
      <c r="T2007" s="416"/>
      <c r="U2007" s="416"/>
      <c r="V2007" s="416"/>
      <c r="W2007" s="416"/>
      <c r="X2007" s="416"/>
      <c r="Y2007" s="416"/>
      <c r="Z2007" s="416"/>
      <c r="AA2007" s="416"/>
      <c r="AB2007" s="416"/>
    </row>
    <row r="2008" spans="1:28" s="419" customFormat="1" x14ac:dyDescent="0.2">
      <c r="A2008" s="500"/>
      <c r="K2008" s="416"/>
      <c r="L2008" s="416"/>
      <c r="M2008" s="416"/>
      <c r="N2008" s="416"/>
      <c r="O2008" s="416"/>
      <c r="P2008" s="416"/>
      <c r="Q2008" s="416"/>
      <c r="R2008" s="416"/>
      <c r="S2008" s="416"/>
      <c r="T2008" s="416"/>
      <c r="U2008" s="416"/>
      <c r="V2008" s="416"/>
      <c r="W2008" s="416"/>
      <c r="X2008" s="416"/>
      <c r="Y2008" s="416"/>
      <c r="Z2008" s="416"/>
      <c r="AA2008" s="416"/>
      <c r="AB2008" s="416"/>
    </row>
    <row r="2009" spans="1:28" s="419" customFormat="1" x14ac:dyDescent="0.2">
      <c r="A2009" s="500"/>
      <c r="K2009" s="416"/>
      <c r="L2009" s="416"/>
      <c r="M2009" s="416"/>
      <c r="N2009" s="416"/>
      <c r="O2009" s="416"/>
      <c r="P2009" s="416"/>
      <c r="Q2009" s="416"/>
      <c r="R2009" s="416"/>
      <c r="S2009" s="416"/>
      <c r="T2009" s="416"/>
      <c r="U2009" s="416"/>
      <c r="V2009" s="416"/>
      <c r="W2009" s="416"/>
      <c r="X2009" s="416"/>
      <c r="Y2009" s="416"/>
      <c r="Z2009" s="416"/>
      <c r="AA2009" s="416"/>
      <c r="AB2009" s="416"/>
    </row>
    <row r="2010" spans="1:28" s="419" customFormat="1" x14ac:dyDescent="0.2">
      <c r="A2010" s="500"/>
      <c r="K2010" s="416"/>
      <c r="L2010" s="416"/>
      <c r="M2010" s="416"/>
      <c r="N2010" s="416"/>
      <c r="O2010" s="416"/>
      <c r="P2010" s="416"/>
      <c r="Q2010" s="416"/>
      <c r="R2010" s="416"/>
      <c r="S2010" s="416"/>
      <c r="T2010" s="416"/>
      <c r="U2010" s="416"/>
      <c r="V2010" s="416"/>
      <c r="W2010" s="416"/>
      <c r="X2010" s="416"/>
      <c r="Y2010" s="416"/>
      <c r="Z2010" s="416"/>
      <c r="AA2010" s="416"/>
      <c r="AB2010" s="416"/>
    </row>
    <row r="2011" spans="1:28" s="419" customFormat="1" x14ac:dyDescent="0.2">
      <c r="A2011" s="500"/>
      <c r="K2011" s="416"/>
      <c r="L2011" s="416"/>
      <c r="M2011" s="416"/>
      <c r="N2011" s="416"/>
      <c r="O2011" s="416"/>
      <c r="P2011" s="416"/>
      <c r="Q2011" s="416"/>
      <c r="R2011" s="416"/>
      <c r="S2011" s="416"/>
      <c r="T2011" s="416"/>
      <c r="U2011" s="416"/>
      <c r="V2011" s="416"/>
      <c r="W2011" s="416"/>
      <c r="X2011" s="416"/>
      <c r="Y2011" s="416"/>
      <c r="Z2011" s="416"/>
      <c r="AA2011" s="416"/>
      <c r="AB2011" s="416"/>
    </row>
    <row r="2012" spans="1:28" s="419" customFormat="1" x14ac:dyDescent="0.2">
      <c r="A2012" s="500"/>
      <c r="K2012" s="416"/>
      <c r="L2012" s="416"/>
      <c r="M2012" s="416"/>
      <c r="N2012" s="416"/>
      <c r="O2012" s="416"/>
      <c r="P2012" s="416"/>
      <c r="Q2012" s="416"/>
      <c r="R2012" s="416"/>
      <c r="S2012" s="416"/>
      <c r="T2012" s="416"/>
      <c r="U2012" s="416"/>
      <c r="V2012" s="416"/>
      <c r="W2012" s="416"/>
      <c r="X2012" s="416"/>
      <c r="Y2012" s="416"/>
      <c r="Z2012" s="416"/>
      <c r="AA2012" s="416"/>
      <c r="AB2012" s="416"/>
    </row>
    <row r="2013" spans="1:28" s="419" customFormat="1" x14ac:dyDescent="0.2">
      <c r="A2013" s="500"/>
      <c r="K2013" s="416"/>
      <c r="L2013" s="416"/>
      <c r="M2013" s="416"/>
      <c r="N2013" s="416"/>
      <c r="O2013" s="416"/>
      <c r="P2013" s="416"/>
      <c r="Q2013" s="416"/>
      <c r="R2013" s="416"/>
      <c r="S2013" s="416"/>
      <c r="T2013" s="416"/>
      <c r="U2013" s="416"/>
      <c r="V2013" s="416"/>
      <c r="W2013" s="416"/>
      <c r="X2013" s="416"/>
      <c r="Y2013" s="416"/>
      <c r="Z2013" s="416"/>
      <c r="AA2013" s="416"/>
      <c r="AB2013" s="416"/>
    </row>
    <row r="2014" spans="1:28" s="419" customFormat="1" x14ac:dyDescent="0.2">
      <c r="A2014" s="500"/>
      <c r="K2014" s="416"/>
      <c r="L2014" s="416"/>
      <c r="M2014" s="416"/>
      <c r="N2014" s="416"/>
      <c r="O2014" s="416"/>
      <c r="P2014" s="416"/>
      <c r="Q2014" s="416"/>
      <c r="R2014" s="416"/>
      <c r="S2014" s="416"/>
      <c r="T2014" s="416"/>
      <c r="U2014" s="416"/>
      <c r="V2014" s="416"/>
      <c r="W2014" s="416"/>
      <c r="X2014" s="416"/>
      <c r="Y2014" s="416"/>
      <c r="Z2014" s="416"/>
      <c r="AA2014" s="416"/>
      <c r="AB2014" s="416"/>
    </row>
    <row r="2015" spans="1:28" s="419" customFormat="1" x14ac:dyDescent="0.2">
      <c r="A2015" s="500"/>
      <c r="K2015" s="416"/>
      <c r="L2015" s="416"/>
      <c r="M2015" s="416"/>
      <c r="N2015" s="416"/>
      <c r="O2015" s="416"/>
      <c r="P2015" s="416"/>
      <c r="Q2015" s="416"/>
      <c r="R2015" s="416"/>
      <c r="S2015" s="416"/>
      <c r="T2015" s="416"/>
      <c r="U2015" s="416"/>
      <c r="V2015" s="416"/>
      <c r="W2015" s="416"/>
      <c r="X2015" s="416"/>
      <c r="Y2015" s="416"/>
      <c r="Z2015" s="416"/>
      <c r="AA2015" s="416"/>
      <c r="AB2015" s="416"/>
    </row>
    <row r="2016" spans="1:28" s="419" customFormat="1" x14ac:dyDescent="0.2">
      <c r="A2016" s="500"/>
      <c r="K2016" s="416"/>
      <c r="L2016" s="416"/>
      <c r="M2016" s="416"/>
      <c r="N2016" s="416"/>
      <c r="O2016" s="416"/>
      <c r="P2016" s="416"/>
      <c r="Q2016" s="416"/>
      <c r="R2016" s="416"/>
      <c r="S2016" s="416"/>
      <c r="T2016" s="416"/>
      <c r="U2016" s="416"/>
      <c r="V2016" s="416"/>
      <c r="W2016" s="416"/>
      <c r="X2016" s="416"/>
      <c r="Y2016" s="416"/>
      <c r="Z2016" s="416"/>
      <c r="AA2016" s="416"/>
      <c r="AB2016" s="416"/>
    </row>
    <row r="2017" spans="1:28" s="419" customFormat="1" x14ac:dyDescent="0.2">
      <c r="A2017" s="500"/>
      <c r="K2017" s="416"/>
      <c r="L2017" s="416"/>
      <c r="M2017" s="416"/>
      <c r="N2017" s="416"/>
      <c r="O2017" s="416"/>
      <c r="P2017" s="416"/>
      <c r="Q2017" s="416"/>
      <c r="R2017" s="416"/>
      <c r="S2017" s="416"/>
      <c r="T2017" s="416"/>
      <c r="U2017" s="416"/>
      <c r="V2017" s="416"/>
      <c r="W2017" s="416"/>
      <c r="X2017" s="416"/>
      <c r="Y2017" s="416"/>
      <c r="Z2017" s="416"/>
      <c r="AA2017" s="416"/>
      <c r="AB2017" s="416"/>
    </row>
    <row r="2018" spans="1:28" s="419" customFormat="1" x14ac:dyDescent="0.2">
      <c r="A2018" s="500"/>
      <c r="K2018" s="416"/>
      <c r="L2018" s="416"/>
      <c r="M2018" s="416"/>
      <c r="N2018" s="416"/>
      <c r="O2018" s="416"/>
      <c r="P2018" s="416"/>
      <c r="Q2018" s="416"/>
      <c r="R2018" s="416"/>
      <c r="S2018" s="416"/>
      <c r="T2018" s="416"/>
      <c r="U2018" s="416"/>
      <c r="V2018" s="416"/>
      <c r="W2018" s="416"/>
      <c r="X2018" s="416"/>
      <c r="Y2018" s="416"/>
      <c r="Z2018" s="416"/>
      <c r="AA2018" s="416"/>
      <c r="AB2018" s="416"/>
    </row>
    <row r="2019" spans="1:28" s="419" customFormat="1" x14ac:dyDescent="0.2">
      <c r="A2019" s="500"/>
      <c r="K2019" s="416"/>
      <c r="L2019" s="416"/>
      <c r="M2019" s="416"/>
      <c r="N2019" s="416"/>
      <c r="O2019" s="416"/>
      <c r="P2019" s="416"/>
      <c r="Q2019" s="416"/>
      <c r="R2019" s="416"/>
      <c r="S2019" s="416"/>
      <c r="T2019" s="416"/>
      <c r="U2019" s="416"/>
      <c r="V2019" s="416"/>
      <c r="W2019" s="416"/>
      <c r="X2019" s="416"/>
      <c r="Y2019" s="416"/>
      <c r="Z2019" s="416"/>
      <c r="AA2019" s="416"/>
      <c r="AB2019" s="416"/>
    </row>
    <row r="2020" spans="1:28" s="419" customFormat="1" x14ac:dyDescent="0.2">
      <c r="A2020" s="500"/>
      <c r="K2020" s="416"/>
      <c r="L2020" s="416"/>
      <c r="M2020" s="416"/>
      <c r="N2020" s="416"/>
      <c r="O2020" s="416"/>
      <c r="P2020" s="416"/>
      <c r="Q2020" s="416"/>
      <c r="R2020" s="416"/>
      <c r="S2020" s="416"/>
      <c r="T2020" s="416"/>
      <c r="U2020" s="416"/>
      <c r="V2020" s="416"/>
      <c r="W2020" s="416"/>
      <c r="X2020" s="416"/>
      <c r="Y2020" s="416"/>
      <c r="Z2020" s="416"/>
      <c r="AA2020" s="416"/>
      <c r="AB2020" s="416"/>
    </row>
    <row r="2021" spans="1:28" s="419" customFormat="1" x14ac:dyDescent="0.2">
      <c r="A2021" s="500"/>
      <c r="K2021" s="416"/>
      <c r="L2021" s="416"/>
      <c r="M2021" s="416"/>
      <c r="N2021" s="416"/>
      <c r="O2021" s="416"/>
      <c r="P2021" s="416"/>
      <c r="Q2021" s="416"/>
      <c r="R2021" s="416"/>
      <c r="S2021" s="416"/>
      <c r="T2021" s="416"/>
      <c r="U2021" s="416"/>
      <c r="V2021" s="416"/>
      <c r="W2021" s="416"/>
      <c r="X2021" s="416"/>
      <c r="Y2021" s="416"/>
      <c r="Z2021" s="416"/>
      <c r="AA2021" s="416"/>
      <c r="AB2021" s="416"/>
    </row>
    <row r="2022" spans="1:28" s="419" customFormat="1" x14ac:dyDescent="0.2">
      <c r="A2022" s="500"/>
      <c r="K2022" s="416"/>
      <c r="L2022" s="416"/>
      <c r="M2022" s="416"/>
      <c r="N2022" s="416"/>
      <c r="O2022" s="416"/>
      <c r="P2022" s="416"/>
      <c r="Q2022" s="416"/>
      <c r="R2022" s="416"/>
      <c r="S2022" s="416"/>
      <c r="T2022" s="416"/>
      <c r="U2022" s="416"/>
      <c r="V2022" s="416"/>
      <c r="W2022" s="416"/>
      <c r="X2022" s="416"/>
      <c r="Y2022" s="416"/>
      <c r="Z2022" s="416"/>
      <c r="AA2022" s="416"/>
      <c r="AB2022" s="416"/>
    </row>
    <row r="2023" spans="1:28" s="419" customFormat="1" x14ac:dyDescent="0.2">
      <c r="A2023" s="500"/>
      <c r="K2023" s="416"/>
      <c r="L2023" s="416"/>
      <c r="M2023" s="416"/>
      <c r="N2023" s="416"/>
      <c r="O2023" s="416"/>
      <c r="P2023" s="416"/>
      <c r="Q2023" s="416"/>
      <c r="R2023" s="416"/>
      <c r="S2023" s="416"/>
      <c r="T2023" s="416"/>
      <c r="U2023" s="416"/>
      <c r="V2023" s="416"/>
      <c r="W2023" s="416"/>
      <c r="X2023" s="416"/>
      <c r="Y2023" s="416"/>
      <c r="Z2023" s="416"/>
      <c r="AA2023" s="416"/>
      <c r="AB2023" s="416"/>
    </row>
    <row r="2024" spans="1:28" s="419" customFormat="1" x14ac:dyDescent="0.2">
      <c r="A2024" s="500"/>
      <c r="K2024" s="416"/>
      <c r="L2024" s="416"/>
      <c r="M2024" s="416"/>
      <c r="N2024" s="416"/>
      <c r="O2024" s="416"/>
      <c r="P2024" s="416"/>
      <c r="Q2024" s="416"/>
      <c r="R2024" s="416"/>
      <c r="S2024" s="416"/>
      <c r="T2024" s="416"/>
      <c r="U2024" s="416"/>
      <c r="V2024" s="416"/>
      <c r="W2024" s="416"/>
      <c r="X2024" s="416"/>
      <c r="Y2024" s="416"/>
      <c r="Z2024" s="416"/>
      <c r="AA2024" s="416"/>
      <c r="AB2024" s="416"/>
    </row>
    <row r="2025" spans="1:28" s="419" customFormat="1" x14ac:dyDescent="0.2">
      <c r="A2025" s="500"/>
      <c r="K2025" s="416"/>
      <c r="L2025" s="416"/>
      <c r="M2025" s="416"/>
      <c r="N2025" s="416"/>
      <c r="O2025" s="416"/>
      <c r="P2025" s="416"/>
      <c r="Q2025" s="416"/>
      <c r="R2025" s="416"/>
      <c r="S2025" s="416"/>
      <c r="T2025" s="416"/>
      <c r="U2025" s="416"/>
      <c r="V2025" s="416"/>
      <c r="W2025" s="416"/>
      <c r="X2025" s="416"/>
      <c r="Y2025" s="416"/>
      <c r="Z2025" s="416"/>
      <c r="AA2025" s="416"/>
      <c r="AB2025" s="416"/>
    </row>
    <row r="2026" spans="1:28" s="419" customFormat="1" x14ac:dyDescent="0.2">
      <c r="A2026" s="500"/>
      <c r="K2026" s="416"/>
      <c r="L2026" s="416"/>
      <c r="M2026" s="416"/>
      <c r="N2026" s="416"/>
      <c r="O2026" s="416"/>
      <c r="P2026" s="416"/>
      <c r="Q2026" s="416"/>
      <c r="R2026" s="416"/>
      <c r="S2026" s="416"/>
      <c r="T2026" s="416"/>
      <c r="U2026" s="416"/>
      <c r="V2026" s="416"/>
      <c r="W2026" s="416"/>
      <c r="X2026" s="416"/>
      <c r="Y2026" s="416"/>
      <c r="Z2026" s="416"/>
      <c r="AA2026" s="416"/>
      <c r="AB2026" s="416"/>
    </row>
    <row r="2027" spans="1:28" s="419" customFormat="1" x14ac:dyDescent="0.2">
      <c r="A2027" s="500"/>
      <c r="K2027" s="416"/>
      <c r="L2027" s="416"/>
      <c r="M2027" s="416"/>
      <c r="N2027" s="416"/>
      <c r="O2027" s="416"/>
      <c r="P2027" s="416"/>
      <c r="Q2027" s="416"/>
      <c r="R2027" s="416"/>
      <c r="S2027" s="416"/>
      <c r="T2027" s="416"/>
      <c r="U2027" s="416"/>
      <c r="V2027" s="416"/>
      <c r="W2027" s="416"/>
      <c r="X2027" s="416"/>
      <c r="Y2027" s="416"/>
      <c r="Z2027" s="416"/>
      <c r="AA2027" s="416"/>
      <c r="AB2027" s="416"/>
    </row>
    <row r="2028" spans="1:28" s="419" customFormat="1" x14ac:dyDescent="0.2">
      <c r="A2028" s="500"/>
      <c r="K2028" s="416"/>
      <c r="L2028" s="416"/>
      <c r="M2028" s="416"/>
      <c r="N2028" s="416"/>
      <c r="O2028" s="416"/>
      <c r="P2028" s="416"/>
      <c r="Q2028" s="416"/>
      <c r="R2028" s="416"/>
      <c r="S2028" s="416"/>
      <c r="T2028" s="416"/>
      <c r="U2028" s="416"/>
      <c r="V2028" s="416"/>
      <c r="W2028" s="416"/>
      <c r="X2028" s="416"/>
      <c r="Y2028" s="416"/>
      <c r="Z2028" s="416"/>
      <c r="AA2028" s="416"/>
      <c r="AB2028" s="416"/>
    </row>
    <row r="2029" spans="1:28" s="419" customFormat="1" x14ac:dyDescent="0.2">
      <c r="A2029" s="500"/>
      <c r="K2029" s="416"/>
      <c r="L2029" s="416"/>
      <c r="M2029" s="416"/>
      <c r="N2029" s="416"/>
      <c r="O2029" s="416"/>
      <c r="P2029" s="416"/>
      <c r="Q2029" s="416"/>
      <c r="R2029" s="416"/>
      <c r="S2029" s="416"/>
      <c r="T2029" s="416"/>
      <c r="U2029" s="416"/>
      <c r="V2029" s="416"/>
      <c r="W2029" s="416"/>
      <c r="X2029" s="416"/>
      <c r="Y2029" s="416"/>
      <c r="Z2029" s="416"/>
      <c r="AA2029" s="416"/>
      <c r="AB2029" s="416"/>
    </row>
    <row r="2030" spans="1:28" s="419" customFormat="1" x14ac:dyDescent="0.2">
      <c r="A2030" s="500"/>
      <c r="K2030" s="416"/>
      <c r="L2030" s="416"/>
      <c r="M2030" s="416"/>
      <c r="N2030" s="416"/>
      <c r="O2030" s="416"/>
      <c r="P2030" s="416"/>
      <c r="Q2030" s="416"/>
      <c r="R2030" s="416"/>
      <c r="S2030" s="416"/>
      <c r="T2030" s="416"/>
      <c r="U2030" s="416"/>
      <c r="V2030" s="416"/>
      <c r="W2030" s="416"/>
      <c r="X2030" s="416"/>
      <c r="Y2030" s="416"/>
      <c r="Z2030" s="416"/>
      <c r="AA2030" s="416"/>
      <c r="AB2030" s="416"/>
    </row>
    <row r="2031" spans="1:28" s="419" customFormat="1" x14ac:dyDescent="0.2">
      <c r="A2031" s="500"/>
      <c r="K2031" s="416"/>
      <c r="L2031" s="416"/>
      <c r="M2031" s="416"/>
      <c r="N2031" s="416"/>
      <c r="O2031" s="416"/>
      <c r="P2031" s="416"/>
      <c r="Q2031" s="416"/>
      <c r="R2031" s="416"/>
      <c r="S2031" s="416"/>
      <c r="T2031" s="416"/>
      <c r="U2031" s="416"/>
      <c r="V2031" s="416"/>
      <c r="W2031" s="416"/>
      <c r="X2031" s="416"/>
      <c r="Y2031" s="416"/>
      <c r="Z2031" s="416"/>
      <c r="AA2031" s="416"/>
      <c r="AB2031" s="416"/>
    </row>
    <row r="2032" spans="1:28" s="419" customFormat="1" x14ac:dyDescent="0.2">
      <c r="A2032" s="500"/>
      <c r="K2032" s="416"/>
      <c r="L2032" s="416"/>
      <c r="M2032" s="416"/>
      <c r="N2032" s="416"/>
      <c r="O2032" s="416"/>
      <c r="P2032" s="416"/>
      <c r="Q2032" s="416"/>
      <c r="R2032" s="416"/>
      <c r="S2032" s="416"/>
      <c r="T2032" s="416"/>
      <c r="U2032" s="416"/>
      <c r="V2032" s="416"/>
      <c r="W2032" s="416"/>
      <c r="X2032" s="416"/>
      <c r="Y2032" s="416"/>
      <c r="Z2032" s="416"/>
      <c r="AA2032" s="416"/>
      <c r="AB2032" s="416"/>
    </row>
    <row r="2033" spans="1:28" s="419" customFormat="1" x14ac:dyDescent="0.2">
      <c r="A2033" s="500"/>
      <c r="K2033" s="416"/>
      <c r="L2033" s="416"/>
      <c r="M2033" s="416"/>
      <c r="N2033" s="416"/>
      <c r="O2033" s="416"/>
      <c r="P2033" s="416"/>
      <c r="Q2033" s="416"/>
      <c r="R2033" s="416"/>
      <c r="S2033" s="416"/>
      <c r="T2033" s="416"/>
      <c r="U2033" s="416"/>
      <c r="V2033" s="416"/>
      <c r="W2033" s="416"/>
      <c r="X2033" s="416"/>
      <c r="Y2033" s="416"/>
      <c r="Z2033" s="416"/>
      <c r="AA2033" s="416"/>
      <c r="AB2033" s="416"/>
    </row>
    <row r="2034" spans="1:28" s="419" customFormat="1" x14ac:dyDescent="0.2">
      <c r="A2034" s="500"/>
      <c r="K2034" s="416"/>
      <c r="L2034" s="416"/>
      <c r="M2034" s="416"/>
      <c r="N2034" s="416"/>
      <c r="O2034" s="416"/>
      <c r="P2034" s="416"/>
      <c r="Q2034" s="416"/>
      <c r="R2034" s="416"/>
      <c r="S2034" s="416"/>
      <c r="T2034" s="416"/>
      <c r="U2034" s="416"/>
      <c r="V2034" s="416"/>
      <c r="W2034" s="416"/>
      <c r="X2034" s="416"/>
      <c r="Y2034" s="416"/>
      <c r="Z2034" s="416"/>
      <c r="AA2034" s="416"/>
      <c r="AB2034" s="416"/>
    </row>
    <row r="2035" spans="1:28" s="419" customFormat="1" x14ac:dyDescent="0.2">
      <c r="A2035" s="500"/>
      <c r="K2035" s="416"/>
      <c r="L2035" s="416"/>
      <c r="M2035" s="416"/>
      <c r="N2035" s="416"/>
      <c r="O2035" s="416"/>
      <c r="P2035" s="416"/>
      <c r="Q2035" s="416"/>
      <c r="R2035" s="416"/>
      <c r="S2035" s="416"/>
      <c r="T2035" s="416"/>
      <c r="U2035" s="416"/>
      <c r="V2035" s="416"/>
      <c r="W2035" s="416"/>
      <c r="X2035" s="416"/>
      <c r="Y2035" s="416"/>
      <c r="Z2035" s="416"/>
      <c r="AA2035" s="416"/>
      <c r="AB2035" s="416"/>
    </row>
    <row r="2036" spans="1:28" s="419" customFormat="1" x14ac:dyDescent="0.2">
      <c r="A2036" s="500"/>
      <c r="K2036" s="416"/>
      <c r="L2036" s="416"/>
      <c r="M2036" s="416"/>
      <c r="N2036" s="416"/>
      <c r="O2036" s="416"/>
      <c r="P2036" s="416"/>
      <c r="Q2036" s="416"/>
      <c r="R2036" s="416"/>
      <c r="S2036" s="416"/>
      <c r="T2036" s="416"/>
      <c r="U2036" s="416"/>
      <c r="V2036" s="416"/>
      <c r="W2036" s="416"/>
      <c r="X2036" s="416"/>
      <c r="Y2036" s="416"/>
      <c r="Z2036" s="416"/>
      <c r="AA2036" s="416"/>
      <c r="AB2036" s="416"/>
    </row>
    <row r="2037" spans="1:28" s="419" customFormat="1" x14ac:dyDescent="0.2">
      <c r="A2037" s="500"/>
      <c r="K2037" s="416"/>
      <c r="L2037" s="416"/>
      <c r="M2037" s="416"/>
      <c r="N2037" s="416"/>
      <c r="O2037" s="416"/>
      <c r="P2037" s="416"/>
      <c r="Q2037" s="416"/>
      <c r="R2037" s="416"/>
      <c r="S2037" s="416"/>
      <c r="T2037" s="416"/>
      <c r="U2037" s="416"/>
      <c r="V2037" s="416"/>
      <c r="W2037" s="416"/>
      <c r="X2037" s="416"/>
      <c r="Y2037" s="416"/>
      <c r="Z2037" s="416"/>
      <c r="AA2037" s="416"/>
      <c r="AB2037" s="416"/>
    </row>
    <row r="2038" spans="1:28" s="419" customFormat="1" x14ac:dyDescent="0.2">
      <c r="A2038" s="500"/>
      <c r="K2038" s="416"/>
      <c r="L2038" s="416"/>
      <c r="M2038" s="416"/>
      <c r="N2038" s="416"/>
      <c r="O2038" s="416"/>
      <c r="P2038" s="416"/>
      <c r="Q2038" s="416"/>
      <c r="R2038" s="416"/>
      <c r="S2038" s="416"/>
      <c r="T2038" s="416"/>
      <c r="U2038" s="416"/>
      <c r="V2038" s="416"/>
      <c r="W2038" s="416"/>
      <c r="X2038" s="416"/>
      <c r="Y2038" s="416"/>
      <c r="Z2038" s="416"/>
      <c r="AA2038" s="416"/>
      <c r="AB2038" s="416"/>
    </row>
    <row r="2039" spans="1:28" s="419" customFormat="1" x14ac:dyDescent="0.2">
      <c r="A2039" s="500"/>
      <c r="K2039" s="416"/>
      <c r="L2039" s="416"/>
      <c r="M2039" s="416"/>
      <c r="N2039" s="416"/>
      <c r="O2039" s="416"/>
      <c r="P2039" s="416"/>
      <c r="Q2039" s="416"/>
      <c r="R2039" s="416"/>
      <c r="S2039" s="416"/>
      <c r="T2039" s="416"/>
      <c r="U2039" s="416"/>
      <c r="V2039" s="416"/>
      <c r="W2039" s="416"/>
      <c r="X2039" s="416"/>
      <c r="Y2039" s="416"/>
      <c r="Z2039" s="416"/>
      <c r="AA2039" s="416"/>
      <c r="AB2039" s="416"/>
    </row>
    <row r="2040" spans="1:28" s="419" customFormat="1" x14ac:dyDescent="0.2">
      <c r="A2040" s="500"/>
      <c r="K2040" s="416"/>
      <c r="L2040" s="416"/>
      <c r="M2040" s="416"/>
      <c r="N2040" s="416"/>
      <c r="O2040" s="416"/>
      <c r="P2040" s="416"/>
      <c r="Q2040" s="416"/>
      <c r="R2040" s="416"/>
      <c r="S2040" s="416"/>
      <c r="T2040" s="416"/>
      <c r="U2040" s="416"/>
      <c r="V2040" s="416"/>
      <c r="W2040" s="416"/>
      <c r="X2040" s="416"/>
      <c r="Y2040" s="416"/>
      <c r="Z2040" s="416"/>
      <c r="AA2040" s="416"/>
      <c r="AB2040" s="416"/>
    </row>
    <row r="2041" spans="1:28" s="419" customFormat="1" x14ac:dyDescent="0.2">
      <c r="A2041" s="500"/>
      <c r="K2041" s="416"/>
      <c r="L2041" s="416"/>
      <c r="M2041" s="416"/>
      <c r="N2041" s="416"/>
      <c r="O2041" s="416"/>
      <c r="P2041" s="416"/>
      <c r="Q2041" s="416"/>
      <c r="R2041" s="416"/>
      <c r="S2041" s="416"/>
      <c r="T2041" s="416"/>
      <c r="U2041" s="416"/>
      <c r="V2041" s="416"/>
      <c r="W2041" s="416"/>
      <c r="X2041" s="416"/>
      <c r="Y2041" s="416"/>
      <c r="Z2041" s="416"/>
      <c r="AA2041" s="416"/>
      <c r="AB2041" s="416"/>
    </row>
    <row r="2042" spans="1:28" s="419" customFormat="1" x14ac:dyDescent="0.2">
      <c r="A2042" s="500"/>
      <c r="K2042" s="416"/>
      <c r="L2042" s="416"/>
      <c r="M2042" s="416"/>
      <c r="N2042" s="416"/>
      <c r="O2042" s="416"/>
      <c r="P2042" s="416"/>
      <c r="Q2042" s="416"/>
      <c r="R2042" s="416"/>
      <c r="S2042" s="416"/>
      <c r="T2042" s="416"/>
      <c r="U2042" s="416"/>
      <c r="V2042" s="416"/>
      <c r="W2042" s="416"/>
      <c r="X2042" s="416"/>
      <c r="Y2042" s="416"/>
      <c r="Z2042" s="416"/>
      <c r="AA2042" s="416"/>
      <c r="AB2042" s="416"/>
    </row>
    <row r="2043" spans="1:28" s="419" customFormat="1" x14ac:dyDescent="0.2">
      <c r="A2043" s="500"/>
      <c r="K2043" s="416"/>
      <c r="L2043" s="416"/>
      <c r="M2043" s="416"/>
      <c r="N2043" s="416"/>
      <c r="O2043" s="416"/>
      <c r="P2043" s="416"/>
      <c r="Q2043" s="416"/>
      <c r="R2043" s="416"/>
      <c r="S2043" s="416"/>
      <c r="T2043" s="416"/>
      <c r="U2043" s="416"/>
      <c r="V2043" s="416"/>
      <c r="W2043" s="416"/>
      <c r="X2043" s="416"/>
      <c r="Y2043" s="416"/>
      <c r="Z2043" s="416"/>
      <c r="AA2043" s="416"/>
      <c r="AB2043" s="416"/>
    </row>
    <row r="2044" spans="1:28" s="419" customFormat="1" x14ac:dyDescent="0.2">
      <c r="A2044" s="500"/>
      <c r="K2044" s="416"/>
      <c r="L2044" s="416"/>
      <c r="M2044" s="416"/>
      <c r="N2044" s="416"/>
      <c r="O2044" s="416"/>
      <c r="P2044" s="416"/>
      <c r="Q2044" s="416"/>
      <c r="R2044" s="416"/>
      <c r="S2044" s="416"/>
      <c r="T2044" s="416"/>
      <c r="U2044" s="416"/>
      <c r="V2044" s="416"/>
      <c r="W2044" s="416"/>
      <c r="X2044" s="416"/>
      <c r="Y2044" s="416"/>
      <c r="Z2044" s="416"/>
      <c r="AA2044" s="416"/>
      <c r="AB2044" s="416"/>
    </row>
    <row r="2045" spans="1:28" s="419" customFormat="1" x14ac:dyDescent="0.2">
      <c r="A2045" s="500"/>
      <c r="K2045" s="416"/>
      <c r="L2045" s="416"/>
      <c r="M2045" s="416"/>
      <c r="N2045" s="416"/>
      <c r="O2045" s="416"/>
      <c r="P2045" s="416"/>
      <c r="Q2045" s="416"/>
      <c r="R2045" s="416"/>
      <c r="S2045" s="416"/>
      <c r="T2045" s="416"/>
      <c r="U2045" s="416"/>
      <c r="V2045" s="416"/>
      <c r="W2045" s="416"/>
      <c r="X2045" s="416"/>
      <c r="Y2045" s="416"/>
      <c r="Z2045" s="416"/>
      <c r="AA2045" s="416"/>
      <c r="AB2045" s="416"/>
    </row>
    <row r="2046" spans="1:28" s="419" customFormat="1" x14ac:dyDescent="0.2">
      <c r="A2046" s="500"/>
      <c r="K2046" s="416"/>
      <c r="L2046" s="416"/>
      <c r="M2046" s="416"/>
      <c r="N2046" s="416"/>
      <c r="O2046" s="416"/>
      <c r="P2046" s="416"/>
      <c r="Q2046" s="416"/>
      <c r="R2046" s="416"/>
      <c r="S2046" s="416"/>
      <c r="T2046" s="416"/>
      <c r="U2046" s="416"/>
      <c r="V2046" s="416"/>
      <c r="W2046" s="416"/>
      <c r="X2046" s="416"/>
      <c r="Y2046" s="416"/>
      <c r="Z2046" s="416"/>
      <c r="AA2046" s="416"/>
      <c r="AB2046" s="416"/>
    </row>
    <row r="2047" spans="1:28" s="419" customFormat="1" x14ac:dyDescent="0.2">
      <c r="A2047" s="500"/>
      <c r="K2047" s="416"/>
      <c r="L2047" s="416"/>
      <c r="M2047" s="416"/>
      <c r="N2047" s="416"/>
      <c r="O2047" s="416"/>
      <c r="P2047" s="416"/>
      <c r="Q2047" s="416"/>
      <c r="R2047" s="416"/>
      <c r="S2047" s="416"/>
      <c r="T2047" s="416"/>
      <c r="U2047" s="416"/>
      <c r="V2047" s="416"/>
      <c r="W2047" s="416"/>
      <c r="X2047" s="416"/>
      <c r="Y2047" s="416"/>
      <c r="Z2047" s="416"/>
      <c r="AA2047" s="416"/>
      <c r="AB2047" s="416"/>
    </row>
    <row r="2048" spans="1:28" s="419" customFormat="1" x14ac:dyDescent="0.2">
      <c r="A2048" s="500"/>
      <c r="K2048" s="416"/>
      <c r="L2048" s="416"/>
      <c r="M2048" s="416"/>
      <c r="N2048" s="416"/>
      <c r="O2048" s="416"/>
      <c r="P2048" s="416"/>
      <c r="Q2048" s="416"/>
      <c r="R2048" s="416"/>
      <c r="S2048" s="416"/>
      <c r="T2048" s="416"/>
      <c r="U2048" s="416"/>
      <c r="V2048" s="416"/>
      <c r="W2048" s="416"/>
      <c r="X2048" s="416"/>
      <c r="Y2048" s="416"/>
      <c r="Z2048" s="416"/>
      <c r="AA2048" s="416"/>
      <c r="AB2048" s="416"/>
    </row>
    <row r="2049" spans="1:28" s="419" customFormat="1" x14ac:dyDescent="0.2">
      <c r="A2049" s="500"/>
      <c r="K2049" s="416"/>
      <c r="L2049" s="416"/>
      <c r="M2049" s="416"/>
      <c r="N2049" s="416"/>
      <c r="O2049" s="416"/>
      <c r="P2049" s="416"/>
      <c r="Q2049" s="416"/>
      <c r="R2049" s="416"/>
      <c r="S2049" s="416"/>
      <c r="T2049" s="416"/>
      <c r="U2049" s="416"/>
      <c r="V2049" s="416"/>
      <c r="W2049" s="416"/>
      <c r="X2049" s="416"/>
      <c r="Y2049" s="416"/>
      <c r="Z2049" s="416"/>
      <c r="AA2049" s="416"/>
      <c r="AB2049" s="416"/>
    </row>
    <row r="2050" spans="1:28" s="419" customFormat="1" x14ac:dyDescent="0.2">
      <c r="A2050" s="500"/>
      <c r="K2050" s="416"/>
      <c r="L2050" s="416"/>
      <c r="M2050" s="416"/>
      <c r="N2050" s="416"/>
      <c r="O2050" s="416"/>
      <c r="P2050" s="416"/>
      <c r="Q2050" s="416"/>
      <c r="R2050" s="416"/>
      <c r="S2050" s="416"/>
      <c r="T2050" s="416"/>
      <c r="U2050" s="416"/>
      <c r="V2050" s="416"/>
      <c r="W2050" s="416"/>
      <c r="X2050" s="416"/>
      <c r="Y2050" s="416"/>
      <c r="Z2050" s="416"/>
      <c r="AA2050" s="416"/>
      <c r="AB2050" s="416"/>
    </row>
    <row r="2051" spans="1:28" s="419" customFormat="1" x14ac:dyDescent="0.2">
      <c r="A2051" s="500"/>
      <c r="K2051" s="416"/>
      <c r="L2051" s="416"/>
      <c r="M2051" s="416"/>
      <c r="N2051" s="416"/>
      <c r="O2051" s="416"/>
      <c r="P2051" s="416"/>
      <c r="Q2051" s="416"/>
      <c r="R2051" s="416"/>
      <c r="S2051" s="416"/>
      <c r="T2051" s="416"/>
      <c r="U2051" s="416"/>
      <c r="V2051" s="416"/>
      <c r="W2051" s="416"/>
      <c r="X2051" s="416"/>
      <c r="Y2051" s="416"/>
      <c r="Z2051" s="416"/>
      <c r="AA2051" s="416"/>
      <c r="AB2051" s="416"/>
    </row>
    <row r="2052" spans="1:28" s="419" customFormat="1" x14ac:dyDescent="0.2">
      <c r="A2052" s="500"/>
      <c r="K2052" s="416"/>
      <c r="L2052" s="416"/>
      <c r="M2052" s="416"/>
      <c r="N2052" s="416"/>
      <c r="O2052" s="416"/>
      <c r="P2052" s="416"/>
      <c r="Q2052" s="416"/>
      <c r="R2052" s="416"/>
      <c r="S2052" s="416"/>
      <c r="T2052" s="416"/>
      <c r="U2052" s="416"/>
      <c r="V2052" s="416"/>
      <c r="W2052" s="416"/>
      <c r="X2052" s="416"/>
      <c r="Y2052" s="416"/>
      <c r="Z2052" s="416"/>
      <c r="AA2052" s="416"/>
      <c r="AB2052" s="416"/>
    </row>
    <row r="2053" spans="1:28" s="419" customFormat="1" x14ac:dyDescent="0.2">
      <c r="A2053" s="500"/>
      <c r="K2053" s="416"/>
      <c r="L2053" s="416"/>
      <c r="M2053" s="416"/>
      <c r="N2053" s="416"/>
      <c r="O2053" s="416"/>
      <c r="P2053" s="416"/>
      <c r="Q2053" s="416"/>
      <c r="R2053" s="416"/>
      <c r="S2053" s="416"/>
      <c r="T2053" s="416"/>
      <c r="U2053" s="416"/>
      <c r="V2053" s="416"/>
      <c r="W2053" s="416"/>
      <c r="X2053" s="416"/>
      <c r="Y2053" s="416"/>
      <c r="Z2053" s="416"/>
      <c r="AA2053" s="416"/>
      <c r="AB2053" s="416"/>
    </row>
  </sheetData>
  <sheetProtection algorithmName="SHA-512" hashValue="ztx2iltbqG1+ZP7FI+iBsRWeyGpZkUOG6tq93EdFTsfGcS3ymeKYa6eywJK+ca2xec3WmX3xyAlGsxv3kRUFig==" saltValue="H/ls82KY+b29WTk7UjN7sw==" spinCount="100000" sheet="1" formatColumns="0" formatRows="0" sort="0" autoFilter="0"/>
  <mergeCells count="17">
    <mergeCell ref="J7:J8"/>
    <mergeCell ref="K7:K8"/>
    <mergeCell ref="B1:K1"/>
    <mergeCell ref="A3:K3"/>
    <mergeCell ref="A7:A8"/>
    <mergeCell ref="B7:B8"/>
    <mergeCell ref="C7:C8"/>
    <mergeCell ref="D7:D8"/>
    <mergeCell ref="E7:E8"/>
    <mergeCell ref="F7:F8"/>
    <mergeCell ref="G7:G8"/>
    <mergeCell ref="H7:H8"/>
    <mergeCell ref="A446:G446"/>
    <mergeCell ref="A447:G447"/>
    <mergeCell ref="A448:G448"/>
    <mergeCell ref="A449:G449"/>
    <mergeCell ref="I7:I8"/>
  </mergeCells>
  <dataValidations count="17">
    <dataValidation type="decimal" allowBlank="1" showInputMessage="1" showErrorMessage="1" sqref="C438:C441" xr:uid="{00000000-0002-0000-2300-000000000000}">
      <formula1>-10000000000000000</formula1>
      <formula2>1E+21</formula2>
    </dataValidation>
    <dataValidation type="decimal" allowBlank="1" showInputMessage="1" showErrorMessage="1" sqref="B438:B441 D438:E441" xr:uid="{00000000-0002-0000-2300-000001000000}">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00000000-0002-0000-2300-000002000000}">
      <formula1>36526</formula1>
    </dataValidation>
    <dataValidation type="decimal" allowBlank="1" showInputMessage="1" showErrorMessage="1" sqref="F11:F30 F32:F51 F53:F72 F74:F93 F95:F114 F116:F135 F137:F156 F158:F177 F179:F198 F200:F219 F221:F240 F242:F261 F389:F408 F263:F282 F284:F303 F305:F324 F326:F345 F347:F366 F368:F387 F410:F429" xr:uid="{00000000-0002-0000-2300-000003000000}">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00000000-0002-0000-2300-000004000000}">
      <formula1>D11</formula1>
    </dataValidation>
    <dataValidation type="decimal" allowBlank="1" showInputMessage="1" showErrorMessage="1" sqref="H11:H30 H32:H51 H53:H72 H74:H93 H95:H114 H116:H135 H137:H156 H158:H177 H179:H198 H200:H219 H221:H240 H242:H261 H263:H282 H284:H303 H305:H324 H326:H345 H347:H366 H368:H387 H389:H408 H410:H429" xr:uid="{00000000-0002-0000-2300-000005000000}">
      <formula1>-1000000000000</formula1>
      <formula2>1000000000000000</formula2>
    </dataValidation>
    <dataValidation type="decimal" allowBlank="1" showInputMessage="1" showErrorMessage="1" sqref="G11:G30 I11:J30 G32:G51 I32:J51 G53:G72 I53:J72 G74:G93 I74:J93 G95:G114 I95:J114 G116:G135 I116:J135 G137:G156 I137:J156 G158:G177 I158:J177 G179:G198 I179:J198 G200:G219 I200:J219 G221:G240 I221:J240 G242:G261 I242:J261 G263:G282 I263:J282 G284:G303 I284:J303 G305:G324 I305:J324 G326:G345 I326:J345 G347:G366 I347:J366 G368:G387 I368:J387 G389:G408 I389:J408 G410:G429 I410:J429" xr:uid="{00000000-0002-0000-2300-000006000000}">
      <formula1>0</formula1>
      <formula2>1000000000000000</formula2>
    </dataValidation>
    <dataValidation type="decimal" allowBlank="1" showInputMessage="1" showErrorMessage="1" sqref="G10 J10 G31 J31 G52 J52 G73 J73 G94 J94 G115 J115 G136 J136 G157 J157 G178 J178 G199 J199 G220 J220 G241 J241 G262 J262 G283 J283 G304 J304 G325 J325 G346 J346 G367 J367 G388 J388 G409 J409" xr:uid="{00000000-0002-0000-2300-000008000000}">
      <formula1>0</formula1>
      <formula2>1E+25</formula2>
    </dataValidation>
    <dataValidation type="decimal" allowBlank="1" showInputMessage="1" showErrorMessage="1" sqref="H10 H31 H52 H73 H94 H115 H136 H157 H178 H199 H220 H241 H262 H283 H304 H325 H346 H367 H388 H409" xr:uid="{00000000-0002-0000-2300-000009000000}">
      <formula1>-1000000000000000000</formula1>
      <formula2>1E+24</formula2>
    </dataValidation>
    <dataValidation type="decimal" allowBlank="1" showInputMessage="1" showErrorMessage="1" sqref="I10 I31 I52 I73 I94 I115 I136 I157 I178 I199 I220 I241 I262 I283 I304 I325 I346 I367 I388 I409" xr:uid="{00000000-0002-0000-2300-00000A000000}">
      <formula1>0</formula1>
      <formula2>1E+27</formula2>
    </dataValidation>
    <dataValidation type="decimal" allowBlank="1" showInputMessage="1" showErrorMessage="1" sqref="K10 K388 K31 K52 K73 K94 K115 K136 K157 K178 K199 K220 K241 K262 K283 K304 K325 K346 K367 K409" xr:uid="{00000000-0002-0000-2300-00000B000000}">
      <formula1>0</formula1>
      <formula2>1E+24</formula2>
    </dataValidation>
    <dataValidation type="whole" allowBlank="1" showInputMessage="1" showErrorMessage="1" sqref="B7 A6:K6 B388 B409 B346 B367 B304 B325 B262 B283 B52 B73 B94 B115 B136 B157 B178 B199 B220 B241 B430:E431 B437:E437 B456:F937 F430:F432 F434:F437 B442:F443 H430:I937 G430:G445 G450:G937" xr:uid="{00000000-0002-0000-2300-00000D000000}">
      <formula1>1</formula1>
      <formula2>100000000000</formula2>
    </dataValidation>
    <dataValidation type="decimal" allowBlank="1" showInputMessage="1" showErrorMessage="1" sqref="K917:K926 K928:K937 K895:K904 K906:K915 K873:K882 K884:K893 K851:K860 K862:K871 K829:K838 K840:K849 K807:K816 K818:K827 K785:K794 K763:K772 K774:K783 K740:K749 K752:K761 K718:K727 K729:K738 K696:K705 K707:K716 K674:K683 K685:K694 K652:K661 K663:K672 K796:K805 K630:K639 K641:K650 K608:K617 K619:K628 K452:K461 K596:K605 K574:K583 K585:K594 K552:K561 K563:K572 K441:K450 K464:K473 K475:K484 K486:K495 K497:K506 K508:K517 K519:K528 K530:K539 K541:K550 K431:K439" xr:uid="{00000000-0002-0000-2300-00000E000000}">
      <formula1>0</formula1>
      <formula2>1E+39</formula2>
    </dataValidation>
    <dataValidation type="custom" showInputMessage="1" showErrorMessage="1" sqref="D10:F10 D31:F31 D52:F52 D73:F73 D94:F94 D115:F115 D136:F136 D157:F157 D178:F178 D199:F199 D220:F220 D241:F241 D262:F262 D283:F283 D304:F304 D325:F325 D346:F346 D367:F367 D388:F388 D409:F409" xr:uid="{00000000-0002-0000-2300-00000F000000}">
      <formula1>"-"</formula1>
    </dataValidation>
    <dataValidation type="textLength" allowBlank="1" showInputMessage="1" showErrorMessage="1" sqref="C7:J7 C432:D432" xr:uid="{00000000-0002-0000-2300-000010000000}">
      <formula1>1</formula1>
      <formula2>100000</formula2>
    </dataValidation>
    <dataValidation type="list" allowBlank="1" showInputMessage="1" showErrorMessage="1" sqref="B11:B30 B32:B51 B53:B72 B74:B93 B95:B114 B116:B135 B137:B156 B158:B177 B179:B198 B200:B219 B221:B240 B242:B261 B263:B282 B284:B303 B305:B324 B326:B345 B347:B366 B368:B387 B389:B408 B410:B429" xr:uid="{87FC9BB1-8551-43F8-B505-2B7AF3709AF7}">
      <formula1>$S$9:$S$12</formula1>
    </dataValidation>
    <dataValidation type="list" allowBlank="1" showInputMessage="1" showErrorMessage="1" sqref="K11:K30 K32:K51 K53:K72 K74:K93 K95:K114 K116:K135 K137:K156 K158:K177 K179:K198 K200:K219 K221:K240 K242:K261 K263:K282 K284:K303 K305:K324 K326:K345 K347:K366 K368:K387 K389:K408 K410:K429" xr:uid="{21A96145-22B0-47AC-87B9-4014BFD4B1EE}">
      <formula1>$S$2:$S$3</formula1>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theme="9" tint="0.79998168889431442"/>
    <pageSetUpPr fitToPage="1"/>
  </sheetPr>
  <dimension ref="A1:AI1158"/>
  <sheetViews>
    <sheetView zoomScale="50" zoomScaleNormal="50" workbookViewId="0">
      <pane ySplit="8" topLeftCell="A9" activePane="bottomLeft" state="frozen"/>
      <selection activeCell="A24" sqref="A24"/>
      <selection pane="bottomLeft" activeCell="F136" sqref="F136"/>
    </sheetView>
  </sheetViews>
  <sheetFormatPr defaultColWidth="9.140625" defaultRowHeight="12.75" outlineLevelRow="1" x14ac:dyDescent="0.2"/>
  <cols>
    <col min="1" max="1" width="59.7109375" style="505" customWidth="1"/>
    <col min="2" max="3" width="9" style="420" customWidth="1"/>
    <col min="4" max="4" width="16.85546875" style="420" customWidth="1"/>
    <col min="5" max="5" width="17.42578125" style="420" customWidth="1"/>
    <col min="6" max="6" width="13.140625" style="420" customWidth="1"/>
    <col min="7" max="15" width="20" style="420" customWidth="1"/>
    <col min="16" max="16" width="27.28515625" style="504" customWidth="1"/>
    <col min="17" max="17" width="32.28515625" style="503" customWidth="1"/>
    <col min="18" max="18" width="23.5703125" style="503" customWidth="1"/>
    <col min="19" max="19" width="16.7109375" style="504" customWidth="1"/>
    <col min="20" max="20" width="22.28515625" style="504" customWidth="1"/>
    <col min="21" max="21" width="9.140625" style="504"/>
    <col min="22" max="22" width="26.28515625" style="504" customWidth="1"/>
    <col min="23" max="24" width="29.7109375" style="504" customWidth="1"/>
    <col min="25" max="25" width="32.7109375" style="504" hidden="1" customWidth="1"/>
    <col min="26" max="16384" width="9.140625" style="504"/>
  </cols>
  <sheetData>
    <row r="1" spans="1:35" ht="13.5" customHeight="1" x14ac:dyDescent="0.2">
      <c r="A1" s="502" t="s">
        <v>1336</v>
      </c>
      <c r="B1" s="1240"/>
      <c r="C1" s="1240"/>
      <c r="D1" s="1240"/>
      <c r="E1" s="1240"/>
      <c r="F1" s="1240"/>
      <c r="G1" s="1240"/>
      <c r="H1" s="1240"/>
      <c r="I1" s="1240"/>
      <c r="J1" s="1240"/>
      <c r="K1" s="1240"/>
      <c r="L1" s="1240"/>
      <c r="M1" s="1240"/>
      <c r="N1" s="1240"/>
      <c r="O1" s="1240"/>
      <c r="P1" s="1240"/>
    </row>
    <row r="2" spans="1:35" x14ac:dyDescent="0.2">
      <c r="Y2" s="927" t="s">
        <v>1337</v>
      </c>
    </row>
    <row r="3" spans="1:35" ht="15" customHeight="1" x14ac:dyDescent="0.2">
      <c r="A3" s="1241" t="s">
        <v>1434</v>
      </c>
      <c r="B3" s="1241"/>
      <c r="C3" s="1241"/>
      <c r="D3" s="1241"/>
      <c r="E3" s="1241"/>
      <c r="F3" s="1241"/>
      <c r="G3" s="1241"/>
      <c r="H3" s="1241"/>
      <c r="I3" s="1241"/>
      <c r="J3" s="1241"/>
      <c r="K3" s="1241"/>
      <c r="L3" s="1241"/>
      <c r="M3" s="1241"/>
      <c r="N3" s="1241"/>
      <c r="O3" s="1241"/>
      <c r="P3" s="1241"/>
      <c r="Y3" s="927" t="s">
        <v>1339</v>
      </c>
    </row>
    <row r="4" spans="1:35" x14ac:dyDescent="0.2">
      <c r="A4" s="507"/>
      <c r="B4" s="423"/>
      <c r="C4" s="423"/>
      <c r="D4" s="423"/>
      <c r="E4" s="423"/>
      <c r="F4" s="423"/>
      <c r="G4" s="423"/>
      <c r="H4" s="423"/>
      <c r="I4" s="423"/>
      <c r="J4" s="423"/>
      <c r="K4" s="423"/>
      <c r="L4" s="423"/>
      <c r="M4" s="423"/>
      <c r="N4" s="423"/>
      <c r="O4" s="423"/>
      <c r="P4" s="536"/>
      <c r="Y4" s="928"/>
    </row>
    <row r="5" spans="1:35" s="512" customFormat="1" ht="12.75" customHeight="1" x14ac:dyDescent="0.25">
      <c r="A5" s="510" t="str">
        <f>i.04156d!A5</f>
        <v>Даатгагчийн нэр:</v>
      </c>
      <c r="B5" s="426"/>
      <c r="C5" s="426"/>
      <c r="D5" s="426"/>
      <c r="E5" s="426"/>
      <c r="F5" s="426"/>
      <c r="G5" s="426"/>
      <c r="H5" s="426"/>
      <c r="I5" s="426"/>
      <c r="J5" s="426"/>
      <c r="K5" s="426"/>
      <c r="L5" s="426"/>
      <c r="M5" s="426"/>
      <c r="N5" s="426"/>
      <c r="O5" s="426"/>
      <c r="P5" s="515" t="str">
        <f>i.04156d!K5</f>
        <v>..... оны .... сарын ...-ны өдөр</v>
      </c>
      <c r="Q5" s="504"/>
      <c r="R5" s="504"/>
      <c r="S5" s="504"/>
      <c r="T5" s="504"/>
      <c r="U5" s="504"/>
      <c r="V5" s="504"/>
      <c r="W5" s="504"/>
      <c r="X5" s="504"/>
      <c r="Y5" s="928"/>
      <c r="Z5" s="504"/>
      <c r="AA5" s="504"/>
      <c r="AB5" s="504"/>
      <c r="AC5" s="504"/>
      <c r="AD5" s="504"/>
      <c r="AE5" s="504"/>
      <c r="AF5" s="504"/>
      <c r="AG5" s="504"/>
      <c r="AH5" s="504"/>
      <c r="AI5" s="504"/>
    </row>
    <row r="6" spans="1:35" s="512" customFormat="1" ht="12.75" customHeight="1" thickBot="1" x14ac:dyDescent="0.3">
      <c r="A6" s="510"/>
      <c r="B6" s="431"/>
      <c r="C6" s="431"/>
      <c r="D6" s="431"/>
      <c r="E6" s="431"/>
      <c r="F6" s="431"/>
      <c r="G6" s="431"/>
      <c r="H6" s="431"/>
      <c r="I6" s="431"/>
      <c r="J6" s="431"/>
      <c r="K6" s="431"/>
      <c r="L6" s="431"/>
      <c r="M6" s="431"/>
      <c r="N6" s="431"/>
      <c r="O6" s="431"/>
      <c r="P6" s="514" t="s">
        <v>3</v>
      </c>
      <c r="Q6" s="504"/>
      <c r="R6" s="504"/>
      <c r="S6" s="504"/>
      <c r="T6" s="504"/>
      <c r="U6" s="504"/>
      <c r="V6" s="504"/>
      <c r="W6" s="504"/>
      <c r="X6" s="504"/>
      <c r="Y6" s="928"/>
      <c r="Z6" s="504"/>
      <c r="AA6" s="504"/>
      <c r="AB6" s="504"/>
      <c r="AC6" s="504"/>
      <c r="AD6" s="504"/>
      <c r="AE6" s="504"/>
      <c r="AF6" s="504"/>
      <c r="AG6" s="504"/>
      <c r="AH6" s="504"/>
      <c r="AI6" s="504"/>
    </row>
    <row r="7" spans="1:35" s="512" customFormat="1" ht="12.75" customHeight="1" x14ac:dyDescent="0.25">
      <c r="A7" s="1242" t="s">
        <v>380</v>
      </c>
      <c r="B7" s="1238" t="s">
        <v>381</v>
      </c>
      <c r="C7" s="1238" t="s">
        <v>6</v>
      </c>
      <c r="D7" s="1238" t="s">
        <v>1340</v>
      </c>
      <c r="E7" s="1238" t="s">
        <v>1341</v>
      </c>
      <c r="F7" s="1238" t="s">
        <v>1342</v>
      </c>
      <c r="G7" s="1238" t="s">
        <v>1343</v>
      </c>
      <c r="H7" s="1238"/>
      <c r="I7" s="1238"/>
      <c r="J7" s="1238"/>
      <c r="K7" s="1246" t="s">
        <v>1344</v>
      </c>
      <c r="L7" s="1238" t="s">
        <v>1345</v>
      </c>
      <c r="M7" s="1246" t="s">
        <v>144</v>
      </c>
      <c r="N7" s="1238" t="s">
        <v>1435</v>
      </c>
      <c r="O7" s="1246" t="s">
        <v>1436</v>
      </c>
      <c r="P7" s="1248" t="s">
        <v>1346</v>
      </c>
      <c r="Q7" s="504"/>
      <c r="R7" s="504"/>
      <c r="S7" s="504"/>
      <c r="T7" s="504"/>
      <c r="U7" s="504"/>
      <c r="V7" s="504"/>
      <c r="W7" s="504"/>
      <c r="X7" s="504"/>
      <c r="Y7" s="928"/>
      <c r="Z7" s="504"/>
      <c r="AA7" s="504"/>
      <c r="AB7" s="504"/>
      <c r="AC7" s="504"/>
      <c r="AD7" s="504"/>
      <c r="AE7" s="504"/>
      <c r="AF7" s="504"/>
      <c r="AG7" s="504"/>
      <c r="AH7" s="504"/>
      <c r="AI7" s="504"/>
    </row>
    <row r="8" spans="1:35" ht="42.75" customHeight="1" x14ac:dyDescent="0.2">
      <c r="A8" s="1243"/>
      <c r="B8" s="1239"/>
      <c r="C8" s="1239"/>
      <c r="D8" s="1239"/>
      <c r="E8" s="1239"/>
      <c r="F8" s="1239"/>
      <c r="G8" s="434" t="s">
        <v>1347</v>
      </c>
      <c r="H8" s="434" t="s">
        <v>1348</v>
      </c>
      <c r="I8" s="434" t="s">
        <v>1349</v>
      </c>
      <c r="J8" s="434" t="s">
        <v>1350</v>
      </c>
      <c r="K8" s="1247"/>
      <c r="L8" s="1239"/>
      <c r="M8" s="1247"/>
      <c r="N8" s="1239"/>
      <c r="O8" s="1247"/>
      <c r="P8" s="1249"/>
      <c r="Y8" s="928"/>
      <c r="Z8" s="565"/>
      <c r="AA8" s="565"/>
      <c r="AB8" s="565"/>
      <c r="AC8" s="565"/>
    </row>
    <row r="9" spans="1:35" ht="13.5" thickBot="1" x14ac:dyDescent="0.25">
      <c r="A9" s="538" t="s">
        <v>8</v>
      </c>
      <c r="B9" s="539" t="s">
        <v>9</v>
      </c>
      <c r="C9" s="539"/>
      <c r="D9" s="539"/>
      <c r="E9" s="539"/>
      <c r="F9" s="539"/>
      <c r="G9" s="539"/>
      <c r="H9" s="539"/>
      <c r="I9" s="539"/>
      <c r="J9" s="539"/>
      <c r="K9" s="539"/>
      <c r="L9" s="539"/>
      <c r="M9" s="539"/>
      <c r="N9" s="539"/>
      <c r="O9" s="539"/>
      <c r="P9" s="566"/>
      <c r="R9" s="504"/>
      <c r="Y9" s="928" t="s">
        <v>1351</v>
      </c>
    </row>
    <row r="10" spans="1:35" s="420" customFormat="1" ht="12.75" customHeight="1" x14ac:dyDescent="0.2">
      <c r="A10" s="530" t="s">
        <v>387</v>
      </c>
      <c r="B10" s="527">
        <v>1112</v>
      </c>
      <c r="C10" s="527">
        <v>1</v>
      </c>
      <c r="D10" s="441"/>
      <c r="E10" s="441"/>
      <c r="F10" s="441"/>
      <c r="G10" s="441">
        <f>SUM(G11:G20)</f>
        <v>0</v>
      </c>
      <c r="H10" s="441"/>
      <c r="I10" s="441"/>
      <c r="J10" s="441">
        <f t="shared" ref="J10" si="0">SUM(J11:J20)</f>
        <v>0</v>
      </c>
      <c r="K10" s="441">
        <f>SUM(K11:K30)</f>
        <v>0</v>
      </c>
      <c r="L10" s="441">
        <f t="shared" ref="L10:M10" si="1">SUM(L11:L30)</f>
        <v>0</v>
      </c>
      <c r="M10" s="441">
        <f t="shared" si="1"/>
        <v>0</v>
      </c>
      <c r="N10" s="441"/>
      <c r="O10" s="441"/>
      <c r="P10" s="566" cm="1">
        <f t="array" ref="P10">SUMPRODUCT((P11:P19=$Y$2)*M11:M19)+P20</f>
        <v>0</v>
      </c>
      <c r="Q10" s="567" t="str">
        <f>IF(J10=i.04119a!D14,"","J10 i.4119a D14 дүнгээс зөрүүтэй")</f>
        <v/>
      </c>
      <c r="R10" s="434" t="s">
        <v>1347</v>
      </c>
      <c r="S10" s="434" t="s">
        <v>1350</v>
      </c>
      <c r="T10" s="434" t="s">
        <v>144</v>
      </c>
      <c r="U10" s="504"/>
      <c r="V10" s="504"/>
      <c r="W10" s="1253" t="s">
        <v>1350</v>
      </c>
      <c r="X10" s="1246" t="s">
        <v>1344</v>
      </c>
      <c r="Y10" s="928" t="s">
        <v>1352</v>
      </c>
      <c r="Z10" s="504"/>
      <c r="AA10" s="504"/>
      <c r="AB10" s="504"/>
      <c r="AC10" s="504"/>
      <c r="AD10" s="504"/>
      <c r="AE10" s="504"/>
      <c r="AF10" s="504"/>
      <c r="AG10" s="504"/>
      <c r="AH10" s="504"/>
      <c r="AI10" s="504"/>
    </row>
    <row r="11" spans="1:35" s="420" customFormat="1" outlineLevel="1" x14ac:dyDescent="0.2">
      <c r="A11" s="543" t="s">
        <v>1437</v>
      </c>
      <c r="B11" s="1255"/>
      <c r="C11" s="568">
        <v>2</v>
      </c>
      <c r="D11" s="456"/>
      <c r="E11" s="848"/>
      <c r="F11" s="448"/>
      <c r="G11" s="446"/>
      <c r="H11" s="846"/>
      <c r="I11" s="448" t="e">
        <f>_xlfn.IFS(H11=$Y$9,i.04156h!$E$10,H11=$Y$10,i.04156h!$E$11,H11=$Y$11,i.04156h!$E$12,H11=$Y$12,i.04156h!$E$13,H11=$Y$13,i.04156h!$E$14,H11=$Y$14,i.04156h!$E$15,H11=$Y$15,i.04156h!$E$16,H11=$Y$16,i.04156h!$E$17)</f>
        <v>#N/A</v>
      </c>
      <c r="J11" s="448">
        <f>IF(ISNA(I11),0,G11*I11)</f>
        <v>0</v>
      </c>
      <c r="K11" s="446"/>
      <c r="L11" s="447"/>
      <c r="M11" s="931">
        <f>+J11+K11+L11</f>
        <v>0</v>
      </c>
      <c r="N11" s="846"/>
      <c r="O11" s="846"/>
      <c r="P11" s="847"/>
      <c r="Q11" s="571" t="s">
        <v>1351</v>
      </c>
      <c r="R11" s="490">
        <f>SUMIFS(G11:G20,H11:H20,"="&amp;Q11)</f>
        <v>0</v>
      </c>
      <c r="S11" s="490">
        <f>SUMIFS(J11:J20,H11:H20,"="&amp;Q11)</f>
        <v>0</v>
      </c>
      <c r="T11" s="490">
        <f>SUMIFS(M11:M20,H11:H20,"="&amp;Q11)</f>
        <v>0</v>
      </c>
      <c r="U11" s="504"/>
      <c r="W11" s="1254"/>
      <c r="X11" s="1247"/>
      <c r="Y11" s="928" t="s">
        <v>1353</v>
      </c>
      <c r="Z11" s="504"/>
      <c r="AA11" s="504"/>
      <c r="AB11" s="504"/>
      <c r="AC11" s="504"/>
      <c r="AD11" s="504"/>
      <c r="AE11" s="504"/>
      <c r="AF11" s="504"/>
      <c r="AG11" s="504"/>
      <c r="AH11" s="504"/>
      <c r="AI11" s="504"/>
    </row>
    <row r="12" spans="1:35" s="420" customFormat="1" outlineLevel="1" x14ac:dyDescent="0.2">
      <c r="A12" s="543" t="s">
        <v>1437</v>
      </c>
      <c r="B12" s="1256"/>
      <c r="C12" s="568">
        <v>3</v>
      </c>
      <c r="D12" s="456"/>
      <c r="E12" s="848"/>
      <c r="F12" s="448"/>
      <c r="G12" s="446"/>
      <c r="H12" s="846"/>
      <c r="I12" s="448" t="e">
        <f>_xlfn.IFS(H12=$Y$9,i.04156h!$E$10,H12=$Y$10,i.04156h!$E$11,H12=$Y$11,i.04156h!$E$12,H12=$Y$12,i.04156h!$E$13,H12=$Y$13,i.04156h!$E$14,H12=$Y$14,i.04156h!$E$15,H12=$Y$15,i.04156h!$E$16,H12=$Y$16,i.04156h!$E$17)</f>
        <v>#N/A</v>
      </c>
      <c r="J12" s="448">
        <f t="shared" ref="J12:J19" si="2">IF(ISNA(I12),0,G12*I12)</f>
        <v>0</v>
      </c>
      <c r="K12" s="446"/>
      <c r="L12" s="447"/>
      <c r="M12" s="931">
        <f t="shared" ref="M12:M20" si="3">+J12+K12+L12</f>
        <v>0</v>
      </c>
      <c r="N12" s="846"/>
      <c r="O12" s="846"/>
      <c r="P12" s="847"/>
      <c r="Q12" s="571" t="s">
        <v>1352</v>
      </c>
      <c r="R12" s="490">
        <f>SUMIFS(G11:G20,H11:H20,"="&amp;Q12)</f>
        <v>0</v>
      </c>
      <c r="S12" s="490">
        <f>SUMIFS(J11:J20,H11:H20,"="&amp;Q12)</f>
        <v>0</v>
      </c>
      <c r="T12" s="490">
        <f>SUMIFS(M11:M20,H11:H20,"="&amp;Q12)</f>
        <v>0</v>
      </c>
      <c r="U12" s="504"/>
      <c r="V12" s="497" t="s">
        <v>1180</v>
      </c>
      <c r="W12" s="572">
        <f>SUMIFS(J$11:J$20,$N$11:$N$20,"="&amp;$V12)</f>
        <v>0</v>
      </c>
      <c r="X12" s="572">
        <f>SUMIFS(K$11:K$20,$N$11:$N$20,"="&amp;$V12)</f>
        <v>0</v>
      </c>
      <c r="Y12" s="928" t="s">
        <v>1354</v>
      </c>
      <c r="Z12" s="504"/>
      <c r="AA12" s="504"/>
      <c r="AB12" s="504"/>
      <c r="AC12" s="504"/>
      <c r="AD12" s="504"/>
      <c r="AE12" s="504"/>
      <c r="AF12" s="504"/>
      <c r="AG12" s="504"/>
      <c r="AH12" s="504"/>
      <c r="AI12" s="504"/>
    </row>
    <row r="13" spans="1:35" s="420" customFormat="1" outlineLevel="1" x14ac:dyDescent="0.2">
      <c r="A13" s="543" t="s">
        <v>1437</v>
      </c>
      <c r="B13" s="1256"/>
      <c r="C13" s="568">
        <v>4</v>
      </c>
      <c r="D13" s="456"/>
      <c r="E13" s="848"/>
      <c r="F13" s="448"/>
      <c r="G13" s="446"/>
      <c r="H13" s="846"/>
      <c r="I13" s="448" t="e">
        <f>_xlfn.IFS(H13=$Y$9,i.04156h!$E$10,H13=$Y$10,i.04156h!$E$11,H13=$Y$11,i.04156h!$E$12,H13=$Y$12,i.04156h!$E$13,H13=$Y$13,i.04156h!$E$14,H13=$Y$14,i.04156h!$E$15,H13=$Y$15,i.04156h!$E$16,H13=$Y$16,i.04156h!$E$17)</f>
        <v>#N/A</v>
      </c>
      <c r="J13" s="448">
        <f t="shared" si="2"/>
        <v>0</v>
      </c>
      <c r="K13" s="446"/>
      <c r="L13" s="447"/>
      <c r="M13" s="931">
        <f t="shared" si="3"/>
        <v>0</v>
      </c>
      <c r="N13" s="846"/>
      <c r="O13" s="846"/>
      <c r="P13" s="847"/>
      <c r="Q13" s="571" t="s">
        <v>1353</v>
      </c>
      <c r="R13" s="490">
        <f>SUMIFS(G11:G20,H11:H20,"="&amp;Q13)</f>
        <v>0</v>
      </c>
      <c r="S13" s="490">
        <f>SUMIFS(J11:J20,H11:H20,"="&amp;Q13)</f>
        <v>0</v>
      </c>
      <c r="T13" s="490">
        <f>SUMIFS(M11:M20,H11:H20,"="&amp;Q13)</f>
        <v>0</v>
      </c>
      <c r="U13" s="504"/>
      <c r="V13" s="497" t="s">
        <v>1172</v>
      </c>
      <c r="W13" s="572">
        <f t="shared" ref="W13:X19" si="4">SUMIFS(J$11:J$20,$N$11:$N$20,"="&amp;$V13)</f>
        <v>0</v>
      </c>
      <c r="X13" s="572">
        <f t="shared" si="4"/>
        <v>0</v>
      </c>
      <c r="Y13" s="929" t="s">
        <v>1355</v>
      </c>
      <c r="Z13" s="504"/>
      <c r="AA13" s="504"/>
      <c r="AB13" s="504"/>
      <c r="AC13" s="504"/>
      <c r="AD13" s="504"/>
      <c r="AE13" s="504"/>
      <c r="AF13" s="504"/>
      <c r="AG13" s="504"/>
      <c r="AH13" s="504"/>
      <c r="AI13" s="504"/>
    </row>
    <row r="14" spans="1:35" s="420" customFormat="1" outlineLevel="1" x14ac:dyDescent="0.2">
      <c r="A14" s="543" t="s">
        <v>1437</v>
      </c>
      <c r="B14" s="1256"/>
      <c r="C14" s="568">
        <v>5</v>
      </c>
      <c r="D14" s="456"/>
      <c r="E14" s="848"/>
      <c r="F14" s="448"/>
      <c r="G14" s="446"/>
      <c r="H14" s="846"/>
      <c r="I14" s="448" t="e">
        <f>_xlfn.IFS(H14=$Y$9,i.04156h!$E$10,H14=$Y$10,i.04156h!$E$11,H14=$Y$11,i.04156h!$E$12,H14=$Y$12,i.04156h!$E$13,H14=$Y$13,i.04156h!$E$14,H14=$Y$14,i.04156h!$E$15,H14=$Y$15,i.04156h!$E$16,H14=$Y$16,i.04156h!$E$17)</f>
        <v>#N/A</v>
      </c>
      <c r="J14" s="448">
        <f t="shared" si="2"/>
        <v>0</v>
      </c>
      <c r="K14" s="446"/>
      <c r="L14" s="447"/>
      <c r="M14" s="931">
        <f t="shared" si="3"/>
        <v>0</v>
      </c>
      <c r="N14" s="846"/>
      <c r="O14" s="846"/>
      <c r="P14" s="847"/>
      <c r="Q14" s="571" t="s">
        <v>1354</v>
      </c>
      <c r="R14" s="490">
        <f>SUMIFS(G11:G20,H11:H20,"="&amp;Q14)</f>
        <v>0</v>
      </c>
      <c r="S14" s="490">
        <f>SUMIFS(J11:J20,H11:H20,"="&amp;Q14)</f>
        <v>0</v>
      </c>
      <c r="T14" s="490">
        <f>SUMIFS(M11:M20,H11:H20,"="&amp;Q14)</f>
        <v>0</v>
      </c>
      <c r="U14" s="504"/>
      <c r="V14" s="497" t="s">
        <v>872</v>
      </c>
      <c r="W14" s="572">
        <f t="shared" si="4"/>
        <v>0</v>
      </c>
      <c r="X14" s="572">
        <f t="shared" si="4"/>
        <v>0</v>
      </c>
      <c r="Y14" s="929" t="s">
        <v>1356</v>
      </c>
      <c r="Z14" s="504"/>
      <c r="AA14" s="504"/>
      <c r="AB14" s="504"/>
      <c r="AC14" s="504"/>
      <c r="AD14" s="504"/>
      <c r="AE14" s="504"/>
      <c r="AF14" s="504"/>
      <c r="AG14" s="504"/>
      <c r="AH14" s="504"/>
      <c r="AI14" s="504"/>
    </row>
    <row r="15" spans="1:35" s="420" customFormat="1" outlineLevel="1" x14ac:dyDescent="0.2">
      <c r="A15" s="543" t="s">
        <v>1437</v>
      </c>
      <c r="B15" s="1256"/>
      <c r="C15" s="568">
        <v>6</v>
      </c>
      <c r="D15" s="456"/>
      <c r="E15" s="848"/>
      <c r="F15" s="448"/>
      <c r="G15" s="446"/>
      <c r="H15" s="846"/>
      <c r="I15" s="448" t="e">
        <f>_xlfn.IFS(H15=$Y$9,i.04156h!$E$10,H15=$Y$10,i.04156h!$E$11,H15=$Y$11,i.04156h!$E$12,H15=$Y$12,i.04156h!$E$13,H15=$Y$13,i.04156h!$E$14,H15=$Y$14,i.04156h!$E$15,H15=$Y$15,i.04156h!$E$16,H15=$Y$16,i.04156h!$E$17)</f>
        <v>#N/A</v>
      </c>
      <c r="J15" s="448">
        <f t="shared" si="2"/>
        <v>0</v>
      </c>
      <c r="K15" s="446"/>
      <c r="L15" s="447"/>
      <c r="M15" s="931">
        <f t="shared" si="3"/>
        <v>0</v>
      </c>
      <c r="N15" s="846"/>
      <c r="O15" s="846"/>
      <c r="P15" s="847"/>
      <c r="Q15" s="573" t="s">
        <v>1355</v>
      </c>
      <c r="R15" s="490">
        <f>SUMIFS(G11:G20,H11:H20,"="&amp;Q15)</f>
        <v>0</v>
      </c>
      <c r="S15" s="490">
        <f>SUMIFS(J11:J20,H11:H20,"="&amp;Q15)</f>
        <v>0</v>
      </c>
      <c r="T15" s="490">
        <f>SUMIFS(M11:M20,H11:H20,"="&amp;Q15)</f>
        <v>0</v>
      </c>
      <c r="U15" s="504"/>
      <c r="V15" s="497" t="s">
        <v>1173</v>
      </c>
      <c r="W15" s="572">
        <f t="shared" si="4"/>
        <v>0</v>
      </c>
      <c r="X15" s="572">
        <f t="shared" si="4"/>
        <v>0</v>
      </c>
      <c r="Y15" s="929" t="s">
        <v>1357</v>
      </c>
      <c r="Z15" s="504"/>
      <c r="AA15" s="504"/>
      <c r="AB15" s="504"/>
      <c r="AC15" s="504"/>
      <c r="AD15" s="504"/>
      <c r="AE15" s="504"/>
      <c r="AF15" s="504"/>
      <c r="AG15" s="504"/>
      <c r="AH15" s="504"/>
      <c r="AI15" s="504"/>
    </row>
    <row r="16" spans="1:35" s="420" customFormat="1" outlineLevel="1" x14ac:dyDescent="0.2">
      <c r="A16" s="543" t="s">
        <v>1437</v>
      </c>
      <c r="B16" s="1256"/>
      <c r="C16" s="568">
        <v>7</v>
      </c>
      <c r="D16" s="458"/>
      <c r="E16" s="457"/>
      <c r="F16" s="448"/>
      <c r="G16" s="446"/>
      <c r="H16" s="846"/>
      <c r="I16" s="448" t="e">
        <f>_xlfn.IFS(H16=$Y$9,i.04156h!$E$10,H16=$Y$10,i.04156h!$E$11,H16=$Y$11,i.04156h!$E$12,H16=$Y$12,i.04156h!$E$13,H16=$Y$13,i.04156h!$E$14,H16=$Y$14,i.04156h!$E$15,H16=$Y$15,i.04156h!$E$16,H16=$Y$16,i.04156h!$E$17)</f>
        <v>#N/A</v>
      </c>
      <c r="J16" s="448">
        <f t="shared" si="2"/>
        <v>0</v>
      </c>
      <c r="K16" s="446"/>
      <c r="L16" s="447"/>
      <c r="M16" s="931">
        <f t="shared" si="3"/>
        <v>0</v>
      </c>
      <c r="N16" s="846"/>
      <c r="O16" s="846"/>
      <c r="P16" s="847"/>
      <c r="Q16" s="573" t="s">
        <v>1356</v>
      </c>
      <c r="R16" s="490">
        <f>SUMIFS(G11:G20,H11:H20,"="&amp;Q16)</f>
        <v>0</v>
      </c>
      <c r="S16" s="490">
        <f>SUMIFS(J11:J20,H11:H20,"="&amp;Q16)</f>
        <v>0</v>
      </c>
      <c r="T16" s="490">
        <f>SUMIFS(M11:M20,H11:H20,"="&amp;Q16)</f>
        <v>0</v>
      </c>
      <c r="U16" s="504"/>
      <c r="V16" s="497" t="s">
        <v>1174</v>
      </c>
      <c r="W16" s="572">
        <f t="shared" si="4"/>
        <v>0</v>
      </c>
      <c r="X16" s="572">
        <f t="shared" si="4"/>
        <v>0</v>
      </c>
      <c r="Y16" s="928" t="s">
        <v>1358</v>
      </c>
      <c r="Z16" s="504"/>
      <c r="AA16" s="504"/>
      <c r="AB16" s="504"/>
      <c r="AC16" s="504"/>
      <c r="AD16" s="504"/>
      <c r="AE16" s="504"/>
      <c r="AF16" s="504"/>
      <c r="AG16" s="504"/>
      <c r="AH16" s="504"/>
      <c r="AI16" s="504"/>
    </row>
    <row r="17" spans="1:35" s="420" customFormat="1" outlineLevel="1" x14ac:dyDescent="0.2">
      <c r="A17" s="543" t="s">
        <v>1437</v>
      </c>
      <c r="B17" s="1256"/>
      <c r="C17" s="568">
        <v>8</v>
      </c>
      <c r="D17" s="458"/>
      <c r="E17" s="457"/>
      <c r="F17" s="448"/>
      <c r="G17" s="446"/>
      <c r="H17" s="846"/>
      <c r="I17" s="448" t="e">
        <f>_xlfn.IFS(H17=$Y$9,i.04156h!$E$10,H17=$Y$10,i.04156h!$E$11,H17=$Y$11,i.04156h!$E$12,H17=$Y$12,i.04156h!$E$13,H17=$Y$13,i.04156h!$E$14,H17=$Y$14,i.04156h!$E$15,H17=$Y$15,i.04156h!$E$16,H17=$Y$16,i.04156h!$E$17)</f>
        <v>#N/A</v>
      </c>
      <c r="J17" s="448">
        <f t="shared" si="2"/>
        <v>0</v>
      </c>
      <c r="K17" s="446"/>
      <c r="L17" s="447"/>
      <c r="M17" s="931">
        <f t="shared" si="3"/>
        <v>0</v>
      </c>
      <c r="N17" s="846"/>
      <c r="O17" s="846"/>
      <c r="P17" s="847"/>
      <c r="Q17" s="573" t="s">
        <v>1357</v>
      </c>
      <c r="R17" s="490">
        <f>SUMIFS(G11:G20,H11:H20,"="&amp;Q17)</f>
        <v>0</v>
      </c>
      <c r="S17" s="490">
        <f>SUMIFS(J11:J20,H11:H20,"="&amp;Q17)</f>
        <v>0</v>
      </c>
      <c r="T17" s="490">
        <f>SUMIFS(M11:M20,H11:H20,"="&amp;Q17)</f>
        <v>0</v>
      </c>
      <c r="U17" s="504"/>
      <c r="V17" s="497" t="s">
        <v>1175</v>
      </c>
      <c r="W17" s="572">
        <f t="shared" si="4"/>
        <v>0</v>
      </c>
      <c r="X17" s="572">
        <f t="shared" si="4"/>
        <v>0</v>
      </c>
      <c r="Y17" s="929" t="s">
        <v>1359</v>
      </c>
      <c r="Z17" s="504"/>
      <c r="AA17" s="504"/>
      <c r="AB17" s="504"/>
      <c r="AC17" s="504"/>
      <c r="AD17" s="504"/>
      <c r="AE17" s="504"/>
      <c r="AF17" s="504"/>
      <c r="AG17" s="504"/>
      <c r="AH17" s="504"/>
      <c r="AI17" s="504"/>
    </row>
    <row r="18" spans="1:35" s="420" customFormat="1" outlineLevel="1" x14ac:dyDescent="0.2">
      <c r="A18" s="543" t="s">
        <v>1437</v>
      </c>
      <c r="B18" s="1256"/>
      <c r="C18" s="568">
        <v>9</v>
      </c>
      <c r="D18" s="458"/>
      <c r="E18" s="457"/>
      <c r="F18" s="448"/>
      <c r="G18" s="446"/>
      <c r="H18" s="846"/>
      <c r="I18" s="448" t="e">
        <f>_xlfn.IFS(H18=$Y$9,i.04156h!$E$10,H18=$Y$10,i.04156h!$E$11,H18=$Y$11,i.04156h!$E$12,H18=$Y$12,i.04156h!$E$13,H18=$Y$13,i.04156h!$E$14,H18=$Y$14,i.04156h!$E$15,H18=$Y$15,i.04156h!$E$16,H18=$Y$16,i.04156h!$E$17)</f>
        <v>#N/A</v>
      </c>
      <c r="J18" s="448">
        <f t="shared" si="2"/>
        <v>0</v>
      </c>
      <c r="K18" s="446"/>
      <c r="L18" s="447"/>
      <c r="M18" s="931">
        <f t="shared" si="3"/>
        <v>0</v>
      </c>
      <c r="N18" s="846"/>
      <c r="O18" s="846"/>
      <c r="P18" s="847"/>
      <c r="Q18" s="571" t="s">
        <v>1358</v>
      </c>
      <c r="R18" s="490">
        <f>SUMIFS(G11:G20,H11:H20,"="&amp;Q18)</f>
        <v>0</v>
      </c>
      <c r="S18" s="490">
        <f>SUMIFS(J11:J20,H11:H20,"="&amp;Q18)</f>
        <v>0</v>
      </c>
      <c r="T18" s="490">
        <f>SUMIFS(M11:M20,H11:H20,"="&amp;Q18)</f>
        <v>0</v>
      </c>
      <c r="U18" s="504"/>
      <c r="V18" s="497" t="s">
        <v>1176</v>
      </c>
      <c r="W18" s="572">
        <f t="shared" si="4"/>
        <v>0</v>
      </c>
      <c r="X18" s="572">
        <f t="shared" si="4"/>
        <v>0</v>
      </c>
      <c r="Y18" s="928"/>
      <c r="Z18" s="504"/>
      <c r="AA18" s="504"/>
      <c r="AB18" s="504"/>
      <c r="AC18" s="504"/>
      <c r="AD18" s="504"/>
      <c r="AE18" s="504"/>
      <c r="AF18" s="504"/>
      <c r="AG18" s="504"/>
      <c r="AH18" s="504"/>
      <c r="AI18" s="504"/>
    </row>
    <row r="19" spans="1:35" s="420" customFormat="1" outlineLevel="1" x14ac:dyDescent="0.2">
      <c r="A19" s="543" t="s">
        <v>1437</v>
      </c>
      <c r="B19" s="1256"/>
      <c r="C19" s="568">
        <v>10</v>
      </c>
      <c r="D19" s="458"/>
      <c r="E19" s="457"/>
      <c r="F19" s="448"/>
      <c r="G19" s="446"/>
      <c r="H19" s="846"/>
      <c r="I19" s="448" t="e">
        <f>_xlfn.IFS(H19=$Y$9,i.04156h!$E$10,H19=$Y$10,i.04156h!$E$11,H19=$Y$11,i.04156h!$E$12,H19=$Y$12,i.04156h!$E$13,H19=$Y$13,i.04156h!$E$14,H19=$Y$14,i.04156h!$E$15,H19=$Y$15,i.04156h!$E$16,H19=$Y$16,i.04156h!$E$17)</f>
        <v>#N/A</v>
      </c>
      <c r="J19" s="448">
        <f t="shared" si="2"/>
        <v>0</v>
      </c>
      <c r="K19" s="446"/>
      <c r="L19" s="447"/>
      <c r="M19" s="931">
        <f t="shared" si="3"/>
        <v>0</v>
      </c>
      <c r="N19" s="846"/>
      <c r="O19" s="846"/>
      <c r="P19" s="847"/>
      <c r="Q19" s="573" t="s">
        <v>1359</v>
      </c>
      <c r="R19" s="490">
        <f>SUMIFS(G11:G20,H11:H20,"="&amp;Q19)</f>
        <v>0</v>
      </c>
      <c r="S19" s="490">
        <f>SUMIFS(J11:J20,H11:H20,"="&amp;R19)</f>
        <v>0</v>
      </c>
      <c r="T19" s="490">
        <f>SUMIFS(M11:M20,H11:H20,"="&amp;S19)</f>
        <v>0</v>
      </c>
      <c r="U19" s="504"/>
      <c r="V19" s="497" t="s">
        <v>1177</v>
      </c>
      <c r="W19" s="572">
        <f t="shared" si="4"/>
        <v>0</v>
      </c>
      <c r="X19" s="572">
        <f t="shared" si="4"/>
        <v>0</v>
      </c>
      <c r="Y19" s="930"/>
      <c r="Z19" s="504"/>
      <c r="AA19" s="504"/>
      <c r="AB19" s="504"/>
      <c r="AC19" s="504"/>
      <c r="AD19" s="504"/>
      <c r="AE19" s="504"/>
      <c r="AF19" s="504"/>
      <c r="AG19" s="504"/>
      <c r="AH19" s="504"/>
      <c r="AI19" s="504"/>
    </row>
    <row r="20" spans="1:35" s="420" customFormat="1" ht="13.5" outlineLevel="1" thickBot="1" x14ac:dyDescent="0.25">
      <c r="A20" s="574" t="s">
        <v>774</v>
      </c>
      <c r="B20" s="1257"/>
      <c r="C20" s="568">
        <v>11</v>
      </c>
      <c r="D20" s="458"/>
      <c r="E20" s="457"/>
      <c r="F20" s="448"/>
      <c r="G20" s="446"/>
      <c r="H20" s="446"/>
      <c r="I20" s="529"/>
      <c r="J20" s="446"/>
      <c r="K20" s="446"/>
      <c r="L20" s="447"/>
      <c r="M20" s="931">
        <f t="shared" si="3"/>
        <v>0</v>
      </c>
      <c r="N20" s="446"/>
      <c r="O20" s="446"/>
      <c r="P20" s="570"/>
      <c r="Q20" s="503"/>
      <c r="R20" s="503"/>
      <c r="S20" s="504"/>
      <c r="T20" s="504"/>
      <c r="U20" s="504"/>
      <c r="V20" s="504"/>
      <c r="W20" s="504"/>
      <c r="X20" s="504"/>
      <c r="Y20" s="77" t="s">
        <v>1757</v>
      </c>
      <c r="Z20" s="504"/>
      <c r="AA20" s="504"/>
      <c r="AB20" s="504"/>
      <c r="AC20" s="504"/>
      <c r="AD20" s="504"/>
      <c r="AE20" s="504"/>
      <c r="AF20" s="504"/>
      <c r="AG20" s="504"/>
      <c r="AH20" s="504"/>
      <c r="AI20" s="504"/>
    </row>
    <row r="21" spans="1:35" s="420" customFormat="1" ht="12.75" customHeight="1" x14ac:dyDescent="0.2">
      <c r="A21" s="530" t="s">
        <v>1438</v>
      </c>
      <c r="B21" s="441"/>
      <c r="C21" s="527">
        <v>23</v>
      </c>
      <c r="D21" s="441"/>
      <c r="E21" s="441"/>
      <c r="F21" s="441"/>
      <c r="G21" s="441">
        <f>SUM(G22:G31)</f>
        <v>0</v>
      </c>
      <c r="H21" s="441"/>
      <c r="I21" s="441"/>
      <c r="J21" s="441">
        <f t="shared" ref="J21" si="5">SUM(J22:J31)</f>
        <v>0</v>
      </c>
      <c r="K21" s="441">
        <f>SUM(K22:K41)</f>
        <v>0</v>
      </c>
      <c r="L21" s="441">
        <f t="shared" ref="L21:M21" si="6">SUM(L22:L41)</f>
        <v>0</v>
      </c>
      <c r="M21" s="448">
        <f t="shared" si="6"/>
        <v>0</v>
      </c>
      <c r="N21" s="441"/>
      <c r="O21" s="441"/>
      <c r="P21" s="566" cm="1">
        <f t="array" ref="P21">SUMPRODUCT((P22:P30=$Y$2)*M22:M30)+P31</f>
        <v>0</v>
      </c>
      <c r="Q21" s="503"/>
      <c r="R21" s="434" t="s">
        <v>1347</v>
      </c>
      <c r="S21" s="434" t="s">
        <v>1350</v>
      </c>
      <c r="T21" s="434" t="s">
        <v>144</v>
      </c>
      <c r="U21" s="504"/>
      <c r="V21" s="504"/>
      <c r="W21" s="1253" t="s">
        <v>1350</v>
      </c>
      <c r="X21" s="1246" t="s">
        <v>1344</v>
      </c>
      <c r="Y21" s="77" t="s">
        <v>1758</v>
      </c>
      <c r="Z21" s="504"/>
      <c r="AA21" s="504"/>
      <c r="AB21" s="504"/>
      <c r="AC21" s="504"/>
      <c r="AD21" s="504"/>
      <c r="AE21" s="504"/>
      <c r="AF21" s="504"/>
      <c r="AG21" s="504"/>
      <c r="AH21" s="504"/>
      <c r="AI21" s="504"/>
    </row>
    <row r="22" spans="1:35" s="420" customFormat="1" outlineLevel="1" x14ac:dyDescent="0.2">
      <c r="A22" s="543" t="s">
        <v>1437</v>
      </c>
      <c r="B22" s="448"/>
      <c r="C22" s="568">
        <v>24</v>
      </c>
      <c r="D22" s="456"/>
      <c r="E22" s="456"/>
      <c r="F22" s="448">
        <f>YEARFRAC(D22,E22)*12</f>
        <v>0</v>
      </c>
      <c r="G22" s="446"/>
      <c r="H22" s="846"/>
      <c r="I22" s="448" t="e">
        <f>_xlfn.IFS(H22=$Y$9,i.04156h!$E$10,H22=$Y$10,i.04156h!$E$11,H22=$Y$11,i.04156h!$E$12,H22=$Y$12,i.04156h!$E$13,H22=$Y$13,i.04156h!$E$14,H22=$Y$14,i.04156h!$E$15,H22=$Y$15,i.04156h!$E$16,H22=$Y$16,i.04156h!$E$17)</f>
        <v>#N/A</v>
      </c>
      <c r="J22" s="448">
        <f>IF(ISNA(I22),0,G22*I22)</f>
        <v>0</v>
      </c>
      <c r="K22" s="446"/>
      <c r="L22" s="447"/>
      <c r="M22" s="931">
        <f t="shared" ref="M22:M31" si="7">+J22+K22+L22</f>
        <v>0</v>
      </c>
      <c r="N22" s="846"/>
      <c r="O22" s="846"/>
      <c r="P22" s="847"/>
      <c r="Q22" s="571" t="s">
        <v>1351</v>
      </c>
      <c r="R22" s="490">
        <f>SUMIFS(G22:G31,H22:H31,"="&amp;Q22)</f>
        <v>0</v>
      </c>
      <c r="S22" s="490">
        <f>SUMIFS(J22:J31,H22:H31,"="&amp;Q22)</f>
        <v>0</v>
      </c>
      <c r="T22" s="490">
        <f>SUMIFS(M22:M31,H22:H31,"="&amp;Q22)</f>
        <v>0</v>
      </c>
      <c r="U22" s="504"/>
      <c r="W22" s="1254"/>
      <c r="X22" s="1247"/>
      <c r="Y22" s="77" t="s">
        <v>1759</v>
      </c>
      <c r="Z22" s="504"/>
      <c r="AA22" s="504"/>
      <c r="AB22" s="504"/>
      <c r="AC22" s="504"/>
      <c r="AD22" s="504"/>
      <c r="AE22" s="504"/>
      <c r="AF22" s="504"/>
      <c r="AG22" s="504"/>
      <c r="AH22" s="504"/>
      <c r="AI22" s="504"/>
    </row>
    <row r="23" spans="1:35" s="420" customFormat="1" outlineLevel="1" x14ac:dyDescent="0.2">
      <c r="A23" s="543" t="s">
        <v>1437</v>
      </c>
      <c r="B23" s="448"/>
      <c r="C23" s="568">
        <v>25</v>
      </c>
      <c r="D23" s="456"/>
      <c r="E23" s="456"/>
      <c r="F23" s="448">
        <f t="shared" ref="F23:F30" si="8">YEARFRAC(D23,E23)*12</f>
        <v>0</v>
      </c>
      <c r="G23" s="446"/>
      <c r="H23" s="846"/>
      <c r="I23" s="448" t="e">
        <f>_xlfn.IFS(H23=$Y$9,i.04156h!$E$10,H23=$Y$10,i.04156h!$E$11,H23=$Y$11,i.04156h!$E$12,H23=$Y$12,i.04156h!$E$13,H23=$Y$13,i.04156h!$E$14,H23=$Y$14,i.04156h!$E$15,H23=$Y$15,i.04156h!$E$16,H23=$Y$16,i.04156h!$E$17)</f>
        <v>#N/A</v>
      </c>
      <c r="J23" s="448">
        <f t="shared" ref="J23:J30" si="9">IF(ISNA(I23),0,G23*I23)</f>
        <v>0</v>
      </c>
      <c r="K23" s="446"/>
      <c r="L23" s="447"/>
      <c r="M23" s="931">
        <f t="shared" si="7"/>
        <v>0</v>
      </c>
      <c r="N23" s="846"/>
      <c r="O23" s="846"/>
      <c r="P23" s="847"/>
      <c r="Q23" s="571" t="s">
        <v>1352</v>
      </c>
      <c r="R23" s="490">
        <f>SUMIFS(G22:G31,H22:H31,"="&amp;Q23)</f>
        <v>0</v>
      </c>
      <c r="S23" s="490">
        <f>SUMIFS(J22:J31,H22:H31,"="&amp;Q23)</f>
        <v>0</v>
      </c>
      <c r="T23" s="490">
        <f>SUMIFS(M22:M31,H22:H31,"="&amp;Q23)</f>
        <v>0</v>
      </c>
      <c r="U23" s="504"/>
      <c r="V23" s="497" t="s">
        <v>1180</v>
      </c>
      <c r="W23" s="572">
        <f>SUMIFS(J$22:J$31,$N$22:$N$31,"="&amp;$V23)</f>
        <v>0</v>
      </c>
      <c r="X23" s="572">
        <f>SUMIFS(K$22:K$31,$N$22:$N$31,"="&amp;$V23)</f>
        <v>0</v>
      </c>
      <c r="Y23" s="77" t="s">
        <v>1760</v>
      </c>
      <c r="Z23" s="504"/>
      <c r="AA23" s="504"/>
      <c r="AB23" s="504"/>
      <c r="AC23" s="504"/>
      <c r="AD23" s="504"/>
      <c r="AE23" s="504"/>
      <c r="AF23" s="504"/>
      <c r="AG23" s="504"/>
      <c r="AH23" s="504"/>
      <c r="AI23" s="504"/>
    </row>
    <row r="24" spans="1:35" s="420" customFormat="1" outlineLevel="1" x14ac:dyDescent="0.2">
      <c r="A24" s="543" t="s">
        <v>1437</v>
      </c>
      <c r="B24" s="448"/>
      <c r="C24" s="568">
        <v>26</v>
      </c>
      <c r="D24" s="456"/>
      <c r="E24" s="456"/>
      <c r="F24" s="448">
        <f t="shared" si="8"/>
        <v>0</v>
      </c>
      <c r="G24" s="446"/>
      <c r="H24" s="846"/>
      <c r="I24" s="448" t="e">
        <f>_xlfn.IFS(H24=$Y$9,i.04156h!$E$10,H24=$Y$10,i.04156h!$E$11,H24=$Y$11,i.04156h!$E$12,H24=$Y$12,i.04156h!$E$13,H24=$Y$13,i.04156h!$E$14,H24=$Y$14,i.04156h!$E$15,H24=$Y$15,i.04156h!$E$16,H24=$Y$16,i.04156h!$E$17)</f>
        <v>#N/A</v>
      </c>
      <c r="J24" s="448">
        <f t="shared" si="9"/>
        <v>0</v>
      </c>
      <c r="K24" s="446"/>
      <c r="L24" s="447"/>
      <c r="M24" s="931">
        <f t="shared" si="7"/>
        <v>0</v>
      </c>
      <c r="N24" s="846"/>
      <c r="O24" s="846"/>
      <c r="P24" s="847"/>
      <c r="Q24" s="571" t="s">
        <v>1353</v>
      </c>
      <c r="R24" s="490">
        <f>SUMIFS(G22:G31,H22:H31,"="&amp;Q24)</f>
        <v>0</v>
      </c>
      <c r="S24" s="490">
        <f>SUMIFS(J22:J31,H22:H31,"="&amp;Q24)</f>
        <v>0</v>
      </c>
      <c r="T24" s="490">
        <f>SUMIFS(M22:M31,H22:H31,"="&amp;Q24)</f>
        <v>0</v>
      </c>
      <c r="U24" s="504"/>
      <c r="V24" s="497" t="s">
        <v>1172</v>
      </c>
      <c r="W24" s="572">
        <f t="shared" ref="W24:X30" si="10">SUMIFS(J$22:J$31,$N$22:$N$31,"="&amp;$V24)</f>
        <v>0</v>
      </c>
      <c r="X24" s="572">
        <f t="shared" si="10"/>
        <v>0</v>
      </c>
      <c r="Y24" s="416" t="s">
        <v>1761</v>
      </c>
      <c r="Z24" s="504"/>
      <c r="AA24" s="504"/>
      <c r="AB24" s="504"/>
      <c r="AC24" s="504"/>
      <c r="AD24" s="504"/>
      <c r="AE24" s="504"/>
      <c r="AF24" s="504"/>
      <c r="AG24" s="504"/>
      <c r="AH24" s="504"/>
      <c r="AI24" s="504"/>
    </row>
    <row r="25" spans="1:35" s="420" customFormat="1" outlineLevel="1" x14ac:dyDescent="0.2">
      <c r="A25" s="543" t="s">
        <v>1437</v>
      </c>
      <c r="B25" s="448"/>
      <c r="C25" s="568">
        <v>27</v>
      </c>
      <c r="D25" s="456"/>
      <c r="E25" s="456"/>
      <c r="F25" s="448">
        <f t="shared" si="8"/>
        <v>0</v>
      </c>
      <c r="G25" s="446"/>
      <c r="H25" s="846"/>
      <c r="I25" s="448" t="e">
        <f>_xlfn.IFS(H25=$Y$9,i.04156h!$E$10,H25=$Y$10,i.04156h!$E$11,H25=$Y$11,i.04156h!$E$12,H25=$Y$12,i.04156h!$E$13,H25=$Y$13,i.04156h!$E$14,H25=$Y$14,i.04156h!$E$15,H25=$Y$15,i.04156h!$E$16,H25=$Y$16,i.04156h!$E$17)</f>
        <v>#N/A</v>
      </c>
      <c r="J25" s="448">
        <f t="shared" si="9"/>
        <v>0</v>
      </c>
      <c r="K25" s="446"/>
      <c r="L25" s="447"/>
      <c r="M25" s="931">
        <f t="shared" si="7"/>
        <v>0</v>
      </c>
      <c r="N25" s="846"/>
      <c r="O25" s="846"/>
      <c r="P25" s="847"/>
      <c r="Q25" s="571" t="s">
        <v>1354</v>
      </c>
      <c r="R25" s="490">
        <f>SUMIFS(G22:G31,H22:H31,"="&amp;Q25)</f>
        <v>0</v>
      </c>
      <c r="S25" s="490">
        <f>SUMIFS(J22:J31,H22:H31,"="&amp;Q25)</f>
        <v>0</v>
      </c>
      <c r="T25" s="490">
        <f>SUMIFS(M22:M31,H22:H31,"="&amp;Q25)</f>
        <v>0</v>
      </c>
      <c r="U25" s="504"/>
      <c r="V25" s="497" t="s">
        <v>872</v>
      </c>
      <c r="W25" s="572">
        <f t="shared" si="10"/>
        <v>0</v>
      </c>
      <c r="X25" s="572">
        <f t="shared" si="10"/>
        <v>0</v>
      </c>
      <c r="Y25" s="416" t="s">
        <v>1762</v>
      </c>
      <c r="Z25" s="504"/>
      <c r="AA25" s="504"/>
      <c r="AB25" s="504"/>
      <c r="AC25" s="504"/>
      <c r="AD25" s="504"/>
      <c r="AE25" s="504"/>
      <c r="AF25" s="504"/>
      <c r="AG25" s="504"/>
      <c r="AH25" s="504"/>
      <c r="AI25" s="504"/>
    </row>
    <row r="26" spans="1:35" s="420" customFormat="1" outlineLevel="1" x14ac:dyDescent="0.2">
      <c r="A26" s="543" t="s">
        <v>1437</v>
      </c>
      <c r="B26" s="448"/>
      <c r="C26" s="568">
        <v>28</v>
      </c>
      <c r="D26" s="456"/>
      <c r="E26" s="456"/>
      <c r="F26" s="448">
        <f t="shared" si="8"/>
        <v>0</v>
      </c>
      <c r="G26" s="446"/>
      <c r="H26" s="846"/>
      <c r="I26" s="448" t="e">
        <f>_xlfn.IFS(H26=$Y$9,i.04156h!$E$10,H26=$Y$10,i.04156h!$E$11,H26=$Y$11,i.04156h!$E$12,H26=$Y$12,i.04156h!$E$13,H26=$Y$13,i.04156h!$E$14,H26=$Y$14,i.04156h!$E$15,H26=$Y$15,i.04156h!$E$16,H26=$Y$16,i.04156h!$E$17)</f>
        <v>#N/A</v>
      </c>
      <c r="J26" s="448">
        <f t="shared" si="9"/>
        <v>0</v>
      </c>
      <c r="K26" s="446"/>
      <c r="L26" s="447"/>
      <c r="M26" s="931">
        <f t="shared" si="7"/>
        <v>0</v>
      </c>
      <c r="N26" s="846"/>
      <c r="O26" s="846"/>
      <c r="P26" s="847"/>
      <c r="Q26" s="573" t="s">
        <v>1355</v>
      </c>
      <c r="R26" s="490">
        <f>SUMIFS(G22:G31,H22:H31,"="&amp;Q26)</f>
        <v>0</v>
      </c>
      <c r="S26" s="490">
        <f>SUMIFS(J22:J31,H22:H31,"="&amp;Q26)</f>
        <v>0</v>
      </c>
      <c r="T26" s="490">
        <f>SUMIFS(M22:M31,H22:H31,"="&amp;Q26)</f>
        <v>0</v>
      </c>
      <c r="U26" s="504"/>
      <c r="V26" s="497" t="s">
        <v>1173</v>
      </c>
      <c r="W26" s="572">
        <f t="shared" si="10"/>
        <v>0</v>
      </c>
      <c r="X26" s="572">
        <f t="shared" si="10"/>
        <v>0</v>
      </c>
      <c r="Y26" s="930"/>
      <c r="Z26" s="504"/>
      <c r="AA26" s="504"/>
      <c r="AB26" s="504"/>
      <c r="AC26" s="504"/>
      <c r="AD26" s="504"/>
      <c r="AE26" s="504"/>
      <c r="AF26" s="504"/>
      <c r="AG26" s="504"/>
      <c r="AH26" s="504"/>
      <c r="AI26" s="504"/>
    </row>
    <row r="27" spans="1:35" s="420" customFormat="1" outlineLevel="1" x14ac:dyDescent="0.2">
      <c r="A27" s="543" t="s">
        <v>1437</v>
      </c>
      <c r="B27" s="448"/>
      <c r="C27" s="568">
        <v>29</v>
      </c>
      <c r="D27" s="458"/>
      <c r="E27" s="458"/>
      <c r="F27" s="448">
        <f t="shared" si="8"/>
        <v>0</v>
      </c>
      <c r="G27" s="446"/>
      <c r="H27" s="846"/>
      <c r="I27" s="448" t="e">
        <f>_xlfn.IFS(H27=$Y$9,i.04156h!$E$10,H27=$Y$10,i.04156h!$E$11,H27=$Y$11,i.04156h!$E$12,H27=$Y$12,i.04156h!$E$13,H27=$Y$13,i.04156h!$E$14,H27=$Y$14,i.04156h!$E$15,H27=$Y$15,i.04156h!$E$16,H27=$Y$16,i.04156h!$E$17)</f>
        <v>#N/A</v>
      </c>
      <c r="J27" s="448">
        <f t="shared" si="9"/>
        <v>0</v>
      </c>
      <c r="K27" s="446"/>
      <c r="L27" s="447"/>
      <c r="M27" s="931">
        <f t="shared" si="7"/>
        <v>0</v>
      </c>
      <c r="N27" s="846"/>
      <c r="O27" s="846"/>
      <c r="P27" s="847"/>
      <c r="Q27" s="573" t="s">
        <v>1356</v>
      </c>
      <c r="R27" s="490">
        <f>SUMIFS(G22:G31,H22:H31,"="&amp;Q27)</f>
        <v>0</v>
      </c>
      <c r="S27" s="490">
        <f>SUMIFS(J22:J31,H22:H31,"="&amp;Q27)</f>
        <v>0</v>
      </c>
      <c r="T27" s="490">
        <f>SUMIFS(M22:M31,H22:H31,"="&amp;Q27)</f>
        <v>0</v>
      </c>
      <c r="U27" s="504"/>
      <c r="V27" s="497" t="s">
        <v>1174</v>
      </c>
      <c r="W27" s="572">
        <f t="shared" si="10"/>
        <v>0</v>
      </c>
      <c r="X27" s="572">
        <f t="shared" si="10"/>
        <v>0</v>
      </c>
      <c r="Y27" s="416"/>
      <c r="Z27" s="504"/>
      <c r="AA27" s="504"/>
      <c r="AB27" s="504"/>
      <c r="AC27" s="504"/>
      <c r="AD27" s="504"/>
      <c r="AE27" s="504"/>
      <c r="AF27" s="504"/>
      <c r="AG27" s="504"/>
      <c r="AH27" s="504"/>
      <c r="AI27" s="504"/>
    </row>
    <row r="28" spans="1:35" s="420" customFormat="1" outlineLevel="1" x14ac:dyDescent="0.2">
      <c r="A28" s="543" t="s">
        <v>1437</v>
      </c>
      <c r="B28" s="448"/>
      <c r="C28" s="568">
        <v>30</v>
      </c>
      <c r="D28" s="458"/>
      <c r="E28" s="458"/>
      <c r="F28" s="448">
        <f t="shared" si="8"/>
        <v>0</v>
      </c>
      <c r="G28" s="446"/>
      <c r="H28" s="846"/>
      <c r="I28" s="448" t="e">
        <f>_xlfn.IFS(H28=$Y$9,i.04156h!$E$10,H28=$Y$10,i.04156h!$E$11,H28=$Y$11,i.04156h!$E$12,H28=$Y$12,i.04156h!$E$13,H28=$Y$13,i.04156h!$E$14,H28=$Y$14,i.04156h!$E$15,H28=$Y$15,i.04156h!$E$16,H28=$Y$16,i.04156h!$E$17)</f>
        <v>#N/A</v>
      </c>
      <c r="J28" s="448">
        <f t="shared" si="9"/>
        <v>0</v>
      </c>
      <c r="K28" s="446"/>
      <c r="L28" s="447"/>
      <c r="M28" s="931">
        <f t="shared" si="7"/>
        <v>0</v>
      </c>
      <c r="N28" s="846"/>
      <c r="O28" s="846"/>
      <c r="P28" s="847"/>
      <c r="Q28" s="573" t="s">
        <v>1357</v>
      </c>
      <c r="R28" s="490">
        <f>SUMIFS(G22:G31,H22:H31,"="&amp;Q28)</f>
        <v>0</v>
      </c>
      <c r="S28" s="490">
        <f>SUMIFS(J22:J31,H22:H31,"="&amp;Q28)</f>
        <v>0</v>
      </c>
      <c r="T28" s="490">
        <f>SUMIFS(M22:M31,H22:H31,"="&amp;Q28)</f>
        <v>0</v>
      </c>
      <c r="U28" s="504"/>
      <c r="V28" s="497" t="s">
        <v>1175</v>
      </c>
      <c r="W28" s="572">
        <f t="shared" si="10"/>
        <v>0</v>
      </c>
      <c r="X28" s="572">
        <f t="shared" si="10"/>
        <v>0</v>
      </c>
      <c r="Y28" s="416" t="s">
        <v>1180</v>
      </c>
      <c r="Z28" s="504"/>
      <c r="AA28" s="504"/>
      <c r="AB28" s="504"/>
      <c r="AC28" s="504"/>
      <c r="AD28" s="504"/>
      <c r="AE28" s="504"/>
      <c r="AF28" s="504"/>
      <c r="AG28" s="504"/>
      <c r="AH28" s="504"/>
      <c r="AI28" s="504"/>
    </row>
    <row r="29" spans="1:35" s="420" customFormat="1" outlineLevel="1" x14ac:dyDescent="0.2">
      <c r="A29" s="543" t="s">
        <v>1437</v>
      </c>
      <c r="B29" s="448"/>
      <c r="C29" s="568">
        <v>31</v>
      </c>
      <c r="D29" s="458"/>
      <c r="E29" s="458"/>
      <c r="F29" s="448">
        <f t="shared" si="8"/>
        <v>0</v>
      </c>
      <c r="G29" s="446"/>
      <c r="H29" s="846"/>
      <c r="I29" s="448" t="e">
        <f>_xlfn.IFS(H29=$Y$9,i.04156h!$E$10,H29=$Y$10,i.04156h!$E$11,H29=$Y$11,i.04156h!$E$12,H29=$Y$12,i.04156h!$E$13,H29=$Y$13,i.04156h!$E$14,H29=$Y$14,i.04156h!$E$15,H29=$Y$15,i.04156h!$E$16,H29=$Y$16,i.04156h!$E$17)</f>
        <v>#N/A</v>
      </c>
      <c r="J29" s="448">
        <f t="shared" si="9"/>
        <v>0</v>
      </c>
      <c r="K29" s="446"/>
      <c r="L29" s="447"/>
      <c r="M29" s="931">
        <f t="shared" si="7"/>
        <v>0</v>
      </c>
      <c r="N29" s="846"/>
      <c r="O29" s="846"/>
      <c r="P29" s="847"/>
      <c r="Q29" s="571" t="s">
        <v>1358</v>
      </c>
      <c r="R29" s="490">
        <f>SUMIFS(G22:G31,H22:H31,"="&amp;Q29)</f>
        <v>0</v>
      </c>
      <c r="S29" s="490">
        <f>SUMIFS(J22:J31,H22:H31,"="&amp;Q29)</f>
        <v>0</v>
      </c>
      <c r="T29" s="490">
        <f>SUMIFS(M22:M31,H22:H31,"="&amp;Q29)</f>
        <v>0</v>
      </c>
      <c r="U29" s="504"/>
      <c r="V29" s="497" t="s">
        <v>1176</v>
      </c>
      <c r="W29" s="572">
        <f t="shared" si="10"/>
        <v>0</v>
      </c>
      <c r="X29" s="572">
        <f t="shared" si="10"/>
        <v>0</v>
      </c>
      <c r="Y29" s="416" t="s">
        <v>1172</v>
      </c>
      <c r="Z29" s="504"/>
      <c r="AA29" s="504"/>
      <c r="AB29" s="504"/>
      <c r="AC29" s="504"/>
      <c r="AD29" s="504"/>
      <c r="AE29" s="504"/>
      <c r="AF29" s="504"/>
      <c r="AG29" s="504"/>
      <c r="AH29" s="504"/>
      <c r="AI29" s="504"/>
    </row>
    <row r="30" spans="1:35" s="420" customFormat="1" outlineLevel="1" x14ac:dyDescent="0.2">
      <c r="A30" s="543" t="s">
        <v>1437</v>
      </c>
      <c r="B30" s="448"/>
      <c r="C30" s="568">
        <v>32</v>
      </c>
      <c r="D30" s="458"/>
      <c r="E30" s="458"/>
      <c r="F30" s="448">
        <f t="shared" si="8"/>
        <v>0</v>
      </c>
      <c r="G30" s="446"/>
      <c r="H30" s="846"/>
      <c r="I30" s="448" t="e">
        <f>_xlfn.IFS(H30=$Y$9,i.04156h!$E$10,H30=$Y$10,i.04156h!$E$11,H30=$Y$11,i.04156h!$E$12,H30=$Y$12,i.04156h!$E$13,H30=$Y$13,i.04156h!$E$14,H30=$Y$14,i.04156h!$E$15,H30=$Y$15,i.04156h!$E$16,H30=$Y$16,i.04156h!$E$17)</f>
        <v>#N/A</v>
      </c>
      <c r="J30" s="448">
        <f t="shared" si="9"/>
        <v>0</v>
      </c>
      <c r="K30" s="446"/>
      <c r="L30" s="447"/>
      <c r="M30" s="931">
        <f t="shared" si="7"/>
        <v>0</v>
      </c>
      <c r="N30" s="846"/>
      <c r="O30" s="846"/>
      <c r="P30" s="847"/>
      <c r="Q30" s="573" t="s">
        <v>1359</v>
      </c>
      <c r="R30" s="490">
        <f>SUMIFS(G22:G31,H22:H31,"="&amp;Q30)</f>
        <v>0</v>
      </c>
      <c r="S30" s="490">
        <f>SUMIFS(J22:J31,H22:H31,"="&amp;R30)</f>
        <v>0</v>
      </c>
      <c r="T30" s="490">
        <f>SUMIFS(M22:M31,H22:H31,"="&amp;S30)</f>
        <v>0</v>
      </c>
      <c r="U30" s="504"/>
      <c r="V30" s="497" t="s">
        <v>1177</v>
      </c>
      <c r="W30" s="572">
        <f t="shared" si="10"/>
        <v>0</v>
      </c>
      <c r="X30" s="572">
        <f t="shared" si="10"/>
        <v>0</v>
      </c>
      <c r="Y30" s="416" t="s">
        <v>872</v>
      </c>
      <c r="Z30" s="504"/>
      <c r="AA30" s="504"/>
      <c r="AB30" s="504"/>
      <c r="AC30" s="504"/>
      <c r="AD30" s="504"/>
      <c r="AE30" s="504"/>
      <c r="AF30" s="504"/>
      <c r="AG30" s="504"/>
      <c r="AH30" s="504"/>
      <c r="AI30" s="504"/>
    </row>
    <row r="31" spans="1:35" s="420" customFormat="1" ht="13.5" outlineLevel="1" thickBot="1" x14ac:dyDescent="0.25">
      <c r="A31" s="574" t="s">
        <v>774</v>
      </c>
      <c r="B31" s="448"/>
      <c r="C31" s="568">
        <v>33</v>
      </c>
      <c r="D31" s="458"/>
      <c r="E31" s="458"/>
      <c r="F31" s="529"/>
      <c r="G31" s="446"/>
      <c r="H31" s="446"/>
      <c r="I31" s="529"/>
      <c r="J31" s="446"/>
      <c r="K31" s="446"/>
      <c r="L31" s="447"/>
      <c r="M31" s="931">
        <f t="shared" si="7"/>
        <v>0</v>
      </c>
      <c r="N31" s="446"/>
      <c r="O31" s="446"/>
      <c r="P31" s="570"/>
      <c r="Q31" s="503"/>
      <c r="R31" s="503"/>
      <c r="S31" s="504"/>
      <c r="T31" s="504"/>
      <c r="U31" s="504"/>
      <c r="V31" s="504"/>
      <c r="W31" s="504"/>
      <c r="X31" s="504"/>
      <c r="Y31" s="416" t="s">
        <v>1173</v>
      </c>
      <c r="Z31" s="504"/>
      <c r="AA31" s="504"/>
      <c r="AB31" s="504"/>
      <c r="AC31" s="504"/>
      <c r="AD31" s="504"/>
      <c r="AE31" s="504"/>
      <c r="AF31" s="504"/>
      <c r="AG31" s="504"/>
      <c r="AH31" s="504"/>
      <c r="AI31" s="504"/>
    </row>
    <row r="32" spans="1:35" s="420" customFormat="1" x14ac:dyDescent="0.2">
      <c r="A32" s="530" t="s">
        <v>1439</v>
      </c>
      <c r="B32" s="441"/>
      <c r="C32" s="527">
        <v>34</v>
      </c>
      <c r="D32" s="441"/>
      <c r="E32" s="441"/>
      <c r="F32" s="441"/>
      <c r="G32" s="441">
        <f>SUM(G33:G42)</f>
        <v>0</v>
      </c>
      <c r="H32" s="441"/>
      <c r="I32" s="441"/>
      <c r="J32" s="441">
        <f t="shared" ref="J32" si="11">SUM(J33:J42)</f>
        <v>0</v>
      </c>
      <c r="K32" s="441">
        <f>SUM(K33:K52)</f>
        <v>0</v>
      </c>
      <c r="L32" s="441">
        <f t="shared" ref="L32:M32" si="12">SUM(L33:L52)</f>
        <v>0</v>
      </c>
      <c r="M32" s="448">
        <f t="shared" si="12"/>
        <v>0</v>
      </c>
      <c r="N32" s="441"/>
      <c r="O32" s="441"/>
      <c r="P32" s="566" cm="1">
        <f t="array" ref="P32">SUMPRODUCT((P33:P41=$Y$2)*M33:M41)+P42</f>
        <v>0</v>
      </c>
      <c r="Q32" s="503"/>
      <c r="R32" s="434" t="s">
        <v>1347</v>
      </c>
      <c r="S32" s="434" t="s">
        <v>1350</v>
      </c>
      <c r="T32" s="434" t="s">
        <v>144</v>
      </c>
      <c r="U32" s="504"/>
      <c r="V32" s="504"/>
      <c r="W32" s="1253" t="s">
        <v>1350</v>
      </c>
      <c r="X32" s="1246" t="s">
        <v>1344</v>
      </c>
      <c r="Y32" s="416" t="s">
        <v>1174</v>
      </c>
      <c r="Z32" s="504"/>
      <c r="AA32" s="504"/>
      <c r="AB32" s="504"/>
      <c r="AC32" s="504"/>
      <c r="AD32" s="504"/>
      <c r="AE32" s="504"/>
      <c r="AF32" s="504"/>
      <c r="AG32" s="504"/>
      <c r="AH32" s="504"/>
      <c r="AI32" s="504"/>
    </row>
    <row r="33" spans="1:35" s="420" customFormat="1" outlineLevel="1" x14ac:dyDescent="0.2">
      <c r="A33" s="543" t="s">
        <v>1437</v>
      </c>
      <c r="B33" s="448"/>
      <c r="C33" s="568">
        <v>35</v>
      </c>
      <c r="D33" s="456"/>
      <c r="E33" s="456"/>
      <c r="F33" s="448">
        <f>YEARFRAC(D33,E33)*12</f>
        <v>0</v>
      </c>
      <c r="G33" s="446"/>
      <c r="H33" s="846"/>
      <c r="I33" s="448" t="e">
        <f>_xlfn.IFS(H33=$Y$9,i.04156h!$E$10,H33=$Y$10,i.04156h!$E$11,H33=$Y$11,i.04156h!$E$12,H33=$Y$12,i.04156h!$E$13,H33=$Y$13,i.04156h!$E$14,H33=$Y$14,i.04156h!$E$15,H33=$Y$15,i.04156h!$E$16,H33=$Y$16,i.04156h!$E$17)</f>
        <v>#N/A</v>
      </c>
      <c r="J33" s="448">
        <f>IF(ISNA(I33),0,G33*I33)</f>
        <v>0</v>
      </c>
      <c r="K33" s="446"/>
      <c r="L33" s="447"/>
      <c r="M33" s="931">
        <f t="shared" ref="M33:M96" si="13">+J33+K33+L33</f>
        <v>0</v>
      </c>
      <c r="N33" s="846"/>
      <c r="O33" s="846"/>
      <c r="P33" s="847"/>
      <c r="Q33" s="571" t="s">
        <v>1351</v>
      </c>
      <c r="R33" s="490">
        <f>SUMIFS(G33:G42,H33:H42,"="&amp;Q33)</f>
        <v>0</v>
      </c>
      <c r="S33" s="490">
        <f>SUMIFS(J33:J42,H33:H42,"="&amp;Q33)</f>
        <v>0</v>
      </c>
      <c r="T33" s="490">
        <f>SUMIFS(M33:M42,H33:H42,"="&amp;Q33)</f>
        <v>0</v>
      </c>
      <c r="U33" s="504"/>
      <c r="W33" s="1254"/>
      <c r="X33" s="1247"/>
      <c r="Y33" s="416" t="s">
        <v>1175</v>
      </c>
      <c r="Z33" s="504"/>
      <c r="AA33" s="504"/>
      <c r="AB33" s="504"/>
      <c r="AC33" s="504"/>
      <c r="AD33" s="504"/>
      <c r="AE33" s="504"/>
      <c r="AF33" s="504"/>
      <c r="AG33" s="504"/>
      <c r="AH33" s="504"/>
      <c r="AI33" s="504"/>
    </row>
    <row r="34" spans="1:35" s="420" customFormat="1" outlineLevel="1" x14ac:dyDescent="0.2">
      <c r="A34" s="543" t="s">
        <v>1437</v>
      </c>
      <c r="B34" s="448"/>
      <c r="C34" s="568">
        <v>36</v>
      </c>
      <c r="D34" s="456"/>
      <c r="E34" s="456"/>
      <c r="F34" s="448">
        <f t="shared" ref="F34:F41" si="14">YEARFRAC(D34,E34)*12</f>
        <v>0</v>
      </c>
      <c r="G34" s="446"/>
      <c r="H34" s="846"/>
      <c r="I34" s="448" t="e">
        <f>_xlfn.IFS(H34=$Y$9,i.04156h!$E$10,H34=$Y$10,i.04156h!$E$11,H34=$Y$11,i.04156h!$E$12,H34=$Y$12,i.04156h!$E$13,H34=$Y$13,i.04156h!$E$14,H34=$Y$14,i.04156h!$E$15,H34=$Y$15,i.04156h!$E$16,H34=$Y$16,i.04156h!$E$17)</f>
        <v>#N/A</v>
      </c>
      <c r="J34" s="448">
        <f t="shared" ref="J34:J41" si="15">IF(ISNA(I34),0,G34*I34)</f>
        <v>0</v>
      </c>
      <c r="K34" s="446"/>
      <c r="L34" s="447"/>
      <c r="M34" s="931">
        <f t="shared" si="13"/>
        <v>0</v>
      </c>
      <c r="N34" s="846"/>
      <c r="O34" s="846"/>
      <c r="P34" s="847"/>
      <c r="Q34" s="571" t="s">
        <v>1352</v>
      </c>
      <c r="R34" s="490">
        <f>SUMIFS(G33:G42,H33:H42,"="&amp;Q34)</f>
        <v>0</v>
      </c>
      <c r="S34" s="490">
        <f>SUMIFS(J33:J42,H33:H42,"="&amp;Q34)</f>
        <v>0</v>
      </c>
      <c r="T34" s="490">
        <f>SUMIFS(M33:M42,H33:H42,"="&amp;Q34)</f>
        <v>0</v>
      </c>
      <c r="U34" s="504"/>
      <c r="V34" s="497" t="s">
        <v>1180</v>
      </c>
      <c r="W34" s="572">
        <f>SUMIFS(J$33:J$42,$N$33:$N$42,"="&amp;$V34)</f>
        <v>0</v>
      </c>
      <c r="X34" s="572">
        <f>SUMIFS(K$33:K$42,$N$33:$N$42,"="&amp;$V34)</f>
        <v>0</v>
      </c>
      <c r="Y34" s="416" t="s">
        <v>1176</v>
      </c>
      <c r="Z34" s="504"/>
      <c r="AA34" s="504"/>
      <c r="AB34" s="504"/>
      <c r="AC34" s="504"/>
      <c r="AD34" s="504"/>
      <c r="AE34" s="504"/>
      <c r="AF34" s="504"/>
      <c r="AG34" s="504"/>
      <c r="AH34" s="504"/>
      <c r="AI34" s="504"/>
    </row>
    <row r="35" spans="1:35" s="420" customFormat="1" outlineLevel="1" x14ac:dyDescent="0.2">
      <c r="A35" s="543" t="s">
        <v>1437</v>
      </c>
      <c r="B35" s="448"/>
      <c r="C35" s="568">
        <v>37</v>
      </c>
      <c r="D35" s="456"/>
      <c r="E35" s="456"/>
      <c r="F35" s="448">
        <f t="shared" si="14"/>
        <v>0</v>
      </c>
      <c r="G35" s="446"/>
      <c r="H35" s="846"/>
      <c r="I35" s="448" t="e">
        <f>_xlfn.IFS(H35=$Y$9,i.04156h!$E$10,H35=$Y$10,i.04156h!$E$11,H35=$Y$11,i.04156h!$E$12,H35=$Y$12,i.04156h!$E$13,H35=$Y$13,i.04156h!$E$14,H35=$Y$14,i.04156h!$E$15,H35=$Y$15,i.04156h!$E$16,H35=$Y$16,i.04156h!$E$17)</f>
        <v>#N/A</v>
      </c>
      <c r="J35" s="448">
        <f t="shared" si="15"/>
        <v>0</v>
      </c>
      <c r="K35" s="446"/>
      <c r="L35" s="447"/>
      <c r="M35" s="931">
        <f t="shared" si="13"/>
        <v>0</v>
      </c>
      <c r="N35" s="846"/>
      <c r="O35" s="846"/>
      <c r="P35" s="847"/>
      <c r="Q35" s="571" t="s">
        <v>1353</v>
      </c>
      <c r="R35" s="490">
        <f>SUMIFS(G33:G42,H33:H42,"="&amp;Q35)</f>
        <v>0</v>
      </c>
      <c r="S35" s="490">
        <f>SUMIFS(J33:J42,H33:H42,"="&amp;Q35)</f>
        <v>0</v>
      </c>
      <c r="T35" s="490">
        <f>SUMIFS(M33:M42,H33:H42,"="&amp;Q35)</f>
        <v>0</v>
      </c>
      <c r="U35" s="504"/>
      <c r="V35" s="497" t="s">
        <v>1172</v>
      </c>
      <c r="W35" s="572">
        <f t="shared" ref="W35:X41" si="16">SUMIFS(J$33:J$42,$N$33:$N$42,"="&amp;$V35)</f>
        <v>0</v>
      </c>
      <c r="X35" s="572">
        <f t="shared" si="16"/>
        <v>0</v>
      </c>
      <c r="Y35" s="416" t="s">
        <v>1177</v>
      </c>
      <c r="Z35" s="504"/>
      <c r="AA35" s="504"/>
      <c r="AB35" s="504"/>
      <c r="AC35" s="504"/>
      <c r="AD35" s="504"/>
      <c r="AE35" s="504"/>
      <c r="AF35" s="504"/>
      <c r="AG35" s="504"/>
      <c r="AH35" s="504"/>
      <c r="AI35" s="504"/>
    </row>
    <row r="36" spans="1:35" s="420" customFormat="1" outlineLevel="1" x14ac:dyDescent="0.2">
      <c r="A36" s="543" t="s">
        <v>1437</v>
      </c>
      <c r="B36" s="448"/>
      <c r="C36" s="568">
        <v>38</v>
      </c>
      <c r="D36" s="456"/>
      <c r="E36" s="456"/>
      <c r="F36" s="448">
        <f t="shared" si="14"/>
        <v>0</v>
      </c>
      <c r="G36" s="446"/>
      <c r="H36" s="846"/>
      <c r="I36" s="448" t="e">
        <f>_xlfn.IFS(H36=$Y$9,i.04156h!$E$10,H36=$Y$10,i.04156h!$E$11,H36=$Y$11,i.04156h!$E$12,H36=$Y$12,i.04156h!$E$13,H36=$Y$13,i.04156h!$E$14,H36=$Y$14,i.04156h!$E$15,H36=$Y$15,i.04156h!$E$16,H36=$Y$16,i.04156h!$E$17)</f>
        <v>#N/A</v>
      </c>
      <c r="J36" s="448">
        <f t="shared" si="15"/>
        <v>0</v>
      </c>
      <c r="K36" s="446"/>
      <c r="L36" s="447"/>
      <c r="M36" s="931">
        <f t="shared" si="13"/>
        <v>0</v>
      </c>
      <c r="N36" s="846"/>
      <c r="O36" s="846"/>
      <c r="P36" s="847"/>
      <c r="Q36" s="571" t="s">
        <v>1354</v>
      </c>
      <c r="R36" s="490">
        <f>SUMIFS(G33:G42,H33:H42,"="&amp;Q36)</f>
        <v>0</v>
      </c>
      <c r="S36" s="490">
        <f>SUMIFS(J33:J42,H33:H42,"="&amp;Q36)</f>
        <v>0</v>
      </c>
      <c r="T36" s="490">
        <f>SUMIFS(M33:M42,H33:H42,"="&amp;Q36)</f>
        <v>0</v>
      </c>
      <c r="U36" s="504"/>
      <c r="V36" s="497" t="s">
        <v>872</v>
      </c>
      <c r="W36" s="572">
        <f t="shared" si="16"/>
        <v>0</v>
      </c>
      <c r="X36" s="572">
        <f t="shared" si="16"/>
        <v>0</v>
      </c>
      <c r="Y36" s="504"/>
      <c r="Z36" s="504"/>
      <c r="AA36" s="504"/>
      <c r="AB36" s="504"/>
      <c r="AC36" s="504"/>
      <c r="AD36" s="504"/>
      <c r="AE36" s="504"/>
      <c r="AF36" s="504"/>
      <c r="AG36" s="504"/>
      <c r="AH36" s="504"/>
      <c r="AI36" s="504"/>
    </row>
    <row r="37" spans="1:35" s="420" customFormat="1" outlineLevel="1" x14ac:dyDescent="0.2">
      <c r="A37" s="543" t="s">
        <v>1437</v>
      </c>
      <c r="B37" s="448"/>
      <c r="C37" s="568">
        <v>39</v>
      </c>
      <c r="D37" s="456"/>
      <c r="E37" s="456"/>
      <c r="F37" s="448">
        <f t="shared" si="14"/>
        <v>0</v>
      </c>
      <c r="G37" s="446"/>
      <c r="H37" s="846"/>
      <c r="I37" s="448" t="e">
        <f>_xlfn.IFS(H37=$Y$9,i.04156h!$E$10,H37=$Y$10,i.04156h!$E$11,H37=$Y$11,i.04156h!$E$12,H37=$Y$12,i.04156h!$E$13,H37=$Y$13,i.04156h!$E$14,H37=$Y$14,i.04156h!$E$15,H37=$Y$15,i.04156h!$E$16,H37=$Y$16,i.04156h!$E$17)</f>
        <v>#N/A</v>
      </c>
      <c r="J37" s="448">
        <f t="shared" si="15"/>
        <v>0</v>
      </c>
      <c r="K37" s="446"/>
      <c r="L37" s="447"/>
      <c r="M37" s="931">
        <f t="shared" si="13"/>
        <v>0</v>
      </c>
      <c r="N37" s="846"/>
      <c r="O37" s="846"/>
      <c r="P37" s="847"/>
      <c r="Q37" s="573" t="s">
        <v>1355</v>
      </c>
      <c r="R37" s="490">
        <f>SUMIFS(G33:G42,H33:H42,"="&amp;Q37)</f>
        <v>0</v>
      </c>
      <c r="S37" s="490">
        <f>SUMIFS(J33:J42,H33:H42,"="&amp;Q37)</f>
        <v>0</v>
      </c>
      <c r="T37" s="490">
        <f>SUMIFS(M33:M42,H33:H42,"="&amp;Q37)</f>
        <v>0</v>
      </c>
      <c r="U37" s="504"/>
      <c r="V37" s="497" t="s">
        <v>1173</v>
      </c>
      <c r="W37" s="572">
        <f t="shared" si="16"/>
        <v>0</v>
      </c>
      <c r="X37" s="572">
        <f t="shared" si="16"/>
        <v>0</v>
      </c>
      <c r="Y37" s="504"/>
      <c r="Z37" s="504"/>
      <c r="AA37" s="504"/>
      <c r="AB37" s="504"/>
      <c r="AC37" s="504"/>
      <c r="AD37" s="504"/>
      <c r="AE37" s="504"/>
      <c r="AF37" s="504"/>
      <c r="AG37" s="504"/>
      <c r="AH37" s="504"/>
      <c r="AI37" s="504"/>
    </row>
    <row r="38" spans="1:35" s="420" customFormat="1" outlineLevel="1" x14ac:dyDescent="0.2">
      <c r="A38" s="543" t="s">
        <v>1437</v>
      </c>
      <c r="B38" s="522"/>
      <c r="C38" s="568">
        <v>40</v>
      </c>
      <c r="D38" s="458"/>
      <c r="E38" s="458"/>
      <c r="F38" s="448">
        <f t="shared" si="14"/>
        <v>0</v>
      </c>
      <c r="G38" s="446"/>
      <c r="H38" s="846"/>
      <c r="I38" s="448" t="e">
        <f>_xlfn.IFS(H38=$Y$9,i.04156h!$E$10,H38=$Y$10,i.04156h!$E$11,H38=$Y$11,i.04156h!$E$12,H38=$Y$12,i.04156h!$E$13,H38=$Y$13,i.04156h!$E$14,H38=$Y$14,i.04156h!$E$15,H38=$Y$15,i.04156h!$E$16,H38=$Y$16,i.04156h!$E$17)</f>
        <v>#N/A</v>
      </c>
      <c r="J38" s="448">
        <f t="shared" si="15"/>
        <v>0</v>
      </c>
      <c r="K38" s="446"/>
      <c r="L38" s="447"/>
      <c r="M38" s="931">
        <f t="shared" si="13"/>
        <v>0</v>
      </c>
      <c r="N38" s="846"/>
      <c r="O38" s="846"/>
      <c r="P38" s="847"/>
      <c r="Q38" s="573" t="s">
        <v>1356</v>
      </c>
      <c r="R38" s="490">
        <f>SUMIFS(G33:G42,H33:H42,"="&amp;Q38)</f>
        <v>0</v>
      </c>
      <c r="S38" s="490">
        <f>SUMIFS(J33:J42,H33:H42,"="&amp;Q38)</f>
        <v>0</v>
      </c>
      <c r="T38" s="490">
        <f>SUMIFS(M33:M42,H33:H42,"="&amp;Q38)</f>
        <v>0</v>
      </c>
      <c r="U38" s="504"/>
      <c r="V38" s="497" t="s">
        <v>1174</v>
      </c>
      <c r="W38" s="572">
        <f t="shared" si="16"/>
        <v>0</v>
      </c>
      <c r="X38" s="572">
        <f t="shared" si="16"/>
        <v>0</v>
      </c>
      <c r="Y38" s="504"/>
      <c r="Z38" s="504"/>
      <c r="AA38" s="504"/>
      <c r="AB38" s="504"/>
      <c r="AC38" s="504"/>
      <c r="AD38" s="504"/>
      <c r="AE38" s="504"/>
      <c r="AF38" s="504"/>
      <c r="AG38" s="504"/>
      <c r="AH38" s="504"/>
      <c r="AI38" s="504"/>
    </row>
    <row r="39" spans="1:35" s="420" customFormat="1" outlineLevel="1" x14ac:dyDescent="0.2">
      <c r="A39" s="543" t="s">
        <v>1437</v>
      </c>
      <c r="B39" s="522"/>
      <c r="C39" s="568">
        <v>41</v>
      </c>
      <c r="D39" s="458"/>
      <c r="E39" s="458"/>
      <c r="F39" s="448">
        <f t="shared" si="14"/>
        <v>0</v>
      </c>
      <c r="G39" s="446"/>
      <c r="H39" s="846"/>
      <c r="I39" s="448" t="e">
        <f>_xlfn.IFS(H39=$Y$9,i.04156h!$E$10,H39=$Y$10,i.04156h!$E$11,H39=$Y$11,i.04156h!$E$12,H39=$Y$12,i.04156h!$E$13,H39=$Y$13,i.04156h!$E$14,H39=$Y$14,i.04156h!$E$15,H39=$Y$15,i.04156h!$E$16,H39=$Y$16,i.04156h!$E$17)</f>
        <v>#N/A</v>
      </c>
      <c r="J39" s="448">
        <f t="shared" si="15"/>
        <v>0</v>
      </c>
      <c r="K39" s="446"/>
      <c r="L39" s="447"/>
      <c r="M39" s="931">
        <f t="shared" si="13"/>
        <v>0</v>
      </c>
      <c r="N39" s="846"/>
      <c r="O39" s="846"/>
      <c r="P39" s="847"/>
      <c r="Q39" s="573" t="s">
        <v>1357</v>
      </c>
      <c r="R39" s="490">
        <f>SUMIFS(G33:G42,H33:H42,"="&amp;Q39)</f>
        <v>0</v>
      </c>
      <c r="S39" s="490">
        <f>SUMIFS(J33:J42,H33:H42,"="&amp;Q39)</f>
        <v>0</v>
      </c>
      <c r="T39" s="490">
        <f>SUMIFS(M33:M42,H33:H42,"="&amp;Q39)</f>
        <v>0</v>
      </c>
      <c r="U39" s="504"/>
      <c r="V39" s="497" t="s">
        <v>1175</v>
      </c>
      <c r="W39" s="572">
        <f t="shared" si="16"/>
        <v>0</v>
      </c>
      <c r="X39" s="572">
        <f t="shared" si="16"/>
        <v>0</v>
      </c>
      <c r="Y39" s="504"/>
      <c r="Z39" s="504"/>
      <c r="AA39" s="504"/>
      <c r="AB39" s="504"/>
      <c r="AC39" s="504"/>
      <c r="AD39" s="504"/>
      <c r="AE39" s="504"/>
      <c r="AF39" s="504"/>
      <c r="AG39" s="504"/>
      <c r="AH39" s="504"/>
      <c r="AI39" s="504"/>
    </row>
    <row r="40" spans="1:35" s="420" customFormat="1" outlineLevel="1" x14ac:dyDescent="0.2">
      <c r="A40" s="543" t="s">
        <v>1437</v>
      </c>
      <c r="B40" s="522"/>
      <c r="C40" s="568">
        <v>42</v>
      </c>
      <c r="D40" s="458"/>
      <c r="E40" s="458"/>
      <c r="F40" s="448">
        <f t="shared" si="14"/>
        <v>0</v>
      </c>
      <c r="G40" s="446"/>
      <c r="H40" s="846"/>
      <c r="I40" s="448" t="e">
        <f>_xlfn.IFS(H40=$Y$9,i.04156h!$E$10,H40=$Y$10,i.04156h!$E$11,H40=$Y$11,i.04156h!$E$12,H40=$Y$12,i.04156h!$E$13,H40=$Y$13,i.04156h!$E$14,H40=$Y$14,i.04156h!$E$15,H40=$Y$15,i.04156h!$E$16,H40=$Y$16,i.04156h!$E$17)</f>
        <v>#N/A</v>
      </c>
      <c r="J40" s="448">
        <f t="shared" si="15"/>
        <v>0</v>
      </c>
      <c r="K40" s="446"/>
      <c r="L40" s="447"/>
      <c r="M40" s="931">
        <f>+J40+K40+L40</f>
        <v>0</v>
      </c>
      <c r="N40" s="846"/>
      <c r="O40" s="846"/>
      <c r="P40" s="847"/>
      <c r="Q40" s="571" t="s">
        <v>1358</v>
      </c>
      <c r="R40" s="490">
        <f>SUMIFS(G33:G42,H33:H42,"="&amp;Q40)</f>
        <v>0</v>
      </c>
      <c r="S40" s="490">
        <f>SUMIFS(J33:J42,H33:H42,"="&amp;Q40)</f>
        <v>0</v>
      </c>
      <c r="T40" s="490">
        <f>SUMIFS(M33:M42,H33:H42,"="&amp;Q40)</f>
        <v>0</v>
      </c>
      <c r="U40" s="504"/>
      <c r="V40" s="497" t="s">
        <v>1176</v>
      </c>
      <c r="W40" s="572">
        <f t="shared" si="16"/>
        <v>0</v>
      </c>
      <c r="X40" s="572">
        <f t="shared" si="16"/>
        <v>0</v>
      </c>
      <c r="Y40" s="504"/>
      <c r="Z40" s="504"/>
      <c r="AA40" s="504"/>
      <c r="AB40" s="504"/>
      <c r="AC40" s="504"/>
      <c r="AD40" s="504"/>
      <c r="AE40" s="504"/>
      <c r="AF40" s="504"/>
      <c r="AG40" s="504"/>
      <c r="AH40" s="504"/>
      <c r="AI40" s="504"/>
    </row>
    <row r="41" spans="1:35" s="420" customFormat="1" outlineLevel="1" x14ac:dyDescent="0.2">
      <c r="A41" s="543" t="s">
        <v>1437</v>
      </c>
      <c r="B41" s="522"/>
      <c r="C41" s="568">
        <v>43</v>
      </c>
      <c r="D41" s="458"/>
      <c r="E41" s="458"/>
      <c r="F41" s="448">
        <f t="shared" si="14"/>
        <v>0</v>
      </c>
      <c r="G41" s="446"/>
      <c r="H41" s="846"/>
      <c r="I41" s="448" t="e">
        <f>_xlfn.IFS(H41=$Y$9,i.04156h!$E$10,H41=$Y$10,i.04156h!$E$11,H41=$Y$11,i.04156h!$E$12,H41=$Y$12,i.04156h!$E$13,H41=$Y$13,i.04156h!$E$14,H41=$Y$14,i.04156h!$E$15,H41=$Y$15,i.04156h!$E$16,H41=$Y$16,i.04156h!$E$17)</f>
        <v>#N/A</v>
      </c>
      <c r="J41" s="448">
        <f t="shared" si="15"/>
        <v>0</v>
      </c>
      <c r="K41" s="446"/>
      <c r="L41" s="447"/>
      <c r="M41" s="931">
        <f t="shared" si="13"/>
        <v>0</v>
      </c>
      <c r="N41" s="846"/>
      <c r="O41" s="846"/>
      <c r="P41" s="847"/>
      <c r="Q41" s="573" t="s">
        <v>1359</v>
      </c>
      <c r="R41" s="490">
        <f>SUMIFS(G33:G42,H33:H42,"="&amp;Q41)</f>
        <v>0</v>
      </c>
      <c r="S41" s="490">
        <f>SUMIFS(J33:J42,H33:H42,"="&amp;R41)</f>
        <v>0</v>
      </c>
      <c r="T41" s="490">
        <f>SUMIFS(M33:M42,H33:H42,"="&amp;S41)</f>
        <v>0</v>
      </c>
      <c r="U41" s="504"/>
      <c r="V41" s="497" t="s">
        <v>1177</v>
      </c>
      <c r="W41" s="572">
        <f t="shared" si="16"/>
        <v>0</v>
      </c>
      <c r="X41" s="572">
        <f t="shared" si="16"/>
        <v>0</v>
      </c>
      <c r="Y41" s="504"/>
      <c r="Z41" s="504"/>
      <c r="AA41" s="504"/>
      <c r="AB41" s="504"/>
      <c r="AC41" s="504"/>
      <c r="AD41" s="504"/>
      <c r="AE41" s="504"/>
      <c r="AF41" s="504"/>
      <c r="AG41" s="504"/>
      <c r="AH41" s="504"/>
      <c r="AI41" s="504"/>
    </row>
    <row r="42" spans="1:35" s="420" customFormat="1" ht="13.5" outlineLevel="1" thickBot="1" x14ac:dyDescent="0.25">
      <c r="A42" s="574" t="s">
        <v>774</v>
      </c>
      <c r="B42" s="522"/>
      <c r="C42" s="568">
        <v>44</v>
      </c>
      <c r="D42" s="458"/>
      <c r="E42" s="458"/>
      <c r="F42" s="529"/>
      <c r="G42" s="446"/>
      <c r="H42" s="446"/>
      <c r="I42" s="529"/>
      <c r="J42" s="446"/>
      <c r="K42" s="446"/>
      <c r="L42" s="447"/>
      <c r="M42" s="931">
        <f t="shared" si="13"/>
        <v>0</v>
      </c>
      <c r="N42" s="446"/>
      <c r="O42" s="446"/>
      <c r="P42" s="570"/>
      <c r="Q42" s="503"/>
      <c r="R42" s="503"/>
      <c r="S42" s="504"/>
      <c r="T42" s="504"/>
      <c r="U42" s="504"/>
      <c r="V42" s="504"/>
      <c r="W42" s="504"/>
      <c r="X42" s="504"/>
      <c r="Y42" s="504"/>
      <c r="Z42" s="504"/>
      <c r="AA42" s="504"/>
      <c r="AB42" s="504"/>
      <c r="AC42" s="504"/>
      <c r="AD42" s="504"/>
      <c r="AE42" s="504"/>
      <c r="AF42" s="504"/>
      <c r="AG42" s="504"/>
      <c r="AH42" s="504"/>
      <c r="AI42" s="504"/>
    </row>
    <row r="43" spans="1:35" s="420" customFormat="1" ht="25.5" x14ac:dyDescent="0.2">
      <c r="A43" s="530" t="s">
        <v>1440</v>
      </c>
      <c r="B43" s="535" t="s">
        <v>1441</v>
      </c>
      <c r="C43" s="527">
        <v>45</v>
      </c>
      <c r="D43" s="441"/>
      <c r="E43" s="441"/>
      <c r="F43" s="441"/>
      <c r="G43" s="441">
        <f>SUM(G44:G53)</f>
        <v>0</v>
      </c>
      <c r="H43" s="441"/>
      <c r="I43" s="441"/>
      <c r="J43" s="441">
        <f t="shared" ref="J43" si="17">SUM(J44:J53)</f>
        <v>0</v>
      </c>
      <c r="K43" s="441">
        <f>SUM(K44:K63)</f>
        <v>0</v>
      </c>
      <c r="L43" s="441">
        <f t="shared" ref="L43:M43" si="18">SUM(L44:L63)</f>
        <v>0</v>
      </c>
      <c r="M43" s="448">
        <f t="shared" si="18"/>
        <v>0</v>
      </c>
      <c r="N43" s="441"/>
      <c r="O43" s="441"/>
      <c r="P43" s="566" cm="1">
        <f t="array" ref="P43">SUMPRODUCT((P44:P53=$Y$2)*M44:M53)</f>
        <v>0</v>
      </c>
      <c r="Q43" s="503"/>
      <c r="R43" s="434" t="s">
        <v>1347</v>
      </c>
      <c r="S43" s="434" t="s">
        <v>1350</v>
      </c>
      <c r="T43" s="434" t="s">
        <v>144</v>
      </c>
      <c r="U43" s="504"/>
      <c r="V43" s="504"/>
      <c r="W43" s="1253" t="s">
        <v>1350</v>
      </c>
      <c r="X43" s="1246" t="s">
        <v>1344</v>
      </c>
      <c r="Y43" s="504"/>
      <c r="Z43" s="504"/>
      <c r="AA43" s="504"/>
      <c r="AB43" s="504"/>
      <c r="AC43" s="504"/>
      <c r="AD43" s="504"/>
      <c r="AE43" s="504"/>
      <c r="AF43" s="504"/>
      <c r="AG43" s="504"/>
      <c r="AH43" s="504"/>
      <c r="AI43" s="504"/>
    </row>
    <row r="44" spans="1:35" s="420" customFormat="1" outlineLevel="1" x14ac:dyDescent="0.2">
      <c r="A44" s="575"/>
      <c r="B44" s="490"/>
      <c r="C44" s="568">
        <v>46</v>
      </c>
      <c r="D44" s="456"/>
      <c r="E44" s="456"/>
      <c r="F44" s="448">
        <f>YEARFRAC(D44,E44)*12</f>
        <v>0</v>
      </c>
      <c r="G44" s="446"/>
      <c r="H44" s="846"/>
      <c r="I44" s="448" t="e">
        <f>_xlfn.IFS(H44=$Y$9,i.04156h!$E$10,H44=$Y$10,i.04156h!$E$11,H44=$Y$11,i.04156h!$E$12,H44=$Y$12,i.04156h!$E$13,H44=$Y$13,i.04156h!$E$14,H44=$Y$14,i.04156h!$E$15,H44=$Y$15,i.04156h!$E$16,H44=$Y$16,i.04156h!$E$17)</f>
        <v>#N/A</v>
      </c>
      <c r="J44" s="448">
        <f>IF(ISNA(I44),0,G44*I44)</f>
        <v>0</v>
      </c>
      <c r="K44" s="446"/>
      <c r="L44" s="447"/>
      <c r="M44" s="931">
        <f t="shared" si="13"/>
        <v>0</v>
      </c>
      <c r="N44" s="846"/>
      <c r="O44" s="846"/>
      <c r="P44" s="847"/>
      <c r="Q44" s="571" t="s">
        <v>1351</v>
      </c>
      <c r="R44" s="490">
        <f>SUMIFS(G44:G53,H44:H53,"="&amp;Q44)</f>
        <v>0</v>
      </c>
      <c r="S44" s="490">
        <f>SUMIFS(J44:J53,H44:H53,"="&amp;Q44)</f>
        <v>0</v>
      </c>
      <c r="T44" s="490">
        <f>SUMIFS(M44:M53,H44:H53,"="&amp;Q44)</f>
        <v>0</v>
      </c>
      <c r="U44" s="504"/>
      <c r="W44" s="1254"/>
      <c r="X44" s="1247"/>
      <c r="Y44" s="504"/>
      <c r="Z44" s="504"/>
      <c r="AA44" s="504"/>
      <c r="AB44" s="504"/>
      <c r="AC44" s="504"/>
      <c r="AD44" s="504"/>
      <c r="AE44" s="504"/>
      <c r="AF44" s="504"/>
      <c r="AG44" s="504"/>
      <c r="AH44" s="504"/>
      <c r="AI44" s="504"/>
    </row>
    <row r="45" spans="1:35" s="420" customFormat="1" outlineLevel="1" x14ac:dyDescent="0.2">
      <c r="A45" s="575"/>
      <c r="B45" s="490"/>
      <c r="C45" s="568">
        <v>47</v>
      </c>
      <c r="D45" s="456"/>
      <c r="E45" s="456"/>
      <c r="F45" s="448">
        <f t="shared" ref="F45:F53" si="19">YEARFRAC(D45,E45)*12</f>
        <v>0</v>
      </c>
      <c r="G45" s="446"/>
      <c r="H45" s="846"/>
      <c r="I45" s="448" t="e">
        <f>_xlfn.IFS(H45=$Y$9,i.04156h!$E$10,H45=$Y$10,i.04156h!$E$11,H45=$Y$11,i.04156h!$E$12,H45=$Y$12,i.04156h!$E$13,H45=$Y$13,i.04156h!$E$14,H45=$Y$14,i.04156h!$E$15,H45=$Y$15,i.04156h!$E$16,H45=$Y$16,i.04156h!$E$17)</f>
        <v>#N/A</v>
      </c>
      <c r="J45" s="448">
        <f t="shared" ref="J45:J53" si="20">IF(ISNA(I45),0,G45*I45)</f>
        <v>0</v>
      </c>
      <c r="K45" s="446"/>
      <c r="L45" s="447"/>
      <c r="M45" s="931">
        <f t="shared" si="13"/>
        <v>0</v>
      </c>
      <c r="N45" s="846"/>
      <c r="O45" s="846"/>
      <c r="P45" s="847"/>
      <c r="Q45" s="571" t="s">
        <v>1352</v>
      </c>
      <c r="R45" s="490">
        <f>SUMIFS(G44:G53,H44:H53,"="&amp;Q45)</f>
        <v>0</v>
      </c>
      <c r="S45" s="490">
        <f>SUMIFS(J44:J53,H44:H53,"="&amp;Q45)</f>
        <v>0</v>
      </c>
      <c r="T45" s="490">
        <f>SUMIFS(M44:M53,H44:H53,"="&amp;Q45)</f>
        <v>0</v>
      </c>
      <c r="U45" s="504"/>
      <c r="V45" s="497" t="s">
        <v>1180</v>
      </c>
      <c r="W45" s="572">
        <f>SUMIFS(J$44:J$53,$N$44:$N$53,"="&amp;$V45)</f>
        <v>0</v>
      </c>
      <c r="X45" s="572">
        <f>SUMIFS(K$44:K$53,$N$44:$N$53,"="&amp;$V45)</f>
        <v>0</v>
      </c>
      <c r="Y45" s="504"/>
      <c r="Z45" s="504"/>
      <c r="AA45" s="504"/>
      <c r="AB45" s="504"/>
      <c r="AC45" s="504"/>
      <c r="AD45" s="504"/>
      <c r="AE45" s="504"/>
      <c r="AF45" s="504"/>
      <c r="AG45" s="504"/>
      <c r="AH45" s="504"/>
      <c r="AI45" s="504"/>
    </row>
    <row r="46" spans="1:35" s="420" customFormat="1" outlineLevel="1" x14ac:dyDescent="0.2">
      <c r="A46" s="575"/>
      <c r="B46" s="490"/>
      <c r="C46" s="568">
        <v>48</v>
      </c>
      <c r="D46" s="456"/>
      <c r="E46" s="456"/>
      <c r="F46" s="448">
        <f t="shared" si="19"/>
        <v>0</v>
      </c>
      <c r="G46" s="446"/>
      <c r="H46" s="846"/>
      <c r="I46" s="448" t="e">
        <f>_xlfn.IFS(H46=$Y$9,i.04156h!$E$10,H46=$Y$10,i.04156h!$E$11,H46=$Y$11,i.04156h!$E$12,H46=$Y$12,i.04156h!$E$13,H46=$Y$13,i.04156h!$E$14,H46=$Y$14,i.04156h!$E$15,H46=$Y$15,i.04156h!$E$16,H46=$Y$16,i.04156h!$E$17)</f>
        <v>#N/A</v>
      </c>
      <c r="J46" s="448">
        <f t="shared" si="20"/>
        <v>0</v>
      </c>
      <c r="K46" s="446"/>
      <c r="L46" s="447"/>
      <c r="M46" s="931">
        <f t="shared" si="13"/>
        <v>0</v>
      </c>
      <c r="N46" s="846"/>
      <c r="O46" s="846"/>
      <c r="P46" s="847"/>
      <c r="Q46" s="571" t="s">
        <v>1353</v>
      </c>
      <c r="R46" s="490">
        <f>SUMIFS(G44:G53,H44:H53,"="&amp;Q46)</f>
        <v>0</v>
      </c>
      <c r="S46" s="490">
        <f>SUMIFS(J44:J53,H44:H53,"="&amp;Q46)</f>
        <v>0</v>
      </c>
      <c r="T46" s="490">
        <f>SUMIFS(M44:M53,H44:H53,"="&amp;Q46)</f>
        <v>0</v>
      </c>
      <c r="U46" s="504"/>
      <c r="V46" s="497" t="s">
        <v>1172</v>
      </c>
      <c r="W46" s="572">
        <f t="shared" ref="W46:X52" si="21">SUMIFS(J$44:J$53,$N$44:$N$53,"="&amp;$V46)</f>
        <v>0</v>
      </c>
      <c r="X46" s="572">
        <f t="shared" si="21"/>
        <v>0</v>
      </c>
      <c r="Y46" s="504"/>
      <c r="Z46" s="504"/>
      <c r="AA46" s="504"/>
      <c r="AB46" s="504"/>
      <c r="AC46" s="504"/>
      <c r="AD46" s="504"/>
      <c r="AE46" s="504"/>
      <c r="AF46" s="504"/>
      <c r="AG46" s="504"/>
      <c r="AH46" s="504"/>
      <c r="AI46" s="504"/>
    </row>
    <row r="47" spans="1:35" s="420" customFormat="1" outlineLevel="1" x14ac:dyDescent="0.2">
      <c r="A47" s="575"/>
      <c r="B47" s="490"/>
      <c r="C47" s="568">
        <v>49</v>
      </c>
      <c r="D47" s="456"/>
      <c r="E47" s="456"/>
      <c r="F47" s="448">
        <f t="shared" si="19"/>
        <v>0</v>
      </c>
      <c r="G47" s="446"/>
      <c r="H47" s="846"/>
      <c r="I47" s="448" t="e">
        <f>_xlfn.IFS(H47=$Y$9,i.04156h!$E$10,H47=$Y$10,i.04156h!$E$11,H47=$Y$11,i.04156h!$E$12,H47=$Y$12,i.04156h!$E$13,H47=$Y$13,i.04156h!$E$14,H47=$Y$14,i.04156h!$E$15,H47=$Y$15,i.04156h!$E$16,H47=$Y$16,i.04156h!$E$17)</f>
        <v>#N/A</v>
      </c>
      <c r="J47" s="448">
        <f t="shared" si="20"/>
        <v>0</v>
      </c>
      <c r="K47" s="446"/>
      <c r="L47" s="447"/>
      <c r="M47" s="931">
        <f t="shared" si="13"/>
        <v>0</v>
      </c>
      <c r="N47" s="846"/>
      <c r="O47" s="846"/>
      <c r="P47" s="847"/>
      <c r="Q47" s="571" t="s">
        <v>1354</v>
      </c>
      <c r="R47" s="490">
        <f>SUMIFS(G44:G53,H44:H53,"="&amp;Q47)</f>
        <v>0</v>
      </c>
      <c r="S47" s="490">
        <f>SUMIFS(J44:J53,H44:H53,"="&amp;Q47)</f>
        <v>0</v>
      </c>
      <c r="T47" s="490">
        <f>SUMIFS(M44:M53,H44:H53,"="&amp;Q47)</f>
        <v>0</v>
      </c>
      <c r="U47" s="504"/>
      <c r="V47" s="497" t="s">
        <v>872</v>
      </c>
      <c r="W47" s="572">
        <f t="shared" si="21"/>
        <v>0</v>
      </c>
      <c r="X47" s="572">
        <f t="shared" si="21"/>
        <v>0</v>
      </c>
      <c r="Y47" s="504"/>
      <c r="Z47" s="504"/>
      <c r="AA47" s="504"/>
      <c r="AB47" s="504"/>
      <c r="AC47" s="504"/>
      <c r="AD47" s="504"/>
      <c r="AE47" s="504"/>
      <c r="AF47" s="504"/>
      <c r="AG47" s="504"/>
      <c r="AH47" s="504"/>
      <c r="AI47" s="504"/>
    </row>
    <row r="48" spans="1:35" s="420" customFormat="1" outlineLevel="1" x14ac:dyDescent="0.2">
      <c r="A48" s="575"/>
      <c r="B48" s="490"/>
      <c r="C48" s="568">
        <v>50</v>
      </c>
      <c r="D48" s="456"/>
      <c r="E48" s="456"/>
      <c r="F48" s="448">
        <f t="shared" si="19"/>
        <v>0</v>
      </c>
      <c r="G48" s="446"/>
      <c r="H48" s="846"/>
      <c r="I48" s="448" t="e">
        <f>_xlfn.IFS(H48=$Y$9,i.04156h!$E$10,H48=$Y$10,i.04156h!$E$11,H48=$Y$11,i.04156h!$E$12,H48=$Y$12,i.04156h!$E$13,H48=$Y$13,i.04156h!$E$14,H48=$Y$14,i.04156h!$E$15,H48=$Y$15,i.04156h!$E$16,H48=$Y$16,i.04156h!$E$17)</f>
        <v>#N/A</v>
      </c>
      <c r="J48" s="448">
        <f t="shared" si="20"/>
        <v>0</v>
      </c>
      <c r="K48" s="446"/>
      <c r="L48" s="447"/>
      <c r="M48" s="931">
        <f t="shared" si="13"/>
        <v>0</v>
      </c>
      <c r="N48" s="846"/>
      <c r="O48" s="846"/>
      <c r="P48" s="847"/>
      <c r="Q48" s="573" t="s">
        <v>1355</v>
      </c>
      <c r="R48" s="490">
        <f>SUMIFS(G44:G53,H44:H53,"="&amp;Q48)</f>
        <v>0</v>
      </c>
      <c r="S48" s="490">
        <f>SUMIFS(J44:J53,H44:H53,"="&amp;Q48)</f>
        <v>0</v>
      </c>
      <c r="T48" s="490">
        <f>SUMIFS(M44:M53,H44:H53,"="&amp;Q48)</f>
        <v>0</v>
      </c>
      <c r="U48" s="504"/>
      <c r="V48" s="497" t="s">
        <v>1173</v>
      </c>
      <c r="W48" s="572">
        <f t="shared" si="21"/>
        <v>0</v>
      </c>
      <c r="X48" s="572">
        <f t="shared" si="21"/>
        <v>0</v>
      </c>
      <c r="Y48" s="504"/>
      <c r="Z48" s="504"/>
      <c r="AA48" s="504"/>
      <c r="AB48" s="504"/>
      <c r="AC48" s="504"/>
      <c r="AD48" s="504"/>
      <c r="AE48" s="504"/>
      <c r="AF48" s="504"/>
      <c r="AG48" s="504"/>
      <c r="AH48" s="504"/>
      <c r="AI48" s="504"/>
    </row>
    <row r="49" spans="1:35" s="420" customFormat="1" outlineLevel="1" x14ac:dyDescent="0.2">
      <c r="A49" s="575"/>
      <c r="B49" s="490"/>
      <c r="C49" s="568">
        <v>51</v>
      </c>
      <c r="D49" s="458"/>
      <c r="E49" s="458"/>
      <c r="F49" s="448">
        <f t="shared" si="19"/>
        <v>0</v>
      </c>
      <c r="G49" s="446"/>
      <c r="H49" s="846"/>
      <c r="I49" s="448" t="e">
        <f>_xlfn.IFS(H49=$Y$9,i.04156h!$E$10,H49=$Y$10,i.04156h!$E$11,H49=$Y$11,i.04156h!$E$12,H49=$Y$12,i.04156h!$E$13,H49=$Y$13,i.04156h!$E$14,H49=$Y$14,i.04156h!$E$15,H49=$Y$15,i.04156h!$E$16,H49=$Y$16,i.04156h!$E$17)</f>
        <v>#N/A</v>
      </c>
      <c r="J49" s="448">
        <f t="shared" si="20"/>
        <v>0</v>
      </c>
      <c r="K49" s="446"/>
      <c r="L49" s="447"/>
      <c r="M49" s="931">
        <f t="shared" si="13"/>
        <v>0</v>
      </c>
      <c r="N49" s="846"/>
      <c r="O49" s="846"/>
      <c r="P49" s="847"/>
      <c r="Q49" s="573" t="s">
        <v>1356</v>
      </c>
      <c r="R49" s="490">
        <f>SUMIFS(G44:G53,H44:H53,"="&amp;Q49)</f>
        <v>0</v>
      </c>
      <c r="S49" s="490">
        <f>SUMIFS(J44:J53,H44:H53,"="&amp;Q49)</f>
        <v>0</v>
      </c>
      <c r="T49" s="490">
        <f>SUMIFS(M44:M53,H44:H53,"="&amp;Q49)</f>
        <v>0</v>
      </c>
      <c r="U49" s="504"/>
      <c r="V49" s="497" t="s">
        <v>1174</v>
      </c>
      <c r="W49" s="572">
        <f t="shared" si="21"/>
        <v>0</v>
      </c>
      <c r="X49" s="572">
        <f t="shared" si="21"/>
        <v>0</v>
      </c>
      <c r="Y49" s="504"/>
      <c r="Z49" s="504"/>
      <c r="AA49" s="504"/>
      <c r="AB49" s="504"/>
      <c r="AC49" s="504"/>
      <c r="AD49" s="504"/>
      <c r="AE49" s="504"/>
      <c r="AF49" s="504"/>
      <c r="AG49" s="504"/>
      <c r="AH49" s="504"/>
      <c r="AI49" s="504"/>
    </row>
    <row r="50" spans="1:35" s="420" customFormat="1" outlineLevel="1" x14ac:dyDescent="0.2">
      <c r="A50" s="575"/>
      <c r="B50" s="490"/>
      <c r="C50" s="568">
        <v>52</v>
      </c>
      <c r="D50" s="458"/>
      <c r="E50" s="458"/>
      <c r="F50" s="448">
        <f t="shared" si="19"/>
        <v>0</v>
      </c>
      <c r="G50" s="446"/>
      <c r="H50" s="846"/>
      <c r="I50" s="448" t="e">
        <f>_xlfn.IFS(H50=$Y$9,i.04156h!$E$10,H50=$Y$10,i.04156h!$E$11,H50=$Y$11,i.04156h!$E$12,H50=$Y$12,i.04156h!$E$13,H50=$Y$13,i.04156h!$E$14,H50=$Y$14,i.04156h!$E$15,H50=$Y$15,i.04156h!$E$16,H50=$Y$16,i.04156h!$E$17)</f>
        <v>#N/A</v>
      </c>
      <c r="J50" s="448">
        <f t="shared" si="20"/>
        <v>0</v>
      </c>
      <c r="K50" s="446"/>
      <c r="L50" s="447"/>
      <c r="M50" s="931">
        <f t="shared" si="13"/>
        <v>0</v>
      </c>
      <c r="N50" s="846"/>
      <c r="O50" s="846"/>
      <c r="P50" s="847"/>
      <c r="Q50" s="573" t="s">
        <v>1357</v>
      </c>
      <c r="R50" s="490">
        <f>SUMIFS(G44:G53,H44:H53,"="&amp;Q50)</f>
        <v>0</v>
      </c>
      <c r="S50" s="490">
        <f>SUMIFS(J44:J53,H44:H53,"="&amp;Q50)</f>
        <v>0</v>
      </c>
      <c r="T50" s="490">
        <f>SUMIFS(M44:M53,H44:H53,"="&amp;Q50)</f>
        <v>0</v>
      </c>
      <c r="U50" s="504"/>
      <c r="V50" s="497" t="s">
        <v>1175</v>
      </c>
      <c r="W50" s="572">
        <f t="shared" si="21"/>
        <v>0</v>
      </c>
      <c r="X50" s="572">
        <f t="shared" si="21"/>
        <v>0</v>
      </c>
      <c r="Y50" s="504"/>
      <c r="Z50" s="504"/>
      <c r="AA50" s="504"/>
      <c r="AB50" s="504"/>
      <c r="AC50" s="504"/>
      <c r="AD50" s="504"/>
      <c r="AE50" s="504"/>
      <c r="AF50" s="504"/>
      <c r="AG50" s="504"/>
      <c r="AH50" s="504"/>
      <c r="AI50" s="504"/>
    </row>
    <row r="51" spans="1:35" s="420" customFormat="1" outlineLevel="1" x14ac:dyDescent="0.2">
      <c r="A51" s="575"/>
      <c r="B51" s="490"/>
      <c r="C51" s="568">
        <v>53</v>
      </c>
      <c r="D51" s="458"/>
      <c r="E51" s="458"/>
      <c r="F51" s="448">
        <f t="shared" si="19"/>
        <v>0</v>
      </c>
      <c r="G51" s="446"/>
      <c r="H51" s="846"/>
      <c r="I51" s="448" t="e">
        <f>_xlfn.IFS(H51=$Y$9,i.04156h!$E$10,H51=$Y$10,i.04156h!$E$11,H51=$Y$11,i.04156h!$E$12,H51=$Y$12,i.04156h!$E$13,H51=$Y$13,i.04156h!$E$14,H51=$Y$14,i.04156h!$E$15,H51=$Y$15,i.04156h!$E$16,H51=$Y$16,i.04156h!$E$17)</f>
        <v>#N/A</v>
      </c>
      <c r="J51" s="448">
        <f t="shared" si="20"/>
        <v>0</v>
      </c>
      <c r="K51" s="446"/>
      <c r="L51" s="447"/>
      <c r="M51" s="931">
        <f t="shared" si="13"/>
        <v>0</v>
      </c>
      <c r="N51" s="846"/>
      <c r="O51" s="846"/>
      <c r="P51" s="847"/>
      <c r="Q51" s="571" t="s">
        <v>1358</v>
      </c>
      <c r="R51" s="490">
        <f>SUMIFS(G44:G53,H44:H53,"="&amp;Q51)</f>
        <v>0</v>
      </c>
      <c r="S51" s="490">
        <f>SUMIFS(J44:J53,H44:H53,"="&amp;Q51)</f>
        <v>0</v>
      </c>
      <c r="T51" s="490">
        <f>SUMIFS(M44:M53,H44:H53,"="&amp;Q51)</f>
        <v>0</v>
      </c>
      <c r="U51" s="504"/>
      <c r="V51" s="497" t="s">
        <v>1176</v>
      </c>
      <c r="W51" s="572">
        <f t="shared" si="21"/>
        <v>0</v>
      </c>
      <c r="X51" s="572">
        <f t="shared" si="21"/>
        <v>0</v>
      </c>
      <c r="Y51" s="504"/>
      <c r="Z51" s="504"/>
      <c r="AA51" s="504"/>
      <c r="AB51" s="504"/>
      <c r="AC51" s="504"/>
      <c r="AD51" s="504"/>
      <c r="AE51" s="504"/>
      <c r="AF51" s="504"/>
      <c r="AG51" s="504"/>
      <c r="AH51" s="504"/>
      <c r="AI51" s="504"/>
    </row>
    <row r="52" spans="1:35" s="420" customFormat="1" outlineLevel="1" x14ac:dyDescent="0.2">
      <c r="A52" s="575"/>
      <c r="B52" s="490"/>
      <c r="C52" s="568">
        <v>54</v>
      </c>
      <c r="D52" s="458"/>
      <c r="E52" s="458"/>
      <c r="F52" s="448">
        <f t="shared" si="19"/>
        <v>0</v>
      </c>
      <c r="G52" s="446"/>
      <c r="H52" s="846"/>
      <c r="I52" s="448" t="e">
        <f>_xlfn.IFS(H52=$Y$9,i.04156h!$E$10,H52=$Y$10,i.04156h!$E$11,H52=$Y$11,i.04156h!$E$12,H52=$Y$12,i.04156h!$E$13,H52=$Y$13,i.04156h!$E$14,H52=$Y$14,i.04156h!$E$15,H52=$Y$15,i.04156h!$E$16,H52=$Y$16,i.04156h!$E$17)</f>
        <v>#N/A</v>
      </c>
      <c r="J52" s="448">
        <f t="shared" si="20"/>
        <v>0</v>
      </c>
      <c r="K52" s="446"/>
      <c r="L52" s="447"/>
      <c r="M52" s="931">
        <f t="shared" si="13"/>
        <v>0</v>
      </c>
      <c r="N52" s="846"/>
      <c r="O52" s="846"/>
      <c r="P52" s="847"/>
      <c r="Q52" s="573" t="s">
        <v>1359</v>
      </c>
      <c r="R52" s="490">
        <f>SUMIFS(G44:G53,H44:H53,"="&amp;Q52)</f>
        <v>0</v>
      </c>
      <c r="S52" s="490">
        <f>SUMIFS(J44:J53,H44:H53,"="&amp;R52)</f>
        <v>0</v>
      </c>
      <c r="T52" s="490">
        <f>SUMIFS(M44:M53,H44:H53,"="&amp;S52)</f>
        <v>0</v>
      </c>
      <c r="U52" s="504"/>
      <c r="V52" s="497" t="s">
        <v>1177</v>
      </c>
      <c r="W52" s="572">
        <f t="shared" si="21"/>
        <v>0</v>
      </c>
      <c r="X52" s="572">
        <f t="shared" si="21"/>
        <v>0</v>
      </c>
      <c r="Y52" s="504"/>
      <c r="Z52" s="504"/>
      <c r="AA52" s="504"/>
      <c r="AB52" s="504"/>
      <c r="AC52" s="504"/>
      <c r="AD52" s="504"/>
      <c r="AE52" s="504"/>
      <c r="AF52" s="504"/>
      <c r="AG52" s="504"/>
      <c r="AH52" s="504"/>
      <c r="AI52" s="504"/>
    </row>
    <row r="53" spans="1:35" s="420" customFormat="1" ht="13.5" outlineLevel="1" thickBot="1" x14ac:dyDescent="0.25">
      <c r="A53" s="575"/>
      <c r="B53" s="490"/>
      <c r="C53" s="568">
        <v>55</v>
      </c>
      <c r="D53" s="458"/>
      <c r="E53" s="458"/>
      <c r="F53" s="448">
        <f t="shared" si="19"/>
        <v>0</v>
      </c>
      <c r="G53" s="446"/>
      <c r="H53" s="846"/>
      <c r="I53" s="448" t="e">
        <f>_xlfn.IFS(H53=$Y$9,i.04156h!$E$10,H53=$Y$10,i.04156h!$E$11,H53=$Y$11,i.04156h!$E$12,H53=$Y$12,i.04156h!$E$13,H53=$Y$13,i.04156h!$E$14,H53=$Y$14,i.04156h!$E$15,H53=$Y$15,i.04156h!$E$16,H53=$Y$16,i.04156h!$E$17)</f>
        <v>#N/A</v>
      </c>
      <c r="J53" s="448">
        <f t="shared" si="20"/>
        <v>0</v>
      </c>
      <c r="K53" s="446"/>
      <c r="L53" s="447"/>
      <c r="M53" s="931">
        <f t="shared" si="13"/>
        <v>0</v>
      </c>
      <c r="N53" s="846"/>
      <c r="O53" s="846"/>
      <c r="P53" s="847"/>
      <c r="Q53" s="503"/>
      <c r="R53" s="503"/>
      <c r="S53" s="504"/>
      <c r="T53" s="504"/>
      <c r="U53" s="504"/>
      <c r="V53" s="504"/>
      <c r="W53" s="504"/>
      <c r="X53" s="504"/>
      <c r="Y53" s="504"/>
      <c r="Z53" s="504"/>
      <c r="AA53" s="504"/>
      <c r="AB53" s="504"/>
      <c r="AC53" s="504"/>
      <c r="AD53" s="504"/>
      <c r="AE53" s="504"/>
      <c r="AF53" s="504"/>
      <c r="AG53" s="504"/>
      <c r="AH53" s="504"/>
      <c r="AI53" s="504"/>
    </row>
    <row r="54" spans="1:35" s="420" customFormat="1" x14ac:dyDescent="0.2">
      <c r="A54" s="576" t="s">
        <v>1284</v>
      </c>
      <c r="B54" s="535"/>
      <c r="C54" s="527">
        <v>56</v>
      </c>
      <c r="D54" s="441"/>
      <c r="E54" s="441"/>
      <c r="F54" s="441"/>
      <c r="G54" s="441">
        <f>SUM(G55:G64)</f>
        <v>0</v>
      </c>
      <c r="H54" s="441"/>
      <c r="I54" s="441"/>
      <c r="J54" s="441">
        <f t="shared" ref="J54" si="22">SUM(J55:J64)</f>
        <v>0</v>
      </c>
      <c r="K54" s="441">
        <f>SUM(K55:K74)</f>
        <v>0</v>
      </c>
      <c r="L54" s="441">
        <f t="shared" ref="L54:M54" si="23">SUM(L55:L74)</f>
        <v>0</v>
      </c>
      <c r="M54" s="448">
        <f t="shared" si="23"/>
        <v>0</v>
      </c>
      <c r="N54" s="441"/>
      <c r="O54" s="441"/>
      <c r="P54" s="566" cm="1">
        <f t="array" ref="P54">SUMPRODUCT((P55:P64=$Y$2)*M55:M64)</f>
        <v>0</v>
      </c>
      <c r="Q54" s="503"/>
      <c r="R54" s="434" t="s">
        <v>1347</v>
      </c>
      <c r="S54" s="434" t="s">
        <v>1350</v>
      </c>
      <c r="T54" s="434" t="s">
        <v>144</v>
      </c>
      <c r="U54" s="504"/>
      <c r="V54" s="504"/>
      <c r="W54" s="1253" t="s">
        <v>1350</v>
      </c>
      <c r="X54" s="1246" t="s">
        <v>1344</v>
      </c>
      <c r="Y54" s="504"/>
      <c r="Z54" s="504"/>
      <c r="AA54" s="504"/>
      <c r="AB54" s="504"/>
      <c r="AC54" s="504"/>
      <c r="AD54" s="504"/>
      <c r="AE54" s="504"/>
      <c r="AF54" s="504"/>
      <c r="AG54" s="504"/>
      <c r="AH54" s="504"/>
      <c r="AI54" s="504"/>
    </row>
    <row r="55" spans="1:35" s="420" customFormat="1" outlineLevel="1" x14ac:dyDescent="0.2">
      <c r="A55" s="575"/>
      <c r="B55" s="490"/>
      <c r="C55" s="568">
        <v>57</v>
      </c>
      <c r="D55" s="456"/>
      <c r="E55" s="456"/>
      <c r="F55" s="448">
        <f>YEARFRAC(D55,E55)*12</f>
        <v>0</v>
      </c>
      <c r="G55" s="446"/>
      <c r="H55" s="846"/>
      <c r="I55" s="448" t="e">
        <f>_xlfn.IFS(H55=$Y$9,i.04156h!$E$10,H55=$Y$10,i.04156h!$E$11,H55=$Y$11,i.04156h!$E$12,H55=$Y$12,i.04156h!$E$13,H55=$Y$13,i.04156h!$E$14,H55=$Y$14,i.04156h!$E$15,H55=$Y$15,i.04156h!$E$16,H55=$Y$16,i.04156h!$E$17)</f>
        <v>#N/A</v>
      </c>
      <c r="J55" s="448">
        <f>IF(ISNA(I55),0,G55*I55)</f>
        <v>0</v>
      </c>
      <c r="K55" s="446"/>
      <c r="L55" s="447"/>
      <c r="M55" s="931">
        <f t="shared" si="13"/>
        <v>0</v>
      </c>
      <c r="N55" s="846"/>
      <c r="O55" s="846"/>
      <c r="P55" s="847"/>
      <c r="Q55" s="571" t="s">
        <v>1351</v>
      </c>
      <c r="R55" s="490">
        <f>SUMIFS(G55:G64,H55:H64,"="&amp;Q55)</f>
        <v>0</v>
      </c>
      <c r="S55" s="490">
        <f>SUMIFS(J55:J64,H55:H64,"="&amp;Q55)</f>
        <v>0</v>
      </c>
      <c r="T55" s="490">
        <f>SUMIFS(M55:M64,H55:H64,"="&amp;Q55)</f>
        <v>0</v>
      </c>
      <c r="U55" s="504"/>
      <c r="W55" s="1254"/>
      <c r="X55" s="1247"/>
      <c r="Y55" s="504"/>
      <c r="Z55" s="504"/>
      <c r="AA55" s="504"/>
      <c r="AB55" s="504"/>
      <c r="AC55" s="504"/>
      <c r="AD55" s="504"/>
      <c r="AE55" s="504"/>
      <c r="AF55" s="504"/>
      <c r="AG55" s="504"/>
      <c r="AH55" s="504"/>
      <c r="AI55" s="504"/>
    </row>
    <row r="56" spans="1:35" s="420" customFormat="1" outlineLevel="1" x14ac:dyDescent="0.2">
      <c r="A56" s="575"/>
      <c r="B56" s="490"/>
      <c r="C56" s="568">
        <v>58</v>
      </c>
      <c r="D56" s="456"/>
      <c r="E56" s="456"/>
      <c r="F56" s="448">
        <f t="shared" ref="F56:F64" si="24">YEARFRAC(D56,E56)*12</f>
        <v>0</v>
      </c>
      <c r="G56" s="446"/>
      <c r="H56" s="846"/>
      <c r="I56" s="448" t="e">
        <f>_xlfn.IFS(H56=$Y$9,i.04156h!$E$10,H56=$Y$10,i.04156h!$E$11,H56=$Y$11,i.04156h!$E$12,H56=$Y$12,i.04156h!$E$13,H56=$Y$13,i.04156h!$E$14,H56=$Y$14,i.04156h!$E$15,H56=$Y$15,i.04156h!$E$16,H56=$Y$16,i.04156h!$E$17)</f>
        <v>#N/A</v>
      </c>
      <c r="J56" s="448">
        <f t="shared" ref="J56:J64" si="25">IF(ISNA(I56),0,G56*I56)</f>
        <v>0</v>
      </c>
      <c r="K56" s="446"/>
      <c r="L56" s="447"/>
      <c r="M56" s="931">
        <f t="shared" si="13"/>
        <v>0</v>
      </c>
      <c r="N56" s="846"/>
      <c r="O56" s="846"/>
      <c r="P56" s="847"/>
      <c r="Q56" s="571" t="s">
        <v>1352</v>
      </c>
      <c r="R56" s="490">
        <f>SUMIFS(G55:G64,H55:H64,"="&amp;Q56)</f>
        <v>0</v>
      </c>
      <c r="S56" s="490">
        <f>SUMIFS(J55:J64,H55:H64,"="&amp;Q56)</f>
        <v>0</v>
      </c>
      <c r="T56" s="490">
        <f>SUMIFS(M55:M64,H55:H64,"="&amp;Q56)</f>
        <v>0</v>
      </c>
      <c r="U56" s="504"/>
      <c r="V56" s="497" t="s">
        <v>1180</v>
      </c>
      <c r="W56" s="572">
        <f>SUMIFS(J$55:J$64,$N$55:$N$64,"="&amp;$V56)</f>
        <v>0</v>
      </c>
      <c r="X56" s="572">
        <f>SUMIFS(K$55:K$64,$N$55:$N$64,"="&amp;$V56)</f>
        <v>0</v>
      </c>
      <c r="Y56" s="504"/>
      <c r="Z56" s="504"/>
      <c r="AA56" s="504"/>
      <c r="AB56" s="504"/>
      <c r="AC56" s="504"/>
      <c r="AD56" s="504"/>
      <c r="AE56" s="504"/>
      <c r="AF56" s="504"/>
      <c r="AG56" s="504"/>
      <c r="AH56" s="504"/>
      <c r="AI56" s="504"/>
    </row>
    <row r="57" spans="1:35" s="420" customFormat="1" outlineLevel="1" x14ac:dyDescent="0.2">
      <c r="A57" s="575"/>
      <c r="B57" s="490"/>
      <c r="C57" s="568">
        <v>59</v>
      </c>
      <c r="D57" s="456"/>
      <c r="E57" s="456"/>
      <c r="F57" s="448">
        <f t="shared" si="24"/>
        <v>0</v>
      </c>
      <c r="G57" s="446"/>
      <c r="H57" s="846"/>
      <c r="I57" s="448" t="e">
        <f>_xlfn.IFS(H57=$Y$9,i.04156h!$E$10,H57=$Y$10,i.04156h!$E$11,H57=$Y$11,i.04156h!$E$12,H57=$Y$12,i.04156h!$E$13,H57=$Y$13,i.04156h!$E$14,H57=$Y$14,i.04156h!$E$15,H57=$Y$15,i.04156h!$E$16,H57=$Y$16,i.04156h!$E$17)</f>
        <v>#N/A</v>
      </c>
      <c r="J57" s="448">
        <f t="shared" si="25"/>
        <v>0</v>
      </c>
      <c r="K57" s="446"/>
      <c r="L57" s="447"/>
      <c r="M57" s="931">
        <f t="shared" si="13"/>
        <v>0</v>
      </c>
      <c r="N57" s="846"/>
      <c r="O57" s="846"/>
      <c r="P57" s="847"/>
      <c r="Q57" s="571" t="s">
        <v>1353</v>
      </c>
      <c r="R57" s="490">
        <f>SUMIFS(G55:G64,H55:H64,"="&amp;Q57)</f>
        <v>0</v>
      </c>
      <c r="S57" s="490">
        <f>SUMIFS(J55:J64,H55:H64,"="&amp;Q57)</f>
        <v>0</v>
      </c>
      <c r="T57" s="490">
        <f>SUMIFS(M55:M64,H55:H64,"="&amp;Q57)</f>
        <v>0</v>
      </c>
      <c r="U57" s="504"/>
      <c r="V57" s="497" t="s">
        <v>1172</v>
      </c>
      <c r="W57" s="572">
        <f t="shared" ref="W57:X63" si="26">SUMIFS(J$55:J$64,$N$55:$N$64,"="&amp;$V57)</f>
        <v>0</v>
      </c>
      <c r="X57" s="572">
        <f t="shared" si="26"/>
        <v>0</v>
      </c>
      <c r="Y57" s="504"/>
      <c r="Z57" s="504"/>
      <c r="AA57" s="504"/>
      <c r="AB57" s="504"/>
      <c r="AC57" s="504"/>
      <c r="AD57" s="504"/>
      <c r="AE57" s="504"/>
      <c r="AF57" s="504"/>
      <c r="AG57" s="504"/>
      <c r="AH57" s="504"/>
      <c r="AI57" s="504"/>
    </row>
    <row r="58" spans="1:35" s="420" customFormat="1" outlineLevel="1" x14ac:dyDescent="0.2">
      <c r="A58" s="575"/>
      <c r="B58" s="490"/>
      <c r="C58" s="568">
        <v>60</v>
      </c>
      <c r="D58" s="456"/>
      <c r="E58" s="456"/>
      <c r="F58" s="448">
        <f t="shared" si="24"/>
        <v>0</v>
      </c>
      <c r="G58" s="446"/>
      <c r="H58" s="846"/>
      <c r="I58" s="448" t="e">
        <f>_xlfn.IFS(H58=$Y$9,i.04156h!$E$10,H58=$Y$10,i.04156h!$E$11,H58=$Y$11,i.04156h!$E$12,H58=$Y$12,i.04156h!$E$13,H58=$Y$13,i.04156h!$E$14,H58=$Y$14,i.04156h!$E$15,H58=$Y$15,i.04156h!$E$16,H58=$Y$16,i.04156h!$E$17)</f>
        <v>#N/A</v>
      </c>
      <c r="J58" s="448">
        <f t="shared" si="25"/>
        <v>0</v>
      </c>
      <c r="K58" s="446"/>
      <c r="L58" s="447"/>
      <c r="M58" s="931">
        <f t="shared" si="13"/>
        <v>0</v>
      </c>
      <c r="N58" s="846"/>
      <c r="O58" s="846"/>
      <c r="P58" s="847"/>
      <c r="Q58" s="571" t="s">
        <v>1354</v>
      </c>
      <c r="R58" s="490">
        <f>SUMIFS(G55:G64,H55:H64,"="&amp;Q58)</f>
        <v>0</v>
      </c>
      <c r="S58" s="490">
        <f>SUMIFS(J55:J64,H55:H64,"="&amp;Q58)</f>
        <v>0</v>
      </c>
      <c r="T58" s="490">
        <f>SUMIFS(M55:M64,H55:H64,"="&amp;Q58)</f>
        <v>0</v>
      </c>
      <c r="U58" s="504"/>
      <c r="V58" s="497" t="s">
        <v>872</v>
      </c>
      <c r="W58" s="572">
        <f t="shared" si="26"/>
        <v>0</v>
      </c>
      <c r="X58" s="572">
        <f t="shared" si="26"/>
        <v>0</v>
      </c>
      <c r="Y58" s="504"/>
      <c r="Z58" s="504"/>
      <c r="AA58" s="504"/>
      <c r="AB58" s="504"/>
      <c r="AC58" s="504"/>
      <c r="AD58" s="504"/>
      <c r="AE58" s="504"/>
      <c r="AF58" s="504"/>
      <c r="AG58" s="504"/>
      <c r="AH58" s="504"/>
      <c r="AI58" s="504"/>
    </row>
    <row r="59" spans="1:35" s="420" customFormat="1" outlineLevel="1" x14ac:dyDescent="0.2">
      <c r="A59" s="575"/>
      <c r="B59" s="490"/>
      <c r="C59" s="568">
        <v>61</v>
      </c>
      <c r="D59" s="456"/>
      <c r="E59" s="456"/>
      <c r="F59" s="448">
        <f t="shared" si="24"/>
        <v>0</v>
      </c>
      <c r="G59" s="446"/>
      <c r="H59" s="846"/>
      <c r="I59" s="448" t="e">
        <f>_xlfn.IFS(H59=$Y$9,i.04156h!$E$10,H59=$Y$10,i.04156h!$E$11,H59=$Y$11,i.04156h!$E$12,H59=$Y$12,i.04156h!$E$13,H59=$Y$13,i.04156h!$E$14,H59=$Y$14,i.04156h!$E$15,H59=$Y$15,i.04156h!$E$16,H59=$Y$16,i.04156h!$E$17)</f>
        <v>#N/A</v>
      </c>
      <c r="J59" s="448">
        <f t="shared" si="25"/>
        <v>0</v>
      </c>
      <c r="K59" s="446"/>
      <c r="L59" s="447"/>
      <c r="M59" s="931">
        <f t="shared" si="13"/>
        <v>0</v>
      </c>
      <c r="N59" s="846"/>
      <c r="O59" s="846"/>
      <c r="P59" s="847"/>
      <c r="Q59" s="573" t="s">
        <v>1355</v>
      </c>
      <c r="R59" s="490">
        <f>SUMIFS(G55:G64,H55:H64,"="&amp;Q59)</f>
        <v>0</v>
      </c>
      <c r="S59" s="490">
        <f>SUMIFS(J55:J64,H55:H64,"="&amp;Q59)</f>
        <v>0</v>
      </c>
      <c r="T59" s="490">
        <f>SUMIFS(M55:M64,H55:H64,"="&amp;Q59)</f>
        <v>0</v>
      </c>
      <c r="U59" s="504"/>
      <c r="V59" s="497" t="s">
        <v>1173</v>
      </c>
      <c r="W59" s="572">
        <f t="shared" si="26"/>
        <v>0</v>
      </c>
      <c r="X59" s="572">
        <f t="shared" si="26"/>
        <v>0</v>
      </c>
      <c r="Y59" s="504"/>
      <c r="Z59" s="504"/>
      <c r="AA59" s="504"/>
      <c r="AB59" s="504"/>
      <c r="AC59" s="504"/>
      <c r="AD59" s="504"/>
      <c r="AE59" s="504"/>
      <c r="AF59" s="504"/>
      <c r="AG59" s="504"/>
      <c r="AH59" s="504"/>
      <c r="AI59" s="504"/>
    </row>
    <row r="60" spans="1:35" s="420" customFormat="1" outlineLevel="1" x14ac:dyDescent="0.2">
      <c r="A60" s="575"/>
      <c r="B60" s="490"/>
      <c r="C60" s="568">
        <v>62</v>
      </c>
      <c r="D60" s="458"/>
      <c r="E60" s="458"/>
      <c r="F60" s="448">
        <f t="shared" si="24"/>
        <v>0</v>
      </c>
      <c r="G60" s="446"/>
      <c r="H60" s="846"/>
      <c r="I60" s="448" t="e">
        <f>_xlfn.IFS(H60=$Y$9,i.04156h!$E$10,H60=$Y$10,i.04156h!$E$11,H60=$Y$11,i.04156h!$E$12,H60=$Y$12,i.04156h!$E$13,H60=$Y$13,i.04156h!$E$14,H60=$Y$14,i.04156h!$E$15,H60=$Y$15,i.04156h!$E$16,H60=$Y$16,i.04156h!$E$17)</f>
        <v>#N/A</v>
      </c>
      <c r="J60" s="448">
        <f t="shared" si="25"/>
        <v>0</v>
      </c>
      <c r="K60" s="446"/>
      <c r="L60" s="447"/>
      <c r="M60" s="931">
        <f t="shared" si="13"/>
        <v>0</v>
      </c>
      <c r="N60" s="846"/>
      <c r="O60" s="846"/>
      <c r="P60" s="847"/>
      <c r="Q60" s="573" t="s">
        <v>1356</v>
      </c>
      <c r="R60" s="490">
        <f>SUMIFS(G55:G64,H55:H64,"="&amp;Q60)</f>
        <v>0</v>
      </c>
      <c r="S60" s="490">
        <f>SUMIFS(J55:J64,H55:H64,"="&amp;Q60)</f>
        <v>0</v>
      </c>
      <c r="T60" s="490">
        <f>SUMIFS(M55:M64,H55:H64,"="&amp;Q60)</f>
        <v>0</v>
      </c>
      <c r="U60" s="504"/>
      <c r="V60" s="497" t="s">
        <v>1174</v>
      </c>
      <c r="W60" s="572">
        <f t="shared" si="26"/>
        <v>0</v>
      </c>
      <c r="X60" s="572">
        <f t="shared" si="26"/>
        <v>0</v>
      </c>
      <c r="Y60" s="504"/>
      <c r="Z60" s="504"/>
      <c r="AA60" s="504"/>
      <c r="AB60" s="504"/>
      <c r="AC60" s="504"/>
      <c r="AD60" s="504"/>
      <c r="AE60" s="504"/>
      <c r="AF60" s="504"/>
      <c r="AG60" s="504"/>
      <c r="AH60" s="504"/>
      <c r="AI60" s="504"/>
    </row>
    <row r="61" spans="1:35" s="420" customFormat="1" outlineLevel="1" x14ac:dyDescent="0.2">
      <c r="A61" s="575"/>
      <c r="B61" s="490"/>
      <c r="C61" s="568">
        <v>63</v>
      </c>
      <c r="D61" s="458"/>
      <c r="E61" s="458"/>
      <c r="F61" s="448">
        <f t="shared" si="24"/>
        <v>0</v>
      </c>
      <c r="G61" s="446"/>
      <c r="H61" s="846"/>
      <c r="I61" s="448" t="e">
        <f>_xlfn.IFS(H61=$Y$9,i.04156h!$E$10,H61=$Y$10,i.04156h!$E$11,H61=$Y$11,i.04156h!$E$12,H61=$Y$12,i.04156h!$E$13,H61=$Y$13,i.04156h!$E$14,H61=$Y$14,i.04156h!$E$15,H61=$Y$15,i.04156h!$E$16,H61=$Y$16,i.04156h!$E$17)</f>
        <v>#N/A</v>
      </c>
      <c r="J61" s="448">
        <f t="shared" si="25"/>
        <v>0</v>
      </c>
      <c r="K61" s="446"/>
      <c r="L61" s="447"/>
      <c r="M61" s="931">
        <f t="shared" si="13"/>
        <v>0</v>
      </c>
      <c r="N61" s="846"/>
      <c r="O61" s="846"/>
      <c r="P61" s="847"/>
      <c r="Q61" s="573" t="s">
        <v>1357</v>
      </c>
      <c r="R61" s="490">
        <f>SUMIFS(G55:G64,H55:H64,"="&amp;Q61)</f>
        <v>0</v>
      </c>
      <c r="S61" s="490">
        <f>SUMIFS(J55:J64,H55:H64,"="&amp;Q61)</f>
        <v>0</v>
      </c>
      <c r="T61" s="490">
        <f>SUMIFS(M55:M64,H55:H64,"="&amp;Q61)</f>
        <v>0</v>
      </c>
      <c r="U61" s="504"/>
      <c r="V61" s="497" t="s">
        <v>1175</v>
      </c>
      <c r="W61" s="572">
        <f t="shared" si="26"/>
        <v>0</v>
      </c>
      <c r="X61" s="572">
        <f t="shared" si="26"/>
        <v>0</v>
      </c>
      <c r="Y61" s="504"/>
      <c r="Z61" s="504"/>
      <c r="AA61" s="504"/>
      <c r="AB61" s="504"/>
      <c r="AC61" s="504"/>
      <c r="AD61" s="504"/>
      <c r="AE61" s="504"/>
      <c r="AF61" s="504"/>
      <c r="AG61" s="504"/>
      <c r="AH61" s="504"/>
      <c r="AI61" s="504"/>
    </row>
    <row r="62" spans="1:35" s="420" customFormat="1" outlineLevel="1" x14ac:dyDescent="0.2">
      <c r="A62" s="575"/>
      <c r="B62" s="490"/>
      <c r="C62" s="568">
        <v>64</v>
      </c>
      <c r="D62" s="458"/>
      <c r="E62" s="458"/>
      <c r="F62" s="448">
        <f t="shared" si="24"/>
        <v>0</v>
      </c>
      <c r="G62" s="446"/>
      <c r="H62" s="846"/>
      <c r="I62" s="448" t="e">
        <f>_xlfn.IFS(H62=$Y$9,i.04156h!$E$10,H62=$Y$10,i.04156h!$E$11,H62=$Y$11,i.04156h!$E$12,H62=$Y$12,i.04156h!$E$13,H62=$Y$13,i.04156h!$E$14,H62=$Y$14,i.04156h!$E$15,H62=$Y$15,i.04156h!$E$16,H62=$Y$16,i.04156h!$E$17)</f>
        <v>#N/A</v>
      </c>
      <c r="J62" s="448">
        <f t="shared" si="25"/>
        <v>0</v>
      </c>
      <c r="K62" s="446"/>
      <c r="L62" s="447"/>
      <c r="M62" s="931">
        <f t="shared" si="13"/>
        <v>0</v>
      </c>
      <c r="N62" s="846"/>
      <c r="O62" s="846"/>
      <c r="P62" s="847"/>
      <c r="Q62" s="571" t="s">
        <v>1358</v>
      </c>
      <c r="R62" s="490">
        <f>SUMIFS(G55:G64,H55:H64,"="&amp;Q62)</f>
        <v>0</v>
      </c>
      <c r="S62" s="490">
        <f>SUMIFS(J55:J64,H55:H64,"="&amp;Q62)</f>
        <v>0</v>
      </c>
      <c r="T62" s="490">
        <f>SUMIFS(M55:M64,H55:H64,"="&amp;Q62)</f>
        <v>0</v>
      </c>
      <c r="U62" s="504"/>
      <c r="V62" s="497" t="s">
        <v>1176</v>
      </c>
      <c r="W62" s="572">
        <f t="shared" si="26"/>
        <v>0</v>
      </c>
      <c r="X62" s="572">
        <f t="shared" si="26"/>
        <v>0</v>
      </c>
      <c r="Y62" s="504"/>
      <c r="Z62" s="504"/>
      <c r="AA62" s="504"/>
      <c r="AB62" s="504"/>
      <c r="AC62" s="504"/>
      <c r="AD62" s="504"/>
      <c r="AE62" s="504"/>
      <c r="AF62" s="504"/>
      <c r="AG62" s="504"/>
      <c r="AH62" s="504"/>
      <c r="AI62" s="504"/>
    </row>
    <row r="63" spans="1:35" s="420" customFormat="1" outlineLevel="1" x14ac:dyDescent="0.2">
      <c r="A63" s="575"/>
      <c r="B63" s="490"/>
      <c r="C63" s="568">
        <v>65</v>
      </c>
      <c r="D63" s="458"/>
      <c r="E63" s="458"/>
      <c r="F63" s="448">
        <f t="shared" si="24"/>
        <v>0</v>
      </c>
      <c r="G63" s="446"/>
      <c r="H63" s="846"/>
      <c r="I63" s="448" t="e">
        <f>_xlfn.IFS(H63=$Y$9,i.04156h!$E$10,H63=$Y$10,i.04156h!$E$11,H63=$Y$11,i.04156h!$E$12,H63=$Y$12,i.04156h!$E$13,H63=$Y$13,i.04156h!$E$14,H63=$Y$14,i.04156h!$E$15,H63=$Y$15,i.04156h!$E$16,H63=$Y$16,i.04156h!$E$17)</f>
        <v>#N/A</v>
      </c>
      <c r="J63" s="448">
        <f t="shared" si="25"/>
        <v>0</v>
      </c>
      <c r="K63" s="446"/>
      <c r="L63" s="447"/>
      <c r="M63" s="931">
        <f t="shared" si="13"/>
        <v>0</v>
      </c>
      <c r="N63" s="846"/>
      <c r="O63" s="846"/>
      <c r="P63" s="847"/>
      <c r="Q63" s="573" t="s">
        <v>1359</v>
      </c>
      <c r="R63" s="490">
        <f>SUMIFS(G55:G64,H55:H64,"="&amp;Q63)</f>
        <v>0</v>
      </c>
      <c r="S63" s="490">
        <f>SUMIFS(J55:J64,H55:H64,"="&amp;R63)</f>
        <v>0</v>
      </c>
      <c r="T63" s="490">
        <f>SUMIFS(M55:M64,H55:H64,"="&amp;S63)</f>
        <v>0</v>
      </c>
      <c r="U63" s="504"/>
      <c r="V63" s="497" t="s">
        <v>1177</v>
      </c>
      <c r="W63" s="572">
        <f t="shared" si="26"/>
        <v>0</v>
      </c>
      <c r="X63" s="572">
        <f t="shared" si="26"/>
        <v>0</v>
      </c>
      <c r="Y63" s="504"/>
      <c r="Z63" s="504"/>
      <c r="AA63" s="504"/>
      <c r="AB63" s="504"/>
      <c r="AC63" s="504"/>
      <c r="AD63" s="504"/>
      <c r="AE63" s="504"/>
      <c r="AF63" s="504"/>
      <c r="AG63" s="504"/>
      <c r="AH63" s="504"/>
      <c r="AI63" s="504"/>
    </row>
    <row r="64" spans="1:35" s="420" customFormat="1" ht="13.5" outlineLevel="1" thickBot="1" x14ac:dyDescent="0.25">
      <c r="A64" s="575"/>
      <c r="B64" s="490"/>
      <c r="C64" s="568">
        <v>66</v>
      </c>
      <c r="D64" s="458"/>
      <c r="E64" s="458"/>
      <c r="F64" s="448">
        <f t="shared" si="24"/>
        <v>0</v>
      </c>
      <c r="G64" s="446"/>
      <c r="H64" s="846"/>
      <c r="I64" s="448" t="e">
        <f>_xlfn.IFS(H64=$Y$9,i.04156h!$E$10,H64=$Y$10,i.04156h!$E$11,H64=$Y$11,i.04156h!$E$12,H64=$Y$12,i.04156h!$E$13,H64=$Y$13,i.04156h!$E$14,H64=$Y$14,i.04156h!$E$15,H64=$Y$15,i.04156h!$E$16,H64=$Y$16,i.04156h!$E$17)</f>
        <v>#N/A</v>
      </c>
      <c r="J64" s="448">
        <f t="shared" si="25"/>
        <v>0</v>
      </c>
      <c r="K64" s="446"/>
      <c r="L64" s="447"/>
      <c r="M64" s="931">
        <f t="shared" si="13"/>
        <v>0</v>
      </c>
      <c r="N64" s="846"/>
      <c r="O64" s="846"/>
      <c r="P64" s="847"/>
      <c r="Q64" s="503"/>
      <c r="R64" s="503"/>
      <c r="S64" s="504"/>
      <c r="T64" s="504"/>
      <c r="U64" s="504"/>
      <c r="V64" s="504"/>
      <c r="W64" s="504"/>
      <c r="X64" s="504"/>
      <c r="Y64" s="504"/>
      <c r="Z64" s="504"/>
      <c r="AA64" s="504"/>
      <c r="AB64" s="504"/>
      <c r="AC64" s="504"/>
      <c r="AD64" s="504"/>
      <c r="AE64" s="504"/>
      <c r="AF64" s="504"/>
      <c r="AG64" s="504"/>
      <c r="AH64" s="504"/>
      <c r="AI64" s="504"/>
    </row>
    <row r="65" spans="1:35" s="420" customFormat="1" ht="12.75" customHeight="1" x14ac:dyDescent="0.2">
      <c r="A65" s="576" t="s">
        <v>1285</v>
      </c>
      <c r="B65" s="535"/>
      <c r="C65" s="527">
        <v>67</v>
      </c>
      <c r="D65" s="441"/>
      <c r="E65" s="441"/>
      <c r="F65" s="441"/>
      <c r="G65" s="441">
        <f>SUM(G66:G75)</f>
        <v>0</v>
      </c>
      <c r="H65" s="441"/>
      <c r="I65" s="441"/>
      <c r="J65" s="441">
        <f t="shared" ref="J65" si="27">SUM(J66:J75)</f>
        <v>0</v>
      </c>
      <c r="K65" s="441">
        <f>SUM(K66:K85)</f>
        <v>0</v>
      </c>
      <c r="L65" s="441">
        <f t="shared" ref="L65:M65" si="28">SUM(L66:L85)</f>
        <v>0</v>
      </c>
      <c r="M65" s="448">
        <f t="shared" si="28"/>
        <v>0</v>
      </c>
      <c r="N65" s="441"/>
      <c r="O65" s="441"/>
      <c r="P65" s="566" cm="1">
        <f t="array" ref="P65">SUMPRODUCT((P66:P75=$Y$2)*M66:M75)</f>
        <v>0</v>
      </c>
      <c r="Q65" s="503"/>
      <c r="R65" s="434" t="s">
        <v>1347</v>
      </c>
      <c r="S65" s="434" t="s">
        <v>1350</v>
      </c>
      <c r="T65" s="434" t="s">
        <v>144</v>
      </c>
      <c r="U65" s="504"/>
      <c r="V65" s="504"/>
      <c r="W65" s="1253" t="s">
        <v>1350</v>
      </c>
      <c r="X65" s="1246" t="s">
        <v>1344</v>
      </c>
      <c r="Y65" s="504"/>
      <c r="Z65" s="504"/>
      <c r="AA65" s="504"/>
      <c r="AB65" s="504"/>
      <c r="AC65" s="504"/>
      <c r="AD65" s="504"/>
      <c r="AE65" s="504"/>
      <c r="AF65" s="504"/>
      <c r="AG65" s="504"/>
      <c r="AH65" s="504"/>
      <c r="AI65" s="504"/>
    </row>
    <row r="66" spans="1:35" s="420" customFormat="1" outlineLevel="1" x14ac:dyDescent="0.2">
      <c r="A66" s="575"/>
      <c r="B66" s="490"/>
      <c r="C66" s="568">
        <v>68</v>
      </c>
      <c r="D66" s="456"/>
      <c r="E66" s="456"/>
      <c r="F66" s="448">
        <f>YEARFRAC(D66,E66)*12</f>
        <v>0</v>
      </c>
      <c r="G66" s="446"/>
      <c r="H66" s="846"/>
      <c r="I66" s="448" t="e">
        <f>_xlfn.IFS(H66=$Y$9,i.04156h!$E$10,H66=$Y$10,i.04156h!$E$11,H66=$Y$11,i.04156h!$E$12,H66=$Y$12,i.04156h!$E$13,H66=$Y$13,i.04156h!$E$14,H66=$Y$14,i.04156h!$E$15,H66=$Y$15,i.04156h!$E$16,H66=$Y$16,i.04156h!$E$17)</f>
        <v>#N/A</v>
      </c>
      <c r="J66" s="448">
        <f>IF(ISNA(I66),0,G66*I66)</f>
        <v>0</v>
      </c>
      <c r="K66" s="446"/>
      <c r="L66" s="447"/>
      <c r="M66" s="931">
        <f t="shared" si="13"/>
        <v>0</v>
      </c>
      <c r="N66" s="846"/>
      <c r="O66" s="846"/>
      <c r="P66" s="847"/>
      <c r="Q66" s="571" t="s">
        <v>1351</v>
      </c>
      <c r="R66" s="490">
        <f>SUMIFS(G66:G75,H66:H75,"="&amp;Q66)</f>
        <v>0</v>
      </c>
      <c r="S66" s="490">
        <f>SUMIFS(J66:J75,H66:H75,"="&amp;Q66)</f>
        <v>0</v>
      </c>
      <c r="T66" s="490">
        <f>SUMIFS(M66:M75,H66:H75,"="&amp;Q66)</f>
        <v>0</v>
      </c>
      <c r="U66" s="504"/>
      <c r="W66" s="1254"/>
      <c r="X66" s="1247"/>
      <c r="Y66" s="504"/>
      <c r="Z66" s="504"/>
      <c r="AA66" s="504"/>
      <c r="AB66" s="504"/>
      <c r="AC66" s="504"/>
      <c r="AD66" s="504"/>
      <c r="AE66" s="504"/>
      <c r="AF66" s="504"/>
      <c r="AG66" s="504"/>
      <c r="AH66" s="504"/>
      <c r="AI66" s="504"/>
    </row>
    <row r="67" spans="1:35" s="420" customFormat="1" outlineLevel="1" x14ac:dyDescent="0.2">
      <c r="A67" s="575"/>
      <c r="B67" s="490"/>
      <c r="C67" s="568">
        <v>69</v>
      </c>
      <c r="D67" s="456"/>
      <c r="E67" s="456"/>
      <c r="F67" s="448">
        <f t="shared" ref="F67:F75" si="29">YEARFRAC(D67,E67)*12</f>
        <v>0</v>
      </c>
      <c r="G67" s="446"/>
      <c r="H67" s="846"/>
      <c r="I67" s="448" t="e">
        <f>_xlfn.IFS(H67=$Y$9,i.04156h!$E$10,H67=$Y$10,i.04156h!$E$11,H67=$Y$11,i.04156h!$E$12,H67=$Y$12,i.04156h!$E$13,H67=$Y$13,i.04156h!$E$14,H67=$Y$14,i.04156h!$E$15,H67=$Y$15,i.04156h!$E$16,H67=$Y$16,i.04156h!$E$17)</f>
        <v>#N/A</v>
      </c>
      <c r="J67" s="448">
        <f t="shared" ref="J67:J75" si="30">IF(ISNA(I67),0,G67*I67)</f>
        <v>0</v>
      </c>
      <c r="K67" s="446"/>
      <c r="L67" s="447"/>
      <c r="M67" s="931">
        <f t="shared" si="13"/>
        <v>0</v>
      </c>
      <c r="N67" s="846"/>
      <c r="O67" s="846"/>
      <c r="P67" s="847"/>
      <c r="Q67" s="571" t="s">
        <v>1352</v>
      </c>
      <c r="R67" s="490">
        <f>SUMIFS(G66:G75,H66:H75,"="&amp;Q67)</f>
        <v>0</v>
      </c>
      <c r="S67" s="490">
        <f>SUMIFS(J66:J75,H66:H75,"="&amp;Q67)</f>
        <v>0</v>
      </c>
      <c r="T67" s="490">
        <f>SUMIFS(M66:M75,H66:H75,"="&amp;Q67)</f>
        <v>0</v>
      </c>
      <c r="U67" s="504"/>
      <c r="V67" s="497" t="s">
        <v>1180</v>
      </c>
      <c r="W67" s="572">
        <f>SUMIFS(J$66:J$75,$N$66:$N$75,"="&amp;$V67)</f>
        <v>0</v>
      </c>
      <c r="X67" s="572">
        <f>SUMIFS(K$66:K$75,$N$66:$N$75,"="&amp;$V67)</f>
        <v>0</v>
      </c>
      <c r="Y67" s="504"/>
      <c r="Z67" s="504"/>
      <c r="AA67" s="504"/>
      <c r="AB67" s="504"/>
      <c r="AC67" s="504"/>
      <c r="AD67" s="504"/>
      <c r="AE67" s="504"/>
      <c r="AF67" s="504"/>
      <c r="AG67" s="504"/>
      <c r="AH67" s="504"/>
      <c r="AI67" s="504"/>
    </row>
    <row r="68" spans="1:35" s="420" customFormat="1" outlineLevel="1" x14ac:dyDescent="0.2">
      <c r="A68" s="575"/>
      <c r="B68" s="490"/>
      <c r="C68" s="568">
        <v>70</v>
      </c>
      <c r="D68" s="456"/>
      <c r="E68" s="456"/>
      <c r="F68" s="448">
        <f t="shared" si="29"/>
        <v>0</v>
      </c>
      <c r="G68" s="446"/>
      <c r="H68" s="846"/>
      <c r="I68" s="448" t="e">
        <f>_xlfn.IFS(H68=$Y$9,i.04156h!$E$10,H68=$Y$10,i.04156h!$E$11,H68=$Y$11,i.04156h!$E$12,H68=$Y$12,i.04156h!$E$13,H68=$Y$13,i.04156h!$E$14,H68=$Y$14,i.04156h!$E$15,H68=$Y$15,i.04156h!$E$16,H68=$Y$16,i.04156h!$E$17)</f>
        <v>#N/A</v>
      </c>
      <c r="J68" s="448">
        <f t="shared" si="30"/>
        <v>0</v>
      </c>
      <c r="K68" s="446"/>
      <c r="L68" s="447"/>
      <c r="M68" s="931">
        <f t="shared" si="13"/>
        <v>0</v>
      </c>
      <c r="N68" s="846"/>
      <c r="O68" s="846"/>
      <c r="P68" s="847"/>
      <c r="Q68" s="571" t="s">
        <v>1353</v>
      </c>
      <c r="R68" s="490">
        <f>SUMIFS(G66:G75,H66:H75,"="&amp;Q68)</f>
        <v>0</v>
      </c>
      <c r="S68" s="490">
        <f>SUMIFS(J66:J75,H66:H75,"="&amp;Q68)</f>
        <v>0</v>
      </c>
      <c r="T68" s="490">
        <f>SUMIFS(M66:M75,H66:H75,"="&amp;Q68)</f>
        <v>0</v>
      </c>
      <c r="U68" s="504"/>
      <c r="V68" s="497" t="s">
        <v>1172</v>
      </c>
      <c r="W68" s="572">
        <f t="shared" ref="W68:X74" si="31">SUMIFS(J$66:J$75,$N$66:$N$75,"="&amp;$V68)</f>
        <v>0</v>
      </c>
      <c r="X68" s="572">
        <f t="shared" si="31"/>
        <v>0</v>
      </c>
      <c r="Y68" s="504"/>
      <c r="Z68" s="504"/>
      <c r="AA68" s="504"/>
      <c r="AB68" s="504"/>
      <c r="AC68" s="504"/>
      <c r="AD68" s="504"/>
      <c r="AE68" s="504"/>
      <c r="AF68" s="504"/>
      <c r="AG68" s="504"/>
      <c r="AH68" s="504"/>
      <c r="AI68" s="504"/>
    </row>
    <row r="69" spans="1:35" s="420" customFormat="1" outlineLevel="1" x14ac:dyDescent="0.2">
      <c r="A69" s="575"/>
      <c r="B69" s="490"/>
      <c r="C69" s="568">
        <v>71</v>
      </c>
      <c r="D69" s="456"/>
      <c r="E69" s="456"/>
      <c r="F69" s="448">
        <f t="shared" si="29"/>
        <v>0</v>
      </c>
      <c r="G69" s="446"/>
      <c r="H69" s="846"/>
      <c r="I69" s="448" t="e">
        <f>_xlfn.IFS(H69=$Y$9,i.04156h!$E$10,H69=$Y$10,i.04156h!$E$11,H69=$Y$11,i.04156h!$E$12,H69=$Y$12,i.04156h!$E$13,H69=$Y$13,i.04156h!$E$14,H69=$Y$14,i.04156h!$E$15,H69=$Y$15,i.04156h!$E$16,H69=$Y$16,i.04156h!$E$17)</f>
        <v>#N/A</v>
      </c>
      <c r="J69" s="448">
        <f t="shared" si="30"/>
        <v>0</v>
      </c>
      <c r="K69" s="446"/>
      <c r="L69" s="447"/>
      <c r="M69" s="931">
        <f t="shared" si="13"/>
        <v>0</v>
      </c>
      <c r="N69" s="846"/>
      <c r="O69" s="846"/>
      <c r="P69" s="847"/>
      <c r="Q69" s="571" t="s">
        <v>1354</v>
      </c>
      <c r="R69" s="490">
        <f>SUMIFS(G66:G75,H66:H75,"="&amp;Q69)</f>
        <v>0</v>
      </c>
      <c r="S69" s="490">
        <f>SUMIFS(J66:J75,H66:H75,"="&amp;Q69)</f>
        <v>0</v>
      </c>
      <c r="T69" s="490">
        <f>SUMIFS(M66:M75,H66:H75,"="&amp;Q69)</f>
        <v>0</v>
      </c>
      <c r="U69" s="504"/>
      <c r="V69" s="497" t="s">
        <v>872</v>
      </c>
      <c r="W69" s="572">
        <f t="shared" si="31"/>
        <v>0</v>
      </c>
      <c r="X69" s="572">
        <f t="shared" si="31"/>
        <v>0</v>
      </c>
      <c r="Y69" s="504"/>
      <c r="Z69" s="504"/>
      <c r="AA69" s="504"/>
      <c r="AB69" s="504"/>
      <c r="AC69" s="504"/>
      <c r="AD69" s="504"/>
      <c r="AE69" s="504"/>
      <c r="AF69" s="504"/>
      <c r="AG69" s="504"/>
      <c r="AH69" s="504"/>
      <c r="AI69" s="504"/>
    </row>
    <row r="70" spans="1:35" s="420" customFormat="1" outlineLevel="1" x14ac:dyDescent="0.2">
      <c r="A70" s="575"/>
      <c r="B70" s="490"/>
      <c r="C70" s="568">
        <v>72</v>
      </c>
      <c r="D70" s="456"/>
      <c r="E70" s="456"/>
      <c r="F70" s="448">
        <f t="shared" si="29"/>
        <v>0</v>
      </c>
      <c r="G70" s="446"/>
      <c r="H70" s="846"/>
      <c r="I70" s="448" t="e">
        <f>_xlfn.IFS(H70=$Y$9,i.04156h!$E$10,H70=$Y$10,i.04156h!$E$11,H70=$Y$11,i.04156h!$E$12,H70=$Y$12,i.04156h!$E$13,H70=$Y$13,i.04156h!$E$14,H70=$Y$14,i.04156h!$E$15,H70=$Y$15,i.04156h!$E$16,H70=$Y$16,i.04156h!$E$17)</f>
        <v>#N/A</v>
      </c>
      <c r="J70" s="448">
        <f t="shared" si="30"/>
        <v>0</v>
      </c>
      <c r="K70" s="446"/>
      <c r="L70" s="447"/>
      <c r="M70" s="931">
        <f t="shared" si="13"/>
        <v>0</v>
      </c>
      <c r="N70" s="846"/>
      <c r="O70" s="846"/>
      <c r="P70" s="847"/>
      <c r="Q70" s="573" t="s">
        <v>1355</v>
      </c>
      <c r="R70" s="490">
        <f>SUMIFS(G66:G75,H66:H75,"="&amp;Q70)</f>
        <v>0</v>
      </c>
      <c r="S70" s="490">
        <f>SUMIFS(J66:J75,H66:H75,"="&amp;Q70)</f>
        <v>0</v>
      </c>
      <c r="T70" s="490">
        <f>SUMIFS(M66:M75,H66:H75,"="&amp;Q70)</f>
        <v>0</v>
      </c>
      <c r="U70" s="504"/>
      <c r="V70" s="497" t="s">
        <v>1173</v>
      </c>
      <c r="W70" s="572">
        <f t="shared" si="31"/>
        <v>0</v>
      </c>
      <c r="X70" s="572">
        <f t="shared" si="31"/>
        <v>0</v>
      </c>
      <c r="Y70" s="504"/>
      <c r="Z70" s="504"/>
      <c r="AA70" s="504"/>
      <c r="AB70" s="504"/>
      <c r="AC70" s="504"/>
      <c r="AD70" s="504"/>
      <c r="AE70" s="504"/>
      <c r="AF70" s="504"/>
      <c r="AG70" s="504"/>
      <c r="AH70" s="504"/>
      <c r="AI70" s="504"/>
    </row>
    <row r="71" spans="1:35" s="420" customFormat="1" outlineLevel="1" x14ac:dyDescent="0.2">
      <c r="A71" s="575"/>
      <c r="B71" s="490"/>
      <c r="C71" s="568">
        <v>73</v>
      </c>
      <c r="D71" s="458"/>
      <c r="E71" s="458"/>
      <c r="F71" s="448">
        <f t="shared" si="29"/>
        <v>0</v>
      </c>
      <c r="G71" s="446"/>
      <c r="H71" s="846"/>
      <c r="I71" s="448" t="e">
        <f>_xlfn.IFS(H71=$Y$9,i.04156h!$E$10,H71=$Y$10,i.04156h!$E$11,H71=$Y$11,i.04156h!$E$12,H71=$Y$12,i.04156h!$E$13,H71=$Y$13,i.04156h!$E$14,H71=$Y$14,i.04156h!$E$15,H71=$Y$15,i.04156h!$E$16,H71=$Y$16,i.04156h!$E$17)</f>
        <v>#N/A</v>
      </c>
      <c r="J71" s="448">
        <f t="shared" si="30"/>
        <v>0</v>
      </c>
      <c r="K71" s="446"/>
      <c r="L71" s="447"/>
      <c r="M71" s="931">
        <f t="shared" si="13"/>
        <v>0</v>
      </c>
      <c r="N71" s="846"/>
      <c r="O71" s="846"/>
      <c r="P71" s="847"/>
      <c r="Q71" s="573" t="s">
        <v>1356</v>
      </c>
      <c r="R71" s="490">
        <f>SUMIFS(G66:G75,H66:H75,"="&amp;Q71)</f>
        <v>0</v>
      </c>
      <c r="S71" s="490">
        <f>SUMIFS(J66:J75,H66:H75,"="&amp;Q71)</f>
        <v>0</v>
      </c>
      <c r="T71" s="490">
        <f>SUMIFS(M66:M75,H66:H75,"="&amp;Q71)</f>
        <v>0</v>
      </c>
      <c r="U71" s="504"/>
      <c r="V71" s="497" t="s">
        <v>1174</v>
      </c>
      <c r="W71" s="572">
        <f t="shared" si="31"/>
        <v>0</v>
      </c>
      <c r="X71" s="572">
        <f t="shared" si="31"/>
        <v>0</v>
      </c>
      <c r="Y71" s="504"/>
      <c r="Z71" s="504"/>
      <c r="AA71" s="504"/>
      <c r="AB71" s="504"/>
      <c r="AC71" s="504"/>
      <c r="AD71" s="504"/>
      <c r="AE71" s="504"/>
      <c r="AF71" s="504"/>
      <c r="AG71" s="504"/>
      <c r="AH71" s="504"/>
      <c r="AI71" s="504"/>
    </row>
    <row r="72" spans="1:35" s="420" customFormat="1" outlineLevel="1" x14ac:dyDescent="0.2">
      <c r="A72" s="575"/>
      <c r="B72" s="490"/>
      <c r="C72" s="568">
        <v>74</v>
      </c>
      <c r="D72" s="458"/>
      <c r="E72" s="458"/>
      <c r="F72" s="448">
        <f t="shared" si="29"/>
        <v>0</v>
      </c>
      <c r="G72" s="446"/>
      <c r="H72" s="846"/>
      <c r="I72" s="448" t="e">
        <f>_xlfn.IFS(H72=$Y$9,i.04156h!$E$10,H72=$Y$10,i.04156h!$E$11,H72=$Y$11,i.04156h!$E$12,H72=$Y$12,i.04156h!$E$13,H72=$Y$13,i.04156h!$E$14,H72=$Y$14,i.04156h!$E$15,H72=$Y$15,i.04156h!$E$16,H72=$Y$16,i.04156h!$E$17)</f>
        <v>#N/A</v>
      </c>
      <c r="J72" s="448">
        <f t="shared" si="30"/>
        <v>0</v>
      </c>
      <c r="K72" s="446"/>
      <c r="L72" s="447"/>
      <c r="M72" s="931">
        <f t="shared" si="13"/>
        <v>0</v>
      </c>
      <c r="N72" s="846"/>
      <c r="O72" s="846"/>
      <c r="P72" s="847"/>
      <c r="Q72" s="573" t="s">
        <v>1357</v>
      </c>
      <c r="R72" s="490">
        <f>SUMIFS(G66:G75,H66:H75,"="&amp;Q72)</f>
        <v>0</v>
      </c>
      <c r="S72" s="490">
        <f>SUMIFS(J66:J75,H66:H75,"="&amp;Q72)</f>
        <v>0</v>
      </c>
      <c r="T72" s="490">
        <f>SUMIFS(M66:M75,H66:H75,"="&amp;Q72)</f>
        <v>0</v>
      </c>
      <c r="U72" s="504"/>
      <c r="V72" s="497" t="s">
        <v>1175</v>
      </c>
      <c r="W72" s="572">
        <f t="shared" si="31"/>
        <v>0</v>
      </c>
      <c r="X72" s="572">
        <f t="shared" si="31"/>
        <v>0</v>
      </c>
      <c r="Y72" s="504"/>
      <c r="Z72" s="504"/>
      <c r="AA72" s="504"/>
      <c r="AB72" s="504"/>
      <c r="AC72" s="504"/>
      <c r="AD72" s="504"/>
      <c r="AE72" s="504"/>
      <c r="AF72" s="504"/>
      <c r="AG72" s="504"/>
      <c r="AH72" s="504"/>
      <c r="AI72" s="504"/>
    </row>
    <row r="73" spans="1:35" s="420" customFormat="1" outlineLevel="1" x14ac:dyDescent="0.2">
      <c r="A73" s="575"/>
      <c r="B73" s="490"/>
      <c r="C73" s="568">
        <v>75</v>
      </c>
      <c r="D73" s="458"/>
      <c r="E73" s="458"/>
      <c r="F73" s="448">
        <f t="shared" si="29"/>
        <v>0</v>
      </c>
      <c r="G73" s="446"/>
      <c r="H73" s="846"/>
      <c r="I73" s="448" t="e">
        <f>_xlfn.IFS(H73=$Y$9,i.04156h!$E$10,H73=$Y$10,i.04156h!$E$11,H73=$Y$11,i.04156h!$E$12,H73=$Y$12,i.04156h!$E$13,H73=$Y$13,i.04156h!$E$14,H73=$Y$14,i.04156h!$E$15,H73=$Y$15,i.04156h!$E$16,H73=$Y$16,i.04156h!$E$17)</f>
        <v>#N/A</v>
      </c>
      <c r="J73" s="448">
        <f t="shared" si="30"/>
        <v>0</v>
      </c>
      <c r="K73" s="446"/>
      <c r="L73" s="447"/>
      <c r="M73" s="931">
        <f t="shared" si="13"/>
        <v>0</v>
      </c>
      <c r="N73" s="846"/>
      <c r="O73" s="846"/>
      <c r="P73" s="847"/>
      <c r="Q73" s="571" t="s">
        <v>1358</v>
      </c>
      <c r="R73" s="490">
        <f>SUMIFS(G66:G75,H66:H75,"="&amp;Q73)</f>
        <v>0</v>
      </c>
      <c r="S73" s="490">
        <f>SUMIFS(J66:J75,H66:H75,"="&amp;Q73)</f>
        <v>0</v>
      </c>
      <c r="T73" s="490">
        <f>SUMIFS(M66:M75,H66:H75,"="&amp;Q73)</f>
        <v>0</v>
      </c>
      <c r="U73" s="504"/>
      <c r="V73" s="497" t="s">
        <v>1176</v>
      </c>
      <c r="W73" s="572">
        <f t="shared" si="31"/>
        <v>0</v>
      </c>
      <c r="X73" s="572">
        <f t="shared" si="31"/>
        <v>0</v>
      </c>
      <c r="Y73" s="504"/>
      <c r="Z73" s="504"/>
      <c r="AA73" s="504"/>
      <c r="AB73" s="504"/>
      <c r="AC73" s="504"/>
      <c r="AD73" s="504"/>
      <c r="AE73" s="504"/>
      <c r="AF73" s="504"/>
      <c r="AG73" s="504"/>
      <c r="AH73" s="504"/>
      <c r="AI73" s="504"/>
    </row>
    <row r="74" spans="1:35" s="420" customFormat="1" outlineLevel="1" x14ac:dyDescent="0.2">
      <c r="A74" s="575"/>
      <c r="B74" s="490"/>
      <c r="C74" s="568">
        <v>76</v>
      </c>
      <c r="D74" s="458"/>
      <c r="E74" s="458"/>
      <c r="F74" s="448">
        <f t="shared" si="29"/>
        <v>0</v>
      </c>
      <c r="G74" s="446"/>
      <c r="H74" s="846"/>
      <c r="I74" s="448" t="e">
        <f>_xlfn.IFS(H74=$Y$9,i.04156h!$E$10,H74=$Y$10,i.04156h!$E$11,H74=$Y$11,i.04156h!$E$12,H74=$Y$12,i.04156h!$E$13,H74=$Y$13,i.04156h!$E$14,H74=$Y$14,i.04156h!$E$15,H74=$Y$15,i.04156h!$E$16,H74=$Y$16,i.04156h!$E$17)</f>
        <v>#N/A</v>
      </c>
      <c r="J74" s="448">
        <f t="shared" si="30"/>
        <v>0</v>
      </c>
      <c r="K74" s="446"/>
      <c r="L74" s="447"/>
      <c r="M74" s="931">
        <f t="shared" si="13"/>
        <v>0</v>
      </c>
      <c r="N74" s="846"/>
      <c r="O74" s="846"/>
      <c r="P74" s="847"/>
      <c r="Q74" s="573" t="s">
        <v>1359</v>
      </c>
      <c r="R74" s="490">
        <f>SUMIFS(G66:G75,H66:H75,"="&amp;Q74)</f>
        <v>0</v>
      </c>
      <c r="S74" s="490">
        <f>SUMIFS(J66:J75,H66:H75,"="&amp;R74)</f>
        <v>0</v>
      </c>
      <c r="T74" s="490">
        <f>SUMIFS(M66:M75,H66:H75,"="&amp;S74)</f>
        <v>0</v>
      </c>
      <c r="U74" s="504"/>
      <c r="V74" s="497" t="s">
        <v>1177</v>
      </c>
      <c r="W74" s="572">
        <f t="shared" si="31"/>
        <v>0</v>
      </c>
      <c r="X74" s="572">
        <f t="shared" si="31"/>
        <v>0</v>
      </c>
      <c r="Y74" s="504"/>
      <c r="Z74" s="504"/>
      <c r="AA74" s="504"/>
      <c r="AB74" s="504"/>
      <c r="AC74" s="504"/>
      <c r="AD74" s="504"/>
      <c r="AE74" s="504"/>
      <c r="AF74" s="504"/>
      <c r="AG74" s="504"/>
      <c r="AH74" s="504"/>
      <c r="AI74" s="504"/>
    </row>
    <row r="75" spans="1:35" s="420" customFormat="1" ht="13.5" outlineLevel="1" thickBot="1" x14ac:dyDescent="0.25">
      <c r="A75" s="575"/>
      <c r="B75" s="490"/>
      <c r="C75" s="568">
        <v>77</v>
      </c>
      <c r="D75" s="458"/>
      <c r="E75" s="458"/>
      <c r="F75" s="448">
        <f t="shared" si="29"/>
        <v>0</v>
      </c>
      <c r="G75" s="446"/>
      <c r="H75" s="846"/>
      <c r="I75" s="448" t="e">
        <f>_xlfn.IFS(H75=$Y$9,i.04156h!$E$10,H75=$Y$10,i.04156h!$E$11,H75=$Y$11,i.04156h!$E$12,H75=$Y$12,i.04156h!$E$13,H75=$Y$13,i.04156h!$E$14,H75=$Y$14,i.04156h!$E$15,H75=$Y$15,i.04156h!$E$16,H75=$Y$16,i.04156h!$E$17)</f>
        <v>#N/A</v>
      </c>
      <c r="J75" s="448">
        <f t="shared" si="30"/>
        <v>0</v>
      </c>
      <c r="K75" s="446"/>
      <c r="L75" s="447"/>
      <c r="M75" s="931">
        <f t="shared" si="13"/>
        <v>0</v>
      </c>
      <c r="N75" s="846"/>
      <c r="O75" s="846"/>
      <c r="P75" s="847"/>
      <c r="Q75" s="503"/>
      <c r="R75" s="503"/>
      <c r="S75" s="504"/>
      <c r="T75" s="504"/>
      <c r="U75" s="504"/>
      <c r="V75" s="504"/>
      <c r="W75" s="504"/>
      <c r="X75" s="504"/>
      <c r="Y75" s="504"/>
      <c r="Z75" s="504"/>
      <c r="AA75" s="504"/>
      <c r="AB75" s="504"/>
      <c r="AC75" s="504"/>
      <c r="AD75" s="504"/>
      <c r="AE75" s="504"/>
      <c r="AF75" s="504"/>
      <c r="AG75" s="504"/>
      <c r="AH75" s="504"/>
      <c r="AI75" s="504"/>
    </row>
    <row r="76" spans="1:35" s="420" customFormat="1" x14ac:dyDescent="0.2">
      <c r="A76" s="576" t="s">
        <v>1286</v>
      </c>
      <c r="B76" s="535"/>
      <c r="C76" s="527">
        <v>78</v>
      </c>
      <c r="D76" s="441"/>
      <c r="E76" s="441"/>
      <c r="F76" s="441"/>
      <c r="G76" s="441">
        <f>SUM(G77:G86)</f>
        <v>0</v>
      </c>
      <c r="H76" s="441"/>
      <c r="I76" s="441"/>
      <c r="J76" s="441">
        <f t="shared" ref="J76" si="32">SUM(J77:J86)</f>
        <v>0</v>
      </c>
      <c r="K76" s="441">
        <f>SUM(K77:K96)</f>
        <v>0</v>
      </c>
      <c r="L76" s="441">
        <f t="shared" ref="L76:M76" si="33">SUM(L77:L96)</f>
        <v>0</v>
      </c>
      <c r="M76" s="448">
        <f t="shared" si="33"/>
        <v>0</v>
      </c>
      <c r="N76" s="441"/>
      <c r="O76" s="441"/>
      <c r="P76" s="566" cm="1">
        <f t="array" ref="P76">SUMPRODUCT((P77:P86=$Y$2)*M77:M86)</f>
        <v>0</v>
      </c>
      <c r="Q76" s="503"/>
      <c r="R76" s="434" t="s">
        <v>1347</v>
      </c>
      <c r="S76" s="434" t="s">
        <v>1350</v>
      </c>
      <c r="T76" s="434" t="s">
        <v>144</v>
      </c>
      <c r="U76" s="504"/>
      <c r="V76" s="504"/>
      <c r="W76" s="1253" t="s">
        <v>1350</v>
      </c>
      <c r="X76" s="1246" t="s">
        <v>1344</v>
      </c>
      <c r="Y76" s="504"/>
      <c r="Z76" s="504"/>
      <c r="AA76" s="504"/>
      <c r="AB76" s="504"/>
      <c r="AC76" s="504"/>
      <c r="AD76" s="504"/>
      <c r="AE76" s="504"/>
      <c r="AF76" s="504"/>
      <c r="AG76" s="504"/>
      <c r="AH76" s="504"/>
      <c r="AI76" s="504"/>
    </row>
    <row r="77" spans="1:35" s="420" customFormat="1" outlineLevel="1" x14ac:dyDescent="0.2">
      <c r="A77" s="575"/>
      <c r="B77" s="490"/>
      <c r="C77" s="568">
        <v>79</v>
      </c>
      <c r="D77" s="456"/>
      <c r="E77" s="456"/>
      <c r="F77" s="448">
        <f>YEARFRAC(D77,E77)*12</f>
        <v>0</v>
      </c>
      <c r="G77" s="446"/>
      <c r="H77" s="846"/>
      <c r="I77" s="448" t="e">
        <f>_xlfn.IFS(H77=$Y$9,i.04156h!$E$10,H77=$Y$10,i.04156h!$E$11,H77=$Y$11,i.04156h!$E$12,H77=$Y$12,i.04156h!$E$13,H77=$Y$13,i.04156h!$E$14,H77=$Y$14,i.04156h!$E$15,H77=$Y$15,i.04156h!$E$16,H77=$Y$16,i.04156h!$E$17)</f>
        <v>#N/A</v>
      </c>
      <c r="J77" s="448">
        <f>IF(ISNA(I77),0,G77*I77)</f>
        <v>0</v>
      </c>
      <c r="K77" s="446"/>
      <c r="L77" s="447"/>
      <c r="M77" s="931">
        <f t="shared" si="13"/>
        <v>0</v>
      </c>
      <c r="N77" s="846"/>
      <c r="O77" s="846"/>
      <c r="P77" s="847"/>
      <c r="Q77" s="571" t="s">
        <v>1351</v>
      </c>
      <c r="R77" s="490">
        <f>SUMIFS(G77:G86,H77:H86,"="&amp;Q77)</f>
        <v>0</v>
      </c>
      <c r="S77" s="490">
        <f>SUMIFS(J77:J86,H77:H86,"="&amp;Q77)</f>
        <v>0</v>
      </c>
      <c r="T77" s="490">
        <f>SUMIFS(M77:M86,H77:H86,"="&amp;Q77)</f>
        <v>0</v>
      </c>
      <c r="U77" s="504"/>
      <c r="W77" s="1254"/>
      <c r="X77" s="1247"/>
      <c r="Y77" s="504"/>
      <c r="Z77" s="504"/>
      <c r="AA77" s="504"/>
      <c r="AB77" s="504"/>
      <c r="AC77" s="504"/>
      <c r="AD77" s="504"/>
      <c r="AE77" s="504"/>
      <c r="AF77" s="504"/>
      <c r="AG77" s="504"/>
      <c r="AH77" s="504"/>
      <c r="AI77" s="504"/>
    </row>
    <row r="78" spans="1:35" s="420" customFormat="1" outlineLevel="1" x14ac:dyDescent="0.2">
      <c r="A78" s="575"/>
      <c r="B78" s="490"/>
      <c r="C78" s="568">
        <v>80</v>
      </c>
      <c r="D78" s="456"/>
      <c r="E78" s="456"/>
      <c r="F78" s="448">
        <f t="shared" ref="F78:F86" si="34">YEARFRAC(D78,E78)*12</f>
        <v>0</v>
      </c>
      <c r="G78" s="446"/>
      <c r="H78" s="846"/>
      <c r="I78" s="448" t="e">
        <f>_xlfn.IFS(H78=$Y$9,i.04156h!$E$10,H78=$Y$10,i.04156h!$E$11,H78=$Y$11,i.04156h!$E$12,H78=$Y$12,i.04156h!$E$13,H78=$Y$13,i.04156h!$E$14,H78=$Y$14,i.04156h!$E$15,H78=$Y$15,i.04156h!$E$16,H78=$Y$16,i.04156h!$E$17)</f>
        <v>#N/A</v>
      </c>
      <c r="J78" s="448">
        <f t="shared" ref="J78:J86" si="35">IF(ISNA(I78),0,G78*I78)</f>
        <v>0</v>
      </c>
      <c r="K78" s="446"/>
      <c r="L78" s="447"/>
      <c r="M78" s="931">
        <f t="shared" si="13"/>
        <v>0</v>
      </c>
      <c r="N78" s="846"/>
      <c r="O78" s="846"/>
      <c r="P78" s="847"/>
      <c r="Q78" s="571" t="s">
        <v>1352</v>
      </c>
      <c r="R78" s="490">
        <f>SUMIFS(G77:G86,H77:H86,"="&amp;Q78)</f>
        <v>0</v>
      </c>
      <c r="S78" s="490">
        <f>SUMIFS(J77:J86,H77:H86,"="&amp;Q78)</f>
        <v>0</v>
      </c>
      <c r="T78" s="490">
        <f>SUMIFS(M77:M86,H77:H86,"="&amp;Q78)</f>
        <v>0</v>
      </c>
      <c r="U78" s="504"/>
      <c r="V78" s="497" t="s">
        <v>1180</v>
      </c>
      <c r="W78" s="572">
        <f>SUMIFS(J$77:J$86,$N$77:$N$86,"="&amp;$V78)</f>
        <v>0</v>
      </c>
      <c r="X78" s="572">
        <f>SUMIFS(K$77:K$86,$N$77:$N$86,"="&amp;$V78)</f>
        <v>0</v>
      </c>
      <c r="Y78" s="504"/>
      <c r="Z78" s="504"/>
      <c r="AA78" s="504"/>
      <c r="AB78" s="504"/>
      <c r="AC78" s="504"/>
      <c r="AD78" s="504"/>
      <c r="AE78" s="504"/>
      <c r="AF78" s="504"/>
      <c r="AG78" s="504"/>
      <c r="AH78" s="504"/>
      <c r="AI78" s="504"/>
    </row>
    <row r="79" spans="1:35" s="420" customFormat="1" outlineLevel="1" x14ac:dyDescent="0.2">
      <c r="A79" s="575"/>
      <c r="B79" s="490"/>
      <c r="C79" s="568">
        <v>81</v>
      </c>
      <c r="D79" s="456"/>
      <c r="E79" s="456"/>
      <c r="F79" s="448">
        <f t="shared" si="34"/>
        <v>0</v>
      </c>
      <c r="G79" s="446"/>
      <c r="H79" s="846"/>
      <c r="I79" s="448" t="e">
        <f>_xlfn.IFS(H79=$Y$9,i.04156h!$E$10,H79=$Y$10,i.04156h!$E$11,H79=$Y$11,i.04156h!$E$12,H79=$Y$12,i.04156h!$E$13,H79=$Y$13,i.04156h!$E$14,H79=$Y$14,i.04156h!$E$15,H79=$Y$15,i.04156h!$E$16,H79=$Y$16,i.04156h!$E$17)</f>
        <v>#N/A</v>
      </c>
      <c r="J79" s="448">
        <f t="shared" si="35"/>
        <v>0</v>
      </c>
      <c r="K79" s="446"/>
      <c r="L79" s="447"/>
      <c r="M79" s="931">
        <f t="shared" si="13"/>
        <v>0</v>
      </c>
      <c r="N79" s="846"/>
      <c r="O79" s="846"/>
      <c r="P79" s="847"/>
      <c r="Q79" s="571" t="s">
        <v>1353</v>
      </c>
      <c r="R79" s="490">
        <f>SUMIFS(G77:G86,H77:H86,"="&amp;Q79)</f>
        <v>0</v>
      </c>
      <c r="S79" s="490">
        <f>SUMIFS(J77:J86,H77:H86,"="&amp;Q79)</f>
        <v>0</v>
      </c>
      <c r="T79" s="490">
        <f>SUMIFS(M77:M86,H77:H86,"="&amp;Q79)</f>
        <v>0</v>
      </c>
      <c r="U79" s="504"/>
      <c r="V79" s="497" t="s">
        <v>1172</v>
      </c>
      <c r="W79" s="572">
        <f t="shared" ref="W79:X85" si="36">SUMIFS(J$77:J$86,$N$77:$N$86,"="&amp;$V79)</f>
        <v>0</v>
      </c>
      <c r="X79" s="572">
        <f t="shared" si="36"/>
        <v>0</v>
      </c>
      <c r="Y79" s="504"/>
      <c r="Z79" s="504"/>
      <c r="AA79" s="504"/>
      <c r="AB79" s="504"/>
      <c r="AC79" s="504"/>
      <c r="AD79" s="504"/>
      <c r="AE79" s="504"/>
      <c r="AF79" s="504"/>
      <c r="AG79" s="504"/>
      <c r="AH79" s="504"/>
      <c r="AI79" s="504"/>
    </row>
    <row r="80" spans="1:35" s="420" customFormat="1" outlineLevel="1" x14ac:dyDescent="0.2">
      <c r="A80" s="575"/>
      <c r="B80" s="490"/>
      <c r="C80" s="568">
        <v>82</v>
      </c>
      <c r="D80" s="456"/>
      <c r="E80" s="456"/>
      <c r="F80" s="448">
        <f t="shared" si="34"/>
        <v>0</v>
      </c>
      <c r="G80" s="446"/>
      <c r="H80" s="846"/>
      <c r="I80" s="448" t="e">
        <f>_xlfn.IFS(H80=$Y$9,i.04156h!$E$10,H80=$Y$10,i.04156h!$E$11,H80=$Y$11,i.04156h!$E$12,H80=$Y$12,i.04156h!$E$13,H80=$Y$13,i.04156h!$E$14,H80=$Y$14,i.04156h!$E$15,H80=$Y$15,i.04156h!$E$16,H80=$Y$16,i.04156h!$E$17)</f>
        <v>#N/A</v>
      </c>
      <c r="J80" s="448">
        <f t="shared" si="35"/>
        <v>0</v>
      </c>
      <c r="K80" s="446"/>
      <c r="L80" s="447"/>
      <c r="M80" s="931">
        <f t="shared" si="13"/>
        <v>0</v>
      </c>
      <c r="N80" s="846"/>
      <c r="O80" s="846"/>
      <c r="P80" s="847"/>
      <c r="Q80" s="571" t="s">
        <v>1354</v>
      </c>
      <c r="R80" s="490">
        <f>SUMIFS(G77:G86,H77:H86,"="&amp;Q80)</f>
        <v>0</v>
      </c>
      <c r="S80" s="490">
        <f>SUMIFS(J77:J86,H77:H86,"="&amp;Q80)</f>
        <v>0</v>
      </c>
      <c r="T80" s="490">
        <f>SUMIFS(M77:M86,H77:H86,"="&amp;Q80)</f>
        <v>0</v>
      </c>
      <c r="U80" s="504"/>
      <c r="V80" s="497" t="s">
        <v>872</v>
      </c>
      <c r="W80" s="572">
        <f t="shared" si="36"/>
        <v>0</v>
      </c>
      <c r="X80" s="572">
        <f t="shared" si="36"/>
        <v>0</v>
      </c>
      <c r="Y80" s="504"/>
      <c r="Z80" s="504"/>
      <c r="AA80" s="504"/>
      <c r="AB80" s="504"/>
      <c r="AC80" s="504"/>
      <c r="AD80" s="504"/>
      <c r="AE80" s="504"/>
      <c r="AF80" s="504"/>
      <c r="AG80" s="504"/>
      <c r="AH80" s="504"/>
      <c r="AI80" s="504"/>
    </row>
    <row r="81" spans="1:35" s="420" customFormat="1" outlineLevel="1" x14ac:dyDescent="0.2">
      <c r="A81" s="575"/>
      <c r="B81" s="490"/>
      <c r="C81" s="568">
        <v>83</v>
      </c>
      <c r="D81" s="456"/>
      <c r="E81" s="456"/>
      <c r="F81" s="448">
        <f t="shared" si="34"/>
        <v>0</v>
      </c>
      <c r="G81" s="446"/>
      <c r="H81" s="846"/>
      <c r="I81" s="448" t="e">
        <f>_xlfn.IFS(H81=$Y$9,i.04156h!$E$10,H81=$Y$10,i.04156h!$E$11,H81=$Y$11,i.04156h!$E$12,H81=$Y$12,i.04156h!$E$13,H81=$Y$13,i.04156h!$E$14,H81=$Y$14,i.04156h!$E$15,H81=$Y$15,i.04156h!$E$16,H81=$Y$16,i.04156h!$E$17)</f>
        <v>#N/A</v>
      </c>
      <c r="J81" s="448">
        <f t="shared" si="35"/>
        <v>0</v>
      </c>
      <c r="K81" s="446"/>
      <c r="L81" s="447"/>
      <c r="M81" s="931">
        <f t="shared" si="13"/>
        <v>0</v>
      </c>
      <c r="N81" s="846"/>
      <c r="O81" s="846"/>
      <c r="P81" s="847"/>
      <c r="Q81" s="573" t="s">
        <v>1355</v>
      </c>
      <c r="R81" s="490">
        <f>SUMIFS(G77:G86,H77:H86,"="&amp;Q81)</f>
        <v>0</v>
      </c>
      <c r="S81" s="490">
        <f>SUMIFS(J77:J86,H77:H86,"="&amp;Q81)</f>
        <v>0</v>
      </c>
      <c r="T81" s="490">
        <f>SUMIFS(M77:M86,H77:H86,"="&amp;Q81)</f>
        <v>0</v>
      </c>
      <c r="U81" s="504"/>
      <c r="V81" s="497" t="s">
        <v>1173</v>
      </c>
      <c r="W81" s="572">
        <f t="shared" si="36"/>
        <v>0</v>
      </c>
      <c r="X81" s="572">
        <f t="shared" si="36"/>
        <v>0</v>
      </c>
      <c r="Y81" s="504"/>
      <c r="Z81" s="504"/>
      <c r="AA81" s="504"/>
      <c r="AB81" s="504"/>
      <c r="AC81" s="504"/>
      <c r="AD81" s="504"/>
      <c r="AE81" s="504"/>
      <c r="AF81" s="504"/>
      <c r="AG81" s="504"/>
      <c r="AH81" s="504"/>
      <c r="AI81" s="504"/>
    </row>
    <row r="82" spans="1:35" s="420" customFormat="1" outlineLevel="1" x14ac:dyDescent="0.2">
      <c r="A82" s="575"/>
      <c r="B82" s="490"/>
      <c r="C82" s="568">
        <v>84</v>
      </c>
      <c r="D82" s="458"/>
      <c r="E82" s="458"/>
      <c r="F82" s="448">
        <f t="shared" si="34"/>
        <v>0</v>
      </c>
      <c r="G82" s="446"/>
      <c r="H82" s="846"/>
      <c r="I82" s="448" t="e">
        <f>_xlfn.IFS(H82=$Y$9,i.04156h!$E$10,H82=$Y$10,i.04156h!$E$11,H82=$Y$11,i.04156h!$E$12,H82=$Y$12,i.04156h!$E$13,H82=$Y$13,i.04156h!$E$14,H82=$Y$14,i.04156h!$E$15,H82=$Y$15,i.04156h!$E$16,H82=$Y$16,i.04156h!$E$17)</f>
        <v>#N/A</v>
      </c>
      <c r="J82" s="448">
        <f t="shared" si="35"/>
        <v>0</v>
      </c>
      <c r="K82" s="446"/>
      <c r="L82" s="447"/>
      <c r="M82" s="931">
        <f t="shared" si="13"/>
        <v>0</v>
      </c>
      <c r="N82" s="846"/>
      <c r="O82" s="846"/>
      <c r="P82" s="847"/>
      <c r="Q82" s="573" t="s">
        <v>1356</v>
      </c>
      <c r="R82" s="490">
        <f>SUMIFS(G77:G86,H77:H86,"="&amp;Q82)</f>
        <v>0</v>
      </c>
      <c r="S82" s="490">
        <f>SUMIFS(J77:J86,H77:H86,"="&amp;Q82)</f>
        <v>0</v>
      </c>
      <c r="T82" s="490">
        <f>SUMIFS(M77:M86,H77:H86,"="&amp;Q82)</f>
        <v>0</v>
      </c>
      <c r="U82" s="504"/>
      <c r="V82" s="497" t="s">
        <v>1174</v>
      </c>
      <c r="W82" s="572">
        <f t="shared" si="36"/>
        <v>0</v>
      </c>
      <c r="X82" s="572">
        <f t="shared" si="36"/>
        <v>0</v>
      </c>
      <c r="Y82" s="504"/>
      <c r="Z82" s="504"/>
      <c r="AA82" s="504"/>
      <c r="AB82" s="504"/>
      <c r="AC82" s="504"/>
      <c r="AD82" s="504"/>
      <c r="AE82" s="504"/>
      <c r="AF82" s="504"/>
      <c r="AG82" s="504"/>
      <c r="AH82" s="504"/>
      <c r="AI82" s="504"/>
    </row>
    <row r="83" spans="1:35" s="420" customFormat="1" outlineLevel="1" x14ac:dyDescent="0.2">
      <c r="A83" s="575"/>
      <c r="B83" s="490"/>
      <c r="C83" s="568">
        <v>85</v>
      </c>
      <c r="D83" s="458"/>
      <c r="E83" s="458"/>
      <c r="F83" s="448">
        <f t="shared" si="34"/>
        <v>0</v>
      </c>
      <c r="G83" s="446"/>
      <c r="H83" s="846"/>
      <c r="I83" s="448" t="e">
        <f>_xlfn.IFS(H83=$Y$9,i.04156h!$E$10,H83=$Y$10,i.04156h!$E$11,H83=$Y$11,i.04156h!$E$12,H83=$Y$12,i.04156h!$E$13,H83=$Y$13,i.04156h!$E$14,H83=$Y$14,i.04156h!$E$15,H83=$Y$15,i.04156h!$E$16,H83=$Y$16,i.04156h!$E$17)</f>
        <v>#N/A</v>
      </c>
      <c r="J83" s="448">
        <f t="shared" si="35"/>
        <v>0</v>
      </c>
      <c r="K83" s="446"/>
      <c r="L83" s="447"/>
      <c r="M83" s="931">
        <f t="shared" si="13"/>
        <v>0</v>
      </c>
      <c r="N83" s="846"/>
      <c r="O83" s="846"/>
      <c r="P83" s="847"/>
      <c r="Q83" s="573" t="s">
        <v>1357</v>
      </c>
      <c r="R83" s="490">
        <f>SUMIFS(G77:G86,H77:H86,"="&amp;Q83)</f>
        <v>0</v>
      </c>
      <c r="S83" s="490">
        <f>SUMIFS(J77:J86,H77:H86,"="&amp;Q83)</f>
        <v>0</v>
      </c>
      <c r="T83" s="490">
        <f>SUMIFS(M77:M86,H77:H86,"="&amp;Q83)</f>
        <v>0</v>
      </c>
      <c r="U83" s="504"/>
      <c r="V83" s="497" t="s">
        <v>1175</v>
      </c>
      <c r="W83" s="572">
        <f t="shared" si="36"/>
        <v>0</v>
      </c>
      <c r="X83" s="572">
        <f t="shared" si="36"/>
        <v>0</v>
      </c>
      <c r="Y83" s="504"/>
      <c r="Z83" s="504"/>
      <c r="AA83" s="504"/>
      <c r="AB83" s="504"/>
      <c r="AC83" s="504"/>
      <c r="AD83" s="504"/>
      <c r="AE83" s="504"/>
      <c r="AF83" s="504"/>
      <c r="AG83" s="504"/>
      <c r="AH83" s="504"/>
      <c r="AI83" s="504"/>
    </row>
    <row r="84" spans="1:35" s="420" customFormat="1" outlineLevel="1" x14ac:dyDescent="0.2">
      <c r="A84" s="575"/>
      <c r="B84" s="490"/>
      <c r="C84" s="568">
        <v>86</v>
      </c>
      <c r="D84" s="458"/>
      <c r="E84" s="458"/>
      <c r="F84" s="448">
        <f t="shared" si="34"/>
        <v>0</v>
      </c>
      <c r="G84" s="446"/>
      <c r="H84" s="846"/>
      <c r="I84" s="448" t="e">
        <f>_xlfn.IFS(H84=$Y$9,i.04156h!$E$10,H84=$Y$10,i.04156h!$E$11,H84=$Y$11,i.04156h!$E$12,H84=$Y$12,i.04156h!$E$13,H84=$Y$13,i.04156h!$E$14,H84=$Y$14,i.04156h!$E$15,H84=$Y$15,i.04156h!$E$16,H84=$Y$16,i.04156h!$E$17)</f>
        <v>#N/A</v>
      </c>
      <c r="J84" s="448">
        <f t="shared" si="35"/>
        <v>0</v>
      </c>
      <c r="K84" s="446"/>
      <c r="L84" s="447"/>
      <c r="M84" s="931">
        <f t="shared" si="13"/>
        <v>0</v>
      </c>
      <c r="N84" s="846"/>
      <c r="O84" s="846"/>
      <c r="P84" s="847"/>
      <c r="Q84" s="571" t="s">
        <v>1358</v>
      </c>
      <c r="R84" s="490">
        <f>SUMIFS(G77:G86,H77:H86,"="&amp;Q84)</f>
        <v>0</v>
      </c>
      <c r="S84" s="490">
        <f>SUMIFS(J77:J86,H77:H86,"="&amp;Q84)</f>
        <v>0</v>
      </c>
      <c r="T84" s="490">
        <f>SUMIFS(M77:M86,H77:H86,"="&amp;Q84)</f>
        <v>0</v>
      </c>
      <c r="U84" s="504"/>
      <c r="V84" s="497" t="s">
        <v>1176</v>
      </c>
      <c r="W84" s="572">
        <f t="shared" si="36"/>
        <v>0</v>
      </c>
      <c r="X84" s="572">
        <f t="shared" si="36"/>
        <v>0</v>
      </c>
      <c r="Y84" s="504"/>
      <c r="Z84" s="504"/>
      <c r="AA84" s="504"/>
      <c r="AB84" s="504"/>
      <c r="AC84" s="504"/>
      <c r="AD84" s="504"/>
      <c r="AE84" s="504"/>
      <c r="AF84" s="504"/>
      <c r="AG84" s="504"/>
      <c r="AH84" s="504"/>
      <c r="AI84" s="504"/>
    </row>
    <row r="85" spans="1:35" s="420" customFormat="1" outlineLevel="1" x14ac:dyDescent="0.2">
      <c r="A85" s="575"/>
      <c r="B85" s="490"/>
      <c r="C85" s="568">
        <v>87</v>
      </c>
      <c r="D85" s="458"/>
      <c r="E85" s="458"/>
      <c r="F85" s="448">
        <f t="shared" si="34"/>
        <v>0</v>
      </c>
      <c r="G85" s="446"/>
      <c r="H85" s="846"/>
      <c r="I85" s="448" t="e">
        <f>_xlfn.IFS(H85=$Y$9,i.04156h!$E$10,H85=$Y$10,i.04156h!$E$11,H85=$Y$11,i.04156h!$E$12,H85=$Y$12,i.04156h!$E$13,H85=$Y$13,i.04156h!$E$14,H85=$Y$14,i.04156h!$E$15,H85=$Y$15,i.04156h!$E$16,H85=$Y$16,i.04156h!$E$17)</f>
        <v>#N/A</v>
      </c>
      <c r="J85" s="448">
        <f t="shared" si="35"/>
        <v>0</v>
      </c>
      <c r="K85" s="446"/>
      <c r="L85" s="447"/>
      <c r="M85" s="931">
        <f t="shared" si="13"/>
        <v>0</v>
      </c>
      <c r="N85" s="846"/>
      <c r="O85" s="846"/>
      <c r="P85" s="847"/>
      <c r="Q85" s="573" t="s">
        <v>1359</v>
      </c>
      <c r="R85" s="490">
        <f>SUMIFS(G77:G86,H77:H86,"="&amp;Q85)</f>
        <v>0</v>
      </c>
      <c r="S85" s="490">
        <f>SUMIFS(J77:J86,H77:H86,"="&amp;R85)</f>
        <v>0</v>
      </c>
      <c r="T85" s="490">
        <f>SUMIFS(M77:M86,H77:H86,"="&amp;S85)</f>
        <v>0</v>
      </c>
      <c r="U85" s="504"/>
      <c r="V85" s="497" t="s">
        <v>1177</v>
      </c>
      <c r="W85" s="572">
        <f t="shared" si="36"/>
        <v>0</v>
      </c>
      <c r="X85" s="572">
        <f t="shared" si="36"/>
        <v>0</v>
      </c>
      <c r="Y85" s="504"/>
      <c r="Z85" s="504"/>
      <c r="AA85" s="504"/>
      <c r="AB85" s="504"/>
      <c r="AC85" s="504"/>
      <c r="AD85" s="504"/>
      <c r="AE85" s="504"/>
      <c r="AF85" s="504"/>
      <c r="AG85" s="504"/>
      <c r="AH85" s="504"/>
      <c r="AI85" s="504"/>
    </row>
    <row r="86" spans="1:35" s="420" customFormat="1" ht="13.5" outlineLevel="1" thickBot="1" x14ac:dyDescent="0.25">
      <c r="A86" s="575"/>
      <c r="B86" s="490"/>
      <c r="C86" s="568">
        <v>88</v>
      </c>
      <c r="D86" s="458"/>
      <c r="E86" s="458"/>
      <c r="F86" s="448">
        <f t="shared" si="34"/>
        <v>0</v>
      </c>
      <c r="G86" s="446"/>
      <c r="H86" s="846"/>
      <c r="I86" s="448" t="e">
        <f>_xlfn.IFS(H86=$Y$9,i.04156h!$E$10,H86=$Y$10,i.04156h!$E$11,H86=$Y$11,i.04156h!$E$12,H86=$Y$12,i.04156h!$E$13,H86=$Y$13,i.04156h!$E$14,H86=$Y$14,i.04156h!$E$15,H86=$Y$15,i.04156h!$E$16,H86=$Y$16,i.04156h!$E$17)</f>
        <v>#N/A</v>
      </c>
      <c r="J86" s="448">
        <f t="shared" si="35"/>
        <v>0</v>
      </c>
      <c r="K86" s="446"/>
      <c r="L86" s="447"/>
      <c r="M86" s="931">
        <f t="shared" si="13"/>
        <v>0</v>
      </c>
      <c r="N86" s="846"/>
      <c r="O86" s="846"/>
      <c r="P86" s="847"/>
      <c r="Q86" s="503"/>
      <c r="R86" s="503"/>
      <c r="S86" s="504"/>
      <c r="T86" s="504"/>
      <c r="U86" s="504"/>
      <c r="V86" s="504"/>
      <c r="W86" s="504"/>
      <c r="X86" s="504"/>
      <c r="Y86" s="504"/>
      <c r="Z86" s="504"/>
      <c r="AA86" s="504"/>
      <c r="AB86" s="504"/>
      <c r="AC86" s="504"/>
      <c r="AD86" s="504"/>
      <c r="AE86" s="504"/>
      <c r="AF86" s="504"/>
      <c r="AG86" s="504"/>
      <c r="AH86" s="504"/>
      <c r="AI86" s="504"/>
    </row>
    <row r="87" spans="1:35" s="420" customFormat="1" x14ac:dyDescent="0.2">
      <c r="A87" s="576" t="s">
        <v>1442</v>
      </c>
      <c r="B87" s="535"/>
      <c r="C87" s="527">
        <v>89</v>
      </c>
      <c r="D87" s="441"/>
      <c r="E87" s="441"/>
      <c r="F87" s="441"/>
      <c r="G87" s="441">
        <f>SUM(G88:G97)</f>
        <v>0</v>
      </c>
      <c r="H87" s="441"/>
      <c r="I87" s="441"/>
      <c r="J87" s="441">
        <f t="shared" ref="J87" si="37">SUM(J88:J97)</f>
        <v>0</v>
      </c>
      <c r="K87" s="441">
        <f>SUM(K88:K107)</f>
        <v>0</v>
      </c>
      <c r="L87" s="441">
        <f t="shared" ref="L87:M87" si="38">SUM(L88:L107)</f>
        <v>0</v>
      </c>
      <c r="M87" s="448">
        <f t="shared" si="38"/>
        <v>0</v>
      </c>
      <c r="N87" s="441"/>
      <c r="O87" s="441"/>
      <c r="P87" s="566" cm="1">
        <f t="array" ref="P87">SUMPRODUCT((P88:P97=$Y$2)*M88:M97)</f>
        <v>0</v>
      </c>
      <c r="Q87" s="503"/>
      <c r="R87" s="434" t="s">
        <v>1347</v>
      </c>
      <c r="S87" s="434" t="s">
        <v>1350</v>
      </c>
      <c r="T87" s="434" t="s">
        <v>144</v>
      </c>
      <c r="U87" s="504"/>
      <c r="V87" s="504"/>
      <c r="W87" s="1253" t="s">
        <v>1350</v>
      </c>
      <c r="X87" s="1246" t="s">
        <v>1344</v>
      </c>
      <c r="Y87" s="504"/>
      <c r="Z87" s="504"/>
      <c r="AA87" s="504"/>
      <c r="AB87" s="504"/>
      <c r="AC87" s="504"/>
      <c r="AD87" s="504"/>
      <c r="AE87" s="504"/>
      <c r="AF87" s="504"/>
      <c r="AG87" s="504"/>
      <c r="AH87" s="504"/>
      <c r="AI87" s="504"/>
    </row>
    <row r="88" spans="1:35" s="420" customFormat="1" outlineLevel="1" x14ac:dyDescent="0.2">
      <c r="A88" s="575"/>
      <c r="B88" s="490"/>
      <c r="C88" s="568">
        <v>90</v>
      </c>
      <c r="D88" s="456"/>
      <c r="E88" s="456"/>
      <c r="F88" s="448">
        <f>YEARFRAC(D88,E88)*12</f>
        <v>0</v>
      </c>
      <c r="G88" s="446"/>
      <c r="H88" s="846"/>
      <c r="I88" s="448" t="e">
        <f>_xlfn.IFS(H88=$Y$9,i.04156h!$E$10,H88=$Y$10,i.04156h!$E$11,H88=$Y$11,i.04156h!$E$12,H88=$Y$12,i.04156h!$E$13,H88=$Y$13,i.04156h!$E$14,H88=$Y$14,i.04156h!$E$15,H88=$Y$15,i.04156h!$E$16,H88=$Y$16,i.04156h!$E$17)</f>
        <v>#N/A</v>
      </c>
      <c r="J88" s="448">
        <f>IF(ISNA(I88),0,G88*I88)</f>
        <v>0</v>
      </c>
      <c r="K88" s="446"/>
      <c r="L88" s="447"/>
      <c r="M88" s="931">
        <f t="shared" si="13"/>
        <v>0</v>
      </c>
      <c r="N88" s="846"/>
      <c r="O88" s="846"/>
      <c r="P88" s="847"/>
      <c r="Q88" s="571" t="s">
        <v>1351</v>
      </c>
      <c r="R88" s="490">
        <f>SUMIFS(G88:G97,H88:H97,"="&amp;Q88)</f>
        <v>0</v>
      </c>
      <c r="S88" s="490">
        <f>SUMIFS(J88:J97,H88:H97,"="&amp;Q88)</f>
        <v>0</v>
      </c>
      <c r="T88" s="490">
        <f>SUMIFS(M88:M97,H88:H97,"="&amp;Q88)</f>
        <v>0</v>
      </c>
      <c r="U88" s="504"/>
      <c r="W88" s="1254"/>
      <c r="X88" s="1247"/>
      <c r="Y88" s="504"/>
      <c r="Z88" s="504"/>
      <c r="AA88" s="504"/>
      <c r="AB88" s="504"/>
      <c r="AC88" s="504"/>
      <c r="AD88" s="504"/>
      <c r="AE88" s="504"/>
      <c r="AF88" s="504"/>
      <c r="AG88" s="504"/>
      <c r="AH88" s="504"/>
      <c r="AI88" s="504"/>
    </row>
    <row r="89" spans="1:35" s="420" customFormat="1" outlineLevel="1" x14ac:dyDescent="0.2">
      <c r="A89" s="575"/>
      <c r="B89" s="490"/>
      <c r="C89" s="568">
        <v>91</v>
      </c>
      <c r="D89" s="456"/>
      <c r="E89" s="456"/>
      <c r="F89" s="448">
        <f t="shared" ref="F89:F97" si="39">YEARFRAC(D89,E89)*12</f>
        <v>0</v>
      </c>
      <c r="G89" s="446"/>
      <c r="H89" s="846"/>
      <c r="I89" s="448" t="e">
        <f>_xlfn.IFS(H89=$Y$9,i.04156h!$E$10,H89=$Y$10,i.04156h!$E$11,H89=$Y$11,i.04156h!$E$12,H89=$Y$12,i.04156h!$E$13,H89=$Y$13,i.04156h!$E$14,H89=$Y$14,i.04156h!$E$15,H89=$Y$15,i.04156h!$E$16,H89=$Y$16,i.04156h!$E$17)</f>
        <v>#N/A</v>
      </c>
      <c r="J89" s="448">
        <f t="shared" ref="J89:J97" si="40">IF(ISNA(I89),0,G89*I89)</f>
        <v>0</v>
      </c>
      <c r="K89" s="446"/>
      <c r="L89" s="447"/>
      <c r="M89" s="931">
        <f t="shared" si="13"/>
        <v>0</v>
      </c>
      <c r="N89" s="846"/>
      <c r="O89" s="846"/>
      <c r="P89" s="847"/>
      <c r="Q89" s="571" t="s">
        <v>1352</v>
      </c>
      <c r="R89" s="490">
        <f>SUMIFS(G88:G97,H88:H97,"="&amp;Q89)</f>
        <v>0</v>
      </c>
      <c r="S89" s="490">
        <f>SUMIFS(J88:J97,H88:H97,"="&amp;Q89)</f>
        <v>0</v>
      </c>
      <c r="T89" s="490">
        <f>SUMIFS(M88:M97,H88:H97,"="&amp;Q89)</f>
        <v>0</v>
      </c>
      <c r="U89" s="504"/>
      <c r="V89" s="497" t="s">
        <v>1180</v>
      </c>
      <c r="W89" s="572">
        <f>SUMIFS(J$88:J$97,$N$88:$N$97,"="&amp;$V89)</f>
        <v>0</v>
      </c>
      <c r="X89" s="572">
        <f>SUMIFS(K$88:K$97,$N$88:$N$97,"="&amp;$V89)</f>
        <v>0</v>
      </c>
      <c r="Y89" s="504"/>
      <c r="Z89" s="504"/>
      <c r="AA89" s="504"/>
      <c r="AB89" s="504"/>
      <c r="AC89" s="504"/>
      <c r="AD89" s="504"/>
      <c r="AE89" s="504"/>
      <c r="AF89" s="504"/>
      <c r="AG89" s="504"/>
      <c r="AH89" s="504"/>
      <c r="AI89" s="504"/>
    </row>
    <row r="90" spans="1:35" s="420" customFormat="1" outlineLevel="1" x14ac:dyDescent="0.2">
      <c r="A90" s="575"/>
      <c r="B90" s="490"/>
      <c r="C90" s="568">
        <v>92</v>
      </c>
      <c r="D90" s="456"/>
      <c r="E90" s="456"/>
      <c r="F90" s="448">
        <f t="shared" si="39"/>
        <v>0</v>
      </c>
      <c r="G90" s="446"/>
      <c r="H90" s="846"/>
      <c r="I90" s="448" t="e">
        <f>_xlfn.IFS(H90=$Y$9,i.04156h!$E$10,H90=$Y$10,i.04156h!$E$11,H90=$Y$11,i.04156h!$E$12,H90=$Y$12,i.04156h!$E$13,H90=$Y$13,i.04156h!$E$14,H90=$Y$14,i.04156h!$E$15,H90=$Y$15,i.04156h!$E$16,H90=$Y$16,i.04156h!$E$17)</f>
        <v>#N/A</v>
      </c>
      <c r="J90" s="448">
        <f t="shared" si="40"/>
        <v>0</v>
      </c>
      <c r="K90" s="446"/>
      <c r="L90" s="447"/>
      <c r="M90" s="931">
        <f t="shared" si="13"/>
        <v>0</v>
      </c>
      <c r="N90" s="846"/>
      <c r="O90" s="846"/>
      <c r="P90" s="847"/>
      <c r="Q90" s="571" t="s">
        <v>1353</v>
      </c>
      <c r="R90" s="490">
        <f>SUMIFS(G88:G97,H88:H97,"="&amp;Q90)</f>
        <v>0</v>
      </c>
      <c r="S90" s="490">
        <f>SUMIFS(J88:J97,H88:H97,"="&amp;Q90)</f>
        <v>0</v>
      </c>
      <c r="T90" s="490">
        <f>SUMIFS(M88:M97,H88:H97,"="&amp;Q90)</f>
        <v>0</v>
      </c>
      <c r="U90" s="504"/>
      <c r="V90" s="497" t="s">
        <v>1172</v>
      </c>
      <c r="W90" s="572">
        <f t="shared" ref="W90:X96" si="41">SUMIFS(J$88:J$97,$N$88:$N$97,"="&amp;$V90)</f>
        <v>0</v>
      </c>
      <c r="X90" s="572">
        <f t="shared" si="41"/>
        <v>0</v>
      </c>
      <c r="Y90" s="504"/>
      <c r="Z90" s="504"/>
      <c r="AA90" s="504"/>
      <c r="AB90" s="504"/>
      <c r="AC90" s="504"/>
      <c r="AD90" s="504"/>
      <c r="AE90" s="504"/>
      <c r="AF90" s="504"/>
      <c r="AG90" s="504"/>
      <c r="AH90" s="504"/>
      <c r="AI90" s="504"/>
    </row>
    <row r="91" spans="1:35" s="420" customFormat="1" outlineLevel="1" x14ac:dyDescent="0.2">
      <c r="A91" s="575"/>
      <c r="B91" s="490"/>
      <c r="C91" s="568">
        <v>93</v>
      </c>
      <c r="D91" s="456"/>
      <c r="E91" s="456"/>
      <c r="F91" s="448">
        <f t="shared" si="39"/>
        <v>0</v>
      </c>
      <c r="G91" s="446"/>
      <c r="H91" s="846"/>
      <c r="I91" s="448" t="e">
        <f>_xlfn.IFS(H91=$Y$9,i.04156h!$E$10,H91=$Y$10,i.04156h!$E$11,H91=$Y$11,i.04156h!$E$12,H91=$Y$12,i.04156h!$E$13,H91=$Y$13,i.04156h!$E$14,H91=$Y$14,i.04156h!$E$15,H91=$Y$15,i.04156h!$E$16,H91=$Y$16,i.04156h!$E$17)</f>
        <v>#N/A</v>
      </c>
      <c r="J91" s="448">
        <f t="shared" si="40"/>
        <v>0</v>
      </c>
      <c r="K91" s="446"/>
      <c r="L91" s="447"/>
      <c r="M91" s="931">
        <f t="shared" si="13"/>
        <v>0</v>
      </c>
      <c r="N91" s="846"/>
      <c r="O91" s="846"/>
      <c r="P91" s="847"/>
      <c r="Q91" s="571" t="s">
        <v>1354</v>
      </c>
      <c r="R91" s="490">
        <f>SUMIFS(G88:G97,H88:H97,"="&amp;Q91)</f>
        <v>0</v>
      </c>
      <c r="S91" s="490">
        <f>SUMIFS(J88:J97,H88:H97,"="&amp;Q91)</f>
        <v>0</v>
      </c>
      <c r="T91" s="490">
        <f>SUMIFS(M88:M97,H88:H97,"="&amp;Q91)</f>
        <v>0</v>
      </c>
      <c r="U91" s="504"/>
      <c r="V91" s="497" t="s">
        <v>872</v>
      </c>
      <c r="W91" s="572">
        <f t="shared" si="41"/>
        <v>0</v>
      </c>
      <c r="X91" s="572">
        <f t="shared" si="41"/>
        <v>0</v>
      </c>
      <c r="Y91" s="504"/>
      <c r="Z91" s="504"/>
      <c r="AA91" s="504"/>
      <c r="AB91" s="504"/>
      <c r="AC91" s="504"/>
      <c r="AD91" s="504"/>
      <c r="AE91" s="504"/>
      <c r="AF91" s="504"/>
      <c r="AG91" s="504"/>
      <c r="AH91" s="504"/>
      <c r="AI91" s="504"/>
    </row>
    <row r="92" spans="1:35" s="420" customFormat="1" outlineLevel="1" x14ac:dyDescent="0.2">
      <c r="A92" s="575"/>
      <c r="B92" s="490"/>
      <c r="C92" s="568">
        <v>94</v>
      </c>
      <c r="D92" s="456"/>
      <c r="E92" s="456"/>
      <c r="F92" s="448">
        <f t="shared" si="39"/>
        <v>0</v>
      </c>
      <c r="G92" s="446"/>
      <c r="H92" s="846"/>
      <c r="I92" s="448" t="e">
        <f>_xlfn.IFS(H92=$Y$9,i.04156h!$E$10,H92=$Y$10,i.04156h!$E$11,H92=$Y$11,i.04156h!$E$12,H92=$Y$12,i.04156h!$E$13,H92=$Y$13,i.04156h!$E$14,H92=$Y$14,i.04156h!$E$15,H92=$Y$15,i.04156h!$E$16,H92=$Y$16,i.04156h!$E$17)</f>
        <v>#N/A</v>
      </c>
      <c r="J92" s="448">
        <f t="shared" si="40"/>
        <v>0</v>
      </c>
      <c r="K92" s="446"/>
      <c r="L92" s="447"/>
      <c r="M92" s="931">
        <f t="shared" si="13"/>
        <v>0</v>
      </c>
      <c r="N92" s="846"/>
      <c r="O92" s="846"/>
      <c r="P92" s="847"/>
      <c r="Q92" s="573" t="s">
        <v>1355</v>
      </c>
      <c r="R92" s="490">
        <f>SUMIFS(G88:G97,H88:H97,"="&amp;Q92)</f>
        <v>0</v>
      </c>
      <c r="S92" s="490">
        <f>SUMIFS(J88:J97,H88:H97,"="&amp;Q92)</f>
        <v>0</v>
      </c>
      <c r="T92" s="490">
        <f>SUMIFS(M88:M97,H88:H97,"="&amp;Q92)</f>
        <v>0</v>
      </c>
      <c r="U92" s="504"/>
      <c r="V92" s="497" t="s">
        <v>1173</v>
      </c>
      <c r="W92" s="572">
        <f t="shared" si="41"/>
        <v>0</v>
      </c>
      <c r="X92" s="572">
        <f t="shared" si="41"/>
        <v>0</v>
      </c>
      <c r="Y92" s="504"/>
      <c r="Z92" s="504"/>
      <c r="AA92" s="504"/>
      <c r="AB92" s="504"/>
      <c r="AC92" s="504"/>
      <c r="AD92" s="504"/>
      <c r="AE92" s="504"/>
      <c r="AF92" s="504"/>
      <c r="AG92" s="504"/>
      <c r="AH92" s="504"/>
      <c r="AI92" s="504"/>
    </row>
    <row r="93" spans="1:35" s="420" customFormat="1" outlineLevel="1" x14ac:dyDescent="0.2">
      <c r="A93" s="575"/>
      <c r="B93" s="490"/>
      <c r="C93" s="568">
        <v>95</v>
      </c>
      <c r="D93" s="458"/>
      <c r="E93" s="458"/>
      <c r="F93" s="448">
        <f t="shared" si="39"/>
        <v>0</v>
      </c>
      <c r="G93" s="446"/>
      <c r="H93" s="846"/>
      <c r="I93" s="448" t="e">
        <f>_xlfn.IFS(H93=$Y$9,i.04156h!$E$10,H93=$Y$10,i.04156h!$E$11,H93=$Y$11,i.04156h!$E$12,H93=$Y$12,i.04156h!$E$13,H93=$Y$13,i.04156h!$E$14,H93=$Y$14,i.04156h!$E$15,H93=$Y$15,i.04156h!$E$16,H93=$Y$16,i.04156h!$E$17)</f>
        <v>#N/A</v>
      </c>
      <c r="J93" s="448">
        <f t="shared" si="40"/>
        <v>0</v>
      </c>
      <c r="K93" s="446"/>
      <c r="L93" s="447"/>
      <c r="M93" s="931">
        <f t="shared" si="13"/>
        <v>0</v>
      </c>
      <c r="N93" s="846"/>
      <c r="O93" s="846"/>
      <c r="P93" s="847"/>
      <c r="Q93" s="573" t="s">
        <v>1356</v>
      </c>
      <c r="R93" s="490">
        <f>SUMIFS(G88:G97,H88:H97,"="&amp;Q93)</f>
        <v>0</v>
      </c>
      <c r="S93" s="490">
        <f>SUMIFS(J88:J97,H88:H97,"="&amp;Q93)</f>
        <v>0</v>
      </c>
      <c r="T93" s="490">
        <f>SUMIFS(M88:M97,H88:H97,"="&amp;Q93)</f>
        <v>0</v>
      </c>
      <c r="U93" s="504"/>
      <c r="V93" s="497" t="s">
        <v>1174</v>
      </c>
      <c r="W93" s="572">
        <f t="shared" si="41"/>
        <v>0</v>
      </c>
      <c r="X93" s="572">
        <f t="shared" si="41"/>
        <v>0</v>
      </c>
      <c r="Y93" s="504"/>
      <c r="Z93" s="504"/>
      <c r="AA93" s="504"/>
      <c r="AB93" s="504"/>
      <c r="AC93" s="504"/>
      <c r="AD93" s="504"/>
      <c r="AE93" s="504"/>
      <c r="AF93" s="504"/>
      <c r="AG93" s="504"/>
      <c r="AH93" s="504"/>
      <c r="AI93" s="504"/>
    </row>
    <row r="94" spans="1:35" s="420" customFormat="1" outlineLevel="1" x14ac:dyDescent="0.2">
      <c r="A94" s="575"/>
      <c r="B94" s="490"/>
      <c r="C94" s="568">
        <v>96</v>
      </c>
      <c r="D94" s="458"/>
      <c r="E94" s="458"/>
      <c r="F94" s="448">
        <f t="shared" si="39"/>
        <v>0</v>
      </c>
      <c r="G94" s="446"/>
      <c r="H94" s="846"/>
      <c r="I94" s="448" t="e">
        <f>_xlfn.IFS(H94=$Y$9,i.04156h!$E$10,H94=$Y$10,i.04156h!$E$11,H94=$Y$11,i.04156h!$E$12,H94=$Y$12,i.04156h!$E$13,H94=$Y$13,i.04156h!$E$14,H94=$Y$14,i.04156h!$E$15,H94=$Y$15,i.04156h!$E$16,H94=$Y$16,i.04156h!$E$17)</f>
        <v>#N/A</v>
      </c>
      <c r="J94" s="448">
        <f t="shared" si="40"/>
        <v>0</v>
      </c>
      <c r="K94" s="446"/>
      <c r="L94" s="447"/>
      <c r="M94" s="931">
        <f t="shared" si="13"/>
        <v>0</v>
      </c>
      <c r="N94" s="846"/>
      <c r="O94" s="846"/>
      <c r="P94" s="847"/>
      <c r="Q94" s="573" t="s">
        <v>1357</v>
      </c>
      <c r="R94" s="490">
        <f>SUMIFS(G88:G97,H88:H97,"="&amp;Q94)</f>
        <v>0</v>
      </c>
      <c r="S94" s="490">
        <f>SUMIFS(J88:J97,H88:H97,"="&amp;Q94)</f>
        <v>0</v>
      </c>
      <c r="T94" s="490">
        <f>SUMIFS(M88:M97,H88:H97,"="&amp;Q94)</f>
        <v>0</v>
      </c>
      <c r="U94" s="504"/>
      <c r="V94" s="497" t="s">
        <v>1175</v>
      </c>
      <c r="W94" s="572">
        <f t="shared" si="41"/>
        <v>0</v>
      </c>
      <c r="X94" s="572">
        <f t="shared" si="41"/>
        <v>0</v>
      </c>
      <c r="Y94" s="504"/>
      <c r="Z94" s="504"/>
      <c r="AA94" s="504"/>
      <c r="AB94" s="504"/>
      <c r="AC94" s="504"/>
      <c r="AD94" s="504"/>
      <c r="AE94" s="504"/>
      <c r="AF94" s="504"/>
      <c r="AG94" s="504"/>
      <c r="AH94" s="504"/>
      <c r="AI94" s="504"/>
    </row>
    <row r="95" spans="1:35" s="420" customFormat="1" outlineLevel="1" x14ac:dyDescent="0.2">
      <c r="A95" s="575"/>
      <c r="B95" s="490"/>
      <c r="C95" s="568">
        <v>97</v>
      </c>
      <c r="D95" s="458"/>
      <c r="E95" s="458"/>
      <c r="F95" s="448">
        <f t="shared" si="39"/>
        <v>0</v>
      </c>
      <c r="G95" s="446"/>
      <c r="H95" s="846"/>
      <c r="I95" s="448" t="e">
        <f>_xlfn.IFS(H95=$Y$9,i.04156h!$E$10,H95=$Y$10,i.04156h!$E$11,H95=$Y$11,i.04156h!$E$12,H95=$Y$12,i.04156h!$E$13,H95=$Y$13,i.04156h!$E$14,H95=$Y$14,i.04156h!$E$15,H95=$Y$15,i.04156h!$E$16,H95=$Y$16,i.04156h!$E$17)</f>
        <v>#N/A</v>
      </c>
      <c r="J95" s="448">
        <f t="shared" si="40"/>
        <v>0</v>
      </c>
      <c r="K95" s="446"/>
      <c r="L95" s="447"/>
      <c r="M95" s="931">
        <f t="shared" si="13"/>
        <v>0</v>
      </c>
      <c r="N95" s="846"/>
      <c r="O95" s="846"/>
      <c r="P95" s="847"/>
      <c r="Q95" s="571" t="s">
        <v>1358</v>
      </c>
      <c r="R95" s="490">
        <f>SUMIFS(G88:G97,H88:H97,"="&amp;Q95)</f>
        <v>0</v>
      </c>
      <c r="S95" s="490">
        <f>SUMIFS(J88:J97,H88:H97,"="&amp;Q95)</f>
        <v>0</v>
      </c>
      <c r="T95" s="490">
        <f>SUMIFS(M88:M97,H88:H97,"="&amp;Q95)</f>
        <v>0</v>
      </c>
      <c r="U95" s="504"/>
      <c r="V95" s="497" t="s">
        <v>1176</v>
      </c>
      <c r="W95" s="572">
        <f t="shared" si="41"/>
        <v>0</v>
      </c>
      <c r="X95" s="572">
        <f t="shared" si="41"/>
        <v>0</v>
      </c>
      <c r="Y95" s="504"/>
      <c r="Z95" s="504"/>
      <c r="AA95" s="504"/>
      <c r="AB95" s="504"/>
      <c r="AC95" s="504"/>
      <c r="AD95" s="504"/>
      <c r="AE95" s="504"/>
      <c r="AF95" s="504"/>
      <c r="AG95" s="504"/>
      <c r="AH95" s="504"/>
      <c r="AI95" s="504"/>
    </row>
    <row r="96" spans="1:35" s="420" customFormat="1" outlineLevel="1" x14ac:dyDescent="0.2">
      <c r="A96" s="575"/>
      <c r="B96" s="490"/>
      <c r="C96" s="568">
        <v>98</v>
      </c>
      <c r="D96" s="458"/>
      <c r="E96" s="458"/>
      <c r="F96" s="448">
        <f t="shared" si="39"/>
        <v>0</v>
      </c>
      <c r="G96" s="446"/>
      <c r="H96" s="846"/>
      <c r="I96" s="448" t="e">
        <f>_xlfn.IFS(H96=$Y$9,i.04156h!$E$10,H96=$Y$10,i.04156h!$E$11,H96=$Y$11,i.04156h!$E$12,H96=$Y$12,i.04156h!$E$13,H96=$Y$13,i.04156h!$E$14,H96=$Y$14,i.04156h!$E$15,H96=$Y$15,i.04156h!$E$16,H96=$Y$16,i.04156h!$E$17)</f>
        <v>#N/A</v>
      </c>
      <c r="J96" s="448">
        <f t="shared" si="40"/>
        <v>0</v>
      </c>
      <c r="K96" s="446"/>
      <c r="L96" s="447"/>
      <c r="M96" s="931">
        <f t="shared" si="13"/>
        <v>0</v>
      </c>
      <c r="N96" s="846"/>
      <c r="O96" s="846"/>
      <c r="P96" s="847"/>
      <c r="Q96" s="573" t="s">
        <v>1359</v>
      </c>
      <c r="R96" s="490">
        <f>SUMIFS(G88:G97,H88:H97,"="&amp;Q96)</f>
        <v>0</v>
      </c>
      <c r="S96" s="490">
        <f>SUMIFS(J88:J97,H88:H97,"="&amp;R96)</f>
        <v>0</v>
      </c>
      <c r="T96" s="490">
        <f>SUMIFS(M88:M97,H88:H97,"="&amp;S96)</f>
        <v>0</v>
      </c>
      <c r="U96" s="504"/>
      <c r="V96" s="497" t="s">
        <v>1177</v>
      </c>
      <c r="W96" s="572">
        <f t="shared" si="41"/>
        <v>0</v>
      </c>
      <c r="X96" s="572">
        <f t="shared" si="41"/>
        <v>0</v>
      </c>
      <c r="Y96" s="504"/>
      <c r="Z96" s="504"/>
      <c r="AA96" s="504"/>
      <c r="AB96" s="504"/>
      <c r="AC96" s="504"/>
      <c r="AD96" s="504"/>
      <c r="AE96" s="504"/>
      <c r="AF96" s="504"/>
      <c r="AG96" s="504"/>
      <c r="AH96" s="504"/>
      <c r="AI96" s="504"/>
    </row>
    <row r="97" spans="1:35" s="420" customFormat="1" ht="13.5" outlineLevel="1" thickBot="1" x14ac:dyDescent="0.25">
      <c r="A97" s="575"/>
      <c r="B97" s="490"/>
      <c r="C97" s="568">
        <v>99</v>
      </c>
      <c r="D97" s="458"/>
      <c r="E97" s="458"/>
      <c r="F97" s="448">
        <f t="shared" si="39"/>
        <v>0</v>
      </c>
      <c r="G97" s="446"/>
      <c r="H97" s="846"/>
      <c r="I97" s="448" t="e">
        <f>_xlfn.IFS(H97=$Y$9,i.04156h!$E$10,H97=$Y$10,i.04156h!$E$11,H97=$Y$11,i.04156h!$E$12,H97=$Y$12,i.04156h!$E$13,H97=$Y$13,i.04156h!$E$14,H97=$Y$14,i.04156h!$E$15,H97=$Y$15,i.04156h!$E$16,H97=$Y$16,i.04156h!$E$17)</f>
        <v>#N/A</v>
      </c>
      <c r="J97" s="448">
        <f t="shared" si="40"/>
        <v>0</v>
      </c>
      <c r="K97" s="446"/>
      <c r="L97" s="447"/>
      <c r="M97" s="931">
        <f t="shared" ref="M97" si="42">+J97+K97+L97</f>
        <v>0</v>
      </c>
      <c r="N97" s="846"/>
      <c r="O97" s="846"/>
      <c r="P97" s="847"/>
      <c r="Q97" s="503"/>
      <c r="R97" s="503"/>
      <c r="S97" s="504"/>
      <c r="T97" s="504"/>
      <c r="U97" s="504"/>
      <c r="V97" s="504"/>
      <c r="W97" s="504"/>
      <c r="X97" s="504"/>
      <c r="Y97" s="504"/>
      <c r="Z97" s="504"/>
      <c r="AA97" s="504"/>
      <c r="AB97" s="504"/>
      <c r="AC97" s="504"/>
      <c r="AD97" s="504"/>
      <c r="AE97" s="504"/>
      <c r="AF97" s="504"/>
      <c r="AG97" s="504"/>
      <c r="AH97" s="504"/>
      <c r="AI97" s="504"/>
    </row>
    <row r="98" spans="1:35" s="420" customFormat="1" ht="25.5" x14ac:dyDescent="0.2">
      <c r="A98" s="577" t="s">
        <v>1443</v>
      </c>
      <c r="B98" s="535"/>
      <c r="C98" s="527">
        <v>100</v>
      </c>
      <c r="D98" s="441"/>
      <c r="E98" s="441"/>
      <c r="F98" s="441"/>
      <c r="G98" s="441">
        <f>SUM(G99:G108)</f>
        <v>0</v>
      </c>
      <c r="H98" s="441"/>
      <c r="I98" s="441"/>
      <c r="J98" s="441">
        <f t="shared" ref="J98" si="43">SUM(J99:J108)</f>
        <v>0</v>
      </c>
      <c r="K98" s="441">
        <f>SUM(K99:K118)</f>
        <v>0</v>
      </c>
      <c r="L98" s="441">
        <f t="shared" ref="L98:M98" si="44">SUM(L99:L118)</f>
        <v>0</v>
      </c>
      <c r="M98" s="448">
        <f t="shared" si="44"/>
        <v>0</v>
      </c>
      <c r="N98" s="441"/>
      <c r="O98" s="441"/>
      <c r="P98" s="566" cm="1">
        <f t="array" ref="P98">SUMPRODUCT((P99:P108=$Y$2)*M99:M108)</f>
        <v>0</v>
      </c>
      <c r="Q98" s="503"/>
      <c r="R98" s="434" t="s">
        <v>1347</v>
      </c>
      <c r="S98" s="434" t="s">
        <v>1350</v>
      </c>
      <c r="T98" s="434" t="s">
        <v>144</v>
      </c>
      <c r="U98" s="504"/>
      <c r="V98" s="504"/>
      <c r="W98" s="1253" t="s">
        <v>1350</v>
      </c>
      <c r="X98" s="1246" t="s">
        <v>1344</v>
      </c>
      <c r="Y98" s="504"/>
      <c r="Z98" s="504"/>
      <c r="AA98" s="504"/>
      <c r="AB98" s="504"/>
      <c r="AC98" s="504"/>
      <c r="AD98" s="504"/>
      <c r="AE98" s="504"/>
      <c r="AF98" s="504"/>
      <c r="AG98" s="504"/>
      <c r="AH98" s="504"/>
      <c r="AI98" s="504"/>
    </row>
    <row r="99" spans="1:35" s="420" customFormat="1" outlineLevel="1" x14ac:dyDescent="0.2">
      <c r="A99" s="575"/>
      <c r="B99" s="490"/>
      <c r="C99" s="568">
        <v>101</v>
      </c>
      <c r="D99" s="456"/>
      <c r="E99" s="456"/>
      <c r="F99" s="448">
        <f>YEARFRAC(D99,E99)*12</f>
        <v>0</v>
      </c>
      <c r="G99" s="446"/>
      <c r="H99" s="846"/>
      <c r="I99" s="448" t="e">
        <f>_xlfn.IFS(H99=$Y$9,i.04156h!$E$10,H99=$Y$10,i.04156h!$E$11,H99=$Y$11,i.04156h!$E$12,H99=$Y$12,i.04156h!$E$13,H99=$Y$13,i.04156h!$E$14,H99=$Y$14,i.04156h!$E$15,H99=$Y$15,i.04156h!$E$16,H99=$Y$16,i.04156h!$E$17)</f>
        <v>#N/A</v>
      </c>
      <c r="J99" s="448">
        <f>IF(ISNA(I99),0,G99*I99)</f>
        <v>0</v>
      </c>
      <c r="K99" s="446"/>
      <c r="L99" s="447"/>
      <c r="M99" s="931">
        <f t="shared" ref="M99:M108" si="45">+J99+K99+L99</f>
        <v>0</v>
      </c>
      <c r="N99" s="846"/>
      <c r="O99" s="846"/>
      <c r="P99" s="847"/>
      <c r="Q99" s="571" t="s">
        <v>1351</v>
      </c>
      <c r="R99" s="490">
        <f>SUMIFS(G99:G108,H99:H108,"="&amp;Q99)</f>
        <v>0</v>
      </c>
      <c r="S99" s="490">
        <f>SUMIFS(J99:J108,H99:H108,"="&amp;Q99)</f>
        <v>0</v>
      </c>
      <c r="T99" s="490">
        <f>SUMIFS(M99:M108,H99:H108,"="&amp;Q99)</f>
        <v>0</v>
      </c>
      <c r="U99" s="504"/>
      <c r="W99" s="1254"/>
      <c r="X99" s="1247"/>
      <c r="Y99" s="504"/>
      <c r="Z99" s="504"/>
      <c r="AA99" s="504"/>
      <c r="AB99" s="504"/>
      <c r="AC99" s="504"/>
      <c r="AD99" s="504"/>
      <c r="AE99" s="504"/>
      <c r="AF99" s="504"/>
      <c r="AG99" s="504"/>
      <c r="AH99" s="504"/>
      <c r="AI99" s="504"/>
    </row>
    <row r="100" spans="1:35" s="420" customFormat="1" outlineLevel="1" x14ac:dyDescent="0.2">
      <c r="A100" s="575"/>
      <c r="B100" s="490"/>
      <c r="C100" s="568">
        <v>102</v>
      </c>
      <c r="D100" s="456"/>
      <c r="E100" s="456"/>
      <c r="F100" s="448">
        <f t="shared" ref="F100:F108" si="46">YEARFRAC(D100,E100)*12</f>
        <v>0</v>
      </c>
      <c r="G100" s="446"/>
      <c r="H100" s="846"/>
      <c r="I100" s="448" t="e">
        <f>_xlfn.IFS(H100=$Y$9,i.04156h!$E$10,H100=$Y$10,i.04156h!$E$11,H100=$Y$11,i.04156h!$E$12,H100=$Y$12,i.04156h!$E$13,H100=$Y$13,i.04156h!$E$14,H100=$Y$14,i.04156h!$E$15,H100=$Y$15,i.04156h!$E$16,H100=$Y$16,i.04156h!$E$17)</f>
        <v>#N/A</v>
      </c>
      <c r="J100" s="448">
        <f t="shared" ref="J100:J108" si="47">IF(ISNA(I100),0,G100*I100)</f>
        <v>0</v>
      </c>
      <c r="K100" s="446"/>
      <c r="L100" s="447"/>
      <c r="M100" s="931">
        <f t="shared" si="45"/>
        <v>0</v>
      </c>
      <c r="N100" s="846"/>
      <c r="O100" s="846"/>
      <c r="P100" s="847"/>
      <c r="Q100" s="571" t="s">
        <v>1352</v>
      </c>
      <c r="R100" s="490">
        <f>SUMIFS(G99:G108,H99:H108,"="&amp;Q100)</f>
        <v>0</v>
      </c>
      <c r="S100" s="490">
        <f>SUMIFS(J99:J108,H99:H108,"="&amp;Q100)</f>
        <v>0</v>
      </c>
      <c r="T100" s="490">
        <f>SUMIFS(M99:M108,H99:H108,"="&amp;Q100)</f>
        <v>0</v>
      </c>
      <c r="U100" s="504"/>
      <c r="V100" s="497" t="s">
        <v>1180</v>
      </c>
      <c r="W100" s="572">
        <f>SUMIFS(J$99:J$108,$N$99:$N$108,"="&amp;$V100)</f>
        <v>0</v>
      </c>
      <c r="X100" s="572">
        <f>SUMIFS(K$99:K$108,$N$99:$N$108,"="&amp;$V100)</f>
        <v>0</v>
      </c>
      <c r="Y100" s="504"/>
      <c r="Z100" s="504"/>
      <c r="AA100" s="504"/>
      <c r="AB100" s="504"/>
      <c r="AC100" s="504"/>
      <c r="AD100" s="504"/>
      <c r="AE100" s="504"/>
      <c r="AF100" s="504"/>
      <c r="AG100" s="504"/>
      <c r="AH100" s="504"/>
      <c r="AI100" s="504"/>
    </row>
    <row r="101" spans="1:35" s="420" customFormat="1" outlineLevel="1" x14ac:dyDescent="0.2">
      <c r="A101" s="575"/>
      <c r="B101" s="490"/>
      <c r="C101" s="568">
        <v>103</v>
      </c>
      <c r="D101" s="456"/>
      <c r="E101" s="456"/>
      <c r="F101" s="448">
        <f t="shared" si="46"/>
        <v>0</v>
      </c>
      <c r="G101" s="446"/>
      <c r="H101" s="846"/>
      <c r="I101" s="448" t="e">
        <f>_xlfn.IFS(H101=$Y$9,i.04156h!$E$10,H101=$Y$10,i.04156h!$E$11,H101=$Y$11,i.04156h!$E$12,H101=$Y$12,i.04156h!$E$13,H101=$Y$13,i.04156h!$E$14,H101=$Y$14,i.04156h!$E$15,H101=$Y$15,i.04156h!$E$16,H101=$Y$16,i.04156h!$E$17)</f>
        <v>#N/A</v>
      </c>
      <c r="J101" s="448">
        <f t="shared" si="47"/>
        <v>0</v>
      </c>
      <c r="K101" s="446"/>
      <c r="L101" s="447"/>
      <c r="M101" s="931">
        <f t="shared" si="45"/>
        <v>0</v>
      </c>
      <c r="N101" s="846"/>
      <c r="O101" s="846"/>
      <c r="P101" s="847"/>
      <c r="Q101" s="571" t="s">
        <v>1353</v>
      </c>
      <c r="R101" s="490">
        <f>SUMIFS(G99:G108,H99:H108,"="&amp;Q101)</f>
        <v>0</v>
      </c>
      <c r="S101" s="490">
        <f>SUMIFS(J99:J108,H99:H108,"="&amp;Q101)</f>
        <v>0</v>
      </c>
      <c r="T101" s="490">
        <f>SUMIFS(M99:M108,H99:H108,"="&amp;Q101)</f>
        <v>0</v>
      </c>
      <c r="U101" s="504"/>
      <c r="V101" s="497" t="s">
        <v>1172</v>
      </c>
      <c r="W101" s="572">
        <f t="shared" ref="W101:X107" si="48">SUMIFS(J$99:J$108,$N$99:$N$108,"="&amp;$V101)</f>
        <v>0</v>
      </c>
      <c r="X101" s="572">
        <f t="shared" si="48"/>
        <v>0</v>
      </c>
      <c r="Y101" s="504"/>
      <c r="Z101" s="504"/>
      <c r="AA101" s="504"/>
      <c r="AB101" s="504"/>
      <c r="AC101" s="504"/>
      <c r="AD101" s="504"/>
      <c r="AE101" s="504"/>
      <c r="AF101" s="504"/>
      <c r="AG101" s="504"/>
      <c r="AH101" s="504"/>
      <c r="AI101" s="504"/>
    </row>
    <row r="102" spans="1:35" s="420" customFormat="1" outlineLevel="1" x14ac:dyDescent="0.2">
      <c r="A102" s="575"/>
      <c r="B102" s="490"/>
      <c r="C102" s="568">
        <v>104</v>
      </c>
      <c r="D102" s="456"/>
      <c r="E102" s="456"/>
      <c r="F102" s="448">
        <f t="shared" si="46"/>
        <v>0</v>
      </c>
      <c r="G102" s="446"/>
      <c r="H102" s="846"/>
      <c r="I102" s="448" t="e">
        <f>_xlfn.IFS(H102=$Y$9,i.04156h!$E$10,H102=$Y$10,i.04156h!$E$11,H102=$Y$11,i.04156h!$E$12,H102=$Y$12,i.04156h!$E$13,H102=$Y$13,i.04156h!$E$14,H102=$Y$14,i.04156h!$E$15,H102=$Y$15,i.04156h!$E$16,H102=$Y$16,i.04156h!$E$17)</f>
        <v>#N/A</v>
      </c>
      <c r="J102" s="448">
        <f t="shared" si="47"/>
        <v>0</v>
      </c>
      <c r="K102" s="446"/>
      <c r="L102" s="447"/>
      <c r="M102" s="931">
        <f t="shared" si="45"/>
        <v>0</v>
      </c>
      <c r="N102" s="846"/>
      <c r="O102" s="846"/>
      <c r="P102" s="847"/>
      <c r="Q102" s="571" t="s">
        <v>1354</v>
      </c>
      <c r="R102" s="490">
        <f>SUMIFS(G99:G108,H99:H108,"="&amp;Q102)</f>
        <v>0</v>
      </c>
      <c r="S102" s="490">
        <f>SUMIFS(J99:J108,H99:H108,"="&amp;Q102)</f>
        <v>0</v>
      </c>
      <c r="T102" s="490">
        <f>SUMIFS(M99:M108,H99:H108,"="&amp;Q102)</f>
        <v>0</v>
      </c>
      <c r="U102" s="504"/>
      <c r="V102" s="497" t="s">
        <v>872</v>
      </c>
      <c r="W102" s="572">
        <f t="shared" si="48"/>
        <v>0</v>
      </c>
      <c r="X102" s="572">
        <f t="shared" si="48"/>
        <v>0</v>
      </c>
      <c r="Y102" s="504"/>
      <c r="Z102" s="504"/>
      <c r="AA102" s="504"/>
      <c r="AB102" s="504"/>
      <c r="AC102" s="504"/>
      <c r="AD102" s="504"/>
      <c r="AE102" s="504"/>
      <c r="AF102" s="504"/>
      <c r="AG102" s="504"/>
      <c r="AH102" s="504"/>
      <c r="AI102" s="504"/>
    </row>
    <row r="103" spans="1:35" s="420" customFormat="1" outlineLevel="1" x14ac:dyDescent="0.2">
      <c r="A103" s="575"/>
      <c r="B103" s="490"/>
      <c r="C103" s="568">
        <v>105</v>
      </c>
      <c r="D103" s="456"/>
      <c r="E103" s="456"/>
      <c r="F103" s="448">
        <f t="shared" si="46"/>
        <v>0</v>
      </c>
      <c r="G103" s="446"/>
      <c r="H103" s="846"/>
      <c r="I103" s="448" t="e">
        <f>_xlfn.IFS(H103=$Y$9,i.04156h!$E$10,H103=$Y$10,i.04156h!$E$11,H103=$Y$11,i.04156h!$E$12,H103=$Y$12,i.04156h!$E$13,H103=$Y$13,i.04156h!$E$14,H103=$Y$14,i.04156h!$E$15,H103=$Y$15,i.04156h!$E$16,H103=$Y$16,i.04156h!$E$17)</f>
        <v>#N/A</v>
      </c>
      <c r="J103" s="448">
        <f t="shared" si="47"/>
        <v>0</v>
      </c>
      <c r="K103" s="446"/>
      <c r="L103" s="447"/>
      <c r="M103" s="931">
        <f t="shared" si="45"/>
        <v>0</v>
      </c>
      <c r="N103" s="846"/>
      <c r="O103" s="846"/>
      <c r="P103" s="847"/>
      <c r="Q103" s="573" t="s">
        <v>1355</v>
      </c>
      <c r="R103" s="490">
        <f>SUMIFS(G99:G108,H99:H108,"="&amp;Q103)</f>
        <v>0</v>
      </c>
      <c r="S103" s="490">
        <f>SUMIFS(J99:J108,H99:H108,"="&amp;Q103)</f>
        <v>0</v>
      </c>
      <c r="T103" s="490">
        <f>SUMIFS(M99:M108,H99:H108,"="&amp;Q103)</f>
        <v>0</v>
      </c>
      <c r="U103" s="504"/>
      <c r="V103" s="497" t="s">
        <v>1173</v>
      </c>
      <c r="W103" s="572">
        <f t="shared" si="48"/>
        <v>0</v>
      </c>
      <c r="X103" s="572">
        <f t="shared" si="48"/>
        <v>0</v>
      </c>
      <c r="Y103" s="504"/>
      <c r="Z103" s="504"/>
      <c r="AA103" s="504"/>
      <c r="AB103" s="504"/>
      <c r="AC103" s="504"/>
      <c r="AD103" s="504"/>
      <c r="AE103" s="504"/>
      <c r="AF103" s="504"/>
      <c r="AG103" s="504"/>
      <c r="AH103" s="504"/>
      <c r="AI103" s="504"/>
    </row>
    <row r="104" spans="1:35" s="420" customFormat="1" outlineLevel="1" x14ac:dyDescent="0.2">
      <c r="A104" s="575"/>
      <c r="B104" s="490"/>
      <c r="C104" s="568">
        <v>106</v>
      </c>
      <c r="D104" s="458"/>
      <c r="E104" s="458"/>
      <c r="F104" s="448">
        <f t="shared" si="46"/>
        <v>0</v>
      </c>
      <c r="G104" s="446"/>
      <c r="H104" s="846"/>
      <c r="I104" s="448" t="e">
        <f>_xlfn.IFS(H104=$Y$9,i.04156h!$E$10,H104=$Y$10,i.04156h!$E$11,H104=$Y$11,i.04156h!$E$12,H104=$Y$12,i.04156h!$E$13,H104=$Y$13,i.04156h!$E$14,H104=$Y$14,i.04156h!$E$15,H104=$Y$15,i.04156h!$E$16,H104=$Y$16,i.04156h!$E$17)</f>
        <v>#N/A</v>
      </c>
      <c r="J104" s="448">
        <f t="shared" si="47"/>
        <v>0</v>
      </c>
      <c r="K104" s="446"/>
      <c r="L104" s="447"/>
      <c r="M104" s="931">
        <f t="shared" si="45"/>
        <v>0</v>
      </c>
      <c r="N104" s="846"/>
      <c r="O104" s="846"/>
      <c r="P104" s="847"/>
      <c r="Q104" s="573" t="s">
        <v>1356</v>
      </c>
      <c r="R104" s="490">
        <f>SUMIFS(G99:G108,H99:H108,"="&amp;Q104)</f>
        <v>0</v>
      </c>
      <c r="S104" s="490">
        <f>SUMIFS(J99:J108,H99:H108,"="&amp;Q104)</f>
        <v>0</v>
      </c>
      <c r="T104" s="490">
        <f>SUMIFS(M99:M108,H99:H108,"="&amp;Q104)</f>
        <v>0</v>
      </c>
      <c r="U104" s="504"/>
      <c r="V104" s="497" t="s">
        <v>1174</v>
      </c>
      <c r="W104" s="572">
        <f t="shared" si="48"/>
        <v>0</v>
      </c>
      <c r="X104" s="572">
        <f t="shared" si="48"/>
        <v>0</v>
      </c>
      <c r="Y104" s="504"/>
      <c r="Z104" s="504"/>
      <c r="AA104" s="504"/>
      <c r="AB104" s="504"/>
      <c r="AC104" s="504"/>
      <c r="AD104" s="504"/>
      <c r="AE104" s="504"/>
      <c r="AF104" s="504"/>
      <c r="AG104" s="504"/>
      <c r="AH104" s="504"/>
      <c r="AI104" s="504"/>
    </row>
    <row r="105" spans="1:35" s="420" customFormat="1" outlineLevel="1" x14ac:dyDescent="0.2">
      <c r="A105" s="575"/>
      <c r="B105" s="490"/>
      <c r="C105" s="568">
        <v>107</v>
      </c>
      <c r="D105" s="458"/>
      <c r="E105" s="458"/>
      <c r="F105" s="448">
        <f t="shared" si="46"/>
        <v>0</v>
      </c>
      <c r="G105" s="446"/>
      <c r="H105" s="846"/>
      <c r="I105" s="448" t="e">
        <f>_xlfn.IFS(H105=$Y$9,i.04156h!$E$10,H105=$Y$10,i.04156h!$E$11,H105=$Y$11,i.04156h!$E$12,H105=$Y$12,i.04156h!$E$13,H105=$Y$13,i.04156h!$E$14,H105=$Y$14,i.04156h!$E$15,H105=$Y$15,i.04156h!$E$16,H105=$Y$16,i.04156h!$E$17)</f>
        <v>#N/A</v>
      </c>
      <c r="J105" s="448">
        <f t="shared" si="47"/>
        <v>0</v>
      </c>
      <c r="K105" s="446"/>
      <c r="L105" s="447"/>
      <c r="M105" s="931">
        <f t="shared" si="45"/>
        <v>0</v>
      </c>
      <c r="N105" s="846"/>
      <c r="O105" s="846"/>
      <c r="P105" s="847"/>
      <c r="Q105" s="573" t="s">
        <v>1357</v>
      </c>
      <c r="R105" s="490">
        <f>SUMIFS(G99:G108,H99:H108,"="&amp;Q105)</f>
        <v>0</v>
      </c>
      <c r="S105" s="490">
        <f>SUMIFS(J99:J108,H99:H108,"="&amp;Q105)</f>
        <v>0</v>
      </c>
      <c r="T105" s="490">
        <f>SUMIFS(M99:M108,H99:H108,"="&amp;Q105)</f>
        <v>0</v>
      </c>
      <c r="U105" s="504"/>
      <c r="V105" s="497" t="s">
        <v>1175</v>
      </c>
      <c r="W105" s="572">
        <f t="shared" si="48"/>
        <v>0</v>
      </c>
      <c r="X105" s="572">
        <f t="shared" si="48"/>
        <v>0</v>
      </c>
      <c r="Y105" s="504"/>
      <c r="Z105" s="504"/>
      <c r="AA105" s="504"/>
      <c r="AB105" s="504"/>
      <c r="AC105" s="504"/>
      <c r="AD105" s="504"/>
      <c r="AE105" s="504"/>
      <c r="AF105" s="504"/>
      <c r="AG105" s="504"/>
      <c r="AH105" s="504"/>
      <c r="AI105" s="504"/>
    </row>
    <row r="106" spans="1:35" s="420" customFormat="1" outlineLevel="1" x14ac:dyDescent="0.2">
      <c r="A106" s="575"/>
      <c r="B106" s="490"/>
      <c r="C106" s="568">
        <v>108</v>
      </c>
      <c r="D106" s="458"/>
      <c r="E106" s="458"/>
      <c r="F106" s="448">
        <f t="shared" si="46"/>
        <v>0</v>
      </c>
      <c r="G106" s="446"/>
      <c r="H106" s="846"/>
      <c r="I106" s="448" t="e">
        <f>_xlfn.IFS(H106=$Y$9,i.04156h!$E$10,H106=$Y$10,i.04156h!$E$11,H106=$Y$11,i.04156h!$E$12,H106=$Y$12,i.04156h!$E$13,H106=$Y$13,i.04156h!$E$14,H106=$Y$14,i.04156h!$E$15,H106=$Y$15,i.04156h!$E$16,H106=$Y$16,i.04156h!$E$17)</f>
        <v>#N/A</v>
      </c>
      <c r="J106" s="448">
        <f t="shared" si="47"/>
        <v>0</v>
      </c>
      <c r="K106" s="446"/>
      <c r="L106" s="447"/>
      <c r="M106" s="931">
        <f t="shared" si="45"/>
        <v>0</v>
      </c>
      <c r="N106" s="846"/>
      <c r="O106" s="846"/>
      <c r="P106" s="847"/>
      <c r="Q106" s="571" t="s">
        <v>1358</v>
      </c>
      <c r="R106" s="490">
        <f>SUMIFS(G99:G108,H99:H108,"="&amp;Q106)</f>
        <v>0</v>
      </c>
      <c r="S106" s="490">
        <f>SUMIFS(J99:J108,H99:H108,"="&amp;Q106)</f>
        <v>0</v>
      </c>
      <c r="T106" s="490">
        <f>SUMIFS(M99:M108,H99:H108,"="&amp;Q106)</f>
        <v>0</v>
      </c>
      <c r="U106" s="504"/>
      <c r="V106" s="497" t="s">
        <v>1176</v>
      </c>
      <c r="W106" s="572">
        <f t="shared" si="48"/>
        <v>0</v>
      </c>
      <c r="X106" s="572">
        <f t="shared" si="48"/>
        <v>0</v>
      </c>
      <c r="Y106" s="504"/>
      <c r="Z106" s="504"/>
      <c r="AA106" s="504"/>
      <c r="AB106" s="504"/>
      <c r="AC106" s="504"/>
      <c r="AD106" s="504"/>
      <c r="AE106" s="504"/>
      <c r="AF106" s="504"/>
      <c r="AG106" s="504"/>
      <c r="AH106" s="504"/>
      <c r="AI106" s="504"/>
    </row>
    <row r="107" spans="1:35" s="420" customFormat="1" outlineLevel="1" x14ac:dyDescent="0.2">
      <c r="A107" s="575"/>
      <c r="B107" s="490"/>
      <c r="C107" s="568">
        <v>109</v>
      </c>
      <c r="D107" s="458"/>
      <c r="E107" s="458"/>
      <c r="F107" s="448">
        <f t="shared" si="46"/>
        <v>0</v>
      </c>
      <c r="G107" s="446"/>
      <c r="H107" s="846"/>
      <c r="I107" s="448" t="e">
        <f>_xlfn.IFS(H107=$Y$9,i.04156h!$E$10,H107=$Y$10,i.04156h!$E$11,H107=$Y$11,i.04156h!$E$12,H107=$Y$12,i.04156h!$E$13,H107=$Y$13,i.04156h!$E$14,H107=$Y$14,i.04156h!$E$15,H107=$Y$15,i.04156h!$E$16,H107=$Y$16,i.04156h!$E$17)</f>
        <v>#N/A</v>
      </c>
      <c r="J107" s="448">
        <f t="shared" si="47"/>
        <v>0</v>
      </c>
      <c r="K107" s="446"/>
      <c r="L107" s="447"/>
      <c r="M107" s="931">
        <f t="shared" si="45"/>
        <v>0</v>
      </c>
      <c r="N107" s="846"/>
      <c r="O107" s="846"/>
      <c r="P107" s="847"/>
      <c r="Q107" s="573" t="s">
        <v>1359</v>
      </c>
      <c r="R107" s="490">
        <f>SUMIFS(G99:G108,H99:H108,"="&amp;Q107)</f>
        <v>0</v>
      </c>
      <c r="S107" s="490">
        <f>SUMIFS(J99:J108,H99:H108,"="&amp;R107)</f>
        <v>0</v>
      </c>
      <c r="T107" s="490">
        <f>SUMIFS(M99:M108,H99:H108,"="&amp;S107)</f>
        <v>0</v>
      </c>
      <c r="U107" s="504"/>
      <c r="V107" s="497" t="s">
        <v>1177</v>
      </c>
      <c r="W107" s="572">
        <f t="shared" si="48"/>
        <v>0</v>
      </c>
      <c r="X107" s="572">
        <f t="shared" si="48"/>
        <v>0</v>
      </c>
      <c r="Y107" s="504"/>
      <c r="Z107" s="504"/>
      <c r="AA107" s="504"/>
      <c r="AB107" s="504"/>
      <c r="AC107" s="504"/>
      <c r="AD107" s="504"/>
      <c r="AE107" s="504"/>
      <c r="AF107" s="504"/>
      <c r="AG107" s="504"/>
      <c r="AH107" s="504"/>
      <c r="AI107" s="504"/>
    </row>
    <row r="108" spans="1:35" s="420" customFormat="1" ht="13.5" outlineLevel="1" thickBot="1" x14ac:dyDescent="0.25">
      <c r="A108" s="575"/>
      <c r="B108" s="490"/>
      <c r="C108" s="568">
        <v>110</v>
      </c>
      <c r="D108" s="458"/>
      <c r="E108" s="458"/>
      <c r="F108" s="448">
        <f t="shared" si="46"/>
        <v>0</v>
      </c>
      <c r="G108" s="446"/>
      <c r="H108" s="846"/>
      <c r="I108" s="448" t="e">
        <f>_xlfn.IFS(H108=$Y$9,i.04156h!$E$10,H108=$Y$10,i.04156h!$E$11,H108=$Y$11,i.04156h!$E$12,H108=$Y$12,i.04156h!$E$13,H108=$Y$13,i.04156h!$E$14,H108=$Y$14,i.04156h!$E$15,H108=$Y$15,i.04156h!$E$16,H108=$Y$16,i.04156h!$E$17)</f>
        <v>#N/A</v>
      </c>
      <c r="J108" s="448">
        <f t="shared" si="47"/>
        <v>0</v>
      </c>
      <c r="K108" s="446"/>
      <c r="L108" s="447"/>
      <c r="M108" s="931">
        <f t="shared" si="45"/>
        <v>0</v>
      </c>
      <c r="N108" s="846"/>
      <c r="O108" s="846"/>
      <c r="P108" s="847"/>
      <c r="Q108" s="503"/>
      <c r="R108" s="503"/>
      <c r="S108" s="504"/>
      <c r="T108" s="504"/>
      <c r="U108" s="504"/>
      <c r="V108" s="504"/>
      <c r="W108" s="504"/>
      <c r="X108" s="504"/>
      <c r="Y108" s="504"/>
      <c r="Z108" s="504"/>
      <c r="AA108" s="504"/>
      <c r="AB108" s="504"/>
      <c r="AC108" s="504"/>
      <c r="AD108" s="504"/>
      <c r="AE108" s="504"/>
      <c r="AF108" s="504"/>
      <c r="AG108" s="504"/>
      <c r="AH108" s="504"/>
      <c r="AI108" s="504"/>
    </row>
    <row r="109" spans="1:35" s="420" customFormat="1" ht="25.5" x14ac:dyDescent="0.2">
      <c r="A109" s="577" t="s">
        <v>1444</v>
      </c>
      <c r="B109" s="535"/>
      <c r="C109" s="527">
        <v>111</v>
      </c>
      <c r="D109" s="441"/>
      <c r="E109" s="441"/>
      <c r="F109" s="441"/>
      <c r="G109" s="441">
        <f>SUM(G110:G119)</f>
        <v>0</v>
      </c>
      <c r="H109" s="441"/>
      <c r="I109" s="441"/>
      <c r="J109" s="441">
        <f t="shared" ref="J109" si="49">SUM(J110:J119)</f>
        <v>0</v>
      </c>
      <c r="K109" s="441">
        <f>SUM(K110:K129)</f>
        <v>0</v>
      </c>
      <c r="L109" s="441">
        <f t="shared" ref="L109:M109" si="50">SUM(L110:L129)</f>
        <v>0</v>
      </c>
      <c r="M109" s="448">
        <f t="shared" si="50"/>
        <v>0</v>
      </c>
      <c r="N109" s="441"/>
      <c r="O109" s="441"/>
      <c r="P109" s="566" cm="1">
        <f t="array" ref="P109">SUMPRODUCT((P110:P119=$Y$2)*M110:M119)</f>
        <v>0</v>
      </c>
      <c r="Q109" s="503"/>
      <c r="R109" s="434" t="s">
        <v>1347</v>
      </c>
      <c r="S109" s="434" t="s">
        <v>1350</v>
      </c>
      <c r="T109" s="434" t="s">
        <v>144</v>
      </c>
      <c r="U109" s="504"/>
      <c r="V109" s="504"/>
      <c r="W109" s="1253" t="s">
        <v>1350</v>
      </c>
      <c r="X109" s="1246" t="s">
        <v>1344</v>
      </c>
      <c r="Y109" s="504"/>
      <c r="Z109" s="504"/>
      <c r="AA109" s="504"/>
      <c r="AB109" s="504"/>
      <c r="AC109" s="504"/>
      <c r="AD109" s="504"/>
      <c r="AE109" s="504"/>
      <c r="AF109" s="504"/>
      <c r="AG109" s="504"/>
      <c r="AH109" s="504"/>
      <c r="AI109" s="504"/>
    </row>
    <row r="110" spans="1:35" s="420" customFormat="1" outlineLevel="1" x14ac:dyDescent="0.2">
      <c r="A110" s="575"/>
      <c r="B110" s="490"/>
      <c r="C110" s="568">
        <v>112</v>
      </c>
      <c r="D110" s="456"/>
      <c r="E110" s="456"/>
      <c r="F110" s="448">
        <f>YEARFRAC(D110,E110)*12</f>
        <v>0</v>
      </c>
      <c r="G110" s="446"/>
      <c r="H110" s="846"/>
      <c r="I110" s="448" t="e">
        <f>_xlfn.IFS(H110=$Y$9,i.04156h!$E$10,H110=$Y$10,i.04156h!$E$11,H110=$Y$11,i.04156h!$E$12,H110=$Y$12,i.04156h!$E$13,H110=$Y$13,i.04156h!$E$14,H110=$Y$14,i.04156h!$E$15,H110=$Y$15,i.04156h!$E$16,H110=$Y$16,i.04156h!$E$17)</f>
        <v>#N/A</v>
      </c>
      <c r="J110" s="448">
        <f>IF(ISNA(I110),0,G110*I110)</f>
        <v>0</v>
      </c>
      <c r="K110" s="446"/>
      <c r="L110" s="447"/>
      <c r="M110" s="931">
        <f t="shared" ref="M110:M119" si="51">+J110+K110+L110</f>
        <v>0</v>
      </c>
      <c r="N110" s="846"/>
      <c r="O110" s="846"/>
      <c r="P110" s="847"/>
      <c r="Q110" s="571" t="s">
        <v>1351</v>
      </c>
      <c r="R110" s="490">
        <f>SUMIFS(G110:G119,H110:H119,"="&amp;Q110)</f>
        <v>0</v>
      </c>
      <c r="S110" s="490">
        <f>SUMIFS(J110:J119,H110:H119,"="&amp;Q110)</f>
        <v>0</v>
      </c>
      <c r="T110" s="490">
        <f>SUMIFS(M110:M119,H110:H119,"="&amp;Q110)</f>
        <v>0</v>
      </c>
      <c r="U110" s="504"/>
      <c r="W110" s="1254"/>
      <c r="X110" s="1247"/>
      <c r="Y110" s="504"/>
      <c r="Z110" s="504"/>
      <c r="AA110" s="504"/>
      <c r="AB110" s="504"/>
      <c r="AC110" s="504"/>
      <c r="AD110" s="504"/>
      <c r="AE110" s="504"/>
      <c r="AF110" s="504"/>
      <c r="AG110" s="504"/>
      <c r="AH110" s="504"/>
      <c r="AI110" s="504"/>
    </row>
    <row r="111" spans="1:35" s="420" customFormat="1" outlineLevel="1" x14ac:dyDescent="0.2">
      <c r="A111" s="575"/>
      <c r="B111" s="490"/>
      <c r="C111" s="568">
        <v>113</v>
      </c>
      <c r="D111" s="456"/>
      <c r="E111" s="456"/>
      <c r="F111" s="448">
        <f t="shared" ref="F111:F119" si="52">YEARFRAC(D111,E111)*12</f>
        <v>0</v>
      </c>
      <c r="G111" s="446"/>
      <c r="H111" s="846"/>
      <c r="I111" s="448" t="e">
        <f>_xlfn.IFS(H111=$Y$9,i.04156h!$E$10,H111=$Y$10,i.04156h!$E$11,H111=$Y$11,i.04156h!$E$12,H111=$Y$12,i.04156h!$E$13,H111=$Y$13,i.04156h!$E$14,H111=$Y$14,i.04156h!$E$15,H111=$Y$15,i.04156h!$E$16,H111=$Y$16,i.04156h!$E$17)</f>
        <v>#N/A</v>
      </c>
      <c r="J111" s="448">
        <f t="shared" ref="J111:J119" si="53">IF(ISNA(I111),0,G111*I111)</f>
        <v>0</v>
      </c>
      <c r="K111" s="446"/>
      <c r="L111" s="447"/>
      <c r="M111" s="931">
        <f t="shared" si="51"/>
        <v>0</v>
      </c>
      <c r="N111" s="846"/>
      <c r="O111" s="846"/>
      <c r="P111" s="847"/>
      <c r="Q111" s="571" t="s">
        <v>1352</v>
      </c>
      <c r="R111" s="490">
        <f>SUMIFS(G110:G119,H110:H119,"="&amp;Q111)</f>
        <v>0</v>
      </c>
      <c r="S111" s="490">
        <f>SUMIFS(J110:J119,H110:H119,"="&amp;Q111)</f>
        <v>0</v>
      </c>
      <c r="T111" s="490">
        <f>SUMIFS(M110:M119,H110:H119,"="&amp;Q111)</f>
        <v>0</v>
      </c>
      <c r="U111" s="504"/>
      <c r="V111" s="497" t="s">
        <v>1180</v>
      </c>
      <c r="W111" s="572">
        <f>SUMIFS(J$110:J$119,$N$110:$N$119,"="&amp;$V111)</f>
        <v>0</v>
      </c>
      <c r="X111" s="572">
        <f>SUMIFS(K$110:K$119,$N$110:$N$119,"="&amp;$V111)</f>
        <v>0</v>
      </c>
      <c r="Y111" s="504"/>
      <c r="Z111" s="504"/>
      <c r="AA111" s="504"/>
      <c r="AB111" s="504"/>
      <c r="AC111" s="504"/>
      <c r="AD111" s="504"/>
      <c r="AE111" s="504"/>
      <c r="AF111" s="504"/>
      <c r="AG111" s="504"/>
      <c r="AH111" s="504"/>
      <c r="AI111" s="504"/>
    </row>
    <row r="112" spans="1:35" s="420" customFormat="1" outlineLevel="1" x14ac:dyDescent="0.2">
      <c r="A112" s="575"/>
      <c r="B112" s="490"/>
      <c r="C112" s="568">
        <v>114</v>
      </c>
      <c r="D112" s="456"/>
      <c r="E112" s="456"/>
      <c r="F112" s="448">
        <f t="shared" si="52"/>
        <v>0</v>
      </c>
      <c r="G112" s="446"/>
      <c r="H112" s="846"/>
      <c r="I112" s="448" t="e">
        <f>_xlfn.IFS(H112=$Y$9,i.04156h!$E$10,H112=$Y$10,i.04156h!$E$11,H112=$Y$11,i.04156h!$E$12,H112=$Y$12,i.04156h!$E$13,H112=$Y$13,i.04156h!$E$14,H112=$Y$14,i.04156h!$E$15,H112=$Y$15,i.04156h!$E$16,H112=$Y$16,i.04156h!$E$17)</f>
        <v>#N/A</v>
      </c>
      <c r="J112" s="448">
        <f t="shared" si="53"/>
        <v>0</v>
      </c>
      <c r="K112" s="446"/>
      <c r="L112" s="447"/>
      <c r="M112" s="931">
        <f t="shared" si="51"/>
        <v>0</v>
      </c>
      <c r="N112" s="846"/>
      <c r="O112" s="846"/>
      <c r="P112" s="847"/>
      <c r="Q112" s="571" t="s">
        <v>1353</v>
      </c>
      <c r="R112" s="490">
        <f>SUMIFS(G110:G119,H110:H119,"="&amp;Q112)</f>
        <v>0</v>
      </c>
      <c r="S112" s="490">
        <f>SUMIFS(J110:J119,H110:H119,"="&amp;Q112)</f>
        <v>0</v>
      </c>
      <c r="T112" s="490">
        <f>SUMIFS(M110:M119,H110:H119,"="&amp;Q112)</f>
        <v>0</v>
      </c>
      <c r="U112" s="504"/>
      <c r="V112" s="497" t="s">
        <v>1172</v>
      </c>
      <c r="W112" s="572">
        <f t="shared" ref="W112:X118" si="54">SUMIFS(J$110:J$119,$N$110:$N$119,"="&amp;$V112)</f>
        <v>0</v>
      </c>
      <c r="X112" s="572">
        <f t="shared" si="54"/>
        <v>0</v>
      </c>
      <c r="Y112" s="504"/>
      <c r="Z112" s="504"/>
      <c r="AA112" s="504"/>
      <c r="AB112" s="504"/>
      <c r="AC112" s="504"/>
      <c r="AD112" s="504"/>
      <c r="AE112" s="504"/>
      <c r="AF112" s="504"/>
      <c r="AG112" s="504"/>
      <c r="AH112" s="504"/>
      <c r="AI112" s="504"/>
    </row>
    <row r="113" spans="1:35" s="420" customFormat="1" outlineLevel="1" x14ac:dyDescent="0.2">
      <c r="A113" s="575"/>
      <c r="B113" s="490"/>
      <c r="C113" s="568">
        <v>115</v>
      </c>
      <c r="D113" s="456"/>
      <c r="E113" s="456"/>
      <c r="F113" s="448">
        <f t="shared" si="52"/>
        <v>0</v>
      </c>
      <c r="G113" s="446"/>
      <c r="H113" s="846"/>
      <c r="I113" s="448" t="e">
        <f>_xlfn.IFS(H113=$Y$9,i.04156h!$E$10,H113=$Y$10,i.04156h!$E$11,H113=$Y$11,i.04156h!$E$12,H113=$Y$12,i.04156h!$E$13,H113=$Y$13,i.04156h!$E$14,H113=$Y$14,i.04156h!$E$15,H113=$Y$15,i.04156h!$E$16,H113=$Y$16,i.04156h!$E$17)</f>
        <v>#N/A</v>
      </c>
      <c r="J113" s="448">
        <f t="shared" si="53"/>
        <v>0</v>
      </c>
      <c r="K113" s="446"/>
      <c r="L113" s="447"/>
      <c r="M113" s="931">
        <f t="shared" si="51"/>
        <v>0</v>
      </c>
      <c r="N113" s="846"/>
      <c r="O113" s="846"/>
      <c r="P113" s="847"/>
      <c r="Q113" s="571" t="s">
        <v>1354</v>
      </c>
      <c r="R113" s="490">
        <f>SUMIFS(G110:G119,H110:H119,"="&amp;Q113)</f>
        <v>0</v>
      </c>
      <c r="S113" s="490">
        <f>SUMIFS(J110:J119,H110:H119,"="&amp;Q113)</f>
        <v>0</v>
      </c>
      <c r="T113" s="490">
        <f>SUMIFS(M110:M119,H110:H119,"="&amp;Q113)</f>
        <v>0</v>
      </c>
      <c r="U113" s="504"/>
      <c r="V113" s="497" t="s">
        <v>872</v>
      </c>
      <c r="W113" s="572">
        <f t="shared" si="54"/>
        <v>0</v>
      </c>
      <c r="X113" s="572">
        <f t="shared" si="54"/>
        <v>0</v>
      </c>
      <c r="Y113" s="504"/>
      <c r="Z113" s="504"/>
      <c r="AA113" s="504"/>
      <c r="AB113" s="504"/>
      <c r="AC113" s="504"/>
      <c r="AD113" s="504"/>
      <c r="AE113" s="504"/>
      <c r="AF113" s="504"/>
      <c r="AG113" s="504"/>
      <c r="AH113" s="504"/>
      <c r="AI113" s="504"/>
    </row>
    <row r="114" spans="1:35" s="420" customFormat="1" outlineLevel="1" x14ac:dyDescent="0.2">
      <c r="A114" s="575"/>
      <c r="B114" s="490"/>
      <c r="C114" s="568">
        <v>116</v>
      </c>
      <c r="D114" s="456"/>
      <c r="E114" s="456"/>
      <c r="F114" s="448">
        <f t="shared" si="52"/>
        <v>0</v>
      </c>
      <c r="G114" s="446"/>
      <c r="H114" s="846"/>
      <c r="I114" s="448" t="e">
        <f>_xlfn.IFS(H114=$Y$9,i.04156h!$E$10,H114=$Y$10,i.04156h!$E$11,H114=$Y$11,i.04156h!$E$12,H114=$Y$12,i.04156h!$E$13,H114=$Y$13,i.04156h!$E$14,H114=$Y$14,i.04156h!$E$15,H114=$Y$15,i.04156h!$E$16,H114=$Y$16,i.04156h!$E$17)</f>
        <v>#N/A</v>
      </c>
      <c r="J114" s="448">
        <f t="shared" si="53"/>
        <v>0</v>
      </c>
      <c r="K114" s="446"/>
      <c r="L114" s="447"/>
      <c r="M114" s="931">
        <f t="shared" si="51"/>
        <v>0</v>
      </c>
      <c r="N114" s="846"/>
      <c r="O114" s="846"/>
      <c r="P114" s="847"/>
      <c r="Q114" s="573" t="s">
        <v>1355</v>
      </c>
      <c r="R114" s="490">
        <f>SUMIFS(G110:G119,H110:H119,"="&amp;Q114)</f>
        <v>0</v>
      </c>
      <c r="S114" s="490">
        <f>SUMIFS(J110:J119,H110:H119,"="&amp;Q114)</f>
        <v>0</v>
      </c>
      <c r="T114" s="490">
        <f>SUMIFS(M110:M119,H110:H119,"="&amp;Q114)</f>
        <v>0</v>
      </c>
      <c r="U114" s="504"/>
      <c r="V114" s="497" t="s">
        <v>1173</v>
      </c>
      <c r="W114" s="572">
        <f t="shared" si="54"/>
        <v>0</v>
      </c>
      <c r="X114" s="572">
        <f t="shared" si="54"/>
        <v>0</v>
      </c>
      <c r="Y114" s="504"/>
      <c r="Z114" s="504"/>
      <c r="AA114" s="504"/>
      <c r="AB114" s="504"/>
      <c r="AC114" s="504"/>
      <c r="AD114" s="504"/>
      <c r="AE114" s="504"/>
      <c r="AF114" s="504"/>
      <c r="AG114" s="504"/>
      <c r="AH114" s="504"/>
      <c r="AI114" s="504"/>
    </row>
    <row r="115" spans="1:35" s="420" customFormat="1" outlineLevel="1" x14ac:dyDescent="0.2">
      <c r="A115" s="575"/>
      <c r="B115" s="490"/>
      <c r="C115" s="568">
        <v>117</v>
      </c>
      <c r="D115" s="458"/>
      <c r="E115" s="458"/>
      <c r="F115" s="448">
        <f t="shared" si="52"/>
        <v>0</v>
      </c>
      <c r="G115" s="446"/>
      <c r="H115" s="846"/>
      <c r="I115" s="448" t="e">
        <f>_xlfn.IFS(H115=$Y$9,i.04156h!$E$10,H115=$Y$10,i.04156h!$E$11,H115=$Y$11,i.04156h!$E$12,H115=$Y$12,i.04156h!$E$13,H115=$Y$13,i.04156h!$E$14,H115=$Y$14,i.04156h!$E$15,H115=$Y$15,i.04156h!$E$16,H115=$Y$16,i.04156h!$E$17)</f>
        <v>#N/A</v>
      </c>
      <c r="J115" s="448">
        <f t="shared" si="53"/>
        <v>0</v>
      </c>
      <c r="K115" s="446"/>
      <c r="L115" s="447"/>
      <c r="M115" s="931">
        <f t="shared" si="51"/>
        <v>0</v>
      </c>
      <c r="N115" s="846"/>
      <c r="O115" s="846"/>
      <c r="P115" s="847"/>
      <c r="Q115" s="573" t="s">
        <v>1356</v>
      </c>
      <c r="R115" s="490">
        <f>SUMIFS(G110:G119,H110:H119,"="&amp;Q115)</f>
        <v>0</v>
      </c>
      <c r="S115" s="490">
        <f>SUMIFS(J110:J119,H110:H119,"="&amp;Q115)</f>
        <v>0</v>
      </c>
      <c r="T115" s="490">
        <f>SUMIFS(M110:M119,H110:H119,"="&amp;Q115)</f>
        <v>0</v>
      </c>
      <c r="U115" s="504"/>
      <c r="V115" s="497" t="s">
        <v>1174</v>
      </c>
      <c r="W115" s="572">
        <f t="shared" si="54"/>
        <v>0</v>
      </c>
      <c r="X115" s="572">
        <f t="shared" si="54"/>
        <v>0</v>
      </c>
      <c r="Y115" s="504"/>
      <c r="Z115" s="504"/>
      <c r="AA115" s="504"/>
      <c r="AB115" s="504"/>
      <c r="AC115" s="504"/>
      <c r="AD115" s="504"/>
      <c r="AE115" s="504"/>
      <c r="AF115" s="504"/>
      <c r="AG115" s="504"/>
      <c r="AH115" s="504"/>
      <c r="AI115" s="504"/>
    </row>
    <row r="116" spans="1:35" s="420" customFormat="1" outlineLevel="1" x14ac:dyDescent="0.2">
      <c r="A116" s="575"/>
      <c r="B116" s="490"/>
      <c r="C116" s="568">
        <v>118</v>
      </c>
      <c r="D116" s="458"/>
      <c r="E116" s="458"/>
      <c r="F116" s="448">
        <f t="shared" si="52"/>
        <v>0</v>
      </c>
      <c r="G116" s="446"/>
      <c r="H116" s="846"/>
      <c r="I116" s="448" t="e">
        <f>_xlfn.IFS(H116=$Y$9,i.04156h!$E$10,H116=$Y$10,i.04156h!$E$11,H116=$Y$11,i.04156h!$E$12,H116=$Y$12,i.04156h!$E$13,H116=$Y$13,i.04156h!$E$14,H116=$Y$14,i.04156h!$E$15,H116=$Y$15,i.04156h!$E$16,H116=$Y$16,i.04156h!$E$17)</f>
        <v>#N/A</v>
      </c>
      <c r="J116" s="448">
        <f t="shared" si="53"/>
        <v>0</v>
      </c>
      <c r="K116" s="446"/>
      <c r="L116" s="447"/>
      <c r="M116" s="931">
        <f t="shared" si="51"/>
        <v>0</v>
      </c>
      <c r="N116" s="846"/>
      <c r="O116" s="846"/>
      <c r="P116" s="847"/>
      <c r="Q116" s="573" t="s">
        <v>1357</v>
      </c>
      <c r="R116" s="490">
        <f>SUMIFS(G110:G119,H110:H119,"="&amp;Q116)</f>
        <v>0</v>
      </c>
      <c r="S116" s="490">
        <f>SUMIFS(J110:J119,H110:H119,"="&amp;Q116)</f>
        <v>0</v>
      </c>
      <c r="T116" s="490">
        <f>SUMIFS(M110:M119,H110:H119,"="&amp;Q116)</f>
        <v>0</v>
      </c>
      <c r="U116" s="504"/>
      <c r="V116" s="497" t="s">
        <v>1175</v>
      </c>
      <c r="W116" s="572">
        <f t="shared" si="54"/>
        <v>0</v>
      </c>
      <c r="X116" s="572">
        <f t="shared" si="54"/>
        <v>0</v>
      </c>
      <c r="Y116" s="504"/>
      <c r="Z116" s="504"/>
      <c r="AA116" s="504"/>
      <c r="AB116" s="504"/>
      <c r="AC116" s="504"/>
      <c r="AD116" s="504"/>
      <c r="AE116" s="504"/>
      <c r="AF116" s="504"/>
      <c r="AG116" s="504"/>
      <c r="AH116" s="504"/>
      <c r="AI116" s="504"/>
    </row>
    <row r="117" spans="1:35" s="420" customFormat="1" outlineLevel="1" x14ac:dyDescent="0.2">
      <c r="A117" s="575"/>
      <c r="B117" s="490"/>
      <c r="C117" s="568">
        <v>119</v>
      </c>
      <c r="D117" s="458"/>
      <c r="E117" s="458"/>
      <c r="F117" s="448">
        <f t="shared" si="52"/>
        <v>0</v>
      </c>
      <c r="G117" s="446"/>
      <c r="H117" s="846"/>
      <c r="I117" s="448" t="e">
        <f>_xlfn.IFS(H117=$Y$9,i.04156h!$E$10,H117=$Y$10,i.04156h!$E$11,H117=$Y$11,i.04156h!$E$12,H117=$Y$12,i.04156h!$E$13,H117=$Y$13,i.04156h!$E$14,H117=$Y$14,i.04156h!$E$15,H117=$Y$15,i.04156h!$E$16,H117=$Y$16,i.04156h!$E$17)</f>
        <v>#N/A</v>
      </c>
      <c r="J117" s="448">
        <f t="shared" si="53"/>
        <v>0</v>
      </c>
      <c r="K117" s="446"/>
      <c r="L117" s="447"/>
      <c r="M117" s="931">
        <f t="shared" si="51"/>
        <v>0</v>
      </c>
      <c r="N117" s="846"/>
      <c r="O117" s="846"/>
      <c r="P117" s="847"/>
      <c r="Q117" s="571" t="s">
        <v>1358</v>
      </c>
      <c r="R117" s="490">
        <f>SUMIFS(G110:G119,H110:H119,"="&amp;Q117)</f>
        <v>0</v>
      </c>
      <c r="S117" s="490">
        <f>SUMIFS(J110:J119,H110:H119,"="&amp;Q117)</f>
        <v>0</v>
      </c>
      <c r="T117" s="490">
        <f>SUMIFS(M110:M119,H110:H119,"="&amp;Q117)</f>
        <v>0</v>
      </c>
      <c r="U117" s="504"/>
      <c r="V117" s="497" t="s">
        <v>1176</v>
      </c>
      <c r="W117" s="572">
        <f t="shared" si="54"/>
        <v>0</v>
      </c>
      <c r="X117" s="572">
        <f t="shared" si="54"/>
        <v>0</v>
      </c>
      <c r="Y117" s="504"/>
      <c r="Z117" s="504"/>
      <c r="AA117" s="504"/>
      <c r="AB117" s="504"/>
      <c r="AC117" s="504"/>
      <c r="AD117" s="504"/>
      <c r="AE117" s="504"/>
      <c r="AF117" s="504"/>
      <c r="AG117" s="504"/>
      <c r="AH117" s="504"/>
      <c r="AI117" s="504"/>
    </row>
    <row r="118" spans="1:35" s="420" customFormat="1" outlineLevel="1" x14ac:dyDescent="0.2">
      <c r="A118" s="575"/>
      <c r="B118" s="490"/>
      <c r="C118" s="568">
        <v>120</v>
      </c>
      <c r="D118" s="458"/>
      <c r="E118" s="458"/>
      <c r="F118" s="448">
        <f t="shared" si="52"/>
        <v>0</v>
      </c>
      <c r="G118" s="446"/>
      <c r="H118" s="846"/>
      <c r="I118" s="448" t="e">
        <f>_xlfn.IFS(H118=$Y$9,i.04156h!$E$10,H118=$Y$10,i.04156h!$E$11,H118=$Y$11,i.04156h!$E$12,H118=$Y$12,i.04156h!$E$13,H118=$Y$13,i.04156h!$E$14,H118=$Y$14,i.04156h!$E$15,H118=$Y$15,i.04156h!$E$16,H118=$Y$16,i.04156h!$E$17)</f>
        <v>#N/A</v>
      </c>
      <c r="J118" s="448">
        <f t="shared" si="53"/>
        <v>0</v>
      </c>
      <c r="K118" s="446"/>
      <c r="L118" s="447"/>
      <c r="M118" s="931">
        <f t="shared" si="51"/>
        <v>0</v>
      </c>
      <c r="N118" s="846"/>
      <c r="O118" s="846"/>
      <c r="P118" s="847"/>
      <c r="Q118" s="573" t="s">
        <v>1359</v>
      </c>
      <c r="R118" s="490">
        <f>SUMIFS(G110:G119,H110:H119,"="&amp;Q118)</f>
        <v>0</v>
      </c>
      <c r="S118" s="490">
        <f>SUMIFS(J110:J119,H110:H119,"="&amp;R118)</f>
        <v>0</v>
      </c>
      <c r="T118" s="490">
        <f>SUMIFS(M110:M119,H110:H119,"="&amp;S118)</f>
        <v>0</v>
      </c>
      <c r="U118" s="504"/>
      <c r="V118" s="497" t="s">
        <v>1177</v>
      </c>
      <c r="W118" s="572">
        <f t="shared" si="54"/>
        <v>0</v>
      </c>
      <c r="X118" s="572">
        <f t="shared" si="54"/>
        <v>0</v>
      </c>
      <c r="Y118" s="504"/>
      <c r="Z118" s="504"/>
      <c r="AA118" s="504"/>
      <c r="AB118" s="504"/>
      <c r="AC118" s="504"/>
      <c r="AD118" s="504"/>
      <c r="AE118" s="504"/>
      <c r="AF118" s="504"/>
      <c r="AG118" s="504"/>
      <c r="AH118" s="504"/>
      <c r="AI118" s="504"/>
    </row>
    <row r="119" spans="1:35" s="420" customFormat="1" ht="13.5" outlineLevel="1" thickBot="1" x14ac:dyDescent="0.25">
      <c r="A119" s="575"/>
      <c r="B119" s="490"/>
      <c r="C119" s="568">
        <v>121</v>
      </c>
      <c r="D119" s="458"/>
      <c r="E119" s="458"/>
      <c r="F119" s="448">
        <f t="shared" si="52"/>
        <v>0</v>
      </c>
      <c r="G119" s="446"/>
      <c r="H119" s="846"/>
      <c r="I119" s="448" t="e">
        <f>_xlfn.IFS(H119=$Y$9,i.04156h!$E$10,H119=$Y$10,i.04156h!$E$11,H119=$Y$11,i.04156h!$E$12,H119=$Y$12,i.04156h!$E$13,H119=$Y$13,i.04156h!$E$14,H119=$Y$14,i.04156h!$E$15,H119=$Y$15,i.04156h!$E$16,H119=$Y$16,i.04156h!$E$17)</f>
        <v>#N/A</v>
      </c>
      <c r="J119" s="448">
        <f t="shared" si="53"/>
        <v>0</v>
      </c>
      <c r="K119" s="446"/>
      <c r="L119" s="447"/>
      <c r="M119" s="931">
        <f t="shared" si="51"/>
        <v>0</v>
      </c>
      <c r="N119" s="846"/>
      <c r="O119" s="846"/>
      <c r="P119" s="847"/>
      <c r="Q119" s="503"/>
      <c r="R119" s="503"/>
      <c r="S119" s="504"/>
      <c r="T119" s="504"/>
      <c r="U119" s="504"/>
      <c r="V119" s="504"/>
      <c r="W119" s="504"/>
      <c r="X119" s="504"/>
      <c r="Y119" s="504"/>
      <c r="Z119" s="504"/>
      <c r="AA119" s="504"/>
      <c r="AB119" s="504"/>
      <c r="AC119" s="504"/>
      <c r="AD119" s="504"/>
      <c r="AE119" s="504"/>
      <c r="AF119" s="504"/>
      <c r="AG119" s="504"/>
      <c r="AH119" s="504"/>
      <c r="AI119" s="504"/>
    </row>
    <row r="120" spans="1:35" s="420" customFormat="1" x14ac:dyDescent="0.2">
      <c r="A120" s="576" t="s">
        <v>1143</v>
      </c>
      <c r="B120" s="535"/>
      <c r="C120" s="527">
        <v>122</v>
      </c>
      <c r="D120" s="441"/>
      <c r="E120" s="441"/>
      <c r="F120" s="441"/>
      <c r="G120" s="441">
        <f>SUM(G121:G130)</f>
        <v>0</v>
      </c>
      <c r="H120" s="441"/>
      <c r="I120" s="441"/>
      <c r="J120" s="441">
        <f t="shared" ref="J120" si="55">SUM(J121:J130)</f>
        <v>0</v>
      </c>
      <c r="K120" s="441">
        <f>SUM(K121:K140)</f>
        <v>0</v>
      </c>
      <c r="L120" s="441">
        <f t="shared" ref="L120:M120" si="56">SUM(L121:L140)</f>
        <v>0</v>
      </c>
      <c r="M120" s="448">
        <f t="shared" si="56"/>
        <v>0</v>
      </c>
      <c r="N120" s="441"/>
      <c r="O120" s="441"/>
      <c r="P120" s="566" cm="1">
        <f t="array" ref="P120">SUMPRODUCT((P121:P130=$Y$2)*M121:M130)</f>
        <v>0</v>
      </c>
      <c r="Q120" s="503"/>
      <c r="R120" s="434" t="s">
        <v>1347</v>
      </c>
      <c r="S120" s="434" t="s">
        <v>1350</v>
      </c>
      <c r="T120" s="434" t="s">
        <v>144</v>
      </c>
      <c r="U120" s="504"/>
      <c r="V120" s="504"/>
      <c r="W120" s="1253" t="s">
        <v>1350</v>
      </c>
      <c r="X120" s="1246" t="s">
        <v>1344</v>
      </c>
      <c r="Y120" s="504"/>
      <c r="Z120" s="504"/>
      <c r="AA120" s="504"/>
      <c r="AB120" s="504"/>
      <c r="AC120" s="504"/>
      <c r="AD120" s="504"/>
      <c r="AE120" s="504"/>
      <c r="AF120" s="504"/>
      <c r="AG120" s="504"/>
      <c r="AH120" s="504"/>
      <c r="AI120" s="504"/>
    </row>
    <row r="121" spans="1:35" s="420" customFormat="1" outlineLevel="1" x14ac:dyDescent="0.2">
      <c r="A121" s="575"/>
      <c r="B121" s="490"/>
      <c r="C121" s="568">
        <v>123</v>
      </c>
      <c r="D121" s="456"/>
      <c r="E121" s="456"/>
      <c r="F121" s="448">
        <f>YEARFRAC(D121,E121)*12</f>
        <v>0</v>
      </c>
      <c r="G121" s="446"/>
      <c r="H121" s="846"/>
      <c r="I121" s="448" t="e">
        <f>_xlfn.IFS(H121=$Y$9,i.04156h!$E$10,H121=$Y$10,i.04156h!$E$11,H121=$Y$11,i.04156h!$E$12,H121=$Y$12,i.04156h!$E$13,H121=$Y$13,i.04156h!$E$14,H121=$Y$14,i.04156h!$E$15,H121=$Y$15,i.04156h!$E$16,H121=$Y$16,i.04156h!$E$17)</f>
        <v>#N/A</v>
      </c>
      <c r="J121" s="448">
        <f>IF(ISNA(I121),0,G121*I121)</f>
        <v>0</v>
      </c>
      <c r="K121" s="446"/>
      <c r="L121" s="447"/>
      <c r="M121" s="931">
        <f t="shared" ref="M121:M130" si="57">+J121+K121+L121</f>
        <v>0</v>
      </c>
      <c r="N121" s="846"/>
      <c r="O121" s="846"/>
      <c r="P121" s="847"/>
      <c r="Q121" s="571" t="s">
        <v>1351</v>
      </c>
      <c r="R121" s="490">
        <f>SUMIFS(G121:G130,H121:H130,"="&amp;Q121)</f>
        <v>0</v>
      </c>
      <c r="S121" s="490">
        <f>SUMIFS(J121:J130,H121:H130,"="&amp;Q121)</f>
        <v>0</v>
      </c>
      <c r="T121" s="490">
        <f>SUMIFS(M121:M130,H121:H130,"="&amp;Q121)</f>
        <v>0</v>
      </c>
      <c r="U121" s="504"/>
      <c r="W121" s="1254"/>
      <c r="X121" s="1247"/>
      <c r="Y121" s="504"/>
      <c r="Z121" s="504"/>
      <c r="AA121" s="504"/>
      <c r="AB121" s="504"/>
      <c r="AC121" s="504"/>
      <c r="AD121" s="504"/>
      <c r="AE121" s="504"/>
      <c r="AF121" s="504"/>
      <c r="AG121" s="504"/>
      <c r="AH121" s="504"/>
      <c r="AI121" s="504"/>
    </row>
    <row r="122" spans="1:35" s="420" customFormat="1" outlineLevel="1" x14ac:dyDescent="0.2">
      <c r="A122" s="575"/>
      <c r="B122" s="490"/>
      <c r="C122" s="568">
        <v>124</v>
      </c>
      <c r="D122" s="456"/>
      <c r="E122" s="456"/>
      <c r="F122" s="448">
        <f t="shared" ref="F122:F130" si="58">YEARFRAC(D122,E122)*12</f>
        <v>0</v>
      </c>
      <c r="G122" s="446"/>
      <c r="H122" s="846"/>
      <c r="I122" s="448" t="e">
        <f>_xlfn.IFS(H122=$Y$9,i.04156h!$E$10,H122=$Y$10,i.04156h!$E$11,H122=$Y$11,i.04156h!$E$12,H122=$Y$12,i.04156h!$E$13,H122=$Y$13,i.04156h!$E$14,H122=$Y$14,i.04156h!$E$15,H122=$Y$15,i.04156h!$E$16,H122=$Y$16,i.04156h!$E$17)</f>
        <v>#N/A</v>
      </c>
      <c r="J122" s="448">
        <f t="shared" ref="J122:J130" si="59">IF(ISNA(I122),0,G122*I122)</f>
        <v>0</v>
      </c>
      <c r="K122" s="446"/>
      <c r="L122" s="447"/>
      <c r="M122" s="931">
        <f t="shared" si="57"/>
        <v>0</v>
      </c>
      <c r="N122" s="846"/>
      <c r="O122" s="846"/>
      <c r="P122" s="847"/>
      <c r="Q122" s="571" t="s">
        <v>1352</v>
      </c>
      <c r="R122" s="490">
        <f>SUMIFS(G121:G130,H121:H130,"="&amp;Q122)</f>
        <v>0</v>
      </c>
      <c r="S122" s="490">
        <f>SUMIFS(J121:J130,H121:H130,"="&amp;Q122)</f>
        <v>0</v>
      </c>
      <c r="T122" s="490">
        <f>SUMIFS(M121:M130,H121:H130,"="&amp;Q122)</f>
        <v>0</v>
      </c>
      <c r="U122" s="504"/>
      <c r="V122" s="497" t="s">
        <v>1180</v>
      </c>
      <c r="W122" s="572">
        <f>SUMIFS(J$121:J$130,$N$121:$N$130,"="&amp;$V122)</f>
        <v>0</v>
      </c>
      <c r="X122" s="572">
        <f>SUMIFS(K$121:K$130,$N$121:$N$130,"="&amp;$V122)</f>
        <v>0</v>
      </c>
      <c r="Y122" s="504"/>
      <c r="Z122" s="504"/>
      <c r="AA122" s="504"/>
      <c r="AB122" s="504"/>
      <c r="AC122" s="504"/>
      <c r="AD122" s="504"/>
      <c r="AE122" s="504"/>
      <c r="AF122" s="504"/>
      <c r="AG122" s="504"/>
      <c r="AH122" s="504"/>
      <c r="AI122" s="504"/>
    </row>
    <row r="123" spans="1:35" s="420" customFormat="1" outlineLevel="1" x14ac:dyDescent="0.2">
      <c r="A123" s="575"/>
      <c r="B123" s="490"/>
      <c r="C123" s="568">
        <v>125</v>
      </c>
      <c r="D123" s="456"/>
      <c r="E123" s="456"/>
      <c r="F123" s="448">
        <f t="shared" si="58"/>
        <v>0</v>
      </c>
      <c r="G123" s="446"/>
      <c r="H123" s="846"/>
      <c r="I123" s="448" t="e">
        <f>_xlfn.IFS(H123=$Y$9,i.04156h!$E$10,H123=$Y$10,i.04156h!$E$11,H123=$Y$11,i.04156h!$E$12,H123=$Y$12,i.04156h!$E$13,H123=$Y$13,i.04156h!$E$14,H123=$Y$14,i.04156h!$E$15,H123=$Y$15,i.04156h!$E$16,H123=$Y$16,i.04156h!$E$17)</f>
        <v>#N/A</v>
      </c>
      <c r="J123" s="448">
        <f t="shared" si="59"/>
        <v>0</v>
      </c>
      <c r="K123" s="446"/>
      <c r="L123" s="447"/>
      <c r="M123" s="931">
        <f t="shared" si="57"/>
        <v>0</v>
      </c>
      <c r="N123" s="846"/>
      <c r="O123" s="846"/>
      <c r="P123" s="847"/>
      <c r="Q123" s="571" t="s">
        <v>1353</v>
      </c>
      <c r="R123" s="490">
        <f>SUMIFS(G121:G130,H121:H130,"="&amp;Q123)</f>
        <v>0</v>
      </c>
      <c r="S123" s="490">
        <f>SUMIFS(J121:J130,H121:H130,"="&amp;Q123)</f>
        <v>0</v>
      </c>
      <c r="T123" s="490">
        <f>SUMIFS(M121:M130,H121:H130,"="&amp;Q123)</f>
        <v>0</v>
      </c>
      <c r="U123" s="504"/>
      <c r="V123" s="497" t="s">
        <v>1172</v>
      </c>
      <c r="W123" s="572">
        <f t="shared" ref="W123:X129" si="60">SUMIFS(J$121:J$130,$N$121:$N$130,"="&amp;$V123)</f>
        <v>0</v>
      </c>
      <c r="X123" s="572">
        <f t="shared" si="60"/>
        <v>0</v>
      </c>
      <c r="Y123" s="504"/>
      <c r="Z123" s="504"/>
      <c r="AA123" s="504"/>
      <c r="AB123" s="504"/>
      <c r="AC123" s="504"/>
      <c r="AD123" s="504"/>
      <c r="AE123" s="504"/>
      <c r="AF123" s="504"/>
      <c r="AG123" s="504"/>
      <c r="AH123" s="504"/>
      <c r="AI123" s="504"/>
    </row>
    <row r="124" spans="1:35" s="420" customFormat="1" outlineLevel="1" x14ac:dyDescent="0.2">
      <c r="A124" s="575"/>
      <c r="B124" s="490"/>
      <c r="C124" s="568">
        <v>126</v>
      </c>
      <c r="D124" s="456"/>
      <c r="E124" s="456"/>
      <c r="F124" s="448">
        <f t="shared" si="58"/>
        <v>0</v>
      </c>
      <c r="G124" s="446"/>
      <c r="H124" s="846"/>
      <c r="I124" s="448" t="e">
        <f>_xlfn.IFS(H124=$Y$9,i.04156h!$E$10,H124=$Y$10,i.04156h!$E$11,H124=$Y$11,i.04156h!$E$12,H124=$Y$12,i.04156h!$E$13,H124=$Y$13,i.04156h!$E$14,H124=$Y$14,i.04156h!$E$15,H124=$Y$15,i.04156h!$E$16,H124=$Y$16,i.04156h!$E$17)</f>
        <v>#N/A</v>
      </c>
      <c r="J124" s="448">
        <f t="shared" si="59"/>
        <v>0</v>
      </c>
      <c r="K124" s="446"/>
      <c r="L124" s="447"/>
      <c r="M124" s="931">
        <f t="shared" si="57"/>
        <v>0</v>
      </c>
      <c r="N124" s="846"/>
      <c r="O124" s="846"/>
      <c r="P124" s="847"/>
      <c r="Q124" s="571" t="s">
        <v>1354</v>
      </c>
      <c r="R124" s="490">
        <f>SUMIFS(G121:G130,H121:H130,"="&amp;Q124)</f>
        <v>0</v>
      </c>
      <c r="S124" s="490">
        <f>SUMIFS(J121:J130,H121:H130,"="&amp;Q124)</f>
        <v>0</v>
      </c>
      <c r="T124" s="490">
        <f>SUMIFS(M121:M130,H121:H130,"="&amp;Q124)</f>
        <v>0</v>
      </c>
      <c r="U124" s="504"/>
      <c r="V124" s="497" t="s">
        <v>872</v>
      </c>
      <c r="W124" s="572">
        <f t="shared" si="60"/>
        <v>0</v>
      </c>
      <c r="X124" s="572">
        <f t="shared" si="60"/>
        <v>0</v>
      </c>
      <c r="Y124" s="504"/>
      <c r="Z124" s="504"/>
      <c r="AA124" s="504"/>
      <c r="AB124" s="504"/>
      <c r="AC124" s="504"/>
      <c r="AD124" s="504"/>
      <c r="AE124" s="504"/>
      <c r="AF124" s="504"/>
      <c r="AG124" s="504"/>
      <c r="AH124" s="504"/>
      <c r="AI124" s="504"/>
    </row>
    <row r="125" spans="1:35" s="420" customFormat="1" outlineLevel="1" x14ac:dyDescent="0.2">
      <c r="A125" s="575"/>
      <c r="B125" s="490"/>
      <c r="C125" s="568">
        <v>127</v>
      </c>
      <c r="D125" s="456"/>
      <c r="E125" s="456"/>
      <c r="F125" s="448">
        <f t="shared" si="58"/>
        <v>0</v>
      </c>
      <c r="G125" s="446"/>
      <c r="H125" s="846"/>
      <c r="I125" s="448" t="e">
        <f>_xlfn.IFS(H125=$Y$9,i.04156h!$E$10,H125=$Y$10,i.04156h!$E$11,H125=$Y$11,i.04156h!$E$12,H125=$Y$12,i.04156h!$E$13,H125=$Y$13,i.04156h!$E$14,H125=$Y$14,i.04156h!$E$15,H125=$Y$15,i.04156h!$E$16,H125=$Y$16,i.04156h!$E$17)</f>
        <v>#N/A</v>
      </c>
      <c r="J125" s="448">
        <f t="shared" si="59"/>
        <v>0</v>
      </c>
      <c r="K125" s="446"/>
      <c r="L125" s="447"/>
      <c r="M125" s="931">
        <f t="shared" si="57"/>
        <v>0</v>
      </c>
      <c r="N125" s="846"/>
      <c r="O125" s="846"/>
      <c r="P125" s="847"/>
      <c r="Q125" s="573" t="s">
        <v>1355</v>
      </c>
      <c r="R125" s="490">
        <f>SUMIFS(G121:G130,H121:H130,"="&amp;Q125)</f>
        <v>0</v>
      </c>
      <c r="S125" s="490">
        <f>SUMIFS(J121:J130,H121:H130,"="&amp;Q125)</f>
        <v>0</v>
      </c>
      <c r="T125" s="490">
        <f>SUMIFS(M121:M130,H121:H130,"="&amp;Q125)</f>
        <v>0</v>
      </c>
      <c r="U125" s="504"/>
      <c r="V125" s="497" t="s">
        <v>1173</v>
      </c>
      <c r="W125" s="572">
        <f t="shared" si="60"/>
        <v>0</v>
      </c>
      <c r="X125" s="572">
        <f t="shared" si="60"/>
        <v>0</v>
      </c>
      <c r="Y125" s="504"/>
      <c r="Z125" s="504"/>
      <c r="AA125" s="504"/>
      <c r="AB125" s="504"/>
      <c r="AC125" s="504"/>
      <c r="AD125" s="504"/>
      <c r="AE125" s="504"/>
      <c r="AF125" s="504"/>
      <c r="AG125" s="504"/>
      <c r="AH125" s="504"/>
      <c r="AI125" s="504"/>
    </row>
    <row r="126" spans="1:35" s="420" customFormat="1" outlineLevel="1" x14ac:dyDescent="0.2">
      <c r="A126" s="575"/>
      <c r="B126" s="490"/>
      <c r="C126" s="568">
        <v>128</v>
      </c>
      <c r="D126" s="458"/>
      <c r="E126" s="458"/>
      <c r="F126" s="448">
        <f t="shared" si="58"/>
        <v>0</v>
      </c>
      <c r="G126" s="446"/>
      <c r="H126" s="846"/>
      <c r="I126" s="448" t="e">
        <f>_xlfn.IFS(H126=$Y$9,i.04156h!$E$10,H126=$Y$10,i.04156h!$E$11,H126=$Y$11,i.04156h!$E$12,H126=$Y$12,i.04156h!$E$13,H126=$Y$13,i.04156h!$E$14,H126=$Y$14,i.04156h!$E$15,H126=$Y$15,i.04156h!$E$16,H126=$Y$16,i.04156h!$E$17)</f>
        <v>#N/A</v>
      </c>
      <c r="J126" s="448">
        <f t="shared" si="59"/>
        <v>0</v>
      </c>
      <c r="K126" s="446"/>
      <c r="L126" s="447"/>
      <c r="M126" s="931">
        <f t="shared" si="57"/>
        <v>0</v>
      </c>
      <c r="N126" s="846"/>
      <c r="O126" s="846"/>
      <c r="P126" s="847"/>
      <c r="Q126" s="573" t="s">
        <v>1356</v>
      </c>
      <c r="R126" s="490">
        <f>SUMIFS(G121:G130,H121:H130,"="&amp;Q126)</f>
        <v>0</v>
      </c>
      <c r="S126" s="490">
        <f>SUMIFS(J121:J130,H121:H130,"="&amp;Q126)</f>
        <v>0</v>
      </c>
      <c r="T126" s="490">
        <f>SUMIFS(M121:M130,H121:H130,"="&amp;Q126)</f>
        <v>0</v>
      </c>
      <c r="U126" s="504"/>
      <c r="V126" s="497" t="s">
        <v>1174</v>
      </c>
      <c r="W126" s="572">
        <f t="shared" si="60"/>
        <v>0</v>
      </c>
      <c r="X126" s="572">
        <f t="shared" si="60"/>
        <v>0</v>
      </c>
      <c r="Y126" s="504"/>
      <c r="Z126" s="504"/>
      <c r="AA126" s="504"/>
      <c r="AB126" s="504"/>
      <c r="AC126" s="504"/>
      <c r="AD126" s="504"/>
      <c r="AE126" s="504"/>
      <c r="AF126" s="504"/>
      <c r="AG126" s="504"/>
      <c r="AH126" s="504"/>
      <c r="AI126" s="504"/>
    </row>
    <row r="127" spans="1:35" s="420" customFormat="1" outlineLevel="1" x14ac:dyDescent="0.2">
      <c r="A127" s="575"/>
      <c r="B127" s="490"/>
      <c r="C127" s="568">
        <v>129</v>
      </c>
      <c r="D127" s="458"/>
      <c r="E127" s="458"/>
      <c r="F127" s="448">
        <f t="shared" si="58"/>
        <v>0</v>
      </c>
      <c r="G127" s="446"/>
      <c r="H127" s="846"/>
      <c r="I127" s="448" t="e">
        <f>_xlfn.IFS(H127=$Y$9,i.04156h!$E$10,H127=$Y$10,i.04156h!$E$11,H127=$Y$11,i.04156h!$E$12,H127=$Y$12,i.04156h!$E$13,H127=$Y$13,i.04156h!$E$14,H127=$Y$14,i.04156h!$E$15,H127=$Y$15,i.04156h!$E$16,H127=$Y$16,i.04156h!$E$17)</f>
        <v>#N/A</v>
      </c>
      <c r="J127" s="448">
        <f t="shared" si="59"/>
        <v>0</v>
      </c>
      <c r="K127" s="446"/>
      <c r="L127" s="447"/>
      <c r="M127" s="931">
        <f t="shared" si="57"/>
        <v>0</v>
      </c>
      <c r="N127" s="846"/>
      <c r="O127" s="846"/>
      <c r="P127" s="847"/>
      <c r="Q127" s="573" t="s">
        <v>1357</v>
      </c>
      <c r="R127" s="490">
        <f>SUMIFS(G121:G130,H121:H130,"="&amp;Q127)</f>
        <v>0</v>
      </c>
      <c r="S127" s="490">
        <f>SUMIFS(J121:J130,H121:H130,"="&amp;Q127)</f>
        <v>0</v>
      </c>
      <c r="T127" s="490">
        <f>SUMIFS(M121:M130,H121:H130,"="&amp;Q127)</f>
        <v>0</v>
      </c>
      <c r="U127" s="504"/>
      <c r="V127" s="497" t="s">
        <v>1175</v>
      </c>
      <c r="W127" s="572">
        <f t="shared" si="60"/>
        <v>0</v>
      </c>
      <c r="X127" s="572">
        <f t="shared" si="60"/>
        <v>0</v>
      </c>
      <c r="Y127" s="504"/>
      <c r="Z127" s="504"/>
      <c r="AA127" s="504"/>
      <c r="AB127" s="504"/>
      <c r="AC127" s="504"/>
      <c r="AD127" s="504"/>
      <c r="AE127" s="504"/>
      <c r="AF127" s="504"/>
      <c r="AG127" s="504"/>
      <c r="AH127" s="504"/>
      <c r="AI127" s="504"/>
    </row>
    <row r="128" spans="1:35" s="420" customFormat="1" outlineLevel="1" x14ac:dyDescent="0.2">
      <c r="A128" s="575"/>
      <c r="B128" s="490"/>
      <c r="C128" s="568">
        <v>130</v>
      </c>
      <c r="D128" s="458"/>
      <c r="E128" s="458"/>
      <c r="F128" s="448">
        <f t="shared" si="58"/>
        <v>0</v>
      </c>
      <c r="G128" s="446"/>
      <c r="H128" s="846"/>
      <c r="I128" s="448" t="e">
        <f>_xlfn.IFS(H128=$Y$9,i.04156h!$E$10,H128=$Y$10,i.04156h!$E$11,H128=$Y$11,i.04156h!$E$12,H128=$Y$12,i.04156h!$E$13,H128=$Y$13,i.04156h!$E$14,H128=$Y$14,i.04156h!$E$15,H128=$Y$15,i.04156h!$E$16,H128=$Y$16,i.04156h!$E$17)</f>
        <v>#N/A</v>
      </c>
      <c r="J128" s="448">
        <f t="shared" si="59"/>
        <v>0</v>
      </c>
      <c r="K128" s="446"/>
      <c r="L128" s="447"/>
      <c r="M128" s="931">
        <f t="shared" si="57"/>
        <v>0</v>
      </c>
      <c r="N128" s="846"/>
      <c r="O128" s="846"/>
      <c r="P128" s="847"/>
      <c r="Q128" s="571" t="s">
        <v>1358</v>
      </c>
      <c r="R128" s="490">
        <f>SUMIFS(G121:G130,H121:H130,"="&amp;Q128)</f>
        <v>0</v>
      </c>
      <c r="S128" s="490">
        <f>SUMIFS(J121:J130,H121:H130,"="&amp;Q128)</f>
        <v>0</v>
      </c>
      <c r="T128" s="490">
        <f>SUMIFS(M121:M130,H121:H130,"="&amp;Q128)</f>
        <v>0</v>
      </c>
      <c r="U128" s="504"/>
      <c r="V128" s="497" t="s">
        <v>1176</v>
      </c>
      <c r="W128" s="572">
        <f t="shared" si="60"/>
        <v>0</v>
      </c>
      <c r="X128" s="572">
        <f t="shared" si="60"/>
        <v>0</v>
      </c>
      <c r="Y128" s="504"/>
      <c r="Z128" s="504"/>
      <c r="AA128" s="504"/>
      <c r="AB128" s="504"/>
      <c r="AC128" s="504"/>
      <c r="AD128" s="504"/>
      <c r="AE128" s="504"/>
      <c r="AF128" s="504"/>
      <c r="AG128" s="504"/>
      <c r="AH128" s="504"/>
      <c r="AI128" s="504"/>
    </row>
    <row r="129" spans="1:35" s="420" customFormat="1" outlineLevel="1" x14ac:dyDescent="0.2">
      <c r="A129" s="575"/>
      <c r="B129" s="490"/>
      <c r="C129" s="568">
        <v>131</v>
      </c>
      <c r="D129" s="458"/>
      <c r="E129" s="458"/>
      <c r="F129" s="448">
        <f t="shared" si="58"/>
        <v>0</v>
      </c>
      <c r="G129" s="446"/>
      <c r="H129" s="846"/>
      <c r="I129" s="448" t="e">
        <f>_xlfn.IFS(H129=$Y$9,i.04156h!$E$10,H129=$Y$10,i.04156h!$E$11,H129=$Y$11,i.04156h!$E$12,H129=$Y$12,i.04156h!$E$13,H129=$Y$13,i.04156h!$E$14,H129=$Y$14,i.04156h!$E$15,H129=$Y$15,i.04156h!$E$16,H129=$Y$16,i.04156h!$E$17)</f>
        <v>#N/A</v>
      </c>
      <c r="J129" s="448">
        <f t="shared" si="59"/>
        <v>0</v>
      </c>
      <c r="K129" s="446"/>
      <c r="L129" s="447"/>
      <c r="M129" s="931">
        <f t="shared" si="57"/>
        <v>0</v>
      </c>
      <c r="N129" s="846"/>
      <c r="O129" s="846"/>
      <c r="P129" s="847"/>
      <c r="Q129" s="573" t="s">
        <v>1359</v>
      </c>
      <c r="R129" s="490">
        <f>SUMIFS(G121:G130,H121:H130,"="&amp;Q129)</f>
        <v>0</v>
      </c>
      <c r="S129" s="490">
        <f>SUMIFS(J121:J130,H121:H130,"="&amp;R129)</f>
        <v>0</v>
      </c>
      <c r="T129" s="490">
        <f>SUMIFS(M121:M130,H121:H130,"="&amp;S129)</f>
        <v>0</v>
      </c>
      <c r="U129" s="504"/>
      <c r="V129" s="497" t="s">
        <v>1177</v>
      </c>
      <c r="W129" s="572">
        <f t="shared" si="60"/>
        <v>0</v>
      </c>
      <c r="X129" s="572">
        <f t="shared" si="60"/>
        <v>0</v>
      </c>
      <c r="Y129" s="504"/>
      <c r="Z129" s="504"/>
      <c r="AA129" s="504"/>
      <c r="AB129" s="504"/>
      <c r="AC129" s="504"/>
      <c r="AD129" s="504"/>
      <c r="AE129" s="504"/>
      <c r="AF129" s="504"/>
      <c r="AG129" s="504"/>
      <c r="AH129" s="504"/>
      <c r="AI129" s="504"/>
    </row>
    <row r="130" spans="1:35" s="420" customFormat="1" ht="13.5" outlineLevel="1" thickBot="1" x14ac:dyDescent="0.25">
      <c r="A130" s="578"/>
      <c r="B130" s="579"/>
      <c r="C130" s="580">
        <v>132</v>
      </c>
      <c r="D130" s="473"/>
      <c r="E130" s="473"/>
      <c r="F130" s="476">
        <f t="shared" si="58"/>
        <v>0</v>
      </c>
      <c r="G130" s="475"/>
      <c r="H130" s="846"/>
      <c r="I130" s="448" t="e">
        <f>_xlfn.IFS(H130=$Y$9,i.04156h!$E$10,H130=$Y$10,i.04156h!$E$11,H130=$Y$11,i.04156h!$E$12,H130=$Y$12,i.04156h!$E$13,H130=$Y$13,i.04156h!$E$14,H130=$Y$14,i.04156h!$E$15,H130=$Y$15,i.04156h!$E$16,H130=$Y$16,i.04156h!$E$17)</f>
        <v>#N/A</v>
      </c>
      <c r="J130" s="476">
        <f t="shared" si="59"/>
        <v>0</v>
      </c>
      <c r="K130" s="475"/>
      <c r="L130" s="547"/>
      <c r="M130" s="932">
        <f t="shared" si="57"/>
        <v>0</v>
      </c>
      <c r="N130" s="846"/>
      <c r="O130" s="846"/>
      <c r="P130" s="847"/>
      <c r="Q130" s="503"/>
      <c r="R130" s="503"/>
      <c r="S130" s="504"/>
      <c r="T130" s="504"/>
      <c r="U130" s="504"/>
      <c r="V130" s="504"/>
      <c r="W130" s="504"/>
      <c r="X130" s="504"/>
      <c r="Y130" s="504"/>
      <c r="Z130" s="504"/>
      <c r="AA130" s="504"/>
      <c r="AB130" s="504"/>
      <c r="AC130" s="504"/>
      <c r="AD130" s="504"/>
      <c r="AE130" s="504"/>
      <c r="AF130" s="504"/>
      <c r="AG130" s="504"/>
      <c r="AH130" s="504"/>
      <c r="AI130" s="504"/>
    </row>
    <row r="131" spans="1:35" s="420" customFormat="1" x14ac:dyDescent="0.2">
      <c r="A131" s="531"/>
      <c r="P131" s="849">
        <f>SUM(P120,P109,P98,P87,P76,P65,P54,P43,P32,P21,P10)</f>
        <v>0</v>
      </c>
      <c r="Q131" s="503"/>
      <c r="R131" s="503"/>
      <c r="S131" s="504"/>
      <c r="T131" s="504"/>
      <c r="U131" s="504"/>
      <c r="V131" s="504"/>
      <c r="W131" s="504"/>
      <c r="X131" s="504"/>
      <c r="Y131" s="504"/>
      <c r="Z131" s="504"/>
      <c r="AA131" s="504"/>
      <c r="AB131" s="504"/>
      <c r="AC131" s="504"/>
      <c r="AD131" s="504"/>
      <c r="AE131" s="504"/>
      <c r="AF131" s="504"/>
      <c r="AG131" s="504"/>
      <c r="AH131" s="504"/>
      <c r="AI131" s="504"/>
    </row>
    <row r="132" spans="1:35" s="420" customFormat="1" x14ac:dyDescent="0.2">
      <c r="A132" s="531"/>
      <c r="P132" s="504"/>
      <c r="Q132" s="503"/>
      <c r="R132" s="503"/>
      <c r="S132" s="504"/>
      <c r="T132" s="504"/>
      <c r="U132" s="504"/>
      <c r="V132" s="504"/>
      <c r="W132" s="504"/>
      <c r="X132" s="504"/>
      <c r="Y132" s="504"/>
      <c r="Z132" s="504"/>
      <c r="AA132" s="504"/>
      <c r="AB132" s="504"/>
      <c r="AC132" s="504"/>
      <c r="AD132" s="504"/>
      <c r="AE132" s="504"/>
      <c r="AF132" s="504"/>
      <c r="AG132" s="504"/>
      <c r="AH132" s="504"/>
      <c r="AI132" s="504"/>
    </row>
    <row r="133" spans="1:35" s="420" customFormat="1" x14ac:dyDescent="0.2">
      <c r="A133" s="531"/>
      <c r="P133" s="504"/>
      <c r="Q133" s="503"/>
      <c r="R133" s="503"/>
      <c r="S133" s="504"/>
      <c r="T133" s="504"/>
      <c r="U133" s="504"/>
      <c r="V133" s="504"/>
      <c r="W133" s="504"/>
      <c r="X133" s="504"/>
      <c r="Y133" s="504"/>
      <c r="Z133" s="504"/>
      <c r="AA133" s="504"/>
      <c r="AB133" s="504"/>
      <c r="AC133" s="504"/>
      <c r="AD133" s="504"/>
      <c r="AE133" s="504"/>
      <c r="AF133" s="504"/>
      <c r="AG133" s="504"/>
      <c r="AH133" s="504"/>
      <c r="AI133" s="504"/>
    </row>
    <row r="134" spans="1:35" s="420" customFormat="1" ht="31.5" x14ac:dyDescent="0.2">
      <c r="A134" s="480" t="s">
        <v>380</v>
      </c>
      <c r="B134" s="481" t="s">
        <v>1365</v>
      </c>
      <c r="C134" s="481" t="s">
        <v>1366</v>
      </c>
      <c r="D134" s="481" t="s">
        <v>1367</v>
      </c>
      <c r="E134" s="482" t="s">
        <v>144</v>
      </c>
      <c r="P134" s="504"/>
      <c r="Q134" s="503"/>
      <c r="R134" s="503"/>
      <c r="S134" s="504"/>
      <c r="T134" s="504"/>
      <c r="U134" s="504"/>
      <c r="V134" s="504"/>
      <c r="W134" s="504"/>
      <c r="X134" s="504"/>
      <c r="Y134" s="504"/>
      <c r="Z134" s="504"/>
      <c r="AA134" s="504"/>
      <c r="AB134" s="504"/>
      <c r="AC134" s="504"/>
      <c r="AD134" s="504"/>
      <c r="AE134" s="504"/>
      <c r="AF134" s="504"/>
      <c r="AG134" s="504"/>
      <c r="AH134" s="504"/>
      <c r="AI134" s="504"/>
    </row>
    <row r="135" spans="1:35" s="420" customFormat="1" x14ac:dyDescent="0.2">
      <c r="A135" s="495" t="s">
        <v>1438</v>
      </c>
      <c r="B135" s="487">
        <f>SUM(B136:B139)</f>
        <v>0</v>
      </c>
      <c r="C135" s="487">
        <f t="shared" ref="C135:E135" si="61">SUM(C136:C139)</f>
        <v>0</v>
      </c>
      <c r="D135" s="487">
        <f t="shared" si="61"/>
        <v>0</v>
      </c>
      <c r="E135" s="487">
        <f t="shared" si="61"/>
        <v>0</v>
      </c>
      <c r="P135" s="504"/>
      <c r="Q135" s="503"/>
      <c r="R135" s="503"/>
      <c r="S135" s="504"/>
      <c r="T135" s="504"/>
      <c r="U135" s="504"/>
      <c r="V135" s="504"/>
      <c r="W135" s="504"/>
      <c r="X135" s="504"/>
      <c r="Y135" s="504"/>
      <c r="Z135" s="504"/>
      <c r="AA135" s="504"/>
      <c r="AB135" s="504"/>
      <c r="AC135" s="504"/>
      <c r="AD135" s="504"/>
      <c r="AE135" s="504"/>
      <c r="AF135" s="504"/>
      <c r="AG135" s="504"/>
      <c r="AH135" s="504"/>
      <c r="AI135" s="504"/>
    </row>
    <row r="136" spans="1:35" s="420" customFormat="1" x14ac:dyDescent="0.2">
      <c r="A136" s="491" t="s">
        <v>1369</v>
      </c>
      <c r="B136" s="490">
        <f>SUMIFS(J21:J31,$F$21:$F$31,"&lt;="&amp;3)</f>
        <v>0</v>
      </c>
      <c r="C136" s="490">
        <f t="shared" ref="C136:E136" si="62">SUMIFS(K21:K31,$F$21:$F$31,"&lt;="&amp;3)</f>
        <v>0</v>
      </c>
      <c r="D136" s="490">
        <f t="shared" si="62"/>
        <v>0</v>
      </c>
      <c r="E136" s="490">
        <f t="shared" si="62"/>
        <v>0</v>
      </c>
      <c r="P136" s="504"/>
      <c r="Q136" s="503"/>
      <c r="R136" s="503"/>
      <c r="S136" s="504"/>
      <c r="T136" s="504"/>
      <c r="U136" s="504"/>
      <c r="V136" s="504"/>
      <c r="W136" s="504"/>
      <c r="X136" s="504"/>
      <c r="Y136" s="504"/>
      <c r="Z136" s="504"/>
      <c r="AA136" s="504"/>
      <c r="AB136" s="504"/>
      <c r="AC136" s="504"/>
      <c r="AD136" s="504"/>
      <c r="AE136" s="504"/>
      <c r="AF136" s="504"/>
      <c r="AG136" s="504"/>
      <c r="AH136" s="504"/>
      <c r="AI136" s="504"/>
    </row>
    <row r="137" spans="1:35" s="420" customFormat="1" x14ac:dyDescent="0.2">
      <c r="A137" s="491" t="s">
        <v>1370</v>
      </c>
      <c r="B137" s="490">
        <f>SUMIFS(J21:J31,$F$21:$F$31,"&gt;"&amp;3, $F$21:$F$31,"&lt;="&amp;12)</f>
        <v>0</v>
      </c>
      <c r="C137" s="490">
        <f t="shared" ref="C137:E137" si="63">SUMIFS(K21:K31,$F$21:$F$31,"&gt;"&amp;3, $F$21:$F$31,"&lt;="&amp;12)</f>
        <v>0</v>
      </c>
      <c r="D137" s="490">
        <f t="shared" si="63"/>
        <v>0</v>
      </c>
      <c r="E137" s="490">
        <f t="shared" si="63"/>
        <v>0</v>
      </c>
      <c r="P137" s="504"/>
      <c r="Q137" s="503"/>
      <c r="R137" s="503"/>
      <c r="S137" s="504"/>
      <c r="T137" s="504"/>
      <c r="U137" s="504"/>
      <c r="V137" s="504"/>
      <c r="W137" s="504"/>
      <c r="X137" s="504"/>
      <c r="Y137" s="504"/>
      <c r="Z137" s="504"/>
      <c r="AA137" s="504"/>
      <c r="AB137" s="504"/>
      <c r="AC137" s="504"/>
      <c r="AD137" s="504"/>
      <c r="AE137" s="504"/>
      <c r="AF137" s="504"/>
      <c r="AG137" s="504"/>
      <c r="AH137" s="504"/>
      <c r="AI137" s="504"/>
    </row>
    <row r="138" spans="1:35" s="420" customFormat="1" x14ac:dyDescent="0.2">
      <c r="A138" s="491" t="s">
        <v>1371</v>
      </c>
      <c r="B138" s="490">
        <f>SUMIFS(J21:J31,$F$21:$F$31,"&gt;"&amp;12, $F$21:$F$31,"&lt;="&amp;36)</f>
        <v>0</v>
      </c>
      <c r="C138" s="490">
        <f t="shared" ref="C138:E138" si="64">SUMIFS(K21:K31,$F$21:$F$31,"&gt;"&amp;12, $F$21:$F$31,"&lt;="&amp;36)</f>
        <v>0</v>
      </c>
      <c r="D138" s="490">
        <f t="shared" si="64"/>
        <v>0</v>
      </c>
      <c r="E138" s="490">
        <f t="shared" si="64"/>
        <v>0</v>
      </c>
      <c r="P138" s="504"/>
      <c r="Q138" s="503"/>
      <c r="R138" s="503"/>
      <c r="S138" s="504"/>
      <c r="T138" s="504"/>
      <c r="U138" s="504"/>
      <c r="V138" s="504"/>
      <c r="W138" s="504"/>
      <c r="X138" s="504"/>
      <c r="Y138" s="504"/>
      <c r="Z138" s="504"/>
      <c r="AA138" s="504"/>
      <c r="AB138" s="504"/>
      <c r="AC138" s="504"/>
      <c r="AD138" s="504"/>
      <c r="AE138" s="504"/>
      <c r="AF138" s="504"/>
      <c r="AG138" s="504"/>
      <c r="AH138" s="504"/>
      <c r="AI138" s="504"/>
    </row>
    <row r="139" spans="1:35" s="420" customFormat="1" x14ac:dyDescent="0.2">
      <c r="A139" s="491" t="s">
        <v>1372</v>
      </c>
      <c r="B139" s="490">
        <f>SUMIFS(J21:J31,$F$21:$F$31,"&gt;"&amp;36)</f>
        <v>0</v>
      </c>
      <c r="C139" s="490">
        <f t="shared" ref="C139:E139" si="65">SUMIFS(K21:K31,$F$21:$F$31,"&gt;"&amp;36)</f>
        <v>0</v>
      </c>
      <c r="D139" s="490">
        <f t="shared" si="65"/>
        <v>0</v>
      </c>
      <c r="E139" s="490">
        <f t="shared" si="65"/>
        <v>0</v>
      </c>
      <c r="P139" s="504"/>
      <c r="Q139" s="503"/>
      <c r="R139" s="503"/>
      <c r="S139" s="504"/>
      <c r="T139" s="504"/>
      <c r="U139" s="504"/>
      <c r="V139" s="504"/>
      <c r="W139" s="504"/>
      <c r="X139" s="504"/>
      <c r="Y139" s="504"/>
      <c r="Z139" s="504"/>
      <c r="AA139" s="504"/>
      <c r="AB139" s="504"/>
      <c r="AC139" s="504"/>
      <c r="AD139" s="504"/>
      <c r="AE139" s="504"/>
      <c r="AF139" s="504"/>
      <c r="AG139" s="504"/>
      <c r="AH139" s="504"/>
      <c r="AI139" s="504"/>
    </row>
    <row r="140" spans="1:35" s="420" customFormat="1" x14ac:dyDescent="0.2">
      <c r="A140" s="495" t="s">
        <v>1439</v>
      </c>
      <c r="B140" s="487">
        <f>SUM(B141:B144)</f>
        <v>0</v>
      </c>
      <c r="C140" s="487">
        <f t="shared" ref="C140:E140" si="66">SUM(C141:C144)</f>
        <v>0</v>
      </c>
      <c r="D140" s="487">
        <f t="shared" si="66"/>
        <v>0</v>
      </c>
      <c r="E140" s="487">
        <f t="shared" si="66"/>
        <v>0</v>
      </c>
      <c r="P140" s="504"/>
      <c r="Q140" s="503"/>
      <c r="R140" s="503"/>
      <c r="S140" s="504"/>
      <c r="T140" s="504"/>
      <c r="U140" s="504"/>
      <c r="V140" s="504"/>
      <c r="W140" s="504"/>
      <c r="X140" s="504"/>
      <c r="Y140" s="504"/>
      <c r="Z140" s="504"/>
      <c r="AA140" s="504"/>
      <c r="AB140" s="504"/>
      <c r="AC140" s="504"/>
      <c r="AD140" s="504"/>
      <c r="AE140" s="504"/>
      <c r="AF140" s="504"/>
      <c r="AG140" s="504"/>
      <c r="AH140" s="504"/>
      <c r="AI140" s="504"/>
    </row>
    <row r="141" spans="1:35" s="420" customFormat="1" x14ac:dyDescent="0.2">
      <c r="A141" s="491" t="s">
        <v>1369</v>
      </c>
      <c r="B141" s="490">
        <f>SUMIFS(J33:J42,$F$33:$F$42,"&lt;="&amp;3)</f>
        <v>0</v>
      </c>
      <c r="C141" s="490">
        <f t="shared" ref="C141:E141" si="67">SUMIFS(K33:K42,$F$33:$F$42,"&lt;="&amp;3)</f>
        <v>0</v>
      </c>
      <c r="D141" s="490">
        <f t="shared" si="67"/>
        <v>0</v>
      </c>
      <c r="E141" s="490">
        <f t="shared" si="67"/>
        <v>0</v>
      </c>
      <c r="P141" s="504"/>
      <c r="Q141" s="503"/>
      <c r="R141" s="503"/>
      <c r="S141" s="504"/>
      <c r="T141" s="504"/>
      <c r="U141" s="504"/>
      <c r="V141" s="504"/>
      <c r="W141" s="504"/>
      <c r="X141" s="504"/>
      <c r="Y141" s="504"/>
      <c r="Z141" s="504"/>
      <c r="AA141" s="504"/>
      <c r="AB141" s="504"/>
      <c r="AC141" s="504"/>
      <c r="AD141" s="504"/>
      <c r="AE141" s="504"/>
      <c r="AF141" s="504"/>
      <c r="AG141" s="504"/>
      <c r="AH141" s="504"/>
      <c r="AI141" s="504"/>
    </row>
    <row r="142" spans="1:35" s="420" customFormat="1" x14ac:dyDescent="0.2">
      <c r="A142" s="491" t="s">
        <v>1370</v>
      </c>
      <c r="B142" s="490">
        <f>SUMIFS(J33:J42,$F$33:$F$42,"&gt;"&amp;3, $F$33:$F$42,"&lt;="&amp;12)</f>
        <v>0</v>
      </c>
      <c r="C142" s="490">
        <f t="shared" ref="C142:E142" si="68">SUMIFS(K33:K42,$F$33:$F$42,"&gt;"&amp;3, $F$33:$F$42,"&lt;="&amp;12)</f>
        <v>0</v>
      </c>
      <c r="D142" s="490">
        <f t="shared" si="68"/>
        <v>0</v>
      </c>
      <c r="E142" s="490">
        <f t="shared" si="68"/>
        <v>0</v>
      </c>
      <c r="P142" s="504"/>
      <c r="Q142" s="503"/>
      <c r="R142" s="503"/>
      <c r="S142" s="504"/>
      <c r="T142" s="504"/>
      <c r="U142" s="504"/>
      <c r="V142" s="504"/>
      <c r="W142" s="504"/>
      <c r="X142" s="504"/>
      <c r="Y142" s="504"/>
      <c r="Z142" s="504"/>
      <c r="AA142" s="504"/>
      <c r="AB142" s="504"/>
      <c r="AC142" s="504"/>
      <c r="AD142" s="504"/>
      <c r="AE142" s="504"/>
      <c r="AF142" s="504"/>
      <c r="AG142" s="504"/>
      <c r="AH142" s="504"/>
      <c r="AI142" s="504"/>
    </row>
    <row r="143" spans="1:35" s="420" customFormat="1" x14ac:dyDescent="0.2">
      <c r="A143" s="491" t="s">
        <v>1371</v>
      </c>
      <c r="B143" s="490">
        <f>SUMIFS(J33:J42,$F$33:$F$42,"&gt;"&amp;12, $F$33:$F$42,"&lt;="&amp;36)</f>
        <v>0</v>
      </c>
      <c r="C143" s="490">
        <f t="shared" ref="C143:E143" si="69">SUMIFS(K33:K42,$F$33:$F$42,"&gt;"&amp;12, $F$33:$F$42,"&lt;="&amp;36)</f>
        <v>0</v>
      </c>
      <c r="D143" s="490">
        <f t="shared" si="69"/>
        <v>0</v>
      </c>
      <c r="E143" s="490">
        <f t="shared" si="69"/>
        <v>0</v>
      </c>
      <c r="P143" s="504"/>
      <c r="Q143" s="503"/>
      <c r="R143" s="503"/>
      <c r="S143" s="504"/>
      <c r="T143" s="504"/>
      <c r="U143" s="504"/>
      <c r="V143" s="504"/>
      <c r="W143" s="504"/>
      <c r="X143" s="504"/>
      <c r="Y143" s="504"/>
      <c r="Z143" s="504"/>
      <c r="AA143" s="504"/>
      <c r="AB143" s="504"/>
      <c r="AC143" s="504"/>
      <c r="AD143" s="504"/>
      <c r="AE143" s="504"/>
      <c r="AF143" s="504"/>
      <c r="AG143" s="504"/>
      <c r="AH143" s="504"/>
      <c r="AI143" s="504"/>
    </row>
    <row r="144" spans="1:35" s="420" customFormat="1" x14ac:dyDescent="0.2">
      <c r="A144" s="491" t="s">
        <v>1372</v>
      </c>
      <c r="B144" s="490">
        <f>SUMIFS(J33:J42,$F$33:$F$42,"&gt;"&amp;36)</f>
        <v>0</v>
      </c>
      <c r="C144" s="490">
        <f t="shared" ref="C144:E144" si="70">SUMIFS(K33:K42,$F$33:$F$42,"&gt;"&amp;36)</f>
        <v>0</v>
      </c>
      <c r="D144" s="490">
        <f t="shared" si="70"/>
        <v>0</v>
      </c>
      <c r="E144" s="490">
        <f t="shared" si="70"/>
        <v>0</v>
      </c>
      <c r="P144" s="504"/>
      <c r="Q144" s="503"/>
      <c r="R144" s="503"/>
      <c r="S144" s="504"/>
      <c r="T144" s="504"/>
      <c r="U144" s="504"/>
      <c r="V144" s="504"/>
      <c r="W144" s="504"/>
      <c r="X144" s="504"/>
      <c r="Y144" s="504"/>
      <c r="Z144" s="504"/>
      <c r="AA144" s="504"/>
      <c r="AB144" s="504"/>
      <c r="AC144" s="504"/>
      <c r="AD144" s="504"/>
      <c r="AE144" s="504"/>
      <c r="AF144" s="504"/>
      <c r="AG144" s="504"/>
      <c r="AH144" s="504"/>
      <c r="AI144" s="504"/>
    </row>
    <row r="145" spans="1:35" s="420" customFormat="1" ht="25.5" x14ac:dyDescent="0.2">
      <c r="A145" s="486" t="s">
        <v>1445</v>
      </c>
      <c r="B145" s="487">
        <f>B146+B147</f>
        <v>0</v>
      </c>
      <c r="C145" s="487">
        <f t="shared" ref="C145:E145" si="71">C146+C147</f>
        <v>0</v>
      </c>
      <c r="D145" s="487">
        <f t="shared" si="71"/>
        <v>0</v>
      </c>
      <c r="E145" s="487">
        <f t="shared" si="71"/>
        <v>0</v>
      </c>
      <c r="P145" s="504"/>
      <c r="Q145" s="503"/>
      <c r="R145" s="503"/>
      <c r="S145" s="504"/>
      <c r="T145" s="504"/>
      <c r="U145" s="504"/>
      <c r="V145" s="504"/>
      <c r="W145" s="504"/>
      <c r="X145" s="504"/>
      <c r="Y145" s="504"/>
      <c r="Z145" s="504"/>
      <c r="AA145" s="504"/>
      <c r="AB145" s="504"/>
      <c r="AC145" s="504"/>
      <c r="AD145" s="504"/>
      <c r="AE145" s="504"/>
      <c r="AF145" s="504"/>
      <c r="AG145" s="504"/>
      <c r="AH145" s="504"/>
      <c r="AI145" s="504"/>
    </row>
    <row r="146" spans="1:35" s="420" customFormat="1" x14ac:dyDescent="0.2">
      <c r="A146" s="491" t="s">
        <v>1369</v>
      </c>
      <c r="B146" s="490">
        <f>B136+B141</f>
        <v>0</v>
      </c>
      <c r="C146" s="490">
        <f t="shared" ref="C146:E146" si="72">C136+C141</f>
        <v>0</v>
      </c>
      <c r="D146" s="490">
        <f t="shared" si="72"/>
        <v>0</v>
      </c>
      <c r="E146" s="490">
        <f t="shared" si="72"/>
        <v>0</v>
      </c>
      <c r="P146" s="504"/>
      <c r="Q146" s="503"/>
      <c r="R146" s="503"/>
      <c r="S146" s="504"/>
      <c r="T146" s="504"/>
      <c r="U146" s="504"/>
      <c r="V146" s="504"/>
      <c r="W146" s="504"/>
      <c r="X146" s="504"/>
      <c r="Y146" s="504"/>
      <c r="Z146" s="504"/>
      <c r="AA146" s="504"/>
      <c r="AB146" s="504"/>
      <c r="AC146" s="504"/>
      <c r="AD146" s="504"/>
      <c r="AE146" s="504"/>
      <c r="AF146" s="504"/>
      <c r="AG146" s="504"/>
      <c r="AH146" s="504"/>
      <c r="AI146" s="504"/>
    </row>
    <row r="147" spans="1:35" s="420" customFormat="1" x14ac:dyDescent="0.2">
      <c r="A147" s="493" t="s">
        <v>1374</v>
      </c>
      <c r="B147" s="490">
        <f>SUM(B148:B150)</f>
        <v>0</v>
      </c>
      <c r="C147" s="490">
        <f t="shared" ref="C147:E147" si="73">SUM(C148:C150)</f>
        <v>0</v>
      </c>
      <c r="D147" s="490">
        <f t="shared" si="73"/>
        <v>0</v>
      </c>
      <c r="E147" s="490">
        <f t="shared" si="73"/>
        <v>0</v>
      </c>
      <c r="P147" s="504"/>
      <c r="Q147" s="503"/>
      <c r="R147" s="503"/>
      <c r="S147" s="504"/>
      <c r="T147" s="504"/>
      <c r="U147" s="504"/>
      <c r="V147" s="504"/>
      <c r="W147" s="504"/>
      <c r="X147" s="504"/>
      <c r="Y147" s="504"/>
      <c r="Z147" s="504"/>
      <c r="AA147" s="504"/>
      <c r="AB147" s="504"/>
      <c r="AC147" s="504"/>
      <c r="AD147" s="504"/>
      <c r="AE147" s="504"/>
      <c r="AF147" s="504"/>
      <c r="AG147" s="504"/>
      <c r="AH147" s="504"/>
      <c r="AI147" s="504"/>
    </row>
    <row r="148" spans="1:35" s="420" customFormat="1" x14ac:dyDescent="0.2">
      <c r="A148" s="491" t="s">
        <v>1370</v>
      </c>
      <c r="B148" s="490">
        <f>B137+B142</f>
        <v>0</v>
      </c>
      <c r="C148" s="490">
        <f t="shared" ref="C148:E148" si="74">C137+C142</f>
        <v>0</v>
      </c>
      <c r="D148" s="490">
        <f t="shared" si="74"/>
        <v>0</v>
      </c>
      <c r="E148" s="490">
        <f t="shared" si="74"/>
        <v>0</v>
      </c>
      <c r="P148" s="504"/>
      <c r="Q148" s="503"/>
      <c r="R148" s="503"/>
      <c r="S148" s="504"/>
      <c r="T148" s="504"/>
      <c r="U148" s="504"/>
      <c r="V148" s="504"/>
      <c r="W148" s="504"/>
      <c r="X148" s="504"/>
      <c r="Y148" s="504"/>
      <c r="Z148" s="504"/>
      <c r="AA148" s="504"/>
      <c r="AB148" s="504"/>
      <c r="AC148" s="504"/>
      <c r="AD148" s="504"/>
      <c r="AE148" s="504"/>
      <c r="AF148" s="504"/>
      <c r="AG148" s="504"/>
      <c r="AH148" s="504"/>
      <c r="AI148" s="504"/>
    </row>
    <row r="149" spans="1:35" s="420" customFormat="1" x14ac:dyDescent="0.2">
      <c r="A149" s="491" t="s">
        <v>1371</v>
      </c>
      <c r="B149" s="490">
        <f t="shared" ref="B149:E150" si="75">B138+B143</f>
        <v>0</v>
      </c>
      <c r="C149" s="490">
        <f t="shared" si="75"/>
        <v>0</v>
      </c>
      <c r="D149" s="490">
        <f t="shared" si="75"/>
        <v>0</v>
      </c>
      <c r="E149" s="490">
        <f t="shared" si="75"/>
        <v>0</v>
      </c>
      <c r="P149" s="504"/>
      <c r="Q149" s="503"/>
      <c r="R149" s="503"/>
      <c r="S149" s="504"/>
      <c r="T149" s="504"/>
      <c r="U149" s="504"/>
      <c r="V149" s="504"/>
      <c r="W149" s="504"/>
      <c r="X149" s="504"/>
      <c r="Y149" s="504"/>
      <c r="Z149" s="504"/>
      <c r="AA149" s="504"/>
      <c r="AB149" s="504"/>
      <c r="AC149" s="504"/>
      <c r="AD149" s="504"/>
      <c r="AE149" s="504"/>
      <c r="AF149" s="504"/>
      <c r="AG149" s="504"/>
      <c r="AH149" s="504"/>
      <c r="AI149" s="504"/>
    </row>
    <row r="150" spans="1:35" s="420" customFormat="1" x14ac:dyDescent="0.2">
      <c r="A150" s="491" t="s">
        <v>1372</v>
      </c>
      <c r="B150" s="490">
        <f t="shared" si="75"/>
        <v>0</v>
      </c>
      <c r="C150" s="490">
        <f t="shared" si="75"/>
        <v>0</v>
      </c>
      <c r="D150" s="490">
        <f t="shared" si="75"/>
        <v>0</v>
      </c>
      <c r="E150" s="490">
        <f t="shared" si="75"/>
        <v>0</v>
      </c>
      <c r="P150" s="504"/>
      <c r="Q150" s="503"/>
      <c r="R150" s="503"/>
      <c r="S150" s="504"/>
      <c r="T150" s="504"/>
      <c r="U150" s="504"/>
      <c r="V150" s="504"/>
      <c r="W150" s="504"/>
      <c r="X150" s="504"/>
      <c r="Y150" s="504"/>
      <c r="Z150" s="504"/>
      <c r="AA150" s="504"/>
      <c r="AB150" s="504"/>
      <c r="AC150" s="504"/>
      <c r="AD150" s="504"/>
      <c r="AE150" s="504"/>
      <c r="AF150" s="504"/>
      <c r="AG150" s="504"/>
      <c r="AH150" s="504"/>
      <c r="AI150" s="504"/>
    </row>
    <row r="151" spans="1:35" s="420" customFormat="1" ht="25.5" x14ac:dyDescent="0.2">
      <c r="A151" s="495" t="s">
        <v>1440</v>
      </c>
      <c r="B151" s="487">
        <f>SUM(B152:B155)</f>
        <v>0</v>
      </c>
      <c r="C151" s="487">
        <f t="shared" ref="C151:E151" si="76">SUM(C152:C155)</f>
        <v>0</v>
      </c>
      <c r="D151" s="487">
        <f t="shared" si="76"/>
        <v>0</v>
      </c>
      <c r="E151" s="487">
        <f t="shared" si="76"/>
        <v>0</v>
      </c>
      <c r="P151" s="504"/>
      <c r="Q151" s="503"/>
      <c r="R151" s="503"/>
      <c r="S151" s="504"/>
      <c r="T151" s="504"/>
      <c r="U151" s="504"/>
      <c r="V151" s="504"/>
      <c r="W151" s="504"/>
      <c r="X151" s="504"/>
      <c r="Y151" s="504"/>
      <c r="Z151" s="504"/>
      <c r="AA151" s="504"/>
      <c r="AB151" s="504"/>
      <c r="AC151" s="504"/>
      <c r="AD151" s="504"/>
      <c r="AE151" s="504"/>
      <c r="AF151" s="504"/>
      <c r="AG151" s="504"/>
      <c r="AH151" s="504"/>
      <c r="AI151" s="504"/>
    </row>
    <row r="152" spans="1:35" s="420" customFormat="1" x14ac:dyDescent="0.2">
      <c r="A152" s="491" t="s">
        <v>1369</v>
      </c>
      <c r="B152" s="490">
        <f>SUMIFS(J44:J53,$F$44:$F$53,"&lt;="&amp;3)</f>
        <v>0</v>
      </c>
      <c r="C152" s="490">
        <f t="shared" ref="C152:E152" si="77">SUMIFS(K44:K53,$F$44:$F$53,"&lt;="&amp;3)</f>
        <v>0</v>
      </c>
      <c r="D152" s="490">
        <f t="shared" si="77"/>
        <v>0</v>
      </c>
      <c r="E152" s="490">
        <f t="shared" si="77"/>
        <v>0</v>
      </c>
      <c r="P152" s="504"/>
      <c r="Q152" s="503"/>
      <c r="R152" s="503"/>
      <c r="S152" s="504"/>
      <c r="T152" s="504"/>
      <c r="U152" s="504"/>
      <c r="V152" s="504"/>
      <c r="W152" s="504"/>
      <c r="X152" s="504"/>
      <c r="Y152" s="504"/>
      <c r="Z152" s="504"/>
      <c r="AA152" s="504"/>
      <c r="AB152" s="504"/>
      <c r="AC152" s="504"/>
      <c r="AD152" s="504"/>
      <c r="AE152" s="504"/>
      <c r="AF152" s="504"/>
      <c r="AG152" s="504"/>
      <c r="AH152" s="504"/>
      <c r="AI152" s="504"/>
    </row>
    <row r="153" spans="1:35" s="420" customFormat="1" x14ac:dyDescent="0.2">
      <c r="A153" s="491" t="s">
        <v>1370</v>
      </c>
      <c r="B153" s="490">
        <f>SUMIFS(J44:J53,$F$44:$F$53,"&gt;"&amp;3, $F$44:$F$53,"&lt;="&amp;12)</f>
        <v>0</v>
      </c>
      <c r="C153" s="490">
        <f t="shared" ref="C153:E153" si="78">SUMIFS(K44:K53,$F$44:$F$53,"&gt;"&amp;3, $F$44:$F$53,"&lt;="&amp;12)</f>
        <v>0</v>
      </c>
      <c r="D153" s="490">
        <f t="shared" si="78"/>
        <v>0</v>
      </c>
      <c r="E153" s="490">
        <f t="shared" si="78"/>
        <v>0</v>
      </c>
      <c r="P153" s="504"/>
      <c r="Q153" s="503"/>
      <c r="R153" s="503"/>
      <c r="S153" s="504"/>
      <c r="T153" s="504"/>
      <c r="U153" s="504"/>
      <c r="V153" s="504"/>
      <c r="W153" s="504"/>
      <c r="X153" s="504"/>
      <c r="Y153" s="504"/>
      <c r="Z153" s="504"/>
      <c r="AA153" s="504"/>
      <c r="AB153" s="504"/>
      <c r="AC153" s="504"/>
      <c r="AD153" s="504"/>
      <c r="AE153" s="504"/>
      <c r="AF153" s="504"/>
      <c r="AG153" s="504"/>
      <c r="AH153" s="504"/>
      <c r="AI153" s="504"/>
    </row>
    <row r="154" spans="1:35" s="420" customFormat="1" x14ac:dyDescent="0.2">
      <c r="A154" s="491" t="s">
        <v>1371</v>
      </c>
      <c r="B154" s="490">
        <f>SUMIFS(J44:J53,$F$44:$F$53,"&gt;"&amp;12, $F$44:$F$53,"&lt;="&amp;36)</f>
        <v>0</v>
      </c>
      <c r="C154" s="490">
        <f t="shared" ref="C154:E154" si="79">SUMIFS(K44:K53,$F$44:$F$53,"&gt;"&amp;12, $F$44:$F$53,"&lt;="&amp;36)</f>
        <v>0</v>
      </c>
      <c r="D154" s="490">
        <f t="shared" si="79"/>
        <v>0</v>
      </c>
      <c r="E154" s="490">
        <f t="shared" si="79"/>
        <v>0</v>
      </c>
      <c r="P154" s="504"/>
      <c r="Q154" s="503"/>
      <c r="R154" s="503"/>
      <c r="S154" s="504"/>
      <c r="T154" s="504"/>
      <c r="U154" s="504"/>
      <c r="V154" s="504"/>
      <c r="W154" s="504"/>
      <c r="X154" s="504"/>
      <c r="Y154" s="504"/>
      <c r="Z154" s="504"/>
      <c r="AA154" s="504"/>
      <c r="AB154" s="504"/>
      <c r="AC154" s="504"/>
      <c r="AD154" s="504"/>
      <c r="AE154" s="504"/>
      <c r="AF154" s="504"/>
      <c r="AG154" s="504"/>
      <c r="AH154" s="504"/>
      <c r="AI154" s="504"/>
    </row>
    <row r="155" spans="1:35" s="420" customFormat="1" x14ac:dyDescent="0.2">
      <c r="A155" s="491" t="s">
        <v>1372</v>
      </c>
      <c r="B155" s="490">
        <f>SUMIFS(J44:J53,$F$44:$F$53,"&gt;"&amp;36)</f>
        <v>0</v>
      </c>
      <c r="C155" s="490">
        <f t="shared" ref="C155:E155" si="80">SUMIFS(K44:K53,$F$44:$F$53,"&gt;"&amp;36)</f>
        <v>0</v>
      </c>
      <c r="D155" s="490">
        <f t="shared" si="80"/>
        <v>0</v>
      </c>
      <c r="E155" s="490">
        <f t="shared" si="80"/>
        <v>0</v>
      </c>
      <c r="P155" s="504"/>
      <c r="Q155" s="503"/>
      <c r="R155" s="503"/>
      <c r="S155" s="504"/>
      <c r="T155" s="504"/>
      <c r="U155" s="504"/>
      <c r="V155" s="504"/>
      <c r="W155" s="504"/>
      <c r="X155" s="504"/>
      <c r="Y155" s="504"/>
      <c r="Z155" s="504"/>
      <c r="AA155" s="504"/>
      <c r="AB155" s="504"/>
      <c r="AC155" s="504"/>
      <c r="AD155" s="504"/>
      <c r="AE155" s="504"/>
      <c r="AF155" s="504"/>
      <c r="AG155" s="504"/>
      <c r="AH155" s="504"/>
      <c r="AI155" s="504"/>
    </row>
    <row r="156" spans="1:35" s="420" customFormat="1" x14ac:dyDescent="0.2">
      <c r="A156" s="582" t="s">
        <v>1446</v>
      </c>
      <c r="B156" s="487">
        <f>SUM(B157:B160)</f>
        <v>0</v>
      </c>
      <c r="C156" s="487">
        <f t="shared" ref="C156:E156" si="81">SUM(C157:C160)</f>
        <v>0</v>
      </c>
      <c r="D156" s="487">
        <f t="shared" si="81"/>
        <v>0</v>
      </c>
      <c r="E156" s="487">
        <f t="shared" si="81"/>
        <v>0</v>
      </c>
      <c r="P156" s="504"/>
      <c r="Q156" s="503"/>
      <c r="R156" s="503"/>
      <c r="S156" s="504"/>
      <c r="T156" s="504"/>
      <c r="U156" s="504"/>
      <c r="V156" s="504"/>
      <c r="W156" s="504"/>
      <c r="X156" s="504"/>
      <c r="Y156" s="504"/>
      <c r="Z156" s="504"/>
      <c r="AA156" s="504"/>
      <c r="AB156" s="504"/>
      <c r="AC156" s="504"/>
      <c r="AD156" s="504"/>
      <c r="AE156" s="504"/>
      <c r="AF156" s="504"/>
      <c r="AG156" s="504"/>
      <c r="AH156" s="504"/>
      <c r="AI156" s="504"/>
    </row>
    <row r="157" spans="1:35" s="420" customFormat="1" x14ac:dyDescent="0.2">
      <c r="A157" s="491" t="s">
        <v>1369</v>
      </c>
      <c r="B157" s="490">
        <f>SUMIFS(J54:J86,$F$54:$F$86,"&lt;="&amp;3)</f>
        <v>0</v>
      </c>
      <c r="C157" s="490">
        <f t="shared" ref="C157:E157" si="82">SUMIFS(K54:K86,$F$54:$F$86,"&lt;="&amp;3)</f>
        <v>0</v>
      </c>
      <c r="D157" s="490">
        <f t="shared" si="82"/>
        <v>0</v>
      </c>
      <c r="E157" s="490">
        <f t="shared" si="82"/>
        <v>0</v>
      </c>
      <c r="P157" s="504"/>
      <c r="Q157" s="503"/>
      <c r="R157" s="503"/>
      <c r="S157" s="504"/>
      <c r="T157" s="504"/>
      <c r="U157" s="504"/>
      <c r="V157" s="504"/>
      <c r="W157" s="504"/>
      <c r="X157" s="504"/>
      <c r="Y157" s="504"/>
      <c r="Z157" s="504"/>
      <c r="AA157" s="504"/>
      <c r="AB157" s="504"/>
      <c r="AC157" s="504"/>
      <c r="AD157" s="504"/>
      <c r="AE157" s="504"/>
      <c r="AF157" s="504"/>
      <c r="AG157" s="504"/>
      <c r="AH157" s="504"/>
      <c r="AI157" s="504"/>
    </row>
    <row r="158" spans="1:35" s="420" customFormat="1" x14ac:dyDescent="0.2">
      <c r="A158" s="491" t="s">
        <v>1370</v>
      </c>
      <c r="B158" s="490">
        <f>SUMIFS(J54:J86,$F$54:$F$86,"&gt;"&amp;3, $F$54:$F$86,"&lt;="&amp;12)</f>
        <v>0</v>
      </c>
      <c r="C158" s="490">
        <f t="shared" ref="C158:E158" si="83">SUMIFS(K54:K86,$F$54:$F$86,"&gt;"&amp;3, $F$54:$F$86,"&lt;="&amp;12)</f>
        <v>0</v>
      </c>
      <c r="D158" s="490">
        <f t="shared" si="83"/>
        <v>0</v>
      </c>
      <c r="E158" s="490">
        <f t="shared" si="83"/>
        <v>0</v>
      </c>
      <c r="P158" s="504"/>
      <c r="Q158" s="503"/>
      <c r="R158" s="503"/>
      <c r="S158" s="504"/>
      <c r="T158" s="504"/>
      <c r="U158" s="504"/>
      <c r="V158" s="504"/>
      <c r="W158" s="504"/>
      <c r="X158" s="504"/>
      <c r="Y158" s="504"/>
      <c r="Z158" s="504"/>
      <c r="AA158" s="504"/>
      <c r="AB158" s="504"/>
      <c r="AC158" s="504"/>
      <c r="AD158" s="504"/>
      <c r="AE158" s="504"/>
      <c r="AF158" s="504"/>
      <c r="AG158" s="504"/>
      <c r="AH158" s="504"/>
      <c r="AI158" s="504"/>
    </row>
    <row r="159" spans="1:35" s="420" customFormat="1" x14ac:dyDescent="0.2">
      <c r="A159" s="491" t="s">
        <v>1371</v>
      </c>
      <c r="B159" s="490">
        <f>SUMIFS(J54:J86,$F$54:$F$86,"&gt;"&amp;12, $F$54:$F$86,"&lt;="&amp;36)</f>
        <v>0</v>
      </c>
      <c r="C159" s="490">
        <f t="shared" ref="C159:E159" si="84">SUMIFS(K54:K86,$F$54:$F$86,"&gt;"&amp;12, $F$54:$F$86,"&lt;="&amp;36)</f>
        <v>0</v>
      </c>
      <c r="D159" s="490">
        <f t="shared" si="84"/>
        <v>0</v>
      </c>
      <c r="E159" s="490">
        <f t="shared" si="84"/>
        <v>0</v>
      </c>
      <c r="P159" s="504"/>
      <c r="Q159" s="503"/>
      <c r="R159" s="503"/>
      <c r="S159" s="504"/>
      <c r="T159" s="504"/>
      <c r="U159" s="504"/>
      <c r="V159" s="504"/>
      <c r="W159" s="504"/>
      <c r="X159" s="504"/>
      <c r="Y159" s="504"/>
      <c r="Z159" s="504"/>
      <c r="AA159" s="504"/>
      <c r="AB159" s="504"/>
      <c r="AC159" s="504"/>
      <c r="AD159" s="504"/>
      <c r="AE159" s="504"/>
      <c r="AF159" s="504"/>
      <c r="AG159" s="504"/>
      <c r="AH159" s="504"/>
      <c r="AI159" s="504"/>
    </row>
    <row r="160" spans="1:35" s="420" customFormat="1" x14ac:dyDescent="0.2">
      <c r="A160" s="491" t="s">
        <v>1372</v>
      </c>
      <c r="B160" s="490">
        <f>SUMIFS(J54:J86,$F$54:$F$86,"&gt;"&amp;36)</f>
        <v>0</v>
      </c>
      <c r="C160" s="490">
        <f t="shared" ref="C160:E160" si="85">SUMIFS(K54:K86,$F$54:$F$86,"&gt;"&amp;36)</f>
        <v>0</v>
      </c>
      <c r="D160" s="490">
        <f t="shared" si="85"/>
        <v>0</v>
      </c>
      <c r="E160" s="490">
        <f t="shared" si="85"/>
        <v>0</v>
      </c>
      <c r="P160" s="504"/>
      <c r="Q160" s="503"/>
      <c r="R160" s="503"/>
      <c r="S160" s="504"/>
      <c r="T160" s="504"/>
      <c r="U160" s="504"/>
      <c r="V160" s="504"/>
      <c r="W160" s="504"/>
      <c r="X160" s="504"/>
      <c r="Y160" s="504"/>
      <c r="Z160" s="504"/>
      <c r="AA160" s="504"/>
      <c r="AB160" s="504"/>
      <c r="AC160" s="504"/>
      <c r="AD160" s="504"/>
      <c r="AE160" s="504"/>
      <c r="AF160" s="504"/>
      <c r="AG160" s="504"/>
      <c r="AH160" s="504"/>
      <c r="AI160" s="504"/>
    </row>
    <row r="161" spans="1:35" s="420" customFormat="1" x14ac:dyDescent="0.2">
      <c r="A161" s="531"/>
      <c r="P161" s="504"/>
      <c r="Q161" s="503"/>
      <c r="R161" s="503"/>
      <c r="S161" s="504"/>
      <c r="T161" s="504"/>
      <c r="U161" s="504"/>
      <c r="V161" s="504"/>
      <c r="W161" s="504"/>
      <c r="X161" s="504"/>
      <c r="Y161" s="504"/>
      <c r="Z161" s="504"/>
      <c r="AA161" s="504"/>
      <c r="AB161" s="504"/>
      <c r="AC161" s="504"/>
      <c r="AD161" s="504"/>
      <c r="AE161" s="504"/>
      <c r="AF161" s="504"/>
      <c r="AG161" s="504"/>
      <c r="AH161" s="504"/>
      <c r="AI161" s="504"/>
    </row>
    <row r="162" spans="1:35" s="420" customFormat="1" x14ac:dyDescent="0.2">
      <c r="A162" s="531"/>
      <c r="P162" s="504"/>
      <c r="Q162" s="503"/>
      <c r="R162" s="503"/>
      <c r="S162" s="504"/>
      <c r="T162" s="504"/>
      <c r="U162" s="504"/>
      <c r="V162" s="504"/>
      <c r="W162" s="504"/>
      <c r="X162" s="504"/>
      <c r="Y162" s="504"/>
      <c r="Z162" s="504"/>
      <c r="AA162" s="504"/>
      <c r="AB162" s="504"/>
      <c r="AC162" s="504"/>
      <c r="AD162" s="504"/>
      <c r="AE162" s="504"/>
      <c r="AF162" s="504"/>
      <c r="AG162" s="504"/>
      <c r="AH162" s="504"/>
      <c r="AI162" s="504"/>
    </row>
    <row r="163" spans="1:35" s="420" customFormat="1" ht="13.5" thickBot="1" x14ac:dyDescent="0.25">
      <c r="A163" s="531"/>
      <c r="P163" s="504"/>
      <c r="Q163" s="503"/>
      <c r="R163" s="503"/>
      <c r="S163" s="504"/>
      <c r="T163" s="504"/>
      <c r="U163" s="504"/>
      <c r="V163" s="504"/>
      <c r="W163" s="504"/>
      <c r="X163" s="504"/>
      <c r="Y163" s="504"/>
      <c r="Z163" s="504"/>
      <c r="AA163" s="504"/>
      <c r="AB163" s="504"/>
      <c r="AC163" s="504"/>
      <c r="AD163" s="504"/>
      <c r="AE163" s="504"/>
      <c r="AF163" s="504"/>
      <c r="AG163" s="504"/>
      <c r="AH163" s="504"/>
      <c r="AI163" s="504"/>
    </row>
    <row r="164" spans="1:35" s="420" customFormat="1" x14ac:dyDescent="0.2">
      <c r="A164" s="829" t="s">
        <v>1022</v>
      </c>
      <c r="B164" s="71"/>
      <c r="C164" s="506"/>
      <c r="P164" s="504"/>
      <c r="Q164" s="503"/>
      <c r="R164" s="503"/>
      <c r="S164" s="504"/>
      <c r="T164" s="504"/>
      <c r="U164" s="504"/>
      <c r="V164" s="504"/>
      <c r="W164" s="504"/>
      <c r="X164" s="504"/>
      <c r="Y164" s="504"/>
      <c r="Z164" s="504"/>
      <c r="AA164" s="504"/>
      <c r="AB164" s="504"/>
      <c r="AC164" s="504"/>
      <c r="AD164" s="504"/>
      <c r="AE164" s="504"/>
      <c r="AF164" s="504"/>
      <c r="AG164" s="504"/>
      <c r="AH164" s="504"/>
      <c r="AI164" s="504"/>
    </row>
    <row r="165" spans="1:35" s="420" customFormat="1" x14ac:dyDescent="0.2">
      <c r="A165" s="830" t="s">
        <v>1590</v>
      </c>
      <c r="B165" s="71"/>
      <c r="C165" s="506"/>
      <c r="P165" s="504"/>
      <c r="Q165" s="503"/>
      <c r="R165" s="503"/>
      <c r="S165" s="504"/>
      <c r="T165" s="504"/>
      <c r="U165" s="504"/>
      <c r="V165" s="504"/>
      <c r="W165" s="504"/>
      <c r="X165" s="504"/>
      <c r="Y165" s="504"/>
      <c r="Z165" s="504"/>
      <c r="AA165" s="504"/>
      <c r="AB165" s="504"/>
      <c r="AC165" s="504"/>
      <c r="AD165" s="504"/>
      <c r="AE165" s="504"/>
      <c r="AF165" s="504"/>
      <c r="AG165" s="504"/>
      <c r="AH165" s="504"/>
      <c r="AI165" s="504"/>
    </row>
    <row r="166" spans="1:35" s="420" customFormat="1" ht="33" customHeight="1" x14ac:dyDescent="0.2">
      <c r="A166" s="1232" t="s">
        <v>1610</v>
      </c>
      <c r="B166" s="1232"/>
      <c r="C166" s="1232"/>
      <c r="D166" s="1232"/>
      <c r="E166" s="1232"/>
      <c r="F166" s="1232"/>
      <c r="P166" s="504"/>
      <c r="Q166" s="503"/>
      <c r="R166" s="503"/>
      <c r="S166" s="504"/>
      <c r="T166" s="504"/>
      <c r="U166" s="504"/>
      <c r="V166" s="504"/>
      <c r="W166" s="504"/>
      <c r="X166" s="504"/>
      <c r="Y166" s="504"/>
      <c r="Z166" s="504"/>
      <c r="AA166" s="504"/>
      <c r="AB166" s="504"/>
      <c r="AC166" s="504"/>
      <c r="AD166" s="504"/>
      <c r="AE166" s="504"/>
      <c r="AF166" s="504"/>
      <c r="AG166" s="504"/>
      <c r="AH166" s="504"/>
      <c r="AI166" s="504"/>
    </row>
    <row r="167" spans="1:35" s="420" customFormat="1" x14ac:dyDescent="0.2">
      <c r="A167" s="832"/>
      <c r="B167" s="71"/>
      <c r="C167" s="506"/>
      <c r="P167" s="504"/>
      <c r="Q167" s="503"/>
      <c r="R167" s="503"/>
      <c r="S167" s="504"/>
      <c r="T167" s="504"/>
      <c r="U167" s="504"/>
      <c r="V167" s="504"/>
      <c r="W167" s="504"/>
      <c r="X167" s="504"/>
      <c r="Y167" s="504"/>
      <c r="Z167" s="504"/>
      <c r="AA167" s="504"/>
      <c r="AB167" s="504"/>
      <c r="AC167" s="504"/>
      <c r="AD167" s="504"/>
      <c r="AE167" s="504"/>
      <c r="AF167" s="504"/>
      <c r="AG167" s="504"/>
      <c r="AH167" s="504"/>
      <c r="AI167" s="504"/>
    </row>
    <row r="168" spans="1:35" s="420" customFormat="1" x14ac:dyDescent="0.2">
      <c r="A168" s="833" t="s">
        <v>1594</v>
      </c>
      <c r="B168" s="833" t="s">
        <v>1595</v>
      </c>
      <c r="C168" s="506"/>
      <c r="P168" s="504"/>
      <c r="Q168" s="503"/>
      <c r="R168" s="503"/>
      <c r="S168" s="504"/>
      <c r="T168" s="504"/>
      <c r="U168" s="504"/>
      <c r="V168" s="504"/>
      <c r="W168" s="504"/>
      <c r="X168" s="504"/>
      <c r="Y168" s="504"/>
      <c r="Z168" s="504"/>
      <c r="AA168" s="504"/>
      <c r="AB168" s="504"/>
      <c r="AC168" s="504"/>
      <c r="AD168" s="504"/>
      <c r="AE168" s="504"/>
      <c r="AF168" s="504"/>
      <c r="AG168" s="504"/>
      <c r="AH168" s="504"/>
      <c r="AI168" s="504"/>
    </row>
    <row r="169" spans="1:35" s="420" customFormat="1" x14ac:dyDescent="0.2">
      <c r="A169" s="834" t="s">
        <v>1596</v>
      </c>
      <c r="B169" s="833"/>
      <c r="C169" s="506"/>
      <c r="P169" s="504"/>
      <c r="Q169" s="503"/>
      <c r="R169" s="503"/>
      <c r="S169" s="504"/>
      <c r="T169" s="504"/>
      <c r="U169" s="504"/>
      <c r="V169" s="504"/>
      <c r="W169" s="504"/>
      <c r="X169" s="504"/>
      <c r="Y169" s="504"/>
      <c r="Z169" s="504"/>
      <c r="AA169" s="504"/>
      <c r="AB169" s="504"/>
      <c r="AC169" s="504"/>
      <c r="AD169" s="504"/>
      <c r="AE169" s="504"/>
      <c r="AF169" s="504"/>
      <c r="AG169" s="504"/>
      <c r="AH169" s="504"/>
      <c r="AI169" s="504"/>
    </row>
    <row r="170" spans="1:35" s="420" customFormat="1" x14ac:dyDescent="0.2">
      <c r="A170" s="834" t="s">
        <v>1597</v>
      </c>
      <c r="B170" s="835"/>
      <c r="C170" s="506"/>
      <c r="P170" s="504"/>
      <c r="Q170" s="503"/>
      <c r="R170" s="503"/>
      <c r="S170" s="504"/>
      <c r="T170" s="504"/>
      <c r="U170" s="504"/>
      <c r="V170" s="504"/>
      <c r="W170" s="504"/>
      <c r="X170" s="504"/>
      <c r="Y170" s="504"/>
      <c r="Z170" s="504"/>
      <c r="AA170" s="504"/>
      <c r="AB170" s="504"/>
      <c r="AC170" s="504"/>
      <c r="AD170" s="504"/>
      <c r="AE170" s="504"/>
      <c r="AF170" s="504"/>
      <c r="AG170" s="504"/>
      <c r="AH170" s="504"/>
      <c r="AI170" s="504"/>
    </row>
    <row r="171" spans="1:35" s="420" customFormat="1" x14ac:dyDescent="0.2">
      <c r="A171" s="834" t="s">
        <v>1598</v>
      </c>
      <c r="B171" s="836"/>
      <c r="C171" s="506"/>
      <c r="P171" s="504"/>
      <c r="Q171" s="503"/>
      <c r="R171" s="503"/>
      <c r="S171" s="504"/>
      <c r="T171" s="504"/>
      <c r="U171" s="504"/>
      <c r="V171" s="504"/>
      <c r="W171" s="504"/>
      <c r="X171" s="504"/>
      <c r="Y171" s="504"/>
      <c r="Z171" s="504"/>
      <c r="AA171" s="504"/>
      <c r="AB171" s="504"/>
      <c r="AC171" s="504"/>
      <c r="AD171" s="504"/>
      <c r="AE171" s="504"/>
      <c r="AF171" s="504"/>
      <c r="AG171" s="504"/>
      <c r="AH171" s="504"/>
      <c r="AI171" s="504"/>
    </row>
    <row r="172" spans="1:35" s="420" customFormat="1" x14ac:dyDescent="0.2">
      <c r="A172" s="834" t="s">
        <v>1599</v>
      </c>
      <c r="B172" s="837"/>
      <c r="C172" s="506"/>
      <c r="P172" s="504"/>
      <c r="Q172" s="503"/>
      <c r="R172" s="503"/>
      <c r="S172" s="504"/>
      <c r="T172" s="504"/>
      <c r="U172" s="504"/>
      <c r="V172" s="504"/>
      <c r="W172" s="504"/>
      <c r="X172" s="504"/>
      <c r="Y172" s="504"/>
      <c r="Z172" s="504"/>
      <c r="AA172" s="504"/>
      <c r="AB172" s="504"/>
      <c r="AC172" s="504"/>
      <c r="AD172" s="504"/>
      <c r="AE172" s="504"/>
      <c r="AF172" s="504"/>
      <c r="AG172" s="504"/>
      <c r="AH172" s="504"/>
      <c r="AI172" s="504"/>
    </row>
    <row r="173" spans="1:35" s="420" customFormat="1" x14ac:dyDescent="0.2">
      <c r="A173" s="531"/>
      <c r="P173" s="504"/>
      <c r="Q173" s="503"/>
      <c r="R173" s="503"/>
      <c r="S173" s="504"/>
      <c r="T173" s="504"/>
      <c r="U173" s="504"/>
      <c r="V173" s="504"/>
      <c r="W173" s="504"/>
      <c r="X173" s="504"/>
      <c r="Y173" s="504"/>
      <c r="Z173" s="504"/>
      <c r="AA173" s="504"/>
      <c r="AB173" s="504"/>
      <c r="AC173" s="504"/>
      <c r="AD173" s="504"/>
      <c r="AE173" s="504"/>
      <c r="AF173" s="504"/>
      <c r="AG173" s="504"/>
      <c r="AH173" s="504"/>
      <c r="AI173" s="504"/>
    </row>
    <row r="174" spans="1:35" s="420" customFormat="1" x14ac:dyDescent="0.2">
      <c r="A174" s="531"/>
      <c r="P174" s="504"/>
      <c r="Q174" s="503"/>
      <c r="R174" s="503"/>
      <c r="S174" s="504"/>
      <c r="T174" s="504"/>
      <c r="U174" s="504"/>
      <c r="V174" s="504"/>
      <c r="W174" s="504"/>
      <c r="X174" s="504"/>
      <c r="Y174" s="504"/>
      <c r="Z174" s="504"/>
      <c r="AA174" s="504"/>
      <c r="AB174" s="504"/>
      <c r="AC174" s="504"/>
      <c r="AD174" s="504"/>
      <c r="AE174" s="504"/>
      <c r="AF174" s="504"/>
      <c r="AG174" s="504"/>
      <c r="AH174" s="504"/>
      <c r="AI174" s="504"/>
    </row>
    <row r="175" spans="1:35" s="420" customFormat="1" x14ac:dyDescent="0.2">
      <c r="A175" s="531"/>
      <c r="P175" s="504"/>
      <c r="Q175" s="503"/>
      <c r="R175" s="503"/>
      <c r="S175" s="504"/>
      <c r="T175" s="504"/>
      <c r="U175" s="504"/>
      <c r="V175" s="504"/>
      <c r="W175" s="504"/>
      <c r="X175" s="504"/>
      <c r="Y175" s="504"/>
      <c r="Z175" s="504"/>
      <c r="AA175" s="504"/>
      <c r="AB175" s="504"/>
      <c r="AC175" s="504"/>
      <c r="AD175" s="504"/>
      <c r="AE175" s="504"/>
      <c r="AF175" s="504"/>
      <c r="AG175" s="504"/>
      <c r="AH175" s="504"/>
      <c r="AI175" s="504"/>
    </row>
    <row r="176" spans="1:35" s="420" customFormat="1" x14ac:dyDescent="0.2">
      <c r="A176" s="531"/>
      <c r="P176" s="504"/>
      <c r="Q176" s="503"/>
      <c r="R176" s="503"/>
      <c r="S176" s="504"/>
      <c r="T176" s="504"/>
      <c r="U176" s="504"/>
      <c r="V176" s="504"/>
      <c r="W176" s="504"/>
      <c r="X176" s="504"/>
      <c r="Y176" s="504"/>
      <c r="Z176" s="504"/>
      <c r="AA176" s="504"/>
      <c r="AB176" s="504"/>
      <c r="AC176" s="504"/>
      <c r="AD176" s="504"/>
      <c r="AE176" s="504"/>
      <c r="AF176" s="504"/>
      <c r="AG176" s="504"/>
      <c r="AH176" s="504"/>
      <c r="AI176" s="504"/>
    </row>
    <row r="177" spans="1:35" s="420" customFormat="1" x14ac:dyDescent="0.2">
      <c r="A177" s="531"/>
      <c r="P177" s="504"/>
      <c r="Q177" s="503"/>
      <c r="R177" s="503"/>
      <c r="S177" s="504"/>
      <c r="T177" s="504"/>
      <c r="U177" s="504"/>
      <c r="V177" s="504"/>
      <c r="W177" s="504"/>
      <c r="X177" s="504"/>
      <c r="Y177" s="504"/>
      <c r="Z177" s="504"/>
      <c r="AA177" s="504"/>
      <c r="AB177" s="504"/>
      <c r="AC177" s="504"/>
      <c r="AD177" s="504"/>
      <c r="AE177" s="504"/>
      <c r="AF177" s="504"/>
      <c r="AG177" s="504"/>
      <c r="AH177" s="504"/>
      <c r="AI177" s="504"/>
    </row>
    <row r="178" spans="1:35" s="420" customFormat="1" x14ac:dyDescent="0.2">
      <c r="A178" s="531"/>
      <c r="P178" s="504"/>
      <c r="Q178" s="503"/>
      <c r="R178" s="503"/>
      <c r="S178" s="504"/>
      <c r="T178" s="504"/>
      <c r="U178" s="504"/>
      <c r="V178" s="504"/>
      <c r="W178" s="504"/>
      <c r="X178" s="504"/>
      <c r="Y178" s="504"/>
      <c r="Z178" s="504"/>
      <c r="AA178" s="504"/>
      <c r="AB178" s="504"/>
      <c r="AC178" s="504"/>
      <c r="AD178" s="504"/>
      <c r="AE178" s="504"/>
      <c r="AF178" s="504"/>
      <c r="AG178" s="504"/>
      <c r="AH178" s="504"/>
      <c r="AI178" s="504"/>
    </row>
    <row r="179" spans="1:35" s="420" customFormat="1" x14ac:dyDescent="0.2">
      <c r="A179" s="531"/>
      <c r="P179" s="504"/>
      <c r="Q179" s="503"/>
      <c r="R179" s="503"/>
      <c r="S179" s="504"/>
      <c r="T179" s="504"/>
      <c r="U179" s="504"/>
      <c r="V179" s="504"/>
      <c r="W179" s="504"/>
      <c r="X179" s="504"/>
      <c r="Y179" s="504"/>
      <c r="Z179" s="504"/>
      <c r="AA179" s="504"/>
      <c r="AB179" s="504"/>
      <c r="AC179" s="504"/>
      <c r="AD179" s="504"/>
      <c r="AE179" s="504"/>
      <c r="AF179" s="504"/>
      <c r="AG179" s="504"/>
      <c r="AH179" s="504"/>
      <c r="AI179" s="504"/>
    </row>
    <row r="180" spans="1:35" s="420" customFormat="1" x14ac:dyDescent="0.2">
      <c r="A180" s="531"/>
      <c r="P180" s="504"/>
      <c r="Q180" s="503"/>
      <c r="R180" s="503"/>
      <c r="S180" s="504"/>
      <c r="T180" s="504"/>
      <c r="U180" s="504"/>
      <c r="V180" s="504"/>
      <c r="W180" s="504"/>
      <c r="X180" s="504"/>
      <c r="Y180" s="504"/>
      <c r="Z180" s="504"/>
      <c r="AA180" s="504"/>
      <c r="AB180" s="504"/>
      <c r="AC180" s="504"/>
      <c r="AD180" s="504"/>
      <c r="AE180" s="504"/>
      <c r="AF180" s="504"/>
      <c r="AG180" s="504"/>
      <c r="AH180" s="504"/>
      <c r="AI180" s="504"/>
    </row>
    <row r="181" spans="1:35" s="420" customFormat="1" x14ac:dyDescent="0.2">
      <c r="A181" s="531"/>
      <c r="P181" s="504"/>
      <c r="Q181" s="503"/>
      <c r="R181" s="503"/>
      <c r="S181" s="504"/>
      <c r="T181" s="504"/>
      <c r="U181" s="504"/>
      <c r="V181" s="504"/>
      <c r="W181" s="504"/>
      <c r="X181" s="504"/>
      <c r="Y181" s="504"/>
      <c r="Z181" s="504"/>
      <c r="AA181" s="504"/>
      <c r="AB181" s="504"/>
      <c r="AC181" s="504"/>
      <c r="AD181" s="504"/>
      <c r="AE181" s="504"/>
      <c r="AF181" s="504"/>
      <c r="AG181" s="504"/>
      <c r="AH181" s="504"/>
      <c r="AI181" s="504"/>
    </row>
    <row r="182" spans="1:35" s="420" customFormat="1" x14ac:dyDescent="0.2">
      <c r="A182" s="531"/>
      <c r="P182" s="504"/>
      <c r="Q182" s="503"/>
      <c r="R182" s="503"/>
      <c r="S182" s="504"/>
      <c r="T182" s="504"/>
      <c r="U182" s="504"/>
      <c r="V182" s="504"/>
      <c r="W182" s="504"/>
      <c r="X182" s="504"/>
      <c r="Y182" s="504"/>
      <c r="Z182" s="504"/>
      <c r="AA182" s="504"/>
      <c r="AB182" s="504"/>
      <c r="AC182" s="504"/>
      <c r="AD182" s="504"/>
      <c r="AE182" s="504"/>
      <c r="AF182" s="504"/>
      <c r="AG182" s="504"/>
      <c r="AH182" s="504"/>
      <c r="AI182" s="504"/>
    </row>
    <row r="183" spans="1:35" s="420" customFormat="1" x14ac:dyDescent="0.2">
      <c r="A183" s="531"/>
      <c r="P183" s="504"/>
      <c r="Q183" s="503"/>
      <c r="R183" s="503"/>
      <c r="S183" s="504"/>
      <c r="T183" s="504"/>
      <c r="U183" s="504"/>
      <c r="V183" s="504"/>
      <c r="W183" s="504"/>
      <c r="X183" s="504"/>
      <c r="Y183" s="504"/>
      <c r="Z183" s="504"/>
      <c r="AA183" s="504"/>
      <c r="AB183" s="504"/>
      <c r="AC183" s="504"/>
      <c r="AD183" s="504"/>
      <c r="AE183" s="504"/>
      <c r="AF183" s="504"/>
      <c r="AG183" s="504"/>
      <c r="AH183" s="504"/>
      <c r="AI183" s="504"/>
    </row>
    <row r="184" spans="1:35" s="420" customFormat="1" x14ac:dyDescent="0.2">
      <c r="A184" s="531"/>
      <c r="P184" s="504"/>
      <c r="Q184" s="503"/>
      <c r="R184" s="503"/>
      <c r="S184" s="504"/>
      <c r="T184" s="504"/>
      <c r="U184" s="504"/>
      <c r="V184" s="504"/>
      <c r="W184" s="504"/>
      <c r="X184" s="504"/>
      <c r="Y184" s="504"/>
      <c r="Z184" s="504"/>
      <c r="AA184" s="504"/>
      <c r="AB184" s="504"/>
      <c r="AC184" s="504"/>
      <c r="AD184" s="504"/>
      <c r="AE184" s="504"/>
      <c r="AF184" s="504"/>
      <c r="AG184" s="504"/>
      <c r="AH184" s="504"/>
      <c r="AI184" s="504"/>
    </row>
    <row r="185" spans="1:35" s="420" customFormat="1" x14ac:dyDescent="0.2">
      <c r="A185" s="531"/>
      <c r="P185" s="504"/>
      <c r="Q185" s="503"/>
      <c r="R185" s="503"/>
      <c r="S185" s="504"/>
      <c r="T185" s="504"/>
      <c r="U185" s="504"/>
      <c r="V185" s="504"/>
      <c r="W185" s="504"/>
      <c r="X185" s="504"/>
      <c r="Y185" s="504"/>
      <c r="Z185" s="504"/>
      <c r="AA185" s="504"/>
      <c r="AB185" s="504"/>
      <c r="AC185" s="504"/>
      <c r="AD185" s="504"/>
      <c r="AE185" s="504"/>
      <c r="AF185" s="504"/>
      <c r="AG185" s="504"/>
      <c r="AH185" s="504"/>
      <c r="AI185" s="504"/>
    </row>
    <row r="186" spans="1:35" s="420" customFormat="1" x14ac:dyDescent="0.2">
      <c r="A186" s="531"/>
      <c r="P186" s="504"/>
      <c r="Q186" s="503"/>
      <c r="R186" s="503"/>
      <c r="S186" s="504"/>
      <c r="T186" s="504"/>
      <c r="U186" s="504"/>
      <c r="V186" s="504"/>
      <c r="W186" s="504"/>
      <c r="X186" s="504"/>
      <c r="Y186" s="504"/>
      <c r="Z186" s="504"/>
      <c r="AA186" s="504"/>
      <c r="AB186" s="504"/>
      <c r="AC186" s="504"/>
      <c r="AD186" s="504"/>
      <c r="AE186" s="504"/>
      <c r="AF186" s="504"/>
      <c r="AG186" s="504"/>
      <c r="AH186" s="504"/>
      <c r="AI186" s="504"/>
    </row>
    <row r="187" spans="1:35" s="420" customFormat="1" x14ac:dyDescent="0.2">
      <c r="A187" s="531"/>
      <c r="P187" s="504"/>
      <c r="Q187" s="503"/>
      <c r="R187" s="503"/>
      <c r="S187" s="504"/>
      <c r="T187" s="504"/>
      <c r="U187" s="504"/>
      <c r="V187" s="504"/>
      <c r="W187" s="504"/>
      <c r="X187" s="504"/>
      <c r="Y187" s="504"/>
      <c r="Z187" s="504"/>
      <c r="AA187" s="504"/>
      <c r="AB187" s="504"/>
      <c r="AC187" s="504"/>
      <c r="AD187" s="504"/>
      <c r="AE187" s="504"/>
      <c r="AF187" s="504"/>
      <c r="AG187" s="504"/>
      <c r="AH187" s="504"/>
      <c r="AI187" s="504"/>
    </row>
    <row r="188" spans="1:35" s="420" customFormat="1" x14ac:dyDescent="0.2">
      <c r="A188" s="531"/>
      <c r="P188" s="504"/>
      <c r="Q188" s="503"/>
      <c r="R188" s="503"/>
      <c r="S188" s="504"/>
      <c r="T188" s="504"/>
      <c r="U188" s="504"/>
      <c r="V188" s="504"/>
      <c r="W188" s="504"/>
      <c r="X188" s="504"/>
      <c r="Y188" s="504"/>
      <c r="Z188" s="504"/>
      <c r="AA188" s="504"/>
      <c r="AB188" s="504"/>
      <c r="AC188" s="504"/>
      <c r="AD188" s="504"/>
      <c r="AE188" s="504"/>
      <c r="AF188" s="504"/>
      <c r="AG188" s="504"/>
      <c r="AH188" s="504"/>
      <c r="AI188" s="504"/>
    </row>
    <row r="189" spans="1:35" s="420" customFormat="1" x14ac:dyDescent="0.2">
      <c r="A189" s="531"/>
      <c r="P189" s="504"/>
      <c r="Q189" s="503"/>
      <c r="R189" s="503"/>
      <c r="S189" s="504"/>
      <c r="T189" s="504"/>
      <c r="U189" s="504"/>
      <c r="V189" s="504"/>
      <c r="W189" s="504"/>
      <c r="X189" s="504"/>
      <c r="Y189" s="504"/>
      <c r="Z189" s="504"/>
      <c r="AA189" s="504"/>
      <c r="AB189" s="504"/>
      <c r="AC189" s="504"/>
      <c r="AD189" s="504"/>
      <c r="AE189" s="504"/>
      <c r="AF189" s="504"/>
      <c r="AG189" s="504"/>
      <c r="AH189" s="504"/>
      <c r="AI189" s="504"/>
    </row>
    <row r="190" spans="1:35" s="420" customFormat="1" x14ac:dyDescent="0.2">
      <c r="A190" s="531"/>
      <c r="P190" s="504"/>
      <c r="Q190" s="503"/>
      <c r="R190" s="503"/>
      <c r="S190" s="504"/>
      <c r="T190" s="504"/>
      <c r="U190" s="504"/>
      <c r="V190" s="504"/>
      <c r="W190" s="504"/>
      <c r="X190" s="504"/>
      <c r="Y190" s="504"/>
      <c r="Z190" s="504"/>
      <c r="AA190" s="504"/>
      <c r="AB190" s="504"/>
      <c r="AC190" s="504"/>
      <c r="AD190" s="504"/>
      <c r="AE190" s="504"/>
      <c r="AF190" s="504"/>
      <c r="AG190" s="504"/>
      <c r="AH190" s="504"/>
      <c r="AI190" s="504"/>
    </row>
    <row r="191" spans="1:35" s="420" customFormat="1" x14ac:dyDescent="0.2">
      <c r="A191" s="531"/>
      <c r="P191" s="504"/>
      <c r="Q191" s="503"/>
      <c r="R191" s="503"/>
      <c r="S191" s="504"/>
      <c r="T191" s="504"/>
      <c r="U191" s="504"/>
      <c r="V191" s="504"/>
      <c r="W191" s="504"/>
      <c r="X191" s="504"/>
      <c r="Y191" s="504"/>
      <c r="Z191" s="504"/>
      <c r="AA191" s="504"/>
      <c r="AB191" s="504"/>
      <c r="AC191" s="504"/>
      <c r="AD191" s="504"/>
      <c r="AE191" s="504"/>
      <c r="AF191" s="504"/>
      <c r="AG191" s="504"/>
      <c r="AH191" s="504"/>
      <c r="AI191" s="504"/>
    </row>
    <row r="192" spans="1:35" s="420" customFormat="1" x14ac:dyDescent="0.2">
      <c r="A192" s="531"/>
      <c r="P192" s="504"/>
      <c r="Q192" s="503"/>
      <c r="R192" s="503"/>
      <c r="S192" s="504"/>
      <c r="T192" s="504"/>
      <c r="U192" s="504"/>
      <c r="V192" s="504"/>
      <c r="W192" s="504"/>
      <c r="X192" s="504"/>
      <c r="Y192" s="504"/>
      <c r="Z192" s="504"/>
      <c r="AA192" s="504"/>
      <c r="AB192" s="504"/>
      <c r="AC192" s="504"/>
      <c r="AD192" s="504"/>
      <c r="AE192" s="504"/>
      <c r="AF192" s="504"/>
      <c r="AG192" s="504"/>
      <c r="AH192" s="504"/>
      <c r="AI192" s="504"/>
    </row>
    <row r="193" spans="1:35" s="420" customFormat="1" x14ac:dyDescent="0.2">
      <c r="A193" s="531"/>
      <c r="P193" s="504"/>
      <c r="Q193" s="503"/>
      <c r="R193" s="503"/>
      <c r="S193" s="504"/>
      <c r="T193" s="504"/>
      <c r="U193" s="504"/>
      <c r="V193" s="504"/>
      <c r="W193" s="504"/>
      <c r="X193" s="504"/>
      <c r="Y193" s="504"/>
      <c r="Z193" s="504"/>
      <c r="AA193" s="504"/>
      <c r="AB193" s="504"/>
      <c r="AC193" s="504"/>
      <c r="AD193" s="504"/>
      <c r="AE193" s="504"/>
      <c r="AF193" s="504"/>
      <c r="AG193" s="504"/>
      <c r="AH193" s="504"/>
      <c r="AI193" s="504"/>
    </row>
    <row r="194" spans="1:35" s="420" customFormat="1" x14ac:dyDescent="0.2">
      <c r="A194" s="531"/>
      <c r="P194" s="504"/>
      <c r="Q194" s="503"/>
      <c r="R194" s="503"/>
      <c r="S194" s="504"/>
      <c r="T194" s="504"/>
      <c r="U194" s="504"/>
      <c r="V194" s="504"/>
      <c r="W194" s="504"/>
      <c r="X194" s="504"/>
      <c r="Y194" s="504"/>
      <c r="Z194" s="504"/>
      <c r="AA194" s="504"/>
      <c r="AB194" s="504"/>
      <c r="AC194" s="504"/>
      <c r="AD194" s="504"/>
      <c r="AE194" s="504"/>
      <c r="AF194" s="504"/>
      <c r="AG194" s="504"/>
      <c r="AH194" s="504"/>
      <c r="AI194" s="504"/>
    </row>
    <row r="195" spans="1:35" s="420" customFormat="1" x14ac:dyDescent="0.2">
      <c r="A195" s="531"/>
      <c r="P195" s="504"/>
      <c r="Q195" s="503"/>
      <c r="R195" s="503"/>
      <c r="S195" s="504"/>
      <c r="T195" s="504"/>
      <c r="U195" s="504"/>
      <c r="V195" s="504"/>
      <c r="W195" s="504"/>
      <c r="X195" s="504"/>
      <c r="Y195" s="504"/>
      <c r="Z195" s="504"/>
      <c r="AA195" s="504"/>
      <c r="AB195" s="504"/>
      <c r="AC195" s="504"/>
      <c r="AD195" s="504"/>
      <c r="AE195" s="504"/>
      <c r="AF195" s="504"/>
      <c r="AG195" s="504"/>
      <c r="AH195" s="504"/>
      <c r="AI195" s="504"/>
    </row>
    <row r="196" spans="1:35" s="420" customFormat="1" x14ac:dyDescent="0.2">
      <c r="A196" s="531"/>
      <c r="P196" s="504"/>
      <c r="Q196" s="503"/>
      <c r="R196" s="503"/>
      <c r="S196" s="504"/>
      <c r="T196" s="504"/>
      <c r="U196" s="504"/>
      <c r="V196" s="504"/>
      <c r="W196" s="504"/>
      <c r="X196" s="504"/>
      <c r="Y196" s="504"/>
      <c r="Z196" s="504"/>
      <c r="AA196" s="504"/>
      <c r="AB196" s="504"/>
      <c r="AC196" s="504"/>
      <c r="AD196" s="504"/>
      <c r="AE196" s="504"/>
      <c r="AF196" s="504"/>
      <c r="AG196" s="504"/>
      <c r="AH196" s="504"/>
      <c r="AI196" s="504"/>
    </row>
    <row r="197" spans="1:35" s="420" customFormat="1" x14ac:dyDescent="0.2">
      <c r="A197" s="531"/>
      <c r="P197" s="504"/>
      <c r="Q197" s="503"/>
      <c r="R197" s="503"/>
      <c r="S197" s="504"/>
      <c r="T197" s="504"/>
      <c r="U197" s="504"/>
      <c r="V197" s="504"/>
      <c r="W197" s="504"/>
      <c r="X197" s="504"/>
      <c r="Y197" s="504"/>
      <c r="Z197" s="504"/>
      <c r="AA197" s="504"/>
      <c r="AB197" s="504"/>
      <c r="AC197" s="504"/>
      <c r="AD197" s="504"/>
      <c r="AE197" s="504"/>
      <c r="AF197" s="504"/>
      <c r="AG197" s="504"/>
      <c r="AH197" s="504"/>
      <c r="AI197" s="504"/>
    </row>
    <row r="198" spans="1:35" s="420" customFormat="1" x14ac:dyDescent="0.2">
      <c r="A198" s="531"/>
      <c r="P198" s="504"/>
      <c r="Q198" s="503"/>
      <c r="R198" s="503"/>
      <c r="S198" s="504"/>
      <c r="T198" s="504"/>
      <c r="U198" s="504"/>
      <c r="V198" s="504"/>
      <c r="W198" s="504"/>
      <c r="X198" s="504"/>
      <c r="Y198" s="504"/>
      <c r="Z198" s="504"/>
      <c r="AA198" s="504"/>
      <c r="AB198" s="504"/>
      <c r="AC198" s="504"/>
      <c r="AD198" s="504"/>
      <c r="AE198" s="504"/>
      <c r="AF198" s="504"/>
      <c r="AG198" s="504"/>
      <c r="AH198" s="504"/>
      <c r="AI198" s="504"/>
    </row>
    <row r="199" spans="1:35" s="420" customFormat="1" x14ac:dyDescent="0.2">
      <c r="A199" s="531"/>
      <c r="P199" s="504"/>
      <c r="Q199" s="503"/>
      <c r="R199" s="503"/>
      <c r="S199" s="504"/>
      <c r="T199" s="504"/>
      <c r="U199" s="504"/>
      <c r="V199" s="504"/>
      <c r="W199" s="504"/>
      <c r="X199" s="504"/>
      <c r="Y199" s="504"/>
      <c r="Z199" s="504"/>
      <c r="AA199" s="504"/>
      <c r="AB199" s="504"/>
      <c r="AC199" s="504"/>
      <c r="AD199" s="504"/>
      <c r="AE199" s="504"/>
      <c r="AF199" s="504"/>
      <c r="AG199" s="504"/>
      <c r="AH199" s="504"/>
      <c r="AI199" s="504"/>
    </row>
    <row r="200" spans="1:35" s="420" customFormat="1" x14ac:dyDescent="0.2">
      <c r="A200" s="531"/>
      <c r="P200" s="504"/>
      <c r="Q200" s="503"/>
      <c r="R200" s="503"/>
      <c r="S200" s="504"/>
      <c r="T200" s="504"/>
      <c r="U200" s="504"/>
      <c r="V200" s="504"/>
      <c r="W200" s="504"/>
      <c r="X200" s="504"/>
      <c r="Y200" s="504"/>
      <c r="Z200" s="504"/>
      <c r="AA200" s="504"/>
      <c r="AB200" s="504"/>
      <c r="AC200" s="504"/>
      <c r="AD200" s="504"/>
      <c r="AE200" s="504"/>
      <c r="AF200" s="504"/>
      <c r="AG200" s="504"/>
      <c r="AH200" s="504"/>
      <c r="AI200" s="504"/>
    </row>
    <row r="201" spans="1:35" s="420" customFormat="1" x14ac:dyDescent="0.2">
      <c r="A201" s="531"/>
      <c r="P201" s="504"/>
      <c r="Q201" s="503"/>
      <c r="R201" s="503"/>
      <c r="S201" s="504"/>
      <c r="T201" s="504"/>
      <c r="U201" s="504"/>
      <c r="V201" s="504"/>
      <c r="W201" s="504"/>
      <c r="X201" s="504"/>
      <c r="Y201" s="504"/>
      <c r="Z201" s="504"/>
      <c r="AA201" s="504"/>
      <c r="AB201" s="504"/>
      <c r="AC201" s="504"/>
      <c r="AD201" s="504"/>
      <c r="AE201" s="504"/>
      <c r="AF201" s="504"/>
      <c r="AG201" s="504"/>
      <c r="AH201" s="504"/>
      <c r="AI201" s="504"/>
    </row>
    <row r="202" spans="1:35" s="420" customFormat="1" x14ac:dyDescent="0.2">
      <c r="A202" s="531"/>
      <c r="P202" s="504"/>
      <c r="Q202" s="503"/>
      <c r="R202" s="503"/>
      <c r="S202" s="504"/>
      <c r="T202" s="504"/>
      <c r="U202" s="504"/>
      <c r="V202" s="504"/>
      <c r="W202" s="504"/>
      <c r="X202" s="504"/>
      <c r="Y202" s="504"/>
      <c r="Z202" s="504"/>
      <c r="AA202" s="504"/>
      <c r="AB202" s="504"/>
      <c r="AC202" s="504"/>
      <c r="AD202" s="504"/>
      <c r="AE202" s="504"/>
      <c r="AF202" s="504"/>
      <c r="AG202" s="504"/>
      <c r="AH202" s="504"/>
      <c r="AI202" s="504"/>
    </row>
    <row r="203" spans="1:35" s="420" customFormat="1" x14ac:dyDescent="0.2">
      <c r="A203" s="531"/>
      <c r="P203" s="504"/>
      <c r="Q203" s="503"/>
      <c r="R203" s="503"/>
      <c r="S203" s="504"/>
      <c r="T203" s="504"/>
      <c r="U203" s="504"/>
      <c r="V203" s="504"/>
      <c r="W203" s="504"/>
      <c r="X203" s="504"/>
      <c r="Y203" s="504"/>
      <c r="Z203" s="504"/>
      <c r="AA203" s="504"/>
      <c r="AB203" s="504"/>
      <c r="AC203" s="504"/>
      <c r="AD203" s="504"/>
      <c r="AE203" s="504"/>
      <c r="AF203" s="504"/>
      <c r="AG203" s="504"/>
      <c r="AH203" s="504"/>
      <c r="AI203" s="504"/>
    </row>
    <row r="204" spans="1:35" s="420" customFormat="1" x14ac:dyDescent="0.2">
      <c r="A204" s="531"/>
      <c r="P204" s="504"/>
      <c r="Q204" s="503"/>
      <c r="R204" s="503"/>
      <c r="S204" s="504"/>
      <c r="T204" s="504"/>
      <c r="U204" s="504"/>
      <c r="V204" s="504"/>
      <c r="W204" s="504"/>
      <c r="X204" s="504"/>
      <c r="Y204" s="504"/>
      <c r="Z204" s="504"/>
      <c r="AA204" s="504"/>
      <c r="AB204" s="504"/>
      <c r="AC204" s="504"/>
      <c r="AD204" s="504"/>
      <c r="AE204" s="504"/>
      <c r="AF204" s="504"/>
      <c r="AG204" s="504"/>
      <c r="AH204" s="504"/>
      <c r="AI204" s="504"/>
    </row>
    <row r="205" spans="1:35" s="420" customFormat="1" x14ac:dyDescent="0.2">
      <c r="A205" s="531"/>
      <c r="P205" s="504"/>
      <c r="Q205" s="503"/>
      <c r="R205" s="503"/>
      <c r="S205" s="504"/>
      <c r="T205" s="504"/>
      <c r="U205" s="504"/>
      <c r="V205" s="504"/>
      <c r="W205" s="504"/>
      <c r="X205" s="504"/>
      <c r="Y205" s="504"/>
      <c r="Z205" s="504"/>
      <c r="AA205" s="504"/>
      <c r="AB205" s="504"/>
      <c r="AC205" s="504"/>
      <c r="AD205" s="504"/>
      <c r="AE205" s="504"/>
      <c r="AF205" s="504"/>
      <c r="AG205" s="504"/>
      <c r="AH205" s="504"/>
      <c r="AI205" s="504"/>
    </row>
    <row r="206" spans="1:35" s="420" customFormat="1" x14ac:dyDescent="0.2">
      <c r="A206" s="531"/>
      <c r="P206" s="504"/>
      <c r="Q206" s="503"/>
      <c r="R206" s="503"/>
      <c r="S206" s="504"/>
      <c r="T206" s="504"/>
      <c r="U206" s="504"/>
      <c r="V206" s="504"/>
      <c r="W206" s="504"/>
      <c r="X206" s="504"/>
      <c r="Y206" s="504"/>
      <c r="Z206" s="504"/>
      <c r="AA206" s="504"/>
      <c r="AB206" s="504"/>
      <c r="AC206" s="504"/>
      <c r="AD206" s="504"/>
      <c r="AE206" s="504"/>
      <c r="AF206" s="504"/>
      <c r="AG206" s="504"/>
      <c r="AH206" s="504"/>
      <c r="AI206" s="504"/>
    </row>
    <row r="207" spans="1:35" s="420" customFormat="1" x14ac:dyDescent="0.2">
      <c r="A207" s="531"/>
      <c r="P207" s="504"/>
      <c r="Q207" s="503"/>
      <c r="R207" s="503"/>
      <c r="S207" s="504"/>
      <c r="T207" s="504"/>
      <c r="U207" s="504"/>
      <c r="V207" s="504"/>
      <c r="W207" s="504"/>
      <c r="X207" s="504"/>
      <c r="Y207" s="504"/>
      <c r="Z207" s="504"/>
      <c r="AA207" s="504"/>
      <c r="AB207" s="504"/>
      <c r="AC207" s="504"/>
      <c r="AD207" s="504"/>
      <c r="AE207" s="504"/>
      <c r="AF207" s="504"/>
      <c r="AG207" s="504"/>
      <c r="AH207" s="504"/>
      <c r="AI207" s="504"/>
    </row>
    <row r="208" spans="1:35" s="420" customFormat="1" x14ac:dyDescent="0.2">
      <c r="A208" s="531"/>
      <c r="P208" s="504"/>
      <c r="Q208" s="503"/>
      <c r="R208" s="503"/>
      <c r="S208" s="504"/>
      <c r="T208" s="504"/>
      <c r="U208" s="504"/>
      <c r="V208" s="504"/>
      <c r="W208" s="504"/>
      <c r="X208" s="504"/>
      <c r="Y208" s="504"/>
      <c r="Z208" s="504"/>
      <c r="AA208" s="504"/>
      <c r="AB208" s="504"/>
      <c r="AC208" s="504"/>
      <c r="AD208" s="504"/>
      <c r="AE208" s="504"/>
      <c r="AF208" s="504"/>
      <c r="AG208" s="504"/>
      <c r="AH208" s="504"/>
      <c r="AI208" s="504"/>
    </row>
    <row r="209" spans="1:35" s="420" customFormat="1" x14ac:dyDescent="0.2">
      <c r="A209" s="531"/>
      <c r="P209" s="504"/>
      <c r="Q209" s="503"/>
      <c r="R209" s="503"/>
      <c r="S209" s="504"/>
      <c r="T209" s="504"/>
      <c r="U209" s="504"/>
      <c r="V209" s="504"/>
      <c r="W209" s="504"/>
      <c r="X209" s="504"/>
      <c r="Y209" s="504"/>
      <c r="Z209" s="504"/>
      <c r="AA209" s="504"/>
      <c r="AB209" s="504"/>
      <c r="AC209" s="504"/>
      <c r="AD209" s="504"/>
      <c r="AE209" s="504"/>
      <c r="AF209" s="504"/>
      <c r="AG209" s="504"/>
      <c r="AH209" s="504"/>
      <c r="AI209" s="504"/>
    </row>
    <row r="210" spans="1:35" s="420" customFormat="1" x14ac:dyDescent="0.2">
      <c r="A210" s="531"/>
      <c r="P210" s="504"/>
      <c r="Q210" s="503"/>
      <c r="R210" s="503"/>
      <c r="S210" s="504"/>
      <c r="T210" s="504"/>
      <c r="U210" s="504"/>
      <c r="V210" s="504"/>
      <c r="W210" s="504"/>
      <c r="X210" s="504"/>
      <c r="Y210" s="504"/>
      <c r="Z210" s="504"/>
      <c r="AA210" s="504"/>
      <c r="AB210" s="504"/>
      <c r="AC210" s="504"/>
      <c r="AD210" s="504"/>
      <c r="AE210" s="504"/>
      <c r="AF210" s="504"/>
      <c r="AG210" s="504"/>
      <c r="AH210" s="504"/>
      <c r="AI210" s="504"/>
    </row>
    <row r="211" spans="1:35" s="420" customFormat="1" x14ac:dyDescent="0.2">
      <c r="A211" s="531"/>
      <c r="P211" s="504"/>
      <c r="Q211" s="503"/>
      <c r="R211" s="503"/>
      <c r="S211" s="504"/>
      <c r="T211" s="504"/>
      <c r="U211" s="504"/>
      <c r="V211" s="504"/>
      <c r="W211" s="504"/>
      <c r="X211" s="504"/>
      <c r="Y211" s="504"/>
      <c r="Z211" s="504"/>
      <c r="AA211" s="504"/>
      <c r="AB211" s="504"/>
      <c r="AC211" s="504"/>
      <c r="AD211" s="504"/>
      <c r="AE211" s="504"/>
      <c r="AF211" s="504"/>
      <c r="AG211" s="504"/>
      <c r="AH211" s="504"/>
      <c r="AI211" s="504"/>
    </row>
    <row r="212" spans="1:35" s="420" customFormat="1" x14ac:dyDescent="0.2">
      <c r="A212" s="531"/>
      <c r="P212" s="504"/>
      <c r="Q212" s="503"/>
      <c r="R212" s="503"/>
      <c r="S212" s="504"/>
      <c r="T212" s="504"/>
      <c r="U212" s="504"/>
      <c r="V212" s="504"/>
      <c r="W212" s="504"/>
      <c r="X212" s="504"/>
      <c r="Y212" s="504"/>
      <c r="Z212" s="504"/>
      <c r="AA212" s="504"/>
      <c r="AB212" s="504"/>
      <c r="AC212" s="504"/>
      <c r="AD212" s="504"/>
      <c r="AE212" s="504"/>
      <c r="AF212" s="504"/>
      <c r="AG212" s="504"/>
      <c r="AH212" s="504"/>
      <c r="AI212" s="504"/>
    </row>
    <row r="213" spans="1:35" s="420" customFormat="1" x14ac:dyDescent="0.2">
      <c r="A213" s="531"/>
      <c r="P213" s="504"/>
      <c r="Q213" s="503"/>
      <c r="R213" s="503"/>
      <c r="S213" s="504"/>
      <c r="T213" s="504"/>
      <c r="U213" s="504"/>
      <c r="V213" s="504"/>
      <c r="W213" s="504"/>
      <c r="X213" s="504"/>
      <c r="Y213" s="504"/>
      <c r="Z213" s="504"/>
      <c r="AA213" s="504"/>
      <c r="AB213" s="504"/>
      <c r="AC213" s="504"/>
      <c r="AD213" s="504"/>
      <c r="AE213" s="504"/>
      <c r="AF213" s="504"/>
      <c r="AG213" s="504"/>
      <c r="AH213" s="504"/>
      <c r="AI213" s="504"/>
    </row>
    <row r="214" spans="1:35" s="420" customFormat="1" x14ac:dyDescent="0.2">
      <c r="A214" s="531"/>
      <c r="P214" s="504"/>
      <c r="Q214" s="503"/>
      <c r="R214" s="503"/>
      <c r="S214" s="504"/>
      <c r="T214" s="504"/>
      <c r="U214" s="504"/>
      <c r="V214" s="504"/>
      <c r="W214" s="504"/>
      <c r="X214" s="504"/>
      <c r="Y214" s="504"/>
      <c r="Z214" s="504"/>
      <c r="AA214" s="504"/>
      <c r="AB214" s="504"/>
      <c r="AC214" s="504"/>
      <c r="AD214" s="504"/>
      <c r="AE214" s="504"/>
      <c r="AF214" s="504"/>
      <c r="AG214" s="504"/>
      <c r="AH214" s="504"/>
      <c r="AI214" s="504"/>
    </row>
    <row r="215" spans="1:35" s="420" customFormat="1" x14ac:dyDescent="0.2">
      <c r="A215" s="531"/>
      <c r="P215" s="504"/>
      <c r="Q215" s="503"/>
      <c r="R215" s="503"/>
      <c r="S215" s="504"/>
      <c r="T215" s="504"/>
      <c r="U215" s="504"/>
      <c r="V215" s="504"/>
      <c r="W215" s="504"/>
      <c r="X215" s="504"/>
      <c r="Y215" s="504"/>
      <c r="Z215" s="504"/>
      <c r="AA215" s="504"/>
      <c r="AB215" s="504"/>
      <c r="AC215" s="504"/>
      <c r="AD215" s="504"/>
      <c r="AE215" s="504"/>
      <c r="AF215" s="504"/>
      <c r="AG215" s="504"/>
      <c r="AH215" s="504"/>
      <c r="AI215" s="504"/>
    </row>
    <row r="216" spans="1:35" s="420" customFormat="1" x14ac:dyDescent="0.2">
      <c r="A216" s="531"/>
      <c r="P216" s="504"/>
      <c r="Q216" s="503"/>
      <c r="R216" s="503"/>
      <c r="S216" s="504"/>
      <c r="T216" s="504"/>
      <c r="U216" s="504"/>
      <c r="V216" s="504"/>
      <c r="W216" s="504"/>
      <c r="X216" s="504"/>
      <c r="Y216" s="504"/>
      <c r="Z216" s="504"/>
      <c r="AA216" s="504"/>
      <c r="AB216" s="504"/>
      <c r="AC216" s="504"/>
      <c r="AD216" s="504"/>
      <c r="AE216" s="504"/>
      <c r="AF216" s="504"/>
      <c r="AG216" s="504"/>
      <c r="AH216" s="504"/>
      <c r="AI216" s="504"/>
    </row>
    <row r="217" spans="1:35" s="420" customFormat="1" x14ac:dyDescent="0.2">
      <c r="A217" s="531"/>
      <c r="P217" s="504"/>
      <c r="Q217" s="503"/>
      <c r="R217" s="503"/>
      <c r="S217" s="504"/>
      <c r="T217" s="504"/>
      <c r="U217" s="504"/>
      <c r="V217" s="504"/>
      <c r="W217" s="504"/>
      <c r="X217" s="504"/>
      <c r="Y217" s="504"/>
      <c r="Z217" s="504"/>
      <c r="AA217" s="504"/>
      <c r="AB217" s="504"/>
      <c r="AC217" s="504"/>
      <c r="AD217" s="504"/>
      <c r="AE217" s="504"/>
      <c r="AF217" s="504"/>
      <c r="AG217" s="504"/>
      <c r="AH217" s="504"/>
      <c r="AI217" s="504"/>
    </row>
    <row r="218" spans="1:35" s="420" customFormat="1" x14ac:dyDescent="0.2">
      <c r="A218" s="531"/>
      <c r="P218" s="504"/>
      <c r="Q218" s="503"/>
      <c r="R218" s="503"/>
      <c r="S218" s="504"/>
      <c r="T218" s="504"/>
      <c r="U218" s="504"/>
      <c r="V218" s="504"/>
      <c r="W218" s="504"/>
      <c r="X218" s="504"/>
      <c r="Y218" s="504"/>
      <c r="Z218" s="504"/>
      <c r="AA218" s="504"/>
      <c r="AB218" s="504"/>
      <c r="AC218" s="504"/>
      <c r="AD218" s="504"/>
      <c r="AE218" s="504"/>
      <c r="AF218" s="504"/>
      <c r="AG218" s="504"/>
      <c r="AH218" s="504"/>
      <c r="AI218" s="504"/>
    </row>
    <row r="219" spans="1:35" s="420" customFormat="1" x14ac:dyDescent="0.2">
      <c r="A219" s="531"/>
      <c r="P219" s="504"/>
      <c r="Q219" s="503"/>
      <c r="R219" s="503"/>
      <c r="S219" s="504"/>
      <c r="T219" s="504"/>
      <c r="U219" s="504"/>
      <c r="V219" s="504"/>
      <c r="W219" s="504"/>
      <c r="X219" s="504"/>
      <c r="Y219" s="504"/>
      <c r="Z219" s="504"/>
      <c r="AA219" s="504"/>
      <c r="AB219" s="504"/>
      <c r="AC219" s="504"/>
      <c r="AD219" s="504"/>
      <c r="AE219" s="504"/>
      <c r="AF219" s="504"/>
      <c r="AG219" s="504"/>
      <c r="AH219" s="504"/>
      <c r="AI219" s="504"/>
    </row>
    <row r="220" spans="1:35" s="420" customFormat="1" x14ac:dyDescent="0.2">
      <c r="A220" s="531"/>
      <c r="P220" s="504"/>
      <c r="Q220" s="503"/>
      <c r="R220" s="503"/>
      <c r="S220" s="504"/>
      <c r="T220" s="504"/>
      <c r="U220" s="504"/>
      <c r="V220" s="504"/>
      <c r="W220" s="504"/>
      <c r="X220" s="504"/>
      <c r="Y220" s="504"/>
      <c r="Z220" s="504"/>
      <c r="AA220" s="504"/>
      <c r="AB220" s="504"/>
      <c r="AC220" s="504"/>
      <c r="AD220" s="504"/>
      <c r="AE220" s="504"/>
      <c r="AF220" s="504"/>
      <c r="AG220" s="504"/>
      <c r="AH220" s="504"/>
      <c r="AI220" s="504"/>
    </row>
    <row r="221" spans="1:35" s="420" customFormat="1" x14ac:dyDescent="0.2">
      <c r="A221" s="531"/>
      <c r="P221" s="504"/>
      <c r="Q221" s="503"/>
      <c r="R221" s="503"/>
      <c r="S221" s="504"/>
      <c r="T221" s="504"/>
      <c r="U221" s="504"/>
      <c r="V221" s="504"/>
      <c r="W221" s="504"/>
      <c r="X221" s="504"/>
      <c r="Y221" s="504"/>
      <c r="Z221" s="504"/>
      <c r="AA221" s="504"/>
      <c r="AB221" s="504"/>
      <c r="AC221" s="504"/>
      <c r="AD221" s="504"/>
      <c r="AE221" s="504"/>
      <c r="AF221" s="504"/>
      <c r="AG221" s="504"/>
      <c r="AH221" s="504"/>
      <c r="AI221" s="504"/>
    </row>
    <row r="222" spans="1:35" s="420" customFormat="1" x14ac:dyDescent="0.2">
      <c r="A222" s="531"/>
      <c r="P222" s="504"/>
      <c r="Q222" s="503"/>
      <c r="R222" s="503"/>
      <c r="S222" s="504"/>
      <c r="T222" s="504"/>
      <c r="U222" s="504"/>
      <c r="V222" s="504"/>
      <c r="W222" s="504"/>
      <c r="X222" s="504"/>
      <c r="Y222" s="504"/>
      <c r="Z222" s="504"/>
      <c r="AA222" s="504"/>
      <c r="AB222" s="504"/>
      <c r="AC222" s="504"/>
      <c r="AD222" s="504"/>
      <c r="AE222" s="504"/>
      <c r="AF222" s="504"/>
      <c r="AG222" s="504"/>
      <c r="AH222" s="504"/>
      <c r="AI222" s="504"/>
    </row>
    <row r="223" spans="1:35" s="420" customFormat="1" x14ac:dyDescent="0.2">
      <c r="A223" s="531"/>
      <c r="P223" s="504"/>
      <c r="Q223" s="503"/>
      <c r="R223" s="503"/>
      <c r="S223" s="504"/>
      <c r="T223" s="504"/>
      <c r="U223" s="504"/>
      <c r="V223" s="504"/>
      <c r="W223" s="504"/>
      <c r="X223" s="504"/>
      <c r="Y223" s="504"/>
      <c r="Z223" s="504"/>
      <c r="AA223" s="504"/>
      <c r="AB223" s="504"/>
      <c r="AC223" s="504"/>
      <c r="AD223" s="504"/>
      <c r="AE223" s="504"/>
      <c r="AF223" s="504"/>
      <c r="AG223" s="504"/>
      <c r="AH223" s="504"/>
      <c r="AI223" s="504"/>
    </row>
    <row r="224" spans="1:35" s="420" customFormat="1" x14ac:dyDescent="0.2">
      <c r="A224" s="531"/>
      <c r="P224" s="504"/>
      <c r="Q224" s="503"/>
      <c r="R224" s="503"/>
      <c r="S224" s="504"/>
      <c r="T224" s="504"/>
      <c r="U224" s="504"/>
      <c r="V224" s="504"/>
      <c r="W224" s="504"/>
      <c r="X224" s="504"/>
      <c r="Y224" s="504"/>
      <c r="Z224" s="504"/>
      <c r="AA224" s="504"/>
      <c r="AB224" s="504"/>
      <c r="AC224" s="504"/>
      <c r="AD224" s="504"/>
      <c r="AE224" s="504"/>
      <c r="AF224" s="504"/>
      <c r="AG224" s="504"/>
      <c r="AH224" s="504"/>
      <c r="AI224" s="504"/>
    </row>
    <row r="225" spans="1:35" s="420" customFormat="1" x14ac:dyDescent="0.2">
      <c r="A225" s="531"/>
      <c r="P225" s="504"/>
      <c r="Q225" s="503"/>
      <c r="R225" s="503"/>
      <c r="S225" s="504"/>
      <c r="T225" s="504"/>
      <c r="U225" s="504"/>
      <c r="V225" s="504"/>
      <c r="W225" s="504"/>
      <c r="X225" s="504"/>
      <c r="Y225" s="504"/>
      <c r="Z225" s="504"/>
      <c r="AA225" s="504"/>
      <c r="AB225" s="504"/>
      <c r="AC225" s="504"/>
      <c r="AD225" s="504"/>
      <c r="AE225" s="504"/>
      <c r="AF225" s="504"/>
      <c r="AG225" s="504"/>
      <c r="AH225" s="504"/>
      <c r="AI225" s="504"/>
    </row>
    <row r="226" spans="1:35" s="420" customFormat="1" x14ac:dyDescent="0.2">
      <c r="A226" s="531"/>
      <c r="P226" s="504"/>
      <c r="Q226" s="503"/>
      <c r="R226" s="503"/>
      <c r="S226" s="504"/>
      <c r="T226" s="504"/>
      <c r="U226" s="504"/>
      <c r="V226" s="504"/>
      <c r="W226" s="504"/>
      <c r="X226" s="504"/>
      <c r="Y226" s="504"/>
      <c r="Z226" s="504"/>
      <c r="AA226" s="504"/>
      <c r="AB226" s="504"/>
      <c r="AC226" s="504"/>
      <c r="AD226" s="504"/>
      <c r="AE226" s="504"/>
      <c r="AF226" s="504"/>
      <c r="AG226" s="504"/>
      <c r="AH226" s="504"/>
      <c r="AI226" s="504"/>
    </row>
    <row r="227" spans="1:35" s="420" customFormat="1" x14ac:dyDescent="0.2">
      <c r="A227" s="531"/>
      <c r="P227" s="504"/>
      <c r="Q227" s="503"/>
      <c r="R227" s="503"/>
      <c r="S227" s="504"/>
      <c r="T227" s="504"/>
      <c r="U227" s="504"/>
      <c r="V227" s="504"/>
      <c r="W227" s="504"/>
      <c r="X227" s="504"/>
      <c r="Y227" s="504"/>
      <c r="Z227" s="504"/>
      <c r="AA227" s="504"/>
      <c r="AB227" s="504"/>
      <c r="AC227" s="504"/>
      <c r="AD227" s="504"/>
      <c r="AE227" s="504"/>
      <c r="AF227" s="504"/>
      <c r="AG227" s="504"/>
      <c r="AH227" s="504"/>
      <c r="AI227" s="504"/>
    </row>
    <row r="228" spans="1:35" s="420" customFormat="1" x14ac:dyDescent="0.2">
      <c r="A228" s="531"/>
      <c r="P228" s="504"/>
      <c r="Q228" s="503"/>
      <c r="R228" s="503"/>
      <c r="S228" s="504"/>
      <c r="T228" s="504"/>
      <c r="U228" s="504"/>
      <c r="V228" s="504"/>
      <c r="W228" s="504"/>
      <c r="X228" s="504"/>
      <c r="Y228" s="504"/>
      <c r="Z228" s="504"/>
      <c r="AA228" s="504"/>
      <c r="AB228" s="504"/>
      <c r="AC228" s="504"/>
      <c r="AD228" s="504"/>
      <c r="AE228" s="504"/>
      <c r="AF228" s="504"/>
      <c r="AG228" s="504"/>
      <c r="AH228" s="504"/>
      <c r="AI228" s="504"/>
    </row>
    <row r="229" spans="1:35" s="420" customFormat="1" x14ac:dyDescent="0.2">
      <c r="A229" s="531"/>
      <c r="P229" s="504"/>
      <c r="Q229" s="503"/>
      <c r="R229" s="503"/>
      <c r="S229" s="504"/>
      <c r="T229" s="504"/>
      <c r="U229" s="504"/>
      <c r="V229" s="504"/>
      <c r="W229" s="504"/>
      <c r="X229" s="504"/>
      <c r="Y229" s="504"/>
      <c r="Z229" s="504"/>
      <c r="AA229" s="504"/>
      <c r="AB229" s="504"/>
      <c r="AC229" s="504"/>
      <c r="AD229" s="504"/>
      <c r="AE229" s="504"/>
      <c r="AF229" s="504"/>
      <c r="AG229" s="504"/>
      <c r="AH229" s="504"/>
      <c r="AI229" s="504"/>
    </row>
    <row r="230" spans="1:35" s="420" customFormat="1" x14ac:dyDescent="0.2">
      <c r="A230" s="531"/>
      <c r="P230" s="504"/>
      <c r="Q230" s="503"/>
      <c r="R230" s="503"/>
      <c r="S230" s="504"/>
      <c r="T230" s="504"/>
      <c r="U230" s="504"/>
      <c r="V230" s="504"/>
      <c r="W230" s="504"/>
      <c r="X230" s="504"/>
      <c r="Y230" s="504"/>
      <c r="Z230" s="504"/>
      <c r="AA230" s="504"/>
      <c r="AB230" s="504"/>
      <c r="AC230" s="504"/>
      <c r="AD230" s="504"/>
      <c r="AE230" s="504"/>
      <c r="AF230" s="504"/>
      <c r="AG230" s="504"/>
      <c r="AH230" s="504"/>
      <c r="AI230" s="504"/>
    </row>
    <row r="231" spans="1:35" s="420" customFormat="1" x14ac:dyDescent="0.2">
      <c r="A231" s="531"/>
      <c r="P231" s="504"/>
      <c r="Q231" s="503"/>
      <c r="R231" s="503"/>
      <c r="S231" s="504"/>
      <c r="T231" s="504"/>
      <c r="U231" s="504"/>
      <c r="V231" s="504"/>
      <c r="W231" s="504"/>
      <c r="X231" s="504"/>
      <c r="Y231" s="504"/>
      <c r="Z231" s="504"/>
      <c r="AA231" s="504"/>
      <c r="AB231" s="504"/>
      <c r="AC231" s="504"/>
      <c r="AD231" s="504"/>
      <c r="AE231" s="504"/>
      <c r="AF231" s="504"/>
      <c r="AG231" s="504"/>
      <c r="AH231" s="504"/>
      <c r="AI231" s="504"/>
    </row>
    <row r="232" spans="1:35" s="420" customFormat="1" x14ac:dyDescent="0.2">
      <c r="A232" s="531"/>
      <c r="P232" s="504"/>
      <c r="Q232" s="503"/>
      <c r="R232" s="503"/>
      <c r="S232" s="504"/>
      <c r="T232" s="504"/>
      <c r="U232" s="504"/>
      <c r="V232" s="504"/>
      <c r="W232" s="504"/>
      <c r="X232" s="504"/>
      <c r="Y232" s="504"/>
      <c r="Z232" s="504"/>
      <c r="AA232" s="504"/>
      <c r="AB232" s="504"/>
      <c r="AC232" s="504"/>
      <c r="AD232" s="504"/>
      <c r="AE232" s="504"/>
      <c r="AF232" s="504"/>
      <c r="AG232" s="504"/>
      <c r="AH232" s="504"/>
      <c r="AI232" s="504"/>
    </row>
    <row r="233" spans="1:35" s="420" customFormat="1" x14ac:dyDescent="0.2">
      <c r="A233" s="531"/>
      <c r="P233" s="504"/>
      <c r="Q233" s="503"/>
      <c r="R233" s="503"/>
      <c r="S233" s="504"/>
      <c r="T233" s="504"/>
      <c r="U233" s="504"/>
      <c r="V233" s="504"/>
      <c r="W233" s="504"/>
      <c r="X233" s="504"/>
      <c r="Y233" s="504"/>
      <c r="Z233" s="504"/>
      <c r="AA233" s="504"/>
      <c r="AB233" s="504"/>
      <c r="AC233" s="504"/>
      <c r="AD233" s="504"/>
      <c r="AE233" s="504"/>
      <c r="AF233" s="504"/>
      <c r="AG233" s="504"/>
      <c r="AH233" s="504"/>
      <c r="AI233" s="504"/>
    </row>
    <row r="234" spans="1:35" s="420" customFormat="1" x14ac:dyDescent="0.2">
      <c r="A234" s="531"/>
      <c r="P234" s="504"/>
      <c r="Q234" s="503"/>
      <c r="R234" s="503"/>
      <c r="S234" s="504"/>
      <c r="T234" s="504"/>
      <c r="U234" s="504"/>
      <c r="V234" s="504"/>
      <c r="W234" s="504"/>
      <c r="X234" s="504"/>
      <c r="Y234" s="504"/>
      <c r="Z234" s="504"/>
      <c r="AA234" s="504"/>
      <c r="AB234" s="504"/>
      <c r="AC234" s="504"/>
      <c r="AD234" s="504"/>
      <c r="AE234" s="504"/>
      <c r="AF234" s="504"/>
      <c r="AG234" s="504"/>
      <c r="AH234" s="504"/>
      <c r="AI234" s="504"/>
    </row>
    <row r="235" spans="1:35" s="420" customFormat="1" x14ac:dyDescent="0.2">
      <c r="A235" s="531"/>
      <c r="P235" s="504"/>
      <c r="Q235" s="503"/>
      <c r="R235" s="503"/>
      <c r="S235" s="504"/>
      <c r="T235" s="504"/>
      <c r="U235" s="504"/>
      <c r="V235" s="504"/>
      <c r="W235" s="504"/>
      <c r="X235" s="504"/>
      <c r="Y235" s="504"/>
      <c r="Z235" s="504"/>
      <c r="AA235" s="504"/>
      <c r="AB235" s="504"/>
      <c r="AC235" s="504"/>
      <c r="AD235" s="504"/>
      <c r="AE235" s="504"/>
      <c r="AF235" s="504"/>
      <c r="AG235" s="504"/>
      <c r="AH235" s="504"/>
      <c r="AI235" s="504"/>
    </row>
    <row r="236" spans="1:35" s="420" customFormat="1" x14ac:dyDescent="0.2">
      <c r="A236" s="531"/>
      <c r="P236" s="504"/>
      <c r="Q236" s="503"/>
      <c r="R236" s="503"/>
      <c r="S236" s="504"/>
      <c r="T236" s="504"/>
      <c r="U236" s="504"/>
      <c r="V236" s="504"/>
      <c r="W236" s="504"/>
      <c r="X236" s="504"/>
      <c r="Y236" s="504"/>
      <c r="Z236" s="504"/>
      <c r="AA236" s="504"/>
      <c r="AB236" s="504"/>
      <c r="AC236" s="504"/>
      <c r="AD236" s="504"/>
      <c r="AE236" s="504"/>
      <c r="AF236" s="504"/>
      <c r="AG236" s="504"/>
      <c r="AH236" s="504"/>
      <c r="AI236" s="504"/>
    </row>
    <row r="237" spans="1:35" s="420" customFormat="1" x14ac:dyDescent="0.2">
      <c r="A237" s="531"/>
      <c r="P237" s="504"/>
      <c r="Q237" s="503"/>
      <c r="R237" s="503"/>
      <c r="S237" s="504"/>
      <c r="T237" s="504"/>
      <c r="U237" s="504"/>
      <c r="V237" s="504"/>
      <c r="W237" s="504"/>
      <c r="X237" s="504"/>
      <c r="Y237" s="504"/>
      <c r="Z237" s="504"/>
      <c r="AA237" s="504"/>
      <c r="AB237" s="504"/>
      <c r="AC237" s="504"/>
      <c r="AD237" s="504"/>
      <c r="AE237" s="504"/>
      <c r="AF237" s="504"/>
      <c r="AG237" s="504"/>
      <c r="AH237" s="504"/>
      <c r="AI237" s="504"/>
    </row>
    <row r="238" spans="1:35" s="420" customFormat="1" x14ac:dyDescent="0.2">
      <c r="A238" s="531"/>
      <c r="P238" s="504"/>
      <c r="Q238" s="503"/>
      <c r="R238" s="503"/>
      <c r="S238" s="504"/>
      <c r="T238" s="504"/>
      <c r="U238" s="504"/>
      <c r="V238" s="504"/>
      <c r="W238" s="504"/>
      <c r="X238" s="504"/>
      <c r="Y238" s="504"/>
      <c r="Z238" s="504"/>
      <c r="AA238" s="504"/>
      <c r="AB238" s="504"/>
      <c r="AC238" s="504"/>
      <c r="AD238" s="504"/>
      <c r="AE238" s="504"/>
      <c r="AF238" s="504"/>
      <c r="AG238" s="504"/>
      <c r="AH238" s="504"/>
      <c r="AI238" s="504"/>
    </row>
    <row r="239" spans="1:35" s="420" customFormat="1" x14ac:dyDescent="0.2">
      <c r="A239" s="531"/>
      <c r="P239" s="504"/>
      <c r="Q239" s="503"/>
      <c r="R239" s="503"/>
      <c r="S239" s="504"/>
      <c r="T239" s="504"/>
      <c r="U239" s="504"/>
      <c r="V239" s="504"/>
      <c r="W239" s="504"/>
      <c r="X239" s="504"/>
      <c r="Y239" s="504"/>
      <c r="Z239" s="504"/>
      <c r="AA239" s="504"/>
      <c r="AB239" s="504"/>
      <c r="AC239" s="504"/>
      <c r="AD239" s="504"/>
      <c r="AE239" s="504"/>
      <c r="AF239" s="504"/>
      <c r="AG239" s="504"/>
      <c r="AH239" s="504"/>
      <c r="AI239" s="504"/>
    </row>
    <row r="240" spans="1:35" s="420" customFormat="1" x14ac:dyDescent="0.2">
      <c r="A240" s="531"/>
      <c r="P240" s="504"/>
      <c r="Q240" s="503"/>
      <c r="R240" s="503"/>
      <c r="S240" s="504"/>
      <c r="T240" s="504"/>
      <c r="U240" s="504"/>
      <c r="V240" s="504"/>
      <c r="W240" s="504"/>
      <c r="X240" s="504"/>
      <c r="Y240" s="504"/>
      <c r="Z240" s="504"/>
      <c r="AA240" s="504"/>
      <c r="AB240" s="504"/>
      <c r="AC240" s="504"/>
      <c r="AD240" s="504"/>
      <c r="AE240" s="504"/>
      <c r="AF240" s="504"/>
      <c r="AG240" s="504"/>
      <c r="AH240" s="504"/>
      <c r="AI240" s="504"/>
    </row>
    <row r="241" spans="1:35" s="420" customFormat="1" x14ac:dyDescent="0.2">
      <c r="A241" s="531"/>
      <c r="P241" s="504"/>
      <c r="Q241" s="503"/>
      <c r="R241" s="503"/>
      <c r="S241" s="504"/>
      <c r="T241" s="504"/>
      <c r="U241" s="504"/>
      <c r="V241" s="504"/>
      <c r="W241" s="504"/>
      <c r="X241" s="504"/>
      <c r="Y241" s="504"/>
      <c r="Z241" s="504"/>
      <c r="AA241" s="504"/>
      <c r="AB241" s="504"/>
      <c r="AC241" s="504"/>
      <c r="AD241" s="504"/>
      <c r="AE241" s="504"/>
      <c r="AF241" s="504"/>
      <c r="AG241" s="504"/>
      <c r="AH241" s="504"/>
      <c r="AI241" s="504"/>
    </row>
    <row r="242" spans="1:35" s="420" customFormat="1" x14ac:dyDescent="0.2">
      <c r="A242" s="531"/>
      <c r="P242" s="504"/>
      <c r="Q242" s="503"/>
      <c r="R242" s="503"/>
      <c r="S242" s="504"/>
      <c r="T242" s="504"/>
      <c r="U242" s="504"/>
      <c r="V242" s="504"/>
      <c r="W242" s="504"/>
      <c r="X242" s="504"/>
      <c r="Y242" s="504"/>
      <c r="Z242" s="504"/>
      <c r="AA242" s="504"/>
      <c r="AB242" s="504"/>
      <c r="AC242" s="504"/>
      <c r="AD242" s="504"/>
      <c r="AE242" s="504"/>
      <c r="AF242" s="504"/>
      <c r="AG242" s="504"/>
      <c r="AH242" s="504"/>
      <c r="AI242" s="504"/>
    </row>
    <row r="243" spans="1:35" s="420" customFormat="1" x14ac:dyDescent="0.2">
      <c r="A243" s="531"/>
      <c r="P243" s="504"/>
      <c r="Q243" s="503"/>
      <c r="R243" s="503"/>
      <c r="S243" s="504"/>
      <c r="T243" s="504"/>
      <c r="U243" s="504"/>
      <c r="V243" s="504"/>
      <c r="W243" s="504"/>
      <c r="X243" s="504"/>
      <c r="Y243" s="504"/>
      <c r="Z243" s="504"/>
      <c r="AA243" s="504"/>
      <c r="AB243" s="504"/>
      <c r="AC243" s="504"/>
      <c r="AD243" s="504"/>
      <c r="AE243" s="504"/>
      <c r="AF243" s="504"/>
      <c r="AG243" s="504"/>
      <c r="AH243" s="504"/>
      <c r="AI243" s="504"/>
    </row>
    <row r="244" spans="1:35" s="420" customFormat="1" x14ac:dyDescent="0.2">
      <c r="A244" s="531"/>
      <c r="P244" s="504"/>
      <c r="Q244" s="503"/>
      <c r="R244" s="503"/>
      <c r="S244" s="504"/>
      <c r="T244" s="504"/>
      <c r="U244" s="504"/>
      <c r="V244" s="504"/>
      <c r="W244" s="504"/>
      <c r="X244" s="504"/>
      <c r="Y244" s="504"/>
      <c r="Z244" s="504"/>
      <c r="AA244" s="504"/>
      <c r="AB244" s="504"/>
      <c r="AC244" s="504"/>
      <c r="AD244" s="504"/>
      <c r="AE244" s="504"/>
      <c r="AF244" s="504"/>
      <c r="AG244" s="504"/>
      <c r="AH244" s="504"/>
      <c r="AI244" s="504"/>
    </row>
    <row r="245" spans="1:35" s="420" customFormat="1" x14ac:dyDescent="0.2">
      <c r="A245" s="531"/>
      <c r="P245" s="504"/>
      <c r="Q245" s="503"/>
      <c r="R245" s="503"/>
      <c r="S245" s="504"/>
      <c r="T245" s="504"/>
      <c r="U245" s="504"/>
      <c r="V245" s="504"/>
      <c r="W245" s="504"/>
      <c r="X245" s="504"/>
      <c r="Y245" s="504"/>
      <c r="Z245" s="504"/>
      <c r="AA245" s="504"/>
      <c r="AB245" s="504"/>
      <c r="AC245" s="504"/>
      <c r="AD245" s="504"/>
      <c r="AE245" s="504"/>
      <c r="AF245" s="504"/>
      <c r="AG245" s="504"/>
      <c r="AH245" s="504"/>
      <c r="AI245" s="504"/>
    </row>
    <row r="246" spans="1:35" s="420" customFormat="1" x14ac:dyDescent="0.2">
      <c r="A246" s="531"/>
      <c r="P246" s="504"/>
      <c r="Q246" s="503"/>
      <c r="R246" s="503"/>
      <c r="S246" s="504"/>
      <c r="T246" s="504"/>
      <c r="U246" s="504"/>
      <c r="V246" s="504"/>
      <c r="W246" s="504"/>
      <c r="X246" s="504"/>
      <c r="Y246" s="504"/>
      <c r="Z246" s="504"/>
      <c r="AA246" s="504"/>
      <c r="AB246" s="504"/>
      <c r="AC246" s="504"/>
      <c r="AD246" s="504"/>
      <c r="AE246" s="504"/>
      <c r="AF246" s="504"/>
      <c r="AG246" s="504"/>
      <c r="AH246" s="504"/>
      <c r="AI246" s="504"/>
    </row>
    <row r="247" spans="1:35" s="420" customFormat="1" x14ac:dyDescent="0.2">
      <c r="A247" s="531"/>
      <c r="P247" s="504"/>
      <c r="Q247" s="503"/>
      <c r="R247" s="503"/>
      <c r="S247" s="504"/>
      <c r="T247" s="504"/>
      <c r="U247" s="504"/>
      <c r="V247" s="504"/>
      <c r="W247" s="504"/>
      <c r="X247" s="504"/>
      <c r="Y247" s="504"/>
      <c r="Z247" s="504"/>
      <c r="AA247" s="504"/>
      <c r="AB247" s="504"/>
      <c r="AC247" s="504"/>
      <c r="AD247" s="504"/>
      <c r="AE247" s="504"/>
      <c r="AF247" s="504"/>
      <c r="AG247" s="504"/>
      <c r="AH247" s="504"/>
      <c r="AI247" s="504"/>
    </row>
    <row r="248" spans="1:35" s="420" customFormat="1" x14ac:dyDescent="0.2">
      <c r="A248" s="531"/>
      <c r="P248" s="504"/>
      <c r="Q248" s="503"/>
      <c r="R248" s="503"/>
      <c r="S248" s="504"/>
      <c r="T248" s="504"/>
      <c r="U248" s="504"/>
      <c r="V248" s="504"/>
      <c r="W248" s="504"/>
      <c r="X248" s="504"/>
      <c r="Y248" s="504"/>
      <c r="Z248" s="504"/>
      <c r="AA248" s="504"/>
      <c r="AB248" s="504"/>
      <c r="AC248" s="504"/>
      <c r="AD248" s="504"/>
      <c r="AE248" s="504"/>
      <c r="AF248" s="504"/>
      <c r="AG248" s="504"/>
      <c r="AH248" s="504"/>
      <c r="AI248" s="504"/>
    </row>
    <row r="249" spans="1:35" s="420" customFormat="1" x14ac:dyDescent="0.2">
      <c r="A249" s="531"/>
      <c r="P249" s="504"/>
      <c r="Q249" s="503"/>
      <c r="R249" s="503"/>
      <c r="S249" s="504"/>
      <c r="T249" s="504"/>
      <c r="U249" s="504"/>
      <c r="V249" s="504"/>
      <c r="W249" s="504"/>
      <c r="X249" s="504"/>
      <c r="Y249" s="504"/>
      <c r="Z249" s="504"/>
      <c r="AA249" s="504"/>
      <c r="AB249" s="504"/>
      <c r="AC249" s="504"/>
      <c r="AD249" s="504"/>
      <c r="AE249" s="504"/>
      <c r="AF249" s="504"/>
      <c r="AG249" s="504"/>
      <c r="AH249" s="504"/>
      <c r="AI249" s="504"/>
    </row>
    <row r="250" spans="1:35" s="420" customFormat="1" x14ac:dyDescent="0.2">
      <c r="A250" s="531"/>
      <c r="P250" s="504"/>
      <c r="Q250" s="503"/>
      <c r="R250" s="503"/>
      <c r="S250" s="504"/>
      <c r="T250" s="504"/>
      <c r="U250" s="504"/>
      <c r="V250" s="504"/>
      <c r="W250" s="504"/>
      <c r="X250" s="504"/>
      <c r="Y250" s="504"/>
      <c r="Z250" s="504"/>
      <c r="AA250" s="504"/>
      <c r="AB250" s="504"/>
      <c r="AC250" s="504"/>
      <c r="AD250" s="504"/>
      <c r="AE250" s="504"/>
      <c r="AF250" s="504"/>
      <c r="AG250" s="504"/>
      <c r="AH250" s="504"/>
      <c r="AI250" s="504"/>
    </row>
    <row r="251" spans="1:35" s="420" customFormat="1" x14ac:dyDescent="0.2">
      <c r="A251" s="531"/>
      <c r="P251" s="504"/>
      <c r="Q251" s="503"/>
      <c r="R251" s="503"/>
      <c r="S251" s="504"/>
      <c r="T251" s="504"/>
      <c r="U251" s="504"/>
      <c r="V251" s="504"/>
      <c r="W251" s="504"/>
      <c r="X251" s="504"/>
      <c r="Y251" s="504"/>
      <c r="Z251" s="504"/>
      <c r="AA251" s="504"/>
      <c r="AB251" s="504"/>
      <c r="AC251" s="504"/>
      <c r="AD251" s="504"/>
      <c r="AE251" s="504"/>
      <c r="AF251" s="504"/>
      <c r="AG251" s="504"/>
      <c r="AH251" s="504"/>
      <c r="AI251" s="504"/>
    </row>
    <row r="252" spans="1:35" s="420" customFormat="1" x14ac:dyDescent="0.2">
      <c r="A252" s="531"/>
      <c r="P252" s="504"/>
      <c r="Q252" s="503"/>
      <c r="R252" s="503"/>
      <c r="S252" s="504"/>
      <c r="T252" s="504"/>
      <c r="U252" s="504"/>
      <c r="V252" s="504"/>
      <c r="W252" s="504"/>
      <c r="X252" s="504"/>
      <c r="Y252" s="504"/>
      <c r="Z252" s="504"/>
      <c r="AA252" s="504"/>
      <c r="AB252" s="504"/>
      <c r="AC252" s="504"/>
      <c r="AD252" s="504"/>
      <c r="AE252" s="504"/>
      <c r="AF252" s="504"/>
      <c r="AG252" s="504"/>
      <c r="AH252" s="504"/>
      <c r="AI252" s="504"/>
    </row>
    <row r="253" spans="1:35" s="420" customFormat="1" x14ac:dyDescent="0.2">
      <c r="A253" s="531"/>
      <c r="P253" s="504"/>
      <c r="Q253" s="503"/>
      <c r="R253" s="503"/>
      <c r="S253" s="504"/>
      <c r="T253" s="504"/>
      <c r="U253" s="504"/>
      <c r="V253" s="504"/>
      <c r="W253" s="504"/>
      <c r="X253" s="504"/>
      <c r="Y253" s="504"/>
      <c r="Z253" s="504"/>
      <c r="AA253" s="504"/>
      <c r="AB253" s="504"/>
      <c r="AC253" s="504"/>
      <c r="AD253" s="504"/>
      <c r="AE253" s="504"/>
      <c r="AF253" s="504"/>
      <c r="AG253" s="504"/>
      <c r="AH253" s="504"/>
      <c r="AI253" s="504"/>
    </row>
    <row r="254" spans="1:35" s="420" customFormat="1" x14ac:dyDescent="0.2">
      <c r="A254" s="531"/>
      <c r="P254" s="504"/>
      <c r="Q254" s="503"/>
      <c r="R254" s="503"/>
      <c r="S254" s="504"/>
      <c r="T254" s="504"/>
      <c r="U254" s="504"/>
      <c r="V254" s="504"/>
      <c r="W254" s="504"/>
      <c r="X254" s="504"/>
      <c r="Y254" s="504"/>
      <c r="Z254" s="504"/>
      <c r="AA254" s="504"/>
      <c r="AB254" s="504"/>
      <c r="AC254" s="504"/>
      <c r="AD254" s="504"/>
      <c r="AE254" s="504"/>
      <c r="AF254" s="504"/>
      <c r="AG254" s="504"/>
      <c r="AH254" s="504"/>
      <c r="AI254" s="504"/>
    </row>
    <row r="255" spans="1:35" s="420" customFormat="1" x14ac:dyDescent="0.2">
      <c r="A255" s="531"/>
      <c r="P255" s="504"/>
      <c r="Q255" s="503"/>
      <c r="R255" s="503"/>
      <c r="S255" s="504"/>
      <c r="T255" s="504"/>
      <c r="U255" s="504"/>
      <c r="V255" s="504"/>
      <c r="W255" s="504"/>
      <c r="X255" s="504"/>
      <c r="Y255" s="504"/>
      <c r="Z255" s="504"/>
      <c r="AA255" s="504"/>
      <c r="AB255" s="504"/>
      <c r="AC255" s="504"/>
      <c r="AD255" s="504"/>
      <c r="AE255" s="504"/>
      <c r="AF255" s="504"/>
      <c r="AG255" s="504"/>
      <c r="AH255" s="504"/>
      <c r="AI255" s="504"/>
    </row>
    <row r="256" spans="1:35" s="420" customFormat="1" x14ac:dyDescent="0.2">
      <c r="A256" s="531"/>
      <c r="P256" s="504"/>
      <c r="Q256" s="503"/>
      <c r="R256" s="503"/>
      <c r="S256" s="504"/>
      <c r="T256" s="504"/>
      <c r="U256" s="504"/>
      <c r="V256" s="504"/>
      <c r="W256" s="504"/>
      <c r="X256" s="504"/>
      <c r="Y256" s="504"/>
      <c r="Z256" s="504"/>
      <c r="AA256" s="504"/>
      <c r="AB256" s="504"/>
      <c r="AC256" s="504"/>
      <c r="AD256" s="504"/>
      <c r="AE256" s="504"/>
      <c r="AF256" s="504"/>
      <c r="AG256" s="504"/>
      <c r="AH256" s="504"/>
      <c r="AI256" s="504"/>
    </row>
    <row r="257" spans="1:35" s="420" customFormat="1" x14ac:dyDescent="0.2">
      <c r="A257" s="531"/>
      <c r="P257" s="504"/>
      <c r="Q257" s="503"/>
      <c r="R257" s="503"/>
      <c r="S257" s="504"/>
      <c r="T257" s="504"/>
      <c r="U257" s="504"/>
      <c r="V257" s="504"/>
      <c r="W257" s="504"/>
      <c r="X257" s="504"/>
      <c r="Y257" s="504"/>
      <c r="Z257" s="504"/>
      <c r="AA257" s="504"/>
      <c r="AB257" s="504"/>
      <c r="AC257" s="504"/>
      <c r="AD257" s="504"/>
      <c r="AE257" s="504"/>
      <c r="AF257" s="504"/>
      <c r="AG257" s="504"/>
      <c r="AH257" s="504"/>
      <c r="AI257" s="504"/>
    </row>
    <row r="258" spans="1:35" s="420" customFormat="1" x14ac:dyDescent="0.2">
      <c r="A258" s="531"/>
      <c r="P258" s="504"/>
      <c r="Q258" s="503"/>
      <c r="R258" s="503"/>
      <c r="S258" s="504"/>
      <c r="T258" s="504"/>
      <c r="U258" s="504"/>
      <c r="V258" s="504"/>
      <c r="W258" s="504"/>
      <c r="X258" s="504"/>
      <c r="Y258" s="504"/>
      <c r="Z258" s="504"/>
      <c r="AA258" s="504"/>
      <c r="AB258" s="504"/>
      <c r="AC258" s="504"/>
      <c r="AD258" s="504"/>
      <c r="AE258" s="504"/>
      <c r="AF258" s="504"/>
      <c r="AG258" s="504"/>
      <c r="AH258" s="504"/>
      <c r="AI258" s="504"/>
    </row>
    <row r="259" spans="1:35" s="420" customFormat="1" x14ac:dyDescent="0.2">
      <c r="A259" s="531"/>
      <c r="P259" s="504"/>
      <c r="Q259" s="503"/>
      <c r="R259" s="503"/>
      <c r="S259" s="504"/>
      <c r="T259" s="504"/>
      <c r="U259" s="504"/>
      <c r="V259" s="504"/>
      <c r="W259" s="504"/>
      <c r="X259" s="504"/>
      <c r="Y259" s="504"/>
      <c r="Z259" s="504"/>
      <c r="AA259" s="504"/>
      <c r="AB259" s="504"/>
      <c r="AC259" s="504"/>
      <c r="AD259" s="504"/>
      <c r="AE259" s="504"/>
      <c r="AF259" s="504"/>
      <c r="AG259" s="504"/>
      <c r="AH259" s="504"/>
      <c r="AI259" s="504"/>
    </row>
    <row r="260" spans="1:35" s="420" customFormat="1" x14ac:dyDescent="0.2">
      <c r="A260" s="531"/>
      <c r="P260" s="504"/>
      <c r="Q260" s="503"/>
      <c r="R260" s="503"/>
      <c r="S260" s="504"/>
      <c r="T260" s="504"/>
      <c r="U260" s="504"/>
      <c r="V260" s="504"/>
      <c r="W260" s="504"/>
      <c r="X260" s="504"/>
      <c r="Y260" s="504"/>
      <c r="Z260" s="504"/>
      <c r="AA260" s="504"/>
      <c r="AB260" s="504"/>
      <c r="AC260" s="504"/>
      <c r="AD260" s="504"/>
      <c r="AE260" s="504"/>
      <c r="AF260" s="504"/>
      <c r="AG260" s="504"/>
      <c r="AH260" s="504"/>
      <c r="AI260" s="504"/>
    </row>
    <row r="261" spans="1:35" s="420" customFormat="1" x14ac:dyDescent="0.2">
      <c r="A261" s="531"/>
      <c r="P261" s="504"/>
      <c r="Q261" s="503"/>
      <c r="R261" s="503"/>
      <c r="S261" s="504"/>
      <c r="T261" s="504"/>
      <c r="U261" s="504"/>
      <c r="V261" s="504"/>
      <c r="W261" s="504"/>
      <c r="X261" s="504"/>
      <c r="Y261" s="504"/>
      <c r="Z261" s="504"/>
      <c r="AA261" s="504"/>
      <c r="AB261" s="504"/>
      <c r="AC261" s="504"/>
      <c r="AD261" s="504"/>
      <c r="AE261" s="504"/>
      <c r="AF261" s="504"/>
      <c r="AG261" s="504"/>
      <c r="AH261" s="504"/>
      <c r="AI261" s="504"/>
    </row>
    <row r="262" spans="1:35" s="420" customFormat="1" x14ac:dyDescent="0.2">
      <c r="A262" s="531"/>
      <c r="P262" s="504"/>
      <c r="Q262" s="503"/>
      <c r="R262" s="503"/>
      <c r="S262" s="504"/>
      <c r="T262" s="504"/>
      <c r="U262" s="504"/>
      <c r="V262" s="504"/>
      <c r="W262" s="504"/>
      <c r="X262" s="504"/>
      <c r="Y262" s="504"/>
      <c r="Z262" s="504"/>
      <c r="AA262" s="504"/>
      <c r="AB262" s="504"/>
      <c r="AC262" s="504"/>
      <c r="AD262" s="504"/>
      <c r="AE262" s="504"/>
      <c r="AF262" s="504"/>
      <c r="AG262" s="504"/>
      <c r="AH262" s="504"/>
      <c r="AI262" s="504"/>
    </row>
    <row r="263" spans="1:35" s="420" customFormat="1" x14ac:dyDescent="0.2">
      <c r="A263" s="531"/>
      <c r="P263" s="504"/>
      <c r="Q263" s="503"/>
      <c r="R263" s="503"/>
      <c r="S263" s="504"/>
      <c r="T263" s="504"/>
      <c r="U263" s="504"/>
      <c r="V263" s="504"/>
      <c r="W263" s="504"/>
      <c r="X263" s="504"/>
      <c r="Y263" s="504"/>
      <c r="Z263" s="504"/>
      <c r="AA263" s="504"/>
      <c r="AB263" s="504"/>
      <c r="AC263" s="504"/>
      <c r="AD263" s="504"/>
      <c r="AE263" s="504"/>
      <c r="AF263" s="504"/>
      <c r="AG263" s="504"/>
      <c r="AH263" s="504"/>
      <c r="AI263" s="504"/>
    </row>
    <row r="264" spans="1:35" s="420" customFormat="1" x14ac:dyDescent="0.2">
      <c r="A264" s="531"/>
      <c r="P264" s="504"/>
      <c r="Q264" s="503"/>
      <c r="R264" s="503"/>
      <c r="S264" s="504"/>
      <c r="T264" s="504"/>
      <c r="U264" s="504"/>
      <c r="V264" s="504"/>
      <c r="W264" s="504"/>
      <c r="X264" s="504"/>
      <c r="Y264" s="504"/>
      <c r="Z264" s="504"/>
      <c r="AA264" s="504"/>
      <c r="AB264" s="504"/>
      <c r="AC264" s="504"/>
      <c r="AD264" s="504"/>
      <c r="AE264" s="504"/>
      <c r="AF264" s="504"/>
      <c r="AG264" s="504"/>
      <c r="AH264" s="504"/>
      <c r="AI264" s="504"/>
    </row>
    <row r="265" spans="1:35" s="420" customFormat="1" x14ac:dyDescent="0.2">
      <c r="A265" s="531"/>
      <c r="P265" s="504"/>
      <c r="Q265" s="503"/>
      <c r="R265" s="503"/>
      <c r="S265" s="504"/>
      <c r="T265" s="504"/>
      <c r="U265" s="504"/>
      <c r="V265" s="504"/>
      <c r="W265" s="504"/>
      <c r="X265" s="504"/>
      <c r="Y265" s="504"/>
      <c r="Z265" s="504"/>
      <c r="AA265" s="504"/>
      <c r="AB265" s="504"/>
      <c r="AC265" s="504"/>
      <c r="AD265" s="504"/>
      <c r="AE265" s="504"/>
      <c r="AF265" s="504"/>
      <c r="AG265" s="504"/>
      <c r="AH265" s="504"/>
      <c r="AI265" s="504"/>
    </row>
    <row r="266" spans="1:35" s="420" customFormat="1" x14ac:dyDescent="0.2">
      <c r="A266" s="531"/>
      <c r="P266" s="504"/>
      <c r="Q266" s="503"/>
      <c r="R266" s="503"/>
      <c r="S266" s="504"/>
      <c r="T266" s="504"/>
      <c r="U266" s="504"/>
      <c r="V266" s="504"/>
      <c r="W266" s="504"/>
      <c r="X266" s="504"/>
      <c r="Y266" s="504"/>
      <c r="Z266" s="504"/>
      <c r="AA266" s="504"/>
      <c r="AB266" s="504"/>
      <c r="AC266" s="504"/>
      <c r="AD266" s="504"/>
      <c r="AE266" s="504"/>
      <c r="AF266" s="504"/>
      <c r="AG266" s="504"/>
      <c r="AH266" s="504"/>
      <c r="AI266" s="504"/>
    </row>
    <row r="267" spans="1:35" s="420" customFormat="1" x14ac:dyDescent="0.2">
      <c r="A267" s="531"/>
      <c r="P267" s="504"/>
      <c r="Q267" s="503"/>
      <c r="R267" s="503"/>
      <c r="S267" s="504"/>
      <c r="T267" s="504"/>
      <c r="U267" s="504"/>
      <c r="V267" s="504"/>
      <c r="W267" s="504"/>
      <c r="X267" s="504"/>
      <c r="Y267" s="504"/>
      <c r="Z267" s="504"/>
      <c r="AA267" s="504"/>
      <c r="AB267" s="504"/>
      <c r="AC267" s="504"/>
      <c r="AD267" s="504"/>
      <c r="AE267" s="504"/>
      <c r="AF267" s="504"/>
      <c r="AG267" s="504"/>
      <c r="AH267" s="504"/>
      <c r="AI267" s="504"/>
    </row>
    <row r="268" spans="1:35" s="420" customFormat="1" x14ac:dyDescent="0.2">
      <c r="A268" s="531"/>
      <c r="P268" s="504"/>
      <c r="Q268" s="503"/>
      <c r="R268" s="503"/>
      <c r="S268" s="504"/>
      <c r="T268" s="504"/>
      <c r="U268" s="504"/>
      <c r="V268" s="504"/>
      <c r="W268" s="504"/>
      <c r="X268" s="504"/>
      <c r="Y268" s="504"/>
      <c r="Z268" s="504"/>
      <c r="AA268" s="504"/>
      <c r="AB268" s="504"/>
      <c r="AC268" s="504"/>
      <c r="AD268" s="504"/>
      <c r="AE268" s="504"/>
      <c r="AF268" s="504"/>
      <c r="AG268" s="504"/>
      <c r="AH268" s="504"/>
      <c r="AI268" s="504"/>
    </row>
    <row r="269" spans="1:35" s="420" customFormat="1" x14ac:dyDescent="0.2">
      <c r="A269" s="531"/>
      <c r="P269" s="504"/>
      <c r="Q269" s="503"/>
      <c r="R269" s="503"/>
      <c r="S269" s="504"/>
      <c r="T269" s="504"/>
      <c r="U269" s="504"/>
      <c r="V269" s="504"/>
      <c r="W269" s="504"/>
      <c r="X269" s="504"/>
      <c r="Y269" s="504"/>
      <c r="Z269" s="504"/>
      <c r="AA269" s="504"/>
      <c r="AB269" s="504"/>
      <c r="AC269" s="504"/>
      <c r="AD269" s="504"/>
      <c r="AE269" s="504"/>
      <c r="AF269" s="504"/>
      <c r="AG269" s="504"/>
      <c r="AH269" s="504"/>
      <c r="AI269" s="504"/>
    </row>
    <row r="270" spans="1:35" s="420" customFormat="1" x14ac:dyDescent="0.2">
      <c r="A270" s="531"/>
      <c r="P270" s="504"/>
      <c r="Q270" s="503"/>
      <c r="R270" s="503"/>
      <c r="S270" s="504"/>
      <c r="T270" s="504"/>
      <c r="U270" s="504"/>
      <c r="V270" s="504"/>
      <c r="W270" s="504"/>
      <c r="X270" s="504"/>
      <c r="Y270" s="504"/>
      <c r="Z270" s="504"/>
      <c r="AA270" s="504"/>
      <c r="AB270" s="504"/>
      <c r="AC270" s="504"/>
      <c r="AD270" s="504"/>
      <c r="AE270" s="504"/>
      <c r="AF270" s="504"/>
      <c r="AG270" s="504"/>
      <c r="AH270" s="504"/>
      <c r="AI270" s="504"/>
    </row>
    <row r="271" spans="1:35" s="420" customFormat="1" x14ac:dyDescent="0.2">
      <c r="A271" s="531"/>
      <c r="P271" s="504"/>
      <c r="Q271" s="503"/>
      <c r="R271" s="503"/>
      <c r="S271" s="504"/>
      <c r="T271" s="504"/>
      <c r="U271" s="504"/>
      <c r="V271" s="504"/>
      <c r="W271" s="504"/>
      <c r="X271" s="504"/>
      <c r="Y271" s="504"/>
      <c r="Z271" s="504"/>
      <c r="AA271" s="504"/>
      <c r="AB271" s="504"/>
      <c r="AC271" s="504"/>
      <c r="AD271" s="504"/>
      <c r="AE271" s="504"/>
      <c r="AF271" s="504"/>
      <c r="AG271" s="504"/>
      <c r="AH271" s="504"/>
      <c r="AI271" s="504"/>
    </row>
    <row r="272" spans="1:35" s="420" customFormat="1" x14ac:dyDescent="0.2">
      <c r="A272" s="531"/>
      <c r="P272" s="504"/>
      <c r="Q272" s="503"/>
      <c r="R272" s="503"/>
      <c r="S272" s="504"/>
      <c r="T272" s="504"/>
      <c r="U272" s="504"/>
      <c r="V272" s="504"/>
      <c r="W272" s="504"/>
      <c r="X272" s="504"/>
      <c r="Y272" s="504"/>
      <c r="Z272" s="504"/>
      <c r="AA272" s="504"/>
      <c r="AB272" s="504"/>
      <c r="AC272" s="504"/>
      <c r="AD272" s="504"/>
      <c r="AE272" s="504"/>
      <c r="AF272" s="504"/>
      <c r="AG272" s="504"/>
      <c r="AH272" s="504"/>
      <c r="AI272" s="504"/>
    </row>
    <row r="273" spans="1:35" s="420" customFormat="1" x14ac:dyDescent="0.2">
      <c r="A273" s="531"/>
      <c r="P273" s="504"/>
      <c r="Q273" s="503"/>
      <c r="R273" s="503"/>
      <c r="S273" s="504"/>
      <c r="T273" s="504"/>
      <c r="U273" s="504"/>
      <c r="V273" s="504"/>
      <c r="W273" s="504"/>
      <c r="X273" s="504"/>
      <c r="Y273" s="504"/>
      <c r="Z273" s="504"/>
      <c r="AA273" s="504"/>
      <c r="AB273" s="504"/>
      <c r="AC273" s="504"/>
      <c r="AD273" s="504"/>
      <c r="AE273" s="504"/>
      <c r="AF273" s="504"/>
      <c r="AG273" s="504"/>
      <c r="AH273" s="504"/>
      <c r="AI273" s="504"/>
    </row>
    <row r="274" spans="1:35" s="420" customFormat="1" x14ac:dyDescent="0.2">
      <c r="A274" s="531"/>
      <c r="P274" s="504"/>
      <c r="Q274" s="503"/>
      <c r="R274" s="503"/>
      <c r="S274" s="504"/>
      <c r="T274" s="504"/>
      <c r="U274" s="504"/>
      <c r="V274" s="504"/>
      <c r="W274" s="504"/>
      <c r="X274" s="504"/>
      <c r="Y274" s="504"/>
      <c r="Z274" s="504"/>
      <c r="AA274" s="504"/>
      <c r="AB274" s="504"/>
      <c r="AC274" s="504"/>
      <c r="AD274" s="504"/>
      <c r="AE274" s="504"/>
      <c r="AF274" s="504"/>
      <c r="AG274" s="504"/>
      <c r="AH274" s="504"/>
      <c r="AI274" s="504"/>
    </row>
    <row r="275" spans="1:35" s="420" customFormat="1" x14ac:dyDescent="0.2">
      <c r="A275" s="531"/>
      <c r="P275" s="504"/>
      <c r="Q275" s="503"/>
      <c r="R275" s="503"/>
      <c r="S275" s="504"/>
      <c r="T275" s="504"/>
      <c r="U275" s="504"/>
      <c r="V275" s="504"/>
      <c r="W275" s="504"/>
      <c r="X275" s="504"/>
      <c r="Y275" s="504"/>
      <c r="Z275" s="504"/>
      <c r="AA275" s="504"/>
      <c r="AB275" s="504"/>
      <c r="AC275" s="504"/>
      <c r="AD275" s="504"/>
      <c r="AE275" s="504"/>
      <c r="AF275" s="504"/>
      <c r="AG275" s="504"/>
      <c r="AH275" s="504"/>
      <c r="AI275" s="504"/>
    </row>
    <row r="276" spans="1:35" s="420" customFormat="1" x14ac:dyDescent="0.2">
      <c r="A276" s="531"/>
      <c r="P276" s="504"/>
      <c r="Q276" s="503"/>
      <c r="R276" s="503"/>
      <c r="S276" s="504"/>
      <c r="T276" s="504"/>
      <c r="U276" s="504"/>
      <c r="V276" s="504"/>
      <c r="W276" s="504"/>
      <c r="X276" s="504"/>
      <c r="Y276" s="504"/>
      <c r="Z276" s="504"/>
      <c r="AA276" s="504"/>
      <c r="AB276" s="504"/>
      <c r="AC276" s="504"/>
      <c r="AD276" s="504"/>
      <c r="AE276" s="504"/>
      <c r="AF276" s="504"/>
      <c r="AG276" s="504"/>
      <c r="AH276" s="504"/>
      <c r="AI276" s="504"/>
    </row>
    <row r="277" spans="1:35" s="420" customFormat="1" x14ac:dyDescent="0.2">
      <c r="A277" s="531"/>
      <c r="P277" s="504"/>
      <c r="Q277" s="503"/>
      <c r="R277" s="503"/>
      <c r="S277" s="504"/>
      <c r="T277" s="504"/>
      <c r="U277" s="504"/>
      <c r="V277" s="504"/>
      <c r="W277" s="504"/>
      <c r="X277" s="504"/>
      <c r="Y277" s="504"/>
      <c r="Z277" s="504"/>
      <c r="AA277" s="504"/>
      <c r="AB277" s="504"/>
      <c r="AC277" s="504"/>
      <c r="AD277" s="504"/>
      <c r="AE277" s="504"/>
      <c r="AF277" s="504"/>
      <c r="AG277" s="504"/>
      <c r="AH277" s="504"/>
      <c r="AI277" s="504"/>
    </row>
    <row r="278" spans="1:35" s="420" customFormat="1" x14ac:dyDescent="0.2">
      <c r="A278" s="531"/>
      <c r="P278" s="504"/>
      <c r="Q278" s="503"/>
      <c r="R278" s="503"/>
      <c r="S278" s="504"/>
      <c r="T278" s="504"/>
      <c r="U278" s="504"/>
      <c r="V278" s="504"/>
      <c r="W278" s="504"/>
      <c r="X278" s="504"/>
      <c r="Y278" s="504"/>
      <c r="Z278" s="504"/>
      <c r="AA278" s="504"/>
      <c r="AB278" s="504"/>
      <c r="AC278" s="504"/>
      <c r="AD278" s="504"/>
      <c r="AE278" s="504"/>
      <c r="AF278" s="504"/>
      <c r="AG278" s="504"/>
      <c r="AH278" s="504"/>
      <c r="AI278" s="504"/>
    </row>
    <row r="279" spans="1:35" s="420" customFormat="1" x14ac:dyDescent="0.2">
      <c r="A279" s="531"/>
      <c r="P279" s="504"/>
      <c r="Q279" s="503"/>
      <c r="R279" s="503"/>
      <c r="S279" s="504"/>
      <c r="T279" s="504"/>
      <c r="U279" s="504"/>
      <c r="V279" s="504"/>
      <c r="W279" s="504"/>
      <c r="X279" s="504"/>
      <c r="Y279" s="504"/>
      <c r="Z279" s="504"/>
      <c r="AA279" s="504"/>
      <c r="AB279" s="504"/>
      <c r="AC279" s="504"/>
      <c r="AD279" s="504"/>
      <c r="AE279" s="504"/>
      <c r="AF279" s="504"/>
      <c r="AG279" s="504"/>
      <c r="AH279" s="504"/>
      <c r="AI279" s="504"/>
    </row>
    <row r="280" spans="1:35" s="420" customFormat="1" x14ac:dyDescent="0.2">
      <c r="A280" s="531"/>
      <c r="P280" s="504"/>
      <c r="Q280" s="503"/>
      <c r="R280" s="503"/>
      <c r="S280" s="504"/>
      <c r="T280" s="504"/>
      <c r="U280" s="504"/>
      <c r="V280" s="504"/>
      <c r="W280" s="504"/>
      <c r="X280" s="504"/>
      <c r="Y280" s="504"/>
      <c r="Z280" s="504"/>
      <c r="AA280" s="504"/>
      <c r="AB280" s="504"/>
      <c r="AC280" s="504"/>
      <c r="AD280" s="504"/>
      <c r="AE280" s="504"/>
      <c r="AF280" s="504"/>
      <c r="AG280" s="504"/>
      <c r="AH280" s="504"/>
      <c r="AI280" s="504"/>
    </row>
    <row r="281" spans="1:35" s="420" customFormat="1" x14ac:dyDescent="0.2">
      <c r="A281" s="531"/>
      <c r="P281" s="504"/>
      <c r="Q281" s="503"/>
      <c r="R281" s="503"/>
      <c r="S281" s="504"/>
      <c r="T281" s="504"/>
      <c r="U281" s="504"/>
      <c r="V281" s="504"/>
      <c r="W281" s="504"/>
      <c r="X281" s="504"/>
      <c r="Y281" s="504"/>
      <c r="Z281" s="504"/>
      <c r="AA281" s="504"/>
      <c r="AB281" s="504"/>
      <c r="AC281" s="504"/>
      <c r="AD281" s="504"/>
      <c r="AE281" s="504"/>
      <c r="AF281" s="504"/>
      <c r="AG281" s="504"/>
      <c r="AH281" s="504"/>
      <c r="AI281" s="504"/>
    </row>
    <row r="282" spans="1:35" s="420" customFormat="1" x14ac:dyDescent="0.2">
      <c r="A282" s="531"/>
      <c r="P282" s="504"/>
      <c r="Q282" s="503"/>
      <c r="R282" s="503"/>
      <c r="S282" s="504"/>
      <c r="T282" s="504"/>
      <c r="U282" s="504"/>
      <c r="V282" s="504"/>
      <c r="W282" s="504"/>
      <c r="X282" s="504"/>
      <c r="Y282" s="504"/>
      <c r="Z282" s="504"/>
      <c r="AA282" s="504"/>
      <c r="AB282" s="504"/>
      <c r="AC282" s="504"/>
      <c r="AD282" s="504"/>
      <c r="AE282" s="504"/>
      <c r="AF282" s="504"/>
      <c r="AG282" s="504"/>
      <c r="AH282" s="504"/>
      <c r="AI282" s="504"/>
    </row>
    <row r="283" spans="1:35" s="420" customFormat="1" x14ac:dyDescent="0.2">
      <c r="A283" s="531"/>
      <c r="P283" s="504"/>
      <c r="Q283" s="503"/>
      <c r="R283" s="503"/>
      <c r="S283" s="504"/>
      <c r="T283" s="504"/>
      <c r="U283" s="504"/>
      <c r="V283" s="504"/>
      <c r="W283" s="504"/>
      <c r="X283" s="504"/>
      <c r="Y283" s="504"/>
      <c r="Z283" s="504"/>
      <c r="AA283" s="504"/>
      <c r="AB283" s="504"/>
      <c r="AC283" s="504"/>
      <c r="AD283" s="504"/>
      <c r="AE283" s="504"/>
      <c r="AF283" s="504"/>
      <c r="AG283" s="504"/>
      <c r="AH283" s="504"/>
      <c r="AI283" s="504"/>
    </row>
    <row r="284" spans="1:35" s="420" customFormat="1" x14ac:dyDescent="0.2">
      <c r="A284" s="531"/>
      <c r="P284" s="504"/>
      <c r="Q284" s="503"/>
      <c r="R284" s="503"/>
      <c r="S284" s="504"/>
      <c r="T284" s="504"/>
      <c r="U284" s="504"/>
      <c r="V284" s="504"/>
      <c r="W284" s="504"/>
      <c r="X284" s="504"/>
      <c r="Y284" s="504"/>
      <c r="Z284" s="504"/>
      <c r="AA284" s="504"/>
      <c r="AB284" s="504"/>
      <c r="AC284" s="504"/>
      <c r="AD284" s="504"/>
      <c r="AE284" s="504"/>
      <c r="AF284" s="504"/>
      <c r="AG284" s="504"/>
      <c r="AH284" s="504"/>
      <c r="AI284" s="504"/>
    </row>
    <row r="285" spans="1:35" s="420" customFormat="1" x14ac:dyDescent="0.2">
      <c r="A285" s="531"/>
      <c r="P285" s="504"/>
      <c r="Q285" s="503"/>
      <c r="R285" s="503"/>
      <c r="S285" s="504"/>
      <c r="T285" s="504"/>
      <c r="U285" s="504"/>
      <c r="V285" s="504"/>
      <c r="W285" s="504"/>
      <c r="X285" s="504"/>
      <c r="Y285" s="504"/>
      <c r="Z285" s="504"/>
      <c r="AA285" s="504"/>
      <c r="AB285" s="504"/>
      <c r="AC285" s="504"/>
      <c r="AD285" s="504"/>
      <c r="AE285" s="504"/>
      <c r="AF285" s="504"/>
      <c r="AG285" s="504"/>
      <c r="AH285" s="504"/>
      <c r="AI285" s="504"/>
    </row>
    <row r="286" spans="1:35" s="420" customFormat="1" x14ac:dyDescent="0.2">
      <c r="A286" s="531"/>
      <c r="P286" s="504"/>
      <c r="Q286" s="503"/>
      <c r="R286" s="503"/>
      <c r="S286" s="504"/>
      <c r="T286" s="504"/>
      <c r="U286" s="504"/>
      <c r="V286" s="504"/>
      <c r="W286" s="504"/>
      <c r="X286" s="504"/>
      <c r="Y286" s="504"/>
      <c r="Z286" s="504"/>
      <c r="AA286" s="504"/>
      <c r="AB286" s="504"/>
      <c r="AC286" s="504"/>
      <c r="AD286" s="504"/>
      <c r="AE286" s="504"/>
      <c r="AF286" s="504"/>
      <c r="AG286" s="504"/>
      <c r="AH286" s="504"/>
      <c r="AI286" s="504"/>
    </row>
    <row r="287" spans="1:35" s="420" customFormat="1" x14ac:dyDescent="0.2">
      <c r="A287" s="531"/>
      <c r="P287" s="504"/>
      <c r="Q287" s="503"/>
      <c r="R287" s="503"/>
      <c r="S287" s="504"/>
      <c r="T287" s="504"/>
      <c r="U287" s="504"/>
      <c r="V287" s="504"/>
      <c r="W287" s="504"/>
      <c r="X287" s="504"/>
      <c r="Y287" s="504"/>
      <c r="Z287" s="504"/>
      <c r="AA287" s="504"/>
      <c r="AB287" s="504"/>
      <c r="AC287" s="504"/>
      <c r="AD287" s="504"/>
      <c r="AE287" s="504"/>
      <c r="AF287" s="504"/>
      <c r="AG287" s="504"/>
      <c r="AH287" s="504"/>
      <c r="AI287" s="504"/>
    </row>
    <row r="288" spans="1:35" s="420" customFormat="1" x14ac:dyDescent="0.2">
      <c r="A288" s="531"/>
      <c r="P288" s="504"/>
      <c r="Q288" s="503"/>
      <c r="R288" s="503"/>
      <c r="S288" s="504"/>
      <c r="T288" s="504"/>
      <c r="U288" s="504"/>
      <c r="V288" s="504"/>
      <c r="W288" s="504"/>
      <c r="X288" s="504"/>
      <c r="Y288" s="504"/>
      <c r="Z288" s="504"/>
      <c r="AA288" s="504"/>
      <c r="AB288" s="504"/>
      <c r="AC288" s="504"/>
      <c r="AD288" s="504"/>
      <c r="AE288" s="504"/>
      <c r="AF288" s="504"/>
      <c r="AG288" s="504"/>
      <c r="AH288" s="504"/>
      <c r="AI288" s="504"/>
    </row>
    <row r="289" spans="1:35" s="420" customFormat="1" x14ac:dyDescent="0.2">
      <c r="A289" s="531"/>
      <c r="P289" s="504"/>
      <c r="Q289" s="503"/>
      <c r="R289" s="503"/>
      <c r="S289" s="504"/>
      <c r="T289" s="504"/>
      <c r="U289" s="504"/>
      <c r="V289" s="504"/>
      <c r="W289" s="504"/>
      <c r="X289" s="504"/>
      <c r="Y289" s="504"/>
      <c r="Z289" s="504"/>
      <c r="AA289" s="504"/>
      <c r="AB289" s="504"/>
      <c r="AC289" s="504"/>
      <c r="AD289" s="504"/>
      <c r="AE289" s="504"/>
      <c r="AF289" s="504"/>
      <c r="AG289" s="504"/>
      <c r="AH289" s="504"/>
      <c r="AI289" s="504"/>
    </row>
    <row r="290" spans="1:35" s="420" customFormat="1" x14ac:dyDescent="0.2">
      <c r="A290" s="531"/>
      <c r="P290" s="504"/>
      <c r="Q290" s="503"/>
      <c r="R290" s="503"/>
      <c r="S290" s="504"/>
      <c r="T290" s="504"/>
      <c r="U290" s="504"/>
      <c r="V290" s="504"/>
      <c r="W290" s="504"/>
      <c r="X290" s="504"/>
      <c r="Y290" s="504"/>
      <c r="Z290" s="504"/>
      <c r="AA290" s="504"/>
      <c r="AB290" s="504"/>
      <c r="AC290" s="504"/>
      <c r="AD290" s="504"/>
      <c r="AE290" s="504"/>
      <c r="AF290" s="504"/>
      <c r="AG290" s="504"/>
      <c r="AH290" s="504"/>
      <c r="AI290" s="504"/>
    </row>
    <row r="291" spans="1:35" s="420" customFormat="1" x14ac:dyDescent="0.2">
      <c r="A291" s="531"/>
      <c r="P291" s="504"/>
      <c r="Q291" s="503"/>
      <c r="R291" s="503"/>
      <c r="S291" s="504"/>
      <c r="T291" s="504"/>
      <c r="U291" s="504"/>
      <c r="V291" s="504"/>
      <c r="W291" s="504"/>
      <c r="X291" s="504"/>
      <c r="Y291" s="504"/>
      <c r="Z291" s="504"/>
      <c r="AA291" s="504"/>
      <c r="AB291" s="504"/>
      <c r="AC291" s="504"/>
      <c r="AD291" s="504"/>
      <c r="AE291" s="504"/>
      <c r="AF291" s="504"/>
      <c r="AG291" s="504"/>
      <c r="AH291" s="504"/>
      <c r="AI291" s="504"/>
    </row>
    <row r="292" spans="1:35" s="420" customFormat="1" x14ac:dyDescent="0.2">
      <c r="A292" s="531"/>
      <c r="P292" s="504"/>
      <c r="Q292" s="503"/>
      <c r="R292" s="503"/>
      <c r="S292" s="504"/>
      <c r="T292" s="504"/>
      <c r="U292" s="504"/>
      <c r="V292" s="504"/>
      <c r="W292" s="504"/>
      <c r="X292" s="504"/>
      <c r="Y292" s="504"/>
      <c r="Z292" s="504"/>
      <c r="AA292" s="504"/>
      <c r="AB292" s="504"/>
      <c r="AC292" s="504"/>
      <c r="AD292" s="504"/>
      <c r="AE292" s="504"/>
      <c r="AF292" s="504"/>
      <c r="AG292" s="504"/>
      <c r="AH292" s="504"/>
      <c r="AI292" s="504"/>
    </row>
    <row r="293" spans="1:35" s="420" customFormat="1" x14ac:dyDescent="0.2">
      <c r="A293" s="531"/>
      <c r="P293" s="504"/>
      <c r="Q293" s="503"/>
      <c r="R293" s="503"/>
      <c r="S293" s="504"/>
      <c r="T293" s="504"/>
      <c r="U293" s="504"/>
      <c r="V293" s="504"/>
      <c r="W293" s="504"/>
      <c r="X293" s="504"/>
      <c r="Y293" s="504"/>
      <c r="Z293" s="504"/>
      <c r="AA293" s="504"/>
      <c r="AB293" s="504"/>
      <c r="AC293" s="504"/>
      <c r="AD293" s="504"/>
      <c r="AE293" s="504"/>
      <c r="AF293" s="504"/>
      <c r="AG293" s="504"/>
      <c r="AH293" s="504"/>
      <c r="AI293" s="504"/>
    </row>
    <row r="294" spans="1:35" s="420" customFormat="1" x14ac:dyDescent="0.2">
      <c r="A294" s="531"/>
      <c r="P294" s="504"/>
      <c r="Q294" s="503"/>
      <c r="R294" s="503"/>
      <c r="S294" s="504"/>
      <c r="T294" s="504"/>
      <c r="U294" s="504"/>
      <c r="V294" s="504"/>
      <c r="W294" s="504"/>
      <c r="X294" s="504"/>
      <c r="Y294" s="504"/>
      <c r="Z294" s="504"/>
      <c r="AA294" s="504"/>
      <c r="AB294" s="504"/>
      <c r="AC294" s="504"/>
      <c r="AD294" s="504"/>
      <c r="AE294" s="504"/>
      <c r="AF294" s="504"/>
      <c r="AG294" s="504"/>
      <c r="AH294" s="504"/>
      <c r="AI294" s="504"/>
    </row>
    <row r="295" spans="1:35" s="420" customFormat="1" x14ac:dyDescent="0.2">
      <c r="A295" s="531"/>
      <c r="P295" s="504"/>
      <c r="Q295" s="503"/>
      <c r="R295" s="503"/>
      <c r="S295" s="504"/>
      <c r="T295" s="504"/>
      <c r="U295" s="504"/>
      <c r="V295" s="504"/>
      <c r="W295" s="504"/>
      <c r="X295" s="504"/>
      <c r="Y295" s="504"/>
      <c r="Z295" s="504"/>
      <c r="AA295" s="504"/>
      <c r="AB295" s="504"/>
      <c r="AC295" s="504"/>
      <c r="AD295" s="504"/>
      <c r="AE295" s="504"/>
      <c r="AF295" s="504"/>
      <c r="AG295" s="504"/>
      <c r="AH295" s="504"/>
      <c r="AI295" s="504"/>
    </row>
    <row r="296" spans="1:35" s="420" customFormat="1" x14ac:dyDescent="0.2">
      <c r="A296" s="531"/>
      <c r="P296" s="504"/>
      <c r="Q296" s="503"/>
      <c r="R296" s="503"/>
      <c r="S296" s="504"/>
      <c r="T296" s="504"/>
      <c r="U296" s="504"/>
      <c r="V296" s="504"/>
      <c r="W296" s="504"/>
      <c r="X296" s="504"/>
      <c r="Y296" s="504"/>
      <c r="Z296" s="504"/>
      <c r="AA296" s="504"/>
      <c r="AB296" s="504"/>
      <c r="AC296" s="504"/>
      <c r="AD296" s="504"/>
      <c r="AE296" s="504"/>
      <c r="AF296" s="504"/>
      <c r="AG296" s="504"/>
      <c r="AH296" s="504"/>
      <c r="AI296" s="504"/>
    </row>
    <row r="297" spans="1:35" s="420" customFormat="1" x14ac:dyDescent="0.2">
      <c r="A297" s="531"/>
      <c r="P297" s="504"/>
      <c r="Q297" s="503"/>
      <c r="R297" s="503"/>
      <c r="S297" s="504"/>
      <c r="T297" s="504"/>
      <c r="U297" s="504"/>
      <c r="V297" s="504"/>
      <c r="W297" s="504"/>
      <c r="X297" s="504"/>
      <c r="Y297" s="504"/>
      <c r="Z297" s="504"/>
      <c r="AA297" s="504"/>
      <c r="AB297" s="504"/>
      <c r="AC297" s="504"/>
      <c r="AD297" s="504"/>
      <c r="AE297" s="504"/>
      <c r="AF297" s="504"/>
      <c r="AG297" s="504"/>
      <c r="AH297" s="504"/>
      <c r="AI297" s="504"/>
    </row>
    <row r="298" spans="1:35" s="420" customFormat="1" x14ac:dyDescent="0.2">
      <c r="A298" s="531"/>
      <c r="P298" s="504"/>
      <c r="Q298" s="503"/>
      <c r="R298" s="503"/>
      <c r="S298" s="504"/>
      <c r="T298" s="504"/>
      <c r="U298" s="504"/>
      <c r="V298" s="504"/>
      <c r="W298" s="504"/>
      <c r="X298" s="504"/>
      <c r="Y298" s="504"/>
      <c r="Z298" s="504"/>
      <c r="AA298" s="504"/>
      <c r="AB298" s="504"/>
      <c r="AC298" s="504"/>
      <c r="AD298" s="504"/>
      <c r="AE298" s="504"/>
      <c r="AF298" s="504"/>
      <c r="AG298" s="504"/>
      <c r="AH298" s="504"/>
      <c r="AI298" s="504"/>
    </row>
    <row r="299" spans="1:35" s="420" customFormat="1" x14ac:dyDescent="0.2">
      <c r="A299" s="531"/>
      <c r="P299" s="504"/>
      <c r="Q299" s="503"/>
      <c r="R299" s="503"/>
      <c r="S299" s="504"/>
      <c r="T299" s="504"/>
      <c r="U299" s="504"/>
      <c r="V299" s="504"/>
      <c r="W299" s="504"/>
      <c r="X299" s="504"/>
      <c r="Y299" s="504"/>
      <c r="Z299" s="504"/>
      <c r="AA299" s="504"/>
      <c r="AB299" s="504"/>
      <c r="AC299" s="504"/>
      <c r="AD299" s="504"/>
      <c r="AE299" s="504"/>
      <c r="AF299" s="504"/>
      <c r="AG299" s="504"/>
      <c r="AH299" s="504"/>
      <c r="AI299" s="504"/>
    </row>
    <row r="300" spans="1:35" s="420" customFormat="1" x14ac:dyDescent="0.2">
      <c r="A300" s="531"/>
      <c r="P300" s="504"/>
      <c r="Q300" s="503"/>
      <c r="R300" s="503"/>
      <c r="S300" s="504"/>
      <c r="T300" s="504"/>
      <c r="U300" s="504"/>
      <c r="V300" s="504"/>
      <c r="W300" s="504"/>
      <c r="X300" s="504"/>
      <c r="Y300" s="504"/>
      <c r="Z300" s="504"/>
      <c r="AA300" s="504"/>
      <c r="AB300" s="504"/>
      <c r="AC300" s="504"/>
      <c r="AD300" s="504"/>
      <c r="AE300" s="504"/>
      <c r="AF300" s="504"/>
      <c r="AG300" s="504"/>
      <c r="AH300" s="504"/>
      <c r="AI300" s="504"/>
    </row>
    <row r="301" spans="1:35" s="420" customFormat="1" x14ac:dyDescent="0.2">
      <c r="A301" s="531"/>
      <c r="P301" s="504"/>
      <c r="Q301" s="503"/>
      <c r="R301" s="503"/>
      <c r="S301" s="504"/>
      <c r="T301" s="504"/>
      <c r="U301" s="504"/>
      <c r="V301" s="504"/>
      <c r="W301" s="504"/>
      <c r="X301" s="504"/>
      <c r="Y301" s="504"/>
      <c r="Z301" s="504"/>
      <c r="AA301" s="504"/>
      <c r="AB301" s="504"/>
      <c r="AC301" s="504"/>
      <c r="AD301" s="504"/>
      <c r="AE301" s="504"/>
      <c r="AF301" s="504"/>
      <c r="AG301" s="504"/>
      <c r="AH301" s="504"/>
      <c r="AI301" s="504"/>
    </row>
    <row r="302" spans="1:35" s="420" customFormat="1" x14ac:dyDescent="0.2">
      <c r="A302" s="531"/>
      <c r="P302" s="504"/>
      <c r="Q302" s="503"/>
      <c r="R302" s="503"/>
      <c r="S302" s="504"/>
      <c r="T302" s="504"/>
      <c r="U302" s="504"/>
      <c r="V302" s="504"/>
      <c r="W302" s="504"/>
      <c r="X302" s="504"/>
      <c r="Y302" s="504"/>
      <c r="Z302" s="504"/>
      <c r="AA302" s="504"/>
      <c r="AB302" s="504"/>
      <c r="AC302" s="504"/>
      <c r="AD302" s="504"/>
      <c r="AE302" s="504"/>
      <c r="AF302" s="504"/>
      <c r="AG302" s="504"/>
      <c r="AH302" s="504"/>
      <c r="AI302" s="504"/>
    </row>
    <row r="303" spans="1:35" s="420" customFormat="1" x14ac:dyDescent="0.2">
      <c r="A303" s="531"/>
      <c r="P303" s="504"/>
      <c r="Q303" s="503"/>
      <c r="R303" s="503"/>
      <c r="S303" s="504"/>
      <c r="T303" s="504"/>
      <c r="U303" s="504"/>
      <c r="V303" s="504"/>
      <c r="W303" s="504"/>
      <c r="X303" s="504"/>
      <c r="Y303" s="504"/>
      <c r="Z303" s="504"/>
      <c r="AA303" s="504"/>
      <c r="AB303" s="504"/>
      <c r="AC303" s="504"/>
      <c r="AD303" s="504"/>
      <c r="AE303" s="504"/>
      <c r="AF303" s="504"/>
      <c r="AG303" s="504"/>
      <c r="AH303" s="504"/>
      <c r="AI303" s="504"/>
    </row>
    <row r="304" spans="1:35" s="420" customFormat="1" x14ac:dyDescent="0.2">
      <c r="A304" s="531"/>
      <c r="P304" s="504"/>
      <c r="Q304" s="503"/>
      <c r="R304" s="503"/>
      <c r="S304" s="504"/>
      <c r="T304" s="504"/>
      <c r="U304" s="504"/>
      <c r="V304" s="504"/>
      <c r="W304" s="504"/>
      <c r="X304" s="504"/>
      <c r="Y304" s="504"/>
      <c r="Z304" s="504"/>
      <c r="AA304" s="504"/>
      <c r="AB304" s="504"/>
      <c r="AC304" s="504"/>
      <c r="AD304" s="504"/>
      <c r="AE304" s="504"/>
      <c r="AF304" s="504"/>
      <c r="AG304" s="504"/>
      <c r="AH304" s="504"/>
      <c r="AI304" s="504"/>
    </row>
    <row r="305" spans="1:35" s="420" customFormat="1" x14ac:dyDescent="0.2">
      <c r="A305" s="531"/>
      <c r="P305" s="504"/>
      <c r="Q305" s="503"/>
      <c r="R305" s="503"/>
      <c r="S305" s="504"/>
      <c r="T305" s="504"/>
      <c r="U305" s="504"/>
      <c r="V305" s="504"/>
      <c r="W305" s="504"/>
      <c r="X305" s="504"/>
      <c r="Y305" s="504"/>
      <c r="Z305" s="504"/>
      <c r="AA305" s="504"/>
      <c r="AB305" s="504"/>
      <c r="AC305" s="504"/>
      <c r="AD305" s="504"/>
      <c r="AE305" s="504"/>
      <c r="AF305" s="504"/>
      <c r="AG305" s="504"/>
      <c r="AH305" s="504"/>
      <c r="AI305" s="504"/>
    </row>
    <row r="306" spans="1:35" s="420" customFormat="1" x14ac:dyDescent="0.2">
      <c r="A306" s="531"/>
      <c r="P306" s="504"/>
      <c r="Q306" s="503"/>
      <c r="R306" s="503"/>
      <c r="S306" s="504"/>
      <c r="T306" s="504"/>
      <c r="U306" s="504"/>
      <c r="V306" s="504"/>
      <c r="W306" s="504"/>
      <c r="X306" s="504"/>
      <c r="Y306" s="504"/>
      <c r="Z306" s="504"/>
      <c r="AA306" s="504"/>
      <c r="AB306" s="504"/>
      <c r="AC306" s="504"/>
      <c r="AD306" s="504"/>
      <c r="AE306" s="504"/>
      <c r="AF306" s="504"/>
      <c r="AG306" s="504"/>
      <c r="AH306" s="504"/>
      <c r="AI306" s="504"/>
    </row>
    <row r="307" spans="1:35" s="420" customFormat="1" x14ac:dyDescent="0.2">
      <c r="A307" s="531"/>
      <c r="P307" s="504"/>
      <c r="Q307" s="503"/>
      <c r="R307" s="503"/>
      <c r="S307" s="504"/>
      <c r="T307" s="504"/>
      <c r="U307" s="504"/>
      <c r="V307" s="504"/>
      <c r="W307" s="504"/>
      <c r="X307" s="504"/>
      <c r="Y307" s="504"/>
      <c r="Z307" s="504"/>
      <c r="AA307" s="504"/>
      <c r="AB307" s="504"/>
      <c r="AC307" s="504"/>
      <c r="AD307" s="504"/>
      <c r="AE307" s="504"/>
      <c r="AF307" s="504"/>
      <c r="AG307" s="504"/>
      <c r="AH307" s="504"/>
      <c r="AI307" s="504"/>
    </row>
    <row r="308" spans="1:35" s="420" customFormat="1" x14ac:dyDescent="0.2">
      <c r="A308" s="531"/>
      <c r="P308" s="504"/>
      <c r="Q308" s="503"/>
      <c r="R308" s="503"/>
      <c r="S308" s="504"/>
      <c r="T308" s="504"/>
      <c r="U308" s="504"/>
      <c r="V308" s="504"/>
      <c r="W308" s="504"/>
      <c r="X308" s="504"/>
      <c r="Y308" s="504"/>
      <c r="Z308" s="504"/>
      <c r="AA308" s="504"/>
      <c r="AB308" s="504"/>
      <c r="AC308" s="504"/>
      <c r="AD308" s="504"/>
      <c r="AE308" s="504"/>
      <c r="AF308" s="504"/>
      <c r="AG308" s="504"/>
      <c r="AH308" s="504"/>
      <c r="AI308" s="504"/>
    </row>
    <row r="309" spans="1:35" s="420" customFormat="1" x14ac:dyDescent="0.2">
      <c r="A309" s="531"/>
      <c r="P309" s="504"/>
      <c r="Q309" s="503"/>
      <c r="R309" s="503"/>
      <c r="S309" s="504"/>
      <c r="T309" s="504"/>
      <c r="U309" s="504"/>
      <c r="V309" s="504"/>
      <c r="W309" s="504"/>
      <c r="X309" s="504"/>
      <c r="Y309" s="504"/>
      <c r="Z309" s="504"/>
      <c r="AA309" s="504"/>
      <c r="AB309" s="504"/>
      <c r="AC309" s="504"/>
      <c r="AD309" s="504"/>
      <c r="AE309" s="504"/>
      <c r="AF309" s="504"/>
      <c r="AG309" s="504"/>
      <c r="AH309" s="504"/>
      <c r="AI309" s="504"/>
    </row>
    <row r="310" spans="1:35" s="420" customFormat="1" x14ac:dyDescent="0.2">
      <c r="A310" s="531"/>
      <c r="P310" s="504"/>
      <c r="Q310" s="503"/>
      <c r="R310" s="503"/>
      <c r="S310" s="504"/>
      <c r="T310" s="504"/>
      <c r="U310" s="504"/>
      <c r="V310" s="504"/>
      <c r="W310" s="504"/>
      <c r="X310" s="504"/>
      <c r="Y310" s="504"/>
      <c r="Z310" s="504"/>
      <c r="AA310" s="504"/>
      <c r="AB310" s="504"/>
      <c r="AC310" s="504"/>
      <c r="AD310" s="504"/>
      <c r="AE310" s="504"/>
      <c r="AF310" s="504"/>
      <c r="AG310" s="504"/>
      <c r="AH310" s="504"/>
      <c r="AI310" s="504"/>
    </row>
    <row r="311" spans="1:35" s="420" customFormat="1" x14ac:dyDescent="0.2">
      <c r="A311" s="531"/>
      <c r="P311" s="504"/>
      <c r="Q311" s="503"/>
      <c r="R311" s="503"/>
      <c r="S311" s="504"/>
      <c r="T311" s="504"/>
      <c r="U311" s="504"/>
      <c r="V311" s="504"/>
      <c r="W311" s="504"/>
      <c r="X311" s="504"/>
      <c r="Y311" s="504"/>
      <c r="Z311" s="504"/>
      <c r="AA311" s="504"/>
      <c r="AB311" s="504"/>
      <c r="AC311" s="504"/>
      <c r="AD311" s="504"/>
      <c r="AE311" s="504"/>
      <c r="AF311" s="504"/>
      <c r="AG311" s="504"/>
      <c r="AH311" s="504"/>
      <c r="AI311" s="504"/>
    </row>
    <row r="312" spans="1:35" s="420" customFormat="1" x14ac:dyDescent="0.2">
      <c r="A312" s="531"/>
      <c r="P312" s="504"/>
      <c r="Q312" s="503"/>
      <c r="R312" s="503"/>
      <c r="S312" s="504"/>
      <c r="T312" s="504"/>
      <c r="U312" s="504"/>
      <c r="V312" s="504"/>
      <c r="W312" s="504"/>
      <c r="X312" s="504"/>
      <c r="Y312" s="504"/>
      <c r="Z312" s="504"/>
      <c r="AA312" s="504"/>
      <c r="AB312" s="504"/>
      <c r="AC312" s="504"/>
      <c r="AD312" s="504"/>
      <c r="AE312" s="504"/>
      <c r="AF312" s="504"/>
      <c r="AG312" s="504"/>
      <c r="AH312" s="504"/>
      <c r="AI312" s="504"/>
    </row>
    <row r="313" spans="1:35" s="420" customFormat="1" x14ac:dyDescent="0.2">
      <c r="A313" s="531"/>
      <c r="P313" s="504"/>
      <c r="Q313" s="503"/>
      <c r="R313" s="503"/>
      <c r="S313" s="504"/>
      <c r="T313" s="504"/>
      <c r="U313" s="504"/>
      <c r="V313" s="504"/>
      <c r="W313" s="504"/>
      <c r="X313" s="504"/>
      <c r="Y313" s="504"/>
      <c r="Z313" s="504"/>
      <c r="AA313" s="504"/>
      <c r="AB313" s="504"/>
      <c r="AC313" s="504"/>
      <c r="AD313" s="504"/>
      <c r="AE313" s="504"/>
      <c r="AF313" s="504"/>
      <c r="AG313" s="504"/>
      <c r="AH313" s="504"/>
      <c r="AI313" s="504"/>
    </row>
    <row r="314" spans="1:35" s="420" customFormat="1" x14ac:dyDescent="0.2">
      <c r="A314" s="531"/>
      <c r="P314" s="504"/>
      <c r="Q314" s="503"/>
      <c r="R314" s="503"/>
      <c r="S314" s="504"/>
      <c r="T314" s="504"/>
      <c r="U314" s="504"/>
      <c r="V314" s="504"/>
      <c r="W314" s="504"/>
      <c r="X314" s="504"/>
      <c r="Y314" s="504"/>
      <c r="Z314" s="504"/>
      <c r="AA314" s="504"/>
      <c r="AB314" s="504"/>
      <c r="AC314" s="504"/>
      <c r="AD314" s="504"/>
      <c r="AE314" s="504"/>
      <c r="AF314" s="504"/>
      <c r="AG314" s="504"/>
      <c r="AH314" s="504"/>
      <c r="AI314" s="504"/>
    </row>
    <row r="315" spans="1:35" s="420" customFormat="1" x14ac:dyDescent="0.2">
      <c r="A315" s="531"/>
      <c r="P315" s="504"/>
      <c r="Q315" s="503"/>
      <c r="R315" s="503"/>
      <c r="S315" s="504"/>
      <c r="T315" s="504"/>
      <c r="U315" s="504"/>
      <c r="V315" s="504"/>
      <c r="W315" s="504"/>
      <c r="X315" s="504"/>
      <c r="Y315" s="504"/>
      <c r="Z315" s="504"/>
      <c r="AA315" s="504"/>
      <c r="AB315" s="504"/>
      <c r="AC315" s="504"/>
      <c r="AD315" s="504"/>
      <c r="AE315" s="504"/>
      <c r="AF315" s="504"/>
      <c r="AG315" s="504"/>
      <c r="AH315" s="504"/>
      <c r="AI315" s="504"/>
    </row>
    <row r="316" spans="1:35" s="420" customFormat="1" x14ac:dyDescent="0.2">
      <c r="A316" s="531"/>
      <c r="P316" s="504"/>
      <c r="Q316" s="503"/>
      <c r="R316" s="503"/>
      <c r="S316" s="504"/>
      <c r="T316" s="504"/>
      <c r="U316" s="504"/>
      <c r="V316" s="504"/>
      <c r="W316" s="504"/>
      <c r="X316" s="504"/>
      <c r="Y316" s="504"/>
      <c r="Z316" s="504"/>
      <c r="AA316" s="504"/>
      <c r="AB316" s="504"/>
      <c r="AC316" s="504"/>
      <c r="AD316" s="504"/>
      <c r="AE316" s="504"/>
      <c r="AF316" s="504"/>
      <c r="AG316" s="504"/>
      <c r="AH316" s="504"/>
      <c r="AI316" s="504"/>
    </row>
    <row r="317" spans="1:35" s="420" customFormat="1" x14ac:dyDescent="0.2">
      <c r="A317" s="531"/>
      <c r="P317" s="504"/>
      <c r="Q317" s="503"/>
      <c r="R317" s="503"/>
      <c r="S317" s="504"/>
      <c r="T317" s="504"/>
      <c r="U317" s="504"/>
      <c r="V317" s="504"/>
      <c r="W317" s="504"/>
      <c r="X317" s="504"/>
      <c r="Y317" s="504"/>
      <c r="Z317" s="504"/>
      <c r="AA317" s="504"/>
      <c r="AB317" s="504"/>
      <c r="AC317" s="504"/>
      <c r="AD317" s="504"/>
      <c r="AE317" s="504"/>
      <c r="AF317" s="504"/>
      <c r="AG317" s="504"/>
      <c r="AH317" s="504"/>
      <c r="AI317" s="504"/>
    </row>
    <row r="318" spans="1:35" s="420" customFormat="1" x14ac:dyDescent="0.2">
      <c r="A318" s="531"/>
      <c r="P318" s="504"/>
      <c r="Q318" s="503"/>
      <c r="R318" s="503"/>
      <c r="S318" s="504"/>
      <c r="T318" s="504"/>
      <c r="U318" s="504"/>
      <c r="V318" s="504"/>
      <c r="W318" s="504"/>
      <c r="X318" s="504"/>
      <c r="Y318" s="504"/>
      <c r="Z318" s="504"/>
      <c r="AA318" s="504"/>
      <c r="AB318" s="504"/>
      <c r="AC318" s="504"/>
      <c r="AD318" s="504"/>
      <c r="AE318" s="504"/>
      <c r="AF318" s="504"/>
      <c r="AG318" s="504"/>
      <c r="AH318" s="504"/>
      <c r="AI318" s="504"/>
    </row>
    <row r="319" spans="1:35" s="420" customFormat="1" x14ac:dyDescent="0.2">
      <c r="A319" s="531"/>
      <c r="P319" s="504"/>
      <c r="Q319" s="503"/>
      <c r="R319" s="503"/>
      <c r="S319" s="504"/>
      <c r="T319" s="504"/>
      <c r="U319" s="504"/>
      <c r="V319" s="504"/>
      <c r="W319" s="504"/>
      <c r="X319" s="504"/>
      <c r="Y319" s="504"/>
      <c r="Z319" s="504"/>
      <c r="AA319" s="504"/>
      <c r="AB319" s="504"/>
      <c r="AC319" s="504"/>
      <c r="AD319" s="504"/>
      <c r="AE319" s="504"/>
      <c r="AF319" s="504"/>
      <c r="AG319" s="504"/>
      <c r="AH319" s="504"/>
      <c r="AI319" s="504"/>
    </row>
    <row r="320" spans="1:35" s="420" customFormat="1" x14ac:dyDescent="0.2">
      <c r="A320" s="531"/>
      <c r="P320" s="504"/>
      <c r="Q320" s="503"/>
      <c r="R320" s="503"/>
      <c r="S320" s="504"/>
      <c r="T320" s="504"/>
      <c r="U320" s="504"/>
      <c r="V320" s="504"/>
      <c r="W320" s="504"/>
      <c r="X320" s="504"/>
      <c r="Y320" s="504"/>
      <c r="Z320" s="504"/>
      <c r="AA320" s="504"/>
      <c r="AB320" s="504"/>
      <c r="AC320" s="504"/>
      <c r="AD320" s="504"/>
      <c r="AE320" s="504"/>
      <c r="AF320" s="504"/>
      <c r="AG320" s="504"/>
      <c r="AH320" s="504"/>
      <c r="AI320" s="504"/>
    </row>
    <row r="321" spans="1:35" s="420" customFormat="1" x14ac:dyDescent="0.2">
      <c r="A321" s="531"/>
      <c r="P321" s="504"/>
      <c r="Q321" s="503"/>
      <c r="R321" s="503"/>
      <c r="S321" s="504"/>
      <c r="T321" s="504"/>
      <c r="U321" s="504"/>
      <c r="V321" s="504"/>
      <c r="W321" s="504"/>
      <c r="X321" s="504"/>
      <c r="Y321" s="504"/>
      <c r="Z321" s="504"/>
      <c r="AA321" s="504"/>
      <c r="AB321" s="504"/>
      <c r="AC321" s="504"/>
      <c r="AD321" s="504"/>
      <c r="AE321" s="504"/>
      <c r="AF321" s="504"/>
      <c r="AG321" s="504"/>
      <c r="AH321" s="504"/>
      <c r="AI321" s="504"/>
    </row>
    <row r="322" spans="1:35" s="420" customFormat="1" x14ac:dyDescent="0.2">
      <c r="A322" s="531"/>
      <c r="P322" s="504"/>
      <c r="Q322" s="503"/>
      <c r="R322" s="503"/>
      <c r="S322" s="504"/>
      <c r="T322" s="504"/>
      <c r="U322" s="504"/>
      <c r="V322" s="504"/>
      <c r="W322" s="504"/>
      <c r="X322" s="504"/>
      <c r="Y322" s="504"/>
      <c r="Z322" s="504"/>
      <c r="AA322" s="504"/>
      <c r="AB322" s="504"/>
      <c r="AC322" s="504"/>
      <c r="AD322" s="504"/>
      <c r="AE322" s="504"/>
      <c r="AF322" s="504"/>
      <c r="AG322" s="504"/>
      <c r="AH322" s="504"/>
      <c r="AI322" s="504"/>
    </row>
    <row r="323" spans="1:35" s="420" customFormat="1" x14ac:dyDescent="0.2">
      <c r="A323" s="531"/>
      <c r="P323" s="504"/>
      <c r="Q323" s="503"/>
      <c r="R323" s="503"/>
      <c r="S323" s="504"/>
      <c r="T323" s="504"/>
      <c r="U323" s="504"/>
      <c r="V323" s="504"/>
      <c r="W323" s="504"/>
      <c r="X323" s="504"/>
      <c r="Y323" s="504"/>
      <c r="Z323" s="504"/>
      <c r="AA323" s="504"/>
      <c r="AB323" s="504"/>
      <c r="AC323" s="504"/>
      <c r="AD323" s="504"/>
      <c r="AE323" s="504"/>
      <c r="AF323" s="504"/>
      <c r="AG323" s="504"/>
      <c r="AH323" s="504"/>
      <c r="AI323" s="504"/>
    </row>
    <row r="324" spans="1:35" s="420" customFormat="1" x14ac:dyDescent="0.2">
      <c r="A324" s="531"/>
      <c r="P324" s="504"/>
      <c r="Q324" s="503"/>
      <c r="R324" s="503"/>
      <c r="S324" s="504"/>
      <c r="T324" s="504"/>
      <c r="U324" s="504"/>
      <c r="V324" s="504"/>
      <c r="W324" s="504"/>
      <c r="X324" s="504"/>
      <c r="Y324" s="504"/>
      <c r="Z324" s="504"/>
      <c r="AA324" s="504"/>
      <c r="AB324" s="504"/>
      <c r="AC324" s="504"/>
      <c r="AD324" s="504"/>
      <c r="AE324" s="504"/>
      <c r="AF324" s="504"/>
      <c r="AG324" s="504"/>
      <c r="AH324" s="504"/>
      <c r="AI324" s="504"/>
    </row>
    <row r="325" spans="1:35" s="420" customFormat="1" x14ac:dyDescent="0.2">
      <c r="A325" s="531"/>
      <c r="P325" s="504"/>
      <c r="Q325" s="503"/>
      <c r="R325" s="503"/>
      <c r="S325" s="504"/>
      <c r="T325" s="504"/>
      <c r="U325" s="504"/>
      <c r="V325" s="504"/>
      <c r="W325" s="504"/>
      <c r="X325" s="504"/>
      <c r="Y325" s="504"/>
      <c r="Z325" s="504"/>
      <c r="AA325" s="504"/>
      <c r="AB325" s="504"/>
      <c r="AC325" s="504"/>
      <c r="AD325" s="504"/>
      <c r="AE325" s="504"/>
      <c r="AF325" s="504"/>
      <c r="AG325" s="504"/>
      <c r="AH325" s="504"/>
      <c r="AI325" s="504"/>
    </row>
    <row r="326" spans="1:35" s="420" customFormat="1" x14ac:dyDescent="0.2">
      <c r="A326" s="531"/>
      <c r="P326" s="504"/>
      <c r="Q326" s="503"/>
      <c r="R326" s="503"/>
      <c r="S326" s="504"/>
      <c r="T326" s="504"/>
      <c r="U326" s="504"/>
      <c r="V326" s="504"/>
      <c r="W326" s="504"/>
      <c r="X326" s="504"/>
      <c r="Y326" s="504"/>
      <c r="Z326" s="504"/>
      <c r="AA326" s="504"/>
      <c r="AB326" s="504"/>
      <c r="AC326" s="504"/>
      <c r="AD326" s="504"/>
      <c r="AE326" s="504"/>
      <c r="AF326" s="504"/>
      <c r="AG326" s="504"/>
      <c r="AH326" s="504"/>
      <c r="AI326" s="504"/>
    </row>
    <row r="327" spans="1:35" s="420" customFormat="1" x14ac:dyDescent="0.2">
      <c r="A327" s="531"/>
      <c r="P327" s="504"/>
      <c r="Q327" s="503"/>
      <c r="R327" s="503"/>
      <c r="S327" s="504"/>
      <c r="T327" s="504"/>
      <c r="U327" s="504"/>
      <c r="V327" s="504"/>
      <c r="W327" s="504"/>
      <c r="X327" s="504"/>
      <c r="Y327" s="504"/>
      <c r="Z327" s="504"/>
      <c r="AA327" s="504"/>
      <c r="AB327" s="504"/>
      <c r="AC327" s="504"/>
      <c r="AD327" s="504"/>
      <c r="AE327" s="504"/>
      <c r="AF327" s="504"/>
      <c r="AG327" s="504"/>
      <c r="AH327" s="504"/>
      <c r="AI327" s="504"/>
    </row>
    <row r="328" spans="1:35" s="420" customFormat="1" x14ac:dyDescent="0.2">
      <c r="A328" s="531"/>
      <c r="P328" s="504"/>
      <c r="Q328" s="503"/>
      <c r="R328" s="503"/>
      <c r="S328" s="504"/>
      <c r="T328" s="504"/>
      <c r="U328" s="504"/>
      <c r="V328" s="504"/>
      <c r="W328" s="504"/>
      <c r="X328" s="504"/>
      <c r="Y328" s="504"/>
      <c r="Z328" s="504"/>
      <c r="AA328" s="504"/>
      <c r="AB328" s="504"/>
      <c r="AC328" s="504"/>
      <c r="AD328" s="504"/>
      <c r="AE328" s="504"/>
      <c r="AF328" s="504"/>
      <c r="AG328" s="504"/>
      <c r="AH328" s="504"/>
      <c r="AI328" s="504"/>
    </row>
    <row r="329" spans="1:35" s="420" customFormat="1" x14ac:dyDescent="0.2">
      <c r="A329" s="531"/>
      <c r="P329" s="504"/>
      <c r="Q329" s="503"/>
      <c r="R329" s="503"/>
      <c r="S329" s="504"/>
      <c r="T329" s="504"/>
      <c r="U329" s="504"/>
      <c r="V329" s="504"/>
      <c r="W329" s="504"/>
      <c r="X329" s="504"/>
      <c r="Y329" s="504"/>
      <c r="Z329" s="504"/>
      <c r="AA329" s="504"/>
      <c r="AB329" s="504"/>
      <c r="AC329" s="504"/>
      <c r="AD329" s="504"/>
      <c r="AE329" s="504"/>
      <c r="AF329" s="504"/>
      <c r="AG329" s="504"/>
      <c r="AH329" s="504"/>
      <c r="AI329" s="504"/>
    </row>
    <row r="330" spans="1:35" s="420" customFormat="1" x14ac:dyDescent="0.2">
      <c r="A330" s="531"/>
      <c r="P330" s="504"/>
      <c r="Q330" s="503"/>
      <c r="R330" s="503"/>
      <c r="S330" s="504"/>
      <c r="T330" s="504"/>
      <c r="U330" s="504"/>
      <c r="V330" s="504"/>
      <c r="W330" s="504"/>
      <c r="X330" s="504"/>
      <c r="Y330" s="504"/>
      <c r="Z330" s="504"/>
      <c r="AA330" s="504"/>
      <c r="AB330" s="504"/>
      <c r="AC330" s="504"/>
      <c r="AD330" s="504"/>
      <c r="AE330" s="504"/>
      <c r="AF330" s="504"/>
      <c r="AG330" s="504"/>
      <c r="AH330" s="504"/>
      <c r="AI330" s="504"/>
    </row>
    <row r="331" spans="1:35" s="420" customFormat="1" x14ac:dyDescent="0.2">
      <c r="A331" s="531"/>
      <c r="P331" s="504"/>
      <c r="Q331" s="503"/>
      <c r="R331" s="503"/>
      <c r="S331" s="504"/>
      <c r="T331" s="504"/>
      <c r="U331" s="504"/>
      <c r="V331" s="504"/>
      <c r="W331" s="504"/>
      <c r="X331" s="504"/>
      <c r="Y331" s="504"/>
      <c r="Z331" s="504"/>
      <c r="AA331" s="504"/>
      <c r="AB331" s="504"/>
      <c r="AC331" s="504"/>
      <c r="AD331" s="504"/>
      <c r="AE331" s="504"/>
      <c r="AF331" s="504"/>
      <c r="AG331" s="504"/>
      <c r="AH331" s="504"/>
      <c r="AI331" s="504"/>
    </row>
    <row r="332" spans="1:35" s="420" customFormat="1" x14ac:dyDescent="0.2">
      <c r="A332" s="531"/>
      <c r="P332" s="504"/>
      <c r="Q332" s="503"/>
      <c r="R332" s="503"/>
      <c r="S332" s="504"/>
      <c r="T332" s="504"/>
      <c r="U332" s="504"/>
      <c r="V332" s="504"/>
      <c r="W332" s="504"/>
      <c r="X332" s="504"/>
      <c r="Y332" s="504"/>
      <c r="Z332" s="504"/>
      <c r="AA332" s="504"/>
      <c r="AB332" s="504"/>
      <c r="AC332" s="504"/>
      <c r="AD332" s="504"/>
      <c r="AE332" s="504"/>
      <c r="AF332" s="504"/>
      <c r="AG332" s="504"/>
      <c r="AH332" s="504"/>
      <c r="AI332" s="504"/>
    </row>
    <row r="333" spans="1:35" s="420" customFormat="1" x14ac:dyDescent="0.2">
      <c r="A333" s="531"/>
      <c r="P333" s="504"/>
      <c r="Q333" s="503"/>
      <c r="R333" s="503"/>
      <c r="S333" s="504"/>
      <c r="T333" s="504"/>
      <c r="U333" s="504"/>
      <c r="V333" s="504"/>
      <c r="W333" s="504"/>
      <c r="X333" s="504"/>
      <c r="Y333" s="504"/>
      <c r="Z333" s="504"/>
      <c r="AA333" s="504"/>
      <c r="AB333" s="504"/>
      <c r="AC333" s="504"/>
      <c r="AD333" s="504"/>
      <c r="AE333" s="504"/>
      <c r="AF333" s="504"/>
      <c r="AG333" s="504"/>
      <c r="AH333" s="504"/>
      <c r="AI333" s="504"/>
    </row>
    <row r="334" spans="1:35" s="420" customFormat="1" x14ac:dyDescent="0.2">
      <c r="A334" s="531"/>
      <c r="P334" s="504"/>
      <c r="Q334" s="503"/>
      <c r="R334" s="503"/>
      <c r="S334" s="504"/>
      <c r="T334" s="504"/>
      <c r="U334" s="504"/>
      <c r="V334" s="504"/>
      <c r="W334" s="504"/>
      <c r="X334" s="504"/>
      <c r="Y334" s="504"/>
      <c r="Z334" s="504"/>
      <c r="AA334" s="504"/>
      <c r="AB334" s="504"/>
      <c r="AC334" s="504"/>
      <c r="AD334" s="504"/>
      <c r="AE334" s="504"/>
      <c r="AF334" s="504"/>
      <c r="AG334" s="504"/>
      <c r="AH334" s="504"/>
      <c r="AI334" s="504"/>
    </row>
    <row r="335" spans="1:35" s="420" customFormat="1" x14ac:dyDescent="0.2">
      <c r="A335" s="531"/>
      <c r="P335" s="504"/>
      <c r="Q335" s="503"/>
      <c r="R335" s="503"/>
      <c r="S335" s="504"/>
      <c r="T335" s="504"/>
      <c r="U335" s="504"/>
      <c r="V335" s="504"/>
      <c r="W335" s="504"/>
      <c r="X335" s="504"/>
      <c r="Y335" s="504"/>
      <c r="Z335" s="504"/>
      <c r="AA335" s="504"/>
      <c r="AB335" s="504"/>
      <c r="AC335" s="504"/>
      <c r="AD335" s="504"/>
      <c r="AE335" s="504"/>
      <c r="AF335" s="504"/>
      <c r="AG335" s="504"/>
      <c r="AH335" s="504"/>
      <c r="AI335" s="504"/>
    </row>
    <row r="336" spans="1:35" s="420" customFormat="1" x14ac:dyDescent="0.2">
      <c r="A336" s="531"/>
      <c r="P336" s="504"/>
      <c r="Q336" s="503"/>
      <c r="R336" s="503"/>
      <c r="S336" s="504"/>
      <c r="T336" s="504"/>
      <c r="U336" s="504"/>
      <c r="V336" s="504"/>
      <c r="W336" s="504"/>
      <c r="X336" s="504"/>
      <c r="Y336" s="504"/>
      <c r="Z336" s="504"/>
      <c r="AA336" s="504"/>
      <c r="AB336" s="504"/>
      <c r="AC336" s="504"/>
      <c r="AD336" s="504"/>
      <c r="AE336" s="504"/>
      <c r="AF336" s="504"/>
      <c r="AG336" s="504"/>
      <c r="AH336" s="504"/>
      <c r="AI336" s="504"/>
    </row>
    <row r="337" spans="1:35" s="420" customFormat="1" x14ac:dyDescent="0.2">
      <c r="A337" s="531"/>
      <c r="P337" s="504"/>
      <c r="Q337" s="503"/>
      <c r="R337" s="503"/>
      <c r="S337" s="504"/>
      <c r="T337" s="504"/>
      <c r="U337" s="504"/>
      <c r="V337" s="504"/>
      <c r="W337" s="504"/>
      <c r="X337" s="504"/>
      <c r="Y337" s="504"/>
      <c r="Z337" s="504"/>
      <c r="AA337" s="504"/>
      <c r="AB337" s="504"/>
      <c r="AC337" s="504"/>
      <c r="AD337" s="504"/>
      <c r="AE337" s="504"/>
      <c r="AF337" s="504"/>
      <c r="AG337" s="504"/>
      <c r="AH337" s="504"/>
      <c r="AI337" s="504"/>
    </row>
    <row r="338" spans="1:35" s="420" customFormat="1" x14ac:dyDescent="0.2">
      <c r="A338" s="531"/>
      <c r="P338" s="504"/>
      <c r="Q338" s="503"/>
      <c r="R338" s="503"/>
      <c r="S338" s="504"/>
      <c r="T338" s="504"/>
      <c r="U338" s="504"/>
      <c r="V338" s="504"/>
      <c r="W338" s="504"/>
      <c r="X338" s="504"/>
      <c r="Y338" s="504"/>
      <c r="Z338" s="504"/>
      <c r="AA338" s="504"/>
      <c r="AB338" s="504"/>
      <c r="AC338" s="504"/>
      <c r="AD338" s="504"/>
      <c r="AE338" s="504"/>
      <c r="AF338" s="504"/>
      <c r="AG338" s="504"/>
      <c r="AH338" s="504"/>
      <c r="AI338" s="504"/>
    </row>
    <row r="339" spans="1:35" s="420" customFormat="1" x14ac:dyDescent="0.2">
      <c r="A339" s="531"/>
      <c r="P339" s="504"/>
      <c r="Q339" s="503"/>
      <c r="R339" s="503"/>
      <c r="S339" s="504"/>
      <c r="T339" s="504"/>
      <c r="U339" s="504"/>
      <c r="V339" s="504"/>
      <c r="W339" s="504"/>
      <c r="X339" s="504"/>
      <c r="Y339" s="504"/>
      <c r="Z339" s="504"/>
      <c r="AA339" s="504"/>
      <c r="AB339" s="504"/>
      <c r="AC339" s="504"/>
      <c r="AD339" s="504"/>
      <c r="AE339" s="504"/>
      <c r="AF339" s="504"/>
      <c r="AG339" s="504"/>
      <c r="AH339" s="504"/>
      <c r="AI339" s="504"/>
    </row>
    <row r="340" spans="1:35" s="420" customFormat="1" x14ac:dyDescent="0.2">
      <c r="A340" s="531"/>
      <c r="P340" s="504"/>
      <c r="Q340" s="503"/>
      <c r="R340" s="503"/>
      <c r="S340" s="504"/>
      <c r="T340" s="504"/>
      <c r="U340" s="504"/>
      <c r="V340" s="504"/>
      <c r="W340" s="504"/>
      <c r="X340" s="504"/>
      <c r="Y340" s="504"/>
      <c r="Z340" s="504"/>
      <c r="AA340" s="504"/>
      <c r="AB340" s="504"/>
      <c r="AC340" s="504"/>
      <c r="AD340" s="504"/>
      <c r="AE340" s="504"/>
      <c r="AF340" s="504"/>
      <c r="AG340" s="504"/>
      <c r="AH340" s="504"/>
      <c r="AI340" s="504"/>
    </row>
    <row r="341" spans="1:35" s="420" customFormat="1" x14ac:dyDescent="0.2">
      <c r="A341" s="531"/>
      <c r="P341" s="504"/>
      <c r="Q341" s="503"/>
      <c r="R341" s="503"/>
      <c r="S341" s="504"/>
      <c r="T341" s="504"/>
      <c r="U341" s="504"/>
      <c r="V341" s="504"/>
      <c r="W341" s="504"/>
      <c r="X341" s="504"/>
      <c r="Y341" s="504"/>
      <c r="Z341" s="504"/>
      <c r="AA341" s="504"/>
      <c r="AB341" s="504"/>
      <c r="AC341" s="504"/>
      <c r="AD341" s="504"/>
      <c r="AE341" s="504"/>
      <c r="AF341" s="504"/>
      <c r="AG341" s="504"/>
      <c r="AH341" s="504"/>
      <c r="AI341" s="504"/>
    </row>
    <row r="342" spans="1:35" s="420" customFormat="1" x14ac:dyDescent="0.2">
      <c r="A342" s="531"/>
      <c r="P342" s="504"/>
      <c r="Q342" s="503"/>
      <c r="R342" s="503"/>
      <c r="S342" s="504"/>
      <c r="T342" s="504"/>
      <c r="U342" s="504"/>
      <c r="V342" s="504"/>
      <c r="W342" s="504"/>
      <c r="X342" s="504"/>
      <c r="Y342" s="504"/>
      <c r="Z342" s="504"/>
      <c r="AA342" s="504"/>
      <c r="AB342" s="504"/>
      <c r="AC342" s="504"/>
      <c r="AD342" s="504"/>
      <c r="AE342" s="504"/>
      <c r="AF342" s="504"/>
      <c r="AG342" s="504"/>
      <c r="AH342" s="504"/>
      <c r="AI342" s="504"/>
    </row>
    <row r="343" spans="1:35" s="420" customFormat="1" x14ac:dyDescent="0.2">
      <c r="A343" s="531"/>
      <c r="P343" s="504"/>
      <c r="Q343" s="503"/>
      <c r="R343" s="503"/>
      <c r="S343" s="504"/>
      <c r="T343" s="504"/>
      <c r="U343" s="504"/>
      <c r="V343" s="504"/>
      <c r="W343" s="504"/>
      <c r="X343" s="504"/>
      <c r="Y343" s="504"/>
      <c r="Z343" s="504"/>
      <c r="AA343" s="504"/>
      <c r="AB343" s="504"/>
      <c r="AC343" s="504"/>
      <c r="AD343" s="504"/>
      <c r="AE343" s="504"/>
      <c r="AF343" s="504"/>
      <c r="AG343" s="504"/>
      <c r="AH343" s="504"/>
      <c r="AI343" s="504"/>
    </row>
    <row r="344" spans="1:35" s="420" customFormat="1" x14ac:dyDescent="0.2">
      <c r="A344" s="531"/>
      <c r="P344" s="504"/>
      <c r="Q344" s="503"/>
      <c r="R344" s="503"/>
      <c r="S344" s="504"/>
      <c r="T344" s="504"/>
      <c r="U344" s="504"/>
      <c r="V344" s="504"/>
      <c r="W344" s="504"/>
      <c r="X344" s="504"/>
      <c r="Y344" s="504"/>
      <c r="Z344" s="504"/>
      <c r="AA344" s="504"/>
      <c r="AB344" s="504"/>
      <c r="AC344" s="504"/>
      <c r="AD344" s="504"/>
      <c r="AE344" s="504"/>
      <c r="AF344" s="504"/>
      <c r="AG344" s="504"/>
      <c r="AH344" s="504"/>
      <c r="AI344" s="504"/>
    </row>
    <row r="345" spans="1:35" s="420" customFormat="1" x14ac:dyDescent="0.2">
      <c r="A345" s="531"/>
      <c r="P345" s="504"/>
      <c r="Q345" s="503"/>
      <c r="R345" s="503"/>
      <c r="S345" s="504"/>
      <c r="T345" s="504"/>
      <c r="U345" s="504"/>
      <c r="V345" s="504"/>
      <c r="W345" s="504"/>
      <c r="X345" s="504"/>
      <c r="Y345" s="504"/>
      <c r="Z345" s="504"/>
      <c r="AA345" s="504"/>
      <c r="AB345" s="504"/>
      <c r="AC345" s="504"/>
      <c r="AD345" s="504"/>
      <c r="AE345" s="504"/>
      <c r="AF345" s="504"/>
      <c r="AG345" s="504"/>
      <c r="AH345" s="504"/>
      <c r="AI345" s="504"/>
    </row>
    <row r="346" spans="1:35" s="420" customFormat="1" x14ac:dyDescent="0.2">
      <c r="A346" s="531"/>
      <c r="P346" s="504"/>
      <c r="Q346" s="503"/>
      <c r="R346" s="503"/>
      <c r="S346" s="504"/>
      <c r="T346" s="504"/>
      <c r="U346" s="504"/>
      <c r="V346" s="504"/>
      <c r="W346" s="504"/>
      <c r="X346" s="504"/>
      <c r="Y346" s="504"/>
      <c r="Z346" s="504"/>
      <c r="AA346" s="504"/>
      <c r="AB346" s="504"/>
      <c r="AC346" s="504"/>
      <c r="AD346" s="504"/>
      <c r="AE346" s="504"/>
      <c r="AF346" s="504"/>
      <c r="AG346" s="504"/>
      <c r="AH346" s="504"/>
      <c r="AI346" s="504"/>
    </row>
    <row r="347" spans="1:35" s="420" customFormat="1" x14ac:dyDescent="0.2">
      <c r="A347" s="531"/>
      <c r="P347" s="504"/>
      <c r="Q347" s="503"/>
      <c r="R347" s="503"/>
      <c r="S347" s="504"/>
      <c r="T347" s="504"/>
      <c r="U347" s="504"/>
      <c r="V347" s="504"/>
      <c r="W347" s="504"/>
      <c r="X347" s="504"/>
      <c r="Y347" s="504"/>
      <c r="Z347" s="504"/>
      <c r="AA347" s="504"/>
      <c r="AB347" s="504"/>
      <c r="AC347" s="504"/>
      <c r="AD347" s="504"/>
      <c r="AE347" s="504"/>
      <c r="AF347" s="504"/>
      <c r="AG347" s="504"/>
      <c r="AH347" s="504"/>
      <c r="AI347" s="504"/>
    </row>
    <row r="348" spans="1:35" s="420" customFormat="1" x14ac:dyDescent="0.2">
      <c r="A348" s="531"/>
      <c r="P348" s="504"/>
      <c r="Q348" s="503"/>
      <c r="R348" s="503"/>
      <c r="S348" s="504"/>
      <c r="T348" s="504"/>
      <c r="U348" s="504"/>
      <c r="V348" s="504"/>
      <c r="W348" s="504"/>
      <c r="X348" s="504"/>
      <c r="Y348" s="504"/>
      <c r="Z348" s="504"/>
      <c r="AA348" s="504"/>
      <c r="AB348" s="504"/>
      <c r="AC348" s="504"/>
      <c r="AD348" s="504"/>
      <c r="AE348" s="504"/>
      <c r="AF348" s="504"/>
      <c r="AG348" s="504"/>
      <c r="AH348" s="504"/>
      <c r="AI348" s="504"/>
    </row>
    <row r="349" spans="1:35" s="420" customFormat="1" x14ac:dyDescent="0.2">
      <c r="A349" s="531"/>
      <c r="P349" s="504"/>
      <c r="Q349" s="503"/>
      <c r="R349" s="503"/>
      <c r="S349" s="504"/>
      <c r="T349" s="504"/>
      <c r="U349" s="504"/>
      <c r="V349" s="504"/>
      <c r="W349" s="504"/>
      <c r="X349" s="504"/>
      <c r="Y349" s="504"/>
      <c r="Z349" s="504"/>
      <c r="AA349" s="504"/>
      <c r="AB349" s="504"/>
      <c r="AC349" s="504"/>
      <c r="AD349" s="504"/>
      <c r="AE349" s="504"/>
      <c r="AF349" s="504"/>
      <c r="AG349" s="504"/>
      <c r="AH349" s="504"/>
      <c r="AI349" s="504"/>
    </row>
    <row r="350" spans="1:35" s="420" customFormat="1" x14ac:dyDescent="0.2">
      <c r="A350" s="531"/>
      <c r="P350" s="504"/>
      <c r="Q350" s="503"/>
      <c r="R350" s="503"/>
      <c r="S350" s="504"/>
      <c r="T350" s="504"/>
      <c r="U350" s="504"/>
      <c r="V350" s="504"/>
      <c r="W350" s="504"/>
      <c r="X350" s="504"/>
      <c r="Y350" s="504"/>
      <c r="Z350" s="504"/>
      <c r="AA350" s="504"/>
      <c r="AB350" s="504"/>
      <c r="AC350" s="504"/>
      <c r="AD350" s="504"/>
      <c r="AE350" s="504"/>
      <c r="AF350" s="504"/>
      <c r="AG350" s="504"/>
      <c r="AH350" s="504"/>
      <c r="AI350" s="504"/>
    </row>
    <row r="351" spans="1:35" s="420" customFormat="1" x14ac:dyDescent="0.2">
      <c r="A351" s="531"/>
      <c r="P351" s="504"/>
      <c r="Q351" s="503"/>
      <c r="R351" s="503"/>
      <c r="S351" s="504"/>
      <c r="T351" s="504"/>
      <c r="U351" s="504"/>
      <c r="V351" s="504"/>
      <c r="W351" s="504"/>
      <c r="X351" s="504"/>
      <c r="Y351" s="504"/>
      <c r="Z351" s="504"/>
      <c r="AA351" s="504"/>
      <c r="AB351" s="504"/>
      <c r="AC351" s="504"/>
      <c r="AD351" s="504"/>
      <c r="AE351" s="504"/>
      <c r="AF351" s="504"/>
      <c r="AG351" s="504"/>
      <c r="AH351" s="504"/>
      <c r="AI351" s="504"/>
    </row>
    <row r="352" spans="1:35" s="420" customFormat="1" x14ac:dyDescent="0.2">
      <c r="A352" s="531"/>
      <c r="P352" s="504"/>
      <c r="Q352" s="503"/>
      <c r="R352" s="503"/>
      <c r="S352" s="504"/>
      <c r="T352" s="504"/>
      <c r="U352" s="504"/>
      <c r="V352" s="504"/>
      <c r="W352" s="504"/>
      <c r="X352" s="504"/>
      <c r="Y352" s="504"/>
      <c r="Z352" s="504"/>
      <c r="AA352" s="504"/>
      <c r="AB352" s="504"/>
      <c r="AC352" s="504"/>
      <c r="AD352" s="504"/>
      <c r="AE352" s="504"/>
      <c r="AF352" s="504"/>
      <c r="AG352" s="504"/>
      <c r="AH352" s="504"/>
      <c r="AI352" s="504"/>
    </row>
    <row r="353" spans="1:35" s="420" customFormat="1" x14ac:dyDescent="0.2">
      <c r="A353" s="531"/>
      <c r="P353" s="504"/>
      <c r="Q353" s="503"/>
      <c r="R353" s="503"/>
      <c r="S353" s="504"/>
      <c r="T353" s="504"/>
      <c r="U353" s="504"/>
      <c r="V353" s="504"/>
      <c r="W353" s="504"/>
      <c r="X353" s="504"/>
      <c r="Y353" s="504"/>
      <c r="Z353" s="504"/>
      <c r="AA353" s="504"/>
      <c r="AB353" s="504"/>
      <c r="AC353" s="504"/>
      <c r="AD353" s="504"/>
      <c r="AE353" s="504"/>
      <c r="AF353" s="504"/>
      <c r="AG353" s="504"/>
      <c r="AH353" s="504"/>
      <c r="AI353" s="504"/>
    </row>
    <row r="354" spans="1:35" s="420" customFormat="1" x14ac:dyDescent="0.2">
      <c r="A354" s="531"/>
      <c r="P354" s="504"/>
      <c r="Q354" s="503"/>
      <c r="R354" s="503"/>
      <c r="S354" s="504"/>
      <c r="T354" s="504"/>
      <c r="U354" s="504"/>
      <c r="V354" s="504"/>
      <c r="W354" s="504"/>
      <c r="X354" s="504"/>
      <c r="Y354" s="504"/>
      <c r="Z354" s="504"/>
      <c r="AA354" s="504"/>
      <c r="AB354" s="504"/>
      <c r="AC354" s="504"/>
      <c r="AD354" s="504"/>
      <c r="AE354" s="504"/>
      <c r="AF354" s="504"/>
      <c r="AG354" s="504"/>
      <c r="AH354" s="504"/>
      <c r="AI354" s="504"/>
    </row>
    <row r="355" spans="1:35" s="420" customFormat="1" x14ac:dyDescent="0.2">
      <c r="A355" s="531"/>
      <c r="P355" s="504"/>
      <c r="Q355" s="503"/>
      <c r="R355" s="503"/>
      <c r="S355" s="504"/>
      <c r="T355" s="504"/>
      <c r="U355" s="504"/>
      <c r="V355" s="504"/>
      <c r="W355" s="504"/>
      <c r="X355" s="504"/>
      <c r="Y355" s="504"/>
      <c r="Z355" s="504"/>
      <c r="AA355" s="504"/>
      <c r="AB355" s="504"/>
      <c r="AC355" s="504"/>
      <c r="AD355" s="504"/>
      <c r="AE355" s="504"/>
      <c r="AF355" s="504"/>
      <c r="AG355" s="504"/>
      <c r="AH355" s="504"/>
      <c r="AI355" s="504"/>
    </row>
    <row r="356" spans="1:35" s="420" customFormat="1" x14ac:dyDescent="0.2">
      <c r="A356" s="531"/>
      <c r="P356" s="504"/>
      <c r="Q356" s="503"/>
      <c r="R356" s="503"/>
      <c r="S356" s="504"/>
      <c r="T356" s="504"/>
      <c r="U356" s="504"/>
      <c r="V356" s="504"/>
      <c r="W356" s="504"/>
      <c r="X356" s="504"/>
      <c r="Y356" s="504"/>
      <c r="Z356" s="504"/>
      <c r="AA356" s="504"/>
      <c r="AB356" s="504"/>
      <c r="AC356" s="504"/>
      <c r="AD356" s="504"/>
      <c r="AE356" s="504"/>
      <c r="AF356" s="504"/>
      <c r="AG356" s="504"/>
      <c r="AH356" s="504"/>
      <c r="AI356" s="504"/>
    </row>
    <row r="357" spans="1:35" s="420" customFormat="1" x14ac:dyDescent="0.2">
      <c r="A357" s="531"/>
      <c r="P357" s="504"/>
      <c r="Q357" s="503"/>
      <c r="R357" s="503"/>
      <c r="S357" s="504"/>
      <c r="T357" s="504"/>
      <c r="U357" s="504"/>
      <c r="V357" s="504"/>
      <c r="W357" s="504"/>
      <c r="X357" s="504"/>
      <c r="Y357" s="504"/>
      <c r="Z357" s="504"/>
      <c r="AA357" s="504"/>
      <c r="AB357" s="504"/>
      <c r="AC357" s="504"/>
      <c r="AD357" s="504"/>
      <c r="AE357" s="504"/>
      <c r="AF357" s="504"/>
      <c r="AG357" s="504"/>
      <c r="AH357" s="504"/>
      <c r="AI357" s="504"/>
    </row>
    <row r="358" spans="1:35" s="420" customFormat="1" x14ac:dyDescent="0.2">
      <c r="A358" s="531"/>
      <c r="P358" s="504"/>
      <c r="Q358" s="503"/>
      <c r="R358" s="503"/>
      <c r="S358" s="504"/>
      <c r="T358" s="504"/>
      <c r="U358" s="504"/>
      <c r="V358" s="504"/>
      <c r="W358" s="504"/>
      <c r="X358" s="504"/>
      <c r="Y358" s="504"/>
      <c r="Z358" s="504"/>
      <c r="AA358" s="504"/>
      <c r="AB358" s="504"/>
      <c r="AC358" s="504"/>
      <c r="AD358" s="504"/>
      <c r="AE358" s="504"/>
      <c r="AF358" s="504"/>
      <c r="AG358" s="504"/>
      <c r="AH358" s="504"/>
      <c r="AI358" s="504"/>
    </row>
    <row r="359" spans="1:35" s="420" customFormat="1" x14ac:dyDescent="0.2">
      <c r="A359" s="531"/>
      <c r="P359" s="504"/>
      <c r="Q359" s="503"/>
      <c r="R359" s="503"/>
      <c r="S359" s="504"/>
      <c r="T359" s="504"/>
      <c r="U359" s="504"/>
      <c r="V359" s="504"/>
      <c r="W359" s="504"/>
      <c r="X359" s="504"/>
      <c r="Y359" s="504"/>
      <c r="Z359" s="504"/>
      <c r="AA359" s="504"/>
      <c r="AB359" s="504"/>
      <c r="AC359" s="504"/>
      <c r="AD359" s="504"/>
      <c r="AE359" s="504"/>
      <c r="AF359" s="504"/>
      <c r="AG359" s="504"/>
      <c r="AH359" s="504"/>
      <c r="AI359" s="504"/>
    </row>
    <row r="360" spans="1:35" s="420" customFormat="1" x14ac:dyDescent="0.2">
      <c r="A360" s="531"/>
      <c r="P360" s="504"/>
      <c r="Q360" s="503"/>
      <c r="R360" s="503"/>
      <c r="S360" s="504"/>
      <c r="T360" s="504"/>
      <c r="U360" s="504"/>
      <c r="V360" s="504"/>
      <c r="W360" s="504"/>
      <c r="X360" s="504"/>
      <c r="Y360" s="504"/>
      <c r="Z360" s="504"/>
      <c r="AA360" s="504"/>
      <c r="AB360" s="504"/>
      <c r="AC360" s="504"/>
      <c r="AD360" s="504"/>
      <c r="AE360" s="504"/>
      <c r="AF360" s="504"/>
      <c r="AG360" s="504"/>
      <c r="AH360" s="504"/>
      <c r="AI360" s="504"/>
    </row>
    <row r="361" spans="1:35" s="420" customFormat="1" x14ac:dyDescent="0.2">
      <c r="A361" s="531"/>
      <c r="P361" s="504"/>
      <c r="Q361" s="503"/>
      <c r="R361" s="503"/>
      <c r="S361" s="504"/>
      <c r="T361" s="504"/>
      <c r="U361" s="504"/>
      <c r="V361" s="504"/>
      <c r="W361" s="504"/>
      <c r="X361" s="504"/>
      <c r="Y361" s="504"/>
      <c r="Z361" s="504"/>
      <c r="AA361" s="504"/>
      <c r="AB361" s="504"/>
      <c r="AC361" s="504"/>
      <c r="AD361" s="504"/>
      <c r="AE361" s="504"/>
      <c r="AF361" s="504"/>
      <c r="AG361" s="504"/>
      <c r="AH361" s="504"/>
      <c r="AI361" s="504"/>
    </row>
    <row r="362" spans="1:35" s="420" customFormat="1" x14ac:dyDescent="0.2">
      <c r="A362" s="531"/>
      <c r="P362" s="504"/>
      <c r="Q362" s="503"/>
      <c r="R362" s="503"/>
      <c r="S362" s="504"/>
      <c r="T362" s="504"/>
      <c r="U362" s="504"/>
      <c r="V362" s="504"/>
      <c r="W362" s="504"/>
      <c r="X362" s="504"/>
      <c r="Y362" s="504"/>
      <c r="Z362" s="504"/>
      <c r="AA362" s="504"/>
      <c r="AB362" s="504"/>
      <c r="AC362" s="504"/>
      <c r="AD362" s="504"/>
      <c r="AE362" s="504"/>
      <c r="AF362" s="504"/>
      <c r="AG362" s="504"/>
      <c r="AH362" s="504"/>
      <c r="AI362" s="504"/>
    </row>
    <row r="363" spans="1:35" s="420" customFormat="1" x14ac:dyDescent="0.2">
      <c r="A363" s="531"/>
      <c r="P363" s="504"/>
      <c r="Q363" s="503"/>
      <c r="R363" s="503"/>
      <c r="S363" s="504"/>
      <c r="T363" s="504"/>
      <c r="U363" s="504"/>
      <c r="V363" s="504"/>
      <c r="W363" s="504"/>
      <c r="X363" s="504"/>
      <c r="Y363" s="504"/>
      <c r="Z363" s="504"/>
      <c r="AA363" s="504"/>
      <c r="AB363" s="504"/>
      <c r="AC363" s="504"/>
      <c r="AD363" s="504"/>
      <c r="AE363" s="504"/>
      <c r="AF363" s="504"/>
      <c r="AG363" s="504"/>
      <c r="AH363" s="504"/>
      <c r="AI363" s="504"/>
    </row>
    <row r="364" spans="1:35" s="420" customFormat="1" x14ac:dyDescent="0.2">
      <c r="A364" s="531"/>
      <c r="P364" s="504"/>
      <c r="Q364" s="503"/>
      <c r="R364" s="503"/>
      <c r="S364" s="504"/>
      <c r="T364" s="504"/>
      <c r="U364" s="504"/>
      <c r="V364" s="504"/>
      <c r="W364" s="504"/>
      <c r="X364" s="504"/>
      <c r="Y364" s="504"/>
      <c r="Z364" s="504"/>
      <c r="AA364" s="504"/>
      <c r="AB364" s="504"/>
      <c r="AC364" s="504"/>
      <c r="AD364" s="504"/>
      <c r="AE364" s="504"/>
      <c r="AF364" s="504"/>
      <c r="AG364" s="504"/>
      <c r="AH364" s="504"/>
      <c r="AI364" s="504"/>
    </row>
    <row r="365" spans="1:35" s="420" customFormat="1" x14ac:dyDescent="0.2">
      <c r="A365" s="531"/>
      <c r="P365" s="504"/>
      <c r="Q365" s="503"/>
      <c r="R365" s="503"/>
      <c r="S365" s="504"/>
      <c r="T365" s="504"/>
      <c r="U365" s="504"/>
      <c r="V365" s="504"/>
      <c r="W365" s="504"/>
      <c r="X365" s="504"/>
      <c r="Y365" s="504"/>
      <c r="Z365" s="504"/>
      <c r="AA365" s="504"/>
      <c r="AB365" s="504"/>
      <c r="AC365" s="504"/>
      <c r="AD365" s="504"/>
      <c r="AE365" s="504"/>
      <c r="AF365" s="504"/>
      <c r="AG365" s="504"/>
      <c r="AH365" s="504"/>
      <c r="AI365" s="504"/>
    </row>
    <row r="366" spans="1:35" s="420" customFormat="1" x14ac:dyDescent="0.2">
      <c r="A366" s="531"/>
      <c r="P366" s="504"/>
      <c r="Q366" s="503"/>
      <c r="R366" s="503"/>
      <c r="S366" s="504"/>
      <c r="T366" s="504"/>
      <c r="U366" s="504"/>
      <c r="V366" s="504"/>
      <c r="W366" s="504"/>
      <c r="X366" s="504"/>
      <c r="Y366" s="504"/>
      <c r="Z366" s="504"/>
      <c r="AA366" s="504"/>
      <c r="AB366" s="504"/>
      <c r="AC366" s="504"/>
      <c r="AD366" s="504"/>
      <c r="AE366" s="504"/>
      <c r="AF366" s="504"/>
      <c r="AG366" s="504"/>
      <c r="AH366" s="504"/>
      <c r="AI366" s="504"/>
    </row>
    <row r="367" spans="1:35" s="420" customFormat="1" x14ac:dyDescent="0.2">
      <c r="A367" s="531"/>
      <c r="P367" s="504"/>
      <c r="Q367" s="503"/>
      <c r="R367" s="503"/>
      <c r="S367" s="504"/>
      <c r="T367" s="504"/>
      <c r="U367" s="504"/>
      <c r="V367" s="504"/>
      <c r="W367" s="504"/>
      <c r="X367" s="504"/>
      <c r="Y367" s="504"/>
      <c r="Z367" s="504"/>
      <c r="AA367" s="504"/>
      <c r="AB367" s="504"/>
      <c r="AC367" s="504"/>
      <c r="AD367" s="504"/>
      <c r="AE367" s="504"/>
      <c r="AF367" s="504"/>
      <c r="AG367" s="504"/>
      <c r="AH367" s="504"/>
      <c r="AI367" s="504"/>
    </row>
    <row r="368" spans="1:35" s="420" customFormat="1" x14ac:dyDescent="0.2">
      <c r="A368" s="531"/>
      <c r="P368" s="504"/>
      <c r="Q368" s="503"/>
      <c r="R368" s="503"/>
      <c r="S368" s="504"/>
      <c r="T368" s="504"/>
      <c r="U368" s="504"/>
      <c r="V368" s="504"/>
      <c r="W368" s="504"/>
      <c r="X368" s="504"/>
      <c r="Y368" s="504"/>
      <c r="Z368" s="504"/>
      <c r="AA368" s="504"/>
      <c r="AB368" s="504"/>
      <c r="AC368" s="504"/>
      <c r="AD368" s="504"/>
      <c r="AE368" s="504"/>
      <c r="AF368" s="504"/>
      <c r="AG368" s="504"/>
      <c r="AH368" s="504"/>
      <c r="AI368" s="504"/>
    </row>
    <row r="369" spans="1:35" s="420" customFormat="1" x14ac:dyDescent="0.2">
      <c r="A369" s="531"/>
      <c r="P369" s="504"/>
      <c r="Q369" s="503"/>
      <c r="R369" s="503"/>
      <c r="S369" s="504"/>
      <c r="T369" s="504"/>
      <c r="U369" s="504"/>
      <c r="V369" s="504"/>
      <c r="W369" s="504"/>
      <c r="X369" s="504"/>
      <c r="Y369" s="504"/>
      <c r="Z369" s="504"/>
      <c r="AA369" s="504"/>
      <c r="AB369" s="504"/>
      <c r="AC369" s="504"/>
      <c r="AD369" s="504"/>
      <c r="AE369" s="504"/>
      <c r="AF369" s="504"/>
      <c r="AG369" s="504"/>
      <c r="AH369" s="504"/>
      <c r="AI369" s="504"/>
    </row>
    <row r="370" spans="1:35" s="420" customFormat="1" x14ac:dyDescent="0.2">
      <c r="A370" s="531"/>
      <c r="P370" s="504"/>
      <c r="Q370" s="503"/>
      <c r="R370" s="503"/>
      <c r="S370" s="504"/>
      <c r="T370" s="504"/>
      <c r="U370" s="504"/>
      <c r="V370" s="504"/>
      <c r="W370" s="504"/>
      <c r="X370" s="504"/>
      <c r="Y370" s="504"/>
      <c r="Z370" s="504"/>
      <c r="AA370" s="504"/>
      <c r="AB370" s="504"/>
      <c r="AC370" s="504"/>
      <c r="AD370" s="504"/>
      <c r="AE370" s="504"/>
      <c r="AF370" s="504"/>
      <c r="AG370" s="504"/>
      <c r="AH370" s="504"/>
      <c r="AI370" s="504"/>
    </row>
    <row r="371" spans="1:35" s="420" customFormat="1" x14ac:dyDescent="0.2">
      <c r="A371" s="531"/>
      <c r="P371" s="504"/>
      <c r="Q371" s="503"/>
      <c r="R371" s="503"/>
      <c r="S371" s="504"/>
      <c r="T371" s="504"/>
      <c r="U371" s="504"/>
      <c r="V371" s="504"/>
      <c r="W371" s="504"/>
      <c r="X371" s="504"/>
      <c r="Y371" s="504"/>
      <c r="Z371" s="504"/>
      <c r="AA371" s="504"/>
      <c r="AB371" s="504"/>
      <c r="AC371" s="504"/>
      <c r="AD371" s="504"/>
      <c r="AE371" s="504"/>
      <c r="AF371" s="504"/>
      <c r="AG371" s="504"/>
      <c r="AH371" s="504"/>
      <c r="AI371" s="504"/>
    </row>
    <row r="372" spans="1:35" s="420" customFormat="1" x14ac:dyDescent="0.2">
      <c r="A372" s="531"/>
      <c r="P372" s="504"/>
      <c r="Q372" s="503"/>
      <c r="R372" s="503"/>
      <c r="S372" s="504"/>
      <c r="T372" s="504"/>
      <c r="U372" s="504"/>
      <c r="V372" s="504"/>
      <c r="W372" s="504"/>
      <c r="X372" s="504"/>
      <c r="Y372" s="504"/>
      <c r="Z372" s="504"/>
      <c r="AA372" s="504"/>
      <c r="AB372" s="504"/>
      <c r="AC372" s="504"/>
      <c r="AD372" s="504"/>
      <c r="AE372" s="504"/>
      <c r="AF372" s="504"/>
      <c r="AG372" s="504"/>
      <c r="AH372" s="504"/>
      <c r="AI372" s="504"/>
    </row>
    <row r="373" spans="1:35" s="420" customFormat="1" x14ac:dyDescent="0.2">
      <c r="A373" s="531"/>
      <c r="P373" s="504"/>
      <c r="Q373" s="503"/>
      <c r="R373" s="503"/>
      <c r="S373" s="504"/>
      <c r="T373" s="504"/>
      <c r="U373" s="504"/>
      <c r="V373" s="504"/>
      <c r="W373" s="504"/>
      <c r="X373" s="504"/>
      <c r="Y373" s="504"/>
      <c r="Z373" s="504"/>
      <c r="AA373" s="504"/>
      <c r="AB373" s="504"/>
      <c r="AC373" s="504"/>
      <c r="AD373" s="504"/>
      <c r="AE373" s="504"/>
      <c r="AF373" s="504"/>
      <c r="AG373" s="504"/>
      <c r="AH373" s="504"/>
      <c r="AI373" s="504"/>
    </row>
    <row r="374" spans="1:35" s="420" customFormat="1" x14ac:dyDescent="0.2">
      <c r="A374" s="531"/>
      <c r="P374" s="504"/>
      <c r="Q374" s="503"/>
      <c r="R374" s="503"/>
      <c r="S374" s="504"/>
      <c r="T374" s="504"/>
      <c r="U374" s="504"/>
      <c r="V374" s="504"/>
      <c r="W374" s="504"/>
      <c r="X374" s="504"/>
      <c r="Y374" s="504"/>
      <c r="Z374" s="504"/>
      <c r="AA374" s="504"/>
      <c r="AB374" s="504"/>
      <c r="AC374" s="504"/>
      <c r="AD374" s="504"/>
      <c r="AE374" s="504"/>
      <c r="AF374" s="504"/>
      <c r="AG374" s="504"/>
      <c r="AH374" s="504"/>
      <c r="AI374" s="504"/>
    </row>
    <row r="375" spans="1:35" s="420" customFormat="1" x14ac:dyDescent="0.2">
      <c r="A375" s="531"/>
      <c r="P375" s="504"/>
      <c r="Q375" s="503"/>
      <c r="R375" s="503"/>
      <c r="S375" s="504"/>
      <c r="T375" s="504"/>
      <c r="U375" s="504"/>
      <c r="V375" s="504"/>
      <c r="W375" s="504"/>
      <c r="X375" s="504"/>
      <c r="Y375" s="504"/>
      <c r="Z375" s="504"/>
      <c r="AA375" s="504"/>
      <c r="AB375" s="504"/>
      <c r="AC375" s="504"/>
      <c r="AD375" s="504"/>
      <c r="AE375" s="504"/>
      <c r="AF375" s="504"/>
      <c r="AG375" s="504"/>
      <c r="AH375" s="504"/>
      <c r="AI375" s="504"/>
    </row>
    <row r="376" spans="1:35" s="420" customFormat="1" x14ac:dyDescent="0.2">
      <c r="A376" s="531"/>
      <c r="P376" s="504"/>
      <c r="Q376" s="503"/>
      <c r="R376" s="503"/>
      <c r="S376" s="504"/>
      <c r="T376" s="504"/>
      <c r="U376" s="504"/>
      <c r="V376" s="504"/>
      <c r="W376" s="504"/>
      <c r="X376" s="504"/>
      <c r="Y376" s="504"/>
      <c r="Z376" s="504"/>
      <c r="AA376" s="504"/>
      <c r="AB376" s="504"/>
      <c r="AC376" s="504"/>
      <c r="AD376" s="504"/>
      <c r="AE376" s="504"/>
      <c r="AF376" s="504"/>
      <c r="AG376" s="504"/>
      <c r="AH376" s="504"/>
      <c r="AI376" s="504"/>
    </row>
    <row r="377" spans="1:35" s="420" customFormat="1" x14ac:dyDescent="0.2">
      <c r="A377" s="531"/>
      <c r="P377" s="504"/>
      <c r="Q377" s="503"/>
      <c r="R377" s="503"/>
      <c r="S377" s="504"/>
      <c r="T377" s="504"/>
      <c r="U377" s="504"/>
      <c r="V377" s="504"/>
      <c r="W377" s="504"/>
      <c r="X377" s="504"/>
      <c r="Y377" s="504"/>
      <c r="Z377" s="504"/>
      <c r="AA377" s="504"/>
      <c r="AB377" s="504"/>
      <c r="AC377" s="504"/>
      <c r="AD377" s="504"/>
      <c r="AE377" s="504"/>
      <c r="AF377" s="504"/>
      <c r="AG377" s="504"/>
      <c r="AH377" s="504"/>
      <c r="AI377" s="504"/>
    </row>
    <row r="378" spans="1:35" s="420" customFormat="1" x14ac:dyDescent="0.2">
      <c r="A378" s="531"/>
      <c r="P378" s="504"/>
      <c r="Q378" s="503"/>
      <c r="R378" s="503"/>
      <c r="S378" s="504"/>
      <c r="T378" s="504"/>
      <c r="U378" s="504"/>
      <c r="V378" s="504"/>
      <c r="W378" s="504"/>
      <c r="X378" s="504"/>
      <c r="Y378" s="504"/>
      <c r="Z378" s="504"/>
      <c r="AA378" s="504"/>
      <c r="AB378" s="504"/>
      <c r="AC378" s="504"/>
      <c r="AD378" s="504"/>
      <c r="AE378" s="504"/>
      <c r="AF378" s="504"/>
      <c r="AG378" s="504"/>
      <c r="AH378" s="504"/>
      <c r="AI378" s="504"/>
    </row>
    <row r="379" spans="1:35" s="420" customFormat="1" x14ac:dyDescent="0.2">
      <c r="A379" s="531"/>
      <c r="P379" s="504"/>
      <c r="Q379" s="503"/>
      <c r="R379" s="503"/>
      <c r="S379" s="504"/>
      <c r="T379" s="504"/>
      <c r="U379" s="504"/>
      <c r="V379" s="504"/>
      <c r="W379" s="504"/>
      <c r="X379" s="504"/>
      <c r="Y379" s="504"/>
      <c r="Z379" s="504"/>
      <c r="AA379" s="504"/>
      <c r="AB379" s="504"/>
      <c r="AC379" s="504"/>
      <c r="AD379" s="504"/>
      <c r="AE379" s="504"/>
      <c r="AF379" s="504"/>
      <c r="AG379" s="504"/>
      <c r="AH379" s="504"/>
      <c r="AI379" s="504"/>
    </row>
    <row r="380" spans="1:35" s="420" customFormat="1" x14ac:dyDescent="0.2">
      <c r="A380" s="531"/>
      <c r="P380" s="504"/>
      <c r="Q380" s="503"/>
      <c r="R380" s="503"/>
      <c r="S380" s="504"/>
      <c r="T380" s="504"/>
      <c r="U380" s="504"/>
      <c r="V380" s="504"/>
      <c r="W380" s="504"/>
      <c r="X380" s="504"/>
      <c r="Y380" s="504"/>
      <c r="Z380" s="504"/>
      <c r="AA380" s="504"/>
      <c r="AB380" s="504"/>
      <c r="AC380" s="504"/>
      <c r="AD380" s="504"/>
      <c r="AE380" s="504"/>
      <c r="AF380" s="504"/>
      <c r="AG380" s="504"/>
      <c r="AH380" s="504"/>
      <c r="AI380" s="504"/>
    </row>
    <row r="381" spans="1:35" s="420" customFormat="1" x14ac:dyDescent="0.2">
      <c r="A381" s="531"/>
      <c r="P381" s="504"/>
      <c r="Q381" s="503"/>
      <c r="R381" s="503"/>
      <c r="S381" s="504"/>
      <c r="T381" s="504"/>
      <c r="U381" s="504"/>
      <c r="V381" s="504"/>
      <c r="W381" s="504"/>
      <c r="X381" s="504"/>
      <c r="Y381" s="504"/>
      <c r="Z381" s="504"/>
      <c r="AA381" s="504"/>
      <c r="AB381" s="504"/>
      <c r="AC381" s="504"/>
      <c r="AD381" s="504"/>
      <c r="AE381" s="504"/>
      <c r="AF381" s="504"/>
      <c r="AG381" s="504"/>
      <c r="AH381" s="504"/>
      <c r="AI381" s="504"/>
    </row>
    <row r="382" spans="1:35" s="420" customFormat="1" x14ac:dyDescent="0.2">
      <c r="A382" s="531"/>
      <c r="P382" s="504"/>
      <c r="Q382" s="503"/>
      <c r="R382" s="503"/>
      <c r="S382" s="504"/>
      <c r="T382" s="504"/>
      <c r="U382" s="504"/>
      <c r="V382" s="504"/>
      <c r="W382" s="504"/>
      <c r="X382" s="504"/>
      <c r="Y382" s="504"/>
      <c r="Z382" s="504"/>
      <c r="AA382" s="504"/>
      <c r="AB382" s="504"/>
      <c r="AC382" s="504"/>
      <c r="AD382" s="504"/>
      <c r="AE382" s="504"/>
      <c r="AF382" s="504"/>
      <c r="AG382" s="504"/>
      <c r="AH382" s="504"/>
      <c r="AI382" s="504"/>
    </row>
    <row r="383" spans="1:35" s="420" customFormat="1" x14ac:dyDescent="0.2">
      <c r="A383" s="531"/>
      <c r="P383" s="504"/>
      <c r="Q383" s="503"/>
      <c r="R383" s="503"/>
      <c r="S383" s="504"/>
      <c r="T383" s="504"/>
      <c r="U383" s="504"/>
      <c r="V383" s="504"/>
      <c r="W383" s="504"/>
      <c r="X383" s="504"/>
      <c r="Y383" s="504"/>
      <c r="Z383" s="504"/>
      <c r="AA383" s="504"/>
      <c r="AB383" s="504"/>
      <c r="AC383" s="504"/>
      <c r="AD383" s="504"/>
      <c r="AE383" s="504"/>
      <c r="AF383" s="504"/>
      <c r="AG383" s="504"/>
      <c r="AH383" s="504"/>
      <c r="AI383" s="504"/>
    </row>
    <row r="384" spans="1:35" s="420" customFormat="1" x14ac:dyDescent="0.2">
      <c r="A384" s="531"/>
      <c r="P384" s="504"/>
      <c r="Q384" s="503"/>
      <c r="R384" s="503"/>
      <c r="S384" s="504"/>
      <c r="T384" s="504"/>
      <c r="U384" s="504"/>
      <c r="V384" s="504"/>
      <c r="W384" s="504"/>
      <c r="X384" s="504"/>
      <c r="Y384" s="504"/>
      <c r="Z384" s="504"/>
      <c r="AA384" s="504"/>
      <c r="AB384" s="504"/>
      <c r="AC384" s="504"/>
      <c r="AD384" s="504"/>
      <c r="AE384" s="504"/>
      <c r="AF384" s="504"/>
      <c r="AG384" s="504"/>
      <c r="AH384" s="504"/>
      <c r="AI384" s="504"/>
    </row>
    <row r="385" spans="1:35" s="420" customFormat="1" x14ac:dyDescent="0.2">
      <c r="A385" s="531"/>
      <c r="P385" s="504"/>
      <c r="Q385" s="503"/>
      <c r="R385" s="503"/>
      <c r="S385" s="504"/>
      <c r="T385" s="504"/>
      <c r="U385" s="504"/>
      <c r="V385" s="504"/>
      <c r="W385" s="504"/>
      <c r="X385" s="504"/>
      <c r="Y385" s="504"/>
      <c r="Z385" s="504"/>
      <c r="AA385" s="504"/>
      <c r="AB385" s="504"/>
      <c r="AC385" s="504"/>
      <c r="AD385" s="504"/>
      <c r="AE385" s="504"/>
      <c r="AF385" s="504"/>
      <c r="AG385" s="504"/>
      <c r="AH385" s="504"/>
      <c r="AI385" s="504"/>
    </row>
    <row r="386" spans="1:35" s="420" customFormat="1" x14ac:dyDescent="0.2">
      <c r="A386" s="531"/>
      <c r="P386" s="504"/>
      <c r="Q386" s="503"/>
      <c r="R386" s="503"/>
      <c r="S386" s="504"/>
      <c r="T386" s="504"/>
      <c r="U386" s="504"/>
      <c r="V386" s="504"/>
      <c r="W386" s="504"/>
      <c r="X386" s="504"/>
      <c r="Y386" s="504"/>
      <c r="Z386" s="504"/>
      <c r="AA386" s="504"/>
      <c r="AB386" s="504"/>
      <c r="AC386" s="504"/>
      <c r="AD386" s="504"/>
      <c r="AE386" s="504"/>
      <c r="AF386" s="504"/>
      <c r="AG386" s="504"/>
      <c r="AH386" s="504"/>
      <c r="AI386" s="504"/>
    </row>
    <row r="387" spans="1:35" s="420" customFormat="1" x14ac:dyDescent="0.2">
      <c r="A387" s="531"/>
      <c r="P387" s="504"/>
      <c r="Q387" s="503"/>
      <c r="R387" s="503"/>
      <c r="S387" s="504"/>
      <c r="T387" s="504"/>
      <c r="U387" s="504"/>
      <c r="V387" s="504"/>
      <c r="W387" s="504"/>
      <c r="X387" s="504"/>
      <c r="Y387" s="504"/>
      <c r="Z387" s="504"/>
      <c r="AA387" s="504"/>
      <c r="AB387" s="504"/>
      <c r="AC387" s="504"/>
      <c r="AD387" s="504"/>
      <c r="AE387" s="504"/>
      <c r="AF387" s="504"/>
      <c r="AG387" s="504"/>
      <c r="AH387" s="504"/>
      <c r="AI387" s="504"/>
    </row>
    <row r="388" spans="1:35" s="420" customFormat="1" x14ac:dyDescent="0.2">
      <c r="A388" s="531"/>
      <c r="P388" s="504"/>
      <c r="Q388" s="503"/>
      <c r="R388" s="503"/>
      <c r="S388" s="504"/>
      <c r="T388" s="504"/>
      <c r="U388" s="504"/>
      <c r="V388" s="504"/>
      <c r="W388" s="504"/>
      <c r="X388" s="504"/>
      <c r="Y388" s="504"/>
      <c r="Z388" s="504"/>
      <c r="AA388" s="504"/>
      <c r="AB388" s="504"/>
      <c r="AC388" s="504"/>
      <c r="AD388" s="504"/>
      <c r="AE388" s="504"/>
      <c r="AF388" s="504"/>
      <c r="AG388" s="504"/>
      <c r="AH388" s="504"/>
      <c r="AI388" s="504"/>
    </row>
    <row r="389" spans="1:35" s="420" customFormat="1" x14ac:dyDescent="0.2">
      <c r="A389" s="531"/>
      <c r="P389" s="504"/>
      <c r="Q389" s="503"/>
      <c r="R389" s="503"/>
      <c r="S389" s="504"/>
      <c r="T389" s="504"/>
      <c r="U389" s="504"/>
      <c r="V389" s="504"/>
      <c r="W389" s="504"/>
      <c r="X389" s="504"/>
      <c r="Y389" s="504"/>
      <c r="Z389" s="504"/>
      <c r="AA389" s="504"/>
      <c r="AB389" s="504"/>
      <c r="AC389" s="504"/>
      <c r="AD389" s="504"/>
      <c r="AE389" s="504"/>
      <c r="AF389" s="504"/>
      <c r="AG389" s="504"/>
      <c r="AH389" s="504"/>
      <c r="AI389" s="504"/>
    </row>
    <row r="390" spans="1:35" s="420" customFormat="1" x14ac:dyDescent="0.2">
      <c r="A390" s="531"/>
      <c r="P390" s="504"/>
      <c r="Q390" s="503"/>
      <c r="R390" s="503"/>
      <c r="S390" s="504"/>
      <c r="T390" s="504"/>
      <c r="U390" s="504"/>
      <c r="V390" s="504"/>
      <c r="W390" s="504"/>
      <c r="X390" s="504"/>
      <c r="Y390" s="504"/>
      <c r="Z390" s="504"/>
      <c r="AA390" s="504"/>
      <c r="AB390" s="504"/>
      <c r="AC390" s="504"/>
      <c r="AD390" s="504"/>
      <c r="AE390" s="504"/>
      <c r="AF390" s="504"/>
      <c r="AG390" s="504"/>
      <c r="AH390" s="504"/>
      <c r="AI390" s="504"/>
    </row>
    <row r="391" spans="1:35" s="420" customFormat="1" x14ac:dyDescent="0.2">
      <c r="A391" s="531"/>
      <c r="P391" s="504"/>
      <c r="Q391" s="503"/>
      <c r="R391" s="503"/>
      <c r="S391" s="504"/>
      <c r="T391" s="504"/>
      <c r="U391" s="504"/>
      <c r="V391" s="504"/>
      <c r="W391" s="504"/>
      <c r="X391" s="504"/>
      <c r="Y391" s="504"/>
      <c r="Z391" s="504"/>
      <c r="AA391" s="504"/>
      <c r="AB391" s="504"/>
      <c r="AC391" s="504"/>
      <c r="AD391" s="504"/>
      <c r="AE391" s="504"/>
      <c r="AF391" s="504"/>
      <c r="AG391" s="504"/>
      <c r="AH391" s="504"/>
      <c r="AI391" s="504"/>
    </row>
    <row r="392" spans="1:35" s="420" customFormat="1" x14ac:dyDescent="0.2">
      <c r="A392" s="531"/>
      <c r="P392" s="504"/>
      <c r="Q392" s="503"/>
      <c r="R392" s="503"/>
      <c r="S392" s="504"/>
      <c r="T392" s="504"/>
      <c r="U392" s="504"/>
      <c r="V392" s="504"/>
      <c r="W392" s="504"/>
      <c r="X392" s="504"/>
      <c r="Y392" s="504"/>
      <c r="Z392" s="504"/>
      <c r="AA392" s="504"/>
      <c r="AB392" s="504"/>
      <c r="AC392" s="504"/>
      <c r="AD392" s="504"/>
      <c r="AE392" s="504"/>
      <c r="AF392" s="504"/>
      <c r="AG392" s="504"/>
      <c r="AH392" s="504"/>
      <c r="AI392" s="504"/>
    </row>
    <row r="393" spans="1:35" s="420" customFormat="1" x14ac:dyDescent="0.2">
      <c r="A393" s="531"/>
      <c r="P393" s="504"/>
      <c r="Q393" s="503"/>
      <c r="R393" s="503"/>
      <c r="S393" s="504"/>
      <c r="T393" s="504"/>
      <c r="U393" s="504"/>
      <c r="V393" s="504"/>
      <c r="W393" s="504"/>
      <c r="X393" s="504"/>
      <c r="Y393" s="504"/>
      <c r="Z393" s="504"/>
      <c r="AA393" s="504"/>
      <c r="AB393" s="504"/>
      <c r="AC393" s="504"/>
      <c r="AD393" s="504"/>
      <c r="AE393" s="504"/>
      <c r="AF393" s="504"/>
      <c r="AG393" s="504"/>
      <c r="AH393" s="504"/>
      <c r="AI393" s="504"/>
    </row>
    <row r="394" spans="1:35" s="420" customFormat="1" x14ac:dyDescent="0.2">
      <c r="A394" s="531"/>
      <c r="P394" s="504"/>
      <c r="Q394" s="503"/>
      <c r="R394" s="503"/>
      <c r="S394" s="504"/>
      <c r="T394" s="504"/>
      <c r="U394" s="504"/>
      <c r="V394" s="504"/>
      <c r="W394" s="504"/>
      <c r="X394" s="504"/>
      <c r="Y394" s="504"/>
      <c r="Z394" s="504"/>
      <c r="AA394" s="504"/>
      <c r="AB394" s="504"/>
      <c r="AC394" s="504"/>
      <c r="AD394" s="504"/>
      <c r="AE394" s="504"/>
      <c r="AF394" s="504"/>
      <c r="AG394" s="504"/>
      <c r="AH394" s="504"/>
      <c r="AI394" s="504"/>
    </row>
    <row r="395" spans="1:35" s="420" customFormat="1" x14ac:dyDescent="0.2">
      <c r="A395" s="531"/>
      <c r="P395" s="504"/>
      <c r="Q395" s="503"/>
      <c r="R395" s="503"/>
      <c r="S395" s="504"/>
      <c r="T395" s="504"/>
      <c r="U395" s="504"/>
      <c r="V395" s="504"/>
      <c r="W395" s="504"/>
      <c r="X395" s="504"/>
      <c r="Y395" s="504"/>
      <c r="Z395" s="504"/>
      <c r="AA395" s="504"/>
      <c r="AB395" s="504"/>
      <c r="AC395" s="504"/>
      <c r="AD395" s="504"/>
      <c r="AE395" s="504"/>
      <c r="AF395" s="504"/>
      <c r="AG395" s="504"/>
      <c r="AH395" s="504"/>
      <c r="AI395" s="504"/>
    </row>
    <row r="396" spans="1:35" s="420" customFormat="1" x14ac:dyDescent="0.2">
      <c r="A396" s="531"/>
      <c r="P396" s="504"/>
      <c r="Q396" s="503"/>
      <c r="R396" s="503"/>
      <c r="S396" s="504"/>
      <c r="T396" s="504"/>
      <c r="U396" s="504"/>
      <c r="V396" s="504"/>
      <c r="W396" s="504"/>
      <c r="X396" s="504"/>
      <c r="Y396" s="504"/>
      <c r="Z396" s="504"/>
      <c r="AA396" s="504"/>
      <c r="AB396" s="504"/>
      <c r="AC396" s="504"/>
      <c r="AD396" s="504"/>
      <c r="AE396" s="504"/>
      <c r="AF396" s="504"/>
      <c r="AG396" s="504"/>
      <c r="AH396" s="504"/>
      <c r="AI396" s="504"/>
    </row>
    <row r="397" spans="1:35" s="420" customFormat="1" x14ac:dyDescent="0.2">
      <c r="A397" s="531"/>
      <c r="P397" s="504"/>
      <c r="Q397" s="503"/>
      <c r="R397" s="503"/>
      <c r="S397" s="504"/>
      <c r="T397" s="504"/>
      <c r="U397" s="504"/>
      <c r="V397" s="504"/>
      <c r="W397" s="504"/>
      <c r="X397" s="504"/>
      <c r="Y397" s="504"/>
      <c r="Z397" s="504"/>
      <c r="AA397" s="504"/>
      <c r="AB397" s="504"/>
      <c r="AC397" s="504"/>
      <c r="AD397" s="504"/>
      <c r="AE397" s="504"/>
      <c r="AF397" s="504"/>
      <c r="AG397" s="504"/>
      <c r="AH397" s="504"/>
      <c r="AI397" s="504"/>
    </row>
    <row r="398" spans="1:35" s="420" customFormat="1" x14ac:dyDescent="0.2">
      <c r="A398" s="531"/>
      <c r="P398" s="504"/>
      <c r="Q398" s="503"/>
      <c r="R398" s="503"/>
      <c r="S398" s="504"/>
      <c r="T398" s="504"/>
      <c r="U398" s="504"/>
      <c r="V398" s="504"/>
      <c r="W398" s="504"/>
      <c r="X398" s="504"/>
      <c r="Y398" s="504"/>
      <c r="Z398" s="504"/>
      <c r="AA398" s="504"/>
      <c r="AB398" s="504"/>
      <c r="AC398" s="504"/>
      <c r="AD398" s="504"/>
      <c r="AE398" s="504"/>
      <c r="AF398" s="504"/>
      <c r="AG398" s="504"/>
      <c r="AH398" s="504"/>
      <c r="AI398" s="504"/>
    </row>
    <row r="399" spans="1:35" s="420" customFormat="1" x14ac:dyDescent="0.2">
      <c r="A399" s="531"/>
      <c r="P399" s="504"/>
      <c r="Q399" s="503"/>
      <c r="R399" s="503"/>
      <c r="S399" s="504"/>
      <c r="T399" s="504"/>
      <c r="U399" s="504"/>
      <c r="V399" s="504"/>
      <c r="W399" s="504"/>
      <c r="X399" s="504"/>
      <c r="Y399" s="504"/>
      <c r="Z399" s="504"/>
      <c r="AA399" s="504"/>
      <c r="AB399" s="504"/>
      <c r="AC399" s="504"/>
      <c r="AD399" s="504"/>
      <c r="AE399" s="504"/>
      <c r="AF399" s="504"/>
      <c r="AG399" s="504"/>
      <c r="AH399" s="504"/>
      <c r="AI399" s="504"/>
    </row>
    <row r="400" spans="1:35" s="420" customFormat="1" x14ac:dyDescent="0.2">
      <c r="A400" s="531"/>
      <c r="P400" s="504"/>
      <c r="Q400" s="503"/>
      <c r="R400" s="503"/>
      <c r="S400" s="504"/>
      <c r="T400" s="504"/>
      <c r="U400" s="504"/>
      <c r="V400" s="504"/>
      <c r="W400" s="504"/>
      <c r="X400" s="504"/>
      <c r="Y400" s="504"/>
      <c r="Z400" s="504"/>
      <c r="AA400" s="504"/>
      <c r="AB400" s="504"/>
      <c r="AC400" s="504"/>
      <c r="AD400" s="504"/>
      <c r="AE400" s="504"/>
      <c r="AF400" s="504"/>
      <c r="AG400" s="504"/>
      <c r="AH400" s="504"/>
      <c r="AI400" s="504"/>
    </row>
    <row r="401" spans="1:35" s="420" customFormat="1" x14ac:dyDescent="0.2">
      <c r="A401" s="531"/>
      <c r="P401" s="504"/>
      <c r="Q401" s="503"/>
      <c r="R401" s="503"/>
      <c r="S401" s="504"/>
      <c r="T401" s="504"/>
      <c r="U401" s="504"/>
      <c r="V401" s="504"/>
      <c r="W401" s="504"/>
      <c r="X401" s="504"/>
      <c r="Y401" s="504"/>
      <c r="Z401" s="504"/>
      <c r="AA401" s="504"/>
      <c r="AB401" s="504"/>
      <c r="AC401" s="504"/>
      <c r="AD401" s="504"/>
      <c r="AE401" s="504"/>
      <c r="AF401" s="504"/>
      <c r="AG401" s="504"/>
      <c r="AH401" s="504"/>
      <c r="AI401" s="504"/>
    </row>
    <row r="402" spans="1:35" s="420" customFormat="1" x14ac:dyDescent="0.2">
      <c r="A402" s="531"/>
      <c r="P402" s="504"/>
      <c r="Q402" s="503"/>
      <c r="R402" s="503"/>
      <c r="S402" s="504"/>
      <c r="T402" s="504"/>
      <c r="U402" s="504"/>
      <c r="V402" s="504"/>
      <c r="W402" s="504"/>
      <c r="X402" s="504"/>
      <c r="Y402" s="504"/>
      <c r="Z402" s="504"/>
      <c r="AA402" s="504"/>
      <c r="AB402" s="504"/>
      <c r="AC402" s="504"/>
      <c r="AD402" s="504"/>
      <c r="AE402" s="504"/>
      <c r="AF402" s="504"/>
      <c r="AG402" s="504"/>
      <c r="AH402" s="504"/>
      <c r="AI402" s="504"/>
    </row>
    <row r="403" spans="1:35" s="420" customFormat="1" x14ac:dyDescent="0.2">
      <c r="A403" s="531"/>
      <c r="P403" s="504"/>
      <c r="Q403" s="503"/>
      <c r="R403" s="503"/>
      <c r="S403" s="504"/>
      <c r="T403" s="504"/>
      <c r="U403" s="504"/>
      <c r="V403" s="504"/>
      <c r="W403" s="504"/>
      <c r="X403" s="504"/>
      <c r="Y403" s="504"/>
      <c r="Z403" s="504"/>
      <c r="AA403" s="504"/>
      <c r="AB403" s="504"/>
      <c r="AC403" s="504"/>
      <c r="AD403" s="504"/>
      <c r="AE403" s="504"/>
      <c r="AF403" s="504"/>
      <c r="AG403" s="504"/>
      <c r="AH403" s="504"/>
      <c r="AI403" s="504"/>
    </row>
    <row r="404" spans="1:35" s="420" customFormat="1" x14ac:dyDescent="0.2">
      <c r="A404" s="531"/>
      <c r="P404" s="504"/>
      <c r="Q404" s="503"/>
      <c r="R404" s="503"/>
      <c r="S404" s="504"/>
      <c r="T404" s="504"/>
      <c r="U404" s="504"/>
      <c r="V404" s="504"/>
      <c r="W404" s="504"/>
      <c r="X404" s="504"/>
      <c r="Y404" s="504"/>
      <c r="Z404" s="504"/>
      <c r="AA404" s="504"/>
      <c r="AB404" s="504"/>
      <c r="AC404" s="504"/>
      <c r="AD404" s="504"/>
      <c r="AE404" s="504"/>
      <c r="AF404" s="504"/>
      <c r="AG404" s="504"/>
      <c r="AH404" s="504"/>
      <c r="AI404" s="504"/>
    </row>
    <row r="405" spans="1:35" s="420" customFormat="1" x14ac:dyDescent="0.2">
      <c r="A405" s="531"/>
      <c r="P405" s="504"/>
      <c r="Q405" s="503"/>
      <c r="R405" s="503"/>
      <c r="S405" s="504"/>
      <c r="T405" s="504"/>
      <c r="U405" s="504"/>
      <c r="V405" s="504"/>
      <c r="W405" s="504"/>
      <c r="X405" s="504"/>
      <c r="Y405" s="504"/>
      <c r="Z405" s="504"/>
      <c r="AA405" s="504"/>
      <c r="AB405" s="504"/>
      <c r="AC405" s="504"/>
      <c r="AD405" s="504"/>
      <c r="AE405" s="504"/>
      <c r="AF405" s="504"/>
      <c r="AG405" s="504"/>
      <c r="AH405" s="504"/>
      <c r="AI405" s="504"/>
    </row>
    <row r="406" spans="1:35" s="420" customFormat="1" x14ac:dyDescent="0.2">
      <c r="A406" s="531"/>
      <c r="P406" s="504"/>
      <c r="Q406" s="503"/>
      <c r="R406" s="503"/>
      <c r="S406" s="504"/>
      <c r="T406" s="504"/>
      <c r="U406" s="504"/>
      <c r="V406" s="504"/>
      <c r="W406" s="504"/>
      <c r="X406" s="504"/>
      <c r="Y406" s="504"/>
      <c r="Z406" s="504"/>
      <c r="AA406" s="504"/>
      <c r="AB406" s="504"/>
      <c r="AC406" s="504"/>
      <c r="AD406" s="504"/>
      <c r="AE406" s="504"/>
      <c r="AF406" s="504"/>
      <c r="AG406" s="504"/>
      <c r="AH406" s="504"/>
      <c r="AI406" s="504"/>
    </row>
    <row r="407" spans="1:35" s="420" customFormat="1" x14ac:dyDescent="0.2">
      <c r="A407" s="531"/>
      <c r="P407" s="504"/>
      <c r="Q407" s="503"/>
      <c r="R407" s="503"/>
      <c r="S407" s="504"/>
      <c r="T407" s="504"/>
      <c r="U407" s="504"/>
      <c r="V407" s="504"/>
      <c r="W407" s="504"/>
      <c r="X407" s="504"/>
      <c r="Y407" s="504"/>
      <c r="Z407" s="504"/>
      <c r="AA407" s="504"/>
      <c r="AB407" s="504"/>
      <c r="AC407" s="504"/>
      <c r="AD407" s="504"/>
      <c r="AE407" s="504"/>
      <c r="AF407" s="504"/>
      <c r="AG407" s="504"/>
      <c r="AH407" s="504"/>
      <c r="AI407" s="504"/>
    </row>
    <row r="408" spans="1:35" s="420" customFormat="1" x14ac:dyDescent="0.2">
      <c r="A408" s="531"/>
      <c r="P408" s="504"/>
      <c r="Q408" s="503"/>
      <c r="R408" s="503"/>
      <c r="S408" s="504"/>
      <c r="T408" s="504"/>
      <c r="U408" s="504"/>
      <c r="V408" s="504"/>
      <c r="W408" s="504"/>
      <c r="X408" s="504"/>
      <c r="Y408" s="504"/>
      <c r="Z408" s="504"/>
      <c r="AA408" s="504"/>
      <c r="AB408" s="504"/>
      <c r="AC408" s="504"/>
      <c r="AD408" s="504"/>
      <c r="AE408" s="504"/>
      <c r="AF408" s="504"/>
      <c r="AG408" s="504"/>
      <c r="AH408" s="504"/>
      <c r="AI408" s="504"/>
    </row>
    <row r="409" spans="1:35" s="420" customFormat="1" x14ac:dyDescent="0.2">
      <c r="A409" s="531"/>
      <c r="P409" s="504"/>
      <c r="Q409" s="503"/>
      <c r="R409" s="503"/>
      <c r="S409" s="504"/>
      <c r="T409" s="504"/>
      <c r="U409" s="504"/>
      <c r="V409" s="504"/>
      <c r="W409" s="504"/>
      <c r="X409" s="504"/>
      <c r="Y409" s="504"/>
      <c r="Z409" s="504"/>
      <c r="AA409" s="504"/>
      <c r="AB409" s="504"/>
      <c r="AC409" s="504"/>
      <c r="AD409" s="504"/>
      <c r="AE409" s="504"/>
      <c r="AF409" s="504"/>
      <c r="AG409" s="504"/>
      <c r="AH409" s="504"/>
      <c r="AI409" s="504"/>
    </row>
    <row r="410" spans="1:35" s="420" customFormat="1" x14ac:dyDescent="0.2">
      <c r="A410" s="531"/>
      <c r="P410" s="504"/>
      <c r="Q410" s="503"/>
      <c r="R410" s="503"/>
      <c r="S410" s="504"/>
      <c r="T410" s="504"/>
      <c r="U410" s="504"/>
      <c r="V410" s="504"/>
      <c r="W410" s="504"/>
      <c r="X410" s="504"/>
      <c r="Y410" s="504"/>
      <c r="Z410" s="504"/>
      <c r="AA410" s="504"/>
      <c r="AB410" s="504"/>
      <c r="AC410" s="504"/>
      <c r="AD410" s="504"/>
      <c r="AE410" s="504"/>
      <c r="AF410" s="504"/>
      <c r="AG410" s="504"/>
      <c r="AH410" s="504"/>
      <c r="AI410" s="504"/>
    </row>
    <row r="411" spans="1:35" s="420" customFormat="1" x14ac:dyDescent="0.2">
      <c r="A411" s="531"/>
      <c r="P411" s="504"/>
      <c r="Q411" s="503"/>
      <c r="R411" s="503"/>
      <c r="S411" s="504"/>
      <c r="T411" s="504"/>
      <c r="U411" s="504"/>
      <c r="V411" s="504"/>
      <c r="W411" s="504"/>
      <c r="X411" s="504"/>
      <c r="Y411" s="504"/>
      <c r="Z411" s="504"/>
      <c r="AA411" s="504"/>
      <c r="AB411" s="504"/>
      <c r="AC411" s="504"/>
      <c r="AD411" s="504"/>
      <c r="AE411" s="504"/>
      <c r="AF411" s="504"/>
      <c r="AG411" s="504"/>
      <c r="AH411" s="504"/>
      <c r="AI411" s="504"/>
    </row>
    <row r="412" spans="1:35" s="420" customFormat="1" x14ac:dyDescent="0.2">
      <c r="A412" s="531"/>
      <c r="P412" s="504"/>
      <c r="Q412" s="503"/>
      <c r="R412" s="503"/>
      <c r="S412" s="504"/>
      <c r="T412" s="504"/>
      <c r="U412" s="504"/>
      <c r="V412" s="504"/>
      <c r="W412" s="504"/>
      <c r="X412" s="504"/>
      <c r="Y412" s="504"/>
      <c r="Z412" s="504"/>
      <c r="AA412" s="504"/>
      <c r="AB412" s="504"/>
      <c r="AC412" s="504"/>
      <c r="AD412" s="504"/>
      <c r="AE412" s="504"/>
      <c r="AF412" s="504"/>
      <c r="AG412" s="504"/>
      <c r="AH412" s="504"/>
      <c r="AI412" s="504"/>
    </row>
    <row r="413" spans="1:35" s="420" customFormat="1" x14ac:dyDescent="0.2">
      <c r="A413" s="531"/>
      <c r="P413" s="504"/>
      <c r="Q413" s="503"/>
      <c r="R413" s="503"/>
      <c r="S413" s="504"/>
      <c r="T413" s="504"/>
      <c r="U413" s="504"/>
      <c r="V413" s="504"/>
      <c r="W413" s="504"/>
      <c r="X413" s="504"/>
      <c r="Y413" s="504"/>
      <c r="Z413" s="504"/>
      <c r="AA413" s="504"/>
      <c r="AB413" s="504"/>
      <c r="AC413" s="504"/>
      <c r="AD413" s="504"/>
      <c r="AE413" s="504"/>
      <c r="AF413" s="504"/>
      <c r="AG413" s="504"/>
      <c r="AH413" s="504"/>
      <c r="AI413" s="504"/>
    </row>
    <row r="414" spans="1:35" s="420" customFormat="1" x14ac:dyDescent="0.2">
      <c r="A414" s="531"/>
      <c r="P414" s="504"/>
      <c r="Q414" s="503"/>
      <c r="R414" s="503"/>
      <c r="S414" s="504"/>
      <c r="T414" s="504"/>
      <c r="U414" s="504"/>
      <c r="V414" s="504"/>
      <c r="W414" s="504"/>
      <c r="X414" s="504"/>
      <c r="Y414" s="504"/>
      <c r="Z414" s="504"/>
      <c r="AA414" s="504"/>
      <c r="AB414" s="504"/>
      <c r="AC414" s="504"/>
      <c r="AD414" s="504"/>
      <c r="AE414" s="504"/>
      <c r="AF414" s="504"/>
      <c r="AG414" s="504"/>
      <c r="AH414" s="504"/>
      <c r="AI414" s="504"/>
    </row>
    <row r="415" spans="1:35" s="420" customFormat="1" x14ac:dyDescent="0.2">
      <c r="A415" s="531"/>
      <c r="P415" s="504"/>
      <c r="Q415" s="503"/>
      <c r="R415" s="503"/>
      <c r="S415" s="504"/>
      <c r="T415" s="504"/>
      <c r="U415" s="504"/>
      <c r="V415" s="504"/>
      <c r="W415" s="504"/>
      <c r="X415" s="504"/>
      <c r="Y415" s="504"/>
      <c r="Z415" s="504"/>
      <c r="AA415" s="504"/>
      <c r="AB415" s="504"/>
      <c r="AC415" s="504"/>
      <c r="AD415" s="504"/>
      <c r="AE415" s="504"/>
      <c r="AF415" s="504"/>
      <c r="AG415" s="504"/>
      <c r="AH415" s="504"/>
      <c r="AI415" s="504"/>
    </row>
    <row r="416" spans="1:35" s="420" customFormat="1" x14ac:dyDescent="0.2">
      <c r="A416" s="531"/>
      <c r="P416" s="504"/>
      <c r="Q416" s="503"/>
      <c r="R416" s="503"/>
      <c r="S416" s="504"/>
      <c r="T416" s="504"/>
      <c r="U416" s="504"/>
      <c r="V416" s="504"/>
      <c r="W416" s="504"/>
      <c r="X416" s="504"/>
      <c r="Y416" s="504"/>
      <c r="Z416" s="504"/>
      <c r="AA416" s="504"/>
      <c r="AB416" s="504"/>
      <c r="AC416" s="504"/>
      <c r="AD416" s="504"/>
      <c r="AE416" s="504"/>
      <c r="AF416" s="504"/>
      <c r="AG416" s="504"/>
      <c r="AH416" s="504"/>
      <c r="AI416" s="504"/>
    </row>
    <row r="417" spans="1:35" s="420" customFormat="1" x14ac:dyDescent="0.2">
      <c r="A417" s="531"/>
      <c r="P417" s="504"/>
      <c r="Q417" s="503"/>
      <c r="R417" s="503"/>
      <c r="S417" s="504"/>
      <c r="T417" s="504"/>
      <c r="U417" s="504"/>
      <c r="V417" s="504"/>
      <c r="W417" s="504"/>
      <c r="X417" s="504"/>
      <c r="Y417" s="504"/>
      <c r="Z417" s="504"/>
      <c r="AA417" s="504"/>
      <c r="AB417" s="504"/>
      <c r="AC417" s="504"/>
      <c r="AD417" s="504"/>
      <c r="AE417" s="504"/>
      <c r="AF417" s="504"/>
      <c r="AG417" s="504"/>
      <c r="AH417" s="504"/>
      <c r="AI417" s="504"/>
    </row>
    <row r="418" spans="1:35" s="420" customFormat="1" x14ac:dyDescent="0.2">
      <c r="A418" s="531"/>
      <c r="P418" s="504"/>
      <c r="Q418" s="503"/>
      <c r="R418" s="503"/>
      <c r="S418" s="504"/>
      <c r="T418" s="504"/>
      <c r="U418" s="504"/>
      <c r="V418" s="504"/>
      <c r="W418" s="504"/>
      <c r="X418" s="504"/>
      <c r="Y418" s="504"/>
      <c r="Z418" s="504"/>
      <c r="AA418" s="504"/>
      <c r="AB418" s="504"/>
      <c r="AC418" s="504"/>
      <c r="AD418" s="504"/>
      <c r="AE418" s="504"/>
      <c r="AF418" s="504"/>
      <c r="AG418" s="504"/>
      <c r="AH418" s="504"/>
      <c r="AI418" s="504"/>
    </row>
    <row r="419" spans="1:35" s="420" customFormat="1" x14ac:dyDescent="0.2">
      <c r="A419" s="531"/>
      <c r="P419" s="504"/>
      <c r="Q419" s="503"/>
      <c r="R419" s="503"/>
      <c r="S419" s="504"/>
      <c r="T419" s="504"/>
      <c r="U419" s="504"/>
      <c r="V419" s="504"/>
      <c r="W419" s="504"/>
      <c r="X419" s="504"/>
      <c r="Y419" s="504"/>
      <c r="Z419" s="504"/>
      <c r="AA419" s="504"/>
      <c r="AB419" s="504"/>
      <c r="AC419" s="504"/>
      <c r="AD419" s="504"/>
      <c r="AE419" s="504"/>
      <c r="AF419" s="504"/>
      <c r="AG419" s="504"/>
      <c r="AH419" s="504"/>
      <c r="AI419" s="504"/>
    </row>
    <row r="420" spans="1:35" s="420" customFormat="1" x14ac:dyDescent="0.2">
      <c r="A420" s="531"/>
      <c r="P420" s="504"/>
      <c r="Q420" s="503"/>
      <c r="R420" s="503"/>
      <c r="S420" s="504"/>
      <c r="T420" s="504"/>
      <c r="U420" s="504"/>
      <c r="V420" s="504"/>
      <c r="W420" s="504"/>
      <c r="X420" s="504"/>
      <c r="Y420" s="504"/>
      <c r="Z420" s="504"/>
      <c r="AA420" s="504"/>
      <c r="AB420" s="504"/>
      <c r="AC420" s="504"/>
      <c r="AD420" s="504"/>
      <c r="AE420" s="504"/>
      <c r="AF420" s="504"/>
      <c r="AG420" s="504"/>
      <c r="AH420" s="504"/>
      <c r="AI420" s="504"/>
    </row>
    <row r="421" spans="1:35" s="420" customFormat="1" x14ac:dyDescent="0.2">
      <c r="A421" s="531"/>
      <c r="P421" s="504"/>
      <c r="Q421" s="503"/>
      <c r="R421" s="503"/>
      <c r="S421" s="504"/>
      <c r="T421" s="504"/>
      <c r="U421" s="504"/>
      <c r="V421" s="504"/>
      <c r="W421" s="504"/>
      <c r="X421" s="504"/>
      <c r="Y421" s="504"/>
      <c r="Z421" s="504"/>
      <c r="AA421" s="504"/>
      <c r="AB421" s="504"/>
      <c r="AC421" s="504"/>
      <c r="AD421" s="504"/>
      <c r="AE421" s="504"/>
      <c r="AF421" s="504"/>
      <c r="AG421" s="504"/>
      <c r="AH421" s="504"/>
      <c r="AI421" s="504"/>
    </row>
    <row r="422" spans="1:35" s="420" customFormat="1" x14ac:dyDescent="0.2">
      <c r="A422" s="531"/>
      <c r="P422" s="504"/>
      <c r="Q422" s="503"/>
      <c r="R422" s="503"/>
      <c r="S422" s="504"/>
      <c r="T422" s="504"/>
      <c r="U422" s="504"/>
      <c r="V422" s="504"/>
      <c r="W422" s="504"/>
      <c r="X422" s="504"/>
      <c r="Y422" s="504"/>
      <c r="Z422" s="504"/>
      <c r="AA422" s="504"/>
      <c r="AB422" s="504"/>
      <c r="AC422" s="504"/>
      <c r="AD422" s="504"/>
      <c r="AE422" s="504"/>
      <c r="AF422" s="504"/>
      <c r="AG422" s="504"/>
      <c r="AH422" s="504"/>
      <c r="AI422" s="504"/>
    </row>
    <row r="423" spans="1:35" s="420" customFormat="1" x14ac:dyDescent="0.2">
      <c r="A423" s="531"/>
      <c r="P423" s="504"/>
      <c r="Q423" s="503"/>
      <c r="R423" s="503"/>
      <c r="S423" s="504"/>
      <c r="T423" s="504"/>
      <c r="U423" s="504"/>
      <c r="V423" s="504"/>
      <c r="W423" s="504"/>
      <c r="X423" s="504"/>
      <c r="Y423" s="504"/>
      <c r="Z423" s="504"/>
      <c r="AA423" s="504"/>
      <c r="AB423" s="504"/>
      <c r="AC423" s="504"/>
      <c r="AD423" s="504"/>
      <c r="AE423" s="504"/>
      <c r="AF423" s="504"/>
      <c r="AG423" s="504"/>
      <c r="AH423" s="504"/>
      <c r="AI423" s="504"/>
    </row>
    <row r="424" spans="1:35" s="420" customFormat="1" x14ac:dyDescent="0.2">
      <c r="A424" s="531"/>
      <c r="P424" s="504"/>
      <c r="Q424" s="503"/>
      <c r="R424" s="503"/>
      <c r="S424" s="504"/>
      <c r="T424" s="504"/>
      <c r="U424" s="504"/>
      <c r="V424" s="504"/>
      <c r="W424" s="504"/>
      <c r="X424" s="504"/>
      <c r="Y424" s="504"/>
      <c r="Z424" s="504"/>
      <c r="AA424" s="504"/>
      <c r="AB424" s="504"/>
      <c r="AC424" s="504"/>
      <c r="AD424" s="504"/>
      <c r="AE424" s="504"/>
      <c r="AF424" s="504"/>
      <c r="AG424" s="504"/>
      <c r="AH424" s="504"/>
      <c r="AI424" s="504"/>
    </row>
    <row r="425" spans="1:35" s="420" customFormat="1" x14ac:dyDescent="0.2">
      <c r="A425" s="531"/>
      <c r="P425" s="504"/>
      <c r="Q425" s="503"/>
      <c r="R425" s="503"/>
      <c r="S425" s="504"/>
      <c r="T425" s="504"/>
      <c r="U425" s="504"/>
      <c r="V425" s="504"/>
      <c r="W425" s="504"/>
      <c r="X425" s="504"/>
      <c r="Y425" s="504"/>
      <c r="Z425" s="504"/>
      <c r="AA425" s="504"/>
      <c r="AB425" s="504"/>
      <c r="AC425" s="504"/>
      <c r="AD425" s="504"/>
      <c r="AE425" s="504"/>
      <c r="AF425" s="504"/>
      <c r="AG425" s="504"/>
      <c r="AH425" s="504"/>
      <c r="AI425" s="504"/>
    </row>
    <row r="426" spans="1:35" s="420" customFormat="1" x14ac:dyDescent="0.2">
      <c r="A426" s="531"/>
      <c r="P426" s="504"/>
      <c r="Q426" s="503"/>
      <c r="R426" s="503"/>
      <c r="S426" s="504"/>
      <c r="T426" s="504"/>
      <c r="U426" s="504"/>
      <c r="V426" s="504"/>
      <c r="W426" s="504"/>
      <c r="X426" s="504"/>
      <c r="Y426" s="504"/>
      <c r="Z426" s="504"/>
      <c r="AA426" s="504"/>
      <c r="AB426" s="504"/>
      <c r="AC426" s="504"/>
      <c r="AD426" s="504"/>
      <c r="AE426" s="504"/>
      <c r="AF426" s="504"/>
      <c r="AG426" s="504"/>
      <c r="AH426" s="504"/>
      <c r="AI426" s="504"/>
    </row>
    <row r="427" spans="1:35" s="420" customFormat="1" x14ac:dyDescent="0.2">
      <c r="A427" s="531"/>
      <c r="P427" s="504"/>
      <c r="Q427" s="503"/>
      <c r="R427" s="503"/>
      <c r="S427" s="504"/>
      <c r="T427" s="504"/>
      <c r="U427" s="504"/>
      <c r="V427" s="504"/>
      <c r="W427" s="504"/>
      <c r="X427" s="504"/>
      <c r="Y427" s="504"/>
      <c r="Z427" s="504"/>
      <c r="AA427" s="504"/>
      <c r="AB427" s="504"/>
      <c r="AC427" s="504"/>
      <c r="AD427" s="504"/>
      <c r="AE427" s="504"/>
      <c r="AF427" s="504"/>
      <c r="AG427" s="504"/>
      <c r="AH427" s="504"/>
      <c r="AI427" s="504"/>
    </row>
    <row r="428" spans="1:35" s="420" customFormat="1" x14ac:dyDescent="0.2">
      <c r="A428" s="531"/>
      <c r="P428" s="504"/>
      <c r="Q428" s="503"/>
      <c r="R428" s="503"/>
      <c r="S428" s="504"/>
      <c r="T428" s="504"/>
      <c r="U428" s="504"/>
      <c r="V428" s="504"/>
      <c r="W428" s="504"/>
      <c r="X428" s="504"/>
      <c r="Y428" s="504"/>
      <c r="Z428" s="504"/>
      <c r="AA428" s="504"/>
      <c r="AB428" s="504"/>
      <c r="AC428" s="504"/>
      <c r="AD428" s="504"/>
      <c r="AE428" s="504"/>
      <c r="AF428" s="504"/>
      <c r="AG428" s="504"/>
      <c r="AH428" s="504"/>
      <c r="AI428" s="504"/>
    </row>
    <row r="429" spans="1:35" s="420" customFormat="1" x14ac:dyDescent="0.2">
      <c r="A429" s="531"/>
      <c r="P429" s="504"/>
      <c r="Q429" s="503"/>
      <c r="R429" s="503"/>
      <c r="S429" s="504"/>
      <c r="T429" s="504"/>
      <c r="U429" s="504"/>
      <c r="V429" s="504"/>
      <c r="W429" s="504"/>
      <c r="X429" s="504"/>
      <c r="Y429" s="504"/>
      <c r="Z429" s="504"/>
      <c r="AA429" s="504"/>
      <c r="AB429" s="504"/>
      <c r="AC429" s="504"/>
      <c r="AD429" s="504"/>
      <c r="AE429" s="504"/>
      <c r="AF429" s="504"/>
      <c r="AG429" s="504"/>
      <c r="AH429" s="504"/>
      <c r="AI429" s="504"/>
    </row>
    <row r="430" spans="1:35" s="420" customFormat="1" x14ac:dyDescent="0.2">
      <c r="A430" s="531"/>
      <c r="P430" s="504"/>
      <c r="Q430" s="503"/>
      <c r="R430" s="503"/>
      <c r="S430" s="504"/>
      <c r="T430" s="504"/>
      <c r="U430" s="504"/>
      <c r="V430" s="504"/>
      <c r="W430" s="504"/>
      <c r="X430" s="504"/>
      <c r="Y430" s="504"/>
      <c r="Z430" s="504"/>
      <c r="AA430" s="504"/>
      <c r="AB430" s="504"/>
      <c r="AC430" s="504"/>
      <c r="AD430" s="504"/>
      <c r="AE430" s="504"/>
      <c r="AF430" s="504"/>
      <c r="AG430" s="504"/>
      <c r="AH430" s="504"/>
      <c r="AI430" s="504"/>
    </row>
    <row r="431" spans="1:35" s="420" customFormat="1" x14ac:dyDescent="0.2">
      <c r="A431" s="531"/>
      <c r="P431" s="504"/>
      <c r="Q431" s="503"/>
      <c r="R431" s="503"/>
      <c r="S431" s="504"/>
      <c r="T431" s="504"/>
      <c r="U431" s="504"/>
      <c r="V431" s="504"/>
      <c r="W431" s="504"/>
      <c r="X431" s="504"/>
      <c r="Y431" s="504"/>
      <c r="Z431" s="504"/>
      <c r="AA431" s="504"/>
      <c r="AB431" s="504"/>
      <c r="AC431" s="504"/>
      <c r="AD431" s="504"/>
      <c r="AE431" s="504"/>
      <c r="AF431" s="504"/>
      <c r="AG431" s="504"/>
      <c r="AH431" s="504"/>
      <c r="AI431" s="504"/>
    </row>
    <row r="432" spans="1:35" s="420" customFormat="1" x14ac:dyDescent="0.2">
      <c r="A432" s="531"/>
      <c r="P432" s="504"/>
      <c r="Q432" s="503"/>
      <c r="R432" s="503"/>
      <c r="S432" s="504"/>
      <c r="T432" s="504"/>
      <c r="U432" s="504"/>
      <c r="V432" s="504"/>
      <c r="W432" s="504"/>
      <c r="X432" s="504"/>
      <c r="Y432" s="504"/>
      <c r="Z432" s="504"/>
      <c r="AA432" s="504"/>
      <c r="AB432" s="504"/>
      <c r="AC432" s="504"/>
      <c r="AD432" s="504"/>
      <c r="AE432" s="504"/>
      <c r="AF432" s="504"/>
      <c r="AG432" s="504"/>
      <c r="AH432" s="504"/>
      <c r="AI432" s="504"/>
    </row>
    <row r="433" spans="1:35" s="420" customFormat="1" x14ac:dyDescent="0.2">
      <c r="A433" s="531"/>
      <c r="P433" s="504"/>
      <c r="Q433" s="503"/>
      <c r="R433" s="503"/>
      <c r="S433" s="504"/>
      <c r="T433" s="504"/>
      <c r="U433" s="504"/>
      <c r="V433" s="504"/>
      <c r="W433" s="504"/>
      <c r="X433" s="504"/>
      <c r="Y433" s="504"/>
      <c r="Z433" s="504"/>
      <c r="AA433" s="504"/>
      <c r="AB433" s="504"/>
      <c r="AC433" s="504"/>
      <c r="AD433" s="504"/>
      <c r="AE433" s="504"/>
      <c r="AF433" s="504"/>
      <c r="AG433" s="504"/>
      <c r="AH433" s="504"/>
      <c r="AI433" s="504"/>
    </row>
    <row r="434" spans="1:35" s="420" customFormat="1" x14ac:dyDescent="0.2">
      <c r="A434" s="531"/>
      <c r="P434" s="504"/>
      <c r="Q434" s="503"/>
      <c r="R434" s="503"/>
      <c r="S434" s="504"/>
      <c r="T434" s="504"/>
      <c r="U434" s="504"/>
      <c r="V434" s="504"/>
      <c r="W434" s="504"/>
      <c r="X434" s="504"/>
      <c r="Y434" s="504"/>
      <c r="Z434" s="504"/>
      <c r="AA434" s="504"/>
      <c r="AB434" s="504"/>
      <c r="AC434" s="504"/>
      <c r="AD434" s="504"/>
      <c r="AE434" s="504"/>
      <c r="AF434" s="504"/>
      <c r="AG434" s="504"/>
      <c r="AH434" s="504"/>
      <c r="AI434" s="504"/>
    </row>
    <row r="435" spans="1:35" s="420" customFormat="1" x14ac:dyDescent="0.2">
      <c r="A435" s="531"/>
      <c r="P435" s="504"/>
      <c r="Q435" s="503"/>
      <c r="R435" s="503"/>
      <c r="S435" s="504"/>
      <c r="T435" s="504"/>
      <c r="U435" s="504"/>
      <c r="V435" s="504"/>
      <c r="W435" s="504"/>
      <c r="X435" s="504"/>
      <c r="Y435" s="504"/>
      <c r="Z435" s="504"/>
      <c r="AA435" s="504"/>
      <c r="AB435" s="504"/>
      <c r="AC435" s="504"/>
      <c r="AD435" s="504"/>
      <c r="AE435" s="504"/>
      <c r="AF435" s="504"/>
      <c r="AG435" s="504"/>
      <c r="AH435" s="504"/>
      <c r="AI435" s="504"/>
    </row>
    <row r="436" spans="1:35" s="420" customFormat="1" x14ac:dyDescent="0.2">
      <c r="A436" s="531"/>
      <c r="P436" s="504"/>
      <c r="Q436" s="503"/>
      <c r="R436" s="503"/>
      <c r="S436" s="504"/>
      <c r="T436" s="504"/>
      <c r="U436" s="504"/>
      <c r="V436" s="504"/>
      <c r="W436" s="504"/>
      <c r="X436" s="504"/>
      <c r="Y436" s="504"/>
      <c r="Z436" s="504"/>
      <c r="AA436" s="504"/>
      <c r="AB436" s="504"/>
      <c r="AC436" s="504"/>
      <c r="AD436" s="504"/>
      <c r="AE436" s="504"/>
      <c r="AF436" s="504"/>
      <c r="AG436" s="504"/>
      <c r="AH436" s="504"/>
      <c r="AI436" s="504"/>
    </row>
    <row r="437" spans="1:35" s="420" customFormat="1" x14ac:dyDescent="0.2">
      <c r="A437" s="531"/>
      <c r="P437" s="504"/>
      <c r="Q437" s="503"/>
      <c r="R437" s="503"/>
      <c r="S437" s="504"/>
      <c r="T437" s="504"/>
      <c r="U437" s="504"/>
      <c r="V437" s="504"/>
      <c r="W437" s="504"/>
      <c r="X437" s="504"/>
      <c r="Y437" s="504"/>
      <c r="Z437" s="504"/>
      <c r="AA437" s="504"/>
      <c r="AB437" s="504"/>
      <c r="AC437" s="504"/>
      <c r="AD437" s="504"/>
      <c r="AE437" s="504"/>
      <c r="AF437" s="504"/>
      <c r="AG437" s="504"/>
      <c r="AH437" s="504"/>
      <c r="AI437" s="504"/>
    </row>
    <row r="438" spans="1:35" s="420" customFormat="1" x14ac:dyDescent="0.2">
      <c r="A438" s="531"/>
      <c r="P438" s="504"/>
      <c r="Q438" s="503"/>
      <c r="R438" s="503"/>
      <c r="S438" s="504"/>
      <c r="T438" s="504"/>
      <c r="U438" s="504"/>
      <c r="V438" s="504"/>
      <c r="W438" s="504"/>
      <c r="X438" s="504"/>
      <c r="Y438" s="504"/>
      <c r="Z438" s="504"/>
      <c r="AA438" s="504"/>
      <c r="AB438" s="504"/>
      <c r="AC438" s="504"/>
      <c r="AD438" s="504"/>
      <c r="AE438" s="504"/>
      <c r="AF438" s="504"/>
      <c r="AG438" s="504"/>
      <c r="AH438" s="504"/>
      <c r="AI438" s="504"/>
    </row>
    <row r="439" spans="1:35" s="420" customFormat="1" x14ac:dyDescent="0.2">
      <c r="A439" s="531"/>
      <c r="P439" s="504"/>
      <c r="Q439" s="503"/>
      <c r="R439" s="503"/>
      <c r="S439" s="504"/>
      <c r="T439" s="504"/>
      <c r="U439" s="504"/>
      <c r="V439" s="504"/>
      <c r="W439" s="504"/>
      <c r="X439" s="504"/>
      <c r="Y439" s="504"/>
      <c r="Z439" s="504"/>
      <c r="AA439" s="504"/>
      <c r="AB439" s="504"/>
      <c r="AC439" s="504"/>
      <c r="AD439" s="504"/>
      <c r="AE439" s="504"/>
      <c r="AF439" s="504"/>
      <c r="AG439" s="504"/>
      <c r="AH439" s="504"/>
      <c r="AI439" s="504"/>
    </row>
    <row r="440" spans="1:35" s="420" customFormat="1" x14ac:dyDescent="0.2">
      <c r="A440" s="531"/>
      <c r="P440" s="504"/>
      <c r="Q440" s="503"/>
      <c r="R440" s="503"/>
      <c r="S440" s="504"/>
      <c r="T440" s="504"/>
      <c r="U440" s="504"/>
      <c r="V440" s="504"/>
      <c r="W440" s="504"/>
      <c r="X440" s="504"/>
      <c r="Y440" s="504"/>
      <c r="Z440" s="504"/>
      <c r="AA440" s="504"/>
      <c r="AB440" s="504"/>
      <c r="AC440" s="504"/>
      <c r="AD440" s="504"/>
      <c r="AE440" s="504"/>
      <c r="AF440" s="504"/>
      <c r="AG440" s="504"/>
      <c r="AH440" s="504"/>
      <c r="AI440" s="504"/>
    </row>
    <row r="441" spans="1:35" s="420" customFormat="1" x14ac:dyDescent="0.2">
      <c r="A441" s="531"/>
      <c r="P441" s="504"/>
      <c r="Q441" s="503"/>
      <c r="R441" s="503"/>
      <c r="S441" s="504"/>
      <c r="T441" s="504"/>
      <c r="U441" s="504"/>
      <c r="V441" s="504"/>
      <c r="W441" s="504"/>
      <c r="X441" s="504"/>
      <c r="Y441" s="504"/>
      <c r="Z441" s="504"/>
      <c r="AA441" s="504"/>
      <c r="AB441" s="504"/>
      <c r="AC441" s="504"/>
      <c r="AD441" s="504"/>
      <c r="AE441" s="504"/>
      <c r="AF441" s="504"/>
      <c r="AG441" s="504"/>
      <c r="AH441" s="504"/>
      <c r="AI441" s="504"/>
    </row>
    <row r="442" spans="1:35" s="420" customFormat="1" x14ac:dyDescent="0.2">
      <c r="A442" s="531"/>
      <c r="P442" s="504"/>
      <c r="Q442" s="503"/>
      <c r="R442" s="503"/>
      <c r="S442" s="504"/>
      <c r="T442" s="504"/>
      <c r="U442" s="504"/>
      <c r="V442" s="504"/>
      <c r="W442" s="504"/>
      <c r="X442" s="504"/>
      <c r="Y442" s="504"/>
      <c r="Z442" s="504"/>
      <c r="AA442" s="504"/>
      <c r="AB442" s="504"/>
      <c r="AC442" s="504"/>
      <c r="AD442" s="504"/>
      <c r="AE442" s="504"/>
      <c r="AF442" s="504"/>
      <c r="AG442" s="504"/>
      <c r="AH442" s="504"/>
      <c r="AI442" s="504"/>
    </row>
    <row r="443" spans="1:35" s="420" customFormat="1" x14ac:dyDescent="0.2">
      <c r="A443" s="531"/>
      <c r="P443" s="504"/>
      <c r="Q443" s="503"/>
      <c r="R443" s="503"/>
      <c r="S443" s="504"/>
      <c r="T443" s="504"/>
      <c r="U443" s="504"/>
      <c r="V443" s="504"/>
      <c r="W443" s="504"/>
      <c r="X443" s="504"/>
      <c r="Y443" s="504"/>
      <c r="Z443" s="504"/>
      <c r="AA443" s="504"/>
      <c r="AB443" s="504"/>
      <c r="AC443" s="504"/>
      <c r="AD443" s="504"/>
      <c r="AE443" s="504"/>
      <c r="AF443" s="504"/>
      <c r="AG443" s="504"/>
      <c r="AH443" s="504"/>
      <c r="AI443" s="504"/>
    </row>
    <row r="444" spans="1:35" s="420" customFormat="1" x14ac:dyDescent="0.2">
      <c r="A444" s="531"/>
      <c r="P444" s="504"/>
      <c r="Q444" s="503"/>
      <c r="R444" s="503"/>
      <c r="S444" s="504"/>
      <c r="T444" s="504"/>
      <c r="U444" s="504"/>
      <c r="V444" s="504"/>
      <c r="W444" s="504"/>
      <c r="X444" s="504"/>
      <c r="Y444" s="504"/>
      <c r="Z444" s="504"/>
      <c r="AA444" s="504"/>
      <c r="AB444" s="504"/>
      <c r="AC444" s="504"/>
      <c r="AD444" s="504"/>
      <c r="AE444" s="504"/>
      <c r="AF444" s="504"/>
      <c r="AG444" s="504"/>
      <c r="AH444" s="504"/>
      <c r="AI444" s="504"/>
    </row>
    <row r="445" spans="1:35" s="420" customFormat="1" x14ac:dyDescent="0.2">
      <c r="A445" s="531"/>
      <c r="P445" s="504"/>
      <c r="Q445" s="503"/>
      <c r="R445" s="503"/>
      <c r="S445" s="504"/>
      <c r="T445" s="504"/>
      <c r="U445" s="504"/>
      <c r="V445" s="504"/>
      <c r="W445" s="504"/>
      <c r="X445" s="504"/>
      <c r="Y445" s="504"/>
      <c r="Z445" s="504"/>
      <c r="AA445" s="504"/>
      <c r="AB445" s="504"/>
      <c r="AC445" s="504"/>
      <c r="AD445" s="504"/>
      <c r="AE445" s="504"/>
      <c r="AF445" s="504"/>
      <c r="AG445" s="504"/>
      <c r="AH445" s="504"/>
      <c r="AI445" s="504"/>
    </row>
    <row r="446" spans="1:35" s="420" customFormat="1" x14ac:dyDescent="0.2">
      <c r="A446" s="531"/>
      <c r="P446" s="504"/>
      <c r="Q446" s="503"/>
      <c r="R446" s="503"/>
      <c r="S446" s="504"/>
      <c r="T446" s="504"/>
      <c r="U446" s="504"/>
      <c r="V446" s="504"/>
      <c r="W446" s="504"/>
      <c r="X446" s="504"/>
      <c r="Y446" s="504"/>
      <c r="Z446" s="504"/>
      <c r="AA446" s="504"/>
      <c r="AB446" s="504"/>
      <c r="AC446" s="504"/>
      <c r="AD446" s="504"/>
      <c r="AE446" s="504"/>
      <c r="AF446" s="504"/>
      <c r="AG446" s="504"/>
      <c r="AH446" s="504"/>
      <c r="AI446" s="504"/>
    </row>
    <row r="447" spans="1:35" s="420" customFormat="1" x14ac:dyDescent="0.2">
      <c r="A447" s="531"/>
      <c r="P447" s="504"/>
      <c r="Q447" s="503"/>
      <c r="R447" s="503"/>
      <c r="S447" s="504"/>
      <c r="T447" s="504"/>
      <c r="U447" s="504"/>
      <c r="V447" s="504"/>
      <c r="W447" s="504"/>
      <c r="X447" s="504"/>
      <c r="Y447" s="504"/>
      <c r="Z447" s="504"/>
      <c r="AA447" s="504"/>
      <c r="AB447" s="504"/>
      <c r="AC447" s="504"/>
      <c r="AD447" s="504"/>
      <c r="AE447" s="504"/>
      <c r="AF447" s="504"/>
      <c r="AG447" s="504"/>
      <c r="AH447" s="504"/>
      <c r="AI447" s="504"/>
    </row>
    <row r="448" spans="1:35" s="420" customFormat="1" x14ac:dyDescent="0.2">
      <c r="A448" s="531"/>
      <c r="P448" s="504"/>
      <c r="Q448" s="503"/>
      <c r="R448" s="503"/>
      <c r="S448" s="504"/>
      <c r="T448" s="504"/>
      <c r="U448" s="504"/>
      <c r="V448" s="504"/>
      <c r="W448" s="504"/>
      <c r="X448" s="504"/>
      <c r="Y448" s="504"/>
      <c r="Z448" s="504"/>
      <c r="AA448" s="504"/>
      <c r="AB448" s="504"/>
      <c r="AC448" s="504"/>
      <c r="AD448" s="504"/>
      <c r="AE448" s="504"/>
      <c r="AF448" s="504"/>
      <c r="AG448" s="504"/>
      <c r="AH448" s="504"/>
      <c r="AI448" s="504"/>
    </row>
    <row r="449" spans="1:35" s="420" customFormat="1" x14ac:dyDescent="0.2">
      <c r="A449" s="531"/>
      <c r="P449" s="504"/>
      <c r="Q449" s="503"/>
      <c r="R449" s="503"/>
      <c r="S449" s="504"/>
      <c r="T449" s="504"/>
      <c r="U449" s="504"/>
      <c r="V449" s="504"/>
      <c r="W449" s="504"/>
      <c r="X449" s="504"/>
      <c r="Y449" s="504"/>
      <c r="Z449" s="504"/>
      <c r="AA449" s="504"/>
      <c r="AB449" s="504"/>
      <c r="AC449" s="504"/>
      <c r="AD449" s="504"/>
      <c r="AE449" s="504"/>
      <c r="AF449" s="504"/>
      <c r="AG449" s="504"/>
      <c r="AH449" s="504"/>
      <c r="AI449" s="504"/>
    </row>
    <row r="450" spans="1:35" s="420" customFormat="1" x14ac:dyDescent="0.2">
      <c r="A450" s="531"/>
      <c r="P450" s="504"/>
      <c r="Q450" s="503"/>
      <c r="R450" s="503"/>
      <c r="S450" s="504"/>
      <c r="T450" s="504"/>
      <c r="U450" s="504"/>
      <c r="V450" s="504"/>
      <c r="W450" s="504"/>
      <c r="X450" s="504"/>
      <c r="Y450" s="504"/>
      <c r="Z450" s="504"/>
      <c r="AA450" s="504"/>
      <c r="AB450" s="504"/>
      <c r="AC450" s="504"/>
      <c r="AD450" s="504"/>
      <c r="AE450" s="504"/>
      <c r="AF450" s="504"/>
      <c r="AG450" s="504"/>
      <c r="AH450" s="504"/>
      <c r="AI450" s="504"/>
    </row>
    <row r="451" spans="1:35" s="420" customFormat="1" x14ac:dyDescent="0.2">
      <c r="A451" s="531"/>
      <c r="P451" s="504"/>
      <c r="Q451" s="503"/>
      <c r="R451" s="503"/>
      <c r="S451" s="504"/>
      <c r="T451" s="504"/>
      <c r="U451" s="504"/>
      <c r="V451" s="504"/>
      <c r="W451" s="504"/>
      <c r="X451" s="504"/>
      <c r="Y451" s="504"/>
      <c r="Z451" s="504"/>
      <c r="AA451" s="504"/>
      <c r="AB451" s="504"/>
      <c r="AC451" s="504"/>
      <c r="AD451" s="504"/>
      <c r="AE451" s="504"/>
      <c r="AF451" s="504"/>
      <c r="AG451" s="504"/>
      <c r="AH451" s="504"/>
      <c r="AI451" s="504"/>
    </row>
    <row r="452" spans="1:35" s="420" customFormat="1" x14ac:dyDescent="0.2">
      <c r="A452" s="531"/>
      <c r="P452" s="504"/>
      <c r="Q452" s="503"/>
      <c r="R452" s="503"/>
      <c r="S452" s="504"/>
      <c r="T452" s="504"/>
      <c r="U452" s="504"/>
      <c r="V452" s="504"/>
      <c r="W452" s="504"/>
      <c r="X452" s="504"/>
      <c r="Y452" s="504"/>
      <c r="Z452" s="504"/>
      <c r="AA452" s="504"/>
      <c r="AB452" s="504"/>
      <c r="AC452" s="504"/>
      <c r="AD452" s="504"/>
      <c r="AE452" s="504"/>
      <c r="AF452" s="504"/>
      <c r="AG452" s="504"/>
      <c r="AH452" s="504"/>
      <c r="AI452" s="504"/>
    </row>
    <row r="453" spans="1:35" s="420" customFormat="1" x14ac:dyDescent="0.2">
      <c r="A453" s="531"/>
      <c r="P453" s="504"/>
      <c r="Q453" s="503"/>
      <c r="R453" s="503"/>
      <c r="S453" s="504"/>
      <c r="T453" s="504"/>
      <c r="U453" s="504"/>
      <c r="V453" s="504"/>
      <c r="W453" s="504"/>
      <c r="X453" s="504"/>
      <c r="Y453" s="504"/>
      <c r="Z453" s="504"/>
      <c r="AA453" s="504"/>
      <c r="AB453" s="504"/>
      <c r="AC453" s="504"/>
      <c r="AD453" s="504"/>
      <c r="AE453" s="504"/>
      <c r="AF453" s="504"/>
      <c r="AG453" s="504"/>
      <c r="AH453" s="504"/>
      <c r="AI453" s="504"/>
    </row>
    <row r="454" spans="1:35" s="420" customFormat="1" x14ac:dyDescent="0.2">
      <c r="A454" s="531"/>
      <c r="P454" s="504"/>
      <c r="Q454" s="503"/>
      <c r="R454" s="503"/>
      <c r="S454" s="504"/>
      <c r="T454" s="504"/>
      <c r="U454" s="504"/>
      <c r="V454" s="504"/>
      <c r="W454" s="504"/>
      <c r="X454" s="504"/>
      <c r="Y454" s="504"/>
      <c r="Z454" s="504"/>
      <c r="AA454" s="504"/>
      <c r="AB454" s="504"/>
      <c r="AC454" s="504"/>
      <c r="AD454" s="504"/>
      <c r="AE454" s="504"/>
      <c r="AF454" s="504"/>
      <c r="AG454" s="504"/>
      <c r="AH454" s="504"/>
      <c r="AI454" s="504"/>
    </row>
    <row r="455" spans="1:35" s="420" customFormat="1" x14ac:dyDescent="0.2">
      <c r="A455" s="531"/>
      <c r="P455" s="504"/>
      <c r="Q455" s="503"/>
      <c r="R455" s="503"/>
      <c r="S455" s="504"/>
      <c r="T455" s="504"/>
      <c r="U455" s="504"/>
      <c r="V455" s="504"/>
      <c r="W455" s="504"/>
      <c r="X455" s="504"/>
      <c r="Y455" s="504"/>
      <c r="Z455" s="504"/>
      <c r="AA455" s="504"/>
      <c r="AB455" s="504"/>
      <c r="AC455" s="504"/>
      <c r="AD455" s="504"/>
      <c r="AE455" s="504"/>
      <c r="AF455" s="504"/>
      <c r="AG455" s="504"/>
      <c r="AH455" s="504"/>
      <c r="AI455" s="504"/>
    </row>
    <row r="456" spans="1:35" s="420" customFormat="1" x14ac:dyDescent="0.2">
      <c r="A456" s="531"/>
      <c r="P456" s="504"/>
      <c r="Q456" s="503"/>
      <c r="R456" s="503"/>
      <c r="S456" s="504"/>
      <c r="T456" s="504"/>
      <c r="U456" s="504"/>
      <c r="V456" s="504"/>
      <c r="W456" s="504"/>
      <c r="X456" s="504"/>
      <c r="Y456" s="504"/>
      <c r="Z456" s="504"/>
      <c r="AA456" s="504"/>
      <c r="AB456" s="504"/>
      <c r="AC456" s="504"/>
      <c r="AD456" s="504"/>
      <c r="AE456" s="504"/>
      <c r="AF456" s="504"/>
      <c r="AG456" s="504"/>
      <c r="AH456" s="504"/>
      <c r="AI456" s="504"/>
    </row>
    <row r="457" spans="1:35" s="420" customFormat="1" x14ac:dyDescent="0.2">
      <c r="A457" s="531"/>
      <c r="P457" s="504"/>
      <c r="Q457" s="503"/>
      <c r="R457" s="503"/>
      <c r="S457" s="504"/>
      <c r="T457" s="504"/>
      <c r="U457" s="504"/>
      <c r="V457" s="504"/>
      <c r="W457" s="504"/>
      <c r="X457" s="504"/>
      <c r="Y457" s="504"/>
      <c r="Z457" s="504"/>
      <c r="AA457" s="504"/>
      <c r="AB457" s="504"/>
      <c r="AC457" s="504"/>
      <c r="AD457" s="504"/>
      <c r="AE457" s="504"/>
      <c r="AF457" s="504"/>
      <c r="AG457" s="504"/>
      <c r="AH457" s="504"/>
      <c r="AI457" s="504"/>
    </row>
    <row r="458" spans="1:35" s="420" customFormat="1" x14ac:dyDescent="0.2">
      <c r="A458" s="531"/>
      <c r="P458" s="504"/>
      <c r="Q458" s="503"/>
      <c r="R458" s="503"/>
      <c r="S458" s="504"/>
      <c r="T458" s="504"/>
      <c r="U458" s="504"/>
      <c r="V458" s="504"/>
      <c r="W458" s="504"/>
      <c r="X458" s="504"/>
      <c r="Y458" s="504"/>
      <c r="Z458" s="504"/>
      <c r="AA458" s="504"/>
      <c r="AB458" s="504"/>
      <c r="AC458" s="504"/>
      <c r="AD458" s="504"/>
      <c r="AE458" s="504"/>
      <c r="AF458" s="504"/>
      <c r="AG458" s="504"/>
      <c r="AH458" s="504"/>
      <c r="AI458" s="504"/>
    </row>
    <row r="459" spans="1:35" s="420" customFormat="1" x14ac:dyDescent="0.2">
      <c r="A459" s="531"/>
      <c r="P459" s="504"/>
      <c r="Q459" s="503"/>
      <c r="R459" s="503"/>
      <c r="S459" s="504"/>
      <c r="T459" s="504"/>
      <c r="U459" s="504"/>
      <c r="V459" s="504"/>
      <c r="W459" s="504"/>
      <c r="X459" s="504"/>
      <c r="Y459" s="504"/>
      <c r="Z459" s="504"/>
      <c r="AA459" s="504"/>
      <c r="AB459" s="504"/>
      <c r="AC459" s="504"/>
      <c r="AD459" s="504"/>
      <c r="AE459" s="504"/>
      <c r="AF459" s="504"/>
      <c r="AG459" s="504"/>
      <c r="AH459" s="504"/>
      <c r="AI459" s="504"/>
    </row>
    <row r="460" spans="1:35" s="420" customFormat="1" x14ac:dyDescent="0.2">
      <c r="A460" s="531"/>
      <c r="P460" s="504"/>
      <c r="Q460" s="503"/>
      <c r="R460" s="503"/>
      <c r="S460" s="504"/>
      <c r="T460" s="504"/>
      <c r="U460" s="504"/>
      <c r="V460" s="504"/>
      <c r="W460" s="504"/>
      <c r="X460" s="504"/>
      <c r="Y460" s="504"/>
      <c r="Z460" s="504"/>
      <c r="AA460" s="504"/>
      <c r="AB460" s="504"/>
      <c r="AC460" s="504"/>
      <c r="AD460" s="504"/>
      <c r="AE460" s="504"/>
      <c r="AF460" s="504"/>
      <c r="AG460" s="504"/>
      <c r="AH460" s="504"/>
      <c r="AI460" s="504"/>
    </row>
    <row r="461" spans="1:35" s="420" customFormat="1" x14ac:dyDescent="0.2">
      <c r="A461" s="531"/>
      <c r="P461" s="504"/>
      <c r="Q461" s="503"/>
      <c r="R461" s="503"/>
      <c r="S461" s="504"/>
      <c r="T461" s="504"/>
      <c r="U461" s="504"/>
      <c r="V461" s="504"/>
      <c r="W461" s="504"/>
      <c r="X461" s="504"/>
      <c r="Y461" s="504"/>
      <c r="Z461" s="504"/>
      <c r="AA461" s="504"/>
      <c r="AB461" s="504"/>
      <c r="AC461" s="504"/>
      <c r="AD461" s="504"/>
      <c r="AE461" s="504"/>
      <c r="AF461" s="504"/>
      <c r="AG461" s="504"/>
      <c r="AH461" s="504"/>
      <c r="AI461" s="504"/>
    </row>
    <row r="462" spans="1:35" s="420" customFormat="1" x14ac:dyDescent="0.2">
      <c r="A462" s="531"/>
      <c r="P462" s="504"/>
      <c r="Q462" s="503"/>
      <c r="R462" s="503"/>
      <c r="S462" s="504"/>
      <c r="T462" s="504"/>
      <c r="U462" s="504"/>
      <c r="V462" s="504"/>
      <c r="W462" s="504"/>
      <c r="X462" s="504"/>
      <c r="Y462" s="504"/>
      <c r="Z462" s="504"/>
      <c r="AA462" s="504"/>
      <c r="AB462" s="504"/>
      <c r="AC462" s="504"/>
      <c r="AD462" s="504"/>
      <c r="AE462" s="504"/>
      <c r="AF462" s="504"/>
      <c r="AG462" s="504"/>
      <c r="AH462" s="504"/>
      <c r="AI462" s="504"/>
    </row>
    <row r="463" spans="1:35" s="420" customFormat="1" x14ac:dyDescent="0.2">
      <c r="A463" s="531"/>
      <c r="P463" s="504"/>
      <c r="Q463" s="503"/>
      <c r="R463" s="503"/>
      <c r="S463" s="504"/>
      <c r="T463" s="504"/>
      <c r="U463" s="504"/>
      <c r="V463" s="504"/>
      <c r="W463" s="504"/>
      <c r="X463" s="504"/>
      <c r="Y463" s="504"/>
      <c r="Z463" s="504"/>
      <c r="AA463" s="504"/>
      <c r="AB463" s="504"/>
      <c r="AC463" s="504"/>
      <c r="AD463" s="504"/>
      <c r="AE463" s="504"/>
      <c r="AF463" s="504"/>
      <c r="AG463" s="504"/>
      <c r="AH463" s="504"/>
      <c r="AI463" s="504"/>
    </row>
    <row r="464" spans="1:35" s="420" customFormat="1" x14ac:dyDescent="0.2">
      <c r="A464" s="531"/>
      <c r="P464" s="504"/>
      <c r="Q464" s="503"/>
      <c r="R464" s="503"/>
      <c r="S464" s="504"/>
      <c r="T464" s="504"/>
      <c r="U464" s="504"/>
      <c r="V464" s="504"/>
      <c r="W464" s="504"/>
      <c r="X464" s="504"/>
      <c r="Y464" s="504"/>
      <c r="Z464" s="504"/>
      <c r="AA464" s="504"/>
      <c r="AB464" s="504"/>
      <c r="AC464" s="504"/>
      <c r="AD464" s="504"/>
      <c r="AE464" s="504"/>
      <c r="AF464" s="504"/>
      <c r="AG464" s="504"/>
      <c r="AH464" s="504"/>
      <c r="AI464" s="504"/>
    </row>
    <row r="465" spans="1:35" s="420" customFormat="1" x14ac:dyDescent="0.2">
      <c r="A465" s="531"/>
      <c r="P465" s="504"/>
      <c r="Q465" s="503"/>
      <c r="R465" s="503"/>
      <c r="S465" s="504"/>
      <c r="T465" s="504"/>
      <c r="U465" s="504"/>
      <c r="V465" s="504"/>
      <c r="W465" s="504"/>
      <c r="X465" s="504"/>
      <c r="Y465" s="504"/>
      <c r="Z465" s="504"/>
      <c r="AA465" s="504"/>
      <c r="AB465" s="504"/>
      <c r="AC465" s="504"/>
      <c r="AD465" s="504"/>
      <c r="AE465" s="504"/>
      <c r="AF465" s="504"/>
      <c r="AG465" s="504"/>
      <c r="AH465" s="504"/>
      <c r="AI465" s="504"/>
    </row>
    <row r="466" spans="1:35" s="420" customFormat="1" x14ac:dyDescent="0.2">
      <c r="A466" s="531"/>
      <c r="P466" s="504"/>
      <c r="Q466" s="503"/>
      <c r="R466" s="503"/>
      <c r="S466" s="504"/>
      <c r="T466" s="504"/>
      <c r="U466" s="504"/>
      <c r="V466" s="504"/>
      <c r="W466" s="504"/>
      <c r="X466" s="504"/>
      <c r="Y466" s="504"/>
      <c r="Z466" s="504"/>
      <c r="AA466" s="504"/>
      <c r="AB466" s="504"/>
      <c r="AC466" s="504"/>
      <c r="AD466" s="504"/>
      <c r="AE466" s="504"/>
      <c r="AF466" s="504"/>
      <c r="AG466" s="504"/>
      <c r="AH466" s="504"/>
      <c r="AI466" s="504"/>
    </row>
    <row r="467" spans="1:35" s="420" customFormat="1" x14ac:dyDescent="0.2">
      <c r="A467" s="531"/>
      <c r="P467" s="504"/>
      <c r="Q467" s="503"/>
      <c r="R467" s="503"/>
      <c r="S467" s="504"/>
      <c r="T467" s="504"/>
      <c r="U467" s="504"/>
      <c r="V467" s="504"/>
      <c r="W467" s="504"/>
      <c r="X467" s="504"/>
      <c r="Y467" s="504"/>
      <c r="Z467" s="504"/>
      <c r="AA467" s="504"/>
      <c r="AB467" s="504"/>
      <c r="AC467" s="504"/>
      <c r="AD467" s="504"/>
      <c r="AE467" s="504"/>
      <c r="AF467" s="504"/>
      <c r="AG467" s="504"/>
      <c r="AH467" s="504"/>
      <c r="AI467" s="504"/>
    </row>
    <row r="468" spans="1:35" s="420" customFormat="1" x14ac:dyDescent="0.2">
      <c r="A468" s="531"/>
      <c r="P468" s="504"/>
      <c r="Q468" s="503"/>
      <c r="R468" s="503"/>
      <c r="S468" s="504"/>
      <c r="T468" s="504"/>
      <c r="U468" s="504"/>
      <c r="V468" s="504"/>
      <c r="W468" s="504"/>
      <c r="X468" s="504"/>
      <c r="Y468" s="504"/>
      <c r="Z468" s="504"/>
      <c r="AA468" s="504"/>
      <c r="AB468" s="504"/>
      <c r="AC468" s="504"/>
      <c r="AD468" s="504"/>
      <c r="AE468" s="504"/>
      <c r="AF468" s="504"/>
      <c r="AG468" s="504"/>
      <c r="AH468" s="504"/>
      <c r="AI468" s="504"/>
    </row>
    <row r="469" spans="1:35" s="420" customFormat="1" x14ac:dyDescent="0.2">
      <c r="A469" s="531"/>
      <c r="P469" s="504"/>
      <c r="Q469" s="503"/>
      <c r="R469" s="503"/>
      <c r="S469" s="504"/>
      <c r="T469" s="504"/>
      <c r="U469" s="504"/>
      <c r="V469" s="504"/>
      <c r="W469" s="504"/>
      <c r="X469" s="504"/>
      <c r="Y469" s="504"/>
      <c r="Z469" s="504"/>
      <c r="AA469" s="504"/>
      <c r="AB469" s="504"/>
      <c r="AC469" s="504"/>
      <c r="AD469" s="504"/>
      <c r="AE469" s="504"/>
      <c r="AF469" s="504"/>
      <c r="AG469" s="504"/>
      <c r="AH469" s="504"/>
      <c r="AI469" s="504"/>
    </row>
    <row r="470" spans="1:35" s="420" customFormat="1" x14ac:dyDescent="0.2">
      <c r="A470" s="531"/>
      <c r="P470" s="504"/>
      <c r="Q470" s="503"/>
      <c r="R470" s="503"/>
      <c r="S470" s="504"/>
      <c r="T470" s="504"/>
      <c r="U470" s="504"/>
      <c r="V470" s="504"/>
      <c r="W470" s="504"/>
      <c r="X470" s="504"/>
      <c r="Y470" s="504"/>
      <c r="Z470" s="504"/>
      <c r="AA470" s="504"/>
      <c r="AB470" s="504"/>
      <c r="AC470" s="504"/>
      <c r="AD470" s="504"/>
      <c r="AE470" s="504"/>
      <c r="AF470" s="504"/>
      <c r="AG470" s="504"/>
      <c r="AH470" s="504"/>
      <c r="AI470" s="504"/>
    </row>
    <row r="471" spans="1:35" s="420" customFormat="1" x14ac:dyDescent="0.2">
      <c r="A471" s="531"/>
      <c r="P471" s="504"/>
      <c r="Q471" s="503"/>
      <c r="R471" s="503"/>
      <c r="S471" s="504"/>
      <c r="T471" s="504"/>
      <c r="U471" s="504"/>
      <c r="V471" s="504"/>
      <c r="W471" s="504"/>
      <c r="X471" s="504"/>
      <c r="Y471" s="504"/>
      <c r="Z471" s="504"/>
      <c r="AA471" s="504"/>
      <c r="AB471" s="504"/>
      <c r="AC471" s="504"/>
      <c r="AD471" s="504"/>
      <c r="AE471" s="504"/>
      <c r="AF471" s="504"/>
      <c r="AG471" s="504"/>
      <c r="AH471" s="504"/>
      <c r="AI471" s="504"/>
    </row>
    <row r="472" spans="1:35" s="420" customFormat="1" x14ac:dyDescent="0.2">
      <c r="A472" s="531"/>
      <c r="P472" s="504"/>
      <c r="Q472" s="503"/>
      <c r="R472" s="503"/>
      <c r="S472" s="504"/>
      <c r="T472" s="504"/>
      <c r="U472" s="504"/>
      <c r="V472" s="504"/>
      <c r="W472" s="504"/>
      <c r="X472" s="504"/>
      <c r="Y472" s="504"/>
      <c r="Z472" s="504"/>
      <c r="AA472" s="504"/>
      <c r="AB472" s="504"/>
      <c r="AC472" s="504"/>
      <c r="AD472" s="504"/>
      <c r="AE472" s="504"/>
      <c r="AF472" s="504"/>
      <c r="AG472" s="504"/>
      <c r="AH472" s="504"/>
      <c r="AI472" s="504"/>
    </row>
    <row r="473" spans="1:35" s="420" customFormat="1" x14ac:dyDescent="0.2">
      <c r="A473" s="531"/>
      <c r="P473" s="504"/>
      <c r="Q473" s="503"/>
      <c r="R473" s="503"/>
      <c r="S473" s="504"/>
      <c r="T473" s="504"/>
      <c r="U473" s="504"/>
      <c r="V473" s="504"/>
      <c r="W473" s="504"/>
      <c r="X473" s="504"/>
      <c r="Y473" s="504"/>
      <c r="Z473" s="504"/>
      <c r="AA473" s="504"/>
      <c r="AB473" s="504"/>
      <c r="AC473" s="504"/>
      <c r="AD473" s="504"/>
      <c r="AE473" s="504"/>
      <c r="AF473" s="504"/>
      <c r="AG473" s="504"/>
      <c r="AH473" s="504"/>
      <c r="AI473" s="504"/>
    </row>
    <row r="474" spans="1:35" s="420" customFormat="1" x14ac:dyDescent="0.2">
      <c r="A474" s="531"/>
      <c r="P474" s="504"/>
      <c r="Q474" s="503"/>
      <c r="R474" s="503"/>
      <c r="S474" s="504"/>
      <c r="T474" s="504"/>
      <c r="U474" s="504"/>
      <c r="V474" s="504"/>
      <c r="W474" s="504"/>
      <c r="X474" s="504"/>
      <c r="Y474" s="504"/>
      <c r="Z474" s="504"/>
      <c r="AA474" s="504"/>
      <c r="AB474" s="504"/>
      <c r="AC474" s="504"/>
      <c r="AD474" s="504"/>
      <c r="AE474" s="504"/>
      <c r="AF474" s="504"/>
      <c r="AG474" s="504"/>
      <c r="AH474" s="504"/>
      <c r="AI474" s="504"/>
    </row>
    <row r="475" spans="1:35" s="420" customFormat="1" x14ac:dyDescent="0.2">
      <c r="A475" s="531"/>
      <c r="P475" s="504"/>
      <c r="Q475" s="503"/>
      <c r="R475" s="503"/>
      <c r="S475" s="504"/>
      <c r="T475" s="504"/>
      <c r="U475" s="504"/>
      <c r="V475" s="504"/>
      <c r="W475" s="504"/>
      <c r="X475" s="504"/>
      <c r="Y475" s="504"/>
      <c r="Z475" s="504"/>
      <c r="AA475" s="504"/>
      <c r="AB475" s="504"/>
      <c r="AC475" s="504"/>
      <c r="AD475" s="504"/>
      <c r="AE475" s="504"/>
      <c r="AF475" s="504"/>
      <c r="AG475" s="504"/>
      <c r="AH475" s="504"/>
      <c r="AI475" s="504"/>
    </row>
    <row r="476" spans="1:35" s="420" customFormat="1" x14ac:dyDescent="0.2">
      <c r="A476" s="531"/>
      <c r="P476" s="504"/>
      <c r="Q476" s="503"/>
      <c r="R476" s="503"/>
      <c r="S476" s="504"/>
      <c r="T476" s="504"/>
      <c r="U476" s="504"/>
      <c r="V476" s="504"/>
      <c r="W476" s="504"/>
      <c r="X476" s="504"/>
      <c r="Y476" s="504"/>
      <c r="Z476" s="504"/>
      <c r="AA476" s="504"/>
      <c r="AB476" s="504"/>
      <c r="AC476" s="504"/>
      <c r="AD476" s="504"/>
      <c r="AE476" s="504"/>
      <c r="AF476" s="504"/>
      <c r="AG476" s="504"/>
      <c r="AH476" s="504"/>
      <c r="AI476" s="504"/>
    </row>
    <row r="477" spans="1:35" s="420" customFormat="1" x14ac:dyDescent="0.2">
      <c r="A477" s="531"/>
      <c r="P477" s="504"/>
      <c r="Q477" s="503"/>
      <c r="R477" s="503"/>
      <c r="S477" s="504"/>
      <c r="T477" s="504"/>
      <c r="U477" s="504"/>
      <c r="V477" s="504"/>
      <c r="W477" s="504"/>
      <c r="X477" s="504"/>
      <c r="Y477" s="504"/>
      <c r="Z477" s="504"/>
      <c r="AA477" s="504"/>
      <c r="AB477" s="504"/>
      <c r="AC477" s="504"/>
      <c r="AD477" s="504"/>
      <c r="AE477" s="504"/>
      <c r="AF477" s="504"/>
      <c r="AG477" s="504"/>
      <c r="AH477" s="504"/>
      <c r="AI477" s="504"/>
    </row>
    <row r="478" spans="1:35" s="420" customFormat="1" x14ac:dyDescent="0.2">
      <c r="A478" s="531"/>
      <c r="P478" s="504"/>
      <c r="Q478" s="503"/>
      <c r="R478" s="503"/>
      <c r="S478" s="504"/>
      <c r="T478" s="504"/>
      <c r="U478" s="504"/>
      <c r="V478" s="504"/>
      <c r="W478" s="504"/>
      <c r="X478" s="504"/>
      <c r="Y478" s="504"/>
      <c r="Z478" s="504"/>
      <c r="AA478" s="504"/>
      <c r="AB478" s="504"/>
      <c r="AC478" s="504"/>
      <c r="AD478" s="504"/>
      <c r="AE478" s="504"/>
      <c r="AF478" s="504"/>
      <c r="AG478" s="504"/>
      <c r="AH478" s="504"/>
      <c r="AI478" s="504"/>
    </row>
    <row r="479" spans="1:35" s="420" customFormat="1" x14ac:dyDescent="0.2">
      <c r="A479" s="531"/>
      <c r="P479" s="504"/>
      <c r="Q479" s="503"/>
      <c r="R479" s="503"/>
      <c r="S479" s="504"/>
      <c r="T479" s="504"/>
      <c r="U479" s="504"/>
      <c r="V479" s="504"/>
      <c r="W479" s="504"/>
      <c r="X479" s="504"/>
      <c r="Y479" s="504"/>
      <c r="Z479" s="504"/>
      <c r="AA479" s="504"/>
      <c r="AB479" s="504"/>
      <c r="AC479" s="504"/>
      <c r="AD479" s="504"/>
      <c r="AE479" s="504"/>
      <c r="AF479" s="504"/>
      <c r="AG479" s="504"/>
      <c r="AH479" s="504"/>
      <c r="AI479" s="504"/>
    </row>
    <row r="480" spans="1:35" s="420" customFormat="1" x14ac:dyDescent="0.2">
      <c r="A480" s="531"/>
      <c r="P480" s="504"/>
      <c r="Q480" s="503"/>
      <c r="R480" s="503"/>
      <c r="S480" s="504"/>
      <c r="T480" s="504"/>
      <c r="U480" s="504"/>
      <c r="V480" s="504"/>
      <c r="W480" s="504"/>
      <c r="X480" s="504"/>
      <c r="Y480" s="504"/>
      <c r="Z480" s="504"/>
      <c r="AA480" s="504"/>
      <c r="AB480" s="504"/>
      <c r="AC480" s="504"/>
      <c r="AD480" s="504"/>
      <c r="AE480" s="504"/>
      <c r="AF480" s="504"/>
      <c r="AG480" s="504"/>
      <c r="AH480" s="504"/>
      <c r="AI480" s="504"/>
    </row>
    <row r="481" spans="1:35" s="420" customFormat="1" x14ac:dyDescent="0.2">
      <c r="A481" s="531"/>
      <c r="P481" s="504"/>
      <c r="Q481" s="503"/>
      <c r="R481" s="503"/>
      <c r="S481" s="504"/>
      <c r="T481" s="504"/>
      <c r="U481" s="504"/>
      <c r="V481" s="504"/>
      <c r="W481" s="504"/>
      <c r="X481" s="504"/>
      <c r="Y481" s="504"/>
      <c r="Z481" s="504"/>
      <c r="AA481" s="504"/>
      <c r="AB481" s="504"/>
      <c r="AC481" s="504"/>
      <c r="AD481" s="504"/>
      <c r="AE481" s="504"/>
      <c r="AF481" s="504"/>
      <c r="AG481" s="504"/>
      <c r="AH481" s="504"/>
      <c r="AI481" s="504"/>
    </row>
    <row r="482" spans="1:35" s="420" customFormat="1" x14ac:dyDescent="0.2">
      <c r="A482" s="531"/>
      <c r="P482" s="504"/>
      <c r="Q482" s="503"/>
      <c r="R482" s="503"/>
      <c r="S482" s="504"/>
      <c r="T482" s="504"/>
      <c r="U482" s="504"/>
      <c r="V482" s="504"/>
      <c r="W482" s="504"/>
      <c r="X482" s="504"/>
      <c r="Y482" s="504"/>
      <c r="Z482" s="504"/>
      <c r="AA482" s="504"/>
      <c r="AB482" s="504"/>
      <c r="AC482" s="504"/>
      <c r="AD482" s="504"/>
      <c r="AE482" s="504"/>
      <c r="AF482" s="504"/>
      <c r="AG482" s="504"/>
      <c r="AH482" s="504"/>
      <c r="AI482" s="504"/>
    </row>
    <row r="483" spans="1:35" s="420" customFormat="1" x14ac:dyDescent="0.2">
      <c r="A483" s="531"/>
      <c r="P483" s="504"/>
      <c r="Q483" s="503"/>
      <c r="R483" s="503"/>
      <c r="S483" s="504"/>
      <c r="T483" s="504"/>
      <c r="U483" s="504"/>
      <c r="V483" s="504"/>
      <c r="W483" s="504"/>
      <c r="X483" s="504"/>
      <c r="Y483" s="504"/>
      <c r="Z483" s="504"/>
      <c r="AA483" s="504"/>
      <c r="AB483" s="504"/>
      <c r="AC483" s="504"/>
      <c r="AD483" s="504"/>
      <c r="AE483" s="504"/>
      <c r="AF483" s="504"/>
      <c r="AG483" s="504"/>
      <c r="AH483" s="504"/>
      <c r="AI483" s="504"/>
    </row>
    <row r="484" spans="1:35" s="420" customFormat="1" x14ac:dyDescent="0.2">
      <c r="A484" s="531"/>
      <c r="P484" s="504"/>
      <c r="Q484" s="503"/>
      <c r="R484" s="503"/>
      <c r="S484" s="504"/>
      <c r="T484" s="504"/>
      <c r="U484" s="504"/>
      <c r="V484" s="504"/>
      <c r="W484" s="504"/>
      <c r="X484" s="504"/>
      <c r="Y484" s="504"/>
      <c r="Z484" s="504"/>
      <c r="AA484" s="504"/>
      <c r="AB484" s="504"/>
      <c r="AC484" s="504"/>
      <c r="AD484" s="504"/>
      <c r="AE484" s="504"/>
      <c r="AF484" s="504"/>
      <c r="AG484" s="504"/>
      <c r="AH484" s="504"/>
      <c r="AI484" s="504"/>
    </row>
    <row r="485" spans="1:35" s="420" customFormat="1" x14ac:dyDescent="0.2">
      <c r="A485" s="531"/>
      <c r="P485" s="504"/>
      <c r="Q485" s="503"/>
      <c r="R485" s="503"/>
      <c r="S485" s="504"/>
      <c r="T485" s="504"/>
      <c r="U485" s="504"/>
      <c r="V485" s="504"/>
      <c r="W485" s="504"/>
      <c r="X485" s="504"/>
      <c r="Y485" s="504"/>
      <c r="Z485" s="504"/>
      <c r="AA485" s="504"/>
      <c r="AB485" s="504"/>
      <c r="AC485" s="504"/>
      <c r="AD485" s="504"/>
      <c r="AE485" s="504"/>
      <c r="AF485" s="504"/>
      <c r="AG485" s="504"/>
      <c r="AH485" s="504"/>
      <c r="AI485" s="504"/>
    </row>
    <row r="486" spans="1:35" s="420" customFormat="1" x14ac:dyDescent="0.2">
      <c r="A486" s="531"/>
      <c r="P486" s="504"/>
      <c r="Q486" s="503"/>
      <c r="R486" s="503"/>
      <c r="S486" s="504"/>
      <c r="T486" s="504"/>
      <c r="U486" s="504"/>
      <c r="V486" s="504"/>
      <c r="W486" s="504"/>
      <c r="X486" s="504"/>
      <c r="Y486" s="504"/>
      <c r="Z486" s="504"/>
      <c r="AA486" s="504"/>
      <c r="AB486" s="504"/>
      <c r="AC486" s="504"/>
      <c r="AD486" s="504"/>
      <c r="AE486" s="504"/>
      <c r="AF486" s="504"/>
      <c r="AG486" s="504"/>
      <c r="AH486" s="504"/>
      <c r="AI486" s="504"/>
    </row>
    <row r="487" spans="1:35" s="420" customFormat="1" x14ac:dyDescent="0.2">
      <c r="A487" s="531"/>
      <c r="P487" s="504"/>
      <c r="Q487" s="503"/>
      <c r="R487" s="503"/>
      <c r="S487" s="504"/>
      <c r="T487" s="504"/>
      <c r="U487" s="504"/>
      <c r="V487" s="504"/>
      <c r="W487" s="504"/>
      <c r="X487" s="504"/>
      <c r="Y487" s="504"/>
      <c r="Z487" s="504"/>
      <c r="AA487" s="504"/>
      <c r="AB487" s="504"/>
      <c r="AC487" s="504"/>
      <c r="AD487" s="504"/>
      <c r="AE487" s="504"/>
      <c r="AF487" s="504"/>
      <c r="AG487" s="504"/>
      <c r="AH487" s="504"/>
      <c r="AI487" s="504"/>
    </row>
    <row r="488" spans="1:35" s="420" customFormat="1" x14ac:dyDescent="0.2">
      <c r="A488" s="531"/>
      <c r="P488" s="504"/>
      <c r="Q488" s="503"/>
      <c r="R488" s="503"/>
      <c r="S488" s="504"/>
      <c r="T488" s="504"/>
      <c r="U488" s="504"/>
      <c r="V488" s="504"/>
      <c r="W488" s="504"/>
      <c r="X488" s="504"/>
      <c r="Y488" s="504"/>
      <c r="Z488" s="504"/>
      <c r="AA488" s="504"/>
      <c r="AB488" s="504"/>
      <c r="AC488" s="504"/>
      <c r="AD488" s="504"/>
      <c r="AE488" s="504"/>
      <c r="AF488" s="504"/>
      <c r="AG488" s="504"/>
      <c r="AH488" s="504"/>
      <c r="AI488" s="504"/>
    </row>
    <row r="489" spans="1:35" s="420" customFormat="1" x14ac:dyDescent="0.2">
      <c r="A489" s="531"/>
      <c r="P489" s="504"/>
      <c r="Q489" s="503"/>
      <c r="R489" s="503"/>
      <c r="S489" s="504"/>
      <c r="T489" s="504"/>
      <c r="U489" s="504"/>
      <c r="V489" s="504"/>
      <c r="W489" s="504"/>
      <c r="X489" s="504"/>
      <c r="Y489" s="504"/>
      <c r="Z489" s="504"/>
      <c r="AA489" s="504"/>
      <c r="AB489" s="504"/>
      <c r="AC489" s="504"/>
      <c r="AD489" s="504"/>
      <c r="AE489" s="504"/>
      <c r="AF489" s="504"/>
      <c r="AG489" s="504"/>
      <c r="AH489" s="504"/>
      <c r="AI489" s="504"/>
    </row>
    <row r="490" spans="1:35" s="420" customFormat="1" x14ac:dyDescent="0.2">
      <c r="A490" s="531"/>
      <c r="P490" s="504"/>
      <c r="Q490" s="503"/>
      <c r="R490" s="503"/>
      <c r="S490" s="504"/>
      <c r="T490" s="504"/>
      <c r="U490" s="504"/>
      <c r="V490" s="504"/>
      <c r="W490" s="504"/>
      <c r="X490" s="504"/>
      <c r="Y490" s="504"/>
      <c r="Z490" s="504"/>
      <c r="AA490" s="504"/>
      <c r="AB490" s="504"/>
      <c r="AC490" s="504"/>
      <c r="AD490" s="504"/>
      <c r="AE490" s="504"/>
      <c r="AF490" s="504"/>
      <c r="AG490" s="504"/>
      <c r="AH490" s="504"/>
      <c r="AI490" s="504"/>
    </row>
    <row r="491" spans="1:35" s="420" customFormat="1" x14ac:dyDescent="0.2">
      <c r="A491" s="531"/>
      <c r="P491" s="504"/>
      <c r="Q491" s="503"/>
      <c r="R491" s="503"/>
      <c r="S491" s="504"/>
      <c r="T491" s="504"/>
      <c r="U491" s="504"/>
      <c r="V491" s="504"/>
      <c r="W491" s="504"/>
      <c r="X491" s="504"/>
      <c r="Y491" s="504"/>
      <c r="Z491" s="504"/>
      <c r="AA491" s="504"/>
      <c r="AB491" s="504"/>
      <c r="AC491" s="504"/>
      <c r="AD491" s="504"/>
      <c r="AE491" s="504"/>
      <c r="AF491" s="504"/>
      <c r="AG491" s="504"/>
      <c r="AH491" s="504"/>
      <c r="AI491" s="504"/>
    </row>
    <row r="492" spans="1:35" s="420" customFormat="1" x14ac:dyDescent="0.2">
      <c r="A492" s="531"/>
      <c r="P492" s="504"/>
      <c r="Q492" s="503"/>
      <c r="R492" s="503"/>
      <c r="S492" s="504"/>
      <c r="T492" s="504"/>
      <c r="U492" s="504"/>
      <c r="V492" s="504"/>
      <c r="W492" s="504"/>
      <c r="X492" s="504"/>
      <c r="Y492" s="504"/>
      <c r="Z492" s="504"/>
      <c r="AA492" s="504"/>
      <c r="AB492" s="504"/>
      <c r="AC492" s="504"/>
      <c r="AD492" s="504"/>
      <c r="AE492" s="504"/>
      <c r="AF492" s="504"/>
      <c r="AG492" s="504"/>
      <c r="AH492" s="504"/>
      <c r="AI492" s="504"/>
    </row>
    <row r="493" spans="1:35" s="420" customFormat="1" x14ac:dyDescent="0.2">
      <c r="A493" s="531"/>
      <c r="P493" s="504"/>
      <c r="Q493" s="503"/>
      <c r="R493" s="503"/>
      <c r="S493" s="504"/>
      <c r="T493" s="504"/>
      <c r="U493" s="504"/>
      <c r="V493" s="504"/>
      <c r="W493" s="504"/>
      <c r="X493" s="504"/>
      <c r="Y493" s="504"/>
      <c r="Z493" s="504"/>
      <c r="AA493" s="504"/>
      <c r="AB493" s="504"/>
      <c r="AC493" s="504"/>
      <c r="AD493" s="504"/>
      <c r="AE493" s="504"/>
      <c r="AF493" s="504"/>
      <c r="AG493" s="504"/>
      <c r="AH493" s="504"/>
      <c r="AI493" s="504"/>
    </row>
    <row r="494" spans="1:35" s="420" customFormat="1" x14ac:dyDescent="0.2">
      <c r="A494" s="531"/>
      <c r="P494" s="504"/>
      <c r="Q494" s="503"/>
      <c r="R494" s="503"/>
      <c r="S494" s="504"/>
      <c r="T494" s="504"/>
      <c r="U494" s="504"/>
      <c r="V494" s="504"/>
      <c r="W494" s="504"/>
      <c r="X494" s="504"/>
      <c r="Y494" s="504"/>
      <c r="Z494" s="504"/>
      <c r="AA494" s="504"/>
      <c r="AB494" s="504"/>
      <c r="AC494" s="504"/>
      <c r="AD494" s="504"/>
      <c r="AE494" s="504"/>
      <c r="AF494" s="504"/>
      <c r="AG494" s="504"/>
      <c r="AH494" s="504"/>
      <c r="AI494" s="504"/>
    </row>
    <row r="495" spans="1:35" s="420" customFormat="1" x14ac:dyDescent="0.2">
      <c r="A495" s="531"/>
      <c r="P495" s="504"/>
      <c r="Q495" s="503"/>
      <c r="R495" s="503"/>
      <c r="S495" s="504"/>
      <c r="T495" s="504"/>
      <c r="U495" s="504"/>
      <c r="V495" s="504"/>
      <c r="W495" s="504"/>
      <c r="X495" s="504"/>
      <c r="Y495" s="504"/>
      <c r="Z495" s="504"/>
      <c r="AA495" s="504"/>
      <c r="AB495" s="504"/>
      <c r="AC495" s="504"/>
      <c r="AD495" s="504"/>
      <c r="AE495" s="504"/>
      <c r="AF495" s="504"/>
      <c r="AG495" s="504"/>
      <c r="AH495" s="504"/>
      <c r="AI495" s="504"/>
    </row>
    <row r="496" spans="1:35" s="420" customFormat="1" x14ac:dyDescent="0.2">
      <c r="A496" s="531"/>
      <c r="P496" s="504"/>
      <c r="Q496" s="503"/>
      <c r="R496" s="503"/>
      <c r="S496" s="504"/>
      <c r="T496" s="504"/>
      <c r="U496" s="504"/>
      <c r="V496" s="504"/>
      <c r="W496" s="504"/>
      <c r="X496" s="504"/>
      <c r="Y496" s="504"/>
      <c r="Z496" s="504"/>
      <c r="AA496" s="504"/>
      <c r="AB496" s="504"/>
      <c r="AC496" s="504"/>
      <c r="AD496" s="504"/>
      <c r="AE496" s="504"/>
      <c r="AF496" s="504"/>
      <c r="AG496" s="504"/>
      <c r="AH496" s="504"/>
      <c r="AI496" s="504"/>
    </row>
    <row r="497" spans="1:35" s="420" customFormat="1" x14ac:dyDescent="0.2">
      <c r="A497" s="531"/>
      <c r="P497" s="504"/>
      <c r="Q497" s="503"/>
      <c r="R497" s="503"/>
      <c r="S497" s="504"/>
      <c r="T497" s="504"/>
      <c r="U497" s="504"/>
      <c r="V497" s="504"/>
      <c r="W497" s="504"/>
      <c r="X497" s="504"/>
      <c r="Y497" s="504"/>
      <c r="Z497" s="504"/>
      <c r="AA497" s="504"/>
      <c r="AB497" s="504"/>
      <c r="AC497" s="504"/>
      <c r="AD497" s="504"/>
      <c r="AE497" s="504"/>
      <c r="AF497" s="504"/>
      <c r="AG497" s="504"/>
      <c r="AH497" s="504"/>
      <c r="AI497" s="504"/>
    </row>
    <row r="498" spans="1:35" s="420" customFormat="1" x14ac:dyDescent="0.2">
      <c r="A498" s="531"/>
      <c r="P498" s="504"/>
      <c r="Q498" s="503"/>
      <c r="R498" s="503"/>
      <c r="S498" s="504"/>
      <c r="T498" s="504"/>
      <c r="U498" s="504"/>
      <c r="V498" s="504"/>
      <c r="W498" s="504"/>
      <c r="X498" s="504"/>
      <c r="Y498" s="504"/>
      <c r="Z498" s="504"/>
      <c r="AA498" s="504"/>
      <c r="AB498" s="504"/>
      <c r="AC498" s="504"/>
      <c r="AD498" s="504"/>
      <c r="AE498" s="504"/>
      <c r="AF498" s="504"/>
      <c r="AG498" s="504"/>
      <c r="AH498" s="504"/>
      <c r="AI498" s="504"/>
    </row>
    <row r="499" spans="1:35" s="420" customFormat="1" x14ac:dyDescent="0.2">
      <c r="A499" s="531"/>
      <c r="P499" s="504"/>
      <c r="Q499" s="503"/>
      <c r="R499" s="503"/>
      <c r="S499" s="504"/>
      <c r="T499" s="504"/>
      <c r="U499" s="504"/>
      <c r="V499" s="504"/>
      <c r="W499" s="504"/>
      <c r="X499" s="504"/>
      <c r="Y499" s="504"/>
      <c r="Z499" s="504"/>
      <c r="AA499" s="504"/>
      <c r="AB499" s="504"/>
      <c r="AC499" s="504"/>
      <c r="AD499" s="504"/>
      <c r="AE499" s="504"/>
      <c r="AF499" s="504"/>
      <c r="AG499" s="504"/>
      <c r="AH499" s="504"/>
      <c r="AI499" s="504"/>
    </row>
    <row r="500" spans="1:35" s="420" customFormat="1" x14ac:dyDescent="0.2">
      <c r="A500" s="531"/>
      <c r="P500" s="504"/>
      <c r="Q500" s="503"/>
      <c r="R500" s="503"/>
      <c r="S500" s="504"/>
      <c r="T500" s="504"/>
      <c r="U500" s="504"/>
      <c r="V500" s="504"/>
      <c r="W500" s="504"/>
      <c r="X500" s="504"/>
      <c r="Y500" s="504"/>
      <c r="Z500" s="504"/>
      <c r="AA500" s="504"/>
      <c r="AB500" s="504"/>
      <c r="AC500" s="504"/>
      <c r="AD500" s="504"/>
      <c r="AE500" s="504"/>
      <c r="AF500" s="504"/>
      <c r="AG500" s="504"/>
      <c r="AH500" s="504"/>
      <c r="AI500" s="504"/>
    </row>
    <row r="501" spans="1:35" s="420" customFormat="1" x14ac:dyDescent="0.2">
      <c r="A501" s="531"/>
      <c r="P501" s="504"/>
      <c r="Q501" s="503"/>
      <c r="R501" s="503"/>
      <c r="S501" s="504"/>
      <c r="T501" s="504"/>
      <c r="U501" s="504"/>
      <c r="V501" s="504"/>
      <c r="W501" s="504"/>
      <c r="X501" s="504"/>
      <c r="Y501" s="504"/>
      <c r="Z501" s="504"/>
      <c r="AA501" s="504"/>
      <c r="AB501" s="504"/>
      <c r="AC501" s="504"/>
      <c r="AD501" s="504"/>
      <c r="AE501" s="504"/>
      <c r="AF501" s="504"/>
      <c r="AG501" s="504"/>
      <c r="AH501" s="504"/>
      <c r="AI501" s="504"/>
    </row>
    <row r="502" spans="1:35" s="420" customFormat="1" x14ac:dyDescent="0.2">
      <c r="A502" s="531"/>
      <c r="P502" s="504"/>
      <c r="Q502" s="503"/>
      <c r="R502" s="503"/>
      <c r="S502" s="504"/>
      <c r="T502" s="504"/>
      <c r="U502" s="504"/>
      <c r="V502" s="504"/>
      <c r="W502" s="504"/>
      <c r="X502" s="504"/>
      <c r="Y502" s="504"/>
      <c r="Z502" s="504"/>
      <c r="AA502" s="504"/>
      <c r="AB502" s="504"/>
      <c r="AC502" s="504"/>
      <c r="AD502" s="504"/>
      <c r="AE502" s="504"/>
      <c r="AF502" s="504"/>
      <c r="AG502" s="504"/>
      <c r="AH502" s="504"/>
      <c r="AI502" s="504"/>
    </row>
    <row r="503" spans="1:35" s="420" customFormat="1" x14ac:dyDescent="0.2">
      <c r="A503" s="531"/>
      <c r="P503" s="504"/>
      <c r="Q503" s="503"/>
      <c r="R503" s="503"/>
      <c r="S503" s="504"/>
      <c r="T503" s="504"/>
      <c r="U503" s="504"/>
      <c r="V503" s="504"/>
      <c r="W503" s="504"/>
      <c r="X503" s="504"/>
      <c r="Y503" s="504"/>
      <c r="Z503" s="504"/>
      <c r="AA503" s="504"/>
      <c r="AB503" s="504"/>
      <c r="AC503" s="504"/>
      <c r="AD503" s="504"/>
      <c r="AE503" s="504"/>
      <c r="AF503" s="504"/>
      <c r="AG503" s="504"/>
      <c r="AH503" s="504"/>
      <c r="AI503" s="504"/>
    </row>
    <row r="504" spans="1:35" s="420" customFormat="1" x14ac:dyDescent="0.2">
      <c r="A504" s="531"/>
      <c r="P504" s="504"/>
      <c r="Q504" s="503"/>
      <c r="R504" s="503"/>
      <c r="S504" s="504"/>
      <c r="T504" s="504"/>
      <c r="U504" s="504"/>
      <c r="V504" s="504"/>
      <c r="W504" s="504"/>
      <c r="X504" s="504"/>
      <c r="Y504" s="504"/>
      <c r="Z504" s="504"/>
      <c r="AA504" s="504"/>
      <c r="AB504" s="504"/>
      <c r="AC504" s="504"/>
      <c r="AD504" s="504"/>
      <c r="AE504" s="504"/>
      <c r="AF504" s="504"/>
      <c r="AG504" s="504"/>
      <c r="AH504" s="504"/>
      <c r="AI504" s="504"/>
    </row>
    <row r="505" spans="1:35" s="420" customFormat="1" x14ac:dyDescent="0.2">
      <c r="A505" s="531"/>
      <c r="P505" s="504"/>
      <c r="Q505" s="503"/>
      <c r="R505" s="503"/>
      <c r="S505" s="504"/>
      <c r="T505" s="504"/>
      <c r="U505" s="504"/>
      <c r="V505" s="504"/>
      <c r="W505" s="504"/>
      <c r="X505" s="504"/>
      <c r="Y505" s="504"/>
      <c r="Z505" s="504"/>
      <c r="AA505" s="504"/>
      <c r="AB505" s="504"/>
      <c r="AC505" s="504"/>
      <c r="AD505" s="504"/>
      <c r="AE505" s="504"/>
      <c r="AF505" s="504"/>
      <c r="AG505" s="504"/>
      <c r="AH505" s="504"/>
      <c r="AI505" s="504"/>
    </row>
    <row r="506" spans="1:35" s="420" customFormat="1" x14ac:dyDescent="0.2">
      <c r="A506" s="531"/>
      <c r="P506" s="504"/>
      <c r="Q506" s="503"/>
      <c r="R506" s="503"/>
      <c r="S506" s="504"/>
      <c r="T506" s="504"/>
      <c r="U506" s="504"/>
      <c r="V506" s="504"/>
      <c r="W506" s="504"/>
      <c r="X506" s="504"/>
      <c r="Y506" s="504"/>
      <c r="Z506" s="504"/>
      <c r="AA506" s="504"/>
      <c r="AB506" s="504"/>
      <c r="AC506" s="504"/>
      <c r="AD506" s="504"/>
      <c r="AE506" s="504"/>
      <c r="AF506" s="504"/>
      <c r="AG506" s="504"/>
      <c r="AH506" s="504"/>
      <c r="AI506" s="504"/>
    </row>
    <row r="507" spans="1:35" s="420" customFormat="1" x14ac:dyDescent="0.2">
      <c r="A507" s="531"/>
      <c r="P507" s="504"/>
      <c r="Q507" s="503"/>
      <c r="R507" s="503"/>
      <c r="S507" s="504"/>
      <c r="T507" s="504"/>
      <c r="U507" s="504"/>
      <c r="V507" s="504"/>
      <c r="W507" s="504"/>
      <c r="X507" s="504"/>
      <c r="Y507" s="504"/>
      <c r="Z507" s="504"/>
      <c r="AA507" s="504"/>
      <c r="AB507" s="504"/>
      <c r="AC507" s="504"/>
      <c r="AD507" s="504"/>
      <c r="AE507" s="504"/>
      <c r="AF507" s="504"/>
      <c r="AG507" s="504"/>
      <c r="AH507" s="504"/>
      <c r="AI507" s="504"/>
    </row>
    <row r="508" spans="1:35" s="420" customFormat="1" x14ac:dyDescent="0.2">
      <c r="A508" s="531"/>
      <c r="P508" s="504"/>
      <c r="Q508" s="503"/>
      <c r="R508" s="503"/>
      <c r="S508" s="504"/>
      <c r="T508" s="504"/>
      <c r="U508" s="504"/>
      <c r="V508" s="504"/>
      <c r="W508" s="504"/>
      <c r="X508" s="504"/>
      <c r="Y508" s="504"/>
      <c r="Z508" s="504"/>
      <c r="AA508" s="504"/>
      <c r="AB508" s="504"/>
      <c r="AC508" s="504"/>
      <c r="AD508" s="504"/>
      <c r="AE508" s="504"/>
      <c r="AF508" s="504"/>
      <c r="AG508" s="504"/>
      <c r="AH508" s="504"/>
      <c r="AI508" s="504"/>
    </row>
    <row r="509" spans="1:35" s="420" customFormat="1" x14ac:dyDescent="0.2">
      <c r="A509" s="531"/>
      <c r="P509" s="504"/>
      <c r="Q509" s="503"/>
      <c r="R509" s="503"/>
      <c r="S509" s="504"/>
      <c r="T509" s="504"/>
      <c r="U509" s="504"/>
      <c r="V509" s="504"/>
      <c r="W509" s="504"/>
      <c r="X509" s="504"/>
      <c r="Y509" s="504"/>
      <c r="Z509" s="504"/>
      <c r="AA509" s="504"/>
      <c r="AB509" s="504"/>
      <c r="AC509" s="504"/>
      <c r="AD509" s="504"/>
      <c r="AE509" s="504"/>
      <c r="AF509" s="504"/>
      <c r="AG509" s="504"/>
      <c r="AH509" s="504"/>
      <c r="AI509" s="504"/>
    </row>
    <row r="510" spans="1:35" s="420" customFormat="1" x14ac:dyDescent="0.2">
      <c r="A510" s="531"/>
      <c r="P510" s="504"/>
      <c r="Q510" s="503"/>
      <c r="R510" s="503"/>
      <c r="S510" s="504"/>
      <c r="T510" s="504"/>
      <c r="U510" s="504"/>
      <c r="V510" s="504"/>
      <c r="W510" s="504"/>
      <c r="X510" s="504"/>
      <c r="Y510" s="504"/>
      <c r="Z510" s="504"/>
      <c r="AA510" s="504"/>
      <c r="AB510" s="504"/>
      <c r="AC510" s="504"/>
      <c r="AD510" s="504"/>
      <c r="AE510" s="504"/>
      <c r="AF510" s="504"/>
      <c r="AG510" s="504"/>
      <c r="AH510" s="504"/>
      <c r="AI510" s="504"/>
    </row>
    <row r="511" spans="1:35" s="420" customFormat="1" x14ac:dyDescent="0.2">
      <c r="A511" s="531"/>
      <c r="P511" s="504"/>
      <c r="Q511" s="503"/>
      <c r="R511" s="503"/>
      <c r="S511" s="504"/>
      <c r="T511" s="504"/>
      <c r="U511" s="504"/>
      <c r="V511" s="504"/>
      <c r="W511" s="504"/>
      <c r="X511" s="504"/>
      <c r="Y511" s="504"/>
      <c r="Z511" s="504"/>
      <c r="AA511" s="504"/>
      <c r="AB511" s="504"/>
      <c r="AC511" s="504"/>
      <c r="AD511" s="504"/>
      <c r="AE511" s="504"/>
      <c r="AF511" s="504"/>
      <c r="AG511" s="504"/>
      <c r="AH511" s="504"/>
      <c r="AI511" s="504"/>
    </row>
    <row r="512" spans="1:35" s="420" customFormat="1" x14ac:dyDescent="0.2">
      <c r="A512" s="531"/>
      <c r="P512" s="504"/>
      <c r="Q512" s="503"/>
      <c r="R512" s="503"/>
      <c r="S512" s="504"/>
      <c r="T512" s="504"/>
      <c r="U512" s="504"/>
      <c r="V512" s="504"/>
      <c r="W512" s="504"/>
      <c r="X512" s="504"/>
      <c r="Y512" s="504"/>
      <c r="Z512" s="504"/>
      <c r="AA512" s="504"/>
      <c r="AB512" s="504"/>
      <c r="AC512" s="504"/>
      <c r="AD512" s="504"/>
      <c r="AE512" s="504"/>
      <c r="AF512" s="504"/>
      <c r="AG512" s="504"/>
      <c r="AH512" s="504"/>
      <c r="AI512" s="504"/>
    </row>
    <row r="513" spans="1:35" s="420" customFormat="1" x14ac:dyDescent="0.2">
      <c r="A513" s="531"/>
      <c r="P513" s="504"/>
      <c r="Q513" s="503"/>
      <c r="R513" s="503"/>
      <c r="S513" s="504"/>
      <c r="T513" s="504"/>
      <c r="U513" s="504"/>
      <c r="V513" s="504"/>
      <c r="W513" s="504"/>
      <c r="X513" s="504"/>
      <c r="Y513" s="504"/>
      <c r="Z513" s="504"/>
      <c r="AA513" s="504"/>
      <c r="AB513" s="504"/>
      <c r="AC513" s="504"/>
      <c r="AD513" s="504"/>
      <c r="AE513" s="504"/>
      <c r="AF513" s="504"/>
      <c r="AG513" s="504"/>
      <c r="AH513" s="504"/>
      <c r="AI513" s="504"/>
    </row>
    <row r="514" spans="1:35" s="420" customFormat="1" x14ac:dyDescent="0.2">
      <c r="A514" s="531"/>
      <c r="P514" s="504"/>
      <c r="Q514" s="503"/>
      <c r="R514" s="503"/>
      <c r="S514" s="504"/>
      <c r="T514" s="504"/>
      <c r="U514" s="504"/>
      <c r="V514" s="504"/>
      <c r="W514" s="504"/>
      <c r="X514" s="504"/>
      <c r="Y514" s="504"/>
      <c r="Z514" s="504"/>
      <c r="AA514" s="504"/>
      <c r="AB514" s="504"/>
      <c r="AC514" s="504"/>
      <c r="AD514" s="504"/>
      <c r="AE514" s="504"/>
      <c r="AF514" s="504"/>
      <c r="AG514" s="504"/>
      <c r="AH514" s="504"/>
      <c r="AI514" s="504"/>
    </row>
    <row r="515" spans="1:35" s="420" customFormat="1" x14ac:dyDescent="0.2">
      <c r="A515" s="531"/>
      <c r="P515" s="504"/>
      <c r="Q515" s="503"/>
      <c r="R515" s="503"/>
      <c r="S515" s="504"/>
      <c r="T515" s="504"/>
      <c r="U515" s="504"/>
      <c r="V515" s="504"/>
      <c r="W515" s="504"/>
      <c r="X515" s="504"/>
      <c r="Y515" s="504"/>
      <c r="Z515" s="504"/>
      <c r="AA515" s="504"/>
      <c r="AB515" s="504"/>
      <c r="AC515" s="504"/>
      <c r="AD515" s="504"/>
      <c r="AE515" s="504"/>
      <c r="AF515" s="504"/>
      <c r="AG515" s="504"/>
      <c r="AH515" s="504"/>
      <c r="AI515" s="504"/>
    </row>
    <row r="516" spans="1:35" s="420" customFormat="1" x14ac:dyDescent="0.2">
      <c r="A516" s="531"/>
      <c r="P516" s="504"/>
      <c r="Q516" s="503"/>
      <c r="R516" s="503"/>
      <c r="S516" s="504"/>
      <c r="T516" s="504"/>
      <c r="U516" s="504"/>
      <c r="V516" s="504"/>
      <c r="W516" s="504"/>
      <c r="X516" s="504"/>
      <c r="Y516" s="504"/>
      <c r="Z516" s="504"/>
      <c r="AA516" s="504"/>
      <c r="AB516" s="504"/>
      <c r="AC516" s="504"/>
      <c r="AD516" s="504"/>
      <c r="AE516" s="504"/>
      <c r="AF516" s="504"/>
      <c r="AG516" s="504"/>
      <c r="AH516" s="504"/>
      <c r="AI516" s="504"/>
    </row>
    <row r="517" spans="1:35" s="420" customFormat="1" x14ac:dyDescent="0.2">
      <c r="A517" s="531"/>
      <c r="P517" s="504"/>
      <c r="Q517" s="503"/>
      <c r="R517" s="503"/>
      <c r="S517" s="504"/>
      <c r="T517" s="504"/>
      <c r="U517" s="504"/>
      <c r="V517" s="504"/>
      <c r="W517" s="504"/>
      <c r="X517" s="504"/>
      <c r="Y517" s="504"/>
      <c r="Z517" s="504"/>
      <c r="AA517" s="504"/>
      <c r="AB517" s="504"/>
      <c r="AC517" s="504"/>
      <c r="AD517" s="504"/>
      <c r="AE517" s="504"/>
      <c r="AF517" s="504"/>
      <c r="AG517" s="504"/>
      <c r="AH517" s="504"/>
      <c r="AI517" s="504"/>
    </row>
    <row r="518" spans="1:35" s="420" customFormat="1" x14ac:dyDescent="0.2">
      <c r="A518" s="531"/>
      <c r="P518" s="504"/>
      <c r="Q518" s="503"/>
      <c r="R518" s="503"/>
      <c r="S518" s="504"/>
      <c r="T518" s="504"/>
      <c r="U518" s="504"/>
      <c r="V518" s="504"/>
      <c r="W518" s="504"/>
      <c r="X518" s="504"/>
      <c r="Y518" s="504"/>
      <c r="Z518" s="504"/>
      <c r="AA518" s="504"/>
      <c r="AB518" s="504"/>
      <c r="AC518" s="504"/>
      <c r="AD518" s="504"/>
      <c r="AE518" s="504"/>
      <c r="AF518" s="504"/>
      <c r="AG518" s="504"/>
      <c r="AH518" s="504"/>
      <c r="AI518" s="504"/>
    </row>
    <row r="519" spans="1:35" s="420" customFormat="1" x14ac:dyDescent="0.2">
      <c r="A519" s="531"/>
      <c r="P519" s="504"/>
      <c r="Q519" s="503"/>
      <c r="R519" s="503"/>
      <c r="S519" s="504"/>
      <c r="T519" s="504"/>
      <c r="U519" s="504"/>
      <c r="V519" s="504"/>
      <c r="W519" s="504"/>
      <c r="X519" s="504"/>
      <c r="Y519" s="504"/>
      <c r="Z519" s="504"/>
      <c r="AA519" s="504"/>
      <c r="AB519" s="504"/>
      <c r="AC519" s="504"/>
      <c r="AD519" s="504"/>
      <c r="AE519" s="504"/>
      <c r="AF519" s="504"/>
      <c r="AG519" s="504"/>
      <c r="AH519" s="504"/>
      <c r="AI519" s="504"/>
    </row>
    <row r="520" spans="1:35" s="420" customFormat="1" x14ac:dyDescent="0.2">
      <c r="A520" s="531"/>
      <c r="P520" s="504"/>
      <c r="Q520" s="503"/>
      <c r="R520" s="503"/>
      <c r="S520" s="504"/>
      <c r="T520" s="504"/>
      <c r="U520" s="504"/>
      <c r="V520" s="504"/>
      <c r="W520" s="504"/>
      <c r="X520" s="504"/>
      <c r="Y520" s="504"/>
      <c r="Z520" s="504"/>
      <c r="AA520" s="504"/>
      <c r="AB520" s="504"/>
      <c r="AC520" s="504"/>
      <c r="AD520" s="504"/>
      <c r="AE520" s="504"/>
      <c r="AF520" s="504"/>
      <c r="AG520" s="504"/>
      <c r="AH520" s="504"/>
      <c r="AI520" s="504"/>
    </row>
    <row r="521" spans="1:35" s="420" customFormat="1" x14ac:dyDescent="0.2">
      <c r="A521" s="531"/>
      <c r="P521" s="504"/>
      <c r="Q521" s="503"/>
      <c r="R521" s="503"/>
      <c r="S521" s="504"/>
      <c r="T521" s="504"/>
      <c r="U521" s="504"/>
      <c r="V521" s="504"/>
      <c r="W521" s="504"/>
      <c r="X521" s="504"/>
      <c r="Y521" s="504"/>
      <c r="Z521" s="504"/>
      <c r="AA521" s="504"/>
      <c r="AB521" s="504"/>
      <c r="AC521" s="504"/>
      <c r="AD521" s="504"/>
      <c r="AE521" s="504"/>
      <c r="AF521" s="504"/>
      <c r="AG521" s="504"/>
      <c r="AH521" s="504"/>
      <c r="AI521" s="504"/>
    </row>
    <row r="522" spans="1:35" s="420" customFormat="1" x14ac:dyDescent="0.2">
      <c r="A522" s="531"/>
      <c r="P522" s="504"/>
      <c r="Q522" s="503"/>
      <c r="R522" s="503"/>
      <c r="S522" s="504"/>
      <c r="T522" s="504"/>
      <c r="U522" s="504"/>
      <c r="V522" s="504"/>
      <c r="W522" s="504"/>
      <c r="X522" s="504"/>
      <c r="Y522" s="504"/>
      <c r="Z522" s="504"/>
      <c r="AA522" s="504"/>
      <c r="AB522" s="504"/>
      <c r="AC522" s="504"/>
      <c r="AD522" s="504"/>
      <c r="AE522" s="504"/>
      <c r="AF522" s="504"/>
      <c r="AG522" s="504"/>
      <c r="AH522" s="504"/>
      <c r="AI522" s="504"/>
    </row>
    <row r="523" spans="1:35" s="420" customFormat="1" x14ac:dyDescent="0.2">
      <c r="A523" s="531"/>
      <c r="P523" s="504"/>
      <c r="Q523" s="503"/>
      <c r="R523" s="503"/>
      <c r="S523" s="504"/>
      <c r="T523" s="504"/>
      <c r="U523" s="504"/>
      <c r="V523" s="504"/>
      <c r="W523" s="504"/>
      <c r="X523" s="504"/>
      <c r="Y523" s="504"/>
      <c r="Z523" s="504"/>
      <c r="AA523" s="504"/>
      <c r="AB523" s="504"/>
      <c r="AC523" s="504"/>
      <c r="AD523" s="504"/>
      <c r="AE523" s="504"/>
      <c r="AF523" s="504"/>
      <c r="AG523" s="504"/>
      <c r="AH523" s="504"/>
      <c r="AI523" s="504"/>
    </row>
    <row r="524" spans="1:35" s="420" customFormat="1" x14ac:dyDescent="0.2">
      <c r="A524" s="531"/>
      <c r="P524" s="504"/>
      <c r="Q524" s="503"/>
      <c r="R524" s="503"/>
      <c r="S524" s="504"/>
      <c r="T524" s="504"/>
      <c r="U524" s="504"/>
      <c r="V524" s="504"/>
      <c r="W524" s="504"/>
      <c r="X524" s="504"/>
      <c r="Y524" s="504"/>
      <c r="Z524" s="504"/>
      <c r="AA524" s="504"/>
      <c r="AB524" s="504"/>
      <c r="AC524" s="504"/>
      <c r="AD524" s="504"/>
      <c r="AE524" s="504"/>
      <c r="AF524" s="504"/>
      <c r="AG524" s="504"/>
      <c r="AH524" s="504"/>
      <c r="AI524" s="504"/>
    </row>
    <row r="525" spans="1:35" s="420" customFormat="1" x14ac:dyDescent="0.2">
      <c r="A525" s="531"/>
      <c r="P525" s="504"/>
      <c r="Q525" s="503"/>
      <c r="R525" s="503"/>
      <c r="S525" s="504"/>
      <c r="T525" s="504"/>
      <c r="U525" s="504"/>
      <c r="V525" s="504"/>
      <c r="W525" s="504"/>
      <c r="X525" s="504"/>
      <c r="Y525" s="504"/>
      <c r="Z525" s="504"/>
      <c r="AA525" s="504"/>
      <c r="AB525" s="504"/>
      <c r="AC525" s="504"/>
      <c r="AD525" s="504"/>
      <c r="AE525" s="504"/>
      <c r="AF525" s="504"/>
      <c r="AG525" s="504"/>
      <c r="AH525" s="504"/>
      <c r="AI525" s="504"/>
    </row>
    <row r="526" spans="1:35" s="420" customFormat="1" x14ac:dyDescent="0.2">
      <c r="A526" s="531"/>
      <c r="P526" s="504"/>
      <c r="Q526" s="503"/>
      <c r="R526" s="503"/>
      <c r="S526" s="504"/>
      <c r="T526" s="504"/>
      <c r="U526" s="504"/>
      <c r="V526" s="504"/>
      <c r="W526" s="504"/>
      <c r="X526" s="504"/>
      <c r="Y526" s="504"/>
      <c r="Z526" s="504"/>
      <c r="AA526" s="504"/>
      <c r="AB526" s="504"/>
      <c r="AC526" s="504"/>
      <c r="AD526" s="504"/>
      <c r="AE526" s="504"/>
      <c r="AF526" s="504"/>
      <c r="AG526" s="504"/>
      <c r="AH526" s="504"/>
      <c r="AI526" s="504"/>
    </row>
    <row r="527" spans="1:35" s="420" customFormat="1" x14ac:dyDescent="0.2">
      <c r="A527" s="531"/>
      <c r="P527" s="504"/>
      <c r="Q527" s="503"/>
      <c r="R527" s="503"/>
      <c r="S527" s="504"/>
      <c r="T527" s="504"/>
      <c r="U527" s="504"/>
      <c r="V527" s="504"/>
      <c r="W527" s="504"/>
      <c r="X527" s="504"/>
      <c r="Y527" s="504"/>
      <c r="Z527" s="504"/>
      <c r="AA527" s="504"/>
      <c r="AB527" s="504"/>
      <c r="AC527" s="504"/>
      <c r="AD527" s="504"/>
      <c r="AE527" s="504"/>
      <c r="AF527" s="504"/>
      <c r="AG527" s="504"/>
      <c r="AH527" s="504"/>
      <c r="AI527" s="504"/>
    </row>
    <row r="528" spans="1:35" s="420" customFormat="1" x14ac:dyDescent="0.2">
      <c r="A528" s="531"/>
      <c r="P528" s="504"/>
      <c r="Q528" s="503"/>
      <c r="R528" s="503"/>
      <c r="S528" s="504"/>
      <c r="T528" s="504"/>
      <c r="U528" s="504"/>
      <c r="V528" s="504"/>
      <c r="W528" s="504"/>
      <c r="X528" s="504"/>
      <c r="Y528" s="504"/>
      <c r="Z528" s="504"/>
      <c r="AA528" s="504"/>
      <c r="AB528" s="504"/>
      <c r="AC528" s="504"/>
      <c r="AD528" s="504"/>
      <c r="AE528" s="504"/>
      <c r="AF528" s="504"/>
      <c r="AG528" s="504"/>
      <c r="AH528" s="504"/>
      <c r="AI528" s="504"/>
    </row>
    <row r="529" spans="1:35" s="420" customFormat="1" x14ac:dyDescent="0.2">
      <c r="A529" s="531"/>
      <c r="P529" s="504"/>
      <c r="Q529" s="503"/>
      <c r="R529" s="503"/>
      <c r="S529" s="504"/>
      <c r="T529" s="504"/>
      <c r="U529" s="504"/>
      <c r="V529" s="504"/>
      <c r="W529" s="504"/>
      <c r="X529" s="504"/>
      <c r="Y529" s="504"/>
      <c r="Z529" s="504"/>
      <c r="AA529" s="504"/>
      <c r="AB529" s="504"/>
      <c r="AC529" s="504"/>
      <c r="AD529" s="504"/>
      <c r="AE529" s="504"/>
      <c r="AF529" s="504"/>
      <c r="AG529" s="504"/>
      <c r="AH529" s="504"/>
      <c r="AI529" s="504"/>
    </row>
    <row r="530" spans="1:35" s="420" customFormat="1" x14ac:dyDescent="0.2">
      <c r="A530" s="531"/>
      <c r="P530" s="504"/>
      <c r="Q530" s="503"/>
      <c r="R530" s="503"/>
      <c r="S530" s="504"/>
      <c r="T530" s="504"/>
      <c r="U530" s="504"/>
      <c r="V530" s="504"/>
      <c r="W530" s="504"/>
      <c r="X530" s="504"/>
      <c r="Y530" s="504"/>
      <c r="Z530" s="504"/>
      <c r="AA530" s="504"/>
      <c r="AB530" s="504"/>
      <c r="AC530" s="504"/>
      <c r="AD530" s="504"/>
      <c r="AE530" s="504"/>
      <c r="AF530" s="504"/>
      <c r="AG530" s="504"/>
      <c r="AH530" s="504"/>
      <c r="AI530" s="504"/>
    </row>
    <row r="531" spans="1:35" s="420" customFormat="1" x14ac:dyDescent="0.2">
      <c r="A531" s="531"/>
      <c r="P531" s="504"/>
      <c r="Q531" s="503"/>
      <c r="R531" s="503"/>
      <c r="S531" s="504"/>
      <c r="T531" s="504"/>
      <c r="U531" s="504"/>
      <c r="V531" s="504"/>
      <c r="W531" s="504"/>
      <c r="X531" s="504"/>
      <c r="Y531" s="504"/>
      <c r="Z531" s="504"/>
      <c r="AA531" s="504"/>
      <c r="AB531" s="504"/>
      <c r="AC531" s="504"/>
      <c r="AD531" s="504"/>
      <c r="AE531" s="504"/>
      <c r="AF531" s="504"/>
      <c r="AG531" s="504"/>
      <c r="AH531" s="504"/>
      <c r="AI531" s="504"/>
    </row>
    <row r="532" spans="1:35" s="420" customFormat="1" x14ac:dyDescent="0.2">
      <c r="A532" s="531"/>
      <c r="P532" s="504"/>
      <c r="Q532" s="503"/>
      <c r="R532" s="503"/>
      <c r="S532" s="504"/>
      <c r="T532" s="504"/>
      <c r="U532" s="504"/>
      <c r="V532" s="504"/>
      <c r="W532" s="504"/>
      <c r="X532" s="504"/>
      <c r="Y532" s="504"/>
      <c r="Z532" s="504"/>
      <c r="AA532" s="504"/>
      <c r="AB532" s="504"/>
      <c r="AC532" s="504"/>
      <c r="AD532" s="504"/>
      <c r="AE532" s="504"/>
      <c r="AF532" s="504"/>
      <c r="AG532" s="504"/>
      <c r="AH532" s="504"/>
      <c r="AI532" s="504"/>
    </row>
    <row r="533" spans="1:35" s="420" customFormat="1" x14ac:dyDescent="0.2">
      <c r="A533" s="531"/>
      <c r="P533" s="504"/>
      <c r="Q533" s="503"/>
      <c r="R533" s="503"/>
      <c r="S533" s="504"/>
      <c r="T533" s="504"/>
      <c r="U533" s="504"/>
      <c r="V533" s="504"/>
      <c r="W533" s="504"/>
      <c r="X533" s="504"/>
      <c r="Y533" s="504"/>
      <c r="Z533" s="504"/>
      <c r="AA533" s="504"/>
      <c r="AB533" s="504"/>
      <c r="AC533" s="504"/>
      <c r="AD533" s="504"/>
      <c r="AE533" s="504"/>
      <c r="AF533" s="504"/>
      <c r="AG533" s="504"/>
      <c r="AH533" s="504"/>
      <c r="AI533" s="504"/>
    </row>
    <row r="534" spans="1:35" s="420" customFormat="1" x14ac:dyDescent="0.2">
      <c r="A534" s="531"/>
      <c r="P534" s="504"/>
      <c r="Q534" s="503"/>
      <c r="R534" s="503"/>
      <c r="S534" s="504"/>
      <c r="T534" s="504"/>
      <c r="U534" s="504"/>
      <c r="V534" s="504"/>
      <c r="W534" s="504"/>
      <c r="X534" s="504"/>
      <c r="Y534" s="504"/>
      <c r="Z534" s="504"/>
      <c r="AA534" s="504"/>
      <c r="AB534" s="504"/>
      <c r="AC534" s="504"/>
      <c r="AD534" s="504"/>
      <c r="AE534" s="504"/>
      <c r="AF534" s="504"/>
      <c r="AG534" s="504"/>
      <c r="AH534" s="504"/>
      <c r="AI534" s="504"/>
    </row>
    <row r="535" spans="1:35" s="420" customFormat="1" x14ac:dyDescent="0.2">
      <c r="A535" s="531"/>
      <c r="P535" s="504"/>
      <c r="Q535" s="503"/>
      <c r="R535" s="503"/>
      <c r="S535" s="504"/>
      <c r="T535" s="504"/>
      <c r="U535" s="504"/>
      <c r="V535" s="504"/>
      <c r="W535" s="504"/>
      <c r="X535" s="504"/>
      <c r="Y535" s="504"/>
      <c r="Z535" s="504"/>
      <c r="AA535" s="504"/>
      <c r="AB535" s="504"/>
      <c r="AC535" s="504"/>
      <c r="AD535" s="504"/>
      <c r="AE535" s="504"/>
      <c r="AF535" s="504"/>
      <c r="AG535" s="504"/>
      <c r="AH535" s="504"/>
      <c r="AI535" s="504"/>
    </row>
    <row r="536" spans="1:35" s="420" customFormat="1" x14ac:dyDescent="0.2">
      <c r="A536" s="531"/>
      <c r="P536" s="504"/>
      <c r="Q536" s="503"/>
      <c r="R536" s="503"/>
      <c r="S536" s="504"/>
      <c r="T536" s="504"/>
      <c r="U536" s="504"/>
      <c r="V536" s="504"/>
      <c r="W536" s="504"/>
      <c r="X536" s="504"/>
      <c r="Y536" s="504"/>
      <c r="Z536" s="504"/>
      <c r="AA536" s="504"/>
      <c r="AB536" s="504"/>
      <c r="AC536" s="504"/>
      <c r="AD536" s="504"/>
      <c r="AE536" s="504"/>
      <c r="AF536" s="504"/>
      <c r="AG536" s="504"/>
      <c r="AH536" s="504"/>
      <c r="AI536" s="504"/>
    </row>
    <row r="537" spans="1:35" s="420" customFormat="1" x14ac:dyDescent="0.2">
      <c r="A537" s="531"/>
      <c r="P537" s="504"/>
      <c r="Q537" s="503"/>
      <c r="R537" s="503"/>
      <c r="S537" s="504"/>
      <c r="T537" s="504"/>
      <c r="U537" s="504"/>
      <c r="V537" s="504"/>
      <c r="W537" s="504"/>
      <c r="X537" s="504"/>
      <c r="Y537" s="504"/>
      <c r="Z537" s="504"/>
      <c r="AA537" s="504"/>
      <c r="AB537" s="504"/>
      <c r="AC537" s="504"/>
      <c r="AD537" s="504"/>
      <c r="AE537" s="504"/>
      <c r="AF537" s="504"/>
      <c r="AG537" s="504"/>
      <c r="AH537" s="504"/>
      <c r="AI537" s="504"/>
    </row>
    <row r="538" spans="1:35" s="420" customFormat="1" x14ac:dyDescent="0.2">
      <c r="A538" s="531"/>
      <c r="P538" s="504"/>
      <c r="Q538" s="503"/>
      <c r="R538" s="503"/>
      <c r="S538" s="504"/>
      <c r="T538" s="504"/>
      <c r="U538" s="504"/>
      <c r="V538" s="504"/>
      <c r="W538" s="504"/>
      <c r="X538" s="504"/>
      <c r="Y538" s="504"/>
      <c r="Z538" s="504"/>
      <c r="AA538" s="504"/>
      <c r="AB538" s="504"/>
      <c r="AC538" s="504"/>
      <c r="AD538" s="504"/>
      <c r="AE538" s="504"/>
      <c r="AF538" s="504"/>
      <c r="AG538" s="504"/>
      <c r="AH538" s="504"/>
      <c r="AI538" s="504"/>
    </row>
    <row r="539" spans="1:35" s="420" customFormat="1" x14ac:dyDescent="0.2">
      <c r="A539" s="531"/>
      <c r="P539" s="504"/>
      <c r="Q539" s="503"/>
      <c r="R539" s="503"/>
      <c r="S539" s="504"/>
      <c r="T539" s="504"/>
      <c r="U539" s="504"/>
      <c r="V539" s="504"/>
      <c r="W539" s="504"/>
      <c r="X539" s="504"/>
      <c r="Y539" s="504"/>
      <c r="Z539" s="504"/>
      <c r="AA539" s="504"/>
      <c r="AB539" s="504"/>
      <c r="AC539" s="504"/>
      <c r="AD539" s="504"/>
      <c r="AE539" s="504"/>
      <c r="AF539" s="504"/>
      <c r="AG539" s="504"/>
      <c r="AH539" s="504"/>
      <c r="AI539" s="504"/>
    </row>
    <row r="540" spans="1:35" s="420" customFormat="1" x14ac:dyDescent="0.2">
      <c r="A540" s="531"/>
      <c r="P540" s="504"/>
      <c r="Q540" s="503"/>
      <c r="R540" s="503"/>
      <c r="S540" s="504"/>
      <c r="T540" s="504"/>
      <c r="U540" s="504"/>
      <c r="V540" s="504"/>
      <c r="W540" s="504"/>
      <c r="X540" s="504"/>
      <c r="Y540" s="504"/>
      <c r="Z540" s="504"/>
      <c r="AA540" s="504"/>
      <c r="AB540" s="504"/>
      <c r="AC540" s="504"/>
      <c r="AD540" s="504"/>
      <c r="AE540" s="504"/>
      <c r="AF540" s="504"/>
      <c r="AG540" s="504"/>
      <c r="AH540" s="504"/>
      <c r="AI540" s="504"/>
    </row>
    <row r="541" spans="1:35" s="420" customFormat="1" x14ac:dyDescent="0.2">
      <c r="A541" s="531"/>
      <c r="P541" s="504"/>
      <c r="Q541" s="503"/>
      <c r="R541" s="503"/>
      <c r="S541" s="504"/>
      <c r="T541" s="504"/>
      <c r="U541" s="504"/>
      <c r="V541" s="504"/>
      <c r="W541" s="504"/>
      <c r="X541" s="504"/>
      <c r="Y541" s="504"/>
      <c r="Z541" s="504"/>
      <c r="AA541" s="504"/>
      <c r="AB541" s="504"/>
      <c r="AC541" s="504"/>
      <c r="AD541" s="504"/>
      <c r="AE541" s="504"/>
      <c r="AF541" s="504"/>
      <c r="AG541" s="504"/>
      <c r="AH541" s="504"/>
      <c r="AI541" s="504"/>
    </row>
    <row r="542" spans="1:35" s="420" customFormat="1" x14ac:dyDescent="0.2">
      <c r="A542" s="531"/>
      <c r="P542" s="504"/>
      <c r="Q542" s="503"/>
      <c r="R542" s="503"/>
      <c r="S542" s="504"/>
      <c r="T542" s="504"/>
      <c r="U542" s="504"/>
      <c r="V542" s="504"/>
      <c r="W542" s="504"/>
      <c r="X542" s="504"/>
      <c r="Y542" s="504"/>
      <c r="Z542" s="504"/>
      <c r="AA542" s="504"/>
      <c r="AB542" s="504"/>
      <c r="AC542" s="504"/>
      <c r="AD542" s="504"/>
      <c r="AE542" s="504"/>
      <c r="AF542" s="504"/>
      <c r="AG542" s="504"/>
      <c r="AH542" s="504"/>
      <c r="AI542" s="504"/>
    </row>
    <row r="543" spans="1:35" s="420" customFormat="1" x14ac:dyDescent="0.2">
      <c r="A543" s="531"/>
      <c r="P543" s="504"/>
      <c r="Q543" s="503"/>
      <c r="R543" s="503"/>
      <c r="S543" s="504"/>
      <c r="T543" s="504"/>
      <c r="U543" s="504"/>
      <c r="V543" s="504"/>
      <c r="W543" s="504"/>
      <c r="X543" s="504"/>
      <c r="Y543" s="504"/>
      <c r="Z543" s="504"/>
      <c r="AA543" s="504"/>
      <c r="AB543" s="504"/>
      <c r="AC543" s="504"/>
      <c r="AD543" s="504"/>
      <c r="AE543" s="504"/>
      <c r="AF543" s="504"/>
      <c r="AG543" s="504"/>
      <c r="AH543" s="504"/>
      <c r="AI543" s="504"/>
    </row>
    <row r="544" spans="1:35" s="420" customFormat="1" x14ac:dyDescent="0.2">
      <c r="A544" s="531"/>
      <c r="P544" s="504"/>
      <c r="Q544" s="503"/>
      <c r="R544" s="503"/>
      <c r="S544" s="504"/>
      <c r="T544" s="504"/>
      <c r="U544" s="504"/>
      <c r="V544" s="504"/>
      <c r="W544" s="504"/>
      <c r="X544" s="504"/>
      <c r="Y544" s="504"/>
      <c r="Z544" s="504"/>
      <c r="AA544" s="504"/>
      <c r="AB544" s="504"/>
      <c r="AC544" s="504"/>
      <c r="AD544" s="504"/>
      <c r="AE544" s="504"/>
      <c r="AF544" s="504"/>
      <c r="AG544" s="504"/>
      <c r="AH544" s="504"/>
      <c r="AI544" s="504"/>
    </row>
    <row r="545" spans="1:35" s="420" customFormat="1" x14ac:dyDescent="0.2">
      <c r="A545" s="531"/>
      <c r="P545" s="504"/>
      <c r="Q545" s="503"/>
      <c r="R545" s="503"/>
      <c r="S545" s="504"/>
      <c r="T545" s="504"/>
      <c r="U545" s="504"/>
      <c r="V545" s="504"/>
      <c r="W545" s="504"/>
      <c r="X545" s="504"/>
      <c r="Y545" s="504"/>
      <c r="Z545" s="504"/>
      <c r="AA545" s="504"/>
      <c r="AB545" s="504"/>
      <c r="AC545" s="504"/>
      <c r="AD545" s="504"/>
      <c r="AE545" s="504"/>
      <c r="AF545" s="504"/>
      <c r="AG545" s="504"/>
      <c r="AH545" s="504"/>
      <c r="AI545" s="504"/>
    </row>
    <row r="546" spans="1:35" s="420" customFormat="1" x14ac:dyDescent="0.2">
      <c r="A546" s="531"/>
      <c r="P546" s="504"/>
      <c r="Q546" s="503"/>
      <c r="R546" s="503"/>
      <c r="S546" s="504"/>
      <c r="T546" s="504"/>
      <c r="U546" s="504"/>
      <c r="V546" s="504"/>
      <c r="W546" s="504"/>
      <c r="X546" s="504"/>
      <c r="Y546" s="504"/>
      <c r="Z546" s="504"/>
      <c r="AA546" s="504"/>
      <c r="AB546" s="504"/>
      <c r="AC546" s="504"/>
      <c r="AD546" s="504"/>
      <c r="AE546" s="504"/>
      <c r="AF546" s="504"/>
      <c r="AG546" s="504"/>
      <c r="AH546" s="504"/>
      <c r="AI546" s="504"/>
    </row>
    <row r="547" spans="1:35" s="420" customFormat="1" x14ac:dyDescent="0.2">
      <c r="A547" s="531"/>
      <c r="P547" s="504"/>
      <c r="Q547" s="503"/>
      <c r="R547" s="503"/>
      <c r="S547" s="504"/>
      <c r="T547" s="504"/>
      <c r="U547" s="504"/>
      <c r="V547" s="504"/>
      <c r="W547" s="504"/>
      <c r="X547" s="504"/>
      <c r="Y547" s="504"/>
      <c r="Z547" s="504"/>
      <c r="AA547" s="504"/>
      <c r="AB547" s="504"/>
      <c r="AC547" s="504"/>
      <c r="AD547" s="504"/>
      <c r="AE547" s="504"/>
      <c r="AF547" s="504"/>
      <c r="AG547" s="504"/>
      <c r="AH547" s="504"/>
      <c r="AI547" s="504"/>
    </row>
    <row r="548" spans="1:35" s="420" customFormat="1" x14ac:dyDescent="0.2">
      <c r="A548" s="531"/>
      <c r="P548" s="504"/>
      <c r="Q548" s="503"/>
      <c r="R548" s="503"/>
      <c r="S548" s="504"/>
      <c r="T548" s="504"/>
      <c r="U548" s="504"/>
      <c r="V548" s="504"/>
      <c r="W548" s="504"/>
      <c r="X548" s="504"/>
      <c r="Y548" s="504"/>
      <c r="Z548" s="504"/>
      <c r="AA548" s="504"/>
      <c r="AB548" s="504"/>
      <c r="AC548" s="504"/>
      <c r="AD548" s="504"/>
      <c r="AE548" s="504"/>
      <c r="AF548" s="504"/>
      <c r="AG548" s="504"/>
      <c r="AH548" s="504"/>
      <c r="AI548" s="504"/>
    </row>
    <row r="549" spans="1:35" s="420" customFormat="1" x14ac:dyDescent="0.2">
      <c r="A549" s="531"/>
      <c r="P549" s="504"/>
      <c r="Q549" s="503"/>
      <c r="R549" s="503"/>
      <c r="S549" s="504"/>
      <c r="T549" s="504"/>
      <c r="U549" s="504"/>
      <c r="V549" s="504"/>
      <c r="W549" s="504"/>
      <c r="X549" s="504"/>
      <c r="Y549" s="504"/>
      <c r="Z549" s="504"/>
      <c r="AA549" s="504"/>
      <c r="AB549" s="504"/>
      <c r="AC549" s="504"/>
      <c r="AD549" s="504"/>
      <c r="AE549" s="504"/>
      <c r="AF549" s="504"/>
      <c r="AG549" s="504"/>
      <c r="AH549" s="504"/>
      <c r="AI549" s="504"/>
    </row>
    <row r="550" spans="1:35" s="420" customFormat="1" x14ac:dyDescent="0.2">
      <c r="A550" s="531"/>
      <c r="P550" s="504"/>
      <c r="Q550" s="503"/>
      <c r="R550" s="503"/>
      <c r="S550" s="504"/>
      <c r="T550" s="504"/>
      <c r="U550" s="504"/>
      <c r="V550" s="504"/>
      <c r="W550" s="504"/>
      <c r="X550" s="504"/>
      <c r="Y550" s="504"/>
      <c r="Z550" s="504"/>
      <c r="AA550" s="504"/>
      <c r="AB550" s="504"/>
      <c r="AC550" s="504"/>
      <c r="AD550" s="504"/>
      <c r="AE550" s="504"/>
      <c r="AF550" s="504"/>
      <c r="AG550" s="504"/>
      <c r="AH550" s="504"/>
      <c r="AI550" s="504"/>
    </row>
    <row r="551" spans="1:35" s="420" customFormat="1" x14ac:dyDescent="0.2">
      <c r="A551" s="531"/>
      <c r="P551" s="504"/>
      <c r="Q551" s="503"/>
      <c r="R551" s="503"/>
      <c r="S551" s="504"/>
      <c r="T551" s="504"/>
      <c r="U551" s="504"/>
      <c r="V551" s="504"/>
      <c r="W551" s="504"/>
      <c r="X551" s="504"/>
      <c r="Y551" s="504"/>
      <c r="Z551" s="504"/>
      <c r="AA551" s="504"/>
      <c r="AB551" s="504"/>
      <c r="AC551" s="504"/>
      <c r="AD551" s="504"/>
      <c r="AE551" s="504"/>
      <c r="AF551" s="504"/>
      <c r="AG551" s="504"/>
      <c r="AH551" s="504"/>
      <c r="AI551" s="504"/>
    </row>
    <row r="552" spans="1:35" s="420" customFormat="1" x14ac:dyDescent="0.2">
      <c r="A552" s="531"/>
      <c r="P552" s="504"/>
      <c r="Q552" s="503"/>
      <c r="R552" s="503"/>
      <c r="S552" s="504"/>
      <c r="T552" s="504"/>
      <c r="U552" s="504"/>
      <c r="V552" s="504"/>
      <c r="W552" s="504"/>
      <c r="X552" s="504"/>
      <c r="Y552" s="504"/>
      <c r="Z552" s="504"/>
      <c r="AA552" s="504"/>
      <c r="AB552" s="504"/>
      <c r="AC552" s="504"/>
      <c r="AD552" s="504"/>
      <c r="AE552" s="504"/>
      <c r="AF552" s="504"/>
      <c r="AG552" s="504"/>
      <c r="AH552" s="504"/>
      <c r="AI552" s="504"/>
    </row>
    <row r="553" spans="1:35" s="420" customFormat="1" x14ac:dyDescent="0.2">
      <c r="A553" s="531"/>
      <c r="P553" s="504"/>
      <c r="Q553" s="503"/>
      <c r="R553" s="503"/>
      <c r="S553" s="504"/>
      <c r="T553" s="504"/>
      <c r="U553" s="504"/>
      <c r="V553" s="504"/>
      <c r="W553" s="504"/>
      <c r="X553" s="504"/>
      <c r="Y553" s="504"/>
      <c r="Z553" s="504"/>
      <c r="AA553" s="504"/>
      <c r="AB553" s="504"/>
      <c r="AC553" s="504"/>
      <c r="AD553" s="504"/>
      <c r="AE553" s="504"/>
      <c r="AF553" s="504"/>
      <c r="AG553" s="504"/>
      <c r="AH553" s="504"/>
      <c r="AI553" s="504"/>
    </row>
    <row r="554" spans="1:35" s="420" customFormat="1" x14ac:dyDescent="0.2">
      <c r="A554" s="531"/>
      <c r="P554" s="504"/>
      <c r="Q554" s="503"/>
      <c r="R554" s="503"/>
      <c r="S554" s="504"/>
      <c r="T554" s="504"/>
      <c r="U554" s="504"/>
      <c r="V554" s="504"/>
      <c r="W554" s="504"/>
      <c r="X554" s="504"/>
      <c r="Y554" s="504"/>
      <c r="Z554" s="504"/>
      <c r="AA554" s="504"/>
      <c r="AB554" s="504"/>
      <c r="AC554" s="504"/>
      <c r="AD554" s="504"/>
      <c r="AE554" s="504"/>
      <c r="AF554" s="504"/>
      <c r="AG554" s="504"/>
      <c r="AH554" s="504"/>
      <c r="AI554" s="504"/>
    </row>
    <row r="555" spans="1:35" s="420" customFormat="1" x14ac:dyDescent="0.2">
      <c r="A555" s="531"/>
      <c r="P555" s="504"/>
      <c r="Q555" s="503"/>
      <c r="R555" s="503"/>
      <c r="S555" s="504"/>
      <c r="T555" s="504"/>
      <c r="U555" s="504"/>
      <c r="V555" s="504"/>
      <c r="W555" s="504"/>
      <c r="X555" s="504"/>
      <c r="Y555" s="504"/>
      <c r="Z555" s="504"/>
      <c r="AA555" s="504"/>
      <c r="AB555" s="504"/>
      <c r="AC555" s="504"/>
      <c r="AD555" s="504"/>
      <c r="AE555" s="504"/>
      <c r="AF555" s="504"/>
      <c r="AG555" s="504"/>
      <c r="AH555" s="504"/>
      <c r="AI555" s="504"/>
    </row>
    <row r="556" spans="1:35" s="420" customFormat="1" x14ac:dyDescent="0.2">
      <c r="A556" s="531"/>
      <c r="P556" s="504"/>
      <c r="Q556" s="503"/>
      <c r="R556" s="503"/>
      <c r="S556" s="504"/>
      <c r="T556" s="504"/>
      <c r="U556" s="504"/>
      <c r="V556" s="504"/>
      <c r="W556" s="504"/>
      <c r="X556" s="504"/>
      <c r="Y556" s="504"/>
      <c r="Z556" s="504"/>
      <c r="AA556" s="504"/>
      <c r="AB556" s="504"/>
      <c r="AC556" s="504"/>
      <c r="AD556" s="504"/>
      <c r="AE556" s="504"/>
      <c r="AF556" s="504"/>
      <c r="AG556" s="504"/>
      <c r="AH556" s="504"/>
      <c r="AI556" s="504"/>
    </row>
    <row r="557" spans="1:35" s="420" customFormat="1" x14ac:dyDescent="0.2">
      <c r="A557" s="531"/>
      <c r="P557" s="504"/>
      <c r="Q557" s="503"/>
      <c r="R557" s="503"/>
      <c r="S557" s="504"/>
      <c r="T557" s="504"/>
      <c r="U557" s="504"/>
      <c r="V557" s="504"/>
      <c r="W557" s="504"/>
      <c r="X557" s="504"/>
      <c r="Y557" s="504"/>
      <c r="Z557" s="504"/>
      <c r="AA557" s="504"/>
      <c r="AB557" s="504"/>
      <c r="AC557" s="504"/>
      <c r="AD557" s="504"/>
      <c r="AE557" s="504"/>
      <c r="AF557" s="504"/>
      <c r="AG557" s="504"/>
      <c r="AH557" s="504"/>
      <c r="AI557" s="504"/>
    </row>
    <row r="558" spans="1:35" s="420" customFormat="1" x14ac:dyDescent="0.2">
      <c r="A558" s="531"/>
      <c r="P558" s="504"/>
      <c r="Q558" s="503"/>
      <c r="R558" s="503"/>
      <c r="S558" s="504"/>
      <c r="T558" s="504"/>
      <c r="U558" s="504"/>
      <c r="V558" s="504"/>
      <c r="W558" s="504"/>
      <c r="X558" s="504"/>
      <c r="Y558" s="504"/>
      <c r="Z558" s="504"/>
      <c r="AA558" s="504"/>
      <c r="AB558" s="504"/>
      <c r="AC558" s="504"/>
      <c r="AD558" s="504"/>
      <c r="AE558" s="504"/>
      <c r="AF558" s="504"/>
      <c r="AG558" s="504"/>
      <c r="AH558" s="504"/>
      <c r="AI558" s="504"/>
    </row>
    <row r="559" spans="1:35" s="420" customFormat="1" x14ac:dyDescent="0.2">
      <c r="A559" s="531"/>
      <c r="P559" s="504"/>
      <c r="Q559" s="503"/>
      <c r="R559" s="503"/>
      <c r="S559" s="504"/>
      <c r="T559" s="504"/>
      <c r="U559" s="504"/>
      <c r="V559" s="504"/>
      <c r="W559" s="504"/>
      <c r="X559" s="504"/>
      <c r="Y559" s="504"/>
      <c r="Z559" s="504"/>
      <c r="AA559" s="504"/>
      <c r="AB559" s="504"/>
      <c r="AC559" s="504"/>
      <c r="AD559" s="504"/>
      <c r="AE559" s="504"/>
      <c r="AF559" s="504"/>
      <c r="AG559" s="504"/>
      <c r="AH559" s="504"/>
      <c r="AI559" s="504"/>
    </row>
    <row r="560" spans="1:35" s="420" customFormat="1" x14ac:dyDescent="0.2">
      <c r="A560" s="531"/>
      <c r="P560" s="504"/>
      <c r="Q560" s="503"/>
      <c r="R560" s="503"/>
      <c r="S560" s="504"/>
      <c r="T560" s="504"/>
      <c r="U560" s="504"/>
      <c r="V560" s="504"/>
      <c r="W560" s="504"/>
      <c r="X560" s="504"/>
      <c r="Y560" s="504"/>
      <c r="Z560" s="504"/>
      <c r="AA560" s="504"/>
      <c r="AB560" s="504"/>
      <c r="AC560" s="504"/>
      <c r="AD560" s="504"/>
      <c r="AE560" s="504"/>
      <c r="AF560" s="504"/>
      <c r="AG560" s="504"/>
      <c r="AH560" s="504"/>
      <c r="AI560" s="504"/>
    </row>
    <row r="561" spans="1:35" s="420" customFormat="1" x14ac:dyDescent="0.2">
      <c r="A561" s="531"/>
      <c r="P561" s="504"/>
      <c r="Q561" s="503"/>
      <c r="R561" s="503"/>
      <c r="S561" s="504"/>
      <c r="T561" s="504"/>
      <c r="U561" s="504"/>
      <c r="V561" s="504"/>
      <c r="W561" s="504"/>
      <c r="X561" s="504"/>
      <c r="Y561" s="504"/>
      <c r="Z561" s="504"/>
      <c r="AA561" s="504"/>
      <c r="AB561" s="504"/>
      <c r="AC561" s="504"/>
      <c r="AD561" s="504"/>
      <c r="AE561" s="504"/>
      <c r="AF561" s="504"/>
      <c r="AG561" s="504"/>
      <c r="AH561" s="504"/>
      <c r="AI561" s="504"/>
    </row>
    <row r="562" spans="1:35" s="420" customFormat="1" x14ac:dyDescent="0.2">
      <c r="A562" s="531"/>
      <c r="P562" s="504"/>
      <c r="Q562" s="503"/>
      <c r="R562" s="503"/>
      <c r="S562" s="504"/>
      <c r="T562" s="504"/>
      <c r="U562" s="504"/>
      <c r="V562" s="504"/>
      <c r="W562" s="504"/>
      <c r="X562" s="504"/>
      <c r="Y562" s="504"/>
      <c r="Z562" s="504"/>
      <c r="AA562" s="504"/>
      <c r="AB562" s="504"/>
      <c r="AC562" s="504"/>
      <c r="AD562" s="504"/>
      <c r="AE562" s="504"/>
      <c r="AF562" s="504"/>
      <c r="AG562" s="504"/>
      <c r="AH562" s="504"/>
      <c r="AI562" s="504"/>
    </row>
    <row r="563" spans="1:35" s="420" customFormat="1" x14ac:dyDescent="0.2">
      <c r="A563" s="531"/>
      <c r="P563" s="504"/>
      <c r="Q563" s="503"/>
      <c r="R563" s="503"/>
      <c r="S563" s="504"/>
      <c r="T563" s="504"/>
      <c r="U563" s="504"/>
      <c r="V563" s="504"/>
      <c r="W563" s="504"/>
      <c r="X563" s="504"/>
      <c r="Y563" s="504"/>
      <c r="Z563" s="504"/>
      <c r="AA563" s="504"/>
      <c r="AB563" s="504"/>
      <c r="AC563" s="504"/>
      <c r="AD563" s="504"/>
      <c r="AE563" s="504"/>
      <c r="AF563" s="504"/>
      <c r="AG563" s="504"/>
      <c r="AH563" s="504"/>
      <c r="AI563" s="504"/>
    </row>
    <row r="564" spans="1:35" s="420" customFormat="1" x14ac:dyDescent="0.2">
      <c r="A564" s="531"/>
      <c r="P564" s="504"/>
      <c r="Q564" s="503"/>
      <c r="R564" s="503"/>
      <c r="S564" s="504"/>
      <c r="T564" s="504"/>
      <c r="U564" s="504"/>
      <c r="V564" s="504"/>
      <c r="W564" s="504"/>
      <c r="X564" s="504"/>
      <c r="Y564" s="504"/>
      <c r="Z564" s="504"/>
      <c r="AA564" s="504"/>
      <c r="AB564" s="504"/>
      <c r="AC564" s="504"/>
      <c r="AD564" s="504"/>
      <c r="AE564" s="504"/>
      <c r="AF564" s="504"/>
      <c r="AG564" s="504"/>
      <c r="AH564" s="504"/>
      <c r="AI564" s="504"/>
    </row>
    <row r="565" spans="1:35" s="420" customFormat="1" x14ac:dyDescent="0.2">
      <c r="A565" s="531"/>
      <c r="P565" s="504"/>
      <c r="Q565" s="503"/>
      <c r="R565" s="503"/>
      <c r="S565" s="504"/>
      <c r="T565" s="504"/>
      <c r="U565" s="504"/>
      <c r="V565" s="504"/>
      <c r="W565" s="504"/>
      <c r="X565" s="504"/>
      <c r="Y565" s="504"/>
      <c r="Z565" s="504"/>
      <c r="AA565" s="504"/>
      <c r="AB565" s="504"/>
      <c r="AC565" s="504"/>
      <c r="AD565" s="504"/>
      <c r="AE565" s="504"/>
      <c r="AF565" s="504"/>
      <c r="AG565" s="504"/>
      <c r="AH565" s="504"/>
      <c r="AI565" s="504"/>
    </row>
    <row r="566" spans="1:35" s="420" customFormat="1" x14ac:dyDescent="0.2">
      <c r="A566" s="531"/>
      <c r="P566" s="504"/>
      <c r="Q566" s="503"/>
      <c r="R566" s="503"/>
      <c r="S566" s="504"/>
      <c r="T566" s="504"/>
      <c r="U566" s="504"/>
      <c r="V566" s="504"/>
      <c r="W566" s="504"/>
      <c r="X566" s="504"/>
      <c r="Y566" s="504"/>
      <c r="Z566" s="504"/>
      <c r="AA566" s="504"/>
      <c r="AB566" s="504"/>
      <c r="AC566" s="504"/>
      <c r="AD566" s="504"/>
      <c r="AE566" s="504"/>
      <c r="AF566" s="504"/>
      <c r="AG566" s="504"/>
      <c r="AH566" s="504"/>
      <c r="AI566" s="504"/>
    </row>
    <row r="567" spans="1:35" s="420" customFormat="1" x14ac:dyDescent="0.2">
      <c r="A567" s="531"/>
      <c r="P567" s="504"/>
      <c r="Q567" s="503"/>
      <c r="R567" s="503"/>
      <c r="S567" s="504"/>
      <c r="T567" s="504"/>
      <c r="U567" s="504"/>
      <c r="V567" s="504"/>
      <c r="W567" s="504"/>
      <c r="X567" s="504"/>
      <c r="Y567" s="504"/>
      <c r="Z567" s="504"/>
      <c r="AA567" s="504"/>
      <c r="AB567" s="504"/>
      <c r="AC567" s="504"/>
      <c r="AD567" s="504"/>
      <c r="AE567" s="504"/>
      <c r="AF567" s="504"/>
      <c r="AG567" s="504"/>
      <c r="AH567" s="504"/>
      <c r="AI567" s="504"/>
    </row>
    <row r="568" spans="1:35" s="420" customFormat="1" x14ac:dyDescent="0.2">
      <c r="A568" s="531"/>
      <c r="P568" s="504"/>
      <c r="Q568" s="503"/>
      <c r="R568" s="503"/>
      <c r="S568" s="504"/>
      <c r="T568" s="504"/>
      <c r="U568" s="504"/>
      <c r="V568" s="504"/>
      <c r="W568" s="504"/>
      <c r="X568" s="504"/>
      <c r="Y568" s="504"/>
      <c r="Z568" s="504"/>
      <c r="AA568" s="504"/>
      <c r="AB568" s="504"/>
      <c r="AC568" s="504"/>
      <c r="AD568" s="504"/>
      <c r="AE568" s="504"/>
      <c r="AF568" s="504"/>
      <c r="AG568" s="504"/>
      <c r="AH568" s="504"/>
      <c r="AI568" s="504"/>
    </row>
    <row r="569" spans="1:35" s="420" customFormat="1" x14ac:dyDescent="0.2">
      <c r="A569" s="531"/>
      <c r="P569" s="504"/>
      <c r="Q569" s="503"/>
      <c r="R569" s="503"/>
      <c r="S569" s="504"/>
      <c r="T569" s="504"/>
      <c r="U569" s="504"/>
      <c r="V569" s="504"/>
      <c r="W569" s="504"/>
      <c r="X569" s="504"/>
      <c r="Y569" s="504"/>
      <c r="Z569" s="504"/>
      <c r="AA569" s="504"/>
      <c r="AB569" s="504"/>
      <c r="AC569" s="504"/>
      <c r="AD569" s="504"/>
      <c r="AE569" s="504"/>
      <c r="AF569" s="504"/>
      <c r="AG569" s="504"/>
      <c r="AH569" s="504"/>
      <c r="AI569" s="504"/>
    </row>
    <row r="570" spans="1:35" s="420" customFormat="1" x14ac:dyDescent="0.2">
      <c r="A570" s="531"/>
      <c r="P570" s="504"/>
      <c r="Q570" s="503"/>
      <c r="R570" s="503"/>
      <c r="S570" s="504"/>
      <c r="T570" s="504"/>
      <c r="U570" s="504"/>
      <c r="V570" s="504"/>
      <c r="W570" s="504"/>
      <c r="X570" s="504"/>
      <c r="Y570" s="504"/>
      <c r="Z570" s="504"/>
      <c r="AA570" s="504"/>
      <c r="AB570" s="504"/>
      <c r="AC570" s="504"/>
      <c r="AD570" s="504"/>
      <c r="AE570" s="504"/>
      <c r="AF570" s="504"/>
      <c r="AG570" s="504"/>
      <c r="AH570" s="504"/>
      <c r="AI570" s="504"/>
    </row>
    <row r="571" spans="1:35" s="420" customFormat="1" x14ac:dyDescent="0.2">
      <c r="A571" s="531"/>
      <c r="P571" s="504"/>
      <c r="Q571" s="503"/>
      <c r="R571" s="503"/>
      <c r="S571" s="504"/>
      <c r="T571" s="504"/>
      <c r="U571" s="504"/>
      <c r="V571" s="504"/>
      <c r="W571" s="504"/>
      <c r="X571" s="504"/>
      <c r="Y571" s="504"/>
      <c r="Z571" s="504"/>
      <c r="AA571" s="504"/>
      <c r="AB571" s="504"/>
      <c r="AC571" s="504"/>
      <c r="AD571" s="504"/>
      <c r="AE571" s="504"/>
      <c r="AF571" s="504"/>
      <c r="AG571" s="504"/>
      <c r="AH571" s="504"/>
      <c r="AI571" s="504"/>
    </row>
    <row r="572" spans="1:35" s="420" customFormat="1" x14ac:dyDescent="0.2">
      <c r="A572" s="531"/>
      <c r="P572" s="504"/>
      <c r="Q572" s="503"/>
      <c r="R572" s="503"/>
      <c r="S572" s="504"/>
      <c r="T572" s="504"/>
      <c r="U572" s="504"/>
      <c r="V572" s="504"/>
      <c r="W572" s="504"/>
      <c r="X572" s="504"/>
      <c r="Y572" s="504"/>
      <c r="Z572" s="504"/>
      <c r="AA572" s="504"/>
      <c r="AB572" s="504"/>
      <c r="AC572" s="504"/>
      <c r="AD572" s="504"/>
      <c r="AE572" s="504"/>
      <c r="AF572" s="504"/>
      <c r="AG572" s="504"/>
      <c r="AH572" s="504"/>
      <c r="AI572" s="504"/>
    </row>
    <row r="573" spans="1:35" s="420" customFormat="1" x14ac:dyDescent="0.2">
      <c r="A573" s="531"/>
      <c r="P573" s="504"/>
      <c r="Q573" s="503"/>
      <c r="R573" s="503"/>
      <c r="S573" s="504"/>
      <c r="T573" s="504"/>
      <c r="U573" s="504"/>
      <c r="V573" s="504"/>
      <c r="W573" s="504"/>
      <c r="X573" s="504"/>
      <c r="Y573" s="504"/>
      <c r="Z573" s="504"/>
      <c r="AA573" s="504"/>
      <c r="AB573" s="504"/>
      <c r="AC573" s="504"/>
      <c r="AD573" s="504"/>
      <c r="AE573" s="504"/>
      <c r="AF573" s="504"/>
      <c r="AG573" s="504"/>
      <c r="AH573" s="504"/>
      <c r="AI573" s="504"/>
    </row>
    <row r="574" spans="1:35" s="420" customFormat="1" x14ac:dyDescent="0.2">
      <c r="A574" s="531"/>
      <c r="P574" s="504"/>
      <c r="Q574" s="503"/>
      <c r="R574" s="503"/>
      <c r="S574" s="504"/>
      <c r="T574" s="504"/>
      <c r="U574" s="504"/>
      <c r="V574" s="504"/>
      <c r="W574" s="504"/>
      <c r="X574" s="504"/>
      <c r="Y574" s="504"/>
      <c r="Z574" s="504"/>
      <c r="AA574" s="504"/>
      <c r="AB574" s="504"/>
      <c r="AC574" s="504"/>
      <c r="AD574" s="504"/>
      <c r="AE574" s="504"/>
      <c r="AF574" s="504"/>
      <c r="AG574" s="504"/>
      <c r="AH574" s="504"/>
      <c r="AI574" s="504"/>
    </row>
    <row r="575" spans="1:35" s="420" customFormat="1" x14ac:dyDescent="0.2">
      <c r="A575" s="531"/>
      <c r="P575" s="504"/>
      <c r="Q575" s="503"/>
      <c r="R575" s="503"/>
      <c r="S575" s="504"/>
      <c r="T575" s="504"/>
      <c r="U575" s="504"/>
      <c r="V575" s="504"/>
      <c r="W575" s="504"/>
      <c r="X575" s="504"/>
      <c r="Y575" s="504"/>
      <c r="Z575" s="504"/>
      <c r="AA575" s="504"/>
      <c r="AB575" s="504"/>
      <c r="AC575" s="504"/>
      <c r="AD575" s="504"/>
      <c r="AE575" s="504"/>
      <c r="AF575" s="504"/>
      <c r="AG575" s="504"/>
      <c r="AH575" s="504"/>
      <c r="AI575" s="504"/>
    </row>
    <row r="576" spans="1:35" s="420" customFormat="1" x14ac:dyDescent="0.2">
      <c r="A576" s="531"/>
      <c r="P576" s="504"/>
      <c r="Q576" s="503"/>
      <c r="R576" s="503"/>
      <c r="S576" s="504"/>
      <c r="T576" s="504"/>
      <c r="U576" s="504"/>
      <c r="V576" s="504"/>
      <c r="W576" s="504"/>
      <c r="X576" s="504"/>
      <c r="Y576" s="504"/>
      <c r="Z576" s="504"/>
      <c r="AA576" s="504"/>
      <c r="AB576" s="504"/>
      <c r="AC576" s="504"/>
      <c r="AD576" s="504"/>
      <c r="AE576" s="504"/>
      <c r="AF576" s="504"/>
      <c r="AG576" s="504"/>
      <c r="AH576" s="504"/>
      <c r="AI576" s="504"/>
    </row>
    <row r="577" spans="1:35" s="420" customFormat="1" x14ac:dyDescent="0.2">
      <c r="A577" s="531"/>
      <c r="P577" s="504"/>
      <c r="Q577" s="503"/>
      <c r="R577" s="503"/>
      <c r="S577" s="504"/>
      <c r="T577" s="504"/>
      <c r="U577" s="504"/>
      <c r="V577" s="504"/>
      <c r="W577" s="504"/>
      <c r="X577" s="504"/>
      <c r="Y577" s="504"/>
      <c r="Z577" s="504"/>
      <c r="AA577" s="504"/>
      <c r="AB577" s="504"/>
      <c r="AC577" s="504"/>
      <c r="AD577" s="504"/>
      <c r="AE577" s="504"/>
      <c r="AF577" s="504"/>
      <c r="AG577" s="504"/>
      <c r="AH577" s="504"/>
      <c r="AI577" s="504"/>
    </row>
    <row r="578" spans="1:35" s="420" customFormat="1" x14ac:dyDescent="0.2">
      <c r="A578" s="531"/>
      <c r="P578" s="504"/>
      <c r="Q578" s="503"/>
      <c r="R578" s="503"/>
      <c r="S578" s="504"/>
      <c r="T578" s="504"/>
      <c r="U578" s="504"/>
      <c r="V578" s="504"/>
      <c r="W578" s="504"/>
      <c r="X578" s="504"/>
      <c r="Y578" s="504"/>
      <c r="Z578" s="504"/>
      <c r="AA578" s="504"/>
      <c r="AB578" s="504"/>
      <c r="AC578" s="504"/>
      <c r="AD578" s="504"/>
      <c r="AE578" s="504"/>
      <c r="AF578" s="504"/>
      <c r="AG578" s="504"/>
      <c r="AH578" s="504"/>
      <c r="AI578" s="504"/>
    </row>
    <row r="579" spans="1:35" s="420" customFormat="1" x14ac:dyDescent="0.2">
      <c r="A579" s="531"/>
      <c r="P579" s="504"/>
      <c r="Q579" s="503"/>
      <c r="R579" s="503"/>
      <c r="S579" s="504"/>
      <c r="T579" s="504"/>
      <c r="U579" s="504"/>
      <c r="V579" s="504"/>
      <c r="W579" s="504"/>
      <c r="X579" s="504"/>
      <c r="Y579" s="504"/>
      <c r="Z579" s="504"/>
      <c r="AA579" s="504"/>
      <c r="AB579" s="504"/>
      <c r="AC579" s="504"/>
      <c r="AD579" s="504"/>
      <c r="AE579" s="504"/>
      <c r="AF579" s="504"/>
      <c r="AG579" s="504"/>
      <c r="AH579" s="504"/>
      <c r="AI579" s="504"/>
    </row>
    <row r="580" spans="1:35" s="420" customFormat="1" x14ac:dyDescent="0.2">
      <c r="A580" s="531"/>
      <c r="P580" s="504"/>
      <c r="Q580" s="503"/>
      <c r="R580" s="503"/>
      <c r="S580" s="504"/>
      <c r="T580" s="504"/>
      <c r="U580" s="504"/>
      <c r="V580" s="504"/>
      <c r="W580" s="504"/>
      <c r="X580" s="504"/>
      <c r="Y580" s="504"/>
      <c r="Z580" s="504"/>
      <c r="AA580" s="504"/>
      <c r="AB580" s="504"/>
      <c r="AC580" s="504"/>
      <c r="AD580" s="504"/>
      <c r="AE580" s="504"/>
      <c r="AF580" s="504"/>
      <c r="AG580" s="504"/>
      <c r="AH580" s="504"/>
      <c r="AI580" s="504"/>
    </row>
    <row r="581" spans="1:35" s="420" customFormat="1" x14ac:dyDescent="0.2">
      <c r="A581" s="531"/>
      <c r="P581" s="504"/>
      <c r="Q581" s="503"/>
      <c r="R581" s="503"/>
      <c r="S581" s="504"/>
      <c r="T581" s="504"/>
      <c r="U581" s="504"/>
      <c r="V581" s="504"/>
      <c r="W581" s="504"/>
      <c r="X581" s="504"/>
      <c r="Y581" s="504"/>
      <c r="Z581" s="504"/>
      <c r="AA581" s="504"/>
      <c r="AB581" s="504"/>
      <c r="AC581" s="504"/>
      <c r="AD581" s="504"/>
      <c r="AE581" s="504"/>
      <c r="AF581" s="504"/>
      <c r="AG581" s="504"/>
      <c r="AH581" s="504"/>
      <c r="AI581" s="504"/>
    </row>
    <row r="582" spans="1:35" s="420" customFormat="1" x14ac:dyDescent="0.2">
      <c r="A582" s="531"/>
      <c r="P582" s="504"/>
      <c r="Q582" s="503"/>
      <c r="R582" s="503"/>
      <c r="S582" s="504"/>
      <c r="T582" s="504"/>
      <c r="U582" s="504"/>
      <c r="V582" s="504"/>
      <c r="W582" s="504"/>
      <c r="X582" s="504"/>
      <c r="Y582" s="504"/>
      <c r="Z582" s="504"/>
      <c r="AA582" s="504"/>
      <c r="AB582" s="504"/>
      <c r="AC582" s="504"/>
      <c r="AD582" s="504"/>
      <c r="AE582" s="504"/>
      <c r="AF582" s="504"/>
      <c r="AG582" s="504"/>
      <c r="AH582" s="504"/>
      <c r="AI582" s="504"/>
    </row>
    <row r="583" spans="1:35" s="420" customFormat="1" x14ac:dyDescent="0.2">
      <c r="A583" s="531"/>
      <c r="P583" s="504"/>
      <c r="Q583" s="503"/>
      <c r="R583" s="503"/>
      <c r="S583" s="504"/>
      <c r="T583" s="504"/>
      <c r="U583" s="504"/>
      <c r="V583" s="504"/>
      <c r="W583" s="504"/>
      <c r="X583" s="504"/>
      <c r="Y583" s="504"/>
      <c r="Z583" s="504"/>
      <c r="AA583" s="504"/>
      <c r="AB583" s="504"/>
      <c r="AC583" s="504"/>
      <c r="AD583" s="504"/>
      <c r="AE583" s="504"/>
      <c r="AF583" s="504"/>
      <c r="AG583" s="504"/>
      <c r="AH583" s="504"/>
      <c r="AI583" s="504"/>
    </row>
    <row r="584" spans="1:35" s="420" customFormat="1" x14ac:dyDescent="0.2">
      <c r="A584" s="531"/>
      <c r="P584" s="504"/>
      <c r="Q584" s="503"/>
      <c r="R584" s="503"/>
      <c r="S584" s="504"/>
      <c r="T584" s="504"/>
      <c r="U584" s="504"/>
      <c r="V584" s="504"/>
      <c r="W584" s="504"/>
      <c r="X584" s="504"/>
      <c r="Y584" s="504"/>
      <c r="Z584" s="504"/>
      <c r="AA584" s="504"/>
      <c r="AB584" s="504"/>
      <c r="AC584" s="504"/>
      <c r="AD584" s="504"/>
      <c r="AE584" s="504"/>
      <c r="AF584" s="504"/>
      <c r="AG584" s="504"/>
      <c r="AH584" s="504"/>
      <c r="AI584" s="504"/>
    </row>
    <row r="585" spans="1:35" s="420" customFormat="1" x14ac:dyDescent="0.2">
      <c r="A585" s="531"/>
      <c r="P585" s="504"/>
      <c r="Q585" s="503"/>
      <c r="R585" s="503"/>
      <c r="S585" s="504"/>
      <c r="T585" s="504"/>
      <c r="U585" s="504"/>
      <c r="V585" s="504"/>
      <c r="W585" s="504"/>
      <c r="X585" s="504"/>
      <c r="Y585" s="504"/>
      <c r="Z585" s="504"/>
      <c r="AA585" s="504"/>
      <c r="AB585" s="504"/>
      <c r="AC585" s="504"/>
      <c r="AD585" s="504"/>
      <c r="AE585" s="504"/>
      <c r="AF585" s="504"/>
      <c r="AG585" s="504"/>
      <c r="AH585" s="504"/>
      <c r="AI585" s="504"/>
    </row>
    <row r="586" spans="1:35" s="420" customFormat="1" x14ac:dyDescent="0.2">
      <c r="A586" s="531"/>
      <c r="P586" s="504"/>
      <c r="Q586" s="503"/>
      <c r="R586" s="503"/>
      <c r="S586" s="504"/>
      <c r="T586" s="504"/>
      <c r="U586" s="504"/>
      <c r="V586" s="504"/>
      <c r="W586" s="504"/>
      <c r="X586" s="504"/>
      <c r="Y586" s="504"/>
      <c r="Z586" s="504"/>
      <c r="AA586" s="504"/>
      <c r="AB586" s="504"/>
      <c r="AC586" s="504"/>
      <c r="AD586" s="504"/>
      <c r="AE586" s="504"/>
      <c r="AF586" s="504"/>
      <c r="AG586" s="504"/>
      <c r="AH586" s="504"/>
      <c r="AI586" s="504"/>
    </row>
    <row r="587" spans="1:35" s="420" customFormat="1" x14ac:dyDescent="0.2">
      <c r="A587" s="531"/>
      <c r="P587" s="504"/>
      <c r="Q587" s="503"/>
      <c r="R587" s="503"/>
      <c r="S587" s="504"/>
      <c r="T587" s="504"/>
      <c r="U587" s="504"/>
      <c r="V587" s="504"/>
      <c r="W587" s="504"/>
      <c r="X587" s="504"/>
      <c r="Y587" s="504"/>
      <c r="Z587" s="504"/>
      <c r="AA587" s="504"/>
      <c r="AB587" s="504"/>
      <c r="AC587" s="504"/>
      <c r="AD587" s="504"/>
      <c r="AE587" s="504"/>
      <c r="AF587" s="504"/>
      <c r="AG587" s="504"/>
      <c r="AH587" s="504"/>
      <c r="AI587" s="504"/>
    </row>
    <row r="588" spans="1:35" s="420" customFormat="1" x14ac:dyDescent="0.2">
      <c r="A588" s="531"/>
      <c r="P588" s="504"/>
      <c r="Q588" s="503"/>
      <c r="R588" s="503"/>
      <c r="S588" s="504"/>
      <c r="T588" s="504"/>
      <c r="U588" s="504"/>
      <c r="V588" s="504"/>
      <c r="W588" s="504"/>
      <c r="X588" s="504"/>
      <c r="Y588" s="504"/>
      <c r="Z588" s="504"/>
      <c r="AA588" s="504"/>
      <c r="AB588" s="504"/>
      <c r="AC588" s="504"/>
      <c r="AD588" s="504"/>
      <c r="AE588" s="504"/>
      <c r="AF588" s="504"/>
      <c r="AG588" s="504"/>
      <c r="AH588" s="504"/>
      <c r="AI588" s="504"/>
    </row>
    <row r="589" spans="1:35" s="420" customFormat="1" x14ac:dyDescent="0.2">
      <c r="A589" s="531"/>
      <c r="P589" s="504"/>
      <c r="Q589" s="503"/>
      <c r="R589" s="503"/>
      <c r="S589" s="504"/>
      <c r="T589" s="504"/>
      <c r="U589" s="504"/>
      <c r="V589" s="504"/>
      <c r="W589" s="504"/>
      <c r="X589" s="504"/>
      <c r="Y589" s="504"/>
      <c r="Z589" s="504"/>
      <c r="AA589" s="504"/>
      <c r="AB589" s="504"/>
      <c r="AC589" s="504"/>
      <c r="AD589" s="504"/>
      <c r="AE589" s="504"/>
      <c r="AF589" s="504"/>
      <c r="AG589" s="504"/>
      <c r="AH589" s="504"/>
      <c r="AI589" s="504"/>
    </row>
    <row r="590" spans="1:35" s="420" customFormat="1" x14ac:dyDescent="0.2">
      <c r="A590" s="531"/>
      <c r="P590" s="504"/>
      <c r="Q590" s="503"/>
      <c r="R590" s="503"/>
      <c r="S590" s="504"/>
      <c r="T590" s="504"/>
      <c r="U590" s="504"/>
      <c r="V590" s="504"/>
      <c r="W590" s="504"/>
      <c r="X590" s="504"/>
      <c r="Y590" s="504"/>
      <c r="Z590" s="504"/>
      <c r="AA590" s="504"/>
      <c r="AB590" s="504"/>
      <c r="AC590" s="504"/>
      <c r="AD590" s="504"/>
      <c r="AE590" s="504"/>
      <c r="AF590" s="504"/>
      <c r="AG590" s="504"/>
      <c r="AH590" s="504"/>
      <c r="AI590" s="504"/>
    </row>
    <row r="591" spans="1:35" s="420" customFormat="1" x14ac:dyDescent="0.2">
      <c r="A591" s="531"/>
      <c r="P591" s="504"/>
      <c r="Q591" s="503"/>
      <c r="R591" s="503"/>
      <c r="S591" s="504"/>
      <c r="T591" s="504"/>
      <c r="U591" s="504"/>
      <c r="V591" s="504"/>
      <c r="W591" s="504"/>
      <c r="X591" s="504"/>
      <c r="Y591" s="504"/>
      <c r="Z591" s="504"/>
      <c r="AA591" s="504"/>
      <c r="AB591" s="504"/>
      <c r="AC591" s="504"/>
      <c r="AD591" s="504"/>
      <c r="AE591" s="504"/>
      <c r="AF591" s="504"/>
      <c r="AG591" s="504"/>
      <c r="AH591" s="504"/>
      <c r="AI591" s="504"/>
    </row>
    <row r="592" spans="1:35" s="420" customFormat="1" x14ac:dyDescent="0.2">
      <c r="A592" s="531"/>
      <c r="P592" s="504"/>
      <c r="Q592" s="503"/>
      <c r="R592" s="503"/>
      <c r="S592" s="504"/>
      <c r="T592" s="504"/>
      <c r="U592" s="504"/>
      <c r="V592" s="504"/>
      <c r="W592" s="504"/>
      <c r="X592" s="504"/>
      <c r="Y592" s="504"/>
      <c r="Z592" s="504"/>
      <c r="AA592" s="504"/>
      <c r="AB592" s="504"/>
      <c r="AC592" s="504"/>
      <c r="AD592" s="504"/>
      <c r="AE592" s="504"/>
      <c r="AF592" s="504"/>
      <c r="AG592" s="504"/>
      <c r="AH592" s="504"/>
      <c r="AI592" s="504"/>
    </row>
    <row r="593" spans="1:35" s="420" customFormat="1" x14ac:dyDescent="0.2">
      <c r="A593" s="531"/>
      <c r="P593" s="504"/>
      <c r="Q593" s="503"/>
      <c r="R593" s="503"/>
      <c r="S593" s="504"/>
      <c r="T593" s="504"/>
      <c r="U593" s="504"/>
      <c r="V593" s="504"/>
      <c r="W593" s="504"/>
      <c r="X593" s="504"/>
      <c r="Y593" s="504"/>
      <c r="Z593" s="504"/>
      <c r="AA593" s="504"/>
      <c r="AB593" s="504"/>
      <c r="AC593" s="504"/>
      <c r="AD593" s="504"/>
      <c r="AE593" s="504"/>
      <c r="AF593" s="504"/>
      <c r="AG593" s="504"/>
      <c r="AH593" s="504"/>
      <c r="AI593" s="504"/>
    </row>
    <row r="594" spans="1:35" s="420" customFormat="1" x14ac:dyDescent="0.2">
      <c r="A594" s="531"/>
      <c r="P594" s="504"/>
      <c r="Q594" s="503"/>
      <c r="R594" s="503"/>
      <c r="S594" s="504"/>
      <c r="T594" s="504"/>
      <c r="U594" s="504"/>
      <c r="V594" s="504"/>
      <c r="W594" s="504"/>
      <c r="X594" s="504"/>
      <c r="Y594" s="504"/>
      <c r="Z594" s="504"/>
      <c r="AA594" s="504"/>
      <c r="AB594" s="504"/>
      <c r="AC594" s="504"/>
      <c r="AD594" s="504"/>
      <c r="AE594" s="504"/>
      <c r="AF594" s="504"/>
      <c r="AG594" s="504"/>
      <c r="AH594" s="504"/>
      <c r="AI594" s="504"/>
    </row>
    <row r="595" spans="1:35" s="420" customFormat="1" x14ac:dyDescent="0.2">
      <c r="A595" s="531"/>
      <c r="P595" s="504"/>
      <c r="Q595" s="503"/>
      <c r="R595" s="503"/>
      <c r="S595" s="504"/>
      <c r="T595" s="504"/>
      <c r="U595" s="504"/>
      <c r="V595" s="504"/>
      <c r="W595" s="504"/>
      <c r="X595" s="504"/>
      <c r="Y595" s="504"/>
      <c r="Z595" s="504"/>
      <c r="AA595" s="504"/>
      <c r="AB595" s="504"/>
      <c r="AC595" s="504"/>
      <c r="AD595" s="504"/>
      <c r="AE595" s="504"/>
      <c r="AF595" s="504"/>
      <c r="AG595" s="504"/>
      <c r="AH595" s="504"/>
      <c r="AI595" s="504"/>
    </row>
    <row r="596" spans="1:35" s="420" customFormat="1" x14ac:dyDescent="0.2">
      <c r="A596" s="531"/>
      <c r="P596" s="504"/>
      <c r="Q596" s="503"/>
      <c r="R596" s="503"/>
      <c r="S596" s="504"/>
      <c r="T596" s="504"/>
      <c r="U596" s="504"/>
      <c r="V596" s="504"/>
      <c r="W596" s="504"/>
      <c r="X596" s="504"/>
      <c r="Y596" s="504"/>
      <c r="Z596" s="504"/>
      <c r="AA596" s="504"/>
      <c r="AB596" s="504"/>
      <c r="AC596" s="504"/>
      <c r="AD596" s="504"/>
      <c r="AE596" s="504"/>
      <c r="AF596" s="504"/>
      <c r="AG596" s="504"/>
      <c r="AH596" s="504"/>
      <c r="AI596" s="504"/>
    </row>
    <row r="597" spans="1:35" s="420" customFormat="1" x14ac:dyDescent="0.2">
      <c r="A597" s="531"/>
      <c r="P597" s="504"/>
      <c r="Q597" s="503"/>
      <c r="R597" s="503"/>
      <c r="S597" s="504"/>
      <c r="T597" s="504"/>
      <c r="U597" s="504"/>
      <c r="V597" s="504"/>
      <c r="W597" s="504"/>
      <c r="X597" s="504"/>
      <c r="Y597" s="504"/>
      <c r="Z597" s="504"/>
      <c r="AA597" s="504"/>
      <c r="AB597" s="504"/>
      <c r="AC597" s="504"/>
      <c r="AD597" s="504"/>
      <c r="AE597" s="504"/>
      <c r="AF597" s="504"/>
      <c r="AG597" s="504"/>
      <c r="AH597" s="504"/>
      <c r="AI597" s="504"/>
    </row>
    <row r="598" spans="1:35" s="420" customFormat="1" x14ac:dyDescent="0.2">
      <c r="A598" s="531"/>
      <c r="P598" s="504"/>
      <c r="Q598" s="503"/>
      <c r="R598" s="503"/>
      <c r="S598" s="504"/>
      <c r="T598" s="504"/>
      <c r="U598" s="504"/>
      <c r="V598" s="504"/>
      <c r="W598" s="504"/>
      <c r="X598" s="504"/>
      <c r="Y598" s="504"/>
      <c r="Z598" s="504"/>
      <c r="AA598" s="504"/>
      <c r="AB598" s="504"/>
      <c r="AC598" s="504"/>
      <c r="AD598" s="504"/>
      <c r="AE598" s="504"/>
      <c r="AF598" s="504"/>
      <c r="AG598" s="504"/>
      <c r="AH598" s="504"/>
      <c r="AI598" s="504"/>
    </row>
    <row r="599" spans="1:35" s="420" customFormat="1" x14ac:dyDescent="0.2">
      <c r="A599" s="531"/>
      <c r="P599" s="504"/>
      <c r="Q599" s="503"/>
      <c r="R599" s="503"/>
      <c r="S599" s="504"/>
      <c r="T599" s="504"/>
      <c r="U599" s="504"/>
      <c r="V599" s="504"/>
      <c r="W599" s="504"/>
      <c r="X599" s="504"/>
      <c r="Y599" s="504"/>
      <c r="Z599" s="504"/>
      <c r="AA599" s="504"/>
      <c r="AB599" s="504"/>
      <c r="AC599" s="504"/>
      <c r="AD599" s="504"/>
      <c r="AE599" s="504"/>
      <c r="AF599" s="504"/>
      <c r="AG599" s="504"/>
      <c r="AH599" s="504"/>
      <c r="AI599" s="504"/>
    </row>
    <row r="600" spans="1:35" s="420" customFormat="1" x14ac:dyDescent="0.2">
      <c r="A600" s="531"/>
      <c r="P600" s="504"/>
      <c r="Q600" s="503"/>
      <c r="R600" s="503"/>
      <c r="S600" s="504"/>
      <c r="T600" s="504"/>
      <c r="U600" s="504"/>
      <c r="V600" s="504"/>
      <c r="W600" s="504"/>
      <c r="X600" s="504"/>
      <c r="Y600" s="504"/>
      <c r="Z600" s="504"/>
      <c r="AA600" s="504"/>
      <c r="AB600" s="504"/>
      <c r="AC600" s="504"/>
      <c r="AD600" s="504"/>
      <c r="AE600" s="504"/>
      <c r="AF600" s="504"/>
      <c r="AG600" s="504"/>
      <c r="AH600" s="504"/>
      <c r="AI600" s="504"/>
    </row>
    <row r="601" spans="1:35" s="420" customFormat="1" x14ac:dyDescent="0.2">
      <c r="A601" s="531"/>
      <c r="P601" s="504"/>
      <c r="Q601" s="503"/>
      <c r="R601" s="503"/>
      <c r="S601" s="504"/>
      <c r="T601" s="504"/>
      <c r="U601" s="504"/>
      <c r="V601" s="504"/>
      <c r="W601" s="504"/>
      <c r="X601" s="504"/>
      <c r="Y601" s="504"/>
      <c r="Z601" s="504"/>
      <c r="AA601" s="504"/>
      <c r="AB601" s="504"/>
      <c r="AC601" s="504"/>
      <c r="AD601" s="504"/>
      <c r="AE601" s="504"/>
      <c r="AF601" s="504"/>
      <c r="AG601" s="504"/>
      <c r="AH601" s="504"/>
      <c r="AI601" s="504"/>
    </row>
    <row r="602" spans="1:35" s="420" customFormat="1" x14ac:dyDescent="0.2">
      <c r="A602" s="531"/>
      <c r="P602" s="504"/>
      <c r="Q602" s="503"/>
      <c r="R602" s="503"/>
      <c r="S602" s="504"/>
      <c r="T602" s="504"/>
      <c r="U602" s="504"/>
      <c r="V602" s="504"/>
      <c r="W602" s="504"/>
      <c r="X602" s="504"/>
      <c r="Y602" s="504"/>
      <c r="Z602" s="504"/>
      <c r="AA602" s="504"/>
      <c r="AB602" s="504"/>
      <c r="AC602" s="504"/>
      <c r="AD602" s="504"/>
      <c r="AE602" s="504"/>
      <c r="AF602" s="504"/>
      <c r="AG602" s="504"/>
      <c r="AH602" s="504"/>
      <c r="AI602" s="504"/>
    </row>
    <row r="603" spans="1:35" s="420" customFormat="1" x14ac:dyDescent="0.2">
      <c r="A603" s="531"/>
      <c r="P603" s="504"/>
      <c r="Q603" s="503"/>
      <c r="R603" s="503"/>
      <c r="S603" s="504"/>
      <c r="T603" s="504"/>
      <c r="U603" s="504"/>
      <c r="V603" s="504"/>
      <c r="W603" s="504"/>
      <c r="X603" s="504"/>
      <c r="Y603" s="504"/>
      <c r="Z603" s="504"/>
      <c r="AA603" s="504"/>
      <c r="AB603" s="504"/>
      <c r="AC603" s="504"/>
      <c r="AD603" s="504"/>
      <c r="AE603" s="504"/>
      <c r="AF603" s="504"/>
      <c r="AG603" s="504"/>
      <c r="AH603" s="504"/>
      <c r="AI603" s="504"/>
    </row>
    <row r="604" spans="1:35" s="420" customFormat="1" x14ac:dyDescent="0.2">
      <c r="A604" s="531"/>
      <c r="P604" s="504"/>
      <c r="Q604" s="503"/>
      <c r="R604" s="503"/>
      <c r="S604" s="504"/>
      <c r="T604" s="504"/>
      <c r="U604" s="504"/>
      <c r="V604" s="504"/>
      <c r="W604" s="504"/>
      <c r="X604" s="504"/>
      <c r="Y604" s="504"/>
      <c r="Z604" s="504"/>
      <c r="AA604" s="504"/>
      <c r="AB604" s="504"/>
      <c r="AC604" s="504"/>
      <c r="AD604" s="504"/>
      <c r="AE604" s="504"/>
      <c r="AF604" s="504"/>
      <c r="AG604" s="504"/>
      <c r="AH604" s="504"/>
      <c r="AI604" s="504"/>
    </row>
    <row r="605" spans="1:35" s="420" customFormat="1" x14ac:dyDescent="0.2">
      <c r="A605" s="531"/>
      <c r="P605" s="504"/>
      <c r="Q605" s="503"/>
      <c r="R605" s="503"/>
      <c r="S605" s="504"/>
      <c r="T605" s="504"/>
      <c r="U605" s="504"/>
      <c r="V605" s="504"/>
      <c r="W605" s="504"/>
      <c r="X605" s="504"/>
      <c r="Y605" s="504"/>
      <c r="Z605" s="504"/>
      <c r="AA605" s="504"/>
      <c r="AB605" s="504"/>
      <c r="AC605" s="504"/>
      <c r="AD605" s="504"/>
      <c r="AE605" s="504"/>
      <c r="AF605" s="504"/>
      <c r="AG605" s="504"/>
      <c r="AH605" s="504"/>
      <c r="AI605" s="504"/>
    </row>
    <row r="606" spans="1:35" s="420" customFormat="1" x14ac:dyDescent="0.2">
      <c r="A606" s="531"/>
      <c r="P606" s="504"/>
      <c r="Q606" s="503"/>
      <c r="R606" s="503"/>
      <c r="S606" s="504"/>
      <c r="T606" s="504"/>
      <c r="U606" s="504"/>
      <c r="V606" s="504"/>
      <c r="W606" s="504"/>
      <c r="X606" s="504"/>
      <c r="Y606" s="504"/>
      <c r="Z606" s="504"/>
      <c r="AA606" s="504"/>
      <c r="AB606" s="504"/>
      <c r="AC606" s="504"/>
      <c r="AD606" s="504"/>
      <c r="AE606" s="504"/>
      <c r="AF606" s="504"/>
      <c r="AG606" s="504"/>
      <c r="AH606" s="504"/>
      <c r="AI606" s="504"/>
    </row>
    <row r="607" spans="1:35" s="420" customFormat="1" x14ac:dyDescent="0.2">
      <c r="A607" s="531"/>
      <c r="P607" s="504"/>
      <c r="Q607" s="503"/>
      <c r="R607" s="503"/>
      <c r="S607" s="504"/>
      <c r="T607" s="504"/>
      <c r="U607" s="504"/>
      <c r="V607" s="504"/>
      <c r="W607" s="504"/>
      <c r="X607" s="504"/>
      <c r="Y607" s="504"/>
      <c r="Z607" s="504"/>
      <c r="AA607" s="504"/>
      <c r="AB607" s="504"/>
      <c r="AC607" s="504"/>
      <c r="AD607" s="504"/>
      <c r="AE607" s="504"/>
      <c r="AF607" s="504"/>
      <c r="AG607" s="504"/>
      <c r="AH607" s="504"/>
      <c r="AI607" s="504"/>
    </row>
    <row r="608" spans="1:35" s="420" customFormat="1" x14ac:dyDescent="0.2">
      <c r="A608" s="531"/>
      <c r="P608" s="504"/>
      <c r="Q608" s="503"/>
      <c r="R608" s="503"/>
      <c r="S608" s="504"/>
      <c r="T608" s="504"/>
      <c r="U608" s="504"/>
      <c r="V608" s="504"/>
      <c r="W608" s="504"/>
      <c r="X608" s="504"/>
      <c r="Y608" s="504"/>
      <c r="Z608" s="504"/>
      <c r="AA608" s="504"/>
      <c r="AB608" s="504"/>
      <c r="AC608" s="504"/>
      <c r="AD608" s="504"/>
      <c r="AE608" s="504"/>
      <c r="AF608" s="504"/>
      <c r="AG608" s="504"/>
      <c r="AH608" s="504"/>
      <c r="AI608" s="504"/>
    </row>
    <row r="609" spans="1:35" s="420" customFormat="1" x14ac:dyDescent="0.2">
      <c r="A609" s="531"/>
      <c r="P609" s="504"/>
      <c r="Q609" s="503"/>
      <c r="R609" s="503"/>
      <c r="S609" s="504"/>
      <c r="T609" s="504"/>
      <c r="U609" s="504"/>
      <c r="V609" s="504"/>
      <c r="W609" s="504"/>
      <c r="X609" s="504"/>
      <c r="Y609" s="504"/>
      <c r="Z609" s="504"/>
      <c r="AA609" s="504"/>
      <c r="AB609" s="504"/>
      <c r="AC609" s="504"/>
      <c r="AD609" s="504"/>
      <c r="AE609" s="504"/>
      <c r="AF609" s="504"/>
      <c r="AG609" s="504"/>
      <c r="AH609" s="504"/>
      <c r="AI609" s="504"/>
    </row>
    <row r="610" spans="1:35" s="420" customFormat="1" x14ac:dyDescent="0.2">
      <c r="A610" s="531"/>
      <c r="P610" s="504"/>
      <c r="Q610" s="503"/>
      <c r="R610" s="503"/>
      <c r="S610" s="504"/>
      <c r="T610" s="504"/>
      <c r="U610" s="504"/>
      <c r="V610" s="504"/>
      <c r="W610" s="504"/>
      <c r="X610" s="504"/>
      <c r="Y610" s="504"/>
      <c r="Z610" s="504"/>
      <c r="AA610" s="504"/>
      <c r="AB610" s="504"/>
      <c r="AC610" s="504"/>
      <c r="AD610" s="504"/>
      <c r="AE610" s="504"/>
      <c r="AF610" s="504"/>
      <c r="AG610" s="504"/>
      <c r="AH610" s="504"/>
      <c r="AI610" s="504"/>
    </row>
    <row r="611" spans="1:35" s="420" customFormat="1" x14ac:dyDescent="0.2">
      <c r="A611" s="531"/>
      <c r="P611" s="504"/>
      <c r="Q611" s="503"/>
      <c r="R611" s="503"/>
      <c r="S611" s="504"/>
      <c r="T611" s="504"/>
      <c r="U611" s="504"/>
      <c r="V611" s="504"/>
      <c r="W611" s="504"/>
      <c r="X611" s="504"/>
      <c r="Y611" s="504"/>
      <c r="Z611" s="504"/>
      <c r="AA611" s="504"/>
      <c r="AB611" s="504"/>
      <c r="AC611" s="504"/>
      <c r="AD611" s="504"/>
      <c r="AE611" s="504"/>
      <c r="AF611" s="504"/>
      <c r="AG611" s="504"/>
      <c r="AH611" s="504"/>
      <c r="AI611" s="504"/>
    </row>
    <row r="612" spans="1:35" s="420" customFormat="1" x14ac:dyDescent="0.2">
      <c r="A612" s="531"/>
      <c r="P612" s="504"/>
      <c r="Q612" s="503"/>
      <c r="R612" s="503"/>
      <c r="S612" s="504"/>
      <c r="T612" s="504"/>
      <c r="U612" s="504"/>
      <c r="V612" s="504"/>
      <c r="W612" s="504"/>
      <c r="X612" s="504"/>
      <c r="Y612" s="504"/>
      <c r="Z612" s="504"/>
      <c r="AA612" s="504"/>
      <c r="AB612" s="504"/>
      <c r="AC612" s="504"/>
      <c r="AD612" s="504"/>
      <c r="AE612" s="504"/>
      <c r="AF612" s="504"/>
      <c r="AG612" s="504"/>
      <c r="AH612" s="504"/>
      <c r="AI612" s="504"/>
    </row>
    <row r="613" spans="1:35" s="420" customFormat="1" x14ac:dyDescent="0.2">
      <c r="A613" s="531"/>
      <c r="P613" s="504"/>
      <c r="Q613" s="503"/>
      <c r="R613" s="503"/>
      <c r="S613" s="504"/>
      <c r="T613" s="504"/>
      <c r="U613" s="504"/>
      <c r="V613" s="504"/>
      <c r="W613" s="504"/>
      <c r="X613" s="504"/>
      <c r="Y613" s="504"/>
      <c r="Z613" s="504"/>
      <c r="AA613" s="504"/>
      <c r="AB613" s="504"/>
      <c r="AC613" s="504"/>
      <c r="AD613" s="504"/>
      <c r="AE613" s="504"/>
      <c r="AF613" s="504"/>
      <c r="AG613" s="504"/>
      <c r="AH613" s="504"/>
      <c r="AI613" s="504"/>
    </row>
    <row r="614" spans="1:35" s="420" customFormat="1" x14ac:dyDescent="0.2">
      <c r="A614" s="531"/>
      <c r="P614" s="504"/>
      <c r="Q614" s="503"/>
      <c r="R614" s="503"/>
      <c r="S614" s="504"/>
      <c r="T614" s="504"/>
      <c r="U614" s="504"/>
      <c r="V614" s="504"/>
      <c r="W614" s="504"/>
      <c r="X614" s="504"/>
      <c r="Y614" s="504"/>
      <c r="Z614" s="504"/>
      <c r="AA614" s="504"/>
      <c r="AB614" s="504"/>
      <c r="AC614" s="504"/>
      <c r="AD614" s="504"/>
      <c r="AE614" s="504"/>
      <c r="AF614" s="504"/>
      <c r="AG614" s="504"/>
      <c r="AH614" s="504"/>
      <c r="AI614" s="504"/>
    </row>
    <row r="615" spans="1:35" s="420" customFormat="1" x14ac:dyDescent="0.2">
      <c r="A615" s="531"/>
      <c r="P615" s="504"/>
      <c r="Q615" s="503"/>
      <c r="R615" s="503"/>
      <c r="S615" s="504"/>
      <c r="T615" s="504"/>
      <c r="U615" s="504"/>
      <c r="V615" s="504"/>
      <c r="W615" s="504"/>
      <c r="X615" s="504"/>
      <c r="Y615" s="504"/>
      <c r="Z615" s="504"/>
      <c r="AA615" s="504"/>
      <c r="AB615" s="504"/>
      <c r="AC615" s="504"/>
      <c r="AD615" s="504"/>
      <c r="AE615" s="504"/>
      <c r="AF615" s="504"/>
      <c r="AG615" s="504"/>
      <c r="AH615" s="504"/>
      <c r="AI615" s="504"/>
    </row>
    <row r="616" spans="1:35" s="420" customFormat="1" x14ac:dyDescent="0.2">
      <c r="A616" s="531"/>
      <c r="P616" s="504"/>
      <c r="Q616" s="503"/>
      <c r="R616" s="503"/>
      <c r="S616" s="504"/>
      <c r="T616" s="504"/>
      <c r="U616" s="504"/>
      <c r="V616" s="504"/>
      <c r="W616" s="504"/>
      <c r="X616" s="504"/>
      <c r="Y616" s="504"/>
      <c r="Z616" s="504"/>
      <c r="AA616" s="504"/>
      <c r="AB616" s="504"/>
      <c r="AC616" s="504"/>
      <c r="AD616" s="504"/>
      <c r="AE616" s="504"/>
      <c r="AF616" s="504"/>
      <c r="AG616" s="504"/>
      <c r="AH616" s="504"/>
      <c r="AI616" s="504"/>
    </row>
    <row r="617" spans="1:35" s="420" customFormat="1" x14ac:dyDescent="0.2">
      <c r="A617" s="531"/>
      <c r="P617" s="504"/>
      <c r="Q617" s="503"/>
      <c r="R617" s="503"/>
      <c r="S617" s="504"/>
      <c r="T617" s="504"/>
      <c r="U617" s="504"/>
      <c r="V617" s="504"/>
      <c r="W617" s="504"/>
      <c r="X617" s="504"/>
      <c r="Y617" s="504"/>
      <c r="Z617" s="504"/>
      <c r="AA617" s="504"/>
      <c r="AB617" s="504"/>
      <c r="AC617" s="504"/>
      <c r="AD617" s="504"/>
      <c r="AE617" s="504"/>
      <c r="AF617" s="504"/>
      <c r="AG617" s="504"/>
      <c r="AH617" s="504"/>
      <c r="AI617" s="504"/>
    </row>
    <row r="618" spans="1:35" s="420" customFormat="1" x14ac:dyDescent="0.2">
      <c r="A618" s="531"/>
      <c r="P618" s="504"/>
      <c r="Q618" s="503"/>
      <c r="R618" s="503"/>
      <c r="S618" s="504"/>
      <c r="T618" s="504"/>
      <c r="U618" s="504"/>
      <c r="V618" s="504"/>
      <c r="W618" s="504"/>
      <c r="X618" s="504"/>
      <c r="Y618" s="504"/>
      <c r="Z618" s="504"/>
      <c r="AA618" s="504"/>
      <c r="AB618" s="504"/>
      <c r="AC618" s="504"/>
      <c r="AD618" s="504"/>
      <c r="AE618" s="504"/>
      <c r="AF618" s="504"/>
      <c r="AG618" s="504"/>
      <c r="AH618" s="504"/>
      <c r="AI618" s="504"/>
    </row>
    <row r="619" spans="1:35" s="420" customFormat="1" x14ac:dyDescent="0.2">
      <c r="A619" s="531"/>
      <c r="P619" s="504"/>
      <c r="Q619" s="503"/>
      <c r="R619" s="503"/>
      <c r="S619" s="504"/>
      <c r="T619" s="504"/>
      <c r="U619" s="504"/>
      <c r="V619" s="504"/>
      <c r="W619" s="504"/>
      <c r="X619" s="504"/>
      <c r="Y619" s="504"/>
      <c r="Z619" s="504"/>
      <c r="AA619" s="504"/>
      <c r="AB619" s="504"/>
      <c r="AC619" s="504"/>
      <c r="AD619" s="504"/>
      <c r="AE619" s="504"/>
      <c r="AF619" s="504"/>
      <c r="AG619" s="504"/>
      <c r="AH619" s="504"/>
      <c r="AI619" s="504"/>
    </row>
    <row r="620" spans="1:35" s="420" customFormat="1" x14ac:dyDescent="0.2">
      <c r="A620" s="531"/>
      <c r="P620" s="504"/>
      <c r="Q620" s="503"/>
      <c r="R620" s="503"/>
      <c r="S620" s="504"/>
      <c r="T620" s="504"/>
      <c r="U620" s="504"/>
      <c r="V620" s="504"/>
      <c r="W620" s="504"/>
      <c r="X620" s="504"/>
      <c r="Y620" s="504"/>
      <c r="Z620" s="504"/>
      <c r="AA620" s="504"/>
      <c r="AB620" s="504"/>
      <c r="AC620" s="504"/>
      <c r="AD620" s="504"/>
      <c r="AE620" s="504"/>
      <c r="AF620" s="504"/>
      <c r="AG620" s="504"/>
      <c r="AH620" s="504"/>
      <c r="AI620" s="504"/>
    </row>
    <row r="621" spans="1:35" s="420" customFormat="1" x14ac:dyDescent="0.2">
      <c r="A621" s="531"/>
      <c r="P621" s="504"/>
      <c r="Q621" s="503"/>
      <c r="R621" s="503"/>
      <c r="S621" s="504"/>
      <c r="T621" s="504"/>
      <c r="U621" s="504"/>
      <c r="V621" s="504"/>
      <c r="W621" s="504"/>
      <c r="X621" s="504"/>
      <c r="Y621" s="504"/>
      <c r="Z621" s="504"/>
      <c r="AA621" s="504"/>
      <c r="AB621" s="504"/>
      <c r="AC621" s="504"/>
      <c r="AD621" s="504"/>
      <c r="AE621" s="504"/>
      <c r="AF621" s="504"/>
      <c r="AG621" s="504"/>
      <c r="AH621" s="504"/>
      <c r="AI621" s="504"/>
    </row>
    <row r="622" spans="1:35" s="420" customFormat="1" x14ac:dyDescent="0.2">
      <c r="A622" s="531"/>
      <c r="P622" s="504"/>
      <c r="Q622" s="503"/>
      <c r="R622" s="503"/>
      <c r="S622" s="504"/>
      <c r="T622" s="504"/>
      <c r="U622" s="504"/>
      <c r="V622" s="504"/>
      <c r="W622" s="504"/>
      <c r="X622" s="504"/>
      <c r="Y622" s="504"/>
      <c r="Z622" s="504"/>
      <c r="AA622" s="504"/>
      <c r="AB622" s="504"/>
      <c r="AC622" s="504"/>
      <c r="AD622" s="504"/>
      <c r="AE622" s="504"/>
      <c r="AF622" s="504"/>
      <c r="AG622" s="504"/>
      <c r="AH622" s="504"/>
      <c r="AI622" s="504"/>
    </row>
    <row r="623" spans="1:35" s="420" customFormat="1" x14ac:dyDescent="0.2">
      <c r="A623" s="531"/>
      <c r="P623" s="504"/>
      <c r="Q623" s="503"/>
      <c r="R623" s="503"/>
      <c r="S623" s="504"/>
      <c r="T623" s="504"/>
      <c r="U623" s="504"/>
      <c r="V623" s="504"/>
      <c r="W623" s="504"/>
      <c r="X623" s="504"/>
      <c r="Y623" s="504"/>
      <c r="Z623" s="504"/>
      <c r="AA623" s="504"/>
      <c r="AB623" s="504"/>
      <c r="AC623" s="504"/>
      <c r="AD623" s="504"/>
      <c r="AE623" s="504"/>
      <c r="AF623" s="504"/>
      <c r="AG623" s="504"/>
      <c r="AH623" s="504"/>
      <c r="AI623" s="504"/>
    </row>
    <row r="624" spans="1:35" s="420" customFormat="1" x14ac:dyDescent="0.2">
      <c r="A624" s="531"/>
      <c r="P624" s="504"/>
      <c r="Q624" s="503"/>
      <c r="R624" s="503"/>
      <c r="S624" s="504"/>
      <c r="T624" s="504"/>
      <c r="U624" s="504"/>
      <c r="V624" s="504"/>
      <c r="W624" s="504"/>
      <c r="X624" s="504"/>
      <c r="Y624" s="504"/>
      <c r="Z624" s="504"/>
      <c r="AA624" s="504"/>
      <c r="AB624" s="504"/>
      <c r="AC624" s="504"/>
      <c r="AD624" s="504"/>
      <c r="AE624" s="504"/>
      <c r="AF624" s="504"/>
      <c r="AG624" s="504"/>
      <c r="AH624" s="504"/>
      <c r="AI624" s="504"/>
    </row>
    <row r="625" spans="1:35" s="420" customFormat="1" x14ac:dyDescent="0.2">
      <c r="A625" s="531"/>
      <c r="P625" s="504"/>
      <c r="Q625" s="503"/>
      <c r="R625" s="503"/>
      <c r="S625" s="504"/>
      <c r="T625" s="504"/>
      <c r="U625" s="504"/>
      <c r="V625" s="504"/>
      <c r="W625" s="504"/>
      <c r="X625" s="504"/>
      <c r="Y625" s="504"/>
      <c r="Z625" s="504"/>
      <c r="AA625" s="504"/>
      <c r="AB625" s="504"/>
      <c r="AC625" s="504"/>
      <c r="AD625" s="504"/>
      <c r="AE625" s="504"/>
      <c r="AF625" s="504"/>
      <c r="AG625" s="504"/>
      <c r="AH625" s="504"/>
      <c r="AI625" s="504"/>
    </row>
    <row r="626" spans="1:35" s="420" customFormat="1" x14ac:dyDescent="0.2">
      <c r="A626" s="531"/>
      <c r="P626" s="504"/>
      <c r="Q626" s="503"/>
      <c r="R626" s="503"/>
      <c r="S626" s="504"/>
      <c r="T626" s="504"/>
      <c r="U626" s="504"/>
      <c r="V626" s="504"/>
      <c r="W626" s="504"/>
      <c r="X626" s="504"/>
      <c r="Y626" s="504"/>
      <c r="Z626" s="504"/>
      <c r="AA626" s="504"/>
      <c r="AB626" s="504"/>
      <c r="AC626" s="504"/>
      <c r="AD626" s="504"/>
      <c r="AE626" s="504"/>
      <c r="AF626" s="504"/>
      <c r="AG626" s="504"/>
      <c r="AH626" s="504"/>
      <c r="AI626" s="504"/>
    </row>
    <row r="627" spans="1:35" s="420" customFormat="1" x14ac:dyDescent="0.2">
      <c r="A627" s="531"/>
      <c r="P627" s="504"/>
      <c r="Q627" s="503"/>
      <c r="R627" s="503"/>
      <c r="S627" s="504"/>
      <c r="T627" s="504"/>
      <c r="U627" s="504"/>
      <c r="V627" s="504"/>
      <c r="W627" s="504"/>
      <c r="X627" s="504"/>
      <c r="Y627" s="504"/>
      <c r="Z627" s="504"/>
      <c r="AA627" s="504"/>
      <c r="AB627" s="504"/>
      <c r="AC627" s="504"/>
      <c r="AD627" s="504"/>
      <c r="AE627" s="504"/>
      <c r="AF627" s="504"/>
      <c r="AG627" s="504"/>
      <c r="AH627" s="504"/>
      <c r="AI627" s="504"/>
    </row>
    <row r="628" spans="1:35" s="420" customFormat="1" x14ac:dyDescent="0.2">
      <c r="A628" s="531"/>
      <c r="P628" s="504"/>
      <c r="Q628" s="503"/>
      <c r="R628" s="503"/>
      <c r="S628" s="504"/>
      <c r="T628" s="504"/>
      <c r="U628" s="504"/>
      <c r="V628" s="504"/>
      <c r="W628" s="504"/>
      <c r="X628" s="504"/>
      <c r="Y628" s="504"/>
      <c r="Z628" s="504"/>
      <c r="AA628" s="504"/>
      <c r="AB628" s="504"/>
      <c r="AC628" s="504"/>
      <c r="AD628" s="504"/>
      <c r="AE628" s="504"/>
      <c r="AF628" s="504"/>
      <c r="AG628" s="504"/>
      <c r="AH628" s="504"/>
      <c r="AI628" s="504"/>
    </row>
    <row r="629" spans="1:35" s="420" customFormat="1" x14ac:dyDescent="0.2">
      <c r="A629" s="531"/>
      <c r="P629" s="504"/>
      <c r="Q629" s="503"/>
      <c r="R629" s="503"/>
      <c r="S629" s="504"/>
      <c r="T629" s="504"/>
      <c r="U629" s="504"/>
      <c r="V629" s="504"/>
      <c r="W629" s="504"/>
      <c r="X629" s="504"/>
      <c r="Y629" s="504"/>
      <c r="Z629" s="504"/>
      <c r="AA629" s="504"/>
      <c r="AB629" s="504"/>
      <c r="AC629" s="504"/>
      <c r="AD629" s="504"/>
      <c r="AE629" s="504"/>
      <c r="AF629" s="504"/>
      <c r="AG629" s="504"/>
      <c r="AH629" s="504"/>
      <c r="AI629" s="504"/>
    </row>
    <row r="630" spans="1:35" s="420" customFormat="1" x14ac:dyDescent="0.2">
      <c r="A630" s="531"/>
      <c r="P630" s="504"/>
      <c r="Q630" s="503"/>
      <c r="R630" s="503"/>
      <c r="S630" s="504"/>
      <c r="T630" s="504"/>
      <c r="U630" s="504"/>
      <c r="V630" s="504"/>
      <c r="W630" s="504"/>
      <c r="X630" s="504"/>
      <c r="Y630" s="504"/>
      <c r="Z630" s="504"/>
      <c r="AA630" s="504"/>
      <c r="AB630" s="504"/>
      <c r="AC630" s="504"/>
      <c r="AD630" s="504"/>
      <c r="AE630" s="504"/>
      <c r="AF630" s="504"/>
      <c r="AG630" s="504"/>
      <c r="AH630" s="504"/>
      <c r="AI630" s="504"/>
    </row>
    <row r="631" spans="1:35" s="420" customFormat="1" x14ac:dyDescent="0.2">
      <c r="A631" s="531"/>
      <c r="P631" s="504"/>
      <c r="Q631" s="503"/>
      <c r="R631" s="503"/>
      <c r="S631" s="504"/>
      <c r="T631" s="504"/>
      <c r="U631" s="504"/>
      <c r="V631" s="504"/>
      <c r="W631" s="504"/>
      <c r="X631" s="504"/>
      <c r="Y631" s="504"/>
      <c r="Z631" s="504"/>
      <c r="AA631" s="504"/>
      <c r="AB631" s="504"/>
      <c r="AC631" s="504"/>
      <c r="AD631" s="504"/>
      <c r="AE631" s="504"/>
      <c r="AF631" s="504"/>
      <c r="AG631" s="504"/>
      <c r="AH631" s="504"/>
      <c r="AI631" s="504"/>
    </row>
    <row r="632" spans="1:35" s="420" customFormat="1" x14ac:dyDescent="0.2">
      <c r="A632" s="531"/>
      <c r="P632" s="504"/>
      <c r="Q632" s="503"/>
      <c r="R632" s="503"/>
      <c r="S632" s="504"/>
      <c r="T632" s="504"/>
      <c r="U632" s="504"/>
      <c r="V632" s="504"/>
      <c r="W632" s="504"/>
      <c r="X632" s="504"/>
      <c r="Y632" s="504"/>
      <c r="Z632" s="504"/>
      <c r="AA632" s="504"/>
      <c r="AB632" s="504"/>
      <c r="AC632" s="504"/>
      <c r="AD632" s="504"/>
      <c r="AE632" s="504"/>
      <c r="AF632" s="504"/>
      <c r="AG632" s="504"/>
      <c r="AH632" s="504"/>
      <c r="AI632" s="504"/>
    </row>
    <row r="633" spans="1:35" s="420" customFormat="1" x14ac:dyDescent="0.2">
      <c r="A633" s="531"/>
      <c r="P633" s="504"/>
      <c r="Q633" s="503"/>
      <c r="R633" s="503"/>
      <c r="S633" s="504"/>
      <c r="T633" s="504"/>
      <c r="U633" s="504"/>
      <c r="V633" s="504"/>
      <c r="W633" s="504"/>
      <c r="X633" s="504"/>
      <c r="Y633" s="504"/>
      <c r="Z633" s="504"/>
      <c r="AA633" s="504"/>
      <c r="AB633" s="504"/>
      <c r="AC633" s="504"/>
      <c r="AD633" s="504"/>
      <c r="AE633" s="504"/>
      <c r="AF633" s="504"/>
      <c r="AG633" s="504"/>
      <c r="AH633" s="504"/>
      <c r="AI633" s="504"/>
    </row>
    <row r="634" spans="1:35" s="420" customFormat="1" x14ac:dyDescent="0.2">
      <c r="A634" s="531"/>
      <c r="P634" s="504"/>
      <c r="Q634" s="503"/>
      <c r="R634" s="503"/>
      <c r="S634" s="504"/>
      <c r="T634" s="504"/>
      <c r="U634" s="504"/>
      <c r="V634" s="504"/>
      <c r="W634" s="504"/>
      <c r="X634" s="504"/>
      <c r="Y634" s="504"/>
      <c r="Z634" s="504"/>
      <c r="AA634" s="504"/>
      <c r="AB634" s="504"/>
      <c r="AC634" s="504"/>
      <c r="AD634" s="504"/>
      <c r="AE634" s="504"/>
      <c r="AF634" s="504"/>
      <c r="AG634" s="504"/>
      <c r="AH634" s="504"/>
      <c r="AI634" s="504"/>
    </row>
    <row r="635" spans="1:35" s="420" customFormat="1" x14ac:dyDescent="0.2">
      <c r="A635" s="531"/>
      <c r="P635" s="504"/>
      <c r="Q635" s="503"/>
      <c r="R635" s="503"/>
      <c r="S635" s="504"/>
      <c r="T635" s="504"/>
      <c r="U635" s="504"/>
      <c r="V635" s="504"/>
      <c r="W635" s="504"/>
      <c r="X635" s="504"/>
      <c r="Y635" s="504"/>
      <c r="Z635" s="504"/>
      <c r="AA635" s="504"/>
      <c r="AB635" s="504"/>
      <c r="AC635" s="504"/>
      <c r="AD635" s="504"/>
      <c r="AE635" s="504"/>
      <c r="AF635" s="504"/>
      <c r="AG635" s="504"/>
      <c r="AH635" s="504"/>
      <c r="AI635" s="504"/>
    </row>
    <row r="636" spans="1:35" s="420" customFormat="1" x14ac:dyDescent="0.2">
      <c r="A636" s="531"/>
      <c r="P636" s="504"/>
      <c r="Q636" s="503"/>
      <c r="R636" s="503"/>
      <c r="S636" s="504"/>
      <c r="T636" s="504"/>
      <c r="U636" s="504"/>
      <c r="V636" s="504"/>
      <c r="W636" s="504"/>
      <c r="X636" s="504"/>
      <c r="Y636" s="504"/>
      <c r="Z636" s="504"/>
      <c r="AA636" s="504"/>
      <c r="AB636" s="504"/>
      <c r="AC636" s="504"/>
      <c r="AD636" s="504"/>
      <c r="AE636" s="504"/>
      <c r="AF636" s="504"/>
      <c r="AG636" s="504"/>
      <c r="AH636" s="504"/>
      <c r="AI636" s="504"/>
    </row>
    <row r="637" spans="1:35" s="420" customFormat="1" x14ac:dyDescent="0.2">
      <c r="A637" s="531"/>
      <c r="P637" s="504"/>
      <c r="Q637" s="503"/>
      <c r="R637" s="503"/>
      <c r="S637" s="504"/>
      <c r="T637" s="504"/>
      <c r="U637" s="504"/>
      <c r="V637" s="504"/>
      <c r="W637" s="504"/>
      <c r="X637" s="504"/>
      <c r="Y637" s="504"/>
      <c r="Z637" s="504"/>
      <c r="AA637" s="504"/>
      <c r="AB637" s="504"/>
      <c r="AC637" s="504"/>
      <c r="AD637" s="504"/>
      <c r="AE637" s="504"/>
      <c r="AF637" s="504"/>
      <c r="AG637" s="504"/>
      <c r="AH637" s="504"/>
      <c r="AI637" s="504"/>
    </row>
    <row r="638" spans="1:35" s="420" customFormat="1" x14ac:dyDescent="0.2">
      <c r="A638" s="531"/>
      <c r="P638" s="504"/>
      <c r="Q638" s="503"/>
      <c r="R638" s="503"/>
      <c r="S638" s="504"/>
      <c r="T638" s="504"/>
      <c r="U638" s="504"/>
      <c r="V638" s="504"/>
      <c r="W638" s="504"/>
      <c r="X638" s="504"/>
      <c r="Y638" s="504"/>
      <c r="Z638" s="504"/>
      <c r="AA638" s="504"/>
      <c r="AB638" s="504"/>
      <c r="AC638" s="504"/>
      <c r="AD638" s="504"/>
      <c r="AE638" s="504"/>
      <c r="AF638" s="504"/>
      <c r="AG638" s="504"/>
      <c r="AH638" s="504"/>
      <c r="AI638" s="504"/>
    </row>
    <row r="639" spans="1:35" s="420" customFormat="1" x14ac:dyDescent="0.2">
      <c r="A639" s="531"/>
      <c r="P639" s="504"/>
      <c r="Q639" s="503"/>
      <c r="R639" s="503"/>
      <c r="S639" s="504"/>
      <c r="T639" s="504"/>
      <c r="U639" s="504"/>
      <c r="V639" s="504"/>
      <c r="W639" s="504"/>
      <c r="X639" s="504"/>
      <c r="Y639" s="504"/>
      <c r="Z639" s="504"/>
      <c r="AA639" s="504"/>
      <c r="AB639" s="504"/>
      <c r="AC639" s="504"/>
      <c r="AD639" s="504"/>
      <c r="AE639" s="504"/>
      <c r="AF639" s="504"/>
      <c r="AG639" s="504"/>
      <c r="AH639" s="504"/>
      <c r="AI639" s="504"/>
    </row>
    <row r="640" spans="1:35" s="420" customFormat="1" x14ac:dyDescent="0.2">
      <c r="A640" s="531"/>
      <c r="P640" s="504"/>
      <c r="Q640" s="503"/>
      <c r="R640" s="503"/>
      <c r="S640" s="504"/>
      <c r="T640" s="504"/>
      <c r="U640" s="504"/>
      <c r="V640" s="504"/>
      <c r="W640" s="504"/>
      <c r="X640" s="504"/>
      <c r="Y640" s="504"/>
      <c r="Z640" s="504"/>
      <c r="AA640" s="504"/>
      <c r="AB640" s="504"/>
      <c r="AC640" s="504"/>
      <c r="AD640" s="504"/>
      <c r="AE640" s="504"/>
      <c r="AF640" s="504"/>
      <c r="AG640" s="504"/>
      <c r="AH640" s="504"/>
      <c r="AI640" s="504"/>
    </row>
    <row r="641" spans="1:35" s="420" customFormat="1" x14ac:dyDescent="0.2">
      <c r="A641" s="531"/>
      <c r="P641" s="504"/>
      <c r="Q641" s="503"/>
      <c r="R641" s="503"/>
      <c r="S641" s="504"/>
      <c r="T641" s="504"/>
      <c r="U641" s="504"/>
      <c r="V641" s="504"/>
      <c r="W641" s="504"/>
      <c r="X641" s="504"/>
      <c r="Y641" s="504"/>
      <c r="Z641" s="504"/>
      <c r="AA641" s="504"/>
      <c r="AB641" s="504"/>
      <c r="AC641" s="504"/>
      <c r="AD641" s="504"/>
      <c r="AE641" s="504"/>
      <c r="AF641" s="504"/>
      <c r="AG641" s="504"/>
      <c r="AH641" s="504"/>
      <c r="AI641" s="504"/>
    </row>
    <row r="642" spans="1:35" s="420" customFormat="1" x14ac:dyDescent="0.2">
      <c r="A642" s="531"/>
      <c r="P642" s="504"/>
      <c r="Q642" s="503"/>
      <c r="R642" s="503"/>
      <c r="S642" s="504"/>
      <c r="T642" s="504"/>
      <c r="U642" s="504"/>
      <c r="V642" s="504"/>
      <c r="W642" s="504"/>
      <c r="X642" s="504"/>
      <c r="Y642" s="504"/>
      <c r="Z642" s="504"/>
      <c r="AA642" s="504"/>
      <c r="AB642" s="504"/>
      <c r="AC642" s="504"/>
      <c r="AD642" s="504"/>
      <c r="AE642" s="504"/>
      <c r="AF642" s="504"/>
      <c r="AG642" s="504"/>
      <c r="AH642" s="504"/>
      <c r="AI642" s="504"/>
    </row>
    <row r="643" spans="1:35" s="420" customFormat="1" x14ac:dyDescent="0.2">
      <c r="A643" s="531"/>
      <c r="P643" s="504"/>
      <c r="Q643" s="503"/>
      <c r="R643" s="503"/>
      <c r="S643" s="504"/>
      <c r="T643" s="504"/>
      <c r="U643" s="504"/>
      <c r="V643" s="504"/>
      <c r="W643" s="504"/>
      <c r="X643" s="504"/>
      <c r="Y643" s="504"/>
      <c r="Z643" s="504"/>
      <c r="AA643" s="504"/>
      <c r="AB643" s="504"/>
      <c r="AC643" s="504"/>
      <c r="AD643" s="504"/>
      <c r="AE643" s="504"/>
      <c r="AF643" s="504"/>
      <c r="AG643" s="504"/>
      <c r="AH643" s="504"/>
      <c r="AI643" s="504"/>
    </row>
    <row r="644" spans="1:35" s="420" customFormat="1" x14ac:dyDescent="0.2">
      <c r="A644" s="531"/>
      <c r="P644" s="504"/>
      <c r="Q644" s="503"/>
      <c r="R644" s="503"/>
      <c r="S644" s="504"/>
      <c r="T644" s="504"/>
      <c r="U644" s="504"/>
      <c r="V644" s="504"/>
      <c r="W644" s="504"/>
      <c r="X644" s="504"/>
      <c r="Y644" s="504"/>
      <c r="Z644" s="504"/>
      <c r="AA644" s="504"/>
      <c r="AB644" s="504"/>
      <c r="AC644" s="504"/>
      <c r="AD644" s="504"/>
      <c r="AE644" s="504"/>
      <c r="AF644" s="504"/>
      <c r="AG644" s="504"/>
      <c r="AH644" s="504"/>
      <c r="AI644" s="504"/>
    </row>
    <row r="645" spans="1:35" s="420" customFormat="1" x14ac:dyDescent="0.2">
      <c r="A645" s="531"/>
      <c r="P645" s="504"/>
      <c r="Q645" s="503"/>
      <c r="R645" s="503"/>
      <c r="S645" s="504"/>
      <c r="T645" s="504"/>
      <c r="U645" s="504"/>
      <c r="V645" s="504"/>
      <c r="W645" s="504"/>
      <c r="X645" s="504"/>
      <c r="Y645" s="504"/>
      <c r="Z645" s="504"/>
      <c r="AA645" s="504"/>
      <c r="AB645" s="504"/>
      <c r="AC645" s="504"/>
      <c r="AD645" s="504"/>
      <c r="AE645" s="504"/>
      <c r="AF645" s="504"/>
      <c r="AG645" s="504"/>
      <c r="AH645" s="504"/>
      <c r="AI645" s="504"/>
    </row>
    <row r="646" spans="1:35" s="420" customFormat="1" x14ac:dyDescent="0.2">
      <c r="A646" s="531"/>
      <c r="P646" s="504"/>
      <c r="Q646" s="503"/>
      <c r="R646" s="503"/>
      <c r="S646" s="504"/>
      <c r="T646" s="504"/>
      <c r="U646" s="504"/>
      <c r="V646" s="504"/>
      <c r="W646" s="504"/>
      <c r="X646" s="504"/>
      <c r="Y646" s="504"/>
      <c r="Z646" s="504"/>
      <c r="AA646" s="504"/>
      <c r="AB646" s="504"/>
      <c r="AC646" s="504"/>
      <c r="AD646" s="504"/>
      <c r="AE646" s="504"/>
      <c r="AF646" s="504"/>
      <c r="AG646" s="504"/>
      <c r="AH646" s="504"/>
      <c r="AI646" s="504"/>
    </row>
    <row r="647" spans="1:35" s="420" customFormat="1" x14ac:dyDescent="0.2">
      <c r="A647" s="531"/>
      <c r="P647" s="504"/>
      <c r="Q647" s="503"/>
      <c r="R647" s="503"/>
      <c r="S647" s="504"/>
      <c r="T647" s="504"/>
      <c r="U647" s="504"/>
      <c r="V647" s="504"/>
      <c r="W647" s="504"/>
      <c r="X647" s="504"/>
      <c r="Y647" s="504"/>
      <c r="Z647" s="504"/>
      <c r="AA647" s="504"/>
      <c r="AB647" s="504"/>
      <c r="AC647" s="504"/>
      <c r="AD647" s="504"/>
      <c r="AE647" s="504"/>
      <c r="AF647" s="504"/>
      <c r="AG647" s="504"/>
      <c r="AH647" s="504"/>
      <c r="AI647" s="504"/>
    </row>
    <row r="648" spans="1:35" s="420" customFormat="1" x14ac:dyDescent="0.2">
      <c r="A648" s="531"/>
      <c r="P648" s="504"/>
      <c r="Q648" s="503"/>
      <c r="R648" s="503"/>
      <c r="S648" s="504"/>
      <c r="T648" s="504"/>
      <c r="U648" s="504"/>
      <c r="V648" s="504"/>
      <c r="W648" s="504"/>
      <c r="X648" s="504"/>
      <c r="Y648" s="504"/>
      <c r="Z648" s="504"/>
      <c r="AA648" s="504"/>
      <c r="AB648" s="504"/>
      <c r="AC648" s="504"/>
      <c r="AD648" s="504"/>
      <c r="AE648" s="504"/>
      <c r="AF648" s="504"/>
      <c r="AG648" s="504"/>
      <c r="AH648" s="504"/>
      <c r="AI648" s="504"/>
    </row>
    <row r="649" spans="1:35" s="420" customFormat="1" x14ac:dyDescent="0.2">
      <c r="A649" s="531"/>
      <c r="P649" s="504"/>
      <c r="Q649" s="503"/>
      <c r="R649" s="503"/>
      <c r="S649" s="504"/>
      <c r="T649" s="504"/>
      <c r="U649" s="504"/>
      <c r="V649" s="504"/>
      <c r="W649" s="504"/>
      <c r="X649" s="504"/>
      <c r="Y649" s="504"/>
      <c r="Z649" s="504"/>
      <c r="AA649" s="504"/>
      <c r="AB649" s="504"/>
      <c r="AC649" s="504"/>
      <c r="AD649" s="504"/>
      <c r="AE649" s="504"/>
      <c r="AF649" s="504"/>
      <c r="AG649" s="504"/>
      <c r="AH649" s="504"/>
      <c r="AI649" s="504"/>
    </row>
    <row r="650" spans="1:35" s="420" customFormat="1" x14ac:dyDescent="0.2">
      <c r="A650" s="531"/>
      <c r="P650" s="504"/>
      <c r="Q650" s="503"/>
      <c r="R650" s="503"/>
      <c r="S650" s="504"/>
      <c r="T650" s="504"/>
      <c r="U650" s="504"/>
      <c r="V650" s="504"/>
      <c r="W650" s="504"/>
      <c r="X650" s="504"/>
      <c r="Y650" s="504"/>
      <c r="Z650" s="504"/>
      <c r="AA650" s="504"/>
      <c r="AB650" s="504"/>
      <c r="AC650" s="504"/>
      <c r="AD650" s="504"/>
      <c r="AE650" s="504"/>
      <c r="AF650" s="504"/>
      <c r="AG650" s="504"/>
      <c r="AH650" s="504"/>
      <c r="AI650" s="504"/>
    </row>
    <row r="651" spans="1:35" s="420" customFormat="1" x14ac:dyDescent="0.2">
      <c r="A651" s="531"/>
      <c r="P651" s="504"/>
      <c r="Q651" s="503"/>
      <c r="R651" s="503"/>
      <c r="S651" s="504"/>
      <c r="T651" s="504"/>
      <c r="U651" s="504"/>
      <c r="V651" s="504"/>
      <c r="W651" s="504"/>
      <c r="X651" s="504"/>
      <c r="Y651" s="504"/>
      <c r="Z651" s="504"/>
      <c r="AA651" s="504"/>
      <c r="AB651" s="504"/>
      <c r="AC651" s="504"/>
      <c r="AD651" s="504"/>
      <c r="AE651" s="504"/>
      <c r="AF651" s="504"/>
      <c r="AG651" s="504"/>
      <c r="AH651" s="504"/>
      <c r="AI651" s="504"/>
    </row>
    <row r="652" spans="1:35" s="420" customFormat="1" x14ac:dyDescent="0.2">
      <c r="A652" s="531"/>
      <c r="P652" s="504"/>
      <c r="Q652" s="503"/>
      <c r="R652" s="503"/>
      <c r="S652" s="504"/>
      <c r="T652" s="504"/>
      <c r="U652" s="504"/>
      <c r="V652" s="504"/>
      <c r="W652" s="504"/>
      <c r="X652" s="504"/>
      <c r="Y652" s="504"/>
      <c r="Z652" s="504"/>
      <c r="AA652" s="504"/>
      <c r="AB652" s="504"/>
      <c r="AC652" s="504"/>
      <c r="AD652" s="504"/>
      <c r="AE652" s="504"/>
      <c r="AF652" s="504"/>
      <c r="AG652" s="504"/>
      <c r="AH652" s="504"/>
      <c r="AI652" s="504"/>
    </row>
    <row r="653" spans="1:35" s="420" customFormat="1" x14ac:dyDescent="0.2">
      <c r="A653" s="531"/>
      <c r="P653" s="504"/>
      <c r="Q653" s="503"/>
      <c r="R653" s="503"/>
      <c r="S653" s="504"/>
      <c r="T653" s="504"/>
      <c r="U653" s="504"/>
      <c r="V653" s="504"/>
      <c r="W653" s="504"/>
      <c r="X653" s="504"/>
      <c r="Y653" s="504"/>
      <c r="Z653" s="504"/>
      <c r="AA653" s="504"/>
      <c r="AB653" s="504"/>
      <c r="AC653" s="504"/>
      <c r="AD653" s="504"/>
      <c r="AE653" s="504"/>
      <c r="AF653" s="504"/>
      <c r="AG653" s="504"/>
      <c r="AH653" s="504"/>
      <c r="AI653" s="504"/>
    </row>
    <row r="654" spans="1:35" s="420" customFormat="1" x14ac:dyDescent="0.2">
      <c r="A654" s="531"/>
      <c r="P654" s="504"/>
      <c r="Q654" s="503"/>
      <c r="R654" s="503"/>
      <c r="S654" s="504"/>
      <c r="T654" s="504"/>
      <c r="U654" s="504"/>
      <c r="V654" s="504"/>
      <c r="W654" s="504"/>
      <c r="X654" s="504"/>
      <c r="Y654" s="504"/>
      <c r="Z654" s="504"/>
      <c r="AA654" s="504"/>
      <c r="AB654" s="504"/>
      <c r="AC654" s="504"/>
      <c r="AD654" s="504"/>
      <c r="AE654" s="504"/>
      <c r="AF654" s="504"/>
      <c r="AG654" s="504"/>
      <c r="AH654" s="504"/>
      <c r="AI654" s="504"/>
    </row>
    <row r="655" spans="1:35" s="420" customFormat="1" x14ac:dyDescent="0.2">
      <c r="A655" s="531"/>
      <c r="P655" s="504"/>
      <c r="Q655" s="503"/>
      <c r="R655" s="503"/>
      <c r="S655" s="504"/>
      <c r="T655" s="504"/>
      <c r="U655" s="504"/>
      <c r="V655" s="504"/>
      <c r="W655" s="504"/>
      <c r="X655" s="504"/>
      <c r="Y655" s="504"/>
      <c r="Z655" s="504"/>
      <c r="AA655" s="504"/>
      <c r="AB655" s="504"/>
      <c r="AC655" s="504"/>
      <c r="AD655" s="504"/>
      <c r="AE655" s="504"/>
      <c r="AF655" s="504"/>
      <c r="AG655" s="504"/>
      <c r="AH655" s="504"/>
      <c r="AI655" s="504"/>
    </row>
    <row r="656" spans="1:35" s="420" customFormat="1" x14ac:dyDescent="0.2">
      <c r="A656" s="531"/>
      <c r="P656" s="504"/>
      <c r="Q656" s="503"/>
      <c r="R656" s="503"/>
      <c r="S656" s="504"/>
      <c r="T656" s="504"/>
      <c r="U656" s="504"/>
      <c r="V656" s="504"/>
      <c r="W656" s="504"/>
      <c r="X656" s="504"/>
      <c r="Y656" s="504"/>
      <c r="Z656" s="504"/>
      <c r="AA656" s="504"/>
      <c r="AB656" s="504"/>
      <c r="AC656" s="504"/>
      <c r="AD656" s="504"/>
      <c r="AE656" s="504"/>
      <c r="AF656" s="504"/>
      <c r="AG656" s="504"/>
      <c r="AH656" s="504"/>
      <c r="AI656" s="504"/>
    </row>
    <row r="657" spans="1:35" s="420" customFormat="1" x14ac:dyDescent="0.2">
      <c r="A657" s="531"/>
      <c r="P657" s="504"/>
      <c r="Q657" s="503"/>
      <c r="R657" s="503"/>
      <c r="S657" s="504"/>
      <c r="T657" s="504"/>
      <c r="U657" s="504"/>
      <c r="V657" s="504"/>
      <c r="W657" s="504"/>
      <c r="X657" s="504"/>
      <c r="Y657" s="504"/>
      <c r="Z657" s="504"/>
      <c r="AA657" s="504"/>
      <c r="AB657" s="504"/>
      <c r="AC657" s="504"/>
      <c r="AD657" s="504"/>
      <c r="AE657" s="504"/>
      <c r="AF657" s="504"/>
      <c r="AG657" s="504"/>
      <c r="AH657" s="504"/>
      <c r="AI657" s="504"/>
    </row>
    <row r="658" spans="1:35" s="420" customFormat="1" x14ac:dyDescent="0.2">
      <c r="A658" s="531"/>
      <c r="P658" s="504"/>
      <c r="Q658" s="503"/>
      <c r="R658" s="503"/>
      <c r="S658" s="504"/>
      <c r="T658" s="504"/>
      <c r="U658" s="504"/>
      <c r="V658" s="504"/>
      <c r="W658" s="504"/>
      <c r="X658" s="504"/>
      <c r="Y658" s="504"/>
      <c r="Z658" s="504"/>
      <c r="AA658" s="504"/>
      <c r="AB658" s="504"/>
      <c r="AC658" s="504"/>
      <c r="AD658" s="504"/>
      <c r="AE658" s="504"/>
      <c r="AF658" s="504"/>
      <c r="AG658" s="504"/>
      <c r="AH658" s="504"/>
      <c r="AI658" s="504"/>
    </row>
    <row r="659" spans="1:35" s="420" customFormat="1" x14ac:dyDescent="0.2">
      <c r="A659" s="531"/>
      <c r="P659" s="504"/>
      <c r="Q659" s="503"/>
      <c r="R659" s="503"/>
      <c r="S659" s="504"/>
      <c r="T659" s="504"/>
      <c r="U659" s="504"/>
      <c r="V659" s="504"/>
      <c r="W659" s="504"/>
      <c r="X659" s="504"/>
      <c r="Y659" s="504"/>
      <c r="Z659" s="504"/>
      <c r="AA659" s="504"/>
      <c r="AB659" s="504"/>
      <c r="AC659" s="504"/>
      <c r="AD659" s="504"/>
      <c r="AE659" s="504"/>
      <c r="AF659" s="504"/>
      <c r="AG659" s="504"/>
      <c r="AH659" s="504"/>
      <c r="AI659" s="504"/>
    </row>
    <row r="660" spans="1:35" s="420" customFormat="1" x14ac:dyDescent="0.2">
      <c r="A660" s="531"/>
      <c r="P660" s="504"/>
      <c r="Q660" s="503"/>
      <c r="R660" s="503"/>
      <c r="S660" s="504"/>
      <c r="T660" s="504"/>
      <c r="U660" s="504"/>
      <c r="V660" s="504"/>
      <c r="W660" s="504"/>
      <c r="X660" s="504"/>
      <c r="Y660" s="504"/>
      <c r="Z660" s="504"/>
      <c r="AA660" s="504"/>
      <c r="AB660" s="504"/>
      <c r="AC660" s="504"/>
      <c r="AD660" s="504"/>
      <c r="AE660" s="504"/>
      <c r="AF660" s="504"/>
      <c r="AG660" s="504"/>
      <c r="AH660" s="504"/>
      <c r="AI660" s="504"/>
    </row>
    <row r="661" spans="1:35" s="420" customFormat="1" x14ac:dyDescent="0.2">
      <c r="A661" s="531"/>
      <c r="P661" s="504"/>
      <c r="Q661" s="503"/>
      <c r="R661" s="503"/>
      <c r="S661" s="504"/>
      <c r="T661" s="504"/>
      <c r="U661" s="504"/>
      <c r="V661" s="504"/>
      <c r="W661" s="504"/>
      <c r="X661" s="504"/>
      <c r="Y661" s="504"/>
      <c r="Z661" s="504"/>
      <c r="AA661" s="504"/>
      <c r="AB661" s="504"/>
      <c r="AC661" s="504"/>
      <c r="AD661" s="504"/>
      <c r="AE661" s="504"/>
      <c r="AF661" s="504"/>
      <c r="AG661" s="504"/>
      <c r="AH661" s="504"/>
      <c r="AI661" s="504"/>
    </row>
    <row r="662" spans="1:35" s="420" customFormat="1" x14ac:dyDescent="0.2">
      <c r="A662" s="531"/>
      <c r="P662" s="504"/>
      <c r="Q662" s="503"/>
      <c r="R662" s="503"/>
      <c r="S662" s="504"/>
      <c r="T662" s="504"/>
      <c r="U662" s="504"/>
      <c r="V662" s="504"/>
      <c r="W662" s="504"/>
      <c r="X662" s="504"/>
      <c r="Y662" s="504"/>
      <c r="Z662" s="504"/>
      <c r="AA662" s="504"/>
      <c r="AB662" s="504"/>
      <c r="AC662" s="504"/>
      <c r="AD662" s="504"/>
      <c r="AE662" s="504"/>
      <c r="AF662" s="504"/>
      <c r="AG662" s="504"/>
      <c r="AH662" s="504"/>
      <c r="AI662" s="504"/>
    </row>
    <row r="663" spans="1:35" s="420" customFormat="1" x14ac:dyDescent="0.2">
      <c r="A663" s="531"/>
      <c r="P663" s="504"/>
      <c r="Q663" s="503"/>
      <c r="R663" s="503"/>
      <c r="S663" s="504"/>
      <c r="T663" s="504"/>
      <c r="U663" s="504"/>
      <c r="V663" s="504"/>
      <c r="W663" s="504"/>
      <c r="X663" s="504"/>
      <c r="Y663" s="504"/>
      <c r="Z663" s="504"/>
      <c r="AA663" s="504"/>
      <c r="AB663" s="504"/>
      <c r="AC663" s="504"/>
      <c r="AD663" s="504"/>
      <c r="AE663" s="504"/>
      <c r="AF663" s="504"/>
      <c r="AG663" s="504"/>
      <c r="AH663" s="504"/>
      <c r="AI663" s="504"/>
    </row>
    <row r="664" spans="1:35" s="420" customFormat="1" x14ac:dyDescent="0.2">
      <c r="A664" s="531"/>
      <c r="P664" s="504"/>
      <c r="Q664" s="503"/>
      <c r="R664" s="503"/>
      <c r="S664" s="504"/>
      <c r="T664" s="504"/>
      <c r="U664" s="504"/>
      <c r="V664" s="504"/>
      <c r="W664" s="504"/>
      <c r="X664" s="504"/>
      <c r="Y664" s="504"/>
      <c r="Z664" s="504"/>
      <c r="AA664" s="504"/>
      <c r="AB664" s="504"/>
      <c r="AC664" s="504"/>
      <c r="AD664" s="504"/>
      <c r="AE664" s="504"/>
      <c r="AF664" s="504"/>
      <c r="AG664" s="504"/>
      <c r="AH664" s="504"/>
      <c r="AI664" s="504"/>
    </row>
    <row r="665" spans="1:35" s="420" customFormat="1" x14ac:dyDescent="0.2">
      <c r="A665" s="531"/>
      <c r="P665" s="504"/>
      <c r="Q665" s="503"/>
      <c r="R665" s="503"/>
      <c r="S665" s="504"/>
      <c r="T665" s="504"/>
      <c r="U665" s="504"/>
      <c r="V665" s="504"/>
      <c r="W665" s="504"/>
      <c r="X665" s="504"/>
      <c r="Y665" s="504"/>
      <c r="Z665" s="504"/>
      <c r="AA665" s="504"/>
      <c r="AB665" s="504"/>
      <c r="AC665" s="504"/>
      <c r="AD665" s="504"/>
      <c r="AE665" s="504"/>
      <c r="AF665" s="504"/>
      <c r="AG665" s="504"/>
      <c r="AH665" s="504"/>
      <c r="AI665" s="504"/>
    </row>
    <row r="666" spans="1:35" s="420" customFormat="1" x14ac:dyDescent="0.2">
      <c r="A666" s="531"/>
      <c r="P666" s="504"/>
      <c r="Q666" s="503"/>
      <c r="R666" s="503"/>
      <c r="S666" s="504"/>
      <c r="T666" s="504"/>
      <c r="U666" s="504"/>
      <c r="V666" s="504"/>
      <c r="W666" s="504"/>
      <c r="X666" s="504"/>
      <c r="Y666" s="504"/>
      <c r="Z666" s="504"/>
      <c r="AA666" s="504"/>
      <c r="AB666" s="504"/>
      <c r="AC666" s="504"/>
      <c r="AD666" s="504"/>
      <c r="AE666" s="504"/>
      <c r="AF666" s="504"/>
      <c r="AG666" s="504"/>
      <c r="AH666" s="504"/>
      <c r="AI666" s="504"/>
    </row>
    <row r="667" spans="1:35" s="420" customFormat="1" x14ac:dyDescent="0.2">
      <c r="A667" s="531"/>
      <c r="P667" s="504"/>
      <c r="Q667" s="503"/>
      <c r="R667" s="503"/>
      <c r="S667" s="504"/>
      <c r="T667" s="504"/>
      <c r="U667" s="504"/>
      <c r="V667" s="504"/>
      <c r="W667" s="504"/>
      <c r="X667" s="504"/>
      <c r="Y667" s="504"/>
      <c r="Z667" s="504"/>
      <c r="AA667" s="504"/>
      <c r="AB667" s="504"/>
      <c r="AC667" s="504"/>
      <c r="AD667" s="504"/>
      <c r="AE667" s="504"/>
      <c r="AF667" s="504"/>
      <c r="AG667" s="504"/>
      <c r="AH667" s="504"/>
      <c r="AI667" s="504"/>
    </row>
    <row r="668" spans="1:35" s="420" customFormat="1" x14ac:dyDescent="0.2">
      <c r="A668" s="531"/>
      <c r="P668" s="504"/>
      <c r="Q668" s="503"/>
      <c r="R668" s="503"/>
      <c r="S668" s="504"/>
      <c r="T668" s="504"/>
      <c r="U668" s="504"/>
      <c r="V668" s="504"/>
      <c r="W668" s="504"/>
      <c r="X668" s="504"/>
      <c r="Y668" s="504"/>
      <c r="Z668" s="504"/>
      <c r="AA668" s="504"/>
      <c r="AB668" s="504"/>
      <c r="AC668" s="504"/>
      <c r="AD668" s="504"/>
      <c r="AE668" s="504"/>
      <c r="AF668" s="504"/>
      <c r="AG668" s="504"/>
      <c r="AH668" s="504"/>
      <c r="AI668" s="504"/>
    </row>
    <row r="669" spans="1:35" s="420" customFormat="1" x14ac:dyDescent="0.2">
      <c r="A669" s="531"/>
      <c r="P669" s="504"/>
      <c r="Q669" s="503"/>
      <c r="R669" s="503"/>
      <c r="S669" s="504"/>
      <c r="T669" s="504"/>
      <c r="U669" s="504"/>
      <c r="V669" s="504"/>
      <c r="W669" s="504"/>
      <c r="X669" s="504"/>
      <c r="Y669" s="504"/>
      <c r="Z669" s="504"/>
      <c r="AA669" s="504"/>
      <c r="AB669" s="504"/>
      <c r="AC669" s="504"/>
      <c r="AD669" s="504"/>
      <c r="AE669" s="504"/>
      <c r="AF669" s="504"/>
      <c r="AG669" s="504"/>
      <c r="AH669" s="504"/>
      <c r="AI669" s="504"/>
    </row>
    <row r="670" spans="1:35" s="420" customFormat="1" x14ac:dyDescent="0.2">
      <c r="A670" s="531"/>
      <c r="P670" s="504"/>
      <c r="Q670" s="503"/>
      <c r="R670" s="503"/>
      <c r="S670" s="504"/>
      <c r="T670" s="504"/>
      <c r="U670" s="504"/>
      <c r="V670" s="504"/>
      <c r="W670" s="504"/>
      <c r="X670" s="504"/>
      <c r="Y670" s="504"/>
      <c r="Z670" s="504"/>
      <c r="AA670" s="504"/>
      <c r="AB670" s="504"/>
      <c r="AC670" s="504"/>
      <c r="AD670" s="504"/>
      <c r="AE670" s="504"/>
      <c r="AF670" s="504"/>
      <c r="AG670" s="504"/>
      <c r="AH670" s="504"/>
      <c r="AI670" s="504"/>
    </row>
    <row r="671" spans="1:35" s="420" customFormat="1" x14ac:dyDescent="0.2">
      <c r="A671" s="531"/>
      <c r="P671" s="504"/>
      <c r="Q671" s="503"/>
      <c r="R671" s="503"/>
      <c r="S671" s="504"/>
      <c r="T671" s="504"/>
      <c r="U671" s="504"/>
      <c r="V671" s="504"/>
      <c r="W671" s="504"/>
      <c r="X671" s="504"/>
      <c r="Y671" s="504"/>
      <c r="Z671" s="504"/>
      <c r="AA671" s="504"/>
      <c r="AB671" s="504"/>
      <c r="AC671" s="504"/>
      <c r="AD671" s="504"/>
      <c r="AE671" s="504"/>
      <c r="AF671" s="504"/>
      <c r="AG671" s="504"/>
      <c r="AH671" s="504"/>
      <c r="AI671" s="504"/>
    </row>
    <row r="672" spans="1:35" s="420" customFormat="1" x14ac:dyDescent="0.2">
      <c r="A672" s="531"/>
      <c r="P672" s="504"/>
      <c r="Q672" s="503"/>
      <c r="R672" s="503"/>
      <c r="S672" s="504"/>
      <c r="T672" s="504"/>
      <c r="U672" s="504"/>
      <c r="V672" s="504"/>
      <c r="W672" s="504"/>
      <c r="X672" s="504"/>
      <c r="Y672" s="504"/>
      <c r="Z672" s="504"/>
      <c r="AA672" s="504"/>
      <c r="AB672" s="504"/>
      <c r="AC672" s="504"/>
      <c r="AD672" s="504"/>
      <c r="AE672" s="504"/>
      <c r="AF672" s="504"/>
      <c r="AG672" s="504"/>
      <c r="AH672" s="504"/>
      <c r="AI672" s="504"/>
    </row>
    <row r="673" spans="1:35" s="420" customFormat="1" x14ac:dyDescent="0.2">
      <c r="A673" s="531"/>
      <c r="P673" s="504"/>
      <c r="Q673" s="503"/>
      <c r="R673" s="503"/>
      <c r="S673" s="504"/>
      <c r="T673" s="504"/>
      <c r="U673" s="504"/>
      <c r="V673" s="504"/>
      <c r="W673" s="504"/>
      <c r="X673" s="504"/>
      <c r="Y673" s="504"/>
      <c r="Z673" s="504"/>
      <c r="AA673" s="504"/>
      <c r="AB673" s="504"/>
      <c r="AC673" s="504"/>
      <c r="AD673" s="504"/>
      <c r="AE673" s="504"/>
      <c r="AF673" s="504"/>
      <c r="AG673" s="504"/>
      <c r="AH673" s="504"/>
      <c r="AI673" s="504"/>
    </row>
    <row r="674" spans="1:35" s="420" customFormat="1" x14ac:dyDescent="0.2">
      <c r="A674" s="531"/>
      <c r="P674" s="504"/>
      <c r="Q674" s="503"/>
      <c r="R674" s="503"/>
      <c r="S674" s="504"/>
      <c r="T674" s="504"/>
      <c r="U674" s="504"/>
      <c r="V674" s="504"/>
      <c r="W674" s="504"/>
      <c r="X674" s="504"/>
      <c r="Y674" s="504"/>
      <c r="Z674" s="504"/>
      <c r="AA674" s="504"/>
      <c r="AB674" s="504"/>
      <c r="AC674" s="504"/>
      <c r="AD674" s="504"/>
      <c r="AE674" s="504"/>
      <c r="AF674" s="504"/>
      <c r="AG674" s="504"/>
      <c r="AH674" s="504"/>
      <c r="AI674" s="504"/>
    </row>
    <row r="675" spans="1:35" s="420" customFormat="1" x14ac:dyDescent="0.2">
      <c r="A675" s="531"/>
      <c r="P675" s="504"/>
      <c r="Q675" s="503"/>
      <c r="R675" s="503"/>
      <c r="S675" s="504"/>
      <c r="T675" s="504"/>
      <c r="U675" s="504"/>
      <c r="V675" s="504"/>
      <c r="W675" s="504"/>
      <c r="X675" s="504"/>
      <c r="Y675" s="504"/>
      <c r="Z675" s="504"/>
      <c r="AA675" s="504"/>
      <c r="AB675" s="504"/>
      <c r="AC675" s="504"/>
      <c r="AD675" s="504"/>
      <c r="AE675" s="504"/>
      <c r="AF675" s="504"/>
      <c r="AG675" s="504"/>
      <c r="AH675" s="504"/>
      <c r="AI675" s="504"/>
    </row>
    <row r="676" spans="1:35" s="420" customFormat="1" x14ac:dyDescent="0.2">
      <c r="A676" s="531"/>
      <c r="P676" s="504"/>
      <c r="Q676" s="503"/>
      <c r="R676" s="503"/>
      <c r="S676" s="504"/>
      <c r="T676" s="504"/>
      <c r="U676" s="504"/>
      <c r="V676" s="504"/>
      <c r="W676" s="504"/>
      <c r="X676" s="504"/>
      <c r="Y676" s="504"/>
      <c r="Z676" s="504"/>
      <c r="AA676" s="504"/>
      <c r="AB676" s="504"/>
      <c r="AC676" s="504"/>
      <c r="AD676" s="504"/>
      <c r="AE676" s="504"/>
      <c r="AF676" s="504"/>
      <c r="AG676" s="504"/>
      <c r="AH676" s="504"/>
      <c r="AI676" s="504"/>
    </row>
    <row r="677" spans="1:35" s="420" customFormat="1" x14ac:dyDescent="0.2">
      <c r="A677" s="531"/>
      <c r="P677" s="504"/>
      <c r="Q677" s="503"/>
      <c r="R677" s="503"/>
      <c r="S677" s="504"/>
      <c r="T677" s="504"/>
      <c r="U677" s="504"/>
      <c r="V677" s="504"/>
      <c r="W677" s="504"/>
      <c r="X677" s="504"/>
      <c r="Y677" s="504"/>
      <c r="Z677" s="504"/>
      <c r="AA677" s="504"/>
      <c r="AB677" s="504"/>
      <c r="AC677" s="504"/>
      <c r="AD677" s="504"/>
      <c r="AE677" s="504"/>
      <c r="AF677" s="504"/>
      <c r="AG677" s="504"/>
      <c r="AH677" s="504"/>
      <c r="AI677" s="504"/>
    </row>
    <row r="678" spans="1:35" s="420" customFormat="1" x14ac:dyDescent="0.2">
      <c r="A678" s="531"/>
      <c r="P678" s="504"/>
      <c r="Q678" s="503"/>
      <c r="R678" s="503"/>
      <c r="S678" s="504"/>
      <c r="T678" s="504"/>
      <c r="U678" s="504"/>
      <c r="V678" s="504"/>
      <c r="W678" s="504"/>
      <c r="X678" s="504"/>
      <c r="Y678" s="504"/>
      <c r="Z678" s="504"/>
      <c r="AA678" s="504"/>
      <c r="AB678" s="504"/>
      <c r="AC678" s="504"/>
      <c r="AD678" s="504"/>
      <c r="AE678" s="504"/>
      <c r="AF678" s="504"/>
      <c r="AG678" s="504"/>
      <c r="AH678" s="504"/>
      <c r="AI678" s="504"/>
    </row>
    <row r="679" spans="1:35" s="420" customFormat="1" x14ac:dyDescent="0.2">
      <c r="A679" s="531"/>
      <c r="P679" s="504"/>
      <c r="Q679" s="503"/>
      <c r="R679" s="503"/>
      <c r="S679" s="504"/>
      <c r="T679" s="504"/>
      <c r="U679" s="504"/>
      <c r="V679" s="504"/>
      <c r="W679" s="504"/>
      <c r="X679" s="504"/>
      <c r="Y679" s="504"/>
      <c r="Z679" s="504"/>
      <c r="AA679" s="504"/>
      <c r="AB679" s="504"/>
      <c r="AC679" s="504"/>
      <c r="AD679" s="504"/>
      <c r="AE679" s="504"/>
      <c r="AF679" s="504"/>
      <c r="AG679" s="504"/>
      <c r="AH679" s="504"/>
      <c r="AI679" s="504"/>
    </row>
    <row r="680" spans="1:35" s="420" customFormat="1" x14ac:dyDescent="0.2">
      <c r="A680" s="531"/>
      <c r="P680" s="504"/>
      <c r="Q680" s="503"/>
      <c r="R680" s="503"/>
      <c r="S680" s="504"/>
      <c r="T680" s="504"/>
      <c r="U680" s="504"/>
      <c r="V680" s="504"/>
      <c r="W680" s="504"/>
      <c r="X680" s="504"/>
      <c r="Y680" s="504"/>
      <c r="Z680" s="504"/>
      <c r="AA680" s="504"/>
      <c r="AB680" s="504"/>
      <c r="AC680" s="504"/>
      <c r="AD680" s="504"/>
      <c r="AE680" s="504"/>
      <c r="AF680" s="504"/>
      <c r="AG680" s="504"/>
      <c r="AH680" s="504"/>
      <c r="AI680" s="504"/>
    </row>
    <row r="681" spans="1:35" s="420" customFormat="1" x14ac:dyDescent="0.2">
      <c r="A681" s="531"/>
      <c r="P681" s="504"/>
      <c r="Q681" s="503"/>
      <c r="R681" s="503"/>
      <c r="S681" s="504"/>
      <c r="T681" s="504"/>
      <c r="U681" s="504"/>
      <c r="V681" s="504"/>
      <c r="W681" s="504"/>
      <c r="X681" s="504"/>
      <c r="Y681" s="504"/>
      <c r="Z681" s="504"/>
      <c r="AA681" s="504"/>
      <c r="AB681" s="504"/>
      <c r="AC681" s="504"/>
      <c r="AD681" s="504"/>
      <c r="AE681" s="504"/>
      <c r="AF681" s="504"/>
      <c r="AG681" s="504"/>
      <c r="AH681" s="504"/>
      <c r="AI681" s="504"/>
    </row>
    <row r="682" spans="1:35" s="420" customFormat="1" x14ac:dyDescent="0.2">
      <c r="A682" s="531"/>
      <c r="P682" s="504"/>
      <c r="Q682" s="503"/>
      <c r="R682" s="503"/>
      <c r="S682" s="504"/>
      <c r="T682" s="504"/>
      <c r="U682" s="504"/>
      <c r="V682" s="504"/>
      <c r="W682" s="504"/>
      <c r="X682" s="504"/>
      <c r="Y682" s="504"/>
      <c r="Z682" s="504"/>
      <c r="AA682" s="504"/>
      <c r="AB682" s="504"/>
      <c r="AC682" s="504"/>
      <c r="AD682" s="504"/>
      <c r="AE682" s="504"/>
      <c r="AF682" s="504"/>
      <c r="AG682" s="504"/>
      <c r="AH682" s="504"/>
      <c r="AI682" s="504"/>
    </row>
    <row r="683" spans="1:35" s="420" customFormat="1" x14ac:dyDescent="0.2">
      <c r="A683" s="531"/>
      <c r="P683" s="504"/>
      <c r="Q683" s="503"/>
      <c r="R683" s="503"/>
      <c r="S683" s="504"/>
      <c r="T683" s="504"/>
      <c r="U683" s="504"/>
      <c r="V683" s="504"/>
      <c r="W683" s="504"/>
      <c r="X683" s="504"/>
      <c r="Y683" s="504"/>
      <c r="Z683" s="504"/>
      <c r="AA683" s="504"/>
      <c r="AB683" s="504"/>
      <c r="AC683" s="504"/>
      <c r="AD683" s="504"/>
      <c r="AE683" s="504"/>
      <c r="AF683" s="504"/>
      <c r="AG683" s="504"/>
      <c r="AH683" s="504"/>
      <c r="AI683" s="504"/>
    </row>
    <row r="684" spans="1:35" s="420" customFormat="1" x14ac:dyDescent="0.2">
      <c r="A684" s="531"/>
      <c r="P684" s="504"/>
      <c r="Q684" s="503"/>
      <c r="R684" s="503"/>
      <c r="S684" s="504"/>
      <c r="T684" s="504"/>
      <c r="U684" s="504"/>
      <c r="V684" s="504"/>
      <c r="W684" s="504"/>
      <c r="X684" s="504"/>
      <c r="Y684" s="504"/>
      <c r="Z684" s="504"/>
      <c r="AA684" s="504"/>
      <c r="AB684" s="504"/>
      <c r="AC684" s="504"/>
      <c r="AD684" s="504"/>
      <c r="AE684" s="504"/>
      <c r="AF684" s="504"/>
      <c r="AG684" s="504"/>
      <c r="AH684" s="504"/>
      <c r="AI684" s="504"/>
    </row>
    <row r="685" spans="1:35" s="420" customFormat="1" x14ac:dyDescent="0.2">
      <c r="A685" s="531"/>
      <c r="P685" s="504"/>
      <c r="Q685" s="503"/>
      <c r="R685" s="503"/>
      <c r="S685" s="504"/>
      <c r="T685" s="504"/>
      <c r="U685" s="504"/>
      <c r="V685" s="504"/>
      <c r="W685" s="504"/>
      <c r="X685" s="504"/>
      <c r="Y685" s="504"/>
      <c r="Z685" s="504"/>
      <c r="AA685" s="504"/>
      <c r="AB685" s="504"/>
      <c r="AC685" s="504"/>
      <c r="AD685" s="504"/>
      <c r="AE685" s="504"/>
      <c r="AF685" s="504"/>
      <c r="AG685" s="504"/>
      <c r="AH685" s="504"/>
      <c r="AI685" s="504"/>
    </row>
    <row r="686" spans="1:35" s="420" customFormat="1" x14ac:dyDescent="0.2">
      <c r="A686" s="531"/>
      <c r="P686" s="504"/>
      <c r="Q686" s="503"/>
      <c r="R686" s="503"/>
      <c r="S686" s="504"/>
      <c r="T686" s="504"/>
      <c r="U686" s="504"/>
      <c r="V686" s="504"/>
      <c r="W686" s="504"/>
      <c r="X686" s="504"/>
      <c r="Y686" s="504"/>
      <c r="Z686" s="504"/>
      <c r="AA686" s="504"/>
      <c r="AB686" s="504"/>
      <c r="AC686" s="504"/>
      <c r="AD686" s="504"/>
      <c r="AE686" s="504"/>
      <c r="AF686" s="504"/>
      <c r="AG686" s="504"/>
      <c r="AH686" s="504"/>
      <c r="AI686" s="504"/>
    </row>
    <row r="687" spans="1:35" s="420" customFormat="1" x14ac:dyDescent="0.2">
      <c r="A687" s="531"/>
      <c r="P687" s="504"/>
      <c r="Q687" s="503"/>
      <c r="R687" s="503"/>
      <c r="S687" s="504"/>
      <c r="T687" s="504"/>
      <c r="U687" s="504"/>
      <c r="V687" s="504"/>
      <c r="W687" s="504"/>
      <c r="X687" s="504"/>
      <c r="Y687" s="504"/>
      <c r="Z687" s="504"/>
      <c r="AA687" s="504"/>
      <c r="AB687" s="504"/>
      <c r="AC687" s="504"/>
      <c r="AD687" s="504"/>
      <c r="AE687" s="504"/>
      <c r="AF687" s="504"/>
      <c r="AG687" s="504"/>
      <c r="AH687" s="504"/>
      <c r="AI687" s="504"/>
    </row>
    <row r="688" spans="1:35" s="420" customFormat="1" x14ac:dyDescent="0.2">
      <c r="A688" s="531"/>
      <c r="P688" s="504"/>
      <c r="Q688" s="503"/>
      <c r="R688" s="503"/>
      <c r="S688" s="504"/>
      <c r="T688" s="504"/>
      <c r="U688" s="504"/>
      <c r="V688" s="504"/>
      <c r="W688" s="504"/>
      <c r="X688" s="504"/>
      <c r="Y688" s="504"/>
      <c r="Z688" s="504"/>
      <c r="AA688" s="504"/>
      <c r="AB688" s="504"/>
      <c r="AC688" s="504"/>
      <c r="AD688" s="504"/>
      <c r="AE688" s="504"/>
      <c r="AF688" s="504"/>
      <c r="AG688" s="504"/>
      <c r="AH688" s="504"/>
      <c r="AI688" s="504"/>
    </row>
    <row r="689" spans="1:35" s="420" customFormat="1" x14ac:dyDescent="0.2">
      <c r="A689" s="531"/>
      <c r="P689" s="504"/>
      <c r="Q689" s="503"/>
      <c r="R689" s="503"/>
      <c r="S689" s="504"/>
      <c r="T689" s="504"/>
      <c r="U689" s="504"/>
      <c r="V689" s="504"/>
      <c r="W689" s="504"/>
      <c r="X689" s="504"/>
      <c r="Y689" s="504"/>
      <c r="Z689" s="504"/>
      <c r="AA689" s="504"/>
      <c r="AB689" s="504"/>
      <c r="AC689" s="504"/>
      <c r="AD689" s="504"/>
      <c r="AE689" s="504"/>
      <c r="AF689" s="504"/>
      <c r="AG689" s="504"/>
      <c r="AH689" s="504"/>
      <c r="AI689" s="504"/>
    </row>
    <row r="690" spans="1:35" s="420" customFormat="1" x14ac:dyDescent="0.2">
      <c r="A690" s="531"/>
      <c r="P690" s="504"/>
      <c r="Q690" s="503"/>
      <c r="R690" s="503"/>
      <c r="S690" s="504"/>
      <c r="T690" s="504"/>
      <c r="U690" s="504"/>
      <c r="V690" s="504"/>
      <c r="W690" s="504"/>
      <c r="X690" s="504"/>
      <c r="Y690" s="504"/>
      <c r="Z690" s="504"/>
      <c r="AA690" s="504"/>
      <c r="AB690" s="504"/>
      <c r="AC690" s="504"/>
      <c r="AD690" s="504"/>
      <c r="AE690" s="504"/>
      <c r="AF690" s="504"/>
      <c r="AG690" s="504"/>
      <c r="AH690" s="504"/>
      <c r="AI690" s="504"/>
    </row>
    <row r="691" spans="1:35" s="420" customFormat="1" x14ac:dyDescent="0.2">
      <c r="A691" s="531"/>
      <c r="P691" s="504"/>
      <c r="Q691" s="503"/>
      <c r="R691" s="503"/>
      <c r="S691" s="504"/>
      <c r="T691" s="504"/>
      <c r="U691" s="504"/>
      <c r="V691" s="504"/>
      <c r="W691" s="504"/>
      <c r="X691" s="504"/>
      <c r="Y691" s="504"/>
      <c r="Z691" s="504"/>
      <c r="AA691" s="504"/>
      <c r="AB691" s="504"/>
      <c r="AC691" s="504"/>
      <c r="AD691" s="504"/>
      <c r="AE691" s="504"/>
      <c r="AF691" s="504"/>
      <c r="AG691" s="504"/>
      <c r="AH691" s="504"/>
      <c r="AI691" s="504"/>
    </row>
    <row r="692" spans="1:35" s="420" customFormat="1" x14ac:dyDescent="0.2">
      <c r="A692" s="531"/>
      <c r="P692" s="504"/>
      <c r="Q692" s="503"/>
      <c r="R692" s="503"/>
      <c r="S692" s="504"/>
      <c r="T692" s="504"/>
      <c r="U692" s="504"/>
      <c r="V692" s="504"/>
      <c r="W692" s="504"/>
      <c r="X692" s="504"/>
      <c r="Y692" s="504"/>
      <c r="Z692" s="504"/>
      <c r="AA692" s="504"/>
      <c r="AB692" s="504"/>
      <c r="AC692" s="504"/>
      <c r="AD692" s="504"/>
      <c r="AE692" s="504"/>
      <c r="AF692" s="504"/>
      <c r="AG692" s="504"/>
      <c r="AH692" s="504"/>
      <c r="AI692" s="504"/>
    </row>
    <row r="693" spans="1:35" s="420" customFormat="1" x14ac:dyDescent="0.2">
      <c r="A693" s="531"/>
      <c r="P693" s="504"/>
      <c r="Q693" s="503"/>
      <c r="R693" s="503"/>
      <c r="S693" s="504"/>
      <c r="T693" s="504"/>
      <c r="U693" s="504"/>
      <c r="V693" s="504"/>
      <c r="W693" s="504"/>
      <c r="X693" s="504"/>
      <c r="Y693" s="504"/>
      <c r="Z693" s="504"/>
      <c r="AA693" s="504"/>
      <c r="AB693" s="504"/>
      <c r="AC693" s="504"/>
      <c r="AD693" s="504"/>
      <c r="AE693" s="504"/>
      <c r="AF693" s="504"/>
      <c r="AG693" s="504"/>
      <c r="AH693" s="504"/>
      <c r="AI693" s="504"/>
    </row>
    <row r="694" spans="1:35" s="420" customFormat="1" x14ac:dyDescent="0.2">
      <c r="A694" s="531"/>
      <c r="P694" s="504"/>
      <c r="Q694" s="503"/>
      <c r="R694" s="503"/>
      <c r="S694" s="504"/>
      <c r="T694" s="504"/>
      <c r="U694" s="504"/>
      <c r="V694" s="504"/>
      <c r="W694" s="504"/>
      <c r="X694" s="504"/>
      <c r="Y694" s="504"/>
      <c r="Z694" s="504"/>
      <c r="AA694" s="504"/>
      <c r="AB694" s="504"/>
      <c r="AC694" s="504"/>
      <c r="AD694" s="504"/>
      <c r="AE694" s="504"/>
      <c r="AF694" s="504"/>
      <c r="AG694" s="504"/>
      <c r="AH694" s="504"/>
      <c r="AI694" s="504"/>
    </row>
    <row r="695" spans="1:35" s="420" customFormat="1" x14ac:dyDescent="0.2">
      <c r="A695" s="531"/>
      <c r="P695" s="504"/>
      <c r="Q695" s="503"/>
      <c r="R695" s="503"/>
      <c r="S695" s="504"/>
      <c r="T695" s="504"/>
      <c r="U695" s="504"/>
      <c r="V695" s="504"/>
      <c r="W695" s="504"/>
      <c r="X695" s="504"/>
      <c r="Y695" s="504"/>
      <c r="Z695" s="504"/>
      <c r="AA695" s="504"/>
      <c r="AB695" s="504"/>
      <c r="AC695" s="504"/>
      <c r="AD695" s="504"/>
      <c r="AE695" s="504"/>
      <c r="AF695" s="504"/>
      <c r="AG695" s="504"/>
      <c r="AH695" s="504"/>
      <c r="AI695" s="504"/>
    </row>
    <row r="696" spans="1:35" s="420" customFormat="1" x14ac:dyDescent="0.2">
      <c r="A696" s="531"/>
      <c r="P696" s="504"/>
      <c r="Q696" s="503"/>
      <c r="R696" s="503"/>
      <c r="S696" s="504"/>
      <c r="T696" s="504"/>
      <c r="U696" s="504"/>
      <c r="V696" s="504"/>
      <c r="W696" s="504"/>
      <c r="X696" s="504"/>
      <c r="Y696" s="504"/>
      <c r="Z696" s="504"/>
      <c r="AA696" s="504"/>
      <c r="AB696" s="504"/>
      <c r="AC696" s="504"/>
      <c r="AD696" s="504"/>
      <c r="AE696" s="504"/>
      <c r="AF696" s="504"/>
      <c r="AG696" s="504"/>
      <c r="AH696" s="504"/>
      <c r="AI696" s="504"/>
    </row>
    <row r="697" spans="1:35" s="420" customFormat="1" x14ac:dyDescent="0.2">
      <c r="A697" s="531"/>
      <c r="P697" s="504"/>
      <c r="Q697" s="503"/>
      <c r="R697" s="503"/>
      <c r="S697" s="504"/>
      <c r="T697" s="504"/>
      <c r="U697" s="504"/>
      <c r="V697" s="504"/>
      <c r="W697" s="504"/>
      <c r="X697" s="504"/>
      <c r="Y697" s="504"/>
      <c r="Z697" s="504"/>
      <c r="AA697" s="504"/>
      <c r="AB697" s="504"/>
      <c r="AC697" s="504"/>
      <c r="AD697" s="504"/>
      <c r="AE697" s="504"/>
      <c r="AF697" s="504"/>
      <c r="AG697" s="504"/>
      <c r="AH697" s="504"/>
      <c r="AI697" s="504"/>
    </row>
    <row r="698" spans="1:35" s="420" customFormat="1" x14ac:dyDescent="0.2">
      <c r="A698" s="531"/>
      <c r="P698" s="504"/>
      <c r="Q698" s="503"/>
      <c r="R698" s="503"/>
      <c r="S698" s="504"/>
      <c r="T698" s="504"/>
      <c r="U698" s="504"/>
      <c r="V698" s="504"/>
      <c r="W698" s="504"/>
      <c r="X698" s="504"/>
      <c r="Y698" s="504"/>
      <c r="Z698" s="504"/>
      <c r="AA698" s="504"/>
      <c r="AB698" s="504"/>
      <c r="AC698" s="504"/>
      <c r="AD698" s="504"/>
      <c r="AE698" s="504"/>
      <c r="AF698" s="504"/>
      <c r="AG698" s="504"/>
      <c r="AH698" s="504"/>
      <c r="AI698" s="504"/>
    </row>
    <row r="699" spans="1:35" s="420" customFormat="1" x14ac:dyDescent="0.2">
      <c r="A699" s="531"/>
      <c r="P699" s="504"/>
      <c r="Q699" s="503"/>
      <c r="R699" s="503"/>
      <c r="S699" s="504"/>
      <c r="T699" s="504"/>
      <c r="U699" s="504"/>
      <c r="V699" s="504"/>
      <c r="W699" s="504"/>
      <c r="X699" s="504"/>
      <c r="Y699" s="504"/>
      <c r="Z699" s="504"/>
      <c r="AA699" s="504"/>
      <c r="AB699" s="504"/>
      <c r="AC699" s="504"/>
      <c r="AD699" s="504"/>
      <c r="AE699" s="504"/>
      <c r="AF699" s="504"/>
      <c r="AG699" s="504"/>
      <c r="AH699" s="504"/>
      <c r="AI699" s="504"/>
    </row>
    <row r="700" spans="1:35" s="420" customFormat="1" x14ac:dyDescent="0.2">
      <c r="A700" s="531"/>
      <c r="P700" s="504"/>
      <c r="Q700" s="503"/>
      <c r="R700" s="503"/>
      <c r="S700" s="504"/>
      <c r="T700" s="504"/>
      <c r="U700" s="504"/>
      <c r="V700" s="504"/>
      <c r="W700" s="504"/>
      <c r="X700" s="504"/>
      <c r="Y700" s="504"/>
      <c r="Z700" s="504"/>
      <c r="AA700" s="504"/>
      <c r="AB700" s="504"/>
      <c r="AC700" s="504"/>
      <c r="AD700" s="504"/>
      <c r="AE700" s="504"/>
      <c r="AF700" s="504"/>
      <c r="AG700" s="504"/>
      <c r="AH700" s="504"/>
      <c r="AI700" s="504"/>
    </row>
    <row r="701" spans="1:35" s="420" customFormat="1" x14ac:dyDescent="0.2">
      <c r="A701" s="531"/>
      <c r="P701" s="504"/>
      <c r="Q701" s="503"/>
      <c r="R701" s="503"/>
      <c r="S701" s="504"/>
      <c r="T701" s="504"/>
      <c r="U701" s="504"/>
      <c r="V701" s="504"/>
      <c r="W701" s="504"/>
      <c r="X701" s="504"/>
      <c r="Y701" s="504"/>
      <c r="Z701" s="504"/>
      <c r="AA701" s="504"/>
      <c r="AB701" s="504"/>
      <c r="AC701" s="504"/>
      <c r="AD701" s="504"/>
      <c r="AE701" s="504"/>
      <c r="AF701" s="504"/>
      <c r="AG701" s="504"/>
      <c r="AH701" s="504"/>
      <c r="AI701" s="504"/>
    </row>
    <row r="702" spans="1:35" s="420" customFormat="1" x14ac:dyDescent="0.2">
      <c r="A702" s="531"/>
      <c r="P702" s="504"/>
      <c r="Q702" s="503"/>
      <c r="R702" s="503"/>
      <c r="S702" s="504"/>
      <c r="T702" s="504"/>
      <c r="U702" s="504"/>
      <c r="V702" s="504"/>
      <c r="W702" s="504"/>
      <c r="X702" s="504"/>
      <c r="Y702" s="504"/>
      <c r="Z702" s="504"/>
      <c r="AA702" s="504"/>
      <c r="AB702" s="504"/>
      <c r="AC702" s="504"/>
      <c r="AD702" s="504"/>
      <c r="AE702" s="504"/>
      <c r="AF702" s="504"/>
      <c r="AG702" s="504"/>
      <c r="AH702" s="504"/>
      <c r="AI702" s="504"/>
    </row>
    <row r="703" spans="1:35" s="420" customFormat="1" x14ac:dyDescent="0.2">
      <c r="A703" s="531"/>
      <c r="P703" s="504"/>
      <c r="Q703" s="503"/>
      <c r="R703" s="503"/>
      <c r="S703" s="504"/>
      <c r="T703" s="504"/>
      <c r="U703" s="504"/>
      <c r="V703" s="504"/>
      <c r="W703" s="504"/>
      <c r="X703" s="504"/>
      <c r="Y703" s="504"/>
      <c r="Z703" s="504"/>
      <c r="AA703" s="504"/>
      <c r="AB703" s="504"/>
      <c r="AC703" s="504"/>
      <c r="AD703" s="504"/>
      <c r="AE703" s="504"/>
      <c r="AF703" s="504"/>
      <c r="AG703" s="504"/>
      <c r="AH703" s="504"/>
      <c r="AI703" s="504"/>
    </row>
    <row r="704" spans="1:35" s="420" customFormat="1" x14ac:dyDescent="0.2">
      <c r="A704" s="531"/>
      <c r="P704" s="504"/>
      <c r="Q704" s="503"/>
      <c r="R704" s="503"/>
      <c r="S704" s="504"/>
      <c r="T704" s="504"/>
      <c r="U704" s="504"/>
      <c r="V704" s="504"/>
      <c r="W704" s="504"/>
      <c r="X704" s="504"/>
      <c r="Y704" s="504"/>
      <c r="Z704" s="504"/>
      <c r="AA704" s="504"/>
      <c r="AB704" s="504"/>
      <c r="AC704" s="504"/>
      <c r="AD704" s="504"/>
      <c r="AE704" s="504"/>
      <c r="AF704" s="504"/>
      <c r="AG704" s="504"/>
      <c r="AH704" s="504"/>
      <c r="AI704" s="504"/>
    </row>
    <row r="705" spans="1:35" s="420" customFormat="1" x14ac:dyDescent="0.2">
      <c r="A705" s="531"/>
      <c r="P705" s="504"/>
      <c r="Q705" s="503"/>
      <c r="R705" s="503"/>
      <c r="S705" s="504"/>
      <c r="T705" s="504"/>
      <c r="U705" s="504"/>
      <c r="V705" s="504"/>
      <c r="W705" s="504"/>
      <c r="X705" s="504"/>
      <c r="Y705" s="504"/>
      <c r="Z705" s="504"/>
      <c r="AA705" s="504"/>
      <c r="AB705" s="504"/>
      <c r="AC705" s="504"/>
      <c r="AD705" s="504"/>
      <c r="AE705" s="504"/>
      <c r="AF705" s="504"/>
      <c r="AG705" s="504"/>
      <c r="AH705" s="504"/>
      <c r="AI705" s="504"/>
    </row>
    <row r="706" spans="1:35" s="420" customFormat="1" x14ac:dyDescent="0.2">
      <c r="A706" s="531"/>
      <c r="P706" s="504"/>
      <c r="Q706" s="503"/>
      <c r="R706" s="503"/>
      <c r="S706" s="504"/>
      <c r="T706" s="504"/>
      <c r="U706" s="504"/>
      <c r="V706" s="504"/>
      <c r="W706" s="504"/>
      <c r="X706" s="504"/>
      <c r="Y706" s="504"/>
      <c r="Z706" s="504"/>
      <c r="AA706" s="504"/>
      <c r="AB706" s="504"/>
      <c r="AC706" s="504"/>
      <c r="AD706" s="504"/>
      <c r="AE706" s="504"/>
      <c r="AF706" s="504"/>
      <c r="AG706" s="504"/>
      <c r="AH706" s="504"/>
      <c r="AI706" s="504"/>
    </row>
    <row r="707" spans="1:35" s="420" customFormat="1" x14ac:dyDescent="0.2">
      <c r="A707" s="531"/>
      <c r="P707" s="504"/>
      <c r="Q707" s="503"/>
      <c r="R707" s="503"/>
      <c r="S707" s="504"/>
      <c r="T707" s="504"/>
      <c r="U707" s="504"/>
      <c r="V707" s="504"/>
      <c r="W707" s="504"/>
      <c r="X707" s="504"/>
      <c r="Y707" s="504"/>
      <c r="Z707" s="504"/>
      <c r="AA707" s="504"/>
      <c r="AB707" s="504"/>
      <c r="AC707" s="504"/>
      <c r="AD707" s="504"/>
      <c r="AE707" s="504"/>
      <c r="AF707" s="504"/>
      <c r="AG707" s="504"/>
      <c r="AH707" s="504"/>
      <c r="AI707" s="504"/>
    </row>
    <row r="708" spans="1:35" s="420" customFormat="1" x14ac:dyDescent="0.2">
      <c r="A708" s="531"/>
      <c r="P708" s="504"/>
      <c r="Q708" s="503"/>
      <c r="R708" s="503"/>
      <c r="S708" s="504"/>
      <c r="T708" s="504"/>
      <c r="U708" s="504"/>
      <c r="V708" s="504"/>
      <c r="W708" s="504"/>
      <c r="X708" s="504"/>
      <c r="Y708" s="504"/>
      <c r="Z708" s="504"/>
      <c r="AA708" s="504"/>
      <c r="AB708" s="504"/>
      <c r="AC708" s="504"/>
      <c r="AD708" s="504"/>
      <c r="AE708" s="504"/>
      <c r="AF708" s="504"/>
      <c r="AG708" s="504"/>
      <c r="AH708" s="504"/>
      <c r="AI708" s="504"/>
    </row>
    <row r="709" spans="1:35" s="420" customFormat="1" x14ac:dyDescent="0.2">
      <c r="A709" s="531"/>
      <c r="P709" s="504"/>
      <c r="Q709" s="503"/>
      <c r="R709" s="503"/>
      <c r="S709" s="504"/>
      <c r="T709" s="504"/>
      <c r="U709" s="504"/>
      <c r="V709" s="504"/>
      <c r="W709" s="504"/>
      <c r="X709" s="504"/>
      <c r="Y709" s="504"/>
      <c r="Z709" s="504"/>
      <c r="AA709" s="504"/>
      <c r="AB709" s="504"/>
      <c r="AC709" s="504"/>
      <c r="AD709" s="504"/>
      <c r="AE709" s="504"/>
      <c r="AF709" s="504"/>
      <c r="AG709" s="504"/>
      <c r="AH709" s="504"/>
      <c r="AI709" s="504"/>
    </row>
    <row r="710" spans="1:35" s="420" customFormat="1" x14ac:dyDescent="0.2">
      <c r="A710" s="531"/>
      <c r="P710" s="504"/>
      <c r="Q710" s="503"/>
      <c r="R710" s="503"/>
      <c r="S710" s="504"/>
      <c r="T710" s="504"/>
      <c r="U710" s="504"/>
      <c r="V710" s="504"/>
      <c r="W710" s="504"/>
      <c r="X710" s="504"/>
      <c r="Y710" s="504"/>
      <c r="Z710" s="504"/>
      <c r="AA710" s="504"/>
      <c r="AB710" s="504"/>
      <c r="AC710" s="504"/>
      <c r="AD710" s="504"/>
      <c r="AE710" s="504"/>
      <c r="AF710" s="504"/>
      <c r="AG710" s="504"/>
      <c r="AH710" s="504"/>
      <c r="AI710" s="504"/>
    </row>
    <row r="711" spans="1:35" s="420" customFormat="1" x14ac:dyDescent="0.2">
      <c r="A711" s="531"/>
      <c r="P711" s="504"/>
      <c r="Q711" s="503"/>
      <c r="R711" s="503"/>
      <c r="S711" s="504"/>
      <c r="T711" s="504"/>
      <c r="U711" s="504"/>
      <c r="V711" s="504"/>
      <c r="W711" s="504"/>
      <c r="X711" s="504"/>
      <c r="Y711" s="504"/>
      <c r="Z711" s="504"/>
      <c r="AA711" s="504"/>
      <c r="AB711" s="504"/>
      <c r="AC711" s="504"/>
      <c r="AD711" s="504"/>
      <c r="AE711" s="504"/>
      <c r="AF711" s="504"/>
      <c r="AG711" s="504"/>
      <c r="AH711" s="504"/>
      <c r="AI711" s="504"/>
    </row>
    <row r="712" spans="1:35" s="420" customFormat="1" x14ac:dyDescent="0.2">
      <c r="A712" s="531"/>
      <c r="P712" s="504"/>
      <c r="Q712" s="503"/>
      <c r="R712" s="503"/>
      <c r="S712" s="504"/>
      <c r="T712" s="504"/>
      <c r="U712" s="504"/>
      <c r="V712" s="504"/>
      <c r="W712" s="504"/>
      <c r="X712" s="504"/>
      <c r="Y712" s="504"/>
      <c r="Z712" s="504"/>
      <c r="AA712" s="504"/>
      <c r="AB712" s="504"/>
      <c r="AC712" s="504"/>
      <c r="AD712" s="504"/>
      <c r="AE712" s="504"/>
      <c r="AF712" s="504"/>
      <c r="AG712" s="504"/>
      <c r="AH712" s="504"/>
      <c r="AI712" s="504"/>
    </row>
    <row r="713" spans="1:35" s="420" customFormat="1" x14ac:dyDescent="0.2">
      <c r="A713" s="531"/>
      <c r="P713" s="504"/>
      <c r="Q713" s="503"/>
      <c r="R713" s="503"/>
      <c r="S713" s="504"/>
      <c r="T713" s="504"/>
      <c r="U713" s="504"/>
      <c r="V713" s="504"/>
      <c r="W713" s="504"/>
      <c r="X713" s="504"/>
      <c r="Y713" s="504"/>
      <c r="Z713" s="504"/>
      <c r="AA713" s="504"/>
      <c r="AB713" s="504"/>
      <c r="AC713" s="504"/>
      <c r="AD713" s="504"/>
      <c r="AE713" s="504"/>
      <c r="AF713" s="504"/>
      <c r="AG713" s="504"/>
      <c r="AH713" s="504"/>
      <c r="AI713" s="504"/>
    </row>
    <row r="714" spans="1:35" s="420" customFormat="1" x14ac:dyDescent="0.2">
      <c r="A714" s="531"/>
      <c r="P714" s="504"/>
      <c r="Q714" s="503"/>
      <c r="R714" s="503"/>
      <c r="S714" s="504"/>
      <c r="T714" s="504"/>
      <c r="U714" s="504"/>
      <c r="V714" s="504"/>
      <c r="W714" s="504"/>
      <c r="X714" s="504"/>
      <c r="Y714" s="504"/>
      <c r="Z714" s="504"/>
      <c r="AA714" s="504"/>
      <c r="AB714" s="504"/>
      <c r="AC714" s="504"/>
      <c r="AD714" s="504"/>
      <c r="AE714" s="504"/>
      <c r="AF714" s="504"/>
      <c r="AG714" s="504"/>
      <c r="AH714" s="504"/>
      <c r="AI714" s="504"/>
    </row>
    <row r="715" spans="1:35" s="420" customFormat="1" x14ac:dyDescent="0.2">
      <c r="A715" s="531"/>
      <c r="P715" s="504"/>
      <c r="Q715" s="503"/>
      <c r="R715" s="503"/>
      <c r="S715" s="504"/>
      <c r="T715" s="504"/>
      <c r="U715" s="504"/>
      <c r="V715" s="504"/>
      <c r="W715" s="504"/>
      <c r="X715" s="504"/>
      <c r="Y715" s="504"/>
      <c r="Z715" s="504"/>
      <c r="AA715" s="504"/>
      <c r="AB715" s="504"/>
      <c r="AC715" s="504"/>
      <c r="AD715" s="504"/>
      <c r="AE715" s="504"/>
      <c r="AF715" s="504"/>
      <c r="AG715" s="504"/>
      <c r="AH715" s="504"/>
      <c r="AI715" s="504"/>
    </row>
    <row r="716" spans="1:35" s="420" customFormat="1" x14ac:dyDescent="0.2">
      <c r="A716" s="531"/>
      <c r="P716" s="504"/>
      <c r="Q716" s="503"/>
      <c r="R716" s="503"/>
      <c r="S716" s="504"/>
      <c r="T716" s="504"/>
      <c r="U716" s="504"/>
      <c r="V716" s="504"/>
      <c r="W716" s="504"/>
      <c r="X716" s="504"/>
      <c r="Y716" s="504"/>
      <c r="Z716" s="504"/>
      <c r="AA716" s="504"/>
      <c r="AB716" s="504"/>
      <c r="AC716" s="504"/>
      <c r="AD716" s="504"/>
      <c r="AE716" s="504"/>
      <c r="AF716" s="504"/>
      <c r="AG716" s="504"/>
      <c r="AH716" s="504"/>
      <c r="AI716" s="504"/>
    </row>
    <row r="717" spans="1:35" s="420" customFormat="1" x14ac:dyDescent="0.2">
      <c r="A717" s="531"/>
      <c r="P717" s="504"/>
      <c r="Q717" s="503"/>
      <c r="R717" s="503"/>
      <c r="S717" s="504"/>
      <c r="T717" s="504"/>
      <c r="U717" s="504"/>
      <c r="V717" s="504"/>
      <c r="W717" s="504"/>
      <c r="X717" s="504"/>
      <c r="Y717" s="504"/>
      <c r="Z717" s="504"/>
      <c r="AA717" s="504"/>
      <c r="AB717" s="504"/>
      <c r="AC717" s="504"/>
      <c r="AD717" s="504"/>
      <c r="AE717" s="504"/>
      <c r="AF717" s="504"/>
      <c r="AG717" s="504"/>
      <c r="AH717" s="504"/>
      <c r="AI717" s="504"/>
    </row>
    <row r="718" spans="1:35" s="420" customFormat="1" x14ac:dyDescent="0.2">
      <c r="A718" s="531"/>
      <c r="P718" s="504"/>
      <c r="Q718" s="503"/>
      <c r="R718" s="503"/>
      <c r="S718" s="504"/>
      <c r="T718" s="504"/>
      <c r="U718" s="504"/>
      <c r="V718" s="504"/>
      <c r="W718" s="504"/>
      <c r="X718" s="504"/>
      <c r="Y718" s="504"/>
      <c r="Z718" s="504"/>
      <c r="AA718" s="504"/>
      <c r="AB718" s="504"/>
      <c r="AC718" s="504"/>
      <c r="AD718" s="504"/>
      <c r="AE718" s="504"/>
      <c r="AF718" s="504"/>
      <c r="AG718" s="504"/>
      <c r="AH718" s="504"/>
      <c r="AI718" s="504"/>
    </row>
    <row r="719" spans="1:35" s="420" customFormat="1" x14ac:dyDescent="0.2">
      <c r="A719" s="531"/>
      <c r="P719" s="504"/>
      <c r="Q719" s="503"/>
      <c r="R719" s="503"/>
      <c r="S719" s="504"/>
      <c r="T719" s="504"/>
      <c r="U719" s="504"/>
      <c r="V719" s="504"/>
      <c r="W719" s="504"/>
      <c r="X719" s="504"/>
      <c r="Y719" s="504"/>
      <c r="Z719" s="504"/>
      <c r="AA719" s="504"/>
      <c r="AB719" s="504"/>
      <c r="AC719" s="504"/>
      <c r="AD719" s="504"/>
      <c r="AE719" s="504"/>
      <c r="AF719" s="504"/>
      <c r="AG719" s="504"/>
      <c r="AH719" s="504"/>
      <c r="AI719" s="504"/>
    </row>
    <row r="720" spans="1:35" s="420" customFormat="1" x14ac:dyDescent="0.2">
      <c r="A720" s="531"/>
      <c r="P720" s="504"/>
      <c r="Q720" s="503"/>
      <c r="R720" s="503"/>
      <c r="S720" s="504"/>
      <c r="T720" s="504"/>
      <c r="U720" s="504"/>
      <c r="V720" s="504"/>
      <c r="W720" s="504"/>
      <c r="X720" s="504"/>
      <c r="Y720" s="504"/>
      <c r="Z720" s="504"/>
      <c r="AA720" s="504"/>
      <c r="AB720" s="504"/>
      <c r="AC720" s="504"/>
      <c r="AD720" s="504"/>
      <c r="AE720" s="504"/>
      <c r="AF720" s="504"/>
      <c r="AG720" s="504"/>
      <c r="AH720" s="504"/>
      <c r="AI720" s="504"/>
    </row>
    <row r="721" spans="1:35" s="420" customFormat="1" x14ac:dyDescent="0.2">
      <c r="A721" s="531"/>
      <c r="P721" s="504"/>
      <c r="Q721" s="503"/>
      <c r="R721" s="503"/>
      <c r="S721" s="504"/>
      <c r="T721" s="504"/>
      <c r="U721" s="504"/>
      <c r="V721" s="504"/>
      <c r="W721" s="504"/>
      <c r="X721" s="504"/>
      <c r="Y721" s="504"/>
      <c r="Z721" s="504"/>
      <c r="AA721" s="504"/>
      <c r="AB721" s="504"/>
      <c r="AC721" s="504"/>
      <c r="AD721" s="504"/>
      <c r="AE721" s="504"/>
      <c r="AF721" s="504"/>
      <c r="AG721" s="504"/>
      <c r="AH721" s="504"/>
      <c r="AI721" s="504"/>
    </row>
    <row r="722" spans="1:35" s="420" customFormat="1" x14ac:dyDescent="0.2">
      <c r="A722" s="531"/>
      <c r="P722" s="504"/>
      <c r="Q722" s="503"/>
      <c r="R722" s="503"/>
      <c r="S722" s="504"/>
      <c r="T722" s="504"/>
      <c r="U722" s="504"/>
      <c r="V722" s="504"/>
      <c r="W722" s="504"/>
      <c r="X722" s="504"/>
      <c r="Y722" s="504"/>
      <c r="Z722" s="504"/>
      <c r="AA722" s="504"/>
      <c r="AB722" s="504"/>
      <c r="AC722" s="504"/>
      <c r="AD722" s="504"/>
      <c r="AE722" s="504"/>
      <c r="AF722" s="504"/>
      <c r="AG722" s="504"/>
      <c r="AH722" s="504"/>
      <c r="AI722" s="504"/>
    </row>
    <row r="723" spans="1:35" s="420" customFormat="1" x14ac:dyDescent="0.2">
      <c r="A723" s="531"/>
      <c r="P723" s="504"/>
      <c r="Q723" s="503"/>
      <c r="R723" s="503"/>
      <c r="S723" s="504"/>
      <c r="T723" s="504"/>
      <c r="U723" s="504"/>
      <c r="V723" s="504"/>
      <c r="W723" s="504"/>
      <c r="X723" s="504"/>
      <c r="Y723" s="504"/>
      <c r="Z723" s="504"/>
      <c r="AA723" s="504"/>
      <c r="AB723" s="504"/>
      <c r="AC723" s="504"/>
      <c r="AD723" s="504"/>
      <c r="AE723" s="504"/>
      <c r="AF723" s="504"/>
      <c r="AG723" s="504"/>
      <c r="AH723" s="504"/>
      <c r="AI723" s="504"/>
    </row>
    <row r="724" spans="1:35" s="420" customFormat="1" x14ac:dyDescent="0.2">
      <c r="A724" s="531"/>
      <c r="P724" s="504"/>
      <c r="Q724" s="503"/>
      <c r="R724" s="503"/>
      <c r="S724" s="504"/>
      <c r="T724" s="504"/>
      <c r="U724" s="504"/>
      <c r="V724" s="504"/>
      <c r="W724" s="504"/>
      <c r="X724" s="504"/>
      <c r="Y724" s="504"/>
      <c r="Z724" s="504"/>
      <c r="AA724" s="504"/>
      <c r="AB724" s="504"/>
      <c r="AC724" s="504"/>
      <c r="AD724" s="504"/>
      <c r="AE724" s="504"/>
      <c r="AF724" s="504"/>
      <c r="AG724" s="504"/>
      <c r="AH724" s="504"/>
      <c r="AI724" s="504"/>
    </row>
    <row r="725" spans="1:35" s="420" customFormat="1" x14ac:dyDescent="0.2">
      <c r="A725" s="531"/>
      <c r="P725" s="504"/>
      <c r="Q725" s="503"/>
      <c r="R725" s="503"/>
      <c r="S725" s="504"/>
      <c r="T725" s="504"/>
      <c r="U725" s="504"/>
      <c r="V725" s="504"/>
      <c r="W725" s="504"/>
      <c r="X725" s="504"/>
      <c r="Y725" s="504"/>
      <c r="Z725" s="504"/>
      <c r="AA725" s="504"/>
      <c r="AB725" s="504"/>
      <c r="AC725" s="504"/>
      <c r="AD725" s="504"/>
      <c r="AE725" s="504"/>
      <c r="AF725" s="504"/>
      <c r="AG725" s="504"/>
      <c r="AH725" s="504"/>
      <c r="AI725" s="504"/>
    </row>
    <row r="726" spans="1:35" s="420" customFormat="1" x14ac:dyDescent="0.2">
      <c r="A726" s="531"/>
      <c r="P726" s="504"/>
      <c r="Q726" s="503"/>
      <c r="R726" s="503"/>
      <c r="S726" s="504"/>
      <c r="T726" s="504"/>
      <c r="U726" s="504"/>
      <c r="V726" s="504"/>
      <c r="W726" s="504"/>
      <c r="X726" s="504"/>
      <c r="Y726" s="504"/>
      <c r="Z726" s="504"/>
      <c r="AA726" s="504"/>
      <c r="AB726" s="504"/>
      <c r="AC726" s="504"/>
      <c r="AD726" s="504"/>
      <c r="AE726" s="504"/>
      <c r="AF726" s="504"/>
      <c r="AG726" s="504"/>
      <c r="AH726" s="504"/>
      <c r="AI726" s="504"/>
    </row>
    <row r="727" spans="1:35" s="420" customFormat="1" x14ac:dyDescent="0.2">
      <c r="A727" s="531"/>
      <c r="P727" s="504"/>
      <c r="Q727" s="503"/>
      <c r="R727" s="503"/>
      <c r="S727" s="504"/>
      <c r="T727" s="504"/>
      <c r="U727" s="504"/>
      <c r="V727" s="504"/>
      <c r="W727" s="504"/>
      <c r="X727" s="504"/>
      <c r="Y727" s="504"/>
      <c r="Z727" s="504"/>
      <c r="AA727" s="504"/>
      <c r="AB727" s="504"/>
      <c r="AC727" s="504"/>
      <c r="AD727" s="504"/>
      <c r="AE727" s="504"/>
      <c r="AF727" s="504"/>
      <c r="AG727" s="504"/>
      <c r="AH727" s="504"/>
      <c r="AI727" s="504"/>
    </row>
    <row r="728" spans="1:35" s="420" customFormat="1" x14ac:dyDescent="0.2">
      <c r="A728" s="531"/>
      <c r="P728" s="504"/>
      <c r="Q728" s="503"/>
      <c r="R728" s="503"/>
      <c r="S728" s="504"/>
      <c r="T728" s="504"/>
      <c r="U728" s="504"/>
      <c r="V728" s="504"/>
      <c r="W728" s="504"/>
      <c r="X728" s="504"/>
      <c r="Y728" s="504"/>
      <c r="Z728" s="504"/>
      <c r="AA728" s="504"/>
      <c r="AB728" s="504"/>
      <c r="AC728" s="504"/>
      <c r="AD728" s="504"/>
      <c r="AE728" s="504"/>
      <c r="AF728" s="504"/>
      <c r="AG728" s="504"/>
      <c r="AH728" s="504"/>
      <c r="AI728" s="504"/>
    </row>
    <row r="729" spans="1:35" s="420" customFormat="1" x14ac:dyDescent="0.2">
      <c r="A729" s="531"/>
      <c r="P729" s="504"/>
      <c r="Q729" s="503"/>
      <c r="R729" s="503"/>
      <c r="S729" s="504"/>
      <c r="T729" s="504"/>
      <c r="U729" s="504"/>
      <c r="V729" s="504"/>
      <c r="W729" s="504"/>
      <c r="X729" s="504"/>
      <c r="Y729" s="504"/>
      <c r="Z729" s="504"/>
      <c r="AA729" s="504"/>
      <c r="AB729" s="504"/>
      <c r="AC729" s="504"/>
      <c r="AD729" s="504"/>
      <c r="AE729" s="504"/>
      <c r="AF729" s="504"/>
      <c r="AG729" s="504"/>
      <c r="AH729" s="504"/>
      <c r="AI729" s="504"/>
    </row>
    <row r="730" spans="1:35" s="420" customFormat="1" x14ac:dyDescent="0.2">
      <c r="A730" s="531"/>
      <c r="P730" s="504"/>
      <c r="Q730" s="503"/>
      <c r="R730" s="503"/>
      <c r="S730" s="504"/>
      <c r="T730" s="504"/>
      <c r="U730" s="504"/>
      <c r="V730" s="504"/>
      <c r="W730" s="504"/>
      <c r="X730" s="504"/>
      <c r="Y730" s="504"/>
      <c r="Z730" s="504"/>
      <c r="AA730" s="504"/>
      <c r="AB730" s="504"/>
      <c r="AC730" s="504"/>
      <c r="AD730" s="504"/>
      <c r="AE730" s="504"/>
      <c r="AF730" s="504"/>
      <c r="AG730" s="504"/>
      <c r="AH730" s="504"/>
      <c r="AI730" s="504"/>
    </row>
    <row r="731" spans="1:35" s="420" customFormat="1" x14ac:dyDescent="0.2">
      <c r="A731" s="531"/>
      <c r="P731" s="504"/>
      <c r="Q731" s="503"/>
      <c r="R731" s="503"/>
      <c r="S731" s="504"/>
      <c r="T731" s="504"/>
      <c r="U731" s="504"/>
      <c r="V731" s="504"/>
      <c r="W731" s="504"/>
      <c r="X731" s="504"/>
      <c r="Y731" s="504"/>
      <c r="Z731" s="504"/>
      <c r="AA731" s="504"/>
      <c r="AB731" s="504"/>
      <c r="AC731" s="504"/>
      <c r="AD731" s="504"/>
      <c r="AE731" s="504"/>
      <c r="AF731" s="504"/>
      <c r="AG731" s="504"/>
      <c r="AH731" s="504"/>
      <c r="AI731" s="504"/>
    </row>
    <row r="732" spans="1:35" s="420" customFormat="1" x14ac:dyDescent="0.2">
      <c r="A732" s="531"/>
      <c r="P732" s="504"/>
      <c r="Q732" s="503"/>
      <c r="R732" s="503"/>
      <c r="S732" s="504"/>
      <c r="T732" s="504"/>
      <c r="U732" s="504"/>
      <c r="V732" s="504"/>
      <c r="W732" s="504"/>
      <c r="X732" s="504"/>
      <c r="Y732" s="504"/>
      <c r="Z732" s="504"/>
      <c r="AA732" s="504"/>
      <c r="AB732" s="504"/>
      <c r="AC732" s="504"/>
      <c r="AD732" s="504"/>
      <c r="AE732" s="504"/>
      <c r="AF732" s="504"/>
      <c r="AG732" s="504"/>
      <c r="AH732" s="504"/>
      <c r="AI732" s="504"/>
    </row>
    <row r="733" spans="1:35" s="420" customFormat="1" x14ac:dyDescent="0.2">
      <c r="A733" s="531"/>
      <c r="P733" s="504"/>
      <c r="Q733" s="503"/>
      <c r="R733" s="503"/>
      <c r="S733" s="504"/>
      <c r="T733" s="504"/>
      <c r="U733" s="504"/>
      <c r="V733" s="504"/>
      <c r="W733" s="504"/>
      <c r="X733" s="504"/>
      <c r="Y733" s="504"/>
      <c r="Z733" s="504"/>
      <c r="AA733" s="504"/>
      <c r="AB733" s="504"/>
      <c r="AC733" s="504"/>
      <c r="AD733" s="504"/>
      <c r="AE733" s="504"/>
      <c r="AF733" s="504"/>
      <c r="AG733" s="504"/>
      <c r="AH733" s="504"/>
      <c r="AI733" s="504"/>
    </row>
    <row r="734" spans="1:35" s="420" customFormat="1" x14ac:dyDescent="0.2">
      <c r="A734" s="531"/>
      <c r="P734" s="504"/>
      <c r="Q734" s="503"/>
      <c r="R734" s="503"/>
      <c r="S734" s="504"/>
      <c r="T734" s="504"/>
      <c r="U734" s="504"/>
      <c r="V734" s="504"/>
      <c r="W734" s="504"/>
      <c r="X734" s="504"/>
      <c r="Y734" s="504"/>
      <c r="Z734" s="504"/>
      <c r="AA734" s="504"/>
      <c r="AB734" s="504"/>
      <c r="AC734" s="504"/>
      <c r="AD734" s="504"/>
      <c r="AE734" s="504"/>
      <c r="AF734" s="504"/>
      <c r="AG734" s="504"/>
      <c r="AH734" s="504"/>
      <c r="AI734" s="504"/>
    </row>
    <row r="735" spans="1:35" s="420" customFormat="1" x14ac:dyDescent="0.2">
      <c r="A735" s="531"/>
      <c r="P735" s="504"/>
      <c r="Q735" s="503"/>
      <c r="R735" s="503"/>
      <c r="S735" s="504"/>
      <c r="T735" s="504"/>
      <c r="U735" s="504"/>
      <c r="V735" s="504"/>
      <c r="W735" s="504"/>
      <c r="X735" s="504"/>
      <c r="Y735" s="504"/>
      <c r="Z735" s="504"/>
      <c r="AA735" s="504"/>
      <c r="AB735" s="504"/>
      <c r="AC735" s="504"/>
      <c r="AD735" s="504"/>
      <c r="AE735" s="504"/>
      <c r="AF735" s="504"/>
      <c r="AG735" s="504"/>
      <c r="AH735" s="504"/>
      <c r="AI735" s="504"/>
    </row>
    <row r="736" spans="1:35" s="420" customFormat="1" x14ac:dyDescent="0.2">
      <c r="A736" s="531"/>
      <c r="P736" s="504"/>
      <c r="Q736" s="503"/>
      <c r="R736" s="503"/>
      <c r="S736" s="504"/>
      <c r="T736" s="504"/>
      <c r="U736" s="504"/>
      <c r="V736" s="504"/>
      <c r="W736" s="504"/>
      <c r="X736" s="504"/>
      <c r="Y736" s="504"/>
      <c r="Z736" s="504"/>
      <c r="AA736" s="504"/>
      <c r="AB736" s="504"/>
      <c r="AC736" s="504"/>
      <c r="AD736" s="504"/>
      <c r="AE736" s="504"/>
      <c r="AF736" s="504"/>
      <c r="AG736" s="504"/>
      <c r="AH736" s="504"/>
      <c r="AI736" s="504"/>
    </row>
    <row r="737" spans="1:35" s="420" customFormat="1" x14ac:dyDescent="0.2">
      <c r="A737" s="531"/>
      <c r="P737" s="504"/>
      <c r="Q737" s="503"/>
      <c r="R737" s="503"/>
      <c r="S737" s="504"/>
      <c r="T737" s="504"/>
      <c r="U737" s="504"/>
      <c r="V737" s="504"/>
      <c r="W737" s="504"/>
      <c r="X737" s="504"/>
      <c r="Y737" s="504"/>
      <c r="Z737" s="504"/>
      <c r="AA737" s="504"/>
      <c r="AB737" s="504"/>
      <c r="AC737" s="504"/>
      <c r="AD737" s="504"/>
      <c r="AE737" s="504"/>
      <c r="AF737" s="504"/>
      <c r="AG737" s="504"/>
      <c r="AH737" s="504"/>
      <c r="AI737" s="504"/>
    </row>
    <row r="738" spans="1:35" s="420" customFormat="1" x14ac:dyDescent="0.2">
      <c r="A738" s="531"/>
      <c r="P738" s="504"/>
      <c r="Q738" s="503"/>
      <c r="R738" s="503"/>
      <c r="S738" s="504"/>
      <c r="T738" s="504"/>
      <c r="U738" s="504"/>
      <c r="V738" s="504"/>
      <c r="W738" s="504"/>
      <c r="X738" s="504"/>
      <c r="Y738" s="504"/>
      <c r="Z738" s="504"/>
      <c r="AA738" s="504"/>
      <c r="AB738" s="504"/>
      <c r="AC738" s="504"/>
      <c r="AD738" s="504"/>
      <c r="AE738" s="504"/>
      <c r="AF738" s="504"/>
      <c r="AG738" s="504"/>
      <c r="AH738" s="504"/>
      <c r="AI738" s="504"/>
    </row>
    <row r="739" spans="1:35" s="420" customFormat="1" x14ac:dyDescent="0.2">
      <c r="A739" s="531"/>
      <c r="P739" s="504"/>
      <c r="Q739" s="503"/>
      <c r="R739" s="503"/>
      <c r="S739" s="504"/>
      <c r="T739" s="504"/>
      <c r="U739" s="504"/>
      <c r="V739" s="504"/>
      <c r="W739" s="504"/>
      <c r="X739" s="504"/>
      <c r="Y739" s="504"/>
      <c r="Z739" s="504"/>
      <c r="AA739" s="504"/>
      <c r="AB739" s="504"/>
      <c r="AC739" s="504"/>
      <c r="AD739" s="504"/>
      <c r="AE739" s="504"/>
      <c r="AF739" s="504"/>
      <c r="AG739" s="504"/>
      <c r="AH739" s="504"/>
      <c r="AI739" s="504"/>
    </row>
    <row r="740" spans="1:35" s="420" customFormat="1" x14ac:dyDescent="0.2">
      <c r="A740" s="531"/>
      <c r="P740" s="504"/>
      <c r="Q740" s="503"/>
      <c r="R740" s="503"/>
      <c r="S740" s="504"/>
      <c r="T740" s="504"/>
      <c r="U740" s="504"/>
      <c r="V740" s="504"/>
      <c r="W740" s="504"/>
      <c r="X740" s="504"/>
      <c r="Y740" s="504"/>
      <c r="Z740" s="504"/>
      <c r="AA740" s="504"/>
      <c r="AB740" s="504"/>
      <c r="AC740" s="504"/>
      <c r="AD740" s="504"/>
      <c r="AE740" s="504"/>
      <c r="AF740" s="504"/>
      <c r="AG740" s="504"/>
      <c r="AH740" s="504"/>
      <c r="AI740" s="504"/>
    </row>
    <row r="741" spans="1:35" s="420" customFormat="1" x14ac:dyDescent="0.2">
      <c r="A741" s="531"/>
      <c r="P741" s="504"/>
      <c r="Q741" s="503"/>
      <c r="R741" s="503"/>
      <c r="S741" s="504"/>
      <c r="T741" s="504"/>
      <c r="U741" s="504"/>
      <c r="V741" s="504"/>
      <c r="W741" s="504"/>
      <c r="X741" s="504"/>
      <c r="Y741" s="504"/>
      <c r="Z741" s="504"/>
      <c r="AA741" s="504"/>
      <c r="AB741" s="504"/>
      <c r="AC741" s="504"/>
      <c r="AD741" s="504"/>
      <c r="AE741" s="504"/>
      <c r="AF741" s="504"/>
      <c r="AG741" s="504"/>
      <c r="AH741" s="504"/>
      <c r="AI741" s="504"/>
    </row>
    <row r="742" spans="1:35" s="420" customFormat="1" x14ac:dyDescent="0.2">
      <c r="A742" s="531"/>
      <c r="P742" s="504"/>
      <c r="Q742" s="503"/>
      <c r="R742" s="503"/>
      <c r="S742" s="504"/>
      <c r="T742" s="504"/>
      <c r="U742" s="504"/>
      <c r="V742" s="504"/>
      <c r="W742" s="504"/>
      <c r="X742" s="504"/>
      <c r="Y742" s="504"/>
      <c r="Z742" s="504"/>
      <c r="AA742" s="504"/>
      <c r="AB742" s="504"/>
      <c r="AC742" s="504"/>
      <c r="AD742" s="504"/>
      <c r="AE742" s="504"/>
      <c r="AF742" s="504"/>
      <c r="AG742" s="504"/>
      <c r="AH742" s="504"/>
      <c r="AI742" s="504"/>
    </row>
    <row r="743" spans="1:35" s="420" customFormat="1" x14ac:dyDescent="0.2">
      <c r="A743" s="531"/>
      <c r="P743" s="504"/>
      <c r="Q743" s="503"/>
      <c r="R743" s="503"/>
      <c r="S743" s="504"/>
      <c r="T743" s="504"/>
      <c r="U743" s="504"/>
      <c r="V743" s="504"/>
      <c r="W743" s="504"/>
      <c r="X743" s="504"/>
      <c r="Y743" s="504"/>
      <c r="Z743" s="504"/>
      <c r="AA743" s="504"/>
      <c r="AB743" s="504"/>
      <c r="AC743" s="504"/>
      <c r="AD743" s="504"/>
      <c r="AE743" s="504"/>
      <c r="AF743" s="504"/>
      <c r="AG743" s="504"/>
      <c r="AH743" s="504"/>
      <c r="AI743" s="504"/>
    </row>
    <row r="744" spans="1:35" s="420" customFormat="1" x14ac:dyDescent="0.2">
      <c r="A744" s="531"/>
      <c r="P744" s="504"/>
      <c r="Q744" s="503"/>
      <c r="R744" s="503"/>
      <c r="S744" s="504"/>
      <c r="T744" s="504"/>
      <c r="U744" s="504"/>
      <c r="V744" s="504"/>
      <c r="W744" s="504"/>
      <c r="X744" s="504"/>
      <c r="Y744" s="504"/>
      <c r="Z744" s="504"/>
      <c r="AA744" s="504"/>
      <c r="AB744" s="504"/>
      <c r="AC744" s="504"/>
      <c r="AD744" s="504"/>
      <c r="AE744" s="504"/>
      <c r="AF744" s="504"/>
      <c r="AG744" s="504"/>
      <c r="AH744" s="504"/>
      <c r="AI744" s="504"/>
    </row>
    <row r="745" spans="1:35" s="420" customFormat="1" x14ac:dyDescent="0.2">
      <c r="A745" s="531"/>
      <c r="P745" s="504"/>
      <c r="Q745" s="503"/>
      <c r="R745" s="503"/>
      <c r="S745" s="504"/>
      <c r="T745" s="504"/>
      <c r="U745" s="504"/>
      <c r="V745" s="504"/>
      <c r="W745" s="504"/>
      <c r="X745" s="504"/>
      <c r="Y745" s="504"/>
      <c r="Z745" s="504"/>
      <c r="AA745" s="504"/>
      <c r="AB745" s="504"/>
      <c r="AC745" s="504"/>
      <c r="AD745" s="504"/>
      <c r="AE745" s="504"/>
      <c r="AF745" s="504"/>
      <c r="AG745" s="504"/>
      <c r="AH745" s="504"/>
      <c r="AI745" s="504"/>
    </row>
    <row r="746" spans="1:35" s="420" customFormat="1" x14ac:dyDescent="0.2">
      <c r="A746" s="531"/>
      <c r="P746" s="504"/>
      <c r="Q746" s="503"/>
      <c r="R746" s="503"/>
      <c r="S746" s="504"/>
      <c r="T746" s="504"/>
      <c r="U746" s="504"/>
      <c r="V746" s="504"/>
      <c r="W746" s="504"/>
      <c r="X746" s="504"/>
      <c r="Y746" s="504"/>
      <c r="Z746" s="504"/>
      <c r="AA746" s="504"/>
      <c r="AB746" s="504"/>
      <c r="AC746" s="504"/>
      <c r="AD746" s="504"/>
      <c r="AE746" s="504"/>
      <c r="AF746" s="504"/>
      <c r="AG746" s="504"/>
      <c r="AH746" s="504"/>
      <c r="AI746" s="504"/>
    </row>
    <row r="747" spans="1:35" s="420" customFormat="1" x14ac:dyDescent="0.2">
      <c r="A747" s="531"/>
      <c r="P747" s="504"/>
      <c r="Q747" s="503"/>
      <c r="R747" s="503"/>
      <c r="S747" s="504"/>
      <c r="T747" s="504"/>
      <c r="U747" s="504"/>
      <c r="V747" s="504"/>
      <c r="W747" s="504"/>
      <c r="X747" s="504"/>
      <c r="Y747" s="504"/>
      <c r="Z747" s="504"/>
      <c r="AA747" s="504"/>
      <c r="AB747" s="504"/>
      <c r="AC747" s="504"/>
      <c r="AD747" s="504"/>
      <c r="AE747" s="504"/>
      <c r="AF747" s="504"/>
      <c r="AG747" s="504"/>
      <c r="AH747" s="504"/>
      <c r="AI747" s="504"/>
    </row>
    <row r="748" spans="1:35" s="420" customFormat="1" x14ac:dyDescent="0.2">
      <c r="A748" s="531"/>
      <c r="P748" s="504"/>
      <c r="Q748" s="503"/>
      <c r="R748" s="503"/>
      <c r="S748" s="504"/>
      <c r="T748" s="504"/>
      <c r="U748" s="504"/>
      <c r="V748" s="504"/>
      <c r="W748" s="504"/>
      <c r="X748" s="504"/>
      <c r="Y748" s="504"/>
      <c r="Z748" s="504"/>
      <c r="AA748" s="504"/>
      <c r="AB748" s="504"/>
      <c r="AC748" s="504"/>
      <c r="AD748" s="504"/>
      <c r="AE748" s="504"/>
      <c r="AF748" s="504"/>
      <c r="AG748" s="504"/>
      <c r="AH748" s="504"/>
      <c r="AI748" s="504"/>
    </row>
    <row r="749" spans="1:35" s="420" customFormat="1" x14ac:dyDescent="0.2">
      <c r="A749" s="531"/>
      <c r="P749" s="504"/>
      <c r="Q749" s="503"/>
      <c r="R749" s="503"/>
      <c r="S749" s="504"/>
      <c r="T749" s="504"/>
      <c r="U749" s="504"/>
      <c r="V749" s="504"/>
      <c r="W749" s="504"/>
      <c r="X749" s="504"/>
      <c r="Y749" s="504"/>
      <c r="Z749" s="504"/>
      <c r="AA749" s="504"/>
      <c r="AB749" s="504"/>
      <c r="AC749" s="504"/>
      <c r="AD749" s="504"/>
      <c r="AE749" s="504"/>
      <c r="AF749" s="504"/>
      <c r="AG749" s="504"/>
      <c r="AH749" s="504"/>
      <c r="AI749" s="504"/>
    </row>
    <row r="750" spans="1:35" s="420" customFormat="1" x14ac:dyDescent="0.2">
      <c r="A750" s="531"/>
      <c r="P750" s="504"/>
      <c r="Q750" s="503"/>
      <c r="R750" s="503"/>
      <c r="S750" s="504"/>
      <c r="T750" s="504"/>
      <c r="U750" s="504"/>
      <c r="V750" s="504"/>
      <c r="W750" s="504"/>
      <c r="X750" s="504"/>
      <c r="Y750" s="504"/>
      <c r="Z750" s="504"/>
      <c r="AA750" s="504"/>
      <c r="AB750" s="504"/>
      <c r="AC750" s="504"/>
      <c r="AD750" s="504"/>
      <c r="AE750" s="504"/>
      <c r="AF750" s="504"/>
      <c r="AG750" s="504"/>
      <c r="AH750" s="504"/>
      <c r="AI750" s="504"/>
    </row>
    <row r="751" spans="1:35" s="420" customFormat="1" x14ac:dyDescent="0.2">
      <c r="A751" s="531"/>
      <c r="P751" s="504"/>
      <c r="Q751" s="503"/>
      <c r="R751" s="503"/>
      <c r="S751" s="504"/>
      <c r="T751" s="504"/>
      <c r="U751" s="504"/>
      <c r="V751" s="504"/>
      <c r="W751" s="504"/>
      <c r="X751" s="504"/>
      <c r="Y751" s="504"/>
      <c r="Z751" s="504"/>
      <c r="AA751" s="504"/>
      <c r="AB751" s="504"/>
      <c r="AC751" s="504"/>
      <c r="AD751" s="504"/>
      <c r="AE751" s="504"/>
      <c r="AF751" s="504"/>
      <c r="AG751" s="504"/>
      <c r="AH751" s="504"/>
      <c r="AI751" s="504"/>
    </row>
    <row r="752" spans="1:35" s="420" customFormat="1" x14ac:dyDescent="0.2">
      <c r="A752" s="531"/>
      <c r="P752" s="504"/>
      <c r="Q752" s="503"/>
      <c r="R752" s="503"/>
      <c r="S752" s="504"/>
      <c r="T752" s="504"/>
      <c r="U752" s="504"/>
      <c r="V752" s="504"/>
      <c r="W752" s="504"/>
      <c r="X752" s="504"/>
      <c r="Y752" s="504"/>
      <c r="Z752" s="504"/>
      <c r="AA752" s="504"/>
      <c r="AB752" s="504"/>
      <c r="AC752" s="504"/>
      <c r="AD752" s="504"/>
      <c r="AE752" s="504"/>
      <c r="AF752" s="504"/>
      <c r="AG752" s="504"/>
      <c r="AH752" s="504"/>
      <c r="AI752" s="504"/>
    </row>
    <row r="753" spans="1:35" s="420" customFormat="1" x14ac:dyDescent="0.2">
      <c r="A753" s="531"/>
      <c r="P753" s="504"/>
      <c r="Q753" s="503"/>
      <c r="R753" s="503"/>
      <c r="S753" s="504"/>
      <c r="T753" s="504"/>
      <c r="U753" s="504"/>
      <c r="V753" s="504"/>
      <c r="W753" s="504"/>
      <c r="X753" s="504"/>
      <c r="Y753" s="504"/>
      <c r="Z753" s="504"/>
      <c r="AA753" s="504"/>
      <c r="AB753" s="504"/>
      <c r="AC753" s="504"/>
      <c r="AD753" s="504"/>
      <c r="AE753" s="504"/>
      <c r="AF753" s="504"/>
      <c r="AG753" s="504"/>
      <c r="AH753" s="504"/>
      <c r="AI753" s="504"/>
    </row>
    <row r="754" spans="1:35" s="420" customFormat="1" x14ac:dyDescent="0.2">
      <c r="A754" s="531"/>
      <c r="P754" s="504"/>
      <c r="Q754" s="503"/>
      <c r="R754" s="503"/>
      <c r="S754" s="504"/>
      <c r="T754" s="504"/>
      <c r="U754" s="504"/>
      <c r="V754" s="504"/>
      <c r="W754" s="504"/>
      <c r="X754" s="504"/>
      <c r="Y754" s="504"/>
      <c r="Z754" s="504"/>
      <c r="AA754" s="504"/>
      <c r="AB754" s="504"/>
      <c r="AC754" s="504"/>
      <c r="AD754" s="504"/>
      <c r="AE754" s="504"/>
      <c r="AF754" s="504"/>
      <c r="AG754" s="504"/>
      <c r="AH754" s="504"/>
      <c r="AI754" s="504"/>
    </row>
    <row r="755" spans="1:35" s="420" customFormat="1" x14ac:dyDescent="0.2">
      <c r="A755" s="531"/>
      <c r="P755" s="504"/>
      <c r="Q755" s="503"/>
      <c r="R755" s="503"/>
      <c r="S755" s="504"/>
      <c r="T755" s="504"/>
      <c r="U755" s="504"/>
      <c r="V755" s="504"/>
      <c r="W755" s="504"/>
      <c r="X755" s="504"/>
      <c r="Y755" s="504"/>
      <c r="Z755" s="504"/>
      <c r="AA755" s="504"/>
      <c r="AB755" s="504"/>
      <c r="AC755" s="504"/>
      <c r="AD755" s="504"/>
      <c r="AE755" s="504"/>
      <c r="AF755" s="504"/>
      <c r="AG755" s="504"/>
      <c r="AH755" s="504"/>
      <c r="AI755" s="504"/>
    </row>
    <row r="756" spans="1:35" s="420" customFormat="1" x14ac:dyDescent="0.2">
      <c r="A756" s="531"/>
      <c r="P756" s="504"/>
      <c r="Q756" s="503"/>
      <c r="R756" s="503"/>
      <c r="S756" s="504"/>
      <c r="T756" s="504"/>
      <c r="U756" s="504"/>
      <c r="V756" s="504"/>
      <c r="W756" s="504"/>
      <c r="X756" s="504"/>
      <c r="Y756" s="504"/>
      <c r="Z756" s="504"/>
      <c r="AA756" s="504"/>
      <c r="AB756" s="504"/>
      <c r="AC756" s="504"/>
      <c r="AD756" s="504"/>
      <c r="AE756" s="504"/>
      <c r="AF756" s="504"/>
      <c r="AG756" s="504"/>
      <c r="AH756" s="504"/>
      <c r="AI756" s="504"/>
    </row>
    <row r="757" spans="1:35" s="420" customFormat="1" x14ac:dyDescent="0.2">
      <c r="A757" s="531"/>
      <c r="P757" s="504"/>
      <c r="Q757" s="503"/>
      <c r="R757" s="503"/>
      <c r="S757" s="504"/>
      <c r="T757" s="504"/>
      <c r="U757" s="504"/>
      <c r="V757" s="504"/>
      <c r="W757" s="504"/>
      <c r="X757" s="504"/>
      <c r="Y757" s="504"/>
      <c r="Z757" s="504"/>
      <c r="AA757" s="504"/>
      <c r="AB757" s="504"/>
      <c r="AC757" s="504"/>
      <c r="AD757" s="504"/>
      <c r="AE757" s="504"/>
      <c r="AF757" s="504"/>
      <c r="AG757" s="504"/>
      <c r="AH757" s="504"/>
      <c r="AI757" s="504"/>
    </row>
    <row r="758" spans="1:35" s="420" customFormat="1" x14ac:dyDescent="0.2">
      <c r="A758" s="531"/>
      <c r="P758" s="504"/>
      <c r="Q758" s="503"/>
      <c r="R758" s="503"/>
      <c r="S758" s="504"/>
      <c r="T758" s="504"/>
      <c r="U758" s="504"/>
      <c r="V758" s="504"/>
      <c r="W758" s="504"/>
      <c r="X758" s="504"/>
      <c r="Y758" s="504"/>
      <c r="Z758" s="504"/>
      <c r="AA758" s="504"/>
      <c r="AB758" s="504"/>
      <c r="AC758" s="504"/>
      <c r="AD758" s="504"/>
      <c r="AE758" s="504"/>
      <c r="AF758" s="504"/>
      <c r="AG758" s="504"/>
      <c r="AH758" s="504"/>
      <c r="AI758" s="504"/>
    </row>
    <row r="759" spans="1:35" s="420" customFormat="1" x14ac:dyDescent="0.2">
      <c r="A759" s="531"/>
      <c r="P759" s="504"/>
      <c r="Q759" s="503"/>
      <c r="R759" s="503"/>
      <c r="S759" s="504"/>
      <c r="T759" s="504"/>
      <c r="U759" s="504"/>
      <c r="V759" s="504"/>
      <c r="W759" s="504"/>
      <c r="X759" s="504"/>
      <c r="Y759" s="504"/>
      <c r="Z759" s="504"/>
      <c r="AA759" s="504"/>
      <c r="AB759" s="504"/>
      <c r="AC759" s="504"/>
      <c r="AD759" s="504"/>
      <c r="AE759" s="504"/>
      <c r="AF759" s="504"/>
      <c r="AG759" s="504"/>
      <c r="AH759" s="504"/>
      <c r="AI759" s="504"/>
    </row>
    <row r="760" spans="1:35" s="420" customFormat="1" x14ac:dyDescent="0.2">
      <c r="A760" s="531"/>
      <c r="P760" s="504"/>
      <c r="Q760" s="503"/>
      <c r="R760" s="503"/>
      <c r="S760" s="504"/>
      <c r="T760" s="504"/>
      <c r="U760" s="504"/>
      <c r="V760" s="504"/>
      <c r="W760" s="504"/>
      <c r="X760" s="504"/>
      <c r="Y760" s="504"/>
      <c r="Z760" s="504"/>
      <c r="AA760" s="504"/>
      <c r="AB760" s="504"/>
      <c r="AC760" s="504"/>
      <c r="AD760" s="504"/>
      <c r="AE760" s="504"/>
      <c r="AF760" s="504"/>
      <c r="AG760" s="504"/>
      <c r="AH760" s="504"/>
      <c r="AI760" s="504"/>
    </row>
    <row r="761" spans="1:35" s="420" customFormat="1" x14ac:dyDescent="0.2">
      <c r="A761" s="531"/>
      <c r="P761" s="504"/>
      <c r="Q761" s="503"/>
      <c r="R761" s="503"/>
      <c r="S761" s="504"/>
      <c r="T761" s="504"/>
      <c r="U761" s="504"/>
      <c r="V761" s="504"/>
      <c r="W761" s="504"/>
      <c r="X761" s="504"/>
      <c r="Y761" s="504"/>
      <c r="Z761" s="504"/>
      <c r="AA761" s="504"/>
      <c r="AB761" s="504"/>
      <c r="AC761" s="504"/>
      <c r="AD761" s="504"/>
      <c r="AE761" s="504"/>
      <c r="AF761" s="504"/>
      <c r="AG761" s="504"/>
      <c r="AH761" s="504"/>
      <c r="AI761" s="504"/>
    </row>
    <row r="762" spans="1:35" s="420" customFormat="1" x14ac:dyDescent="0.2">
      <c r="A762" s="531"/>
      <c r="P762" s="504"/>
      <c r="Q762" s="503"/>
      <c r="R762" s="503"/>
      <c r="S762" s="504"/>
      <c r="T762" s="504"/>
      <c r="U762" s="504"/>
      <c r="V762" s="504"/>
      <c r="W762" s="504"/>
      <c r="X762" s="504"/>
      <c r="Y762" s="504"/>
      <c r="Z762" s="504"/>
      <c r="AA762" s="504"/>
      <c r="AB762" s="504"/>
      <c r="AC762" s="504"/>
      <c r="AD762" s="504"/>
      <c r="AE762" s="504"/>
      <c r="AF762" s="504"/>
      <c r="AG762" s="504"/>
      <c r="AH762" s="504"/>
      <c r="AI762" s="504"/>
    </row>
    <row r="763" spans="1:35" s="420" customFormat="1" x14ac:dyDescent="0.2">
      <c r="A763" s="531"/>
      <c r="P763" s="504"/>
      <c r="Q763" s="503"/>
      <c r="R763" s="503"/>
      <c r="S763" s="504"/>
      <c r="T763" s="504"/>
      <c r="U763" s="504"/>
      <c r="V763" s="504"/>
      <c r="W763" s="504"/>
      <c r="X763" s="504"/>
      <c r="Y763" s="504"/>
      <c r="Z763" s="504"/>
      <c r="AA763" s="504"/>
      <c r="AB763" s="504"/>
      <c r="AC763" s="504"/>
      <c r="AD763" s="504"/>
      <c r="AE763" s="504"/>
      <c r="AF763" s="504"/>
      <c r="AG763" s="504"/>
      <c r="AH763" s="504"/>
      <c r="AI763" s="504"/>
    </row>
    <row r="764" spans="1:35" s="420" customFormat="1" x14ac:dyDescent="0.2">
      <c r="A764" s="531"/>
      <c r="P764" s="504"/>
      <c r="Q764" s="503"/>
      <c r="R764" s="503"/>
      <c r="S764" s="504"/>
      <c r="T764" s="504"/>
      <c r="U764" s="504"/>
      <c r="V764" s="504"/>
      <c r="W764" s="504"/>
      <c r="X764" s="504"/>
      <c r="Y764" s="504"/>
      <c r="Z764" s="504"/>
      <c r="AA764" s="504"/>
      <c r="AB764" s="504"/>
      <c r="AC764" s="504"/>
      <c r="AD764" s="504"/>
      <c r="AE764" s="504"/>
      <c r="AF764" s="504"/>
      <c r="AG764" s="504"/>
      <c r="AH764" s="504"/>
      <c r="AI764" s="504"/>
    </row>
    <row r="765" spans="1:35" s="420" customFormat="1" x14ac:dyDescent="0.2">
      <c r="A765" s="531"/>
      <c r="P765" s="504"/>
      <c r="Q765" s="503"/>
      <c r="R765" s="503"/>
      <c r="S765" s="504"/>
      <c r="T765" s="504"/>
      <c r="U765" s="504"/>
      <c r="V765" s="504"/>
      <c r="W765" s="504"/>
      <c r="X765" s="504"/>
      <c r="Y765" s="504"/>
      <c r="Z765" s="504"/>
      <c r="AA765" s="504"/>
      <c r="AB765" s="504"/>
      <c r="AC765" s="504"/>
      <c r="AD765" s="504"/>
      <c r="AE765" s="504"/>
      <c r="AF765" s="504"/>
      <c r="AG765" s="504"/>
      <c r="AH765" s="504"/>
      <c r="AI765" s="504"/>
    </row>
    <row r="766" spans="1:35" s="420" customFormat="1" x14ac:dyDescent="0.2">
      <c r="A766" s="531"/>
      <c r="P766" s="504"/>
      <c r="Q766" s="503"/>
      <c r="R766" s="503"/>
      <c r="S766" s="504"/>
      <c r="T766" s="504"/>
      <c r="U766" s="504"/>
      <c r="V766" s="504"/>
      <c r="W766" s="504"/>
      <c r="X766" s="504"/>
      <c r="Y766" s="504"/>
      <c r="Z766" s="504"/>
      <c r="AA766" s="504"/>
      <c r="AB766" s="504"/>
      <c r="AC766" s="504"/>
      <c r="AD766" s="504"/>
      <c r="AE766" s="504"/>
      <c r="AF766" s="504"/>
      <c r="AG766" s="504"/>
      <c r="AH766" s="504"/>
      <c r="AI766" s="504"/>
    </row>
    <row r="767" spans="1:35" s="420" customFormat="1" x14ac:dyDescent="0.2">
      <c r="A767" s="531"/>
      <c r="P767" s="504"/>
      <c r="Q767" s="503"/>
      <c r="R767" s="503"/>
      <c r="S767" s="504"/>
      <c r="T767" s="504"/>
      <c r="U767" s="504"/>
      <c r="V767" s="504"/>
      <c r="W767" s="504"/>
      <c r="X767" s="504"/>
      <c r="Y767" s="504"/>
      <c r="Z767" s="504"/>
      <c r="AA767" s="504"/>
      <c r="AB767" s="504"/>
      <c r="AC767" s="504"/>
      <c r="AD767" s="504"/>
      <c r="AE767" s="504"/>
      <c r="AF767" s="504"/>
      <c r="AG767" s="504"/>
      <c r="AH767" s="504"/>
      <c r="AI767" s="504"/>
    </row>
    <row r="768" spans="1:35" s="420" customFormat="1" x14ac:dyDescent="0.2">
      <c r="A768" s="531"/>
      <c r="P768" s="504"/>
      <c r="Q768" s="503"/>
      <c r="R768" s="503"/>
      <c r="S768" s="504"/>
      <c r="T768" s="504"/>
      <c r="U768" s="504"/>
      <c r="V768" s="504"/>
      <c r="W768" s="504"/>
      <c r="X768" s="504"/>
      <c r="Y768" s="504"/>
      <c r="Z768" s="504"/>
      <c r="AA768" s="504"/>
      <c r="AB768" s="504"/>
      <c r="AC768" s="504"/>
      <c r="AD768" s="504"/>
      <c r="AE768" s="504"/>
      <c r="AF768" s="504"/>
      <c r="AG768" s="504"/>
      <c r="AH768" s="504"/>
      <c r="AI768" s="504"/>
    </row>
    <row r="769" spans="1:35" s="420" customFormat="1" x14ac:dyDescent="0.2">
      <c r="A769" s="531"/>
      <c r="P769" s="504"/>
      <c r="Q769" s="503"/>
      <c r="R769" s="503"/>
      <c r="S769" s="504"/>
      <c r="T769" s="504"/>
      <c r="U769" s="504"/>
      <c r="V769" s="504"/>
      <c r="W769" s="504"/>
      <c r="X769" s="504"/>
      <c r="Y769" s="504"/>
      <c r="Z769" s="504"/>
      <c r="AA769" s="504"/>
      <c r="AB769" s="504"/>
      <c r="AC769" s="504"/>
      <c r="AD769" s="504"/>
      <c r="AE769" s="504"/>
      <c r="AF769" s="504"/>
      <c r="AG769" s="504"/>
      <c r="AH769" s="504"/>
      <c r="AI769" s="504"/>
    </row>
    <row r="770" spans="1:35" s="420" customFormat="1" x14ac:dyDescent="0.2">
      <c r="A770" s="531"/>
      <c r="P770" s="504"/>
      <c r="Q770" s="503"/>
      <c r="R770" s="503"/>
      <c r="S770" s="504"/>
      <c r="T770" s="504"/>
      <c r="U770" s="504"/>
      <c r="V770" s="504"/>
      <c r="W770" s="504"/>
      <c r="X770" s="504"/>
      <c r="Y770" s="504"/>
      <c r="Z770" s="504"/>
      <c r="AA770" s="504"/>
      <c r="AB770" s="504"/>
      <c r="AC770" s="504"/>
      <c r="AD770" s="504"/>
      <c r="AE770" s="504"/>
      <c r="AF770" s="504"/>
      <c r="AG770" s="504"/>
      <c r="AH770" s="504"/>
      <c r="AI770" s="504"/>
    </row>
    <row r="771" spans="1:35" s="420" customFormat="1" x14ac:dyDescent="0.2">
      <c r="A771" s="531"/>
      <c r="P771" s="504"/>
      <c r="Q771" s="503"/>
      <c r="R771" s="503"/>
      <c r="S771" s="504"/>
      <c r="T771" s="504"/>
      <c r="U771" s="504"/>
      <c r="V771" s="504"/>
      <c r="W771" s="504"/>
      <c r="X771" s="504"/>
      <c r="Y771" s="504"/>
      <c r="Z771" s="504"/>
      <c r="AA771" s="504"/>
      <c r="AB771" s="504"/>
      <c r="AC771" s="504"/>
      <c r="AD771" s="504"/>
      <c r="AE771" s="504"/>
      <c r="AF771" s="504"/>
      <c r="AG771" s="504"/>
      <c r="AH771" s="504"/>
      <c r="AI771" s="504"/>
    </row>
    <row r="772" spans="1:35" s="420" customFormat="1" x14ac:dyDescent="0.2">
      <c r="A772" s="531"/>
      <c r="P772" s="504"/>
      <c r="Q772" s="503"/>
      <c r="R772" s="503"/>
      <c r="S772" s="504"/>
      <c r="T772" s="504"/>
      <c r="U772" s="504"/>
      <c r="V772" s="504"/>
      <c r="W772" s="504"/>
      <c r="X772" s="504"/>
      <c r="Y772" s="504"/>
      <c r="Z772" s="504"/>
      <c r="AA772" s="504"/>
      <c r="AB772" s="504"/>
      <c r="AC772" s="504"/>
      <c r="AD772" s="504"/>
      <c r="AE772" s="504"/>
      <c r="AF772" s="504"/>
      <c r="AG772" s="504"/>
      <c r="AH772" s="504"/>
      <c r="AI772" s="504"/>
    </row>
    <row r="773" spans="1:35" s="420" customFormat="1" x14ac:dyDescent="0.2">
      <c r="A773" s="531"/>
      <c r="P773" s="504"/>
      <c r="Q773" s="503"/>
      <c r="R773" s="503"/>
      <c r="S773" s="504"/>
      <c r="T773" s="504"/>
      <c r="U773" s="504"/>
      <c r="V773" s="504"/>
      <c r="W773" s="504"/>
      <c r="X773" s="504"/>
      <c r="Y773" s="504"/>
      <c r="Z773" s="504"/>
      <c r="AA773" s="504"/>
      <c r="AB773" s="504"/>
      <c r="AC773" s="504"/>
      <c r="AD773" s="504"/>
      <c r="AE773" s="504"/>
      <c r="AF773" s="504"/>
      <c r="AG773" s="504"/>
      <c r="AH773" s="504"/>
      <c r="AI773" s="504"/>
    </row>
    <row r="774" spans="1:35" s="420" customFormat="1" x14ac:dyDescent="0.2">
      <c r="A774" s="531"/>
      <c r="P774" s="504"/>
      <c r="Q774" s="503"/>
      <c r="R774" s="503"/>
      <c r="S774" s="504"/>
      <c r="T774" s="504"/>
      <c r="U774" s="504"/>
      <c r="V774" s="504"/>
      <c r="W774" s="504"/>
      <c r="X774" s="504"/>
      <c r="Y774" s="504"/>
      <c r="Z774" s="504"/>
      <c r="AA774" s="504"/>
      <c r="AB774" s="504"/>
      <c r="AC774" s="504"/>
      <c r="AD774" s="504"/>
      <c r="AE774" s="504"/>
      <c r="AF774" s="504"/>
      <c r="AG774" s="504"/>
      <c r="AH774" s="504"/>
      <c r="AI774" s="504"/>
    </row>
    <row r="775" spans="1:35" s="420" customFormat="1" x14ac:dyDescent="0.2">
      <c r="A775" s="531"/>
      <c r="P775" s="504"/>
      <c r="Q775" s="503"/>
      <c r="R775" s="503"/>
      <c r="S775" s="504"/>
      <c r="T775" s="504"/>
      <c r="U775" s="504"/>
      <c r="V775" s="504"/>
      <c r="W775" s="504"/>
      <c r="X775" s="504"/>
      <c r="Y775" s="504"/>
      <c r="Z775" s="504"/>
      <c r="AA775" s="504"/>
      <c r="AB775" s="504"/>
      <c r="AC775" s="504"/>
      <c r="AD775" s="504"/>
      <c r="AE775" s="504"/>
      <c r="AF775" s="504"/>
      <c r="AG775" s="504"/>
      <c r="AH775" s="504"/>
      <c r="AI775" s="504"/>
    </row>
    <row r="776" spans="1:35" s="420" customFormat="1" x14ac:dyDescent="0.2">
      <c r="A776" s="531"/>
      <c r="P776" s="504"/>
      <c r="Q776" s="503"/>
      <c r="R776" s="503"/>
      <c r="S776" s="504"/>
      <c r="T776" s="504"/>
      <c r="U776" s="504"/>
      <c r="V776" s="504"/>
      <c r="W776" s="504"/>
      <c r="X776" s="504"/>
      <c r="Y776" s="504"/>
      <c r="Z776" s="504"/>
      <c r="AA776" s="504"/>
      <c r="AB776" s="504"/>
      <c r="AC776" s="504"/>
      <c r="AD776" s="504"/>
      <c r="AE776" s="504"/>
      <c r="AF776" s="504"/>
      <c r="AG776" s="504"/>
      <c r="AH776" s="504"/>
      <c r="AI776" s="504"/>
    </row>
    <row r="777" spans="1:35" s="420" customFormat="1" x14ac:dyDescent="0.2">
      <c r="A777" s="531"/>
      <c r="P777" s="504"/>
      <c r="Q777" s="503"/>
      <c r="R777" s="503"/>
      <c r="S777" s="504"/>
      <c r="T777" s="504"/>
      <c r="U777" s="504"/>
      <c r="V777" s="504"/>
      <c r="W777" s="504"/>
      <c r="X777" s="504"/>
      <c r="Y777" s="504"/>
      <c r="Z777" s="504"/>
      <c r="AA777" s="504"/>
      <c r="AB777" s="504"/>
      <c r="AC777" s="504"/>
      <c r="AD777" s="504"/>
      <c r="AE777" s="504"/>
      <c r="AF777" s="504"/>
      <c r="AG777" s="504"/>
      <c r="AH777" s="504"/>
      <c r="AI777" s="504"/>
    </row>
    <row r="778" spans="1:35" s="420" customFormat="1" x14ac:dyDescent="0.2">
      <c r="A778" s="531"/>
      <c r="P778" s="504"/>
      <c r="Q778" s="503"/>
      <c r="R778" s="503"/>
      <c r="S778" s="504"/>
      <c r="T778" s="504"/>
      <c r="U778" s="504"/>
      <c r="V778" s="504"/>
      <c r="W778" s="504"/>
      <c r="X778" s="504"/>
      <c r="Y778" s="504"/>
      <c r="Z778" s="504"/>
      <c r="AA778" s="504"/>
      <c r="AB778" s="504"/>
      <c r="AC778" s="504"/>
      <c r="AD778" s="504"/>
      <c r="AE778" s="504"/>
      <c r="AF778" s="504"/>
      <c r="AG778" s="504"/>
      <c r="AH778" s="504"/>
      <c r="AI778" s="504"/>
    </row>
    <row r="779" spans="1:35" s="420" customFormat="1" x14ac:dyDescent="0.2">
      <c r="A779" s="531"/>
      <c r="P779" s="504"/>
      <c r="Q779" s="503"/>
      <c r="R779" s="503"/>
      <c r="S779" s="504"/>
      <c r="T779" s="504"/>
      <c r="U779" s="504"/>
      <c r="V779" s="504"/>
      <c r="W779" s="504"/>
      <c r="X779" s="504"/>
      <c r="Y779" s="504"/>
      <c r="Z779" s="504"/>
      <c r="AA779" s="504"/>
      <c r="AB779" s="504"/>
      <c r="AC779" s="504"/>
      <c r="AD779" s="504"/>
      <c r="AE779" s="504"/>
      <c r="AF779" s="504"/>
      <c r="AG779" s="504"/>
      <c r="AH779" s="504"/>
      <c r="AI779" s="504"/>
    </row>
    <row r="780" spans="1:35" s="420" customFormat="1" x14ac:dyDescent="0.2">
      <c r="A780" s="531"/>
      <c r="P780" s="504"/>
      <c r="Q780" s="503"/>
      <c r="R780" s="503"/>
      <c r="S780" s="504"/>
      <c r="T780" s="504"/>
      <c r="U780" s="504"/>
      <c r="V780" s="504"/>
      <c r="W780" s="504"/>
      <c r="X780" s="504"/>
      <c r="Y780" s="504"/>
      <c r="Z780" s="504"/>
      <c r="AA780" s="504"/>
      <c r="AB780" s="504"/>
      <c r="AC780" s="504"/>
      <c r="AD780" s="504"/>
      <c r="AE780" s="504"/>
      <c r="AF780" s="504"/>
      <c r="AG780" s="504"/>
      <c r="AH780" s="504"/>
      <c r="AI780" s="504"/>
    </row>
    <row r="781" spans="1:35" s="420" customFormat="1" x14ac:dyDescent="0.2">
      <c r="A781" s="531"/>
      <c r="P781" s="504"/>
      <c r="Q781" s="503"/>
      <c r="R781" s="503"/>
      <c r="S781" s="504"/>
      <c r="T781" s="504"/>
      <c r="U781" s="504"/>
      <c r="V781" s="504"/>
      <c r="W781" s="504"/>
      <c r="X781" s="504"/>
      <c r="Y781" s="504"/>
      <c r="Z781" s="504"/>
      <c r="AA781" s="504"/>
      <c r="AB781" s="504"/>
      <c r="AC781" s="504"/>
      <c r="AD781" s="504"/>
      <c r="AE781" s="504"/>
      <c r="AF781" s="504"/>
      <c r="AG781" s="504"/>
      <c r="AH781" s="504"/>
      <c r="AI781" s="504"/>
    </row>
    <row r="782" spans="1:35" s="420" customFormat="1" x14ac:dyDescent="0.2">
      <c r="A782" s="531"/>
      <c r="P782" s="504"/>
      <c r="Q782" s="503"/>
      <c r="R782" s="503"/>
      <c r="S782" s="504"/>
      <c r="T782" s="504"/>
      <c r="U782" s="504"/>
      <c r="V782" s="504"/>
      <c r="W782" s="504"/>
      <c r="X782" s="504"/>
      <c r="Y782" s="504"/>
      <c r="Z782" s="504"/>
      <c r="AA782" s="504"/>
      <c r="AB782" s="504"/>
      <c r="AC782" s="504"/>
      <c r="AD782" s="504"/>
      <c r="AE782" s="504"/>
      <c r="AF782" s="504"/>
      <c r="AG782" s="504"/>
      <c r="AH782" s="504"/>
      <c r="AI782" s="504"/>
    </row>
    <row r="783" spans="1:35" s="420" customFormat="1" x14ac:dyDescent="0.2">
      <c r="A783" s="531"/>
      <c r="P783" s="504"/>
      <c r="Q783" s="503"/>
      <c r="R783" s="503"/>
      <c r="S783" s="504"/>
      <c r="T783" s="504"/>
      <c r="U783" s="504"/>
      <c r="V783" s="504"/>
      <c r="W783" s="504"/>
      <c r="X783" s="504"/>
      <c r="Y783" s="504"/>
      <c r="Z783" s="504"/>
      <c r="AA783" s="504"/>
      <c r="AB783" s="504"/>
      <c r="AC783" s="504"/>
      <c r="AD783" s="504"/>
      <c r="AE783" s="504"/>
      <c r="AF783" s="504"/>
      <c r="AG783" s="504"/>
      <c r="AH783" s="504"/>
      <c r="AI783" s="504"/>
    </row>
    <row r="784" spans="1:35" s="420" customFormat="1" x14ac:dyDescent="0.2">
      <c r="A784" s="531"/>
      <c r="P784" s="504"/>
      <c r="Q784" s="503"/>
      <c r="R784" s="503"/>
      <c r="S784" s="504"/>
      <c r="T784" s="504"/>
      <c r="U784" s="504"/>
      <c r="V784" s="504"/>
      <c r="W784" s="504"/>
      <c r="X784" s="504"/>
      <c r="Y784" s="504"/>
      <c r="Z784" s="504"/>
      <c r="AA784" s="504"/>
      <c r="AB784" s="504"/>
      <c r="AC784" s="504"/>
      <c r="AD784" s="504"/>
      <c r="AE784" s="504"/>
      <c r="AF784" s="504"/>
      <c r="AG784" s="504"/>
      <c r="AH784" s="504"/>
      <c r="AI784" s="504"/>
    </row>
    <row r="785" spans="1:35" s="420" customFormat="1" x14ac:dyDescent="0.2">
      <c r="A785" s="531"/>
      <c r="P785" s="504"/>
      <c r="Q785" s="503"/>
      <c r="R785" s="503"/>
      <c r="S785" s="504"/>
      <c r="T785" s="504"/>
      <c r="U785" s="504"/>
      <c r="V785" s="504"/>
      <c r="W785" s="504"/>
      <c r="X785" s="504"/>
      <c r="Y785" s="504"/>
      <c r="Z785" s="504"/>
      <c r="AA785" s="504"/>
      <c r="AB785" s="504"/>
      <c r="AC785" s="504"/>
      <c r="AD785" s="504"/>
      <c r="AE785" s="504"/>
      <c r="AF785" s="504"/>
      <c r="AG785" s="504"/>
      <c r="AH785" s="504"/>
      <c r="AI785" s="504"/>
    </row>
    <row r="786" spans="1:35" s="420" customFormat="1" x14ac:dyDescent="0.2">
      <c r="A786" s="531"/>
      <c r="P786" s="504"/>
      <c r="Q786" s="503"/>
      <c r="R786" s="503"/>
      <c r="S786" s="504"/>
      <c r="T786" s="504"/>
      <c r="U786" s="504"/>
      <c r="V786" s="504"/>
      <c r="W786" s="504"/>
      <c r="X786" s="504"/>
      <c r="Y786" s="504"/>
      <c r="Z786" s="504"/>
      <c r="AA786" s="504"/>
      <c r="AB786" s="504"/>
      <c r="AC786" s="504"/>
      <c r="AD786" s="504"/>
      <c r="AE786" s="504"/>
      <c r="AF786" s="504"/>
      <c r="AG786" s="504"/>
      <c r="AH786" s="504"/>
      <c r="AI786" s="504"/>
    </row>
    <row r="787" spans="1:35" s="420" customFormat="1" x14ac:dyDescent="0.2">
      <c r="A787" s="531"/>
      <c r="P787" s="504"/>
      <c r="Q787" s="503"/>
      <c r="R787" s="503"/>
      <c r="S787" s="504"/>
      <c r="T787" s="504"/>
      <c r="U787" s="504"/>
      <c r="V787" s="504"/>
      <c r="W787" s="504"/>
      <c r="X787" s="504"/>
      <c r="Y787" s="504"/>
      <c r="Z787" s="504"/>
      <c r="AA787" s="504"/>
      <c r="AB787" s="504"/>
      <c r="AC787" s="504"/>
      <c r="AD787" s="504"/>
      <c r="AE787" s="504"/>
      <c r="AF787" s="504"/>
      <c r="AG787" s="504"/>
      <c r="AH787" s="504"/>
      <c r="AI787" s="504"/>
    </row>
    <row r="788" spans="1:35" s="420" customFormat="1" x14ac:dyDescent="0.2">
      <c r="A788" s="531"/>
      <c r="P788" s="504"/>
      <c r="Q788" s="503"/>
      <c r="R788" s="503"/>
      <c r="S788" s="504"/>
      <c r="T788" s="504"/>
      <c r="U788" s="504"/>
      <c r="V788" s="504"/>
      <c r="W788" s="504"/>
      <c r="X788" s="504"/>
      <c r="Y788" s="504"/>
      <c r="Z788" s="504"/>
      <c r="AA788" s="504"/>
      <c r="AB788" s="504"/>
      <c r="AC788" s="504"/>
      <c r="AD788" s="504"/>
      <c r="AE788" s="504"/>
      <c r="AF788" s="504"/>
      <c r="AG788" s="504"/>
      <c r="AH788" s="504"/>
      <c r="AI788" s="504"/>
    </row>
    <row r="789" spans="1:35" s="420" customFormat="1" x14ac:dyDescent="0.2">
      <c r="A789" s="531"/>
      <c r="P789" s="504"/>
      <c r="Q789" s="503"/>
      <c r="R789" s="503"/>
      <c r="S789" s="504"/>
      <c r="T789" s="504"/>
      <c r="U789" s="504"/>
      <c r="V789" s="504"/>
      <c r="W789" s="504"/>
      <c r="X789" s="504"/>
      <c r="Y789" s="504"/>
      <c r="Z789" s="504"/>
      <c r="AA789" s="504"/>
      <c r="AB789" s="504"/>
      <c r="AC789" s="504"/>
      <c r="AD789" s="504"/>
      <c r="AE789" s="504"/>
      <c r="AF789" s="504"/>
      <c r="AG789" s="504"/>
      <c r="AH789" s="504"/>
      <c r="AI789" s="504"/>
    </row>
    <row r="790" spans="1:35" s="420" customFormat="1" x14ac:dyDescent="0.2">
      <c r="A790" s="531"/>
      <c r="P790" s="504"/>
      <c r="Q790" s="503"/>
      <c r="R790" s="503"/>
      <c r="S790" s="504"/>
      <c r="T790" s="504"/>
      <c r="U790" s="504"/>
      <c r="V790" s="504"/>
      <c r="W790" s="504"/>
      <c r="X790" s="504"/>
      <c r="Y790" s="504"/>
      <c r="Z790" s="504"/>
      <c r="AA790" s="504"/>
      <c r="AB790" s="504"/>
      <c r="AC790" s="504"/>
      <c r="AD790" s="504"/>
      <c r="AE790" s="504"/>
      <c r="AF790" s="504"/>
      <c r="AG790" s="504"/>
      <c r="AH790" s="504"/>
      <c r="AI790" s="504"/>
    </row>
    <row r="791" spans="1:35" s="420" customFormat="1" x14ac:dyDescent="0.2">
      <c r="A791" s="531"/>
      <c r="P791" s="504"/>
      <c r="Q791" s="503"/>
      <c r="R791" s="503"/>
      <c r="S791" s="504"/>
      <c r="T791" s="504"/>
      <c r="U791" s="504"/>
      <c r="V791" s="504"/>
      <c r="W791" s="504"/>
      <c r="X791" s="504"/>
      <c r="Y791" s="504"/>
      <c r="Z791" s="504"/>
      <c r="AA791" s="504"/>
      <c r="AB791" s="504"/>
      <c r="AC791" s="504"/>
      <c r="AD791" s="504"/>
      <c r="AE791" s="504"/>
      <c r="AF791" s="504"/>
      <c r="AG791" s="504"/>
      <c r="AH791" s="504"/>
      <c r="AI791" s="504"/>
    </row>
    <row r="792" spans="1:35" s="420" customFormat="1" x14ac:dyDescent="0.2">
      <c r="A792" s="531"/>
      <c r="P792" s="504"/>
      <c r="Q792" s="503"/>
      <c r="R792" s="503"/>
      <c r="S792" s="504"/>
      <c r="T792" s="504"/>
      <c r="U792" s="504"/>
      <c r="V792" s="504"/>
      <c r="W792" s="504"/>
      <c r="X792" s="504"/>
      <c r="Y792" s="504"/>
      <c r="Z792" s="504"/>
      <c r="AA792" s="504"/>
      <c r="AB792" s="504"/>
      <c r="AC792" s="504"/>
      <c r="AD792" s="504"/>
      <c r="AE792" s="504"/>
      <c r="AF792" s="504"/>
      <c r="AG792" s="504"/>
      <c r="AH792" s="504"/>
      <c r="AI792" s="504"/>
    </row>
    <row r="793" spans="1:35" s="420" customFormat="1" x14ac:dyDescent="0.2">
      <c r="A793" s="531"/>
      <c r="P793" s="504"/>
      <c r="Q793" s="503"/>
      <c r="R793" s="503"/>
      <c r="S793" s="504"/>
      <c r="T793" s="504"/>
      <c r="U793" s="504"/>
      <c r="V793" s="504"/>
      <c r="W793" s="504"/>
      <c r="X793" s="504"/>
      <c r="Y793" s="504"/>
      <c r="Z793" s="504"/>
      <c r="AA793" s="504"/>
      <c r="AB793" s="504"/>
      <c r="AC793" s="504"/>
      <c r="AD793" s="504"/>
      <c r="AE793" s="504"/>
      <c r="AF793" s="504"/>
      <c r="AG793" s="504"/>
      <c r="AH793" s="504"/>
      <c r="AI793" s="504"/>
    </row>
    <row r="794" spans="1:35" s="420" customFormat="1" x14ac:dyDescent="0.2">
      <c r="A794" s="531"/>
      <c r="P794" s="504"/>
      <c r="Q794" s="503"/>
      <c r="R794" s="503"/>
      <c r="S794" s="504"/>
      <c r="T794" s="504"/>
      <c r="U794" s="504"/>
      <c r="V794" s="504"/>
      <c r="W794" s="504"/>
      <c r="X794" s="504"/>
      <c r="Y794" s="504"/>
      <c r="Z794" s="504"/>
      <c r="AA794" s="504"/>
      <c r="AB794" s="504"/>
      <c r="AC794" s="504"/>
      <c r="AD794" s="504"/>
      <c r="AE794" s="504"/>
      <c r="AF794" s="504"/>
      <c r="AG794" s="504"/>
      <c r="AH794" s="504"/>
      <c r="AI794" s="504"/>
    </row>
    <row r="795" spans="1:35" s="420" customFormat="1" x14ac:dyDescent="0.2">
      <c r="A795" s="531"/>
      <c r="P795" s="504"/>
      <c r="Q795" s="503"/>
      <c r="R795" s="503"/>
      <c r="S795" s="504"/>
      <c r="T795" s="504"/>
      <c r="U795" s="504"/>
      <c r="V795" s="504"/>
      <c r="W795" s="504"/>
      <c r="X795" s="504"/>
      <c r="Y795" s="504"/>
      <c r="Z795" s="504"/>
      <c r="AA795" s="504"/>
      <c r="AB795" s="504"/>
      <c r="AC795" s="504"/>
      <c r="AD795" s="504"/>
      <c r="AE795" s="504"/>
      <c r="AF795" s="504"/>
      <c r="AG795" s="504"/>
      <c r="AH795" s="504"/>
      <c r="AI795" s="504"/>
    </row>
    <row r="796" spans="1:35" s="420" customFormat="1" x14ac:dyDescent="0.2">
      <c r="A796" s="531"/>
      <c r="P796" s="504"/>
      <c r="Q796" s="503"/>
      <c r="R796" s="503"/>
      <c r="S796" s="504"/>
      <c r="T796" s="504"/>
      <c r="U796" s="504"/>
      <c r="V796" s="504"/>
      <c r="W796" s="504"/>
      <c r="X796" s="504"/>
      <c r="Y796" s="504"/>
      <c r="Z796" s="504"/>
      <c r="AA796" s="504"/>
      <c r="AB796" s="504"/>
      <c r="AC796" s="504"/>
      <c r="AD796" s="504"/>
      <c r="AE796" s="504"/>
      <c r="AF796" s="504"/>
      <c r="AG796" s="504"/>
      <c r="AH796" s="504"/>
      <c r="AI796" s="504"/>
    </row>
    <row r="797" spans="1:35" s="420" customFormat="1" x14ac:dyDescent="0.2">
      <c r="A797" s="531"/>
      <c r="P797" s="504"/>
      <c r="Q797" s="503"/>
      <c r="R797" s="503"/>
      <c r="S797" s="504"/>
      <c r="T797" s="504"/>
      <c r="U797" s="504"/>
      <c r="V797" s="504"/>
      <c r="W797" s="504"/>
      <c r="X797" s="504"/>
      <c r="Y797" s="504"/>
      <c r="Z797" s="504"/>
      <c r="AA797" s="504"/>
      <c r="AB797" s="504"/>
      <c r="AC797" s="504"/>
      <c r="AD797" s="504"/>
      <c r="AE797" s="504"/>
      <c r="AF797" s="504"/>
      <c r="AG797" s="504"/>
      <c r="AH797" s="504"/>
      <c r="AI797" s="504"/>
    </row>
    <row r="798" spans="1:35" s="420" customFormat="1" x14ac:dyDescent="0.2">
      <c r="A798" s="531"/>
      <c r="P798" s="504"/>
      <c r="Q798" s="503"/>
      <c r="R798" s="503"/>
      <c r="S798" s="504"/>
      <c r="T798" s="504"/>
      <c r="U798" s="504"/>
      <c r="V798" s="504"/>
      <c r="W798" s="504"/>
      <c r="X798" s="504"/>
      <c r="Y798" s="504"/>
      <c r="Z798" s="504"/>
      <c r="AA798" s="504"/>
      <c r="AB798" s="504"/>
      <c r="AC798" s="504"/>
      <c r="AD798" s="504"/>
      <c r="AE798" s="504"/>
      <c r="AF798" s="504"/>
      <c r="AG798" s="504"/>
      <c r="AH798" s="504"/>
      <c r="AI798" s="504"/>
    </row>
    <row r="799" spans="1:35" s="420" customFormat="1" x14ac:dyDescent="0.2">
      <c r="A799" s="531"/>
      <c r="P799" s="504"/>
      <c r="Q799" s="503"/>
      <c r="R799" s="503"/>
      <c r="S799" s="504"/>
      <c r="T799" s="504"/>
      <c r="U799" s="504"/>
      <c r="V799" s="504"/>
      <c r="W799" s="504"/>
      <c r="X799" s="504"/>
      <c r="Y799" s="504"/>
      <c r="Z799" s="504"/>
      <c r="AA799" s="504"/>
      <c r="AB799" s="504"/>
      <c r="AC799" s="504"/>
      <c r="AD799" s="504"/>
      <c r="AE799" s="504"/>
      <c r="AF799" s="504"/>
      <c r="AG799" s="504"/>
      <c r="AH799" s="504"/>
      <c r="AI799" s="504"/>
    </row>
    <row r="800" spans="1:35" s="420" customFormat="1" x14ac:dyDescent="0.2">
      <c r="A800" s="531"/>
      <c r="P800" s="504"/>
      <c r="Q800" s="503"/>
      <c r="R800" s="503"/>
      <c r="S800" s="504"/>
      <c r="T800" s="504"/>
      <c r="U800" s="504"/>
      <c r="V800" s="504"/>
      <c r="W800" s="504"/>
      <c r="X800" s="504"/>
      <c r="Y800" s="504"/>
      <c r="Z800" s="504"/>
      <c r="AA800" s="504"/>
      <c r="AB800" s="504"/>
      <c r="AC800" s="504"/>
      <c r="AD800" s="504"/>
      <c r="AE800" s="504"/>
      <c r="AF800" s="504"/>
      <c r="AG800" s="504"/>
      <c r="AH800" s="504"/>
      <c r="AI800" s="504"/>
    </row>
    <row r="801" spans="1:35" s="420" customFormat="1" x14ac:dyDescent="0.2">
      <c r="A801" s="531"/>
      <c r="P801" s="504"/>
      <c r="Q801" s="503"/>
      <c r="R801" s="503"/>
      <c r="S801" s="504"/>
      <c r="T801" s="504"/>
      <c r="U801" s="504"/>
      <c r="V801" s="504"/>
      <c r="W801" s="504"/>
      <c r="X801" s="504"/>
      <c r="Y801" s="504"/>
      <c r="Z801" s="504"/>
      <c r="AA801" s="504"/>
      <c r="AB801" s="504"/>
      <c r="AC801" s="504"/>
      <c r="AD801" s="504"/>
      <c r="AE801" s="504"/>
      <c r="AF801" s="504"/>
      <c r="AG801" s="504"/>
      <c r="AH801" s="504"/>
      <c r="AI801" s="504"/>
    </row>
    <row r="802" spans="1:35" s="420" customFormat="1" x14ac:dyDescent="0.2">
      <c r="A802" s="531"/>
      <c r="P802" s="504"/>
      <c r="Q802" s="503"/>
      <c r="R802" s="503"/>
      <c r="S802" s="504"/>
      <c r="T802" s="504"/>
      <c r="U802" s="504"/>
      <c r="V802" s="504"/>
      <c r="W802" s="504"/>
      <c r="X802" s="504"/>
      <c r="Y802" s="504"/>
      <c r="Z802" s="504"/>
      <c r="AA802" s="504"/>
      <c r="AB802" s="504"/>
      <c r="AC802" s="504"/>
      <c r="AD802" s="504"/>
      <c r="AE802" s="504"/>
      <c r="AF802" s="504"/>
      <c r="AG802" s="504"/>
      <c r="AH802" s="504"/>
      <c r="AI802" s="504"/>
    </row>
    <row r="803" spans="1:35" s="420" customFormat="1" x14ac:dyDescent="0.2">
      <c r="A803" s="531"/>
      <c r="P803" s="504"/>
      <c r="Q803" s="503"/>
      <c r="R803" s="503"/>
      <c r="S803" s="504"/>
      <c r="T803" s="504"/>
      <c r="U803" s="504"/>
      <c r="V803" s="504"/>
      <c r="W803" s="504"/>
      <c r="X803" s="504"/>
      <c r="Y803" s="504"/>
      <c r="Z803" s="504"/>
      <c r="AA803" s="504"/>
      <c r="AB803" s="504"/>
      <c r="AC803" s="504"/>
      <c r="AD803" s="504"/>
      <c r="AE803" s="504"/>
      <c r="AF803" s="504"/>
      <c r="AG803" s="504"/>
      <c r="AH803" s="504"/>
      <c r="AI803" s="504"/>
    </row>
    <row r="804" spans="1:35" s="420" customFormat="1" x14ac:dyDescent="0.2">
      <c r="A804" s="531"/>
      <c r="P804" s="504"/>
      <c r="Q804" s="503"/>
      <c r="R804" s="503"/>
      <c r="S804" s="504"/>
      <c r="T804" s="504"/>
      <c r="U804" s="504"/>
      <c r="V804" s="504"/>
      <c r="W804" s="504"/>
      <c r="X804" s="504"/>
      <c r="Y804" s="504"/>
      <c r="Z804" s="504"/>
      <c r="AA804" s="504"/>
      <c r="AB804" s="504"/>
      <c r="AC804" s="504"/>
      <c r="AD804" s="504"/>
      <c r="AE804" s="504"/>
      <c r="AF804" s="504"/>
      <c r="AG804" s="504"/>
      <c r="AH804" s="504"/>
      <c r="AI804" s="504"/>
    </row>
    <row r="805" spans="1:35" s="420" customFormat="1" x14ac:dyDescent="0.2">
      <c r="A805" s="531"/>
      <c r="P805" s="504"/>
      <c r="Q805" s="503"/>
      <c r="R805" s="503"/>
      <c r="S805" s="504"/>
      <c r="T805" s="504"/>
      <c r="U805" s="504"/>
      <c r="V805" s="504"/>
      <c r="W805" s="504"/>
      <c r="X805" s="504"/>
      <c r="Y805" s="504"/>
      <c r="Z805" s="504"/>
      <c r="AA805" s="504"/>
      <c r="AB805" s="504"/>
      <c r="AC805" s="504"/>
      <c r="AD805" s="504"/>
      <c r="AE805" s="504"/>
      <c r="AF805" s="504"/>
      <c r="AG805" s="504"/>
      <c r="AH805" s="504"/>
      <c r="AI805" s="504"/>
    </row>
    <row r="806" spans="1:35" s="420" customFormat="1" x14ac:dyDescent="0.2">
      <c r="A806" s="531"/>
      <c r="P806" s="504"/>
      <c r="Q806" s="503"/>
      <c r="R806" s="503"/>
      <c r="S806" s="504"/>
      <c r="T806" s="504"/>
      <c r="U806" s="504"/>
      <c r="V806" s="504"/>
      <c r="W806" s="504"/>
      <c r="X806" s="504"/>
      <c r="Y806" s="504"/>
      <c r="Z806" s="504"/>
      <c r="AA806" s="504"/>
      <c r="AB806" s="504"/>
      <c r="AC806" s="504"/>
      <c r="AD806" s="504"/>
      <c r="AE806" s="504"/>
      <c r="AF806" s="504"/>
      <c r="AG806" s="504"/>
      <c r="AH806" s="504"/>
      <c r="AI806" s="504"/>
    </row>
    <row r="807" spans="1:35" s="420" customFormat="1" x14ac:dyDescent="0.2">
      <c r="A807" s="531"/>
      <c r="P807" s="504"/>
      <c r="Q807" s="503"/>
      <c r="R807" s="503"/>
      <c r="S807" s="504"/>
      <c r="T807" s="504"/>
      <c r="U807" s="504"/>
      <c r="V807" s="504"/>
      <c r="W807" s="504"/>
      <c r="X807" s="504"/>
      <c r="Y807" s="504"/>
      <c r="Z807" s="504"/>
      <c r="AA807" s="504"/>
      <c r="AB807" s="504"/>
      <c r="AC807" s="504"/>
      <c r="AD807" s="504"/>
      <c r="AE807" s="504"/>
      <c r="AF807" s="504"/>
      <c r="AG807" s="504"/>
      <c r="AH807" s="504"/>
      <c r="AI807" s="504"/>
    </row>
    <row r="808" spans="1:35" s="420" customFormat="1" x14ac:dyDescent="0.2">
      <c r="A808" s="531"/>
      <c r="P808" s="504"/>
      <c r="Q808" s="503"/>
      <c r="R808" s="503"/>
      <c r="S808" s="504"/>
      <c r="T808" s="504"/>
      <c r="U808" s="504"/>
      <c r="V808" s="504"/>
      <c r="W808" s="504"/>
      <c r="X808" s="504"/>
      <c r="Y808" s="504"/>
      <c r="Z808" s="504"/>
      <c r="AA808" s="504"/>
      <c r="AB808" s="504"/>
      <c r="AC808" s="504"/>
      <c r="AD808" s="504"/>
      <c r="AE808" s="504"/>
      <c r="AF808" s="504"/>
      <c r="AG808" s="504"/>
      <c r="AH808" s="504"/>
      <c r="AI808" s="504"/>
    </row>
    <row r="809" spans="1:35" s="420" customFormat="1" x14ac:dyDescent="0.2">
      <c r="A809" s="531"/>
      <c r="P809" s="504"/>
      <c r="Q809" s="503"/>
      <c r="R809" s="503"/>
      <c r="S809" s="504"/>
      <c r="T809" s="504"/>
      <c r="U809" s="504"/>
      <c r="V809" s="504"/>
      <c r="W809" s="504"/>
      <c r="X809" s="504"/>
      <c r="Y809" s="504"/>
      <c r="Z809" s="504"/>
      <c r="AA809" s="504"/>
      <c r="AB809" s="504"/>
      <c r="AC809" s="504"/>
      <c r="AD809" s="504"/>
      <c r="AE809" s="504"/>
      <c r="AF809" s="504"/>
      <c r="AG809" s="504"/>
      <c r="AH809" s="504"/>
      <c r="AI809" s="504"/>
    </row>
    <row r="810" spans="1:35" s="420" customFormat="1" x14ac:dyDescent="0.2">
      <c r="A810" s="531"/>
      <c r="P810" s="504"/>
      <c r="Q810" s="503"/>
      <c r="R810" s="503"/>
      <c r="S810" s="504"/>
      <c r="T810" s="504"/>
      <c r="U810" s="504"/>
      <c r="V810" s="504"/>
      <c r="W810" s="504"/>
      <c r="X810" s="504"/>
      <c r="Y810" s="504"/>
      <c r="Z810" s="504"/>
      <c r="AA810" s="504"/>
      <c r="AB810" s="504"/>
      <c r="AC810" s="504"/>
      <c r="AD810" s="504"/>
      <c r="AE810" s="504"/>
      <c r="AF810" s="504"/>
      <c r="AG810" s="504"/>
      <c r="AH810" s="504"/>
      <c r="AI810" s="504"/>
    </row>
    <row r="811" spans="1:35" s="420" customFormat="1" x14ac:dyDescent="0.2">
      <c r="A811" s="531"/>
      <c r="P811" s="504"/>
      <c r="Q811" s="503"/>
      <c r="R811" s="503"/>
      <c r="S811" s="504"/>
      <c r="T811" s="504"/>
      <c r="U811" s="504"/>
      <c r="V811" s="504"/>
      <c r="W811" s="504"/>
      <c r="X811" s="504"/>
      <c r="Y811" s="504"/>
      <c r="Z811" s="504"/>
      <c r="AA811" s="504"/>
      <c r="AB811" s="504"/>
      <c r="AC811" s="504"/>
      <c r="AD811" s="504"/>
      <c r="AE811" s="504"/>
      <c r="AF811" s="504"/>
      <c r="AG811" s="504"/>
      <c r="AH811" s="504"/>
      <c r="AI811" s="504"/>
    </row>
    <row r="812" spans="1:35" s="420" customFormat="1" x14ac:dyDescent="0.2">
      <c r="A812" s="531"/>
      <c r="P812" s="504"/>
      <c r="Q812" s="503"/>
      <c r="R812" s="503"/>
      <c r="S812" s="504"/>
      <c r="T812" s="504"/>
      <c r="U812" s="504"/>
      <c r="V812" s="504"/>
      <c r="W812" s="504"/>
      <c r="X812" s="504"/>
      <c r="Y812" s="504"/>
      <c r="Z812" s="504"/>
      <c r="AA812" s="504"/>
      <c r="AB812" s="504"/>
      <c r="AC812" s="504"/>
      <c r="AD812" s="504"/>
      <c r="AE812" s="504"/>
      <c r="AF812" s="504"/>
      <c r="AG812" s="504"/>
      <c r="AH812" s="504"/>
      <c r="AI812" s="504"/>
    </row>
    <row r="813" spans="1:35" s="420" customFormat="1" x14ac:dyDescent="0.2">
      <c r="A813" s="531"/>
      <c r="P813" s="504"/>
      <c r="Q813" s="503"/>
      <c r="R813" s="503"/>
      <c r="S813" s="504"/>
      <c r="T813" s="504"/>
      <c r="U813" s="504"/>
      <c r="V813" s="504"/>
      <c r="W813" s="504"/>
      <c r="X813" s="504"/>
      <c r="Y813" s="504"/>
      <c r="Z813" s="504"/>
      <c r="AA813" s="504"/>
      <c r="AB813" s="504"/>
      <c r="AC813" s="504"/>
      <c r="AD813" s="504"/>
      <c r="AE813" s="504"/>
      <c r="AF813" s="504"/>
      <c r="AG813" s="504"/>
      <c r="AH813" s="504"/>
      <c r="AI813" s="504"/>
    </row>
    <row r="814" spans="1:35" s="420" customFormat="1" x14ac:dyDescent="0.2">
      <c r="A814" s="531"/>
      <c r="P814" s="504"/>
      <c r="Q814" s="503"/>
      <c r="R814" s="503"/>
      <c r="S814" s="504"/>
      <c r="T814" s="504"/>
      <c r="U814" s="504"/>
      <c r="V814" s="504"/>
      <c r="W814" s="504"/>
      <c r="X814" s="504"/>
      <c r="Y814" s="504"/>
      <c r="Z814" s="504"/>
      <c r="AA814" s="504"/>
      <c r="AB814" s="504"/>
      <c r="AC814" s="504"/>
      <c r="AD814" s="504"/>
      <c r="AE814" s="504"/>
      <c r="AF814" s="504"/>
      <c r="AG814" s="504"/>
      <c r="AH814" s="504"/>
      <c r="AI814" s="504"/>
    </row>
    <row r="815" spans="1:35" s="420" customFormat="1" x14ac:dyDescent="0.2">
      <c r="A815" s="531"/>
      <c r="P815" s="504"/>
      <c r="Q815" s="503"/>
      <c r="R815" s="503"/>
      <c r="S815" s="504"/>
      <c r="T815" s="504"/>
      <c r="U815" s="504"/>
      <c r="V815" s="504"/>
      <c r="W815" s="504"/>
      <c r="X815" s="504"/>
      <c r="Y815" s="504"/>
      <c r="Z815" s="504"/>
      <c r="AA815" s="504"/>
      <c r="AB815" s="504"/>
      <c r="AC815" s="504"/>
      <c r="AD815" s="504"/>
      <c r="AE815" s="504"/>
      <c r="AF815" s="504"/>
      <c r="AG815" s="504"/>
      <c r="AH815" s="504"/>
      <c r="AI815" s="504"/>
    </row>
    <row r="816" spans="1:35" s="420" customFormat="1" x14ac:dyDescent="0.2">
      <c r="A816" s="531"/>
      <c r="P816" s="504"/>
      <c r="Q816" s="503"/>
      <c r="R816" s="503"/>
      <c r="S816" s="504"/>
      <c r="T816" s="504"/>
      <c r="U816" s="504"/>
      <c r="V816" s="504"/>
      <c r="W816" s="504"/>
      <c r="X816" s="504"/>
      <c r="Y816" s="504"/>
      <c r="Z816" s="504"/>
      <c r="AA816" s="504"/>
      <c r="AB816" s="504"/>
      <c r="AC816" s="504"/>
      <c r="AD816" s="504"/>
      <c r="AE816" s="504"/>
      <c r="AF816" s="504"/>
      <c r="AG816" s="504"/>
      <c r="AH816" s="504"/>
      <c r="AI816" s="504"/>
    </row>
    <row r="817" spans="1:35" s="420" customFormat="1" x14ac:dyDescent="0.2">
      <c r="A817" s="531"/>
      <c r="P817" s="504"/>
      <c r="Q817" s="503"/>
      <c r="R817" s="503"/>
      <c r="S817" s="504"/>
      <c r="T817" s="504"/>
      <c r="U817" s="504"/>
      <c r="V817" s="504"/>
      <c r="W817" s="504"/>
      <c r="X817" s="504"/>
      <c r="Y817" s="504"/>
      <c r="Z817" s="504"/>
      <c r="AA817" s="504"/>
      <c r="AB817" s="504"/>
      <c r="AC817" s="504"/>
      <c r="AD817" s="504"/>
      <c r="AE817" s="504"/>
      <c r="AF817" s="504"/>
      <c r="AG817" s="504"/>
      <c r="AH817" s="504"/>
      <c r="AI817" s="504"/>
    </row>
    <row r="818" spans="1:35" s="420" customFormat="1" x14ac:dyDescent="0.2">
      <c r="A818" s="531"/>
      <c r="P818" s="504"/>
      <c r="Q818" s="503"/>
      <c r="R818" s="503"/>
      <c r="S818" s="504"/>
      <c r="T818" s="504"/>
      <c r="U818" s="504"/>
      <c r="V818" s="504"/>
      <c r="W818" s="504"/>
      <c r="X818" s="504"/>
      <c r="Y818" s="504"/>
      <c r="Z818" s="504"/>
      <c r="AA818" s="504"/>
      <c r="AB818" s="504"/>
      <c r="AC818" s="504"/>
      <c r="AD818" s="504"/>
      <c r="AE818" s="504"/>
      <c r="AF818" s="504"/>
      <c r="AG818" s="504"/>
      <c r="AH818" s="504"/>
      <c r="AI818" s="504"/>
    </row>
    <row r="819" spans="1:35" s="420" customFormat="1" x14ac:dyDescent="0.2">
      <c r="A819" s="531"/>
      <c r="P819" s="504"/>
      <c r="Q819" s="503"/>
      <c r="R819" s="503"/>
      <c r="S819" s="504"/>
      <c r="T819" s="504"/>
      <c r="U819" s="504"/>
      <c r="V819" s="504"/>
      <c r="W819" s="504"/>
      <c r="X819" s="504"/>
      <c r="Y819" s="504"/>
      <c r="Z819" s="504"/>
      <c r="AA819" s="504"/>
      <c r="AB819" s="504"/>
      <c r="AC819" s="504"/>
      <c r="AD819" s="504"/>
      <c r="AE819" s="504"/>
      <c r="AF819" s="504"/>
      <c r="AG819" s="504"/>
      <c r="AH819" s="504"/>
      <c r="AI819" s="504"/>
    </row>
    <row r="820" spans="1:35" s="420" customFormat="1" x14ac:dyDescent="0.2">
      <c r="A820" s="531"/>
      <c r="P820" s="504"/>
      <c r="Q820" s="503"/>
      <c r="R820" s="503"/>
      <c r="S820" s="504"/>
      <c r="T820" s="504"/>
      <c r="U820" s="504"/>
      <c r="V820" s="504"/>
      <c r="W820" s="504"/>
      <c r="X820" s="504"/>
      <c r="Y820" s="504"/>
      <c r="Z820" s="504"/>
      <c r="AA820" s="504"/>
      <c r="AB820" s="504"/>
      <c r="AC820" s="504"/>
      <c r="AD820" s="504"/>
      <c r="AE820" s="504"/>
      <c r="AF820" s="504"/>
      <c r="AG820" s="504"/>
      <c r="AH820" s="504"/>
      <c r="AI820" s="504"/>
    </row>
    <row r="821" spans="1:35" s="420" customFormat="1" x14ac:dyDescent="0.2">
      <c r="A821" s="531"/>
      <c r="P821" s="504"/>
      <c r="Q821" s="503"/>
      <c r="R821" s="503"/>
      <c r="S821" s="504"/>
      <c r="T821" s="504"/>
      <c r="U821" s="504"/>
      <c r="V821" s="504"/>
      <c r="W821" s="504"/>
      <c r="X821" s="504"/>
      <c r="Y821" s="504"/>
      <c r="Z821" s="504"/>
      <c r="AA821" s="504"/>
      <c r="AB821" s="504"/>
      <c r="AC821" s="504"/>
      <c r="AD821" s="504"/>
      <c r="AE821" s="504"/>
      <c r="AF821" s="504"/>
      <c r="AG821" s="504"/>
      <c r="AH821" s="504"/>
      <c r="AI821" s="504"/>
    </row>
    <row r="822" spans="1:35" s="420" customFormat="1" x14ac:dyDescent="0.2">
      <c r="A822" s="531"/>
      <c r="P822" s="504"/>
      <c r="Q822" s="503"/>
      <c r="R822" s="503"/>
      <c r="S822" s="504"/>
      <c r="T822" s="504"/>
      <c r="U822" s="504"/>
      <c r="V822" s="504"/>
      <c r="W822" s="504"/>
      <c r="X822" s="504"/>
      <c r="Y822" s="504"/>
      <c r="Z822" s="504"/>
      <c r="AA822" s="504"/>
      <c r="AB822" s="504"/>
      <c r="AC822" s="504"/>
      <c r="AD822" s="504"/>
      <c r="AE822" s="504"/>
      <c r="AF822" s="504"/>
      <c r="AG822" s="504"/>
      <c r="AH822" s="504"/>
      <c r="AI822" s="504"/>
    </row>
    <row r="823" spans="1:35" s="420" customFormat="1" x14ac:dyDescent="0.2">
      <c r="A823" s="531"/>
      <c r="P823" s="504"/>
      <c r="Q823" s="503"/>
      <c r="R823" s="503"/>
      <c r="S823" s="504"/>
      <c r="T823" s="504"/>
      <c r="U823" s="504"/>
      <c r="V823" s="504"/>
      <c r="W823" s="504"/>
      <c r="X823" s="504"/>
      <c r="Y823" s="504"/>
      <c r="Z823" s="504"/>
      <c r="AA823" s="504"/>
      <c r="AB823" s="504"/>
      <c r="AC823" s="504"/>
      <c r="AD823" s="504"/>
      <c r="AE823" s="504"/>
      <c r="AF823" s="504"/>
      <c r="AG823" s="504"/>
      <c r="AH823" s="504"/>
      <c r="AI823" s="504"/>
    </row>
    <row r="824" spans="1:35" s="420" customFormat="1" x14ac:dyDescent="0.2">
      <c r="A824" s="531"/>
      <c r="P824" s="504"/>
      <c r="Q824" s="503"/>
      <c r="R824" s="503"/>
      <c r="S824" s="504"/>
      <c r="T824" s="504"/>
      <c r="U824" s="504"/>
      <c r="V824" s="504"/>
      <c r="W824" s="504"/>
      <c r="X824" s="504"/>
      <c r="Y824" s="504"/>
      <c r="Z824" s="504"/>
      <c r="AA824" s="504"/>
      <c r="AB824" s="504"/>
      <c r="AC824" s="504"/>
      <c r="AD824" s="504"/>
      <c r="AE824" s="504"/>
      <c r="AF824" s="504"/>
      <c r="AG824" s="504"/>
      <c r="AH824" s="504"/>
      <c r="AI824" s="504"/>
    </row>
    <row r="825" spans="1:35" s="420" customFormat="1" x14ac:dyDescent="0.2">
      <c r="A825" s="531"/>
      <c r="P825" s="504"/>
      <c r="Q825" s="503"/>
      <c r="R825" s="503"/>
      <c r="S825" s="504"/>
      <c r="T825" s="504"/>
      <c r="U825" s="504"/>
      <c r="V825" s="504"/>
      <c r="W825" s="504"/>
      <c r="X825" s="504"/>
      <c r="Y825" s="504"/>
      <c r="Z825" s="504"/>
      <c r="AA825" s="504"/>
      <c r="AB825" s="504"/>
      <c r="AC825" s="504"/>
      <c r="AD825" s="504"/>
      <c r="AE825" s="504"/>
      <c r="AF825" s="504"/>
      <c r="AG825" s="504"/>
      <c r="AH825" s="504"/>
      <c r="AI825" s="504"/>
    </row>
    <row r="826" spans="1:35" s="420" customFormat="1" x14ac:dyDescent="0.2">
      <c r="A826" s="531"/>
      <c r="P826" s="504"/>
      <c r="Q826" s="503"/>
      <c r="R826" s="503"/>
      <c r="S826" s="504"/>
      <c r="T826" s="504"/>
      <c r="U826" s="504"/>
      <c r="V826" s="504"/>
      <c r="W826" s="504"/>
      <c r="X826" s="504"/>
      <c r="Y826" s="504"/>
      <c r="Z826" s="504"/>
      <c r="AA826" s="504"/>
      <c r="AB826" s="504"/>
      <c r="AC826" s="504"/>
      <c r="AD826" s="504"/>
      <c r="AE826" s="504"/>
      <c r="AF826" s="504"/>
      <c r="AG826" s="504"/>
      <c r="AH826" s="504"/>
      <c r="AI826" s="504"/>
    </row>
    <row r="827" spans="1:35" s="420" customFormat="1" x14ac:dyDescent="0.2">
      <c r="A827" s="531"/>
      <c r="P827" s="504"/>
      <c r="Q827" s="503"/>
      <c r="R827" s="503"/>
      <c r="S827" s="504"/>
      <c r="T827" s="504"/>
      <c r="U827" s="504"/>
      <c r="V827" s="504"/>
      <c r="W827" s="504"/>
      <c r="X827" s="504"/>
      <c r="Y827" s="504"/>
      <c r="Z827" s="504"/>
      <c r="AA827" s="504"/>
      <c r="AB827" s="504"/>
      <c r="AC827" s="504"/>
      <c r="AD827" s="504"/>
      <c r="AE827" s="504"/>
      <c r="AF827" s="504"/>
      <c r="AG827" s="504"/>
      <c r="AH827" s="504"/>
      <c r="AI827" s="504"/>
    </row>
    <row r="828" spans="1:35" s="420" customFormat="1" x14ac:dyDescent="0.2">
      <c r="A828" s="531"/>
      <c r="P828" s="504"/>
      <c r="Q828" s="503"/>
      <c r="R828" s="503"/>
      <c r="S828" s="504"/>
      <c r="T828" s="504"/>
      <c r="U828" s="504"/>
      <c r="V828" s="504"/>
      <c r="W828" s="504"/>
      <c r="X828" s="504"/>
      <c r="Y828" s="504"/>
      <c r="Z828" s="504"/>
      <c r="AA828" s="504"/>
      <c r="AB828" s="504"/>
      <c r="AC828" s="504"/>
      <c r="AD828" s="504"/>
      <c r="AE828" s="504"/>
      <c r="AF828" s="504"/>
      <c r="AG828" s="504"/>
      <c r="AH828" s="504"/>
      <c r="AI828" s="504"/>
    </row>
    <row r="829" spans="1:35" s="420" customFormat="1" x14ac:dyDescent="0.2">
      <c r="A829" s="531"/>
      <c r="P829" s="504"/>
      <c r="Q829" s="503"/>
      <c r="R829" s="503"/>
      <c r="S829" s="504"/>
      <c r="T829" s="504"/>
      <c r="U829" s="504"/>
      <c r="V829" s="504"/>
      <c r="W829" s="504"/>
      <c r="X829" s="504"/>
      <c r="Y829" s="504"/>
      <c r="Z829" s="504"/>
      <c r="AA829" s="504"/>
      <c r="AB829" s="504"/>
      <c r="AC829" s="504"/>
      <c r="AD829" s="504"/>
      <c r="AE829" s="504"/>
      <c r="AF829" s="504"/>
      <c r="AG829" s="504"/>
      <c r="AH829" s="504"/>
      <c r="AI829" s="504"/>
    </row>
    <row r="830" spans="1:35" s="420" customFormat="1" x14ac:dyDescent="0.2">
      <c r="A830" s="531"/>
      <c r="P830" s="504"/>
      <c r="Q830" s="503"/>
      <c r="R830" s="503"/>
      <c r="S830" s="504"/>
      <c r="T830" s="504"/>
      <c r="U830" s="504"/>
      <c r="V830" s="504"/>
      <c r="W830" s="504"/>
      <c r="X830" s="504"/>
      <c r="Y830" s="504"/>
      <c r="Z830" s="504"/>
      <c r="AA830" s="504"/>
      <c r="AB830" s="504"/>
      <c r="AC830" s="504"/>
      <c r="AD830" s="504"/>
      <c r="AE830" s="504"/>
      <c r="AF830" s="504"/>
      <c r="AG830" s="504"/>
      <c r="AH830" s="504"/>
      <c r="AI830" s="504"/>
    </row>
    <row r="831" spans="1:35" s="420" customFormat="1" x14ac:dyDescent="0.2">
      <c r="A831" s="531"/>
      <c r="P831" s="504"/>
      <c r="Q831" s="503"/>
      <c r="R831" s="503"/>
      <c r="S831" s="504"/>
      <c r="T831" s="504"/>
      <c r="U831" s="504"/>
      <c r="V831" s="504"/>
      <c r="W831" s="504"/>
      <c r="X831" s="504"/>
      <c r="Y831" s="504"/>
      <c r="Z831" s="504"/>
      <c r="AA831" s="504"/>
      <c r="AB831" s="504"/>
      <c r="AC831" s="504"/>
      <c r="AD831" s="504"/>
      <c r="AE831" s="504"/>
      <c r="AF831" s="504"/>
      <c r="AG831" s="504"/>
      <c r="AH831" s="504"/>
      <c r="AI831" s="504"/>
    </row>
    <row r="832" spans="1:35" s="420" customFormat="1" x14ac:dyDescent="0.2">
      <c r="A832" s="531"/>
      <c r="P832" s="504"/>
      <c r="Q832" s="503"/>
      <c r="R832" s="503"/>
      <c r="S832" s="504"/>
      <c r="T832" s="504"/>
      <c r="U832" s="504"/>
      <c r="V832" s="504"/>
      <c r="W832" s="504"/>
      <c r="X832" s="504"/>
      <c r="Y832" s="504"/>
      <c r="Z832" s="504"/>
      <c r="AA832" s="504"/>
      <c r="AB832" s="504"/>
      <c r="AC832" s="504"/>
      <c r="AD832" s="504"/>
      <c r="AE832" s="504"/>
      <c r="AF832" s="504"/>
      <c r="AG832" s="504"/>
      <c r="AH832" s="504"/>
      <c r="AI832" s="504"/>
    </row>
    <row r="833" spans="1:35" s="420" customFormat="1" x14ac:dyDescent="0.2">
      <c r="A833" s="531"/>
      <c r="P833" s="504"/>
      <c r="Q833" s="503"/>
      <c r="R833" s="503"/>
      <c r="S833" s="504"/>
      <c r="T833" s="504"/>
      <c r="U833" s="504"/>
      <c r="V833" s="504"/>
      <c r="W833" s="504"/>
      <c r="X833" s="504"/>
      <c r="Y833" s="504"/>
      <c r="Z833" s="504"/>
      <c r="AA833" s="504"/>
      <c r="AB833" s="504"/>
      <c r="AC833" s="504"/>
      <c r="AD833" s="504"/>
      <c r="AE833" s="504"/>
      <c r="AF833" s="504"/>
      <c r="AG833" s="504"/>
      <c r="AH833" s="504"/>
      <c r="AI833" s="504"/>
    </row>
    <row r="834" spans="1:35" s="420" customFormat="1" x14ac:dyDescent="0.2">
      <c r="A834" s="531"/>
      <c r="P834" s="504"/>
      <c r="Q834" s="503"/>
      <c r="R834" s="503"/>
      <c r="S834" s="504"/>
      <c r="T834" s="504"/>
      <c r="U834" s="504"/>
      <c r="V834" s="504"/>
      <c r="W834" s="504"/>
      <c r="X834" s="504"/>
      <c r="Y834" s="504"/>
      <c r="Z834" s="504"/>
      <c r="AA834" s="504"/>
      <c r="AB834" s="504"/>
      <c r="AC834" s="504"/>
      <c r="AD834" s="504"/>
      <c r="AE834" s="504"/>
      <c r="AF834" s="504"/>
      <c r="AG834" s="504"/>
      <c r="AH834" s="504"/>
      <c r="AI834" s="504"/>
    </row>
    <row r="835" spans="1:35" s="420" customFormat="1" x14ac:dyDescent="0.2">
      <c r="A835" s="531"/>
      <c r="P835" s="504"/>
      <c r="Q835" s="503"/>
      <c r="R835" s="503"/>
      <c r="S835" s="504"/>
      <c r="T835" s="504"/>
      <c r="U835" s="504"/>
      <c r="V835" s="504"/>
      <c r="W835" s="504"/>
      <c r="X835" s="504"/>
      <c r="Y835" s="504"/>
      <c r="Z835" s="504"/>
      <c r="AA835" s="504"/>
      <c r="AB835" s="504"/>
      <c r="AC835" s="504"/>
      <c r="AD835" s="504"/>
      <c r="AE835" s="504"/>
      <c r="AF835" s="504"/>
      <c r="AG835" s="504"/>
      <c r="AH835" s="504"/>
      <c r="AI835" s="504"/>
    </row>
    <row r="836" spans="1:35" s="420" customFormat="1" x14ac:dyDescent="0.2">
      <c r="A836" s="531"/>
      <c r="P836" s="504"/>
      <c r="Q836" s="503"/>
      <c r="R836" s="503"/>
      <c r="S836" s="504"/>
      <c r="T836" s="504"/>
      <c r="U836" s="504"/>
      <c r="V836" s="504"/>
      <c r="W836" s="504"/>
      <c r="X836" s="504"/>
      <c r="Y836" s="504"/>
      <c r="Z836" s="504"/>
      <c r="AA836" s="504"/>
      <c r="AB836" s="504"/>
      <c r="AC836" s="504"/>
      <c r="AD836" s="504"/>
      <c r="AE836" s="504"/>
      <c r="AF836" s="504"/>
      <c r="AG836" s="504"/>
      <c r="AH836" s="504"/>
      <c r="AI836" s="504"/>
    </row>
    <row r="837" spans="1:35" s="420" customFormat="1" x14ac:dyDescent="0.2">
      <c r="A837" s="531"/>
      <c r="P837" s="504"/>
      <c r="Q837" s="503"/>
      <c r="R837" s="503"/>
      <c r="S837" s="504"/>
      <c r="T837" s="504"/>
      <c r="U837" s="504"/>
      <c r="V837" s="504"/>
      <c r="W837" s="504"/>
      <c r="X837" s="504"/>
      <c r="Y837" s="504"/>
      <c r="Z837" s="504"/>
      <c r="AA837" s="504"/>
      <c r="AB837" s="504"/>
      <c r="AC837" s="504"/>
      <c r="AD837" s="504"/>
      <c r="AE837" s="504"/>
      <c r="AF837" s="504"/>
      <c r="AG837" s="504"/>
      <c r="AH837" s="504"/>
      <c r="AI837" s="504"/>
    </row>
    <row r="838" spans="1:35" s="420" customFormat="1" x14ac:dyDescent="0.2">
      <c r="A838" s="531"/>
      <c r="P838" s="504"/>
      <c r="Q838" s="503"/>
      <c r="R838" s="503"/>
      <c r="S838" s="504"/>
      <c r="T838" s="504"/>
      <c r="U838" s="504"/>
      <c r="V838" s="504"/>
      <c r="W838" s="504"/>
      <c r="X838" s="504"/>
      <c r="Y838" s="504"/>
      <c r="Z838" s="504"/>
      <c r="AA838" s="504"/>
      <c r="AB838" s="504"/>
      <c r="AC838" s="504"/>
      <c r="AD838" s="504"/>
      <c r="AE838" s="504"/>
      <c r="AF838" s="504"/>
      <c r="AG838" s="504"/>
      <c r="AH838" s="504"/>
      <c r="AI838" s="504"/>
    </row>
    <row r="839" spans="1:35" s="420" customFormat="1" x14ac:dyDescent="0.2">
      <c r="A839" s="531"/>
      <c r="P839" s="504"/>
      <c r="Q839" s="503"/>
      <c r="R839" s="503"/>
      <c r="S839" s="504"/>
      <c r="T839" s="504"/>
      <c r="U839" s="504"/>
      <c r="V839" s="504"/>
      <c r="W839" s="504"/>
      <c r="X839" s="504"/>
      <c r="Y839" s="504"/>
      <c r="Z839" s="504"/>
      <c r="AA839" s="504"/>
      <c r="AB839" s="504"/>
      <c r="AC839" s="504"/>
      <c r="AD839" s="504"/>
      <c r="AE839" s="504"/>
      <c r="AF839" s="504"/>
      <c r="AG839" s="504"/>
      <c r="AH839" s="504"/>
      <c r="AI839" s="504"/>
    </row>
    <row r="840" spans="1:35" s="420" customFormat="1" x14ac:dyDescent="0.2">
      <c r="A840" s="531"/>
      <c r="P840" s="504"/>
      <c r="Q840" s="503"/>
      <c r="R840" s="503"/>
      <c r="S840" s="504"/>
      <c r="T840" s="504"/>
      <c r="U840" s="504"/>
      <c r="V840" s="504"/>
      <c r="W840" s="504"/>
      <c r="X840" s="504"/>
      <c r="Y840" s="504"/>
      <c r="Z840" s="504"/>
      <c r="AA840" s="504"/>
      <c r="AB840" s="504"/>
      <c r="AC840" s="504"/>
      <c r="AD840" s="504"/>
      <c r="AE840" s="504"/>
      <c r="AF840" s="504"/>
      <c r="AG840" s="504"/>
      <c r="AH840" s="504"/>
      <c r="AI840" s="504"/>
    </row>
    <row r="841" spans="1:35" s="420" customFormat="1" x14ac:dyDescent="0.2">
      <c r="A841" s="531"/>
      <c r="P841" s="504"/>
      <c r="Q841" s="503"/>
      <c r="R841" s="503"/>
      <c r="S841" s="504"/>
      <c r="T841" s="504"/>
      <c r="U841" s="504"/>
      <c r="V841" s="504"/>
      <c r="W841" s="504"/>
      <c r="X841" s="504"/>
      <c r="Y841" s="504"/>
      <c r="Z841" s="504"/>
      <c r="AA841" s="504"/>
      <c r="AB841" s="504"/>
      <c r="AC841" s="504"/>
      <c r="AD841" s="504"/>
      <c r="AE841" s="504"/>
      <c r="AF841" s="504"/>
      <c r="AG841" s="504"/>
      <c r="AH841" s="504"/>
      <c r="AI841" s="504"/>
    </row>
    <row r="842" spans="1:35" s="420" customFormat="1" x14ac:dyDescent="0.2">
      <c r="A842" s="531"/>
      <c r="P842" s="504"/>
      <c r="Q842" s="503"/>
      <c r="R842" s="503"/>
      <c r="S842" s="504"/>
      <c r="T842" s="504"/>
      <c r="U842" s="504"/>
      <c r="V842" s="504"/>
      <c r="W842" s="504"/>
      <c r="X842" s="504"/>
      <c r="Y842" s="504"/>
      <c r="Z842" s="504"/>
      <c r="AA842" s="504"/>
      <c r="AB842" s="504"/>
      <c r="AC842" s="504"/>
      <c r="AD842" s="504"/>
      <c r="AE842" s="504"/>
      <c r="AF842" s="504"/>
      <c r="AG842" s="504"/>
      <c r="AH842" s="504"/>
      <c r="AI842" s="504"/>
    </row>
    <row r="843" spans="1:35" s="420" customFormat="1" x14ac:dyDescent="0.2">
      <c r="A843" s="531"/>
      <c r="P843" s="504"/>
      <c r="Q843" s="503"/>
      <c r="R843" s="503"/>
      <c r="S843" s="504"/>
      <c r="T843" s="504"/>
      <c r="U843" s="504"/>
      <c r="V843" s="504"/>
      <c r="W843" s="504"/>
      <c r="X843" s="504"/>
      <c r="Y843" s="504"/>
      <c r="Z843" s="504"/>
      <c r="AA843" s="504"/>
      <c r="AB843" s="504"/>
      <c r="AC843" s="504"/>
      <c r="AD843" s="504"/>
      <c r="AE843" s="504"/>
      <c r="AF843" s="504"/>
      <c r="AG843" s="504"/>
      <c r="AH843" s="504"/>
      <c r="AI843" s="504"/>
    </row>
    <row r="844" spans="1:35" s="420" customFormat="1" x14ac:dyDescent="0.2">
      <c r="A844" s="531"/>
      <c r="P844" s="504"/>
      <c r="Q844" s="503"/>
      <c r="R844" s="503"/>
      <c r="S844" s="504"/>
      <c r="T844" s="504"/>
      <c r="U844" s="504"/>
      <c r="V844" s="504"/>
      <c r="W844" s="504"/>
      <c r="X844" s="504"/>
      <c r="Y844" s="504"/>
      <c r="Z844" s="504"/>
      <c r="AA844" s="504"/>
      <c r="AB844" s="504"/>
      <c r="AC844" s="504"/>
      <c r="AD844" s="504"/>
      <c r="AE844" s="504"/>
      <c r="AF844" s="504"/>
      <c r="AG844" s="504"/>
      <c r="AH844" s="504"/>
      <c r="AI844" s="504"/>
    </row>
    <row r="845" spans="1:35" s="420" customFormat="1" x14ac:dyDescent="0.2">
      <c r="A845" s="531"/>
      <c r="P845" s="504"/>
      <c r="Q845" s="503"/>
      <c r="R845" s="503"/>
      <c r="S845" s="504"/>
      <c r="T845" s="504"/>
      <c r="U845" s="504"/>
      <c r="V845" s="504"/>
      <c r="W845" s="504"/>
      <c r="X845" s="504"/>
      <c r="Y845" s="504"/>
      <c r="Z845" s="504"/>
      <c r="AA845" s="504"/>
      <c r="AB845" s="504"/>
      <c r="AC845" s="504"/>
      <c r="AD845" s="504"/>
      <c r="AE845" s="504"/>
      <c r="AF845" s="504"/>
      <c r="AG845" s="504"/>
      <c r="AH845" s="504"/>
      <c r="AI845" s="504"/>
    </row>
    <row r="846" spans="1:35" s="420" customFormat="1" x14ac:dyDescent="0.2">
      <c r="A846" s="531"/>
      <c r="P846" s="504"/>
      <c r="Q846" s="503"/>
      <c r="R846" s="503"/>
      <c r="S846" s="504"/>
      <c r="T846" s="504"/>
      <c r="U846" s="504"/>
      <c r="V846" s="504"/>
      <c r="W846" s="504"/>
      <c r="X846" s="504"/>
      <c r="Y846" s="504"/>
      <c r="Z846" s="504"/>
      <c r="AA846" s="504"/>
      <c r="AB846" s="504"/>
      <c r="AC846" s="504"/>
      <c r="AD846" s="504"/>
      <c r="AE846" s="504"/>
      <c r="AF846" s="504"/>
      <c r="AG846" s="504"/>
      <c r="AH846" s="504"/>
      <c r="AI846" s="504"/>
    </row>
    <row r="847" spans="1:35" s="420" customFormat="1" x14ac:dyDescent="0.2">
      <c r="A847" s="531"/>
      <c r="P847" s="504"/>
      <c r="Q847" s="503"/>
      <c r="R847" s="503"/>
      <c r="S847" s="504"/>
      <c r="T847" s="504"/>
      <c r="U847" s="504"/>
      <c r="V847" s="504"/>
      <c r="W847" s="504"/>
      <c r="X847" s="504"/>
      <c r="Y847" s="504"/>
      <c r="Z847" s="504"/>
      <c r="AA847" s="504"/>
      <c r="AB847" s="504"/>
      <c r="AC847" s="504"/>
      <c r="AD847" s="504"/>
      <c r="AE847" s="504"/>
      <c r="AF847" s="504"/>
      <c r="AG847" s="504"/>
      <c r="AH847" s="504"/>
      <c r="AI847" s="504"/>
    </row>
    <row r="848" spans="1:35" s="420" customFormat="1" x14ac:dyDescent="0.2">
      <c r="A848" s="531"/>
      <c r="P848" s="504"/>
      <c r="Q848" s="503"/>
      <c r="R848" s="503"/>
      <c r="S848" s="504"/>
      <c r="T848" s="504"/>
      <c r="U848" s="504"/>
      <c r="V848" s="504"/>
      <c r="W848" s="504"/>
      <c r="X848" s="504"/>
      <c r="Y848" s="504"/>
      <c r="Z848" s="504"/>
      <c r="AA848" s="504"/>
      <c r="AB848" s="504"/>
      <c r="AC848" s="504"/>
      <c r="AD848" s="504"/>
      <c r="AE848" s="504"/>
      <c r="AF848" s="504"/>
      <c r="AG848" s="504"/>
      <c r="AH848" s="504"/>
      <c r="AI848" s="504"/>
    </row>
    <row r="849" spans="1:35" s="420" customFormat="1" x14ac:dyDescent="0.2">
      <c r="A849" s="531"/>
      <c r="P849" s="504"/>
      <c r="Q849" s="503"/>
      <c r="R849" s="503"/>
      <c r="S849" s="504"/>
      <c r="T849" s="504"/>
      <c r="U849" s="504"/>
      <c r="V849" s="504"/>
      <c r="W849" s="504"/>
      <c r="X849" s="504"/>
      <c r="Y849" s="504"/>
      <c r="Z849" s="504"/>
      <c r="AA849" s="504"/>
      <c r="AB849" s="504"/>
      <c r="AC849" s="504"/>
      <c r="AD849" s="504"/>
      <c r="AE849" s="504"/>
      <c r="AF849" s="504"/>
      <c r="AG849" s="504"/>
      <c r="AH849" s="504"/>
      <c r="AI849" s="504"/>
    </row>
    <row r="850" spans="1:35" s="420" customFormat="1" x14ac:dyDescent="0.2">
      <c r="A850" s="531"/>
      <c r="P850" s="504"/>
      <c r="Q850" s="503"/>
      <c r="R850" s="503"/>
      <c r="S850" s="504"/>
      <c r="T850" s="504"/>
      <c r="U850" s="504"/>
      <c r="V850" s="504"/>
      <c r="W850" s="504"/>
      <c r="X850" s="504"/>
      <c r="Y850" s="504"/>
      <c r="Z850" s="504"/>
      <c r="AA850" s="504"/>
      <c r="AB850" s="504"/>
      <c r="AC850" s="504"/>
      <c r="AD850" s="504"/>
      <c r="AE850" s="504"/>
      <c r="AF850" s="504"/>
      <c r="AG850" s="504"/>
      <c r="AH850" s="504"/>
      <c r="AI850" s="504"/>
    </row>
    <row r="851" spans="1:35" s="420" customFormat="1" x14ac:dyDescent="0.2">
      <c r="A851" s="531"/>
      <c r="P851" s="504"/>
      <c r="Q851" s="503"/>
      <c r="R851" s="503"/>
      <c r="S851" s="504"/>
      <c r="T851" s="504"/>
      <c r="U851" s="504"/>
      <c r="V851" s="504"/>
      <c r="W851" s="504"/>
      <c r="X851" s="504"/>
      <c r="Y851" s="504"/>
      <c r="Z851" s="504"/>
      <c r="AA851" s="504"/>
      <c r="AB851" s="504"/>
      <c r="AC851" s="504"/>
      <c r="AD851" s="504"/>
      <c r="AE851" s="504"/>
      <c r="AF851" s="504"/>
      <c r="AG851" s="504"/>
      <c r="AH851" s="504"/>
      <c r="AI851" s="504"/>
    </row>
    <row r="852" spans="1:35" s="420" customFormat="1" x14ac:dyDescent="0.2">
      <c r="A852" s="531"/>
      <c r="P852" s="504"/>
      <c r="Q852" s="503"/>
      <c r="R852" s="503"/>
      <c r="S852" s="504"/>
      <c r="T852" s="504"/>
      <c r="U852" s="504"/>
      <c r="V852" s="504"/>
      <c r="W852" s="504"/>
      <c r="X852" s="504"/>
      <c r="Y852" s="504"/>
      <c r="Z852" s="504"/>
      <c r="AA852" s="504"/>
      <c r="AB852" s="504"/>
      <c r="AC852" s="504"/>
      <c r="AD852" s="504"/>
      <c r="AE852" s="504"/>
      <c r="AF852" s="504"/>
      <c r="AG852" s="504"/>
      <c r="AH852" s="504"/>
      <c r="AI852" s="504"/>
    </row>
    <row r="853" spans="1:35" s="420" customFormat="1" x14ac:dyDescent="0.2">
      <c r="A853" s="531"/>
      <c r="P853" s="504"/>
      <c r="Q853" s="503"/>
      <c r="R853" s="503"/>
      <c r="S853" s="504"/>
      <c r="T853" s="504"/>
      <c r="U853" s="504"/>
      <c r="V853" s="504"/>
      <c r="W853" s="504"/>
      <c r="X853" s="504"/>
      <c r="Y853" s="504"/>
      <c r="Z853" s="504"/>
      <c r="AA853" s="504"/>
      <c r="AB853" s="504"/>
      <c r="AC853" s="504"/>
      <c r="AD853" s="504"/>
      <c r="AE853" s="504"/>
      <c r="AF853" s="504"/>
      <c r="AG853" s="504"/>
      <c r="AH853" s="504"/>
      <c r="AI853" s="504"/>
    </row>
    <row r="854" spans="1:35" s="420" customFormat="1" x14ac:dyDescent="0.2">
      <c r="A854" s="531"/>
      <c r="P854" s="504"/>
      <c r="Q854" s="503"/>
      <c r="R854" s="503"/>
      <c r="S854" s="504"/>
      <c r="T854" s="504"/>
      <c r="U854" s="504"/>
      <c r="V854" s="504"/>
      <c r="W854" s="504"/>
      <c r="X854" s="504"/>
      <c r="Y854" s="504"/>
      <c r="Z854" s="504"/>
      <c r="AA854" s="504"/>
      <c r="AB854" s="504"/>
      <c r="AC854" s="504"/>
      <c r="AD854" s="504"/>
      <c r="AE854" s="504"/>
      <c r="AF854" s="504"/>
      <c r="AG854" s="504"/>
      <c r="AH854" s="504"/>
      <c r="AI854" s="504"/>
    </row>
    <row r="855" spans="1:35" s="420" customFormat="1" x14ac:dyDescent="0.2">
      <c r="A855" s="531"/>
      <c r="P855" s="504"/>
      <c r="Q855" s="503"/>
      <c r="R855" s="503"/>
      <c r="S855" s="504"/>
      <c r="T855" s="504"/>
      <c r="U855" s="504"/>
      <c r="V855" s="504"/>
      <c r="W855" s="504"/>
      <c r="X855" s="504"/>
      <c r="Y855" s="504"/>
      <c r="Z855" s="504"/>
      <c r="AA855" s="504"/>
      <c r="AB855" s="504"/>
      <c r="AC855" s="504"/>
      <c r="AD855" s="504"/>
      <c r="AE855" s="504"/>
      <c r="AF855" s="504"/>
      <c r="AG855" s="504"/>
      <c r="AH855" s="504"/>
      <c r="AI855" s="504"/>
    </row>
    <row r="856" spans="1:35" s="420" customFormat="1" x14ac:dyDescent="0.2">
      <c r="A856" s="531"/>
      <c r="P856" s="504"/>
      <c r="Q856" s="503"/>
      <c r="R856" s="503"/>
      <c r="S856" s="504"/>
      <c r="T856" s="504"/>
      <c r="U856" s="504"/>
      <c r="V856" s="504"/>
      <c r="W856" s="504"/>
      <c r="X856" s="504"/>
      <c r="Y856" s="504"/>
      <c r="Z856" s="504"/>
      <c r="AA856" s="504"/>
      <c r="AB856" s="504"/>
      <c r="AC856" s="504"/>
      <c r="AD856" s="504"/>
      <c r="AE856" s="504"/>
      <c r="AF856" s="504"/>
      <c r="AG856" s="504"/>
      <c r="AH856" s="504"/>
      <c r="AI856" s="504"/>
    </row>
    <row r="857" spans="1:35" s="420" customFormat="1" x14ac:dyDescent="0.2">
      <c r="A857" s="531"/>
      <c r="P857" s="504"/>
      <c r="Q857" s="503"/>
      <c r="R857" s="503"/>
      <c r="S857" s="504"/>
      <c r="T857" s="504"/>
      <c r="U857" s="504"/>
      <c r="V857" s="504"/>
      <c r="W857" s="504"/>
      <c r="X857" s="504"/>
      <c r="Y857" s="504"/>
      <c r="Z857" s="504"/>
      <c r="AA857" s="504"/>
      <c r="AB857" s="504"/>
      <c r="AC857" s="504"/>
      <c r="AD857" s="504"/>
      <c r="AE857" s="504"/>
      <c r="AF857" s="504"/>
      <c r="AG857" s="504"/>
      <c r="AH857" s="504"/>
      <c r="AI857" s="504"/>
    </row>
    <row r="858" spans="1:35" s="420" customFormat="1" x14ac:dyDescent="0.2">
      <c r="A858" s="531"/>
      <c r="P858" s="504"/>
      <c r="Q858" s="503"/>
      <c r="R858" s="503"/>
      <c r="S858" s="504"/>
      <c r="T858" s="504"/>
      <c r="U858" s="504"/>
      <c r="V858" s="504"/>
      <c r="W858" s="504"/>
      <c r="X858" s="504"/>
      <c r="Y858" s="504"/>
      <c r="Z858" s="504"/>
      <c r="AA858" s="504"/>
      <c r="AB858" s="504"/>
      <c r="AC858" s="504"/>
      <c r="AD858" s="504"/>
      <c r="AE858" s="504"/>
      <c r="AF858" s="504"/>
      <c r="AG858" s="504"/>
      <c r="AH858" s="504"/>
      <c r="AI858" s="504"/>
    </row>
    <row r="859" spans="1:35" s="420" customFormat="1" x14ac:dyDescent="0.2">
      <c r="A859" s="531"/>
      <c r="P859" s="504"/>
      <c r="Q859" s="503"/>
      <c r="R859" s="503"/>
      <c r="S859" s="504"/>
      <c r="T859" s="504"/>
      <c r="U859" s="504"/>
      <c r="V859" s="504"/>
      <c r="W859" s="504"/>
      <c r="X859" s="504"/>
      <c r="Y859" s="504"/>
      <c r="Z859" s="504"/>
      <c r="AA859" s="504"/>
      <c r="AB859" s="504"/>
      <c r="AC859" s="504"/>
      <c r="AD859" s="504"/>
      <c r="AE859" s="504"/>
      <c r="AF859" s="504"/>
      <c r="AG859" s="504"/>
      <c r="AH859" s="504"/>
      <c r="AI859" s="504"/>
    </row>
    <row r="860" spans="1:35" s="420" customFormat="1" x14ac:dyDescent="0.2">
      <c r="A860" s="531"/>
      <c r="P860" s="504"/>
      <c r="Q860" s="503"/>
      <c r="R860" s="503"/>
      <c r="S860" s="504"/>
      <c r="T860" s="504"/>
      <c r="U860" s="504"/>
      <c r="V860" s="504"/>
      <c r="W860" s="504"/>
      <c r="X860" s="504"/>
      <c r="Y860" s="504"/>
      <c r="Z860" s="504"/>
      <c r="AA860" s="504"/>
      <c r="AB860" s="504"/>
      <c r="AC860" s="504"/>
      <c r="AD860" s="504"/>
      <c r="AE860" s="504"/>
      <c r="AF860" s="504"/>
      <c r="AG860" s="504"/>
      <c r="AH860" s="504"/>
      <c r="AI860" s="504"/>
    </row>
    <row r="861" spans="1:35" s="420" customFormat="1" x14ac:dyDescent="0.2">
      <c r="A861" s="531"/>
      <c r="P861" s="504"/>
      <c r="Q861" s="503"/>
      <c r="R861" s="503"/>
      <c r="S861" s="504"/>
      <c r="T861" s="504"/>
      <c r="U861" s="504"/>
      <c r="V861" s="504"/>
      <c r="W861" s="504"/>
      <c r="X861" s="504"/>
      <c r="Y861" s="504"/>
      <c r="Z861" s="504"/>
      <c r="AA861" s="504"/>
      <c r="AB861" s="504"/>
      <c r="AC861" s="504"/>
      <c r="AD861" s="504"/>
      <c r="AE861" s="504"/>
      <c r="AF861" s="504"/>
      <c r="AG861" s="504"/>
      <c r="AH861" s="504"/>
      <c r="AI861" s="504"/>
    </row>
    <row r="862" spans="1:35" s="420" customFormat="1" x14ac:dyDescent="0.2">
      <c r="A862" s="531"/>
      <c r="P862" s="504"/>
      <c r="Q862" s="503"/>
      <c r="R862" s="503"/>
      <c r="S862" s="504"/>
      <c r="T862" s="504"/>
      <c r="U862" s="504"/>
      <c r="V862" s="504"/>
      <c r="W862" s="504"/>
      <c r="X862" s="504"/>
      <c r="Y862" s="504"/>
      <c r="Z862" s="504"/>
      <c r="AA862" s="504"/>
      <c r="AB862" s="504"/>
      <c r="AC862" s="504"/>
      <c r="AD862" s="504"/>
      <c r="AE862" s="504"/>
      <c r="AF862" s="504"/>
      <c r="AG862" s="504"/>
      <c r="AH862" s="504"/>
      <c r="AI862" s="504"/>
    </row>
    <row r="863" spans="1:35" s="420" customFormat="1" x14ac:dyDescent="0.2">
      <c r="A863" s="531"/>
      <c r="P863" s="504"/>
      <c r="Q863" s="503"/>
      <c r="R863" s="503"/>
      <c r="S863" s="504"/>
      <c r="T863" s="504"/>
      <c r="U863" s="504"/>
      <c r="V863" s="504"/>
      <c r="W863" s="504"/>
      <c r="X863" s="504"/>
      <c r="Y863" s="504"/>
      <c r="Z863" s="504"/>
      <c r="AA863" s="504"/>
      <c r="AB863" s="504"/>
      <c r="AC863" s="504"/>
      <c r="AD863" s="504"/>
      <c r="AE863" s="504"/>
      <c r="AF863" s="504"/>
      <c r="AG863" s="504"/>
      <c r="AH863" s="504"/>
      <c r="AI863" s="504"/>
    </row>
    <row r="864" spans="1:35" s="420" customFormat="1" x14ac:dyDescent="0.2">
      <c r="A864" s="531"/>
      <c r="P864" s="504"/>
      <c r="Q864" s="503"/>
      <c r="R864" s="503"/>
      <c r="S864" s="504"/>
      <c r="T864" s="504"/>
      <c r="U864" s="504"/>
      <c r="V864" s="504"/>
      <c r="W864" s="504"/>
      <c r="X864" s="504"/>
      <c r="Y864" s="504"/>
      <c r="Z864" s="504"/>
      <c r="AA864" s="504"/>
      <c r="AB864" s="504"/>
      <c r="AC864" s="504"/>
      <c r="AD864" s="504"/>
      <c r="AE864" s="504"/>
      <c r="AF864" s="504"/>
      <c r="AG864" s="504"/>
      <c r="AH864" s="504"/>
      <c r="AI864" s="504"/>
    </row>
    <row r="865" spans="1:35" s="420" customFormat="1" x14ac:dyDescent="0.2">
      <c r="A865" s="531"/>
      <c r="P865" s="504"/>
      <c r="Q865" s="503"/>
      <c r="R865" s="503"/>
      <c r="S865" s="504"/>
      <c r="T865" s="504"/>
      <c r="U865" s="504"/>
      <c r="V865" s="504"/>
      <c r="W865" s="504"/>
      <c r="X865" s="504"/>
      <c r="Y865" s="504"/>
      <c r="Z865" s="504"/>
      <c r="AA865" s="504"/>
      <c r="AB865" s="504"/>
      <c r="AC865" s="504"/>
      <c r="AD865" s="504"/>
      <c r="AE865" s="504"/>
      <c r="AF865" s="504"/>
      <c r="AG865" s="504"/>
      <c r="AH865" s="504"/>
      <c r="AI865" s="504"/>
    </row>
    <row r="866" spans="1:35" s="420" customFormat="1" x14ac:dyDescent="0.2">
      <c r="A866" s="531"/>
      <c r="P866" s="504"/>
      <c r="Q866" s="503"/>
      <c r="R866" s="503"/>
      <c r="S866" s="504"/>
      <c r="T866" s="504"/>
      <c r="U866" s="504"/>
      <c r="V866" s="504"/>
      <c r="W866" s="504"/>
      <c r="X866" s="504"/>
      <c r="Y866" s="504"/>
      <c r="Z866" s="504"/>
      <c r="AA866" s="504"/>
      <c r="AB866" s="504"/>
      <c r="AC866" s="504"/>
      <c r="AD866" s="504"/>
      <c r="AE866" s="504"/>
      <c r="AF866" s="504"/>
      <c r="AG866" s="504"/>
      <c r="AH866" s="504"/>
      <c r="AI866" s="504"/>
    </row>
    <row r="867" spans="1:35" s="420" customFormat="1" x14ac:dyDescent="0.2">
      <c r="A867" s="531"/>
      <c r="P867" s="504"/>
      <c r="Q867" s="503"/>
      <c r="R867" s="503"/>
      <c r="S867" s="504"/>
      <c r="T867" s="504"/>
      <c r="U867" s="504"/>
      <c r="V867" s="504"/>
      <c r="W867" s="504"/>
      <c r="X867" s="504"/>
      <c r="Y867" s="504"/>
      <c r="Z867" s="504"/>
      <c r="AA867" s="504"/>
      <c r="AB867" s="504"/>
      <c r="AC867" s="504"/>
      <c r="AD867" s="504"/>
      <c r="AE867" s="504"/>
      <c r="AF867" s="504"/>
      <c r="AG867" s="504"/>
      <c r="AH867" s="504"/>
      <c r="AI867" s="504"/>
    </row>
    <row r="868" spans="1:35" s="420" customFormat="1" x14ac:dyDescent="0.2">
      <c r="A868" s="531"/>
      <c r="P868" s="504"/>
      <c r="Q868" s="503"/>
      <c r="R868" s="503"/>
      <c r="S868" s="504"/>
      <c r="T868" s="504"/>
      <c r="U868" s="504"/>
      <c r="V868" s="504"/>
      <c r="W868" s="504"/>
      <c r="X868" s="504"/>
      <c r="Y868" s="504"/>
      <c r="Z868" s="504"/>
      <c r="AA868" s="504"/>
      <c r="AB868" s="504"/>
      <c r="AC868" s="504"/>
      <c r="AD868" s="504"/>
      <c r="AE868" s="504"/>
      <c r="AF868" s="504"/>
      <c r="AG868" s="504"/>
      <c r="AH868" s="504"/>
      <c r="AI868" s="504"/>
    </row>
    <row r="869" spans="1:35" s="420" customFormat="1" x14ac:dyDescent="0.2">
      <c r="A869" s="531"/>
      <c r="P869" s="504"/>
      <c r="Q869" s="503"/>
      <c r="R869" s="503"/>
      <c r="S869" s="504"/>
      <c r="T869" s="504"/>
      <c r="U869" s="504"/>
      <c r="V869" s="504"/>
      <c r="W869" s="504"/>
      <c r="X869" s="504"/>
      <c r="Y869" s="504"/>
      <c r="Z869" s="504"/>
      <c r="AA869" s="504"/>
      <c r="AB869" s="504"/>
      <c r="AC869" s="504"/>
      <c r="AD869" s="504"/>
      <c r="AE869" s="504"/>
      <c r="AF869" s="504"/>
      <c r="AG869" s="504"/>
      <c r="AH869" s="504"/>
      <c r="AI869" s="504"/>
    </row>
    <row r="870" spans="1:35" s="420" customFormat="1" x14ac:dyDescent="0.2">
      <c r="A870" s="531"/>
      <c r="P870" s="504"/>
      <c r="Q870" s="503"/>
      <c r="R870" s="503"/>
      <c r="S870" s="504"/>
      <c r="T870" s="504"/>
      <c r="U870" s="504"/>
      <c r="V870" s="504"/>
      <c r="W870" s="504"/>
      <c r="X870" s="504"/>
      <c r="Y870" s="504"/>
      <c r="Z870" s="504"/>
      <c r="AA870" s="504"/>
      <c r="AB870" s="504"/>
      <c r="AC870" s="504"/>
      <c r="AD870" s="504"/>
      <c r="AE870" s="504"/>
      <c r="AF870" s="504"/>
      <c r="AG870" s="504"/>
      <c r="AH870" s="504"/>
      <c r="AI870" s="504"/>
    </row>
    <row r="871" spans="1:35" s="420" customFormat="1" x14ac:dyDescent="0.2">
      <c r="A871" s="531"/>
      <c r="P871" s="504"/>
      <c r="Q871" s="503"/>
      <c r="R871" s="503"/>
      <c r="S871" s="504"/>
      <c r="T871" s="504"/>
      <c r="U871" s="504"/>
      <c r="V871" s="504"/>
      <c r="W871" s="504"/>
      <c r="X871" s="504"/>
      <c r="Y871" s="504"/>
      <c r="Z871" s="504"/>
      <c r="AA871" s="504"/>
      <c r="AB871" s="504"/>
      <c r="AC871" s="504"/>
      <c r="AD871" s="504"/>
      <c r="AE871" s="504"/>
      <c r="AF871" s="504"/>
      <c r="AG871" s="504"/>
      <c r="AH871" s="504"/>
      <c r="AI871" s="504"/>
    </row>
    <row r="872" spans="1:35" s="420" customFormat="1" x14ac:dyDescent="0.2">
      <c r="A872" s="531"/>
      <c r="P872" s="504"/>
      <c r="Q872" s="503"/>
      <c r="R872" s="503"/>
      <c r="S872" s="504"/>
      <c r="T872" s="504"/>
      <c r="U872" s="504"/>
      <c r="V872" s="504"/>
      <c r="W872" s="504"/>
      <c r="X872" s="504"/>
      <c r="Y872" s="504"/>
      <c r="Z872" s="504"/>
      <c r="AA872" s="504"/>
      <c r="AB872" s="504"/>
      <c r="AC872" s="504"/>
      <c r="AD872" s="504"/>
      <c r="AE872" s="504"/>
      <c r="AF872" s="504"/>
      <c r="AG872" s="504"/>
      <c r="AH872" s="504"/>
      <c r="AI872" s="504"/>
    </row>
    <row r="873" spans="1:35" s="420" customFormat="1" x14ac:dyDescent="0.2">
      <c r="A873" s="531"/>
      <c r="P873" s="504"/>
      <c r="Q873" s="503"/>
      <c r="R873" s="503"/>
      <c r="S873" s="504"/>
      <c r="T873" s="504"/>
      <c r="U873" s="504"/>
      <c r="V873" s="504"/>
      <c r="W873" s="504"/>
      <c r="X873" s="504"/>
      <c r="Y873" s="504"/>
      <c r="Z873" s="504"/>
      <c r="AA873" s="504"/>
      <c r="AB873" s="504"/>
      <c r="AC873" s="504"/>
      <c r="AD873" s="504"/>
      <c r="AE873" s="504"/>
      <c r="AF873" s="504"/>
      <c r="AG873" s="504"/>
      <c r="AH873" s="504"/>
      <c r="AI873" s="504"/>
    </row>
    <row r="874" spans="1:35" s="420" customFormat="1" x14ac:dyDescent="0.2">
      <c r="A874" s="531"/>
      <c r="P874" s="504"/>
      <c r="Q874" s="503"/>
      <c r="R874" s="503"/>
      <c r="S874" s="504"/>
      <c r="T874" s="504"/>
      <c r="U874" s="504"/>
      <c r="V874" s="504"/>
      <c r="W874" s="504"/>
      <c r="X874" s="504"/>
      <c r="Y874" s="504"/>
      <c r="Z874" s="504"/>
      <c r="AA874" s="504"/>
      <c r="AB874" s="504"/>
      <c r="AC874" s="504"/>
      <c r="AD874" s="504"/>
      <c r="AE874" s="504"/>
      <c r="AF874" s="504"/>
      <c r="AG874" s="504"/>
      <c r="AH874" s="504"/>
      <c r="AI874" s="504"/>
    </row>
    <row r="875" spans="1:35" s="420" customFormat="1" x14ac:dyDescent="0.2">
      <c r="A875" s="531"/>
      <c r="P875" s="504"/>
      <c r="Q875" s="503"/>
      <c r="R875" s="503"/>
      <c r="S875" s="504"/>
      <c r="T875" s="504"/>
      <c r="U875" s="504"/>
      <c r="V875" s="504"/>
      <c r="W875" s="504"/>
      <c r="X875" s="504"/>
      <c r="Y875" s="504"/>
      <c r="Z875" s="504"/>
      <c r="AA875" s="504"/>
      <c r="AB875" s="504"/>
      <c r="AC875" s="504"/>
      <c r="AD875" s="504"/>
      <c r="AE875" s="504"/>
      <c r="AF875" s="504"/>
      <c r="AG875" s="504"/>
      <c r="AH875" s="504"/>
      <c r="AI875" s="504"/>
    </row>
    <row r="876" spans="1:35" s="420" customFormat="1" x14ac:dyDescent="0.2">
      <c r="A876" s="531"/>
      <c r="P876" s="504"/>
      <c r="Q876" s="503"/>
      <c r="R876" s="503"/>
      <c r="S876" s="504"/>
      <c r="T876" s="504"/>
      <c r="U876" s="504"/>
      <c r="V876" s="504"/>
      <c r="W876" s="504"/>
      <c r="X876" s="504"/>
      <c r="Y876" s="504"/>
      <c r="Z876" s="504"/>
      <c r="AA876" s="504"/>
      <c r="AB876" s="504"/>
      <c r="AC876" s="504"/>
      <c r="AD876" s="504"/>
      <c r="AE876" s="504"/>
      <c r="AF876" s="504"/>
      <c r="AG876" s="504"/>
      <c r="AH876" s="504"/>
      <c r="AI876" s="504"/>
    </row>
    <row r="877" spans="1:35" s="420" customFormat="1" x14ac:dyDescent="0.2">
      <c r="A877" s="531"/>
      <c r="P877" s="504"/>
      <c r="Q877" s="503"/>
      <c r="R877" s="503"/>
      <c r="S877" s="504"/>
      <c r="T877" s="504"/>
      <c r="U877" s="504"/>
      <c r="V877" s="504"/>
      <c r="W877" s="504"/>
      <c r="X877" s="504"/>
      <c r="Y877" s="504"/>
      <c r="Z877" s="504"/>
      <c r="AA877" s="504"/>
      <c r="AB877" s="504"/>
      <c r="AC877" s="504"/>
      <c r="AD877" s="504"/>
      <c r="AE877" s="504"/>
      <c r="AF877" s="504"/>
      <c r="AG877" s="504"/>
      <c r="AH877" s="504"/>
      <c r="AI877" s="504"/>
    </row>
    <row r="878" spans="1:35" s="420" customFormat="1" x14ac:dyDescent="0.2">
      <c r="A878" s="531"/>
      <c r="P878" s="504"/>
      <c r="Q878" s="503"/>
      <c r="R878" s="503"/>
      <c r="S878" s="504"/>
      <c r="T878" s="504"/>
      <c r="U878" s="504"/>
      <c r="V878" s="504"/>
      <c r="W878" s="504"/>
      <c r="X878" s="504"/>
      <c r="Y878" s="504"/>
      <c r="Z878" s="504"/>
      <c r="AA878" s="504"/>
      <c r="AB878" s="504"/>
      <c r="AC878" s="504"/>
      <c r="AD878" s="504"/>
      <c r="AE878" s="504"/>
      <c r="AF878" s="504"/>
      <c r="AG878" s="504"/>
      <c r="AH878" s="504"/>
      <c r="AI878" s="504"/>
    </row>
    <row r="879" spans="1:35" s="420" customFormat="1" x14ac:dyDescent="0.2">
      <c r="A879" s="531"/>
      <c r="P879" s="504"/>
      <c r="Q879" s="503"/>
      <c r="R879" s="503"/>
      <c r="S879" s="504"/>
      <c r="T879" s="504"/>
      <c r="U879" s="504"/>
      <c r="V879" s="504"/>
      <c r="W879" s="504"/>
      <c r="X879" s="504"/>
      <c r="Y879" s="504"/>
      <c r="Z879" s="504"/>
      <c r="AA879" s="504"/>
      <c r="AB879" s="504"/>
      <c r="AC879" s="504"/>
      <c r="AD879" s="504"/>
      <c r="AE879" s="504"/>
      <c r="AF879" s="504"/>
      <c r="AG879" s="504"/>
      <c r="AH879" s="504"/>
      <c r="AI879" s="504"/>
    </row>
    <row r="880" spans="1:35" s="420" customFormat="1" x14ac:dyDescent="0.2">
      <c r="A880" s="531"/>
      <c r="P880" s="504"/>
      <c r="Q880" s="503"/>
      <c r="R880" s="503"/>
      <c r="S880" s="504"/>
      <c r="T880" s="504"/>
      <c r="U880" s="504"/>
      <c r="V880" s="504"/>
      <c r="W880" s="504"/>
      <c r="X880" s="504"/>
      <c r="Y880" s="504"/>
      <c r="Z880" s="504"/>
      <c r="AA880" s="504"/>
      <c r="AB880" s="504"/>
      <c r="AC880" s="504"/>
      <c r="AD880" s="504"/>
      <c r="AE880" s="504"/>
      <c r="AF880" s="504"/>
      <c r="AG880" s="504"/>
      <c r="AH880" s="504"/>
      <c r="AI880" s="504"/>
    </row>
    <row r="881" spans="1:35" s="420" customFormat="1" x14ac:dyDescent="0.2">
      <c r="A881" s="531"/>
      <c r="P881" s="504"/>
      <c r="Q881" s="503"/>
      <c r="R881" s="503"/>
      <c r="S881" s="504"/>
      <c r="T881" s="504"/>
      <c r="U881" s="504"/>
      <c r="V881" s="504"/>
      <c r="W881" s="504"/>
      <c r="X881" s="504"/>
      <c r="Y881" s="504"/>
      <c r="Z881" s="504"/>
      <c r="AA881" s="504"/>
      <c r="AB881" s="504"/>
      <c r="AC881" s="504"/>
      <c r="AD881" s="504"/>
      <c r="AE881" s="504"/>
      <c r="AF881" s="504"/>
      <c r="AG881" s="504"/>
      <c r="AH881" s="504"/>
      <c r="AI881" s="504"/>
    </row>
    <row r="882" spans="1:35" s="420" customFormat="1" x14ac:dyDescent="0.2">
      <c r="A882" s="531"/>
      <c r="P882" s="504"/>
      <c r="Q882" s="503"/>
      <c r="R882" s="503"/>
      <c r="S882" s="504"/>
      <c r="T882" s="504"/>
      <c r="U882" s="504"/>
      <c r="V882" s="504"/>
      <c r="W882" s="504"/>
      <c r="X882" s="504"/>
      <c r="Y882" s="504"/>
      <c r="Z882" s="504"/>
      <c r="AA882" s="504"/>
      <c r="AB882" s="504"/>
      <c r="AC882" s="504"/>
      <c r="AD882" s="504"/>
      <c r="AE882" s="504"/>
      <c r="AF882" s="504"/>
      <c r="AG882" s="504"/>
      <c r="AH882" s="504"/>
      <c r="AI882" s="504"/>
    </row>
    <row r="883" spans="1:35" s="420" customFormat="1" x14ac:dyDescent="0.2">
      <c r="A883" s="531"/>
      <c r="P883" s="504"/>
      <c r="Q883" s="503"/>
      <c r="R883" s="503"/>
      <c r="S883" s="504"/>
      <c r="T883" s="504"/>
      <c r="U883" s="504"/>
      <c r="V883" s="504"/>
      <c r="W883" s="504"/>
      <c r="X883" s="504"/>
      <c r="Y883" s="504"/>
      <c r="Z883" s="504"/>
      <c r="AA883" s="504"/>
      <c r="AB883" s="504"/>
      <c r="AC883" s="504"/>
      <c r="AD883" s="504"/>
      <c r="AE883" s="504"/>
      <c r="AF883" s="504"/>
      <c r="AG883" s="504"/>
      <c r="AH883" s="504"/>
      <c r="AI883" s="504"/>
    </row>
    <row r="884" spans="1:35" s="420" customFormat="1" x14ac:dyDescent="0.2">
      <c r="A884" s="531"/>
      <c r="P884" s="504"/>
      <c r="Q884" s="503"/>
      <c r="R884" s="503"/>
      <c r="S884" s="504"/>
      <c r="T884" s="504"/>
      <c r="U884" s="504"/>
      <c r="V884" s="504"/>
      <c r="W884" s="504"/>
      <c r="X884" s="504"/>
      <c r="Y884" s="504"/>
      <c r="Z884" s="504"/>
      <c r="AA884" s="504"/>
      <c r="AB884" s="504"/>
      <c r="AC884" s="504"/>
      <c r="AD884" s="504"/>
      <c r="AE884" s="504"/>
      <c r="AF884" s="504"/>
      <c r="AG884" s="504"/>
      <c r="AH884" s="504"/>
      <c r="AI884" s="504"/>
    </row>
    <row r="885" spans="1:35" s="420" customFormat="1" x14ac:dyDescent="0.2">
      <c r="A885" s="531"/>
      <c r="P885" s="504"/>
      <c r="Q885" s="503"/>
      <c r="R885" s="503"/>
      <c r="S885" s="504"/>
      <c r="T885" s="504"/>
      <c r="U885" s="504"/>
      <c r="V885" s="504"/>
      <c r="W885" s="504"/>
      <c r="X885" s="504"/>
      <c r="Y885" s="504"/>
      <c r="Z885" s="504"/>
      <c r="AA885" s="504"/>
      <c r="AB885" s="504"/>
      <c r="AC885" s="504"/>
      <c r="AD885" s="504"/>
      <c r="AE885" s="504"/>
      <c r="AF885" s="504"/>
      <c r="AG885" s="504"/>
      <c r="AH885" s="504"/>
      <c r="AI885" s="504"/>
    </row>
    <row r="886" spans="1:35" s="420" customFormat="1" x14ac:dyDescent="0.2">
      <c r="A886" s="531"/>
      <c r="P886" s="504"/>
      <c r="Q886" s="503"/>
      <c r="R886" s="503"/>
      <c r="S886" s="504"/>
      <c r="T886" s="504"/>
      <c r="U886" s="504"/>
      <c r="V886" s="504"/>
      <c r="W886" s="504"/>
      <c r="X886" s="504"/>
      <c r="Y886" s="504"/>
      <c r="Z886" s="504"/>
      <c r="AA886" s="504"/>
      <c r="AB886" s="504"/>
      <c r="AC886" s="504"/>
      <c r="AD886" s="504"/>
      <c r="AE886" s="504"/>
      <c r="AF886" s="504"/>
      <c r="AG886" s="504"/>
      <c r="AH886" s="504"/>
      <c r="AI886" s="504"/>
    </row>
    <row r="887" spans="1:35" s="420" customFormat="1" x14ac:dyDescent="0.2">
      <c r="A887" s="531"/>
      <c r="P887" s="504"/>
      <c r="Q887" s="503"/>
      <c r="R887" s="503"/>
      <c r="S887" s="504"/>
      <c r="T887" s="504"/>
      <c r="U887" s="504"/>
      <c r="V887" s="504"/>
      <c r="W887" s="504"/>
      <c r="X887" s="504"/>
      <c r="Y887" s="504"/>
      <c r="Z887" s="504"/>
      <c r="AA887" s="504"/>
      <c r="AB887" s="504"/>
      <c r="AC887" s="504"/>
      <c r="AD887" s="504"/>
      <c r="AE887" s="504"/>
      <c r="AF887" s="504"/>
      <c r="AG887" s="504"/>
      <c r="AH887" s="504"/>
      <c r="AI887" s="504"/>
    </row>
    <row r="888" spans="1:35" s="420" customFormat="1" x14ac:dyDescent="0.2">
      <c r="A888" s="531"/>
      <c r="P888" s="504"/>
      <c r="Q888" s="503"/>
      <c r="R888" s="503"/>
      <c r="S888" s="504"/>
      <c r="T888" s="504"/>
      <c r="U888" s="504"/>
      <c r="V888" s="504"/>
      <c r="W888" s="504"/>
      <c r="X888" s="504"/>
      <c r="Y888" s="504"/>
      <c r="Z888" s="504"/>
      <c r="AA888" s="504"/>
      <c r="AB888" s="504"/>
      <c r="AC888" s="504"/>
      <c r="AD888" s="504"/>
      <c r="AE888" s="504"/>
      <c r="AF888" s="504"/>
      <c r="AG888" s="504"/>
      <c r="AH888" s="504"/>
      <c r="AI888" s="504"/>
    </row>
    <row r="889" spans="1:35" s="420" customFormat="1" x14ac:dyDescent="0.2">
      <c r="A889" s="531"/>
      <c r="P889" s="504"/>
      <c r="Q889" s="503"/>
      <c r="R889" s="503"/>
      <c r="S889" s="504"/>
      <c r="T889" s="504"/>
      <c r="U889" s="504"/>
      <c r="V889" s="504"/>
      <c r="W889" s="504"/>
      <c r="X889" s="504"/>
      <c r="Y889" s="504"/>
      <c r="Z889" s="504"/>
      <c r="AA889" s="504"/>
      <c r="AB889" s="504"/>
      <c r="AC889" s="504"/>
      <c r="AD889" s="504"/>
      <c r="AE889" s="504"/>
      <c r="AF889" s="504"/>
      <c r="AG889" s="504"/>
      <c r="AH889" s="504"/>
      <c r="AI889" s="504"/>
    </row>
    <row r="890" spans="1:35" s="420" customFormat="1" x14ac:dyDescent="0.2">
      <c r="A890" s="531"/>
      <c r="P890" s="504"/>
      <c r="Q890" s="503"/>
      <c r="R890" s="503"/>
      <c r="S890" s="504"/>
      <c r="T890" s="504"/>
      <c r="U890" s="504"/>
      <c r="V890" s="504"/>
      <c r="W890" s="504"/>
      <c r="X890" s="504"/>
      <c r="Y890" s="504"/>
      <c r="Z890" s="504"/>
      <c r="AA890" s="504"/>
      <c r="AB890" s="504"/>
      <c r="AC890" s="504"/>
      <c r="AD890" s="504"/>
      <c r="AE890" s="504"/>
      <c r="AF890" s="504"/>
      <c r="AG890" s="504"/>
      <c r="AH890" s="504"/>
      <c r="AI890" s="504"/>
    </row>
    <row r="891" spans="1:35" s="420" customFormat="1" x14ac:dyDescent="0.2">
      <c r="A891" s="531"/>
      <c r="P891" s="504"/>
      <c r="Q891" s="503"/>
      <c r="R891" s="503"/>
      <c r="S891" s="504"/>
      <c r="T891" s="504"/>
      <c r="U891" s="504"/>
      <c r="V891" s="504"/>
      <c r="W891" s="504"/>
      <c r="X891" s="504"/>
      <c r="Y891" s="504"/>
      <c r="Z891" s="504"/>
      <c r="AA891" s="504"/>
      <c r="AB891" s="504"/>
      <c r="AC891" s="504"/>
      <c r="AD891" s="504"/>
      <c r="AE891" s="504"/>
      <c r="AF891" s="504"/>
      <c r="AG891" s="504"/>
      <c r="AH891" s="504"/>
      <c r="AI891" s="504"/>
    </row>
    <row r="892" spans="1:35" s="420" customFormat="1" x14ac:dyDescent="0.2">
      <c r="A892" s="531"/>
      <c r="P892" s="504"/>
      <c r="Q892" s="503"/>
      <c r="R892" s="503"/>
      <c r="S892" s="504"/>
      <c r="T892" s="504"/>
      <c r="U892" s="504"/>
      <c r="V892" s="504"/>
      <c r="W892" s="504"/>
      <c r="X892" s="504"/>
      <c r="Y892" s="504"/>
      <c r="Z892" s="504"/>
      <c r="AA892" s="504"/>
      <c r="AB892" s="504"/>
      <c r="AC892" s="504"/>
      <c r="AD892" s="504"/>
      <c r="AE892" s="504"/>
      <c r="AF892" s="504"/>
      <c r="AG892" s="504"/>
      <c r="AH892" s="504"/>
      <c r="AI892" s="504"/>
    </row>
    <row r="893" spans="1:35" s="420" customFormat="1" x14ac:dyDescent="0.2">
      <c r="A893" s="531"/>
      <c r="P893" s="504"/>
      <c r="Q893" s="503"/>
      <c r="R893" s="503"/>
      <c r="S893" s="504"/>
      <c r="T893" s="504"/>
      <c r="U893" s="504"/>
      <c r="V893" s="504"/>
      <c r="W893" s="504"/>
      <c r="X893" s="504"/>
      <c r="Y893" s="504"/>
      <c r="Z893" s="504"/>
      <c r="AA893" s="504"/>
      <c r="AB893" s="504"/>
      <c r="AC893" s="504"/>
      <c r="AD893" s="504"/>
      <c r="AE893" s="504"/>
      <c r="AF893" s="504"/>
      <c r="AG893" s="504"/>
      <c r="AH893" s="504"/>
      <c r="AI893" s="504"/>
    </row>
    <row r="894" spans="1:35" s="420" customFormat="1" x14ac:dyDescent="0.2">
      <c r="A894" s="531"/>
      <c r="P894" s="504"/>
      <c r="Q894" s="503"/>
      <c r="R894" s="503"/>
      <c r="S894" s="504"/>
      <c r="T894" s="504"/>
      <c r="U894" s="504"/>
      <c r="V894" s="504"/>
      <c r="W894" s="504"/>
      <c r="X894" s="504"/>
      <c r="Y894" s="504"/>
      <c r="Z894" s="504"/>
      <c r="AA894" s="504"/>
      <c r="AB894" s="504"/>
      <c r="AC894" s="504"/>
      <c r="AD894" s="504"/>
      <c r="AE894" s="504"/>
      <c r="AF894" s="504"/>
      <c r="AG894" s="504"/>
      <c r="AH894" s="504"/>
      <c r="AI894" s="504"/>
    </row>
    <row r="895" spans="1:35" s="420" customFormat="1" x14ac:dyDescent="0.2">
      <c r="A895" s="531"/>
      <c r="P895" s="504"/>
      <c r="Q895" s="503"/>
      <c r="R895" s="503"/>
      <c r="S895" s="504"/>
      <c r="T895" s="504"/>
      <c r="U895" s="504"/>
      <c r="V895" s="504"/>
      <c r="W895" s="504"/>
      <c r="X895" s="504"/>
      <c r="Y895" s="504"/>
      <c r="Z895" s="504"/>
      <c r="AA895" s="504"/>
      <c r="AB895" s="504"/>
      <c r="AC895" s="504"/>
      <c r="AD895" s="504"/>
      <c r="AE895" s="504"/>
      <c r="AF895" s="504"/>
      <c r="AG895" s="504"/>
      <c r="AH895" s="504"/>
      <c r="AI895" s="504"/>
    </row>
    <row r="896" spans="1:35" s="420" customFormat="1" x14ac:dyDescent="0.2">
      <c r="A896" s="531"/>
      <c r="P896" s="504"/>
      <c r="Q896" s="503"/>
      <c r="R896" s="503"/>
      <c r="S896" s="504"/>
      <c r="T896" s="504"/>
      <c r="U896" s="504"/>
      <c r="V896" s="504"/>
      <c r="W896" s="504"/>
      <c r="X896" s="504"/>
      <c r="Y896" s="504"/>
      <c r="Z896" s="504"/>
      <c r="AA896" s="504"/>
      <c r="AB896" s="504"/>
      <c r="AC896" s="504"/>
      <c r="AD896" s="504"/>
      <c r="AE896" s="504"/>
      <c r="AF896" s="504"/>
      <c r="AG896" s="504"/>
      <c r="AH896" s="504"/>
      <c r="AI896" s="504"/>
    </row>
    <row r="897" spans="1:35" s="420" customFormat="1" x14ac:dyDescent="0.2">
      <c r="A897" s="531"/>
      <c r="P897" s="504"/>
      <c r="Q897" s="503"/>
      <c r="R897" s="503"/>
      <c r="S897" s="504"/>
      <c r="T897" s="504"/>
      <c r="U897" s="504"/>
      <c r="V897" s="504"/>
      <c r="W897" s="504"/>
      <c r="X897" s="504"/>
      <c r="Y897" s="504"/>
      <c r="Z897" s="504"/>
      <c r="AA897" s="504"/>
      <c r="AB897" s="504"/>
      <c r="AC897" s="504"/>
      <c r="AD897" s="504"/>
      <c r="AE897" s="504"/>
      <c r="AF897" s="504"/>
      <c r="AG897" s="504"/>
      <c r="AH897" s="504"/>
      <c r="AI897" s="504"/>
    </row>
    <row r="898" spans="1:35" s="420" customFormat="1" x14ac:dyDescent="0.2">
      <c r="A898" s="531"/>
      <c r="P898" s="504"/>
      <c r="Q898" s="503"/>
      <c r="R898" s="503"/>
      <c r="S898" s="504"/>
      <c r="T898" s="504"/>
      <c r="U898" s="504"/>
      <c r="V898" s="504"/>
      <c r="W898" s="504"/>
      <c r="X898" s="504"/>
      <c r="Y898" s="504"/>
      <c r="Z898" s="504"/>
      <c r="AA898" s="504"/>
      <c r="AB898" s="504"/>
      <c r="AC898" s="504"/>
      <c r="AD898" s="504"/>
      <c r="AE898" s="504"/>
      <c r="AF898" s="504"/>
      <c r="AG898" s="504"/>
      <c r="AH898" s="504"/>
      <c r="AI898" s="504"/>
    </row>
    <row r="899" spans="1:35" s="420" customFormat="1" x14ac:dyDescent="0.2">
      <c r="A899" s="531"/>
      <c r="P899" s="504"/>
      <c r="Q899" s="503"/>
      <c r="R899" s="503"/>
      <c r="S899" s="504"/>
      <c r="T899" s="504"/>
      <c r="U899" s="504"/>
      <c r="V899" s="504"/>
      <c r="W899" s="504"/>
      <c r="X899" s="504"/>
      <c r="Y899" s="504"/>
      <c r="Z899" s="504"/>
      <c r="AA899" s="504"/>
      <c r="AB899" s="504"/>
      <c r="AC899" s="504"/>
      <c r="AD899" s="504"/>
      <c r="AE899" s="504"/>
      <c r="AF899" s="504"/>
      <c r="AG899" s="504"/>
      <c r="AH899" s="504"/>
      <c r="AI899" s="504"/>
    </row>
    <row r="900" spans="1:35" s="420" customFormat="1" x14ac:dyDescent="0.2">
      <c r="A900" s="531"/>
      <c r="P900" s="504"/>
      <c r="Q900" s="503"/>
      <c r="R900" s="503"/>
      <c r="S900" s="504"/>
      <c r="T900" s="504"/>
      <c r="U900" s="504"/>
      <c r="V900" s="504"/>
      <c r="W900" s="504"/>
      <c r="X900" s="504"/>
      <c r="Y900" s="504"/>
      <c r="Z900" s="504"/>
      <c r="AA900" s="504"/>
      <c r="AB900" s="504"/>
      <c r="AC900" s="504"/>
      <c r="AD900" s="504"/>
      <c r="AE900" s="504"/>
      <c r="AF900" s="504"/>
      <c r="AG900" s="504"/>
      <c r="AH900" s="504"/>
      <c r="AI900" s="504"/>
    </row>
    <row r="901" spans="1:35" s="420" customFormat="1" x14ac:dyDescent="0.2">
      <c r="A901" s="531"/>
      <c r="P901" s="504"/>
      <c r="Q901" s="503"/>
      <c r="R901" s="503"/>
      <c r="S901" s="504"/>
      <c r="T901" s="504"/>
      <c r="U901" s="504"/>
      <c r="V901" s="504"/>
      <c r="W901" s="504"/>
      <c r="X901" s="504"/>
      <c r="Y901" s="504"/>
      <c r="Z901" s="504"/>
      <c r="AA901" s="504"/>
      <c r="AB901" s="504"/>
      <c r="AC901" s="504"/>
      <c r="AD901" s="504"/>
      <c r="AE901" s="504"/>
      <c r="AF901" s="504"/>
      <c r="AG901" s="504"/>
      <c r="AH901" s="504"/>
      <c r="AI901" s="504"/>
    </row>
    <row r="902" spans="1:35" s="420" customFormat="1" x14ac:dyDescent="0.2">
      <c r="A902" s="531"/>
      <c r="P902" s="504"/>
      <c r="Q902" s="503"/>
      <c r="R902" s="503"/>
      <c r="S902" s="504"/>
      <c r="T902" s="504"/>
      <c r="U902" s="504"/>
      <c r="V902" s="504"/>
      <c r="W902" s="504"/>
      <c r="X902" s="504"/>
      <c r="Y902" s="504"/>
      <c r="Z902" s="504"/>
      <c r="AA902" s="504"/>
      <c r="AB902" s="504"/>
      <c r="AC902" s="504"/>
      <c r="AD902" s="504"/>
      <c r="AE902" s="504"/>
      <c r="AF902" s="504"/>
      <c r="AG902" s="504"/>
      <c r="AH902" s="504"/>
      <c r="AI902" s="504"/>
    </row>
    <row r="903" spans="1:35" s="420" customFormat="1" x14ac:dyDescent="0.2">
      <c r="A903" s="531"/>
      <c r="P903" s="504"/>
      <c r="Q903" s="503"/>
      <c r="R903" s="503"/>
      <c r="S903" s="504"/>
      <c r="T903" s="504"/>
      <c r="U903" s="504"/>
      <c r="V903" s="504"/>
      <c r="W903" s="504"/>
      <c r="X903" s="504"/>
      <c r="Y903" s="504"/>
      <c r="Z903" s="504"/>
      <c r="AA903" s="504"/>
      <c r="AB903" s="504"/>
      <c r="AC903" s="504"/>
      <c r="AD903" s="504"/>
      <c r="AE903" s="504"/>
      <c r="AF903" s="504"/>
      <c r="AG903" s="504"/>
      <c r="AH903" s="504"/>
      <c r="AI903" s="504"/>
    </row>
    <row r="904" spans="1:35" s="420" customFormat="1" x14ac:dyDescent="0.2">
      <c r="A904" s="531"/>
      <c r="P904" s="504"/>
      <c r="Q904" s="503"/>
      <c r="R904" s="503"/>
      <c r="S904" s="504"/>
      <c r="T904" s="504"/>
      <c r="U904" s="504"/>
      <c r="V904" s="504"/>
      <c r="W904" s="504"/>
      <c r="X904" s="504"/>
      <c r="Y904" s="504"/>
      <c r="Z904" s="504"/>
      <c r="AA904" s="504"/>
      <c r="AB904" s="504"/>
      <c r="AC904" s="504"/>
      <c r="AD904" s="504"/>
      <c r="AE904" s="504"/>
      <c r="AF904" s="504"/>
      <c r="AG904" s="504"/>
      <c r="AH904" s="504"/>
      <c r="AI904" s="504"/>
    </row>
    <row r="905" spans="1:35" s="420" customFormat="1" x14ac:dyDescent="0.2">
      <c r="A905" s="531"/>
      <c r="P905" s="504"/>
      <c r="Q905" s="503"/>
      <c r="R905" s="503"/>
      <c r="S905" s="504"/>
      <c r="T905" s="504"/>
      <c r="U905" s="504"/>
      <c r="V905" s="504"/>
      <c r="W905" s="504"/>
      <c r="X905" s="504"/>
      <c r="Y905" s="504"/>
      <c r="Z905" s="504"/>
      <c r="AA905" s="504"/>
      <c r="AB905" s="504"/>
      <c r="AC905" s="504"/>
      <c r="AD905" s="504"/>
      <c r="AE905" s="504"/>
      <c r="AF905" s="504"/>
      <c r="AG905" s="504"/>
      <c r="AH905" s="504"/>
      <c r="AI905" s="504"/>
    </row>
    <row r="906" spans="1:35" s="420" customFormat="1" x14ac:dyDescent="0.2">
      <c r="A906" s="531"/>
      <c r="P906" s="504"/>
      <c r="Q906" s="503"/>
      <c r="R906" s="503"/>
      <c r="S906" s="504"/>
      <c r="T906" s="504"/>
      <c r="U906" s="504"/>
      <c r="V906" s="504"/>
      <c r="W906" s="504"/>
      <c r="X906" s="504"/>
      <c r="Y906" s="504"/>
      <c r="Z906" s="504"/>
      <c r="AA906" s="504"/>
      <c r="AB906" s="504"/>
      <c r="AC906" s="504"/>
      <c r="AD906" s="504"/>
      <c r="AE906" s="504"/>
      <c r="AF906" s="504"/>
      <c r="AG906" s="504"/>
      <c r="AH906" s="504"/>
      <c r="AI906" s="504"/>
    </row>
    <row r="907" spans="1:35" s="420" customFormat="1" x14ac:dyDescent="0.2">
      <c r="A907" s="531"/>
      <c r="P907" s="504"/>
      <c r="Q907" s="503"/>
      <c r="R907" s="503"/>
      <c r="S907" s="504"/>
      <c r="T907" s="504"/>
      <c r="U907" s="504"/>
      <c r="V907" s="504"/>
      <c r="W907" s="504"/>
      <c r="X907" s="504"/>
      <c r="Y907" s="504"/>
      <c r="Z907" s="504"/>
      <c r="AA907" s="504"/>
      <c r="AB907" s="504"/>
      <c r="AC907" s="504"/>
      <c r="AD907" s="504"/>
      <c r="AE907" s="504"/>
      <c r="AF907" s="504"/>
      <c r="AG907" s="504"/>
      <c r="AH907" s="504"/>
      <c r="AI907" s="504"/>
    </row>
    <row r="908" spans="1:35" s="420" customFormat="1" x14ac:dyDescent="0.2">
      <c r="A908" s="531"/>
      <c r="P908" s="504"/>
      <c r="Q908" s="503"/>
      <c r="R908" s="503"/>
      <c r="S908" s="504"/>
      <c r="T908" s="504"/>
      <c r="U908" s="504"/>
      <c r="V908" s="504"/>
      <c r="W908" s="504"/>
      <c r="X908" s="504"/>
      <c r="Y908" s="504"/>
      <c r="Z908" s="504"/>
      <c r="AA908" s="504"/>
      <c r="AB908" s="504"/>
      <c r="AC908" s="504"/>
      <c r="AD908" s="504"/>
      <c r="AE908" s="504"/>
      <c r="AF908" s="504"/>
      <c r="AG908" s="504"/>
      <c r="AH908" s="504"/>
      <c r="AI908" s="504"/>
    </row>
    <row r="909" spans="1:35" s="420" customFormat="1" x14ac:dyDescent="0.2">
      <c r="A909" s="531"/>
      <c r="P909" s="504"/>
      <c r="Q909" s="503"/>
      <c r="R909" s="503"/>
      <c r="S909" s="504"/>
      <c r="T909" s="504"/>
      <c r="U909" s="504"/>
      <c r="V909" s="504"/>
      <c r="W909" s="504"/>
      <c r="X909" s="504"/>
      <c r="Y909" s="504"/>
      <c r="Z909" s="504"/>
      <c r="AA909" s="504"/>
      <c r="AB909" s="504"/>
      <c r="AC909" s="504"/>
      <c r="AD909" s="504"/>
      <c r="AE909" s="504"/>
      <c r="AF909" s="504"/>
      <c r="AG909" s="504"/>
      <c r="AH909" s="504"/>
      <c r="AI909" s="504"/>
    </row>
    <row r="910" spans="1:35" s="420" customFormat="1" x14ac:dyDescent="0.2">
      <c r="A910" s="531"/>
      <c r="P910" s="504"/>
      <c r="Q910" s="503"/>
      <c r="R910" s="503"/>
      <c r="S910" s="504"/>
      <c r="T910" s="504"/>
      <c r="U910" s="504"/>
      <c r="V910" s="504"/>
      <c r="W910" s="504"/>
      <c r="X910" s="504"/>
      <c r="Y910" s="504"/>
      <c r="Z910" s="504"/>
      <c r="AA910" s="504"/>
      <c r="AB910" s="504"/>
      <c r="AC910" s="504"/>
      <c r="AD910" s="504"/>
      <c r="AE910" s="504"/>
      <c r="AF910" s="504"/>
      <c r="AG910" s="504"/>
      <c r="AH910" s="504"/>
      <c r="AI910" s="504"/>
    </row>
    <row r="911" spans="1:35" s="420" customFormat="1" x14ac:dyDescent="0.2">
      <c r="A911" s="531"/>
      <c r="P911" s="504"/>
      <c r="Q911" s="503"/>
      <c r="R911" s="503"/>
      <c r="S911" s="504"/>
      <c r="T911" s="504"/>
      <c r="U911" s="504"/>
      <c r="V911" s="504"/>
      <c r="W911" s="504"/>
      <c r="X911" s="504"/>
      <c r="Y911" s="504"/>
      <c r="Z911" s="504"/>
      <c r="AA911" s="504"/>
      <c r="AB911" s="504"/>
      <c r="AC911" s="504"/>
      <c r="AD911" s="504"/>
      <c r="AE911" s="504"/>
      <c r="AF911" s="504"/>
      <c r="AG911" s="504"/>
      <c r="AH911" s="504"/>
      <c r="AI911" s="504"/>
    </row>
    <row r="912" spans="1:35" s="420" customFormat="1" x14ac:dyDescent="0.2">
      <c r="A912" s="531"/>
      <c r="P912" s="504"/>
      <c r="Q912" s="503"/>
      <c r="R912" s="503"/>
      <c r="S912" s="504"/>
      <c r="T912" s="504"/>
      <c r="U912" s="504"/>
      <c r="V912" s="504"/>
      <c r="W912" s="504"/>
      <c r="X912" s="504"/>
      <c r="Y912" s="504"/>
      <c r="Z912" s="504"/>
      <c r="AA912" s="504"/>
      <c r="AB912" s="504"/>
      <c r="AC912" s="504"/>
      <c r="AD912" s="504"/>
      <c r="AE912" s="504"/>
      <c r="AF912" s="504"/>
      <c r="AG912" s="504"/>
      <c r="AH912" s="504"/>
      <c r="AI912" s="504"/>
    </row>
    <row r="913" spans="1:35" s="420" customFormat="1" x14ac:dyDescent="0.2">
      <c r="A913" s="531"/>
      <c r="P913" s="504"/>
      <c r="Q913" s="503"/>
      <c r="R913" s="503"/>
      <c r="S913" s="504"/>
      <c r="T913" s="504"/>
      <c r="U913" s="504"/>
      <c r="V913" s="504"/>
      <c r="W913" s="504"/>
      <c r="X913" s="504"/>
      <c r="Y913" s="504"/>
      <c r="Z913" s="504"/>
      <c r="AA913" s="504"/>
      <c r="AB913" s="504"/>
      <c r="AC913" s="504"/>
      <c r="AD913" s="504"/>
      <c r="AE913" s="504"/>
      <c r="AF913" s="504"/>
      <c r="AG913" s="504"/>
      <c r="AH913" s="504"/>
      <c r="AI913" s="504"/>
    </row>
    <row r="914" spans="1:35" s="420" customFormat="1" x14ac:dyDescent="0.2">
      <c r="A914" s="531"/>
      <c r="P914" s="504"/>
      <c r="Q914" s="503"/>
      <c r="R914" s="503"/>
      <c r="S914" s="504"/>
      <c r="T914" s="504"/>
      <c r="U914" s="504"/>
      <c r="V914" s="504"/>
      <c r="W914" s="504"/>
      <c r="X914" s="504"/>
      <c r="Y914" s="504"/>
      <c r="Z914" s="504"/>
      <c r="AA914" s="504"/>
      <c r="AB914" s="504"/>
      <c r="AC914" s="504"/>
      <c r="AD914" s="504"/>
      <c r="AE914" s="504"/>
      <c r="AF914" s="504"/>
      <c r="AG914" s="504"/>
      <c r="AH914" s="504"/>
      <c r="AI914" s="504"/>
    </row>
    <row r="915" spans="1:35" s="420" customFormat="1" x14ac:dyDescent="0.2">
      <c r="A915" s="531"/>
      <c r="P915" s="504"/>
      <c r="Q915" s="503"/>
      <c r="R915" s="503"/>
      <c r="S915" s="504"/>
      <c r="T915" s="504"/>
      <c r="U915" s="504"/>
      <c r="V915" s="504"/>
      <c r="W915" s="504"/>
      <c r="X915" s="504"/>
      <c r="Y915" s="504"/>
      <c r="Z915" s="504"/>
      <c r="AA915" s="504"/>
      <c r="AB915" s="504"/>
      <c r="AC915" s="504"/>
      <c r="AD915" s="504"/>
      <c r="AE915" s="504"/>
      <c r="AF915" s="504"/>
      <c r="AG915" s="504"/>
      <c r="AH915" s="504"/>
      <c r="AI915" s="504"/>
    </row>
    <row r="916" spans="1:35" s="420" customFormat="1" x14ac:dyDescent="0.2">
      <c r="A916" s="531"/>
      <c r="P916" s="504"/>
      <c r="Q916" s="503"/>
      <c r="R916" s="503"/>
      <c r="S916" s="504"/>
      <c r="T916" s="504"/>
      <c r="U916" s="504"/>
      <c r="V916" s="504"/>
      <c r="W916" s="504"/>
      <c r="X916" s="504"/>
      <c r="Y916" s="504"/>
      <c r="Z916" s="504"/>
      <c r="AA916" s="504"/>
      <c r="AB916" s="504"/>
      <c r="AC916" s="504"/>
      <c r="AD916" s="504"/>
      <c r="AE916" s="504"/>
      <c r="AF916" s="504"/>
      <c r="AG916" s="504"/>
      <c r="AH916" s="504"/>
      <c r="AI916" s="504"/>
    </row>
    <row r="917" spans="1:35" s="420" customFormat="1" x14ac:dyDescent="0.2">
      <c r="A917" s="531"/>
      <c r="P917" s="504"/>
      <c r="Q917" s="503"/>
      <c r="R917" s="503"/>
      <c r="S917" s="504"/>
      <c r="T917" s="504"/>
      <c r="U917" s="504"/>
      <c r="V917" s="504"/>
      <c r="W917" s="504"/>
      <c r="X917" s="504"/>
      <c r="Y917" s="504"/>
      <c r="Z917" s="504"/>
      <c r="AA917" s="504"/>
      <c r="AB917" s="504"/>
      <c r="AC917" s="504"/>
      <c r="AD917" s="504"/>
      <c r="AE917" s="504"/>
      <c r="AF917" s="504"/>
      <c r="AG917" s="504"/>
      <c r="AH917" s="504"/>
      <c r="AI917" s="504"/>
    </row>
    <row r="918" spans="1:35" s="420" customFormat="1" x14ac:dyDescent="0.2">
      <c r="A918" s="531"/>
      <c r="P918" s="504"/>
      <c r="Q918" s="503"/>
      <c r="R918" s="503"/>
      <c r="S918" s="504"/>
      <c r="T918" s="504"/>
      <c r="U918" s="504"/>
      <c r="V918" s="504"/>
      <c r="W918" s="504"/>
      <c r="X918" s="504"/>
      <c r="Y918" s="504"/>
      <c r="Z918" s="504"/>
      <c r="AA918" s="504"/>
      <c r="AB918" s="504"/>
      <c r="AC918" s="504"/>
      <c r="AD918" s="504"/>
      <c r="AE918" s="504"/>
      <c r="AF918" s="504"/>
      <c r="AG918" s="504"/>
      <c r="AH918" s="504"/>
      <c r="AI918" s="504"/>
    </row>
    <row r="919" spans="1:35" s="420" customFormat="1" x14ac:dyDescent="0.2">
      <c r="A919" s="531"/>
      <c r="P919" s="504"/>
      <c r="Q919" s="503"/>
      <c r="R919" s="503"/>
      <c r="S919" s="504"/>
      <c r="T919" s="504"/>
      <c r="U919" s="504"/>
      <c r="V919" s="504"/>
      <c r="W919" s="504"/>
      <c r="X919" s="504"/>
      <c r="Y919" s="504"/>
      <c r="Z919" s="504"/>
      <c r="AA919" s="504"/>
      <c r="AB919" s="504"/>
      <c r="AC919" s="504"/>
      <c r="AD919" s="504"/>
      <c r="AE919" s="504"/>
      <c r="AF919" s="504"/>
      <c r="AG919" s="504"/>
      <c r="AH919" s="504"/>
      <c r="AI919" s="504"/>
    </row>
    <row r="920" spans="1:35" s="420" customFormat="1" x14ac:dyDescent="0.2">
      <c r="A920" s="531"/>
      <c r="P920" s="504"/>
      <c r="Q920" s="503"/>
      <c r="R920" s="503"/>
      <c r="S920" s="504"/>
      <c r="T920" s="504"/>
      <c r="U920" s="504"/>
      <c r="V920" s="504"/>
      <c r="W920" s="504"/>
      <c r="X920" s="504"/>
      <c r="Y920" s="504"/>
      <c r="Z920" s="504"/>
      <c r="AA920" s="504"/>
      <c r="AB920" s="504"/>
      <c r="AC920" s="504"/>
      <c r="AD920" s="504"/>
      <c r="AE920" s="504"/>
      <c r="AF920" s="504"/>
      <c r="AG920" s="504"/>
      <c r="AH920" s="504"/>
      <c r="AI920" s="504"/>
    </row>
    <row r="921" spans="1:35" s="420" customFormat="1" x14ac:dyDescent="0.2">
      <c r="A921" s="531"/>
      <c r="P921" s="504"/>
      <c r="Q921" s="503"/>
      <c r="R921" s="503"/>
      <c r="S921" s="504"/>
      <c r="T921" s="504"/>
      <c r="U921" s="504"/>
      <c r="V921" s="504"/>
      <c r="W921" s="504"/>
      <c r="X921" s="504"/>
      <c r="Y921" s="504"/>
      <c r="Z921" s="504"/>
      <c r="AA921" s="504"/>
      <c r="AB921" s="504"/>
      <c r="AC921" s="504"/>
      <c r="AD921" s="504"/>
      <c r="AE921" s="504"/>
      <c r="AF921" s="504"/>
      <c r="AG921" s="504"/>
      <c r="AH921" s="504"/>
      <c r="AI921" s="504"/>
    </row>
    <row r="922" spans="1:35" s="420" customFormat="1" x14ac:dyDescent="0.2">
      <c r="A922" s="531"/>
      <c r="P922" s="504"/>
      <c r="Q922" s="503"/>
      <c r="R922" s="503"/>
      <c r="S922" s="504"/>
      <c r="T922" s="504"/>
      <c r="U922" s="504"/>
      <c r="V922" s="504"/>
      <c r="W922" s="504"/>
      <c r="X922" s="504"/>
      <c r="Y922" s="504"/>
      <c r="Z922" s="504"/>
      <c r="AA922" s="504"/>
      <c r="AB922" s="504"/>
      <c r="AC922" s="504"/>
      <c r="AD922" s="504"/>
      <c r="AE922" s="504"/>
      <c r="AF922" s="504"/>
      <c r="AG922" s="504"/>
      <c r="AH922" s="504"/>
      <c r="AI922" s="504"/>
    </row>
    <row r="923" spans="1:35" s="420" customFormat="1" x14ac:dyDescent="0.2">
      <c r="A923" s="531"/>
      <c r="P923" s="504"/>
      <c r="Q923" s="503"/>
      <c r="R923" s="503"/>
      <c r="S923" s="504"/>
      <c r="T923" s="504"/>
      <c r="U923" s="504"/>
      <c r="V923" s="504"/>
      <c r="W923" s="504"/>
      <c r="X923" s="504"/>
      <c r="Y923" s="504"/>
      <c r="Z923" s="504"/>
      <c r="AA923" s="504"/>
      <c r="AB923" s="504"/>
      <c r="AC923" s="504"/>
      <c r="AD923" s="504"/>
      <c r="AE923" s="504"/>
      <c r="AF923" s="504"/>
      <c r="AG923" s="504"/>
      <c r="AH923" s="504"/>
      <c r="AI923" s="504"/>
    </row>
    <row r="924" spans="1:35" s="420" customFormat="1" x14ac:dyDescent="0.2">
      <c r="A924" s="531"/>
      <c r="P924" s="504"/>
      <c r="Q924" s="503"/>
      <c r="R924" s="503"/>
      <c r="S924" s="504"/>
      <c r="T924" s="504"/>
      <c r="U924" s="504"/>
      <c r="V924" s="504"/>
      <c r="W924" s="504"/>
      <c r="X924" s="504"/>
      <c r="Y924" s="504"/>
      <c r="Z924" s="504"/>
      <c r="AA924" s="504"/>
      <c r="AB924" s="504"/>
      <c r="AC924" s="504"/>
      <c r="AD924" s="504"/>
      <c r="AE924" s="504"/>
      <c r="AF924" s="504"/>
      <c r="AG924" s="504"/>
      <c r="AH924" s="504"/>
      <c r="AI924" s="504"/>
    </row>
    <row r="925" spans="1:35" s="420" customFormat="1" x14ac:dyDescent="0.2">
      <c r="A925" s="531"/>
      <c r="P925" s="504"/>
      <c r="Q925" s="503"/>
      <c r="R925" s="503"/>
      <c r="S925" s="504"/>
      <c r="T925" s="504"/>
      <c r="U925" s="504"/>
      <c r="V925" s="504"/>
      <c r="W925" s="504"/>
      <c r="X925" s="504"/>
      <c r="Y925" s="504"/>
      <c r="Z925" s="504"/>
      <c r="AA925" s="504"/>
      <c r="AB925" s="504"/>
      <c r="AC925" s="504"/>
      <c r="AD925" s="504"/>
      <c r="AE925" s="504"/>
      <c r="AF925" s="504"/>
      <c r="AG925" s="504"/>
      <c r="AH925" s="504"/>
      <c r="AI925" s="504"/>
    </row>
    <row r="926" spans="1:35" s="420" customFormat="1" x14ac:dyDescent="0.2">
      <c r="A926" s="531"/>
      <c r="P926" s="504"/>
      <c r="Q926" s="503"/>
      <c r="R926" s="503"/>
      <c r="S926" s="504"/>
      <c r="T926" s="504"/>
      <c r="U926" s="504"/>
      <c r="V926" s="504"/>
      <c r="W926" s="504"/>
      <c r="X926" s="504"/>
      <c r="Y926" s="504"/>
      <c r="Z926" s="504"/>
      <c r="AA926" s="504"/>
      <c r="AB926" s="504"/>
      <c r="AC926" s="504"/>
      <c r="AD926" s="504"/>
      <c r="AE926" s="504"/>
      <c r="AF926" s="504"/>
      <c r="AG926" s="504"/>
      <c r="AH926" s="504"/>
      <c r="AI926" s="504"/>
    </row>
    <row r="927" spans="1:35" s="420" customFormat="1" x14ac:dyDescent="0.2">
      <c r="A927" s="531"/>
      <c r="P927" s="504"/>
      <c r="Q927" s="503"/>
      <c r="R927" s="503"/>
      <c r="S927" s="504"/>
      <c r="T927" s="504"/>
      <c r="U927" s="504"/>
      <c r="V927" s="504"/>
      <c r="W927" s="504"/>
      <c r="X927" s="504"/>
      <c r="Y927" s="504"/>
      <c r="Z927" s="504"/>
      <c r="AA927" s="504"/>
      <c r="AB927" s="504"/>
      <c r="AC927" s="504"/>
      <c r="AD927" s="504"/>
      <c r="AE927" s="504"/>
      <c r="AF927" s="504"/>
      <c r="AG927" s="504"/>
      <c r="AH927" s="504"/>
      <c r="AI927" s="504"/>
    </row>
    <row r="928" spans="1:35" s="420" customFormat="1" x14ac:dyDescent="0.2">
      <c r="A928" s="531"/>
      <c r="P928" s="504"/>
      <c r="Q928" s="503"/>
      <c r="R928" s="503"/>
      <c r="S928" s="504"/>
      <c r="T928" s="504"/>
      <c r="U928" s="504"/>
      <c r="V928" s="504"/>
      <c r="W928" s="504"/>
      <c r="X928" s="504"/>
      <c r="Y928" s="504"/>
      <c r="Z928" s="504"/>
      <c r="AA928" s="504"/>
      <c r="AB928" s="504"/>
      <c r="AC928" s="504"/>
      <c r="AD928" s="504"/>
      <c r="AE928" s="504"/>
      <c r="AF928" s="504"/>
      <c r="AG928" s="504"/>
      <c r="AH928" s="504"/>
      <c r="AI928" s="504"/>
    </row>
    <row r="929" spans="1:35" s="420" customFormat="1" x14ac:dyDescent="0.2">
      <c r="A929" s="531"/>
      <c r="P929" s="504"/>
      <c r="Q929" s="503"/>
      <c r="R929" s="503"/>
      <c r="S929" s="504"/>
      <c r="T929" s="504"/>
      <c r="U929" s="504"/>
      <c r="V929" s="504"/>
      <c r="W929" s="504"/>
      <c r="X929" s="504"/>
      <c r="Y929" s="504"/>
      <c r="Z929" s="504"/>
      <c r="AA929" s="504"/>
      <c r="AB929" s="504"/>
      <c r="AC929" s="504"/>
      <c r="AD929" s="504"/>
      <c r="AE929" s="504"/>
      <c r="AF929" s="504"/>
      <c r="AG929" s="504"/>
      <c r="AH929" s="504"/>
      <c r="AI929" s="504"/>
    </row>
    <row r="930" spans="1:35" s="420" customFormat="1" x14ac:dyDescent="0.2">
      <c r="A930" s="531"/>
      <c r="P930" s="504"/>
      <c r="Q930" s="503"/>
      <c r="R930" s="503"/>
      <c r="S930" s="504"/>
      <c r="T930" s="504"/>
      <c r="U930" s="504"/>
      <c r="V930" s="504"/>
      <c r="W930" s="504"/>
      <c r="X930" s="504"/>
      <c r="Y930" s="504"/>
      <c r="Z930" s="504"/>
      <c r="AA930" s="504"/>
      <c r="AB930" s="504"/>
      <c r="AC930" s="504"/>
      <c r="AD930" s="504"/>
      <c r="AE930" s="504"/>
      <c r="AF930" s="504"/>
      <c r="AG930" s="504"/>
      <c r="AH930" s="504"/>
      <c r="AI930" s="504"/>
    </row>
    <row r="931" spans="1:35" s="420" customFormat="1" x14ac:dyDescent="0.2">
      <c r="A931" s="531"/>
      <c r="P931" s="504"/>
      <c r="Q931" s="503"/>
      <c r="R931" s="503"/>
      <c r="S931" s="504"/>
      <c r="T931" s="504"/>
      <c r="U931" s="504"/>
      <c r="V931" s="504"/>
      <c r="W931" s="504"/>
      <c r="X931" s="504"/>
      <c r="Y931" s="504"/>
      <c r="Z931" s="504"/>
      <c r="AA931" s="504"/>
      <c r="AB931" s="504"/>
      <c r="AC931" s="504"/>
      <c r="AD931" s="504"/>
      <c r="AE931" s="504"/>
      <c r="AF931" s="504"/>
      <c r="AG931" s="504"/>
      <c r="AH931" s="504"/>
      <c r="AI931" s="504"/>
    </row>
    <row r="932" spans="1:35" s="420" customFormat="1" x14ac:dyDescent="0.2">
      <c r="A932" s="531"/>
      <c r="P932" s="504"/>
      <c r="Q932" s="503"/>
      <c r="R932" s="503"/>
      <c r="S932" s="504"/>
      <c r="T932" s="504"/>
      <c r="U932" s="504"/>
      <c r="V932" s="504"/>
      <c r="W932" s="504"/>
      <c r="X932" s="504"/>
      <c r="Y932" s="504"/>
      <c r="Z932" s="504"/>
      <c r="AA932" s="504"/>
      <c r="AB932" s="504"/>
      <c r="AC932" s="504"/>
      <c r="AD932" s="504"/>
      <c r="AE932" s="504"/>
      <c r="AF932" s="504"/>
      <c r="AG932" s="504"/>
      <c r="AH932" s="504"/>
      <c r="AI932" s="504"/>
    </row>
    <row r="933" spans="1:35" s="420" customFormat="1" x14ac:dyDescent="0.2">
      <c r="A933" s="531"/>
      <c r="P933" s="504"/>
      <c r="Q933" s="503"/>
      <c r="R933" s="503"/>
      <c r="S933" s="504"/>
      <c r="T933" s="504"/>
      <c r="U933" s="504"/>
      <c r="V933" s="504"/>
      <c r="W933" s="504"/>
      <c r="X933" s="504"/>
      <c r="Y933" s="504"/>
      <c r="Z933" s="504"/>
      <c r="AA933" s="504"/>
      <c r="AB933" s="504"/>
      <c r="AC933" s="504"/>
      <c r="AD933" s="504"/>
      <c r="AE933" s="504"/>
      <c r="AF933" s="504"/>
      <c r="AG933" s="504"/>
      <c r="AH933" s="504"/>
      <c r="AI933" s="504"/>
    </row>
    <row r="934" spans="1:35" s="420" customFormat="1" x14ac:dyDescent="0.2">
      <c r="A934" s="531"/>
      <c r="P934" s="504"/>
      <c r="Q934" s="503"/>
      <c r="R934" s="503"/>
      <c r="S934" s="504"/>
      <c r="T934" s="504"/>
      <c r="U934" s="504"/>
      <c r="V934" s="504"/>
      <c r="W934" s="504"/>
      <c r="X934" s="504"/>
      <c r="Y934" s="504"/>
      <c r="Z934" s="504"/>
      <c r="AA934" s="504"/>
      <c r="AB934" s="504"/>
      <c r="AC934" s="504"/>
      <c r="AD934" s="504"/>
      <c r="AE934" s="504"/>
      <c r="AF934" s="504"/>
      <c r="AG934" s="504"/>
      <c r="AH934" s="504"/>
      <c r="AI934" s="504"/>
    </row>
    <row r="935" spans="1:35" s="420" customFormat="1" x14ac:dyDescent="0.2">
      <c r="A935" s="531"/>
      <c r="P935" s="504"/>
      <c r="Q935" s="503"/>
      <c r="R935" s="503"/>
      <c r="S935" s="504"/>
      <c r="T935" s="504"/>
      <c r="U935" s="504"/>
      <c r="V935" s="504"/>
      <c r="W935" s="504"/>
      <c r="X935" s="504"/>
      <c r="Y935" s="504"/>
      <c r="Z935" s="504"/>
      <c r="AA935" s="504"/>
      <c r="AB935" s="504"/>
      <c r="AC935" s="504"/>
      <c r="AD935" s="504"/>
      <c r="AE935" s="504"/>
      <c r="AF935" s="504"/>
      <c r="AG935" s="504"/>
      <c r="AH935" s="504"/>
      <c r="AI935" s="504"/>
    </row>
    <row r="936" spans="1:35" s="420" customFormat="1" x14ac:dyDescent="0.2">
      <c r="A936" s="531"/>
      <c r="P936" s="504"/>
      <c r="Q936" s="503"/>
      <c r="R936" s="503"/>
      <c r="S936" s="504"/>
      <c r="T936" s="504"/>
      <c r="U936" s="504"/>
      <c r="V936" s="504"/>
      <c r="W936" s="504"/>
      <c r="X936" s="504"/>
      <c r="Y936" s="504"/>
      <c r="Z936" s="504"/>
      <c r="AA936" s="504"/>
      <c r="AB936" s="504"/>
      <c r="AC936" s="504"/>
      <c r="AD936" s="504"/>
      <c r="AE936" s="504"/>
      <c r="AF936" s="504"/>
      <c r="AG936" s="504"/>
      <c r="AH936" s="504"/>
      <c r="AI936" s="504"/>
    </row>
    <row r="937" spans="1:35" s="420" customFormat="1" x14ac:dyDescent="0.2">
      <c r="A937" s="531"/>
      <c r="P937" s="504"/>
      <c r="Q937" s="503"/>
      <c r="R937" s="503"/>
      <c r="S937" s="504"/>
      <c r="T937" s="504"/>
      <c r="U937" s="504"/>
      <c r="V937" s="504"/>
      <c r="W937" s="504"/>
      <c r="X937" s="504"/>
      <c r="Y937" s="504"/>
      <c r="Z937" s="504"/>
      <c r="AA937" s="504"/>
      <c r="AB937" s="504"/>
      <c r="AC937" s="504"/>
      <c r="AD937" s="504"/>
      <c r="AE937" s="504"/>
      <c r="AF937" s="504"/>
      <c r="AG937" s="504"/>
      <c r="AH937" s="504"/>
      <c r="AI937" s="504"/>
    </row>
    <row r="938" spans="1:35" s="420" customFormat="1" x14ac:dyDescent="0.2">
      <c r="A938" s="531"/>
      <c r="P938" s="504"/>
      <c r="Q938" s="503"/>
      <c r="R938" s="503"/>
      <c r="S938" s="504"/>
      <c r="T938" s="504"/>
      <c r="U938" s="504"/>
      <c r="V938" s="504"/>
      <c r="W938" s="504"/>
      <c r="X938" s="504"/>
      <c r="Y938" s="504"/>
      <c r="Z938" s="504"/>
      <c r="AA938" s="504"/>
      <c r="AB938" s="504"/>
      <c r="AC938" s="504"/>
      <c r="AD938" s="504"/>
      <c r="AE938" s="504"/>
      <c r="AF938" s="504"/>
      <c r="AG938" s="504"/>
      <c r="AH938" s="504"/>
      <c r="AI938" s="504"/>
    </row>
    <row r="939" spans="1:35" s="420" customFormat="1" x14ac:dyDescent="0.2">
      <c r="A939" s="531"/>
      <c r="P939" s="504"/>
      <c r="Q939" s="503"/>
      <c r="R939" s="503"/>
      <c r="S939" s="504"/>
      <c r="T939" s="504"/>
      <c r="U939" s="504"/>
      <c r="V939" s="504"/>
      <c r="W939" s="504"/>
      <c r="X939" s="504"/>
      <c r="Y939" s="504"/>
      <c r="Z939" s="504"/>
      <c r="AA939" s="504"/>
      <c r="AB939" s="504"/>
      <c r="AC939" s="504"/>
      <c r="AD939" s="504"/>
      <c r="AE939" s="504"/>
      <c r="AF939" s="504"/>
      <c r="AG939" s="504"/>
      <c r="AH939" s="504"/>
      <c r="AI939" s="504"/>
    </row>
    <row r="940" spans="1:35" s="420" customFormat="1" x14ac:dyDescent="0.2">
      <c r="A940" s="531"/>
      <c r="P940" s="504"/>
      <c r="Q940" s="503"/>
      <c r="R940" s="503"/>
      <c r="S940" s="504"/>
      <c r="T940" s="504"/>
      <c r="U940" s="504"/>
      <c r="V940" s="504"/>
      <c r="W940" s="504"/>
      <c r="X940" s="504"/>
      <c r="Y940" s="504"/>
      <c r="Z940" s="504"/>
      <c r="AA940" s="504"/>
      <c r="AB940" s="504"/>
      <c r="AC940" s="504"/>
      <c r="AD940" s="504"/>
      <c r="AE940" s="504"/>
      <c r="AF940" s="504"/>
      <c r="AG940" s="504"/>
      <c r="AH940" s="504"/>
      <c r="AI940" s="504"/>
    </row>
    <row r="941" spans="1:35" s="420" customFormat="1" x14ac:dyDescent="0.2">
      <c r="A941" s="531"/>
      <c r="P941" s="504"/>
      <c r="Q941" s="503"/>
      <c r="R941" s="503"/>
      <c r="S941" s="504"/>
      <c r="T941" s="504"/>
      <c r="U941" s="504"/>
      <c r="V941" s="504"/>
      <c r="W941" s="504"/>
      <c r="X941" s="504"/>
      <c r="Y941" s="504"/>
      <c r="Z941" s="504"/>
      <c r="AA941" s="504"/>
      <c r="AB941" s="504"/>
      <c r="AC941" s="504"/>
      <c r="AD941" s="504"/>
      <c r="AE941" s="504"/>
      <c r="AF941" s="504"/>
      <c r="AG941" s="504"/>
      <c r="AH941" s="504"/>
      <c r="AI941" s="504"/>
    </row>
    <row r="942" spans="1:35" s="420" customFormat="1" x14ac:dyDescent="0.2">
      <c r="A942" s="531"/>
      <c r="P942" s="504"/>
      <c r="Q942" s="503"/>
      <c r="R942" s="503"/>
      <c r="S942" s="504"/>
      <c r="T942" s="504"/>
      <c r="U942" s="504"/>
      <c r="V942" s="504"/>
      <c r="W942" s="504"/>
      <c r="X942" s="504"/>
      <c r="Y942" s="504"/>
      <c r="Z942" s="504"/>
      <c r="AA942" s="504"/>
      <c r="AB942" s="504"/>
      <c r="AC942" s="504"/>
      <c r="AD942" s="504"/>
      <c r="AE942" s="504"/>
      <c r="AF942" s="504"/>
      <c r="AG942" s="504"/>
      <c r="AH942" s="504"/>
      <c r="AI942" s="504"/>
    </row>
    <row r="943" spans="1:35" s="420" customFormat="1" x14ac:dyDescent="0.2">
      <c r="A943" s="531"/>
      <c r="P943" s="504"/>
      <c r="Q943" s="503"/>
      <c r="R943" s="503"/>
      <c r="S943" s="504"/>
      <c r="T943" s="504"/>
      <c r="U943" s="504"/>
      <c r="V943" s="504"/>
      <c r="W943" s="504"/>
      <c r="X943" s="504"/>
      <c r="Y943" s="504"/>
      <c r="Z943" s="504"/>
      <c r="AA943" s="504"/>
      <c r="AB943" s="504"/>
      <c r="AC943" s="504"/>
      <c r="AD943" s="504"/>
      <c r="AE943" s="504"/>
      <c r="AF943" s="504"/>
      <c r="AG943" s="504"/>
      <c r="AH943" s="504"/>
      <c r="AI943" s="504"/>
    </row>
    <row r="944" spans="1:35" s="420" customFormat="1" x14ac:dyDescent="0.2">
      <c r="A944" s="531"/>
      <c r="P944" s="504"/>
      <c r="Q944" s="503"/>
      <c r="R944" s="503"/>
      <c r="S944" s="504"/>
      <c r="T944" s="504"/>
      <c r="U944" s="504"/>
      <c r="V944" s="504"/>
      <c r="W944" s="504"/>
      <c r="X944" s="504"/>
      <c r="Y944" s="504"/>
      <c r="Z944" s="504"/>
      <c r="AA944" s="504"/>
      <c r="AB944" s="504"/>
      <c r="AC944" s="504"/>
      <c r="AD944" s="504"/>
      <c r="AE944" s="504"/>
      <c r="AF944" s="504"/>
      <c r="AG944" s="504"/>
      <c r="AH944" s="504"/>
      <c r="AI944" s="504"/>
    </row>
    <row r="945" spans="1:35" s="420" customFormat="1" x14ac:dyDescent="0.2">
      <c r="A945" s="531"/>
      <c r="P945" s="504"/>
      <c r="Q945" s="503"/>
      <c r="R945" s="503"/>
      <c r="S945" s="504"/>
      <c r="T945" s="504"/>
      <c r="U945" s="504"/>
      <c r="V945" s="504"/>
      <c r="W945" s="504"/>
      <c r="X945" s="504"/>
      <c r="Y945" s="504"/>
      <c r="Z945" s="504"/>
      <c r="AA945" s="504"/>
      <c r="AB945" s="504"/>
      <c r="AC945" s="504"/>
      <c r="AD945" s="504"/>
      <c r="AE945" s="504"/>
      <c r="AF945" s="504"/>
      <c r="AG945" s="504"/>
      <c r="AH945" s="504"/>
      <c r="AI945" s="504"/>
    </row>
    <row r="946" spans="1:35" s="420" customFormat="1" x14ac:dyDescent="0.2">
      <c r="A946" s="531"/>
      <c r="P946" s="504"/>
      <c r="Q946" s="503"/>
      <c r="R946" s="503"/>
      <c r="S946" s="504"/>
      <c r="T946" s="504"/>
      <c r="U946" s="504"/>
      <c r="V946" s="504"/>
      <c r="W946" s="504"/>
      <c r="X946" s="504"/>
      <c r="Y946" s="504"/>
      <c r="Z946" s="504"/>
      <c r="AA946" s="504"/>
      <c r="AB946" s="504"/>
      <c r="AC946" s="504"/>
      <c r="AD946" s="504"/>
      <c r="AE946" s="504"/>
      <c r="AF946" s="504"/>
      <c r="AG946" s="504"/>
      <c r="AH946" s="504"/>
      <c r="AI946" s="504"/>
    </row>
    <row r="947" spans="1:35" s="420" customFormat="1" x14ac:dyDescent="0.2">
      <c r="A947" s="531"/>
      <c r="P947" s="504"/>
      <c r="Q947" s="503"/>
      <c r="R947" s="503"/>
      <c r="S947" s="504"/>
      <c r="T947" s="504"/>
      <c r="U947" s="504"/>
      <c r="V947" s="504"/>
      <c r="W947" s="504"/>
      <c r="X947" s="504"/>
      <c r="Y947" s="504"/>
      <c r="Z947" s="504"/>
      <c r="AA947" s="504"/>
      <c r="AB947" s="504"/>
      <c r="AC947" s="504"/>
      <c r="AD947" s="504"/>
      <c r="AE947" s="504"/>
      <c r="AF947" s="504"/>
      <c r="AG947" s="504"/>
      <c r="AH947" s="504"/>
      <c r="AI947" s="504"/>
    </row>
    <row r="948" spans="1:35" s="420" customFormat="1" x14ac:dyDescent="0.2">
      <c r="A948" s="531"/>
      <c r="P948" s="504"/>
      <c r="Q948" s="503"/>
      <c r="R948" s="503"/>
      <c r="S948" s="504"/>
      <c r="T948" s="504"/>
      <c r="U948" s="504"/>
      <c r="V948" s="504"/>
      <c r="W948" s="504"/>
      <c r="X948" s="504"/>
      <c r="Y948" s="504"/>
      <c r="Z948" s="504"/>
      <c r="AA948" s="504"/>
      <c r="AB948" s="504"/>
      <c r="AC948" s="504"/>
      <c r="AD948" s="504"/>
      <c r="AE948" s="504"/>
      <c r="AF948" s="504"/>
      <c r="AG948" s="504"/>
      <c r="AH948" s="504"/>
      <c r="AI948" s="504"/>
    </row>
    <row r="949" spans="1:35" s="420" customFormat="1" x14ac:dyDescent="0.2">
      <c r="A949" s="531"/>
      <c r="P949" s="504"/>
      <c r="Q949" s="503"/>
      <c r="R949" s="503"/>
      <c r="S949" s="504"/>
      <c r="T949" s="504"/>
      <c r="U949" s="504"/>
      <c r="V949" s="504"/>
      <c r="W949" s="504"/>
      <c r="X949" s="504"/>
      <c r="Y949" s="504"/>
      <c r="Z949" s="504"/>
      <c r="AA949" s="504"/>
      <c r="AB949" s="504"/>
      <c r="AC949" s="504"/>
      <c r="AD949" s="504"/>
      <c r="AE949" s="504"/>
      <c r="AF949" s="504"/>
      <c r="AG949" s="504"/>
      <c r="AH949" s="504"/>
      <c r="AI949" s="504"/>
    </row>
    <row r="950" spans="1:35" s="420" customFormat="1" x14ac:dyDescent="0.2">
      <c r="A950" s="531"/>
      <c r="P950" s="504"/>
      <c r="Q950" s="503"/>
      <c r="R950" s="503"/>
      <c r="S950" s="504"/>
      <c r="T950" s="504"/>
      <c r="U950" s="504"/>
      <c r="V950" s="504"/>
      <c r="W950" s="504"/>
      <c r="X950" s="504"/>
      <c r="Y950" s="504"/>
      <c r="Z950" s="504"/>
      <c r="AA950" s="504"/>
      <c r="AB950" s="504"/>
      <c r="AC950" s="504"/>
      <c r="AD950" s="504"/>
      <c r="AE950" s="504"/>
      <c r="AF950" s="504"/>
      <c r="AG950" s="504"/>
      <c r="AH950" s="504"/>
      <c r="AI950" s="504"/>
    </row>
    <row r="951" spans="1:35" s="420" customFormat="1" x14ac:dyDescent="0.2">
      <c r="A951" s="531"/>
      <c r="P951" s="504"/>
      <c r="Q951" s="503"/>
      <c r="R951" s="503"/>
      <c r="S951" s="504"/>
      <c r="T951" s="504"/>
      <c r="U951" s="504"/>
      <c r="V951" s="504"/>
      <c r="W951" s="504"/>
      <c r="X951" s="504"/>
      <c r="Y951" s="504"/>
      <c r="Z951" s="504"/>
      <c r="AA951" s="504"/>
      <c r="AB951" s="504"/>
      <c r="AC951" s="504"/>
      <c r="AD951" s="504"/>
      <c r="AE951" s="504"/>
      <c r="AF951" s="504"/>
      <c r="AG951" s="504"/>
      <c r="AH951" s="504"/>
      <c r="AI951" s="504"/>
    </row>
    <row r="952" spans="1:35" s="420" customFormat="1" x14ac:dyDescent="0.2">
      <c r="A952" s="531"/>
      <c r="P952" s="504"/>
      <c r="Q952" s="503"/>
      <c r="R952" s="503"/>
      <c r="S952" s="504"/>
      <c r="T952" s="504"/>
      <c r="U952" s="504"/>
      <c r="V952" s="504"/>
      <c r="W952" s="504"/>
      <c r="X952" s="504"/>
      <c r="Y952" s="504"/>
      <c r="Z952" s="504"/>
      <c r="AA952" s="504"/>
      <c r="AB952" s="504"/>
      <c r="AC952" s="504"/>
      <c r="AD952" s="504"/>
      <c r="AE952" s="504"/>
      <c r="AF952" s="504"/>
      <c r="AG952" s="504"/>
      <c r="AH952" s="504"/>
      <c r="AI952" s="504"/>
    </row>
    <row r="953" spans="1:35" s="420" customFormat="1" x14ac:dyDescent="0.2">
      <c r="A953" s="531"/>
      <c r="P953" s="504"/>
      <c r="Q953" s="503"/>
      <c r="R953" s="503"/>
      <c r="S953" s="504"/>
      <c r="T953" s="504"/>
      <c r="U953" s="504"/>
      <c r="V953" s="504"/>
      <c r="W953" s="504"/>
      <c r="X953" s="504"/>
      <c r="Y953" s="504"/>
      <c r="Z953" s="504"/>
      <c r="AA953" s="504"/>
      <c r="AB953" s="504"/>
      <c r="AC953" s="504"/>
      <c r="AD953" s="504"/>
      <c r="AE953" s="504"/>
      <c r="AF953" s="504"/>
      <c r="AG953" s="504"/>
      <c r="AH953" s="504"/>
      <c r="AI953" s="504"/>
    </row>
    <row r="954" spans="1:35" s="420" customFormat="1" x14ac:dyDescent="0.2">
      <c r="A954" s="531"/>
      <c r="P954" s="504"/>
      <c r="Q954" s="503"/>
      <c r="R954" s="503"/>
      <c r="S954" s="504"/>
      <c r="T954" s="504"/>
      <c r="U954" s="504"/>
      <c r="V954" s="504"/>
      <c r="W954" s="504"/>
      <c r="X954" s="504"/>
      <c r="Y954" s="504"/>
      <c r="Z954" s="504"/>
      <c r="AA954" s="504"/>
      <c r="AB954" s="504"/>
      <c r="AC954" s="504"/>
      <c r="AD954" s="504"/>
      <c r="AE954" s="504"/>
      <c r="AF954" s="504"/>
      <c r="AG954" s="504"/>
      <c r="AH954" s="504"/>
      <c r="AI954" s="504"/>
    </row>
    <row r="955" spans="1:35" s="420" customFormat="1" x14ac:dyDescent="0.2">
      <c r="A955" s="531"/>
      <c r="P955" s="504"/>
      <c r="Q955" s="503"/>
      <c r="R955" s="503"/>
      <c r="S955" s="504"/>
      <c r="T955" s="504"/>
      <c r="U955" s="504"/>
      <c r="V955" s="504"/>
      <c r="W955" s="504"/>
      <c r="X955" s="504"/>
      <c r="Y955" s="504"/>
      <c r="Z955" s="504"/>
      <c r="AA955" s="504"/>
      <c r="AB955" s="504"/>
      <c r="AC955" s="504"/>
      <c r="AD955" s="504"/>
      <c r="AE955" s="504"/>
      <c r="AF955" s="504"/>
      <c r="AG955" s="504"/>
      <c r="AH955" s="504"/>
      <c r="AI955" s="504"/>
    </row>
    <row r="956" spans="1:35" s="420" customFormat="1" x14ac:dyDescent="0.2">
      <c r="A956" s="531"/>
      <c r="P956" s="504"/>
      <c r="Q956" s="503"/>
      <c r="R956" s="503"/>
      <c r="S956" s="504"/>
      <c r="T956" s="504"/>
      <c r="U956" s="504"/>
      <c r="V956" s="504"/>
      <c r="W956" s="504"/>
      <c r="X956" s="504"/>
      <c r="Y956" s="504"/>
      <c r="Z956" s="504"/>
      <c r="AA956" s="504"/>
      <c r="AB956" s="504"/>
      <c r="AC956" s="504"/>
      <c r="AD956" s="504"/>
      <c r="AE956" s="504"/>
      <c r="AF956" s="504"/>
      <c r="AG956" s="504"/>
      <c r="AH956" s="504"/>
      <c r="AI956" s="504"/>
    </row>
    <row r="957" spans="1:35" s="420" customFormat="1" x14ac:dyDescent="0.2">
      <c r="A957" s="531"/>
      <c r="P957" s="504"/>
      <c r="Q957" s="503"/>
      <c r="R957" s="503"/>
      <c r="S957" s="504"/>
      <c r="T957" s="504"/>
      <c r="U957" s="504"/>
      <c r="V957" s="504"/>
      <c r="W957" s="504"/>
      <c r="X957" s="504"/>
      <c r="Y957" s="504"/>
      <c r="Z957" s="504"/>
      <c r="AA957" s="504"/>
      <c r="AB957" s="504"/>
      <c r="AC957" s="504"/>
      <c r="AD957" s="504"/>
      <c r="AE957" s="504"/>
      <c r="AF957" s="504"/>
      <c r="AG957" s="504"/>
      <c r="AH957" s="504"/>
      <c r="AI957" s="504"/>
    </row>
    <row r="958" spans="1:35" s="420" customFormat="1" x14ac:dyDescent="0.2">
      <c r="A958" s="531"/>
      <c r="P958" s="504"/>
      <c r="Q958" s="503"/>
      <c r="R958" s="503"/>
      <c r="S958" s="504"/>
      <c r="T958" s="504"/>
      <c r="U958" s="504"/>
      <c r="V958" s="504"/>
      <c r="W958" s="504"/>
      <c r="X958" s="504"/>
      <c r="Y958" s="504"/>
      <c r="Z958" s="504"/>
      <c r="AA958" s="504"/>
      <c r="AB958" s="504"/>
      <c r="AC958" s="504"/>
      <c r="AD958" s="504"/>
      <c r="AE958" s="504"/>
      <c r="AF958" s="504"/>
      <c r="AG958" s="504"/>
      <c r="AH958" s="504"/>
      <c r="AI958" s="504"/>
    </row>
    <row r="959" spans="1:35" s="420" customFormat="1" x14ac:dyDescent="0.2">
      <c r="A959" s="531"/>
      <c r="P959" s="504"/>
      <c r="Q959" s="503"/>
      <c r="R959" s="503"/>
      <c r="S959" s="504"/>
      <c r="T959" s="504"/>
      <c r="U959" s="504"/>
      <c r="V959" s="504"/>
      <c r="W959" s="504"/>
      <c r="X959" s="504"/>
      <c r="Y959" s="504"/>
      <c r="Z959" s="504"/>
      <c r="AA959" s="504"/>
      <c r="AB959" s="504"/>
      <c r="AC959" s="504"/>
      <c r="AD959" s="504"/>
      <c r="AE959" s="504"/>
      <c r="AF959" s="504"/>
      <c r="AG959" s="504"/>
      <c r="AH959" s="504"/>
      <c r="AI959" s="504"/>
    </row>
    <row r="960" spans="1:35" s="420" customFormat="1" x14ac:dyDescent="0.2">
      <c r="A960" s="531"/>
      <c r="P960" s="504"/>
      <c r="Q960" s="503"/>
      <c r="R960" s="503"/>
      <c r="S960" s="504"/>
      <c r="T960" s="504"/>
      <c r="U960" s="504"/>
      <c r="V960" s="504"/>
      <c r="W960" s="504"/>
      <c r="X960" s="504"/>
      <c r="Y960" s="504"/>
      <c r="Z960" s="504"/>
      <c r="AA960" s="504"/>
      <c r="AB960" s="504"/>
      <c r="AC960" s="504"/>
      <c r="AD960" s="504"/>
      <c r="AE960" s="504"/>
      <c r="AF960" s="504"/>
      <c r="AG960" s="504"/>
      <c r="AH960" s="504"/>
      <c r="AI960" s="504"/>
    </row>
    <row r="961" spans="1:35" s="420" customFormat="1" x14ac:dyDescent="0.2">
      <c r="A961" s="531"/>
      <c r="P961" s="504"/>
      <c r="Q961" s="503"/>
      <c r="R961" s="503"/>
      <c r="S961" s="504"/>
      <c r="T961" s="504"/>
      <c r="U961" s="504"/>
      <c r="V961" s="504"/>
      <c r="W961" s="504"/>
      <c r="X961" s="504"/>
      <c r="Y961" s="504"/>
      <c r="Z961" s="504"/>
      <c r="AA961" s="504"/>
      <c r="AB961" s="504"/>
      <c r="AC961" s="504"/>
      <c r="AD961" s="504"/>
      <c r="AE961" s="504"/>
      <c r="AF961" s="504"/>
      <c r="AG961" s="504"/>
      <c r="AH961" s="504"/>
      <c r="AI961" s="504"/>
    </row>
    <row r="962" spans="1:35" s="420" customFormat="1" x14ac:dyDescent="0.2">
      <c r="A962" s="531"/>
      <c r="P962" s="504"/>
      <c r="Q962" s="503"/>
      <c r="R962" s="503"/>
      <c r="S962" s="504"/>
      <c r="T962" s="504"/>
      <c r="U962" s="504"/>
      <c r="V962" s="504"/>
      <c r="W962" s="504"/>
      <c r="X962" s="504"/>
      <c r="Y962" s="504"/>
      <c r="Z962" s="504"/>
      <c r="AA962" s="504"/>
      <c r="AB962" s="504"/>
      <c r="AC962" s="504"/>
      <c r="AD962" s="504"/>
      <c r="AE962" s="504"/>
      <c r="AF962" s="504"/>
      <c r="AG962" s="504"/>
      <c r="AH962" s="504"/>
      <c r="AI962" s="504"/>
    </row>
    <row r="963" spans="1:35" s="420" customFormat="1" x14ac:dyDescent="0.2">
      <c r="A963" s="531"/>
      <c r="P963" s="504"/>
      <c r="Q963" s="503"/>
      <c r="R963" s="503"/>
      <c r="S963" s="504"/>
      <c r="T963" s="504"/>
      <c r="U963" s="504"/>
      <c r="V963" s="504"/>
      <c r="W963" s="504"/>
      <c r="X963" s="504"/>
      <c r="Y963" s="504"/>
      <c r="Z963" s="504"/>
      <c r="AA963" s="504"/>
      <c r="AB963" s="504"/>
      <c r="AC963" s="504"/>
      <c r="AD963" s="504"/>
      <c r="AE963" s="504"/>
      <c r="AF963" s="504"/>
      <c r="AG963" s="504"/>
      <c r="AH963" s="504"/>
      <c r="AI963" s="504"/>
    </row>
    <row r="964" spans="1:35" s="420" customFormat="1" x14ac:dyDescent="0.2">
      <c r="A964" s="531"/>
      <c r="P964" s="504"/>
      <c r="Q964" s="503"/>
      <c r="R964" s="503"/>
      <c r="S964" s="504"/>
      <c r="T964" s="504"/>
      <c r="U964" s="504"/>
      <c r="V964" s="504"/>
      <c r="W964" s="504"/>
      <c r="X964" s="504"/>
      <c r="Y964" s="504"/>
      <c r="Z964" s="504"/>
      <c r="AA964" s="504"/>
      <c r="AB964" s="504"/>
      <c r="AC964" s="504"/>
      <c r="AD964" s="504"/>
      <c r="AE964" s="504"/>
      <c r="AF964" s="504"/>
      <c r="AG964" s="504"/>
      <c r="AH964" s="504"/>
      <c r="AI964" s="504"/>
    </row>
    <row r="965" spans="1:35" s="420" customFormat="1" x14ac:dyDescent="0.2">
      <c r="A965" s="531"/>
      <c r="P965" s="504"/>
      <c r="Q965" s="503"/>
      <c r="R965" s="503"/>
      <c r="S965" s="504"/>
      <c r="T965" s="504"/>
      <c r="U965" s="504"/>
      <c r="V965" s="504"/>
      <c r="W965" s="504"/>
      <c r="X965" s="504"/>
      <c r="Y965" s="504"/>
      <c r="Z965" s="504"/>
      <c r="AA965" s="504"/>
      <c r="AB965" s="504"/>
      <c r="AC965" s="504"/>
      <c r="AD965" s="504"/>
      <c r="AE965" s="504"/>
      <c r="AF965" s="504"/>
      <c r="AG965" s="504"/>
      <c r="AH965" s="504"/>
      <c r="AI965" s="504"/>
    </row>
    <row r="966" spans="1:35" s="420" customFormat="1" x14ac:dyDescent="0.2">
      <c r="A966" s="531"/>
      <c r="P966" s="504"/>
      <c r="Q966" s="503"/>
      <c r="R966" s="503"/>
      <c r="S966" s="504"/>
      <c r="T966" s="504"/>
      <c r="U966" s="504"/>
      <c r="V966" s="504"/>
      <c r="W966" s="504"/>
      <c r="X966" s="504"/>
      <c r="Y966" s="504"/>
      <c r="Z966" s="504"/>
      <c r="AA966" s="504"/>
      <c r="AB966" s="504"/>
      <c r="AC966" s="504"/>
      <c r="AD966" s="504"/>
      <c r="AE966" s="504"/>
      <c r="AF966" s="504"/>
      <c r="AG966" s="504"/>
      <c r="AH966" s="504"/>
      <c r="AI966" s="504"/>
    </row>
    <row r="967" spans="1:35" s="420" customFormat="1" x14ac:dyDescent="0.2">
      <c r="A967" s="531"/>
      <c r="P967" s="504"/>
      <c r="Q967" s="503"/>
      <c r="R967" s="503"/>
      <c r="S967" s="504"/>
      <c r="T967" s="504"/>
      <c r="U967" s="504"/>
      <c r="V967" s="504"/>
      <c r="W967" s="504"/>
      <c r="X967" s="504"/>
      <c r="Y967" s="504"/>
      <c r="Z967" s="504"/>
      <c r="AA967" s="504"/>
      <c r="AB967" s="504"/>
      <c r="AC967" s="504"/>
      <c r="AD967" s="504"/>
      <c r="AE967" s="504"/>
      <c r="AF967" s="504"/>
      <c r="AG967" s="504"/>
      <c r="AH967" s="504"/>
      <c r="AI967" s="504"/>
    </row>
    <row r="968" spans="1:35" s="420" customFormat="1" x14ac:dyDescent="0.2">
      <c r="A968" s="531"/>
      <c r="P968" s="504"/>
      <c r="Q968" s="503"/>
      <c r="R968" s="503"/>
      <c r="S968" s="504"/>
      <c r="T968" s="504"/>
      <c r="U968" s="504"/>
      <c r="V968" s="504"/>
      <c r="W968" s="504"/>
      <c r="X968" s="504"/>
      <c r="Y968" s="504"/>
      <c r="Z968" s="504"/>
      <c r="AA968" s="504"/>
      <c r="AB968" s="504"/>
      <c r="AC968" s="504"/>
      <c r="AD968" s="504"/>
      <c r="AE968" s="504"/>
      <c r="AF968" s="504"/>
      <c r="AG968" s="504"/>
      <c r="AH968" s="504"/>
      <c r="AI968" s="504"/>
    </row>
    <row r="969" spans="1:35" s="420" customFormat="1" x14ac:dyDescent="0.2">
      <c r="A969" s="531"/>
      <c r="P969" s="504"/>
      <c r="Q969" s="503"/>
      <c r="R969" s="503"/>
      <c r="S969" s="504"/>
      <c r="T969" s="504"/>
      <c r="U969" s="504"/>
      <c r="V969" s="504"/>
      <c r="W969" s="504"/>
      <c r="X969" s="504"/>
      <c r="Y969" s="504"/>
      <c r="Z969" s="504"/>
      <c r="AA969" s="504"/>
      <c r="AB969" s="504"/>
      <c r="AC969" s="504"/>
      <c r="AD969" s="504"/>
      <c r="AE969" s="504"/>
      <c r="AF969" s="504"/>
      <c r="AG969" s="504"/>
      <c r="AH969" s="504"/>
      <c r="AI969" s="504"/>
    </row>
    <row r="970" spans="1:35" s="420" customFormat="1" x14ac:dyDescent="0.2">
      <c r="A970" s="531"/>
      <c r="P970" s="504"/>
      <c r="Q970" s="503"/>
      <c r="R970" s="503"/>
      <c r="S970" s="504"/>
      <c r="T970" s="504"/>
      <c r="U970" s="504"/>
      <c r="V970" s="504"/>
      <c r="W970" s="504"/>
      <c r="X970" s="504"/>
      <c r="Y970" s="504"/>
      <c r="Z970" s="504"/>
      <c r="AA970" s="504"/>
      <c r="AB970" s="504"/>
      <c r="AC970" s="504"/>
      <c r="AD970" s="504"/>
      <c r="AE970" s="504"/>
      <c r="AF970" s="504"/>
      <c r="AG970" s="504"/>
      <c r="AH970" s="504"/>
      <c r="AI970" s="504"/>
    </row>
    <row r="971" spans="1:35" s="420" customFormat="1" x14ac:dyDescent="0.2">
      <c r="A971" s="531"/>
      <c r="P971" s="504"/>
      <c r="Q971" s="503"/>
      <c r="R971" s="503"/>
      <c r="S971" s="504"/>
      <c r="T971" s="504"/>
      <c r="U971" s="504"/>
      <c r="V971" s="504"/>
      <c r="W971" s="504"/>
      <c r="X971" s="504"/>
      <c r="Y971" s="504"/>
      <c r="Z971" s="504"/>
      <c r="AA971" s="504"/>
      <c r="AB971" s="504"/>
      <c r="AC971" s="504"/>
      <c r="AD971" s="504"/>
      <c r="AE971" s="504"/>
      <c r="AF971" s="504"/>
      <c r="AG971" s="504"/>
      <c r="AH971" s="504"/>
      <c r="AI971" s="504"/>
    </row>
    <row r="972" spans="1:35" s="420" customFormat="1" x14ac:dyDescent="0.2">
      <c r="A972" s="531"/>
      <c r="P972" s="504"/>
      <c r="Q972" s="503"/>
      <c r="R972" s="503"/>
      <c r="S972" s="504"/>
      <c r="T972" s="504"/>
      <c r="U972" s="504"/>
      <c r="V972" s="504"/>
      <c r="W972" s="504"/>
      <c r="X972" s="504"/>
      <c r="Y972" s="504"/>
      <c r="Z972" s="504"/>
      <c r="AA972" s="504"/>
      <c r="AB972" s="504"/>
      <c r="AC972" s="504"/>
      <c r="AD972" s="504"/>
      <c r="AE972" s="504"/>
      <c r="AF972" s="504"/>
      <c r="AG972" s="504"/>
      <c r="AH972" s="504"/>
      <c r="AI972" s="504"/>
    </row>
    <row r="973" spans="1:35" s="420" customFormat="1" x14ac:dyDescent="0.2">
      <c r="A973" s="531"/>
      <c r="P973" s="504"/>
      <c r="Q973" s="503"/>
      <c r="R973" s="503"/>
      <c r="S973" s="504"/>
      <c r="T973" s="504"/>
      <c r="U973" s="504"/>
      <c r="V973" s="504"/>
      <c r="W973" s="504"/>
      <c r="X973" s="504"/>
      <c r="Y973" s="504"/>
      <c r="Z973" s="504"/>
      <c r="AA973" s="504"/>
      <c r="AB973" s="504"/>
      <c r="AC973" s="504"/>
      <c r="AD973" s="504"/>
      <c r="AE973" s="504"/>
      <c r="AF973" s="504"/>
      <c r="AG973" s="504"/>
      <c r="AH973" s="504"/>
      <c r="AI973" s="504"/>
    </row>
    <row r="974" spans="1:35" s="420" customFormat="1" x14ac:dyDescent="0.2">
      <c r="A974" s="531"/>
      <c r="P974" s="504"/>
      <c r="Q974" s="503"/>
      <c r="R974" s="503"/>
      <c r="S974" s="504"/>
      <c r="T974" s="504"/>
      <c r="U974" s="504"/>
      <c r="V974" s="504"/>
      <c r="W974" s="504"/>
      <c r="X974" s="504"/>
      <c r="Y974" s="504"/>
      <c r="Z974" s="504"/>
      <c r="AA974" s="504"/>
      <c r="AB974" s="504"/>
      <c r="AC974" s="504"/>
      <c r="AD974" s="504"/>
      <c r="AE974" s="504"/>
      <c r="AF974" s="504"/>
      <c r="AG974" s="504"/>
      <c r="AH974" s="504"/>
      <c r="AI974" s="504"/>
    </row>
    <row r="975" spans="1:35" s="420" customFormat="1" x14ac:dyDescent="0.2">
      <c r="A975" s="531"/>
      <c r="P975" s="504"/>
      <c r="Q975" s="503"/>
      <c r="R975" s="503"/>
      <c r="S975" s="504"/>
      <c r="T975" s="504"/>
      <c r="U975" s="504"/>
      <c r="V975" s="504"/>
      <c r="W975" s="504"/>
      <c r="X975" s="504"/>
      <c r="Y975" s="504"/>
      <c r="Z975" s="504"/>
      <c r="AA975" s="504"/>
      <c r="AB975" s="504"/>
      <c r="AC975" s="504"/>
      <c r="AD975" s="504"/>
      <c r="AE975" s="504"/>
      <c r="AF975" s="504"/>
      <c r="AG975" s="504"/>
      <c r="AH975" s="504"/>
      <c r="AI975" s="504"/>
    </row>
    <row r="976" spans="1:35" s="420" customFormat="1" x14ac:dyDescent="0.2">
      <c r="A976" s="531"/>
      <c r="P976" s="504"/>
      <c r="Q976" s="503"/>
      <c r="R976" s="503"/>
      <c r="S976" s="504"/>
      <c r="T976" s="504"/>
      <c r="U976" s="504"/>
      <c r="V976" s="504"/>
      <c r="W976" s="504"/>
      <c r="X976" s="504"/>
      <c r="Y976" s="504"/>
      <c r="Z976" s="504"/>
      <c r="AA976" s="504"/>
      <c r="AB976" s="504"/>
      <c r="AC976" s="504"/>
      <c r="AD976" s="504"/>
      <c r="AE976" s="504"/>
      <c r="AF976" s="504"/>
      <c r="AG976" s="504"/>
      <c r="AH976" s="504"/>
      <c r="AI976" s="504"/>
    </row>
    <row r="977" spans="1:35" s="420" customFormat="1" x14ac:dyDescent="0.2">
      <c r="A977" s="531"/>
      <c r="P977" s="504"/>
      <c r="Q977" s="503"/>
      <c r="R977" s="503"/>
      <c r="S977" s="504"/>
      <c r="T977" s="504"/>
      <c r="U977" s="504"/>
      <c r="V977" s="504"/>
      <c r="W977" s="504"/>
      <c r="X977" s="504"/>
      <c r="Y977" s="504"/>
      <c r="Z977" s="504"/>
      <c r="AA977" s="504"/>
      <c r="AB977" s="504"/>
      <c r="AC977" s="504"/>
      <c r="AD977" s="504"/>
      <c r="AE977" s="504"/>
      <c r="AF977" s="504"/>
      <c r="AG977" s="504"/>
      <c r="AH977" s="504"/>
      <c r="AI977" s="504"/>
    </row>
    <row r="978" spans="1:35" s="420" customFormat="1" x14ac:dyDescent="0.2">
      <c r="A978" s="531"/>
      <c r="P978" s="504"/>
      <c r="Q978" s="503"/>
      <c r="R978" s="503"/>
      <c r="S978" s="504"/>
      <c r="T978" s="504"/>
      <c r="U978" s="504"/>
      <c r="V978" s="504"/>
      <c r="W978" s="504"/>
      <c r="X978" s="504"/>
      <c r="Y978" s="504"/>
      <c r="Z978" s="504"/>
      <c r="AA978" s="504"/>
      <c r="AB978" s="504"/>
      <c r="AC978" s="504"/>
      <c r="AD978" s="504"/>
      <c r="AE978" s="504"/>
      <c r="AF978" s="504"/>
      <c r="AG978" s="504"/>
      <c r="AH978" s="504"/>
      <c r="AI978" s="504"/>
    </row>
    <row r="979" spans="1:35" s="420" customFormat="1" x14ac:dyDescent="0.2">
      <c r="A979" s="531"/>
      <c r="P979" s="504"/>
      <c r="Q979" s="503"/>
      <c r="R979" s="503"/>
      <c r="S979" s="504"/>
      <c r="T979" s="504"/>
      <c r="U979" s="504"/>
      <c r="V979" s="504"/>
      <c r="W979" s="504"/>
      <c r="X979" s="504"/>
      <c r="Y979" s="504"/>
      <c r="Z979" s="504"/>
      <c r="AA979" s="504"/>
      <c r="AB979" s="504"/>
      <c r="AC979" s="504"/>
      <c r="AD979" s="504"/>
      <c r="AE979" s="504"/>
      <c r="AF979" s="504"/>
      <c r="AG979" s="504"/>
      <c r="AH979" s="504"/>
      <c r="AI979" s="504"/>
    </row>
    <row r="980" spans="1:35" s="420" customFormat="1" x14ac:dyDescent="0.2">
      <c r="A980" s="531"/>
      <c r="P980" s="504"/>
      <c r="Q980" s="503"/>
      <c r="R980" s="503"/>
      <c r="S980" s="504"/>
      <c r="T980" s="504"/>
      <c r="U980" s="504"/>
      <c r="V980" s="504"/>
      <c r="W980" s="504"/>
      <c r="X980" s="504"/>
      <c r="Y980" s="504"/>
      <c r="Z980" s="504"/>
      <c r="AA980" s="504"/>
      <c r="AB980" s="504"/>
      <c r="AC980" s="504"/>
      <c r="AD980" s="504"/>
      <c r="AE980" s="504"/>
      <c r="AF980" s="504"/>
      <c r="AG980" s="504"/>
      <c r="AH980" s="504"/>
      <c r="AI980" s="504"/>
    </row>
    <row r="981" spans="1:35" s="420" customFormat="1" x14ac:dyDescent="0.2">
      <c r="A981" s="531"/>
      <c r="P981" s="504"/>
      <c r="Q981" s="503"/>
      <c r="R981" s="503"/>
      <c r="S981" s="504"/>
      <c r="T981" s="504"/>
      <c r="U981" s="504"/>
      <c r="V981" s="504"/>
      <c r="W981" s="504"/>
      <c r="X981" s="504"/>
      <c r="Y981" s="504"/>
      <c r="Z981" s="504"/>
      <c r="AA981" s="504"/>
      <c r="AB981" s="504"/>
      <c r="AC981" s="504"/>
      <c r="AD981" s="504"/>
      <c r="AE981" s="504"/>
      <c r="AF981" s="504"/>
      <c r="AG981" s="504"/>
      <c r="AH981" s="504"/>
      <c r="AI981" s="504"/>
    </row>
    <row r="982" spans="1:35" s="420" customFormat="1" x14ac:dyDescent="0.2">
      <c r="A982" s="531"/>
      <c r="P982" s="504"/>
      <c r="Q982" s="503"/>
      <c r="R982" s="503"/>
      <c r="S982" s="504"/>
      <c r="T982" s="504"/>
      <c r="U982" s="504"/>
      <c r="V982" s="504"/>
      <c r="W982" s="504"/>
      <c r="X982" s="504"/>
      <c r="Y982" s="504"/>
      <c r="Z982" s="504"/>
      <c r="AA982" s="504"/>
      <c r="AB982" s="504"/>
      <c r="AC982" s="504"/>
      <c r="AD982" s="504"/>
      <c r="AE982" s="504"/>
      <c r="AF982" s="504"/>
      <c r="AG982" s="504"/>
      <c r="AH982" s="504"/>
      <c r="AI982" s="504"/>
    </row>
    <row r="983" spans="1:35" s="420" customFormat="1" x14ac:dyDescent="0.2">
      <c r="A983" s="531"/>
      <c r="P983" s="504"/>
      <c r="Q983" s="503"/>
      <c r="R983" s="503"/>
      <c r="S983" s="504"/>
      <c r="T983" s="504"/>
      <c r="U983" s="504"/>
      <c r="V983" s="504"/>
      <c r="W983" s="504"/>
      <c r="X983" s="504"/>
      <c r="Y983" s="504"/>
      <c r="Z983" s="504"/>
      <c r="AA983" s="504"/>
      <c r="AB983" s="504"/>
      <c r="AC983" s="504"/>
      <c r="AD983" s="504"/>
      <c r="AE983" s="504"/>
      <c r="AF983" s="504"/>
      <c r="AG983" s="504"/>
      <c r="AH983" s="504"/>
      <c r="AI983" s="504"/>
    </row>
    <row r="984" spans="1:35" s="420" customFormat="1" x14ac:dyDescent="0.2">
      <c r="A984" s="531"/>
      <c r="P984" s="504"/>
      <c r="Q984" s="503"/>
      <c r="R984" s="503"/>
      <c r="S984" s="504"/>
      <c r="T984" s="504"/>
      <c r="U984" s="504"/>
      <c r="V984" s="504"/>
      <c r="W984" s="504"/>
      <c r="X984" s="504"/>
      <c r="Y984" s="504"/>
      <c r="Z984" s="504"/>
      <c r="AA984" s="504"/>
      <c r="AB984" s="504"/>
      <c r="AC984" s="504"/>
      <c r="AD984" s="504"/>
      <c r="AE984" s="504"/>
      <c r="AF984" s="504"/>
      <c r="AG984" s="504"/>
      <c r="AH984" s="504"/>
      <c r="AI984" s="504"/>
    </row>
    <row r="985" spans="1:35" s="420" customFormat="1" x14ac:dyDescent="0.2">
      <c r="A985" s="531"/>
      <c r="P985" s="504"/>
      <c r="Q985" s="503"/>
      <c r="R985" s="503"/>
      <c r="S985" s="504"/>
      <c r="T985" s="504"/>
      <c r="U985" s="504"/>
      <c r="V985" s="504"/>
      <c r="W985" s="504"/>
      <c r="X985" s="504"/>
      <c r="Y985" s="504"/>
      <c r="Z985" s="504"/>
      <c r="AA985" s="504"/>
      <c r="AB985" s="504"/>
      <c r="AC985" s="504"/>
      <c r="AD985" s="504"/>
      <c r="AE985" s="504"/>
      <c r="AF985" s="504"/>
      <c r="AG985" s="504"/>
      <c r="AH985" s="504"/>
      <c r="AI985" s="504"/>
    </row>
    <row r="986" spans="1:35" s="420" customFormat="1" x14ac:dyDescent="0.2">
      <c r="A986" s="531"/>
      <c r="P986" s="504"/>
      <c r="Q986" s="503"/>
      <c r="R986" s="503"/>
      <c r="S986" s="504"/>
      <c r="T986" s="504"/>
      <c r="U986" s="504"/>
      <c r="V986" s="504"/>
      <c r="W986" s="504"/>
      <c r="X986" s="504"/>
      <c r="Y986" s="504"/>
      <c r="Z986" s="504"/>
      <c r="AA986" s="504"/>
      <c r="AB986" s="504"/>
      <c r="AC986" s="504"/>
      <c r="AD986" s="504"/>
      <c r="AE986" s="504"/>
      <c r="AF986" s="504"/>
      <c r="AG986" s="504"/>
      <c r="AH986" s="504"/>
      <c r="AI986" s="504"/>
    </row>
    <row r="987" spans="1:35" s="420" customFormat="1" x14ac:dyDescent="0.2">
      <c r="A987" s="531"/>
      <c r="P987" s="504"/>
      <c r="Q987" s="503"/>
      <c r="R987" s="503"/>
      <c r="S987" s="504"/>
      <c r="T987" s="504"/>
      <c r="U987" s="504"/>
      <c r="V987" s="504"/>
      <c r="W987" s="504"/>
      <c r="X987" s="504"/>
      <c r="Y987" s="504"/>
      <c r="Z987" s="504"/>
      <c r="AA987" s="504"/>
      <c r="AB987" s="504"/>
      <c r="AC987" s="504"/>
      <c r="AD987" s="504"/>
      <c r="AE987" s="504"/>
      <c r="AF987" s="504"/>
      <c r="AG987" s="504"/>
      <c r="AH987" s="504"/>
      <c r="AI987" s="504"/>
    </row>
    <row r="988" spans="1:35" s="420" customFormat="1" x14ac:dyDescent="0.2">
      <c r="A988" s="531"/>
      <c r="P988" s="504"/>
      <c r="Q988" s="503"/>
      <c r="R988" s="503"/>
      <c r="S988" s="504"/>
      <c r="T988" s="504"/>
      <c r="U988" s="504"/>
      <c r="V988" s="504"/>
      <c r="W988" s="504"/>
      <c r="X988" s="504"/>
      <c r="Y988" s="504"/>
      <c r="Z988" s="504"/>
      <c r="AA988" s="504"/>
      <c r="AB988" s="504"/>
      <c r="AC988" s="504"/>
      <c r="AD988" s="504"/>
      <c r="AE988" s="504"/>
      <c r="AF988" s="504"/>
      <c r="AG988" s="504"/>
      <c r="AH988" s="504"/>
      <c r="AI988" s="504"/>
    </row>
    <row r="989" spans="1:35" s="420" customFormat="1" x14ac:dyDescent="0.2">
      <c r="A989" s="531"/>
      <c r="P989" s="504"/>
      <c r="Q989" s="503"/>
      <c r="R989" s="503"/>
      <c r="S989" s="504"/>
      <c r="T989" s="504"/>
      <c r="U989" s="504"/>
      <c r="V989" s="504"/>
      <c r="W989" s="504"/>
      <c r="X989" s="504"/>
      <c r="Y989" s="504"/>
      <c r="Z989" s="504"/>
      <c r="AA989" s="504"/>
      <c r="AB989" s="504"/>
      <c r="AC989" s="504"/>
      <c r="AD989" s="504"/>
      <c r="AE989" s="504"/>
      <c r="AF989" s="504"/>
      <c r="AG989" s="504"/>
      <c r="AH989" s="504"/>
      <c r="AI989" s="504"/>
    </row>
    <row r="990" spans="1:35" s="420" customFormat="1" x14ac:dyDescent="0.2">
      <c r="A990" s="531"/>
      <c r="P990" s="504"/>
      <c r="Q990" s="503"/>
      <c r="R990" s="503"/>
      <c r="S990" s="504"/>
      <c r="T990" s="504"/>
      <c r="U990" s="504"/>
      <c r="V990" s="504"/>
      <c r="W990" s="504"/>
      <c r="X990" s="504"/>
      <c r="Y990" s="504"/>
      <c r="Z990" s="504"/>
      <c r="AA990" s="504"/>
      <c r="AB990" s="504"/>
      <c r="AC990" s="504"/>
      <c r="AD990" s="504"/>
      <c r="AE990" s="504"/>
      <c r="AF990" s="504"/>
      <c r="AG990" s="504"/>
      <c r="AH990" s="504"/>
      <c r="AI990" s="504"/>
    </row>
    <row r="991" spans="1:35" s="420" customFormat="1" x14ac:dyDescent="0.2">
      <c r="A991" s="531"/>
      <c r="P991" s="504"/>
      <c r="Q991" s="503"/>
      <c r="R991" s="503"/>
      <c r="S991" s="504"/>
      <c r="T991" s="504"/>
      <c r="U991" s="504"/>
      <c r="V991" s="504"/>
      <c r="W991" s="504"/>
      <c r="X991" s="504"/>
      <c r="Y991" s="504"/>
      <c r="Z991" s="504"/>
      <c r="AA991" s="504"/>
      <c r="AB991" s="504"/>
      <c r="AC991" s="504"/>
      <c r="AD991" s="504"/>
      <c r="AE991" s="504"/>
      <c r="AF991" s="504"/>
      <c r="AG991" s="504"/>
      <c r="AH991" s="504"/>
      <c r="AI991" s="504"/>
    </row>
    <row r="992" spans="1:35" s="420" customFormat="1" x14ac:dyDescent="0.2">
      <c r="A992" s="531"/>
      <c r="P992" s="504"/>
      <c r="Q992" s="503"/>
      <c r="R992" s="503"/>
      <c r="S992" s="504"/>
      <c r="T992" s="504"/>
      <c r="U992" s="504"/>
      <c r="V992" s="504"/>
      <c r="W992" s="504"/>
      <c r="X992" s="504"/>
      <c r="Y992" s="504"/>
      <c r="Z992" s="504"/>
      <c r="AA992" s="504"/>
      <c r="AB992" s="504"/>
      <c r="AC992" s="504"/>
      <c r="AD992" s="504"/>
      <c r="AE992" s="504"/>
      <c r="AF992" s="504"/>
      <c r="AG992" s="504"/>
      <c r="AH992" s="504"/>
      <c r="AI992" s="504"/>
    </row>
    <row r="993" spans="1:35" s="420" customFormat="1" x14ac:dyDescent="0.2">
      <c r="A993" s="531"/>
      <c r="P993" s="504"/>
      <c r="Q993" s="503"/>
      <c r="R993" s="503"/>
      <c r="S993" s="504"/>
      <c r="T993" s="504"/>
      <c r="U993" s="504"/>
      <c r="V993" s="504"/>
      <c r="W993" s="504"/>
      <c r="X993" s="504"/>
      <c r="Y993" s="504"/>
      <c r="Z993" s="504"/>
      <c r="AA993" s="504"/>
      <c r="AB993" s="504"/>
      <c r="AC993" s="504"/>
      <c r="AD993" s="504"/>
      <c r="AE993" s="504"/>
      <c r="AF993" s="504"/>
      <c r="AG993" s="504"/>
      <c r="AH993" s="504"/>
      <c r="AI993" s="504"/>
    </row>
    <row r="994" spans="1:35" s="420" customFormat="1" x14ac:dyDescent="0.2">
      <c r="A994" s="531"/>
      <c r="P994" s="504"/>
      <c r="Q994" s="503"/>
      <c r="R994" s="503"/>
      <c r="S994" s="504"/>
      <c r="T994" s="504"/>
      <c r="U994" s="504"/>
      <c r="V994" s="504"/>
      <c r="W994" s="504"/>
      <c r="X994" s="504"/>
      <c r="Y994" s="504"/>
      <c r="Z994" s="504"/>
      <c r="AA994" s="504"/>
      <c r="AB994" s="504"/>
      <c r="AC994" s="504"/>
      <c r="AD994" s="504"/>
      <c r="AE994" s="504"/>
      <c r="AF994" s="504"/>
      <c r="AG994" s="504"/>
      <c r="AH994" s="504"/>
      <c r="AI994" s="504"/>
    </row>
    <row r="995" spans="1:35" s="420" customFormat="1" x14ac:dyDescent="0.2">
      <c r="A995" s="531"/>
      <c r="P995" s="504"/>
      <c r="Q995" s="503"/>
      <c r="R995" s="503"/>
      <c r="S995" s="504"/>
      <c r="T995" s="504"/>
      <c r="U995" s="504"/>
      <c r="V995" s="504"/>
      <c r="W995" s="504"/>
      <c r="X995" s="504"/>
      <c r="Y995" s="504"/>
      <c r="Z995" s="504"/>
      <c r="AA995" s="504"/>
      <c r="AB995" s="504"/>
      <c r="AC995" s="504"/>
      <c r="AD995" s="504"/>
      <c r="AE995" s="504"/>
      <c r="AF995" s="504"/>
      <c r="AG995" s="504"/>
      <c r="AH995" s="504"/>
      <c r="AI995" s="504"/>
    </row>
    <row r="996" spans="1:35" s="420" customFormat="1" x14ac:dyDescent="0.2">
      <c r="A996" s="531"/>
      <c r="P996" s="504"/>
      <c r="Q996" s="503"/>
      <c r="R996" s="503"/>
      <c r="S996" s="504"/>
      <c r="T996" s="504"/>
      <c r="U996" s="504"/>
      <c r="V996" s="504"/>
      <c r="W996" s="504"/>
      <c r="X996" s="504"/>
      <c r="Y996" s="504"/>
      <c r="Z996" s="504"/>
      <c r="AA996" s="504"/>
      <c r="AB996" s="504"/>
      <c r="AC996" s="504"/>
      <c r="AD996" s="504"/>
      <c r="AE996" s="504"/>
      <c r="AF996" s="504"/>
      <c r="AG996" s="504"/>
      <c r="AH996" s="504"/>
      <c r="AI996" s="504"/>
    </row>
    <row r="997" spans="1:35" s="420" customFormat="1" x14ac:dyDescent="0.2">
      <c r="A997" s="531"/>
      <c r="P997" s="504"/>
      <c r="Q997" s="503"/>
      <c r="R997" s="503"/>
      <c r="S997" s="504"/>
      <c r="T997" s="504"/>
      <c r="U997" s="504"/>
      <c r="V997" s="504"/>
      <c r="W997" s="504"/>
      <c r="X997" s="504"/>
      <c r="Y997" s="504"/>
      <c r="Z997" s="504"/>
      <c r="AA997" s="504"/>
      <c r="AB997" s="504"/>
      <c r="AC997" s="504"/>
      <c r="AD997" s="504"/>
      <c r="AE997" s="504"/>
      <c r="AF997" s="504"/>
      <c r="AG997" s="504"/>
      <c r="AH997" s="504"/>
      <c r="AI997" s="504"/>
    </row>
    <row r="998" spans="1:35" s="420" customFormat="1" x14ac:dyDescent="0.2">
      <c r="A998" s="531"/>
      <c r="P998" s="504"/>
      <c r="Q998" s="503"/>
      <c r="R998" s="503"/>
      <c r="S998" s="504"/>
      <c r="T998" s="504"/>
      <c r="U998" s="504"/>
      <c r="V998" s="504"/>
      <c r="W998" s="504"/>
      <c r="X998" s="504"/>
      <c r="Y998" s="504"/>
      <c r="Z998" s="504"/>
      <c r="AA998" s="504"/>
      <c r="AB998" s="504"/>
      <c r="AC998" s="504"/>
      <c r="AD998" s="504"/>
      <c r="AE998" s="504"/>
      <c r="AF998" s="504"/>
      <c r="AG998" s="504"/>
      <c r="AH998" s="504"/>
      <c r="AI998" s="504"/>
    </row>
    <row r="999" spans="1:35" s="420" customFormat="1" x14ac:dyDescent="0.2">
      <c r="A999" s="531"/>
      <c r="P999" s="504"/>
      <c r="Q999" s="503"/>
      <c r="R999" s="503"/>
      <c r="S999" s="504"/>
      <c r="T999" s="504"/>
      <c r="U999" s="504"/>
      <c r="V999" s="504"/>
      <c r="W999" s="504"/>
      <c r="X999" s="504"/>
      <c r="Y999" s="504"/>
      <c r="Z999" s="504"/>
      <c r="AA999" s="504"/>
      <c r="AB999" s="504"/>
      <c r="AC999" s="504"/>
      <c r="AD999" s="504"/>
      <c r="AE999" s="504"/>
      <c r="AF999" s="504"/>
      <c r="AG999" s="504"/>
      <c r="AH999" s="504"/>
      <c r="AI999" s="504"/>
    </row>
    <row r="1000" spans="1:35" s="420" customFormat="1" x14ac:dyDescent="0.2">
      <c r="A1000" s="531"/>
      <c r="P1000" s="504"/>
      <c r="Q1000" s="503"/>
      <c r="R1000" s="503"/>
      <c r="S1000" s="504"/>
      <c r="T1000" s="504"/>
      <c r="U1000" s="504"/>
      <c r="V1000" s="504"/>
      <c r="W1000" s="504"/>
      <c r="X1000" s="504"/>
      <c r="Y1000" s="504"/>
      <c r="Z1000" s="504"/>
      <c r="AA1000" s="504"/>
      <c r="AB1000" s="504"/>
      <c r="AC1000" s="504"/>
      <c r="AD1000" s="504"/>
      <c r="AE1000" s="504"/>
      <c r="AF1000" s="504"/>
      <c r="AG1000" s="504"/>
      <c r="AH1000" s="504"/>
      <c r="AI1000" s="504"/>
    </row>
    <row r="1001" spans="1:35" s="420" customFormat="1" x14ac:dyDescent="0.2">
      <c r="A1001" s="531"/>
      <c r="P1001" s="504"/>
      <c r="Q1001" s="503"/>
      <c r="R1001" s="503"/>
      <c r="S1001" s="504"/>
      <c r="T1001" s="504"/>
      <c r="U1001" s="504"/>
      <c r="V1001" s="504"/>
      <c r="W1001" s="504"/>
      <c r="X1001" s="504"/>
      <c r="Y1001" s="504"/>
      <c r="Z1001" s="504"/>
      <c r="AA1001" s="504"/>
      <c r="AB1001" s="504"/>
      <c r="AC1001" s="504"/>
      <c r="AD1001" s="504"/>
      <c r="AE1001" s="504"/>
      <c r="AF1001" s="504"/>
      <c r="AG1001" s="504"/>
      <c r="AH1001" s="504"/>
      <c r="AI1001" s="504"/>
    </row>
    <row r="1002" spans="1:35" s="420" customFormat="1" x14ac:dyDescent="0.2">
      <c r="A1002" s="531"/>
      <c r="P1002" s="504"/>
      <c r="Q1002" s="503"/>
      <c r="R1002" s="503"/>
      <c r="S1002" s="504"/>
      <c r="T1002" s="504"/>
      <c r="U1002" s="504"/>
      <c r="V1002" s="504"/>
      <c r="W1002" s="504"/>
      <c r="X1002" s="504"/>
      <c r="Y1002" s="504"/>
      <c r="Z1002" s="504"/>
      <c r="AA1002" s="504"/>
      <c r="AB1002" s="504"/>
      <c r="AC1002" s="504"/>
      <c r="AD1002" s="504"/>
      <c r="AE1002" s="504"/>
      <c r="AF1002" s="504"/>
      <c r="AG1002" s="504"/>
      <c r="AH1002" s="504"/>
      <c r="AI1002" s="504"/>
    </row>
    <row r="1003" spans="1:35" s="420" customFormat="1" x14ac:dyDescent="0.2">
      <c r="A1003" s="531"/>
      <c r="P1003" s="504"/>
      <c r="Q1003" s="503"/>
      <c r="R1003" s="503"/>
      <c r="S1003" s="504"/>
      <c r="T1003" s="504"/>
      <c r="U1003" s="504"/>
      <c r="V1003" s="504"/>
      <c r="W1003" s="504"/>
      <c r="X1003" s="504"/>
      <c r="Y1003" s="504"/>
      <c r="Z1003" s="504"/>
      <c r="AA1003" s="504"/>
      <c r="AB1003" s="504"/>
      <c r="AC1003" s="504"/>
      <c r="AD1003" s="504"/>
      <c r="AE1003" s="504"/>
      <c r="AF1003" s="504"/>
      <c r="AG1003" s="504"/>
      <c r="AH1003" s="504"/>
      <c r="AI1003" s="504"/>
    </row>
    <row r="1004" spans="1:35" s="420" customFormat="1" x14ac:dyDescent="0.2">
      <c r="A1004" s="531"/>
      <c r="P1004" s="504"/>
      <c r="Q1004" s="503"/>
      <c r="R1004" s="503"/>
      <c r="S1004" s="504"/>
      <c r="T1004" s="504"/>
      <c r="U1004" s="504"/>
      <c r="V1004" s="504"/>
      <c r="W1004" s="504"/>
      <c r="X1004" s="504"/>
      <c r="Y1004" s="504"/>
      <c r="Z1004" s="504"/>
      <c r="AA1004" s="504"/>
      <c r="AB1004" s="504"/>
      <c r="AC1004" s="504"/>
      <c r="AD1004" s="504"/>
      <c r="AE1004" s="504"/>
      <c r="AF1004" s="504"/>
      <c r="AG1004" s="504"/>
      <c r="AH1004" s="504"/>
      <c r="AI1004" s="504"/>
    </row>
    <row r="1005" spans="1:35" s="420" customFormat="1" x14ac:dyDescent="0.2">
      <c r="A1005" s="531"/>
      <c r="P1005" s="504"/>
      <c r="Q1005" s="503"/>
      <c r="R1005" s="503"/>
      <c r="S1005" s="504"/>
      <c r="T1005" s="504"/>
      <c r="U1005" s="504"/>
      <c r="V1005" s="504"/>
      <c r="W1005" s="504"/>
      <c r="X1005" s="504"/>
      <c r="Y1005" s="504"/>
      <c r="Z1005" s="504"/>
      <c r="AA1005" s="504"/>
      <c r="AB1005" s="504"/>
      <c r="AC1005" s="504"/>
      <c r="AD1005" s="504"/>
      <c r="AE1005" s="504"/>
      <c r="AF1005" s="504"/>
      <c r="AG1005" s="504"/>
      <c r="AH1005" s="504"/>
      <c r="AI1005" s="504"/>
    </row>
    <row r="1006" spans="1:35" s="420" customFormat="1" x14ac:dyDescent="0.2">
      <c r="A1006" s="531"/>
      <c r="P1006" s="504"/>
      <c r="Q1006" s="503"/>
      <c r="R1006" s="503"/>
      <c r="S1006" s="504"/>
      <c r="T1006" s="504"/>
      <c r="U1006" s="504"/>
      <c r="V1006" s="504"/>
      <c r="W1006" s="504"/>
      <c r="X1006" s="504"/>
      <c r="Y1006" s="504"/>
      <c r="Z1006" s="504"/>
      <c r="AA1006" s="504"/>
      <c r="AB1006" s="504"/>
      <c r="AC1006" s="504"/>
      <c r="AD1006" s="504"/>
      <c r="AE1006" s="504"/>
      <c r="AF1006" s="504"/>
      <c r="AG1006" s="504"/>
      <c r="AH1006" s="504"/>
      <c r="AI1006" s="504"/>
    </row>
    <row r="1007" spans="1:35" s="420" customFormat="1" x14ac:dyDescent="0.2">
      <c r="A1007" s="531"/>
      <c r="P1007" s="504"/>
      <c r="Q1007" s="503"/>
      <c r="R1007" s="503"/>
      <c r="S1007" s="504"/>
      <c r="T1007" s="504"/>
      <c r="U1007" s="504"/>
      <c r="V1007" s="504"/>
      <c r="W1007" s="504"/>
      <c r="X1007" s="504"/>
      <c r="Y1007" s="504"/>
      <c r="Z1007" s="504"/>
      <c r="AA1007" s="504"/>
      <c r="AB1007" s="504"/>
      <c r="AC1007" s="504"/>
      <c r="AD1007" s="504"/>
      <c r="AE1007" s="504"/>
      <c r="AF1007" s="504"/>
      <c r="AG1007" s="504"/>
      <c r="AH1007" s="504"/>
      <c r="AI1007" s="504"/>
    </row>
    <row r="1008" spans="1:35" s="420" customFormat="1" x14ac:dyDescent="0.2">
      <c r="A1008" s="531"/>
      <c r="P1008" s="504"/>
      <c r="Q1008" s="503"/>
      <c r="R1008" s="503"/>
      <c r="S1008" s="504"/>
      <c r="T1008" s="504"/>
      <c r="U1008" s="504"/>
      <c r="V1008" s="504"/>
      <c r="W1008" s="504"/>
      <c r="X1008" s="504"/>
      <c r="Y1008" s="504"/>
      <c r="Z1008" s="504"/>
      <c r="AA1008" s="504"/>
      <c r="AB1008" s="504"/>
      <c r="AC1008" s="504"/>
      <c r="AD1008" s="504"/>
      <c r="AE1008" s="504"/>
      <c r="AF1008" s="504"/>
      <c r="AG1008" s="504"/>
      <c r="AH1008" s="504"/>
      <c r="AI1008" s="504"/>
    </row>
    <row r="1009" spans="1:35" s="420" customFormat="1" x14ac:dyDescent="0.2">
      <c r="A1009" s="531"/>
      <c r="P1009" s="504"/>
      <c r="Q1009" s="503"/>
      <c r="R1009" s="503"/>
      <c r="S1009" s="504"/>
      <c r="T1009" s="504"/>
      <c r="U1009" s="504"/>
      <c r="V1009" s="504"/>
      <c r="W1009" s="504"/>
      <c r="X1009" s="504"/>
      <c r="Y1009" s="504"/>
      <c r="Z1009" s="504"/>
      <c r="AA1009" s="504"/>
      <c r="AB1009" s="504"/>
      <c r="AC1009" s="504"/>
      <c r="AD1009" s="504"/>
      <c r="AE1009" s="504"/>
      <c r="AF1009" s="504"/>
      <c r="AG1009" s="504"/>
      <c r="AH1009" s="504"/>
      <c r="AI1009" s="504"/>
    </row>
    <row r="1010" spans="1:35" s="420" customFormat="1" x14ac:dyDescent="0.2">
      <c r="A1010" s="531"/>
      <c r="P1010" s="504"/>
      <c r="Q1010" s="503"/>
      <c r="R1010" s="503"/>
      <c r="S1010" s="504"/>
      <c r="T1010" s="504"/>
      <c r="U1010" s="504"/>
      <c r="V1010" s="504"/>
      <c r="W1010" s="504"/>
      <c r="X1010" s="504"/>
      <c r="Y1010" s="504"/>
      <c r="Z1010" s="504"/>
      <c r="AA1010" s="504"/>
      <c r="AB1010" s="504"/>
      <c r="AC1010" s="504"/>
      <c r="AD1010" s="504"/>
      <c r="AE1010" s="504"/>
      <c r="AF1010" s="504"/>
      <c r="AG1010" s="504"/>
      <c r="AH1010" s="504"/>
      <c r="AI1010" s="504"/>
    </row>
    <row r="1011" spans="1:35" s="420" customFormat="1" x14ac:dyDescent="0.2">
      <c r="A1011" s="531"/>
      <c r="P1011" s="504"/>
      <c r="Q1011" s="503"/>
      <c r="R1011" s="503"/>
      <c r="S1011" s="504"/>
      <c r="T1011" s="504"/>
      <c r="U1011" s="504"/>
      <c r="V1011" s="504"/>
      <c r="W1011" s="504"/>
      <c r="X1011" s="504"/>
      <c r="Y1011" s="504"/>
      <c r="Z1011" s="504"/>
      <c r="AA1011" s="504"/>
      <c r="AB1011" s="504"/>
      <c r="AC1011" s="504"/>
      <c r="AD1011" s="504"/>
      <c r="AE1011" s="504"/>
      <c r="AF1011" s="504"/>
      <c r="AG1011" s="504"/>
      <c r="AH1011" s="504"/>
      <c r="AI1011" s="504"/>
    </row>
    <row r="1012" spans="1:35" s="420" customFormat="1" x14ac:dyDescent="0.2">
      <c r="A1012" s="531"/>
      <c r="P1012" s="504"/>
      <c r="Q1012" s="503"/>
      <c r="R1012" s="503"/>
      <c r="S1012" s="504"/>
      <c r="T1012" s="504"/>
      <c r="U1012" s="504"/>
      <c r="V1012" s="504"/>
      <c r="W1012" s="504"/>
      <c r="X1012" s="504"/>
      <c r="Y1012" s="504"/>
      <c r="Z1012" s="504"/>
      <c r="AA1012" s="504"/>
      <c r="AB1012" s="504"/>
      <c r="AC1012" s="504"/>
      <c r="AD1012" s="504"/>
      <c r="AE1012" s="504"/>
      <c r="AF1012" s="504"/>
      <c r="AG1012" s="504"/>
      <c r="AH1012" s="504"/>
      <c r="AI1012" s="504"/>
    </row>
    <row r="1013" spans="1:35" s="420" customFormat="1" x14ac:dyDescent="0.2">
      <c r="A1013" s="531"/>
      <c r="P1013" s="504"/>
      <c r="Q1013" s="503"/>
      <c r="R1013" s="503"/>
      <c r="S1013" s="504"/>
      <c r="T1013" s="504"/>
      <c r="U1013" s="504"/>
      <c r="V1013" s="504"/>
      <c r="W1013" s="504"/>
      <c r="X1013" s="504"/>
      <c r="Y1013" s="504"/>
      <c r="Z1013" s="504"/>
      <c r="AA1013" s="504"/>
      <c r="AB1013" s="504"/>
      <c r="AC1013" s="504"/>
      <c r="AD1013" s="504"/>
      <c r="AE1013" s="504"/>
      <c r="AF1013" s="504"/>
      <c r="AG1013" s="504"/>
      <c r="AH1013" s="504"/>
      <c r="AI1013" s="504"/>
    </row>
    <row r="1014" spans="1:35" s="420" customFormat="1" x14ac:dyDescent="0.2">
      <c r="A1014" s="531"/>
      <c r="P1014" s="504"/>
      <c r="Q1014" s="503"/>
      <c r="R1014" s="503"/>
      <c r="S1014" s="504"/>
      <c r="T1014" s="504"/>
      <c r="U1014" s="504"/>
      <c r="V1014" s="504"/>
      <c r="W1014" s="504"/>
      <c r="X1014" s="504"/>
      <c r="Y1014" s="504"/>
      <c r="Z1014" s="504"/>
      <c r="AA1014" s="504"/>
      <c r="AB1014" s="504"/>
      <c r="AC1014" s="504"/>
      <c r="AD1014" s="504"/>
      <c r="AE1014" s="504"/>
      <c r="AF1014" s="504"/>
      <c r="AG1014" s="504"/>
      <c r="AH1014" s="504"/>
      <c r="AI1014" s="504"/>
    </row>
    <row r="1015" spans="1:35" s="420" customFormat="1" x14ac:dyDescent="0.2">
      <c r="A1015" s="531"/>
      <c r="P1015" s="504"/>
      <c r="Q1015" s="503"/>
      <c r="R1015" s="503"/>
      <c r="S1015" s="504"/>
      <c r="T1015" s="504"/>
      <c r="U1015" s="504"/>
      <c r="V1015" s="504"/>
      <c r="W1015" s="504"/>
      <c r="X1015" s="504"/>
      <c r="Y1015" s="504"/>
      <c r="Z1015" s="504"/>
      <c r="AA1015" s="504"/>
      <c r="AB1015" s="504"/>
      <c r="AC1015" s="504"/>
      <c r="AD1015" s="504"/>
      <c r="AE1015" s="504"/>
      <c r="AF1015" s="504"/>
      <c r="AG1015" s="504"/>
      <c r="AH1015" s="504"/>
      <c r="AI1015" s="504"/>
    </row>
    <row r="1016" spans="1:35" s="420" customFormat="1" x14ac:dyDescent="0.2">
      <c r="A1016" s="531"/>
      <c r="P1016" s="504"/>
      <c r="Q1016" s="503"/>
      <c r="R1016" s="503"/>
      <c r="S1016" s="504"/>
      <c r="T1016" s="504"/>
      <c r="U1016" s="504"/>
      <c r="V1016" s="504"/>
      <c r="W1016" s="504"/>
      <c r="X1016" s="504"/>
      <c r="Y1016" s="504"/>
      <c r="Z1016" s="504"/>
      <c r="AA1016" s="504"/>
      <c r="AB1016" s="504"/>
      <c r="AC1016" s="504"/>
      <c r="AD1016" s="504"/>
      <c r="AE1016" s="504"/>
      <c r="AF1016" s="504"/>
      <c r="AG1016" s="504"/>
      <c r="AH1016" s="504"/>
      <c r="AI1016" s="504"/>
    </row>
    <row r="1017" spans="1:35" s="420" customFormat="1" x14ac:dyDescent="0.2">
      <c r="A1017" s="531"/>
      <c r="P1017" s="504"/>
      <c r="Q1017" s="503"/>
      <c r="R1017" s="503"/>
      <c r="S1017" s="504"/>
      <c r="T1017" s="504"/>
      <c r="U1017" s="504"/>
      <c r="V1017" s="504"/>
      <c r="W1017" s="504"/>
      <c r="X1017" s="504"/>
      <c r="Y1017" s="504"/>
      <c r="Z1017" s="504"/>
      <c r="AA1017" s="504"/>
      <c r="AB1017" s="504"/>
      <c r="AC1017" s="504"/>
      <c r="AD1017" s="504"/>
      <c r="AE1017" s="504"/>
      <c r="AF1017" s="504"/>
      <c r="AG1017" s="504"/>
      <c r="AH1017" s="504"/>
      <c r="AI1017" s="504"/>
    </row>
    <row r="1018" spans="1:35" s="420" customFormat="1" x14ac:dyDescent="0.2">
      <c r="A1018" s="531"/>
      <c r="P1018" s="504"/>
      <c r="Q1018" s="503"/>
      <c r="R1018" s="503"/>
      <c r="S1018" s="504"/>
      <c r="T1018" s="504"/>
      <c r="U1018" s="504"/>
      <c r="V1018" s="504"/>
      <c r="W1018" s="504"/>
      <c r="X1018" s="504"/>
      <c r="Y1018" s="504"/>
      <c r="Z1018" s="504"/>
      <c r="AA1018" s="504"/>
      <c r="AB1018" s="504"/>
      <c r="AC1018" s="504"/>
      <c r="AD1018" s="504"/>
      <c r="AE1018" s="504"/>
      <c r="AF1018" s="504"/>
      <c r="AG1018" s="504"/>
      <c r="AH1018" s="504"/>
      <c r="AI1018" s="504"/>
    </row>
    <row r="1019" spans="1:35" s="420" customFormat="1" x14ac:dyDescent="0.2">
      <c r="A1019" s="531"/>
      <c r="P1019" s="504"/>
      <c r="Q1019" s="503"/>
      <c r="R1019" s="503"/>
      <c r="S1019" s="504"/>
      <c r="T1019" s="504"/>
      <c r="U1019" s="504"/>
      <c r="V1019" s="504"/>
      <c r="W1019" s="504"/>
      <c r="X1019" s="504"/>
      <c r="Y1019" s="504"/>
      <c r="Z1019" s="504"/>
      <c r="AA1019" s="504"/>
      <c r="AB1019" s="504"/>
      <c r="AC1019" s="504"/>
      <c r="AD1019" s="504"/>
      <c r="AE1019" s="504"/>
      <c r="AF1019" s="504"/>
      <c r="AG1019" s="504"/>
      <c r="AH1019" s="504"/>
      <c r="AI1019" s="504"/>
    </row>
    <row r="1020" spans="1:35" s="420" customFormat="1" x14ac:dyDescent="0.2">
      <c r="A1020" s="531"/>
      <c r="P1020" s="504"/>
      <c r="Q1020" s="503"/>
      <c r="R1020" s="503"/>
      <c r="S1020" s="504"/>
      <c r="T1020" s="504"/>
      <c r="U1020" s="504"/>
      <c r="V1020" s="504"/>
      <c r="W1020" s="504"/>
      <c r="X1020" s="504"/>
      <c r="Y1020" s="504"/>
      <c r="Z1020" s="504"/>
      <c r="AA1020" s="504"/>
      <c r="AB1020" s="504"/>
      <c r="AC1020" s="504"/>
      <c r="AD1020" s="504"/>
      <c r="AE1020" s="504"/>
      <c r="AF1020" s="504"/>
      <c r="AG1020" s="504"/>
      <c r="AH1020" s="504"/>
      <c r="AI1020" s="504"/>
    </row>
    <row r="1021" spans="1:35" s="420" customFormat="1" x14ac:dyDescent="0.2">
      <c r="A1021" s="531"/>
      <c r="P1021" s="504"/>
      <c r="Q1021" s="503"/>
      <c r="R1021" s="503"/>
      <c r="S1021" s="504"/>
      <c r="T1021" s="504"/>
      <c r="U1021" s="504"/>
      <c r="V1021" s="504"/>
      <c r="W1021" s="504"/>
      <c r="X1021" s="504"/>
      <c r="Y1021" s="504"/>
      <c r="Z1021" s="504"/>
      <c r="AA1021" s="504"/>
      <c r="AB1021" s="504"/>
      <c r="AC1021" s="504"/>
      <c r="AD1021" s="504"/>
      <c r="AE1021" s="504"/>
      <c r="AF1021" s="504"/>
      <c r="AG1021" s="504"/>
      <c r="AH1021" s="504"/>
      <c r="AI1021" s="504"/>
    </row>
    <row r="1022" spans="1:35" s="420" customFormat="1" x14ac:dyDescent="0.2">
      <c r="A1022" s="531"/>
      <c r="P1022" s="504"/>
      <c r="Q1022" s="503"/>
      <c r="R1022" s="503"/>
      <c r="S1022" s="504"/>
      <c r="T1022" s="504"/>
      <c r="U1022" s="504"/>
      <c r="V1022" s="504"/>
      <c r="W1022" s="504"/>
      <c r="X1022" s="504"/>
      <c r="Y1022" s="504"/>
      <c r="Z1022" s="504"/>
      <c r="AA1022" s="504"/>
      <c r="AB1022" s="504"/>
      <c r="AC1022" s="504"/>
      <c r="AD1022" s="504"/>
      <c r="AE1022" s="504"/>
      <c r="AF1022" s="504"/>
      <c r="AG1022" s="504"/>
      <c r="AH1022" s="504"/>
      <c r="AI1022" s="504"/>
    </row>
    <row r="1023" spans="1:35" s="420" customFormat="1" x14ac:dyDescent="0.2">
      <c r="A1023" s="531"/>
      <c r="P1023" s="504"/>
      <c r="Q1023" s="503"/>
      <c r="R1023" s="503"/>
      <c r="S1023" s="504"/>
      <c r="T1023" s="504"/>
      <c r="U1023" s="504"/>
      <c r="V1023" s="504"/>
      <c r="W1023" s="504"/>
      <c r="X1023" s="504"/>
      <c r="Y1023" s="504"/>
      <c r="Z1023" s="504"/>
      <c r="AA1023" s="504"/>
      <c r="AB1023" s="504"/>
      <c r="AC1023" s="504"/>
      <c r="AD1023" s="504"/>
      <c r="AE1023" s="504"/>
      <c r="AF1023" s="504"/>
      <c r="AG1023" s="504"/>
      <c r="AH1023" s="504"/>
      <c r="AI1023" s="504"/>
    </row>
    <row r="1024" spans="1:35" s="420" customFormat="1" x14ac:dyDescent="0.2">
      <c r="A1024" s="531"/>
      <c r="P1024" s="504"/>
      <c r="Q1024" s="503"/>
      <c r="R1024" s="503"/>
      <c r="S1024" s="504"/>
      <c r="T1024" s="504"/>
      <c r="U1024" s="504"/>
      <c r="V1024" s="504"/>
      <c r="W1024" s="504"/>
      <c r="X1024" s="504"/>
      <c r="Y1024" s="504"/>
      <c r="Z1024" s="504"/>
      <c r="AA1024" s="504"/>
      <c r="AB1024" s="504"/>
      <c r="AC1024" s="504"/>
      <c r="AD1024" s="504"/>
      <c r="AE1024" s="504"/>
      <c r="AF1024" s="504"/>
      <c r="AG1024" s="504"/>
      <c r="AH1024" s="504"/>
      <c r="AI1024" s="504"/>
    </row>
    <row r="1025" spans="1:35" s="420" customFormat="1" x14ac:dyDescent="0.2">
      <c r="A1025" s="531"/>
      <c r="P1025" s="504"/>
      <c r="Q1025" s="503"/>
      <c r="R1025" s="503"/>
      <c r="S1025" s="504"/>
      <c r="T1025" s="504"/>
      <c r="U1025" s="504"/>
      <c r="V1025" s="504"/>
      <c r="W1025" s="504"/>
      <c r="X1025" s="504"/>
      <c r="Y1025" s="504"/>
      <c r="Z1025" s="504"/>
      <c r="AA1025" s="504"/>
      <c r="AB1025" s="504"/>
      <c r="AC1025" s="504"/>
      <c r="AD1025" s="504"/>
      <c r="AE1025" s="504"/>
      <c r="AF1025" s="504"/>
      <c r="AG1025" s="504"/>
      <c r="AH1025" s="504"/>
      <c r="AI1025" s="504"/>
    </row>
    <row r="1026" spans="1:35" s="420" customFormat="1" x14ac:dyDescent="0.2">
      <c r="A1026" s="531"/>
      <c r="P1026" s="504"/>
      <c r="Q1026" s="503"/>
      <c r="R1026" s="503"/>
      <c r="S1026" s="504"/>
      <c r="T1026" s="504"/>
      <c r="U1026" s="504"/>
      <c r="V1026" s="504"/>
      <c r="W1026" s="504"/>
      <c r="X1026" s="504"/>
      <c r="Y1026" s="504"/>
      <c r="Z1026" s="504"/>
      <c r="AA1026" s="504"/>
      <c r="AB1026" s="504"/>
      <c r="AC1026" s="504"/>
      <c r="AD1026" s="504"/>
      <c r="AE1026" s="504"/>
      <c r="AF1026" s="504"/>
      <c r="AG1026" s="504"/>
      <c r="AH1026" s="504"/>
      <c r="AI1026" s="504"/>
    </row>
    <row r="1027" spans="1:35" s="420" customFormat="1" x14ac:dyDescent="0.2">
      <c r="A1027" s="531"/>
      <c r="P1027" s="504"/>
      <c r="Q1027" s="503"/>
      <c r="R1027" s="503"/>
      <c r="S1027" s="504"/>
      <c r="T1027" s="504"/>
      <c r="U1027" s="504"/>
      <c r="V1027" s="504"/>
      <c r="W1027" s="504"/>
      <c r="X1027" s="504"/>
      <c r="Y1027" s="504"/>
      <c r="Z1027" s="504"/>
      <c r="AA1027" s="504"/>
      <c r="AB1027" s="504"/>
      <c r="AC1027" s="504"/>
      <c r="AD1027" s="504"/>
      <c r="AE1027" s="504"/>
      <c r="AF1027" s="504"/>
      <c r="AG1027" s="504"/>
      <c r="AH1027" s="504"/>
      <c r="AI1027" s="504"/>
    </row>
    <row r="1028" spans="1:35" s="420" customFormat="1" x14ac:dyDescent="0.2">
      <c r="A1028" s="531"/>
      <c r="P1028" s="504"/>
      <c r="Q1028" s="503"/>
      <c r="R1028" s="503"/>
      <c r="S1028" s="504"/>
      <c r="T1028" s="504"/>
      <c r="U1028" s="504"/>
      <c r="V1028" s="504"/>
      <c r="W1028" s="504"/>
      <c r="X1028" s="504"/>
      <c r="Y1028" s="504"/>
      <c r="Z1028" s="504"/>
      <c r="AA1028" s="504"/>
      <c r="AB1028" s="504"/>
      <c r="AC1028" s="504"/>
      <c r="AD1028" s="504"/>
      <c r="AE1028" s="504"/>
      <c r="AF1028" s="504"/>
      <c r="AG1028" s="504"/>
      <c r="AH1028" s="504"/>
      <c r="AI1028" s="504"/>
    </row>
    <row r="1029" spans="1:35" s="420" customFormat="1" x14ac:dyDescent="0.2">
      <c r="A1029" s="531"/>
      <c r="P1029" s="504"/>
      <c r="Q1029" s="503"/>
      <c r="R1029" s="503"/>
      <c r="S1029" s="504"/>
      <c r="T1029" s="504"/>
      <c r="U1029" s="504"/>
      <c r="V1029" s="504"/>
      <c r="W1029" s="504"/>
      <c r="X1029" s="504"/>
      <c r="Y1029" s="504"/>
      <c r="Z1029" s="504"/>
      <c r="AA1029" s="504"/>
      <c r="AB1029" s="504"/>
      <c r="AC1029" s="504"/>
      <c r="AD1029" s="504"/>
      <c r="AE1029" s="504"/>
      <c r="AF1029" s="504"/>
      <c r="AG1029" s="504"/>
      <c r="AH1029" s="504"/>
      <c r="AI1029" s="504"/>
    </row>
    <row r="1030" spans="1:35" s="420" customFormat="1" x14ac:dyDescent="0.2">
      <c r="A1030" s="531"/>
      <c r="P1030" s="504"/>
      <c r="Q1030" s="503"/>
      <c r="R1030" s="503"/>
      <c r="S1030" s="504"/>
      <c r="T1030" s="504"/>
      <c r="U1030" s="504"/>
      <c r="V1030" s="504"/>
      <c r="W1030" s="504"/>
      <c r="X1030" s="504"/>
      <c r="Y1030" s="504"/>
      <c r="Z1030" s="504"/>
      <c r="AA1030" s="504"/>
      <c r="AB1030" s="504"/>
      <c r="AC1030" s="504"/>
      <c r="AD1030" s="504"/>
      <c r="AE1030" s="504"/>
      <c r="AF1030" s="504"/>
      <c r="AG1030" s="504"/>
      <c r="AH1030" s="504"/>
      <c r="AI1030" s="504"/>
    </row>
    <row r="1031" spans="1:35" s="420" customFormat="1" x14ac:dyDescent="0.2">
      <c r="A1031" s="531"/>
      <c r="P1031" s="504"/>
      <c r="Q1031" s="503"/>
      <c r="R1031" s="503"/>
      <c r="S1031" s="504"/>
      <c r="T1031" s="504"/>
      <c r="U1031" s="504"/>
      <c r="V1031" s="504"/>
      <c r="W1031" s="504"/>
      <c r="X1031" s="504"/>
      <c r="Y1031" s="504"/>
      <c r="Z1031" s="504"/>
      <c r="AA1031" s="504"/>
      <c r="AB1031" s="504"/>
      <c r="AC1031" s="504"/>
      <c r="AD1031" s="504"/>
      <c r="AE1031" s="504"/>
      <c r="AF1031" s="504"/>
      <c r="AG1031" s="504"/>
      <c r="AH1031" s="504"/>
      <c r="AI1031" s="504"/>
    </row>
    <row r="1032" spans="1:35" s="420" customFormat="1" x14ac:dyDescent="0.2">
      <c r="A1032" s="531"/>
      <c r="P1032" s="504"/>
      <c r="Q1032" s="503"/>
      <c r="R1032" s="503"/>
      <c r="S1032" s="504"/>
      <c r="T1032" s="504"/>
      <c r="U1032" s="504"/>
      <c r="V1032" s="504"/>
      <c r="W1032" s="504"/>
      <c r="X1032" s="504"/>
      <c r="Y1032" s="504"/>
      <c r="Z1032" s="504"/>
      <c r="AA1032" s="504"/>
      <c r="AB1032" s="504"/>
      <c r="AC1032" s="504"/>
      <c r="AD1032" s="504"/>
      <c r="AE1032" s="504"/>
      <c r="AF1032" s="504"/>
      <c r="AG1032" s="504"/>
      <c r="AH1032" s="504"/>
      <c r="AI1032" s="504"/>
    </row>
    <row r="1033" spans="1:35" s="420" customFormat="1" x14ac:dyDescent="0.2">
      <c r="A1033" s="531"/>
      <c r="P1033" s="504"/>
      <c r="Q1033" s="503"/>
      <c r="R1033" s="503"/>
      <c r="S1033" s="504"/>
      <c r="T1033" s="504"/>
      <c r="U1033" s="504"/>
      <c r="V1033" s="504"/>
      <c r="W1033" s="504"/>
      <c r="X1033" s="504"/>
      <c r="Y1033" s="504"/>
      <c r="Z1033" s="504"/>
      <c r="AA1033" s="504"/>
      <c r="AB1033" s="504"/>
      <c r="AC1033" s="504"/>
      <c r="AD1033" s="504"/>
      <c r="AE1033" s="504"/>
      <c r="AF1033" s="504"/>
      <c r="AG1033" s="504"/>
      <c r="AH1033" s="504"/>
      <c r="AI1033" s="504"/>
    </row>
    <row r="1034" spans="1:35" s="420" customFormat="1" x14ac:dyDescent="0.2">
      <c r="A1034" s="531"/>
      <c r="P1034" s="504"/>
      <c r="Q1034" s="503"/>
      <c r="R1034" s="503"/>
      <c r="S1034" s="504"/>
      <c r="T1034" s="504"/>
      <c r="U1034" s="504"/>
      <c r="V1034" s="504"/>
      <c r="W1034" s="504"/>
      <c r="X1034" s="504"/>
      <c r="Y1034" s="504"/>
      <c r="Z1034" s="504"/>
      <c r="AA1034" s="504"/>
      <c r="AB1034" s="504"/>
      <c r="AC1034" s="504"/>
      <c r="AD1034" s="504"/>
      <c r="AE1034" s="504"/>
      <c r="AF1034" s="504"/>
      <c r="AG1034" s="504"/>
      <c r="AH1034" s="504"/>
      <c r="AI1034" s="504"/>
    </row>
    <row r="1035" spans="1:35" s="420" customFormat="1" x14ac:dyDescent="0.2">
      <c r="A1035" s="531"/>
      <c r="P1035" s="504"/>
      <c r="Q1035" s="503"/>
      <c r="R1035" s="503"/>
      <c r="S1035" s="504"/>
      <c r="T1035" s="504"/>
      <c r="U1035" s="504"/>
      <c r="V1035" s="504"/>
      <c r="W1035" s="504"/>
      <c r="X1035" s="504"/>
      <c r="Y1035" s="504"/>
      <c r="Z1035" s="504"/>
      <c r="AA1035" s="504"/>
      <c r="AB1035" s="504"/>
      <c r="AC1035" s="504"/>
      <c r="AD1035" s="504"/>
      <c r="AE1035" s="504"/>
      <c r="AF1035" s="504"/>
      <c r="AG1035" s="504"/>
      <c r="AH1035" s="504"/>
      <c r="AI1035" s="504"/>
    </row>
    <row r="1036" spans="1:35" s="420" customFormat="1" x14ac:dyDescent="0.2">
      <c r="A1036" s="531"/>
      <c r="P1036" s="504"/>
      <c r="Q1036" s="503"/>
      <c r="R1036" s="503"/>
      <c r="S1036" s="504"/>
      <c r="T1036" s="504"/>
      <c r="U1036" s="504"/>
      <c r="V1036" s="504"/>
      <c r="W1036" s="504"/>
      <c r="X1036" s="504"/>
      <c r="Y1036" s="504"/>
      <c r="Z1036" s="504"/>
      <c r="AA1036" s="504"/>
      <c r="AB1036" s="504"/>
      <c r="AC1036" s="504"/>
      <c r="AD1036" s="504"/>
      <c r="AE1036" s="504"/>
      <c r="AF1036" s="504"/>
      <c r="AG1036" s="504"/>
      <c r="AH1036" s="504"/>
      <c r="AI1036" s="504"/>
    </row>
    <row r="1037" spans="1:35" s="420" customFormat="1" x14ac:dyDescent="0.2">
      <c r="A1037" s="531"/>
      <c r="P1037" s="504"/>
      <c r="Q1037" s="503"/>
      <c r="R1037" s="503"/>
      <c r="S1037" s="504"/>
      <c r="T1037" s="504"/>
      <c r="U1037" s="504"/>
      <c r="V1037" s="504"/>
      <c r="W1037" s="504"/>
      <c r="X1037" s="504"/>
      <c r="Y1037" s="504"/>
      <c r="Z1037" s="504"/>
      <c r="AA1037" s="504"/>
      <c r="AB1037" s="504"/>
      <c r="AC1037" s="504"/>
      <c r="AD1037" s="504"/>
      <c r="AE1037" s="504"/>
      <c r="AF1037" s="504"/>
      <c r="AG1037" s="504"/>
      <c r="AH1037" s="504"/>
      <c r="AI1037" s="504"/>
    </row>
    <row r="1038" spans="1:35" s="420" customFormat="1" x14ac:dyDescent="0.2">
      <c r="A1038" s="531"/>
      <c r="P1038" s="504"/>
      <c r="Q1038" s="503"/>
      <c r="R1038" s="503"/>
      <c r="S1038" s="504"/>
      <c r="T1038" s="504"/>
      <c r="U1038" s="504"/>
      <c r="V1038" s="504"/>
      <c r="W1038" s="504"/>
      <c r="X1038" s="504"/>
      <c r="Y1038" s="504"/>
      <c r="Z1038" s="504"/>
      <c r="AA1038" s="504"/>
      <c r="AB1038" s="504"/>
      <c r="AC1038" s="504"/>
      <c r="AD1038" s="504"/>
      <c r="AE1038" s="504"/>
      <c r="AF1038" s="504"/>
      <c r="AG1038" s="504"/>
      <c r="AH1038" s="504"/>
      <c r="AI1038" s="504"/>
    </row>
    <row r="1039" spans="1:35" s="420" customFormat="1" x14ac:dyDescent="0.2">
      <c r="A1039" s="531"/>
      <c r="P1039" s="504"/>
      <c r="Q1039" s="503"/>
      <c r="R1039" s="503"/>
      <c r="S1039" s="504"/>
      <c r="T1039" s="504"/>
      <c r="U1039" s="504"/>
      <c r="V1039" s="504"/>
      <c r="W1039" s="504"/>
      <c r="X1039" s="504"/>
      <c r="Y1039" s="504"/>
      <c r="Z1039" s="504"/>
      <c r="AA1039" s="504"/>
      <c r="AB1039" s="504"/>
      <c r="AC1039" s="504"/>
      <c r="AD1039" s="504"/>
      <c r="AE1039" s="504"/>
      <c r="AF1039" s="504"/>
      <c r="AG1039" s="504"/>
      <c r="AH1039" s="504"/>
      <c r="AI1039" s="504"/>
    </row>
    <row r="1040" spans="1:35" s="420" customFormat="1" x14ac:dyDescent="0.2">
      <c r="A1040" s="531"/>
      <c r="P1040" s="504"/>
      <c r="Q1040" s="503"/>
      <c r="R1040" s="503"/>
      <c r="S1040" s="504"/>
      <c r="T1040" s="504"/>
      <c r="U1040" s="504"/>
      <c r="V1040" s="504"/>
      <c r="W1040" s="504"/>
      <c r="X1040" s="504"/>
      <c r="Y1040" s="504"/>
      <c r="Z1040" s="504"/>
      <c r="AA1040" s="504"/>
      <c r="AB1040" s="504"/>
      <c r="AC1040" s="504"/>
      <c r="AD1040" s="504"/>
      <c r="AE1040" s="504"/>
      <c r="AF1040" s="504"/>
      <c r="AG1040" s="504"/>
      <c r="AH1040" s="504"/>
      <c r="AI1040" s="504"/>
    </row>
    <row r="1041" spans="1:35" s="420" customFormat="1" x14ac:dyDescent="0.2">
      <c r="A1041" s="531"/>
      <c r="P1041" s="504"/>
      <c r="Q1041" s="503"/>
      <c r="R1041" s="503"/>
      <c r="S1041" s="504"/>
      <c r="T1041" s="504"/>
      <c r="U1041" s="504"/>
      <c r="V1041" s="504"/>
      <c r="W1041" s="504"/>
      <c r="X1041" s="504"/>
      <c r="Y1041" s="504"/>
      <c r="Z1041" s="504"/>
      <c r="AA1041" s="504"/>
      <c r="AB1041" s="504"/>
      <c r="AC1041" s="504"/>
      <c r="AD1041" s="504"/>
      <c r="AE1041" s="504"/>
      <c r="AF1041" s="504"/>
      <c r="AG1041" s="504"/>
      <c r="AH1041" s="504"/>
      <c r="AI1041" s="504"/>
    </row>
    <row r="1042" spans="1:35" s="420" customFormat="1" x14ac:dyDescent="0.2">
      <c r="A1042" s="531"/>
      <c r="P1042" s="504"/>
      <c r="Q1042" s="503"/>
      <c r="R1042" s="503"/>
      <c r="S1042" s="504"/>
      <c r="T1042" s="504"/>
      <c r="U1042" s="504"/>
      <c r="V1042" s="504"/>
      <c r="W1042" s="504"/>
      <c r="X1042" s="504"/>
      <c r="Y1042" s="504"/>
      <c r="Z1042" s="504"/>
      <c r="AA1042" s="504"/>
      <c r="AB1042" s="504"/>
      <c r="AC1042" s="504"/>
      <c r="AD1042" s="504"/>
      <c r="AE1042" s="504"/>
      <c r="AF1042" s="504"/>
      <c r="AG1042" s="504"/>
      <c r="AH1042" s="504"/>
      <c r="AI1042" s="504"/>
    </row>
    <row r="1043" spans="1:35" s="420" customFormat="1" x14ac:dyDescent="0.2">
      <c r="A1043" s="531"/>
      <c r="P1043" s="504"/>
      <c r="Q1043" s="503"/>
      <c r="R1043" s="503"/>
      <c r="S1043" s="504"/>
      <c r="T1043" s="504"/>
      <c r="U1043" s="504"/>
      <c r="V1043" s="504"/>
      <c r="W1043" s="504"/>
      <c r="X1043" s="504"/>
      <c r="Y1043" s="504"/>
      <c r="Z1043" s="504"/>
      <c r="AA1043" s="504"/>
      <c r="AB1043" s="504"/>
      <c r="AC1043" s="504"/>
      <c r="AD1043" s="504"/>
      <c r="AE1043" s="504"/>
      <c r="AF1043" s="504"/>
      <c r="AG1043" s="504"/>
      <c r="AH1043" s="504"/>
      <c r="AI1043" s="504"/>
    </row>
    <row r="1044" spans="1:35" s="420" customFormat="1" x14ac:dyDescent="0.2">
      <c r="A1044" s="531"/>
      <c r="P1044" s="504"/>
      <c r="Q1044" s="503"/>
      <c r="R1044" s="503"/>
      <c r="S1044" s="504"/>
      <c r="T1044" s="504"/>
      <c r="U1044" s="504"/>
      <c r="V1044" s="504"/>
      <c r="W1044" s="504"/>
      <c r="X1044" s="504"/>
      <c r="Y1044" s="504"/>
      <c r="Z1044" s="504"/>
      <c r="AA1044" s="504"/>
      <c r="AB1044" s="504"/>
      <c r="AC1044" s="504"/>
      <c r="AD1044" s="504"/>
      <c r="AE1044" s="504"/>
      <c r="AF1044" s="504"/>
      <c r="AG1044" s="504"/>
      <c r="AH1044" s="504"/>
      <c r="AI1044" s="504"/>
    </row>
    <row r="1045" spans="1:35" s="420" customFormat="1" x14ac:dyDescent="0.2">
      <c r="A1045" s="531"/>
      <c r="P1045" s="504"/>
      <c r="Q1045" s="503"/>
      <c r="R1045" s="503"/>
      <c r="S1045" s="504"/>
      <c r="T1045" s="504"/>
      <c r="U1045" s="504"/>
      <c r="V1045" s="504"/>
      <c r="W1045" s="504"/>
      <c r="X1045" s="504"/>
      <c r="Y1045" s="504"/>
      <c r="Z1045" s="504"/>
      <c r="AA1045" s="504"/>
      <c r="AB1045" s="504"/>
      <c r="AC1045" s="504"/>
      <c r="AD1045" s="504"/>
      <c r="AE1045" s="504"/>
      <c r="AF1045" s="504"/>
      <c r="AG1045" s="504"/>
      <c r="AH1045" s="504"/>
      <c r="AI1045" s="504"/>
    </row>
    <row r="1046" spans="1:35" s="420" customFormat="1" x14ac:dyDescent="0.2">
      <c r="A1046" s="531"/>
      <c r="P1046" s="504"/>
      <c r="Q1046" s="503"/>
      <c r="R1046" s="503"/>
      <c r="S1046" s="504"/>
      <c r="T1046" s="504"/>
      <c r="U1046" s="504"/>
      <c r="V1046" s="504"/>
      <c r="W1046" s="504"/>
      <c r="X1046" s="504"/>
      <c r="Y1046" s="504"/>
      <c r="Z1046" s="504"/>
      <c r="AA1046" s="504"/>
      <c r="AB1046" s="504"/>
      <c r="AC1046" s="504"/>
      <c r="AD1046" s="504"/>
      <c r="AE1046" s="504"/>
      <c r="AF1046" s="504"/>
      <c r="AG1046" s="504"/>
      <c r="AH1046" s="504"/>
      <c r="AI1046" s="504"/>
    </row>
    <row r="1047" spans="1:35" s="420" customFormat="1" x14ac:dyDescent="0.2">
      <c r="A1047" s="531"/>
      <c r="P1047" s="504"/>
      <c r="Q1047" s="503"/>
      <c r="R1047" s="503"/>
      <c r="S1047" s="504"/>
      <c r="T1047" s="504"/>
      <c r="U1047" s="504"/>
      <c r="V1047" s="504"/>
      <c r="W1047" s="504"/>
      <c r="X1047" s="504"/>
      <c r="Y1047" s="504"/>
      <c r="Z1047" s="504"/>
      <c r="AA1047" s="504"/>
      <c r="AB1047" s="504"/>
      <c r="AC1047" s="504"/>
      <c r="AD1047" s="504"/>
      <c r="AE1047" s="504"/>
      <c r="AF1047" s="504"/>
      <c r="AG1047" s="504"/>
      <c r="AH1047" s="504"/>
      <c r="AI1047" s="504"/>
    </row>
    <row r="1048" spans="1:35" s="420" customFormat="1" x14ac:dyDescent="0.2">
      <c r="A1048" s="531"/>
      <c r="P1048" s="504"/>
      <c r="Q1048" s="503"/>
      <c r="R1048" s="503"/>
      <c r="S1048" s="504"/>
      <c r="T1048" s="504"/>
      <c r="U1048" s="504"/>
      <c r="V1048" s="504"/>
      <c r="W1048" s="504"/>
      <c r="X1048" s="504"/>
      <c r="Y1048" s="504"/>
      <c r="Z1048" s="504"/>
      <c r="AA1048" s="504"/>
      <c r="AB1048" s="504"/>
      <c r="AC1048" s="504"/>
      <c r="AD1048" s="504"/>
      <c r="AE1048" s="504"/>
      <c r="AF1048" s="504"/>
      <c r="AG1048" s="504"/>
      <c r="AH1048" s="504"/>
      <c r="AI1048" s="504"/>
    </row>
    <row r="1049" spans="1:35" s="420" customFormat="1" x14ac:dyDescent="0.2">
      <c r="A1049" s="531"/>
      <c r="P1049" s="504"/>
      <c r="Q1049" s="503"/>
      <c r="R1049" s="503"/>
      <c r="S1049" s="504"/>
      <c r="T1049" s="504"/>
      <c r="U1049" s="504"/>
      <c r="V1049" s="504"/>
      <c r="W1049" s="504"/>
      <c r="X1049" s="504"/>
      <c r="Y1049" s="504"/>
      <c r="Z1049" s="504"/>
      <c r="AA1049" s="504"/>
      <c r="AB1049" s="504"/>
      <c r="AC1049" s="504"/>
      <c r="AD1049" s="504"/>
      <c r="AE1049" s="504"/>
      <c r="AF1049" s="504"/>
      <c r="AG1049" s="504"/>
      <c r="AH1049" s="504"/>
      <c r="AI1049" s="504"/>
    </row>
    <row r="1050" spans="1:35" s="420" customFormat="1" x14ac:dyDescent="0.2">
      <c r="A1050" s="531"/>
      <c r="P1050" s="504"/>
      <c r="Q1050" s="503"/>
      <c r="R1050" s="503"/>
      <c r="S1050" s="504"/>
      <c r="T1050" s="504"/>
      <c r="U1050" s="504"/>
      <c r="V1050" s="504"/>
      <c r="W1050" s="504"/>
      <c r="X1050" s="504"/>
      <c r="Y1050" s="504"/>
      <c r="Z1050" s="504"/>
      <c r="AA1050" s="504"/>
      <c r="AB1050" s="504"/>
      <c r="AC1050" s="504"/>
      <c r="AD1050" s="504"/>
      <c r="AE1050" s="504"/>
      <c r="AF1050" s="504"/>
      <c r="AG1050" s="504"/>
      <c r="AH1050" s="504"/>
      <c r="AI1050" s="504"/>
    </row>
    <row r="1051" spans="1:35" s="420" customFormat="1" x14ac:dyDescent="0.2">
      <c r="A1051" s="531"/>
      <c r="P1051" s="504"/>
      <c r="Q1051" s="503"/>
      <c r="R1051" s="503"/>
      <c r="S1051" s="504"/>
      <c r="T1051" s="504"/>
      <c r="U1051" s="504"/>
      <c r="V1051" s="504"/>
      <c r="W1051" s="504"/>
      <c r="X1051" s="504"/>
      <c r="Y1051" s="504"/>
      <c r="Z1051" s="504"/>
      <c r="AA1051" s="504"/>
      <c r="AB1051" s="504"/>
      <c r="AC1051" s="504"/>
      <c r="AD1051" s="504"/>
      <c r="AE1051" s="504"/>
      <c r="AF1051" s="504"/>
      <c r="AG1051" s="504"/>
      <c r="AH1051" s="504"/>
      <c r="AI1051" s="504"/>
    </row>
    <row r="1052" spans="1:35" s="420" customFormat="1" x14ac:dyDescent="0.2">
      <c r="A1052" s="531"/>
      <c r="P1052" s="504"/>
      <c r="Q1052" s="503"/>
      <c r="R1052" s="503"/>
      <c r="S1052" s="504"/>
      <c r="T1052" s="504"/>
      <c r="U1052" s="504"/>
      <c r="V1052" s="504"/>
      <c r="W1052" s="504"/>
      <c r="X1052" s="504"/>
      <c r="Y1052" s="504"/>
      <c r="Z1052" s="504"/>
      <c r="AA1052" s="504"/>
      <c r="AB1052" s="504"/>
      <c r="AC1052" s="504"/>
      <c r="AD1052" s="504"/>
      <c r="AE1052" s="504"/>
      <c r="AF1052" s="504"/>
      <c r="AG1052" s="504"/>
      <c r="AH1052" s="504"/>
      <c r="AI1052" s="504"/>
    </row>
    <row r="1053" spans="1:35" s="420" customFormat="1" x14ac:dyDescent="0.2">
      <c r="A1053" s="531"/>
      <c r="P1053" s="504"/>
      <c r="Q1053" s="503"/>
      <c r="R1053" s="503"/>
      <c r="S1053" s="504"/>
      <c r="T1053" s="504"/>
      <c r="U1053" s="504"/>
      <c r="V1053" s="504"/>
      <c r="W1053" s="504"/>
      <c r="X1053" s="504"/>
      <c r="Y1053" s="504"/>
      <c r="Z1053" s="504"/>
      <c r="AA1053" s="504"/>
      <c r="AB1053" s="504"/>
      <c r="AC1053" s="504"/>
      <c r="AD1053" s="504"/>
      <c r="AE1053" s="504"/>
      <c r="AF1053" s="504"/>
      <c r="AG1053" s="504"/>
      <c r="AH1053" s="504"/>
      <c r="AI1053" s="504"/>
    </row>
    <row r="1054" spans="1:35" s="420" customFormat="1" x14ac:dyDescent="0.2">
      <c r="A1054" s="531"/>
      <c r="P1054" s="504"/>
      <c r="Q1054" s="503"/>
      <c r="R1054" s="503"/>
      <c r="S1054" s="504"/>
      <c r="T1054" s="504"/>
      <c r="U1054" s="504"/>
      <c r="V1054" s="504"/>
      <c r="W1054" s="504"/>
      <c r="X1054" s="504"/>
      <c r="Y1054" s="504"/>
      <c r="Z1054" s="504"/>
      <c r="AA1054" s="504"/>
      <c r="AB1054" s="504"/>
      <c r="AC1054" s="504"/>
      <c r="AD1054" s="504"/>
      <c r="AE1054" s="504"/>
      <c r="AF1054" s="504"/>
      <c r="AG1054" s="504"/>
      <c r="AH1054" s="504"/>
      <c r="AI1054" s="504"/>
    </row>
    <row r="1055" spans="1:35" s="420" customFormat="1" x14ac:dyDescent="0.2">
      <c r="A1055" s="531"/>
      <c r="P1055" s="504"/>
      <c r="Q1055" s="503"/>
      <c r="R1055" s="503"/>
      <c r="S1055" s="504"/>
      <c r="T1055" s="504"/>
      <c r="U1055" s="504"/>
      <c r="V1055" s="504"/>
      <c r="W1055" s="504"/>
      <c r="X1055" s="504"/>
      <c r="Y1055" s="504"/>
      <c r="Z1055" s="504"/>
      <c r="AA1055" s="504"/>
      <c r="AB1055" s="504"/>
      <c r="AC1055" s="504"/>
      <c r="AD1055" s="504"/>
      <c r="AE1055" s="504"/>
      <c r="AF1055" s="504"/>
      <c r="AG1055" s="504"/>
      <c r="AH1055" s="504"/>
      <c r="AI1055" s="504"/>
    </row>
    <row r="1056" spans="1:35" s="420" customFormat="1" x14ac:dyDescent="0.2">
      <c r="A1056" s="531"/>
      <c r="P1056" s="504"/>
      <c r="Q1056" s="503"/>
      <c r="R1056" s="503"/>
      <c r="S1056" s="504"/>
      <c r="T1056" s="504"/>
      <c r="U1056" s="504"/>
      <c r="V1056" s="504"/>
      <c r="W1056" s="504"/>
      <c r="X1056" s="504"/>
      <c r="Y1056" s="504"/>
      <c r="Z1056" s="504"/>
      <c r="AA1056" s="504"/>
      <c r="AB1056" s="504"/>
      <c r="AC1056" s="504"/>
      <c r="AD1056" s="504"/>
      <c r="AE1056" s="504"/>
      <c r="AF1056" s="504"/>
      <c r="AG1056" s="504"/>
      <c r="AH1056" s="504"/>
      <c r="AI1056" s="504"/>
    </row>
    <row r="1057" spans="1:35" s="420" customFormat="1" x14ac:dyDescent="0.2">
      <c r="A1057" s="531"/>
      <c r="P1057" s="504"/>
      <c r="Q1057" s="503"/>
      <c r="R1057" s="503"/>
      <c r="S1057" s="504"/>
      <c r="T1057" s="504"/>
      <c r="U1057" s="504"/>
      <c r="V1057" s="504"/>
      <c r="W1057" s="504"/>
      <c r="X1057" s="504"/>
      <c r="Y1057" s="504"/>
      <c r="Z1057" s="504"/>
      <c r="AA1057" s="504"/>
      <c r="AB1057" s="504"/>
      <c r="AC1057" s="504"/>
      <c r="AD1057" s="504"/>
      <c r="AE1057" s="504"/>
      <c r="AF1057" s="504"/>
      <c r="AG1057" s="504"/>
      <c r="AH1057" s="504"/>
      <c r="AI1057" s="504"/>
    </row>
    <row r="1058" spans="1:35" s="420" customFormat="1" x14ac:dyDescent="0.2">
      <c r="A1058" s="531"/>
      <c r="P1058" s="504"/>
      <c r="Q1058" s="503"/>
      <c r="R1058" s="503"/>
      <c r="S1058" s="504"/>
      <c r="T1058" s="504"/>
      <c r="U1058" s="504"/>
      <c r="V1058" s="504"/>
      <c r="W1058" s="504"/>
      <c r="X1058" s="504"/>
      <c r="Y1058" s="504"/>
      <c r="Z1058" s="504"/>
      <c r="AA1058" s="504"/>
      <c r="AB1058" s="504"/>
      <c r="AC1058" s="504"/>
      <c r="AD1058" s="504"/>
      <c r="AE1058" s="504"/>
      <c r="AF1058" s="504"/>
      <c r="AG1058" s="504"/>
      <c r="AH1058" s="504"/>
      <c r="AI1058" s="504"/>
    </row>
    <row r="1059" spans="1:35" s="420" customFormat="1" x14ac:dyDescent="0.2">
      <c r="A1059" s="531"/>
      <c r="P1059" s="504"/>
      <c r="Q1059" s="503"/>
      <c r="R1059" s="503"/>
      <c r="S1059" s="504"/>
      <c r="T1059" s="504"/>
      <c r="U1059" s="504"/>
      <c r="V1059" s="504"/>
      <c r="W1059" s="504"/>
      <c r="X1059" s="504"/>
      <c r="Y1059" s="504"/>
      <c r="Z1059" s="504"/>
      <c r="AA1059" s="504"/>
      <c r="AB1059" s="504"/>
      <c r="AC1059" s="504"/>
      <c r="AD1059" s="504"/>
      <c r="AE1059" s="504"/>
      <c r="AF1059" s="504"/>
      <c r="AG1059" s="504"/>
      <c r="AH1059" s="504"/>
      <c r="AI1059" s="504"/>
    </row>
    <row r="1060" spans="1:35" s="420" customFormat="1" x14ac:dyDescent="0.2">
      <c r="A1060" s="531"/>
      <c r="P1060" s="504"/>
      <c r="Q1060" s="503"/>
      <c r="R1060" s="503"/>
      <c r="S1060" s="504"/>
      <c r="T1060" s="504"/>
      <c r="U1060" s="504"/>
      <c r="V1060" s="504"/>
      <c r="W1060" s="504"/>
      <c r="X1060" s="504"/>
      <c r="Y1060" s="504"/>
      <c r="Z1060" s="504"/>
      <c r="AA1060" s="504"/>
      <c r="AB1060" s="504"/>
      <c r="AC1060" s="504"/>
      <c r="AD1060" s="504"/>
      <c r="AE1060" s="504"/>
      <c r="AF1060" s="504"/>
      <c r="AG1060" s="504"/>
      <c r="AH1060" s="504"/>
      <c r="AI1060" s="504"/>
    </row>
    <row r="1061" spans="1:35" s="420" customFormat="1" x14ac:dyDescent="0.2">
      <c r="A1061" s="531"/>
      <c r="P1061" s="504"/>
      <c r="Q1061" s="503"/>
      <c r="R1061" s="503"/>
      <c r="S1061" s="504"/>
      <c r="T1061" s="504"/>
      <c r="U1061" s="504"/>
      <c r="V1061" s="504"/>
      <c r="W1061" s="504"/>
      <c r="X1061" s="504"/>
      <c r="Y1061" s="504"/>
      <c r="Z1061" s="504"/>
      <c r="AA1061" s="504"/>
      <c r="AB1061" s="504"/>
      <c r="AC1061" s="504"/>
      <c r="AD1061" s="504"/>
      <c r="AE1061" s="504"/>
      <c r="AF1061" s="504"/>
      <c r="AG1061" s="504"/>
      <c r="AH1061" s="504"/>
      <c r="AI1061" s="504"/>
    </row>
    <row r="1062" spans="1:35" s="420" customFormat="1" x14ac:dyDescent="0.2">
      <c r="A1062" s="531"/>
      <c r="P1062" s="504"/>
      <c r="Q1062" s="503"/>
      <c r="R1062" s="503"/>
      <c r="S1062" s="504"/>
      <c r="T1062" s="504"/>
      <c r="U1062" s="504"/>
      <c r="V1062" s="504"/>
      <c r="W1062" s="504"/>
      <c r="X1062" s="504"/>
      <c r="Y1062" s="504"/>
      <c r="Z1062" s="504"/>
      <c r="AA1062" s="504"/>
      <c r="AB1062" s="504"/>
      <c r="AC1062" s="504"/>
      <c r="AD1062" s="504"/>
      <c r="AE1062" s="504"/>
      <c r="AF1062" s="504"/>
      <c r="AG1062" s="504"/>
      <c r="AH1062" s="504"/>
      <c r="AI1062" s="504"/>
    </row>
    <row r="1063" spans="1:35" s="420" customFormat="1" x14ac:dyDescent="0.2">
      <c r="A1063" s="531"/>
      <c r="P1063" s="504"/>
      <c r="Q1063" s="503"/>
      <c r="R1063" s="503"/>
      <c r="S1063" s="504"/>
      <c r="T1063" s="504"/>
      <c r="U1063" s="504"/>
      <c r="V1063" s="504"/>
      <c r="W1063" s="504"/>
      <c r="X1063" s="504"/>
      <c r="Y1063" s="504"/>
      <c r="Z1063" s="504"/>
      <c r="AA1063" s="504"/>
      <c r="AB1063" s="504"/>
      <c r="AC1063" s="504"/>
      <c r="AD1063" s="504"/>
      <c r="AE1063" s="504"/>
      <c r="AF1063" s="504"/>
      <c r="AG1063" s="504"/>
      <c r="AH1063" s="504"/>
      <c r="AI1063" s="504"/>
    </row>
    <row r="1064" spans="1:35" s="420" customFormat="1" x14ac:dyDescent="0.2">
      <c r="A1064" s="531"/>
      <c r="P1064" s="504"/>
      <c r="Q1064" s="503"/>
      <c r="R1064" s="503"/>
      <c r="S1064" s="504"/>
      <c r="T1064" s="504"/>
      <c r="U1064" s="504"/>
      <c r="V1064" s="504"/>
      <c r="W1064" s="504"/>
      <c r="X1064" s="504"/>
      <c r="Y1064" s="504"/>
      <c r="Z1064" s="504"/>
      <c r="AA1064" s="504"/>
      <c r="AB1064" s="504"/>
      <c r="AC1064" s="504"/>
      <c r="AD1064" s="504"/>
      <c r="AE1064" s="504"/>
      <c r="AF1064" s="504"/>
      <c r="AG1064" s="504"/>
      <c r="AH1064" s="504"/>
      <c r="AI1064" s="504"/>
    </row>
    <row r="1065" spans="1:35" s="420" customFormat="1" x14ac:dyDescent="0.2">
      <c r="A1065" s="531"/>
      <c r="P1065" s="504"/>
      <c r="Q1065" s="503"/>
      <c r="R1065" s="503"/>
      <c r="S1065" s="504"/>
      <c r="T1065" s="504"/>
      <c r="U1065" s="504"/>
      <c r="V1065" s="504"/>
      <c r="W1065" s="504"/>
      <c r="X1065" s="504"/>
      <c r="Y1065" s="504"/>
      <c r="Z1065" s="504"/>
      <c r="AA1065" s="504"/>
      <c r="AB1065" s="504"/>
      <c r="AC1065" s="504"/>
      <c r="AD1065" s="504"/>
      <c r="AE1065" s="504"/>
      <c r="AF1065" s="504"/>
      <c r="AG1065" s="504"/>
      <c r="AH1065" s="504"/>
      <c r="AI1065" s="504"/>
    </row>
    <row r="1066" spans="1:35" s="420" customFormat="1" x14ac:dyDescent="0.2">
      <c r="A1066" s="531"/>
      <c r="P1066" s="504"/>
      <c r="Q1066" s="503"/>
      <c r="R1066" s="503"/>
      <c r="S1066" s="504"/>
      <c r="T1066" s="504"/>
      <c r="U1066" s="504"/>
      <c r="V1066" s="504"/>
      <c r="W1066" s="504"/>
      <c r="X1066" s="504"/>
      <c r="Y1066" s="504"/>
      <c r="Z1066" s="504"/>
      <c r="AA1066" s="504"/>
      <c r="AB1066" s="504"/>
      <c r="AC1066" s="504"/>
      <c r="AD1066" s="504"/>
      <c r="AE1066" s="504"/>
      <c r="AF1066" s="504"/>
      <c r="AG1066" s="504"/>
      <c r="AH1066" s="504"/>
      <c r="AI1066" s="504"/>
    </row>
    <row r="1067" spans="1:35" s="420" customFormat="1" x14ac:dyDescent="0.2">
      <c r="A1067" s="531"/>
      <c r="P1067" s="504"/>
      <c r="Q1067" s="503"/>
      <c r="R1067" s="503"/>
      <c r="S1067" s="504"/>
      <c r="T1067" s="504"/>
      <c r="U1067" s="504"/>
      <c r="V1067" s="504"/>
      <c r="W1067" s="504"/>
      <c r="X1067" s="504"/>
      <c r="Y1067" s="504"/>
      <c r="Z1067" s="504"/>
      <c r="AA1067" s="504"/>
      <c r="AB1067" s="504"/>
      <c r="AC1067" s="504"/>
      <c r="AD1067" s="504"/>
      <c r="AE1067" s="504"/>
      <c r="AF1067" s="504"/>
      <c r="AG1067" s="504"/>
      <c r="AH1067" s="504"/>
      <c r="AI1067" s="504"/>
    </row>
    <row r="1068" spans="1:35" s="420" customFormat="1" x14ac:dyDescent="0.2">
      <c r="A1068" s="531"/>
      <c r="P1068" s="504"/>
      <c r="Q1068" s="503"/>
      <c r="R1068" s="503"/>
      <c r="S1068" s="504"/>
      <c r="T1068" s="504"/>
      <c r="U1068" s="504"/>
      <c r="V1068" s="504"/>
      <c r="W1068" s="504"/>
      <c r="X1068" s="504"/>
      <c r="Y1068" s="504"/>
      <c r="Z1068" s="504"/>
      <c r="AA1068" s="504"/>
      <c r="AB1068" s="504"/>
      <c r="AC1068" s="504"/>
      <c r="AD1068" s="504"/>
      <c r="AE1068" s="504"/>
      <c r="AF1068" s="504"/>
      <c r="AG1068" s="504"/>
      <c r="AH1068" s="504"/>
      <c r="AI1068" s="504"/>
    </row>
    <row r="1069" spans="1:35" s="420" customFormat="1" x14ac:dyDescent="0.2">
      <c r="A1069" s="531"/>
      <c r="P1069" s="504"/>
      <c r="Q1069" s="503"/>
      <c r="R1069" s="503"/>
      <c r="S1069" s="504"/>
      <c r="T1069" s="504"/>
      <c r="U1069" s="504"/>
      <c r="V1069" s="504"/>
      <c r="W1069" s="504"/>
      <c r="X1069" s="504"/>
      <c r="Y1069" s="504"/>
      <c r="Z1069" s="504"/>
      <c r="AA1069" s="504"/>
      <c r="AB1069" s="504"/>
      <c r="AC1069" s="504"/>
      <c r="AD1069" s="504"/>
      <c r="AE1069" s="504"/>
      <c r="AF1069" s="504"/>
      <c r="AG1069" s="504"/>
      <c r="AH1069" s="504"/>
      <c r="AI1069" s="504"/>
    </row>
    <row r="1070" spans="1:35" s="420" customFormat="1" x14ac:dyDescent="0.2">
      <c r="A1070" s="531"/>
      <c r="P1070" s="504"/>
      <c r="Q1070" s="503"/>
      <c r="R1070" s="503"/>
      <c r="S1070" s="504"/>
      <c r="T1070" s="504"/>
      <c r="U1070" s="504"/>
      <c r="V1070" s="504"/>
      <c r="W1070" s="504"/>
      <c r="X1070" s="504"/>
      <c r="Y1070" s="504"/>
      <c r="Z1070" s="504"/>
      <c r="AA1070" s="504"/>
      <c r="AB1070" s="504"/>
      <c r="AC1070" s="504"/>
      <c r="AD1070" s="504"/>
      <c r="AE1070" s="504"/>
      <c r="AF1070" s="504"/>
      <c r="AG1070" s="504"/>
      <c r="AH1070" s="504"/>
      <c r="AI1070" s="504"/>
    </row>
    <row r="1071" spans="1:35" s="420" customFormat="1" x14ac:dyDescent="0.2">
      <c r="A1071" s="531"/>
      <c r="P1071" s="504"/>
      <c r="Q1071" s="503"/>
      <c r="R1071" s="503"/>
      <c r="S1071" s="504"/>
      <c r="T1071" s="504"/>
      <c r="U1071" s="504"/>
      <c r="V1071" s="504"/>
      <c r="W1071" s="504"/>
      <c r="X1071" s="504"/>
      <c r="Y1071" s="504"/>
      <c r="Z1071" s="504"/>
      <c r="AA1071" s="504"/>
      <c r="AB1071" s="504"/>
      <c r="AC1071" s="504"/>
      <c r="AD1071" s="504"/>
      <c r="AE1071" s="504"/>
      <c r="AF1071" s="504"/>
      <c r="AG1071" s="504"/>
      <c r="AH1071" s="504"/>
      <c r="AI1071" s="504"/>
    </row>
    <row r="1072" spans="1:35" s="420" customFormat="1" x14ac:dyDescent="0.2">
      <c r="A1072" s="531"/>
      <c r="P1072" s="504"/>
      <c r="Q1072" s="503"/>
      <c r="R1072" s="503"/>
      <c r="S1072" s="504"/>
      <c r="T1072" s="504"/>
      <c r="U1072" s="504"/>
      <c r="V1072" s="504"/>
      <c r="W1072" s="504"/>
      <c r="X1072" s="504"/>
      <c r="Y1072" s="504"/>
      <c r="Z1072" s="504"/>
      <c r="AA1072" s="504"/>
      <c r="AB1072" s="504"/>
      <c r="AC1072" s="504"/>
      <c r="AD1072" s="504"/>
      <c r="AE1072" s="504"/>
      <c r="AF1072" s="504"/>
      <c r="AG1072" s="504"/>
      <c r="AH1072" s="504"/>
      <c r="AI1072" s="504"/>
    </row>
    <row r="1073" spans="1:35" s="420" customFormat="1" x14ac:dyDescent="0.2">
      <c r="A1073" s="531"/>
      <c r="P1073" s="504"/>
      <c r="Q1073" s="503"/>
      <c r="R1073" s="503"/>
      <c r="S1073" s="504"/>
      <c r="T1073" s="504"/>
      <c r="U1073" s="504"/>
      <c r="V1073" s="504"/>
      <c r="W1073" s="504"/>
      <c r="X1073" s="504"/>
      <c r="Y1073" s="504"/>
      <c r="Z1073" s="504"/>
      <c r="AA1073" s="504"/>
      <c r="AB1073" s="504"/>
      <c r="AC1073" s="504"/>
      <c r="AD1073" s="504"/>
      <c r="AE1073" s="504"/>
      <c r="AF1073" s="504"/>
      <c r="AG1073" s="504"/>
      <c r="AH1073" s="504"/>
      <c r="AI1073" s="504"/>
    </row>
    <row r="1074" spans="1:35" s="420" customFormat="1" x14ac:dyDescent="0.2">
      <c r="A1074" s="531"/>
      <c r="P1074" s="504"/>
      <c r="Q1074" s="503"/>
      <c r="R1074" s="503"/>
      <c r="S1074" s="504"/>
      <c r="T1074" s="504"/>
      <c r="U1074" s="504"/>
      <c r="V1074" s="504"/>
      <c r="W1074" s="504"/>
      <c r="X1074" s="504"/>
      <c r="Y1074" s="504"/>
      <c r="Z1074" s="504"/>
      <c r="AA1074" s="504"/>
      <c r="AB1074" s="504"/>
      <c r="AC1074" s="504"/>
      <c r="AD1074" s="504"/>
      <c r="AE1074" s="504"/>
      <c r="AF1074" s="504"/>
      <c r="AG1074" s="504"/>
      <c r="AH1074" s="504"/>
      <c r="AI1074" s="504"/>
    </row>
    <row r="1075" spans="1:35" s="420" customFormat="1" x14ac:dyDescent="0.2">
      <c r="A1075" s="531"/>
      <c r="P1075" s="504"/>
      <c r="Q1075" s="503"/>
      <c r="R1075" s="503"/>
      <c r="S1075" s="504"/>
      <c r="T1075" s="504"/>
      <c r="U1075" s="504"/>
      <c r="V1075" s="504"/>
      <c r="W1075" s="504"/>
      <c r="X1075" s="504"/>
      <c r="Y1075" s="504"/>
      <c r="Z1075" s="504"/>
      <c r="AA1075" s="504"/>
      <c r="AB1075" s="504"/>
      <c r="AC1075" s="504"/>
      <c r="AD1075" s="504"/>
      <c r="AE1075" s="504"/>
      <c r="AF1075" s="504"/>
      <c r="AG1075" s="504"/>
      <c r="AH1075" s="504"/>
      <c r="AI1075" s="504"/>
    </row>
    <row r="1076" spans="1:35" s="420" customFormat="1" x14ac:dyDescent="0.2">
      <c r="A1076" s="531"/>
      <c r="P1076" s="504"/>
      <c r="Q1076" s="503"/>
      <c r="R1076" s="503"/>
      <c r="S1076" s="504"/>
      <c r="T1076" s="504"/>
      <c r="U1076" s="504"/>
      <c r="V1076" s="504"/>
      <c r="W1076" s="504"/>
      <c r="X1076" s="504"/>
      <c r="Y1076" s="504"/>
      <c r="Z1076" s="504"/>
      <c r="AA1076" s="504"/>
      <c r="AB1076" s="504"/>
      <c r="AC1076" s="504"/>
      <c r="AD1076" s="504"/>
      <c r="AE1076" s="504"/>
      <c r="AF1076" s="504"/>
      <c r="AG1076" s="504"/>
      <c r="AH1076" s="504"/>
      <c r="AI1076" s="504"/>
    </row>
    <row r="1077" spans="1:35" s="420" customFormat="1" x14ac:dyDescent="0.2">
      <c r="A1077" s="531"/>
      <c r="P1077" s="504"/>
      <c r="Q1077" s="503"/>
      <c r="R1077" s="503"/>
      <c r="S1077" s="504"/>
      <c r="T1077" s="504"/>
      <c r="U1077" s="504"/>
      <c r="V1077" s="504"/>
      <c r="W1077" s="504"/>
      <c r="X1077" s="504"/>
      <c r="Y1077" s="504"/>
      <c r="Z1077" s="504"/>
      <c r="AA1077" s="504"/>
      <c r="AB1077" s="504"/>
      <c r="AC1077" s="504"/>
      <c r="AD1077" s="504"/>
      <c r="AE1077" s="504"/>
      <c r="AF1077" s="504"/>
      <c r="AG1077" s="504"/>
      <c r="AH1077" s="504"/>
      <c r="AI1077" s="504"/>
    </row>
    <row r="1078" spans="1:35" s="420" customFormat="1" x14ac:dyDescent="0.2">
      <c r="A1078" s="531"/>
      <c r="P1078" s="504"/>
      <c r="Q1078" s="503"/>
      <c r="R1078" s="503"/>
      <c r="S1078" s="504"/>
      <c r="T1078" s="504"/>
      <c r="U1078" s="504"/>
      <c r="V1078" s="504"/>
      <c r="W1078" s="504"/>
      <c r="X1078" s="504"/>
      <c r="Y1078" s="504"/>
      <c r="Z1078" s="504"/>
      <c r="AA1078" s="504"/>
      <c r="AB1078" s="504"/>
      <c r="AC1078" s="504"/>
      <c r="AD1078" s="504"/>
      <c r="AE1078" s="504"/>
      <c r="AF1078" s="504"/>
      <c r="AG1078" s="504"/>
      <c r="AH1078" s="504"/>
      <c r="AI1078" s="504"/>
    </row>
    <row r="1079" spans="1:35" s="420" customFormat="1" x14ac:dyDescent="0.2">
      <c r="A1079" s="531"/>
      <c r="P1079" s="504"/>
      <c r="Q1079" s="503"/>
      <c r="R1079" s="503"/>
      <c r="S1079" s="504"/>
      <c r="T1079" s="504"/>
      <c r="U1079" s="504"/>
      <c r="V1079" s="504"/>
      <c r="W1079" s="504"/>
      <c r="X1079" s="504"/>
      <c r="Y1079" s="504"/>
      <c r="Z1079" s="504"/>
      <c r="AA1079" s="504"/>
      <c r="AB1079" s="504"/>
      <c r="AC1079" s="504"/>
      <c r="AD1079" s="504"/>
      <c r="AE1079" s="504"/>
      <c r="AF1079" s="504"/>
      <c r="AG1079" s="504"/>
      <c r="AH1079" s="504"/>
      <c r="AI1079" s="504"/>
    </row>
    <row r="1080" spans="1:35" s="420" customFormat="1" x14ac:dyDescent="0.2">
      <c r="A1080" s="531"/>
      <c r="P1080" s="504"/>
      <c r="Q1080" s="503"/>
      <c r="R1080" s="503"/>
      <c r="S1080" s="504"/>
      <c r="T1080" s="504"/>
      <c r="U1080" s="504"/>
      <c r="V1080" s="504"/>
      <c r="W1080" s="504"/>
      <c r="X1080" s="504"/>
      <c r="Y1080" s="504"/>
      <c r="Z1080" s="504"/>
      <c r="AA1080" s="504"/>
      <c r="AB1080" s="504"/>
      <c r="AC1080" s="504"/>
      <c r="AD1080" s="504"/>
      <c r="AE1080" s="504"/>
      <c r="AF1080" s="504"/>
      <c r="AG1080" s="504"/>
      <c r="AH1080" s="504"/>
      <c r="AI1080" s="504"/>
    </row>
    <row r="1081" spans="1:35" s="420" customFormat="1" x14ac:dyDescent="0.2">
      <c r="A1081" s="531"/>
      <c r="P1081" s="504"/>
      <c r="Q1081" s="503"/>
      <c r="R1081" s="503"/>
      <c r="S1081" s="504"/>
      <c r="T1081" s="504"/>
      <c r="U1081" s="504"/>
      <c r="V1081" s="504"/>
      <c r="W1081" s="504"/>
      <c r="X1081" s="504"/>
      <c r="Y1081" s="504"/>
      <c r="Z1081" s="504"/>
      <c r="AA1081" s="504"/>
      <c r="AB1081" s="504"/>
      <c r="AC1081" s="504"/>
      <c r="AD1081" s="504"/>
      <c r="AE1081" s="504"/>
      <c r="AF1081" s="504"/>
      <c r="AG1081" s="504"/>
      <c r="AH1081" s="504"/>
      <c r="AI1081" s="504"/>
    </row>
    <row r="1082" spans="1:35" s="420" customFormat="1" x14ac:dyDescent="0.2">
      <c r="A1082" s="531"/>
      <c r="P1082" s="504"/>
      <c r="Q1082" s="503"/>
      <c r="R1082" s="503"/>
      <c r="S1082" s="504"/>
      <c r="T1082" s="504"/>
      <c r="U1082" s="504"/>
      <c r="V1082" s="504"/>
      <c r="W1082" s="504"/>
      <c r="X1082" s="504"/>
      <c r="Y1082" s="504"/>
      <c r="Z1082" s="504"/>
      <c r="AA1082" s="504"/>
      <c r="AB1082" s="504"/>
      <c r="AC1082" s="504"/>
      <c r="AD1082" s="504"/>
      <c r="AE1082" s="504"/>
      <c r="AF1082" s="504"/>
      <c r="AG1082" s="504"/>
      <c r="AH1082" s="504"/>
      <c r="AI1082" s="504"/>
    </row>
    <row r="1083" spans="1:35" s="420" customFormat="1" x14ac:dyDescent="0.2">
      <c r="A1083" s="531"/>
      <c r="P1083" s="504"/>
      <c r="Q1083" s="503"/>
      <c r="R1083" s="503"/>
      <c r="S1083" s="504"/>
      <c r="T1083" s="504"/>
      <c r="U1083" s="504"/>
      <c r="V1083" s="504"/>
      <c r="W1083" s="504"/>
      <c r="X1083" s="504"/>
      <c r="Y1083" s="504"/>
      <c r="Z1083" s="504"/>
      <c r="AA1083" s="504"/>
      <c r="AB1083" s="504"/>
      <c r="AC1083" s="504"/>
      <c r="AD1083" s="504"/>
      <c r="AE1083" s="504"/>
      <c r="AF1083" s="504"/>
      <c r="AG1083" s="504"/>
      <c r="AH1083" s="504"/>
      <c r="AI1083" s="504"/>
    </row>
    <row r="1084" spans="1:35" s="420" customFormat="1" x14ac:dyDescent="0.2">
      <c r="A1084" s="531"/>
      <c r="P1084" s="504"/>
      <c r="Q1084" s="503"/>
      <c r="R1084" s="503"/>
      <c r="S1084" s="504"/>
      <c r="T1084" s="504"/>
      <c r="U1084" s="504"/>
      <c r="V1084" s="504"/>
      <c r="W1084" s="504"/>
      <c r="X1084" s="504"/>
      <c r="Y1084" s="504"/>
      <c r="Z1084" s="504"/>
      <c r="AA1084" s="504"/>
      <c r="AB1084" s="504"/>
      <c r="AC1084" s="504"/>
      <c r="AD1084" s="504"/>
      <c r="AE1084" s="504"/>
      <c r="AF1084" s="504"/>
      <c r="AG1084" s="504"/>
      <c r="AH1084" s="504"/>
      <c r="AI1084" s="504"/>
    </row>
    <row r="1085" spans="1:35" s="420" customFormat="1" x14ac:dyDescent="0.2">
      <c r="A1085" s="531"/>
      <c r="P1085" s="504"/>
      <c r="Q1085" s="503"/>
      <c r="R1085" s="503"/>
      <c r="S1085" s="504"/>
      <c r="T1085" s="504"/>
      <c r="U1085" s="504"/>
      <c r="V1085" s="504"/>
      <c r="W1085" s="504"/>
      <c r="X1085" s="504"/>
      <c r="Y1085" s="504"/>
      <c r="Z1085" s="504"/>
      <c r="AA1085" s="504"/>
      <c r="AB1085" s="504"/>
      <c r="AC1085" s="504"/>
      <c r="AD1085" s="504"/>
      <c r="AE1085" s="504"/>
      <c r="AF1085" s="504"/>
      <c r="AG1085" s="504"/>
      <c r="AH1085" s="504"/>
      <c r="AI1085" s="504"/>
    </row>
    <row r="1086" spans="1:35" s="420" customFormat="1" x14ac:dyDescent="0.2">
      <c r="A1086" s="531"/>
      <c r="P1086" s="504"/>
      <c r="Q1086" s="503"/>
      <c r="R1086" s="503"/>
      <c r="S1086" s="504"/>
      <c r="T1086" s="504"/>
      <c r="U1086" s="504"/>
      <c r="V1086" s="504"/>
      <c r="W1086" s="504"/>
      <c r="X1086" s="504"/>
      <c r="Y1086" s="504"/>
      <c r="Z1086" s="504"/>
      <c r="AA1086" s="504"/>
      <c r="AB1086" s="504"/>
      <c r="AC1086" s="504"/>
      <c r="AD1086" s="504"/>
      <c r="AE1086" s="504"/>
      <c r="AF1086" s="504"/>
      <c r="AG1086" s="504"/>
      <c r="AH1086" s="504"/>
      <c r="AI1086" s="504"/>
    </row>
    <row r="1087" spans="1:35" s="420" customFormat="1" x14ac:dyDescent="0.2">
      <c r="A1087" s="531"/>
      <c r="P1087" s="504"/>
      <c r="Q1087" s="503"/>
      <c r="R1087" s="503"/>
      <c r="S1087" s="504"/>
      <c r="T1087" s="504"/>
      <c r="U1087" s="504"/>
      <c r="V1087" s="504"/>
      <c r="W1087" s="504"/>
      <c r="X1087" s="504"/>
      <c r="Y1087" s="504"/>
      <c r="Z1087" s="504"/>
      <c r="AA1087" s="504"/>
      <c r="AB1087" s="504"/>
      <c r="AC1087" s="504"/>
      <c r="AD1087" s="504"/>
      <c r="AE1087" s="504"/>
      <c r="AF1087" s="504"/>
      <c r="AG1087" s="504"/>
      <c r="AH1087" s="504"/>
      <c r="AI1087" s="504"/>
    </row>
    <row r="1088" spans="1:35" s="420" customFormat="1" x14ac:dyDescent="0.2">
      <c r="A1088" s="531"/>
      <c r="P1088" s="504"/>
      <c r="Q1088" s="503"/>
      <c r="R1088" s="503"/>
      <c r="S1088" s="504"/>
      <c r="T1088" s="504"/>
      <c r="U1088" s="504"/>
      <c r="V1088" s="504"/>
      <c r="W1088" s="504"/>
      <c r="X1088" s="504"/>
      <c r="Y1088" s="504"/>
      <c r="Z1088" s="504"/>
      <c r="AA1088" s="504"/>
      <c r="AB1088" s="504"/>
      <c r="AC1088" s="504"/>
      <c r="AD1088" s="504"/>
      <c r="AE1088" s="504"/>
      <c r="AF1088" s="504"/>
      <c r="AG1088" s="504"/>
      <c r="AH1088" s="504"/>
      <c r="AI1088" s="504"/>
    </row>
    <row r="1089" spans="1:35" s="420" customFormat="1" x14ac:dyDescent="0.2">
      <c r="A1089" s="531"/>
      <c r="P1089" s="504"/>
      <c r="Q1089" s="503"/>
      <c r="R1089" s="503"/>
      <c r="S1089" s="504"/>
      <c r="T1089" s="504"/>
      <c r="U1089" s="504"/>
      <c r="V1089" s="504"/>
      <c r="W1089" s="504"/>
      <c r="X1089" s="504"/>
      <c r="Y1089" s="504"/>
      <c r="Z1089" s="504"/>
      <c r="AA1089" s="504"/>
      <c r="AB1089" s="504"/>
      <c r="AC1089" s="504"/>
      <c r="AD1089" s="504"/>
      <c r="AE1089" s="504"/>
      <c r="AF1089" s="504"/>
      <c r="AG1089" s="504"/>
      <c r="AH1089" s="504"/>
      <c r="AI1089" s="504"/>
    </row>
    <row r="1090" spans="1:35" s="420" customFormat="1" x14ac:dyDescent="0.2">
      <c r="A1090" s="531"/>
      <c r="P1090" s="504"/>
      <c r="Q1090" s="503"/>
      <c r="R1090" s="503"/>
      <c r="S1090" s="504"/>
      <c r="T1090" s="504"/>
      <c r="U1090" s="504"/>
      <c r="V1090" s="504"/>
      <c r="W1090" s="504"/>
      <c r="X1090" s="504"/>
      <c r="Y1090" s="504"/>
      <c r="Z1090" s="504"/>
      <c r="AA1090" s="504"/>
      <c r="AB1090" s="504"/>
      <c r="AC1090" s="504"/>
      <c r="AD1090" s="504"/>
      <c r="AE1090" s="504"/>
      <c r="AF1090" s="504"/>
      <c r="AG1090" s="504"/>
      <c r="AH1090" s="504"/>
      <c r="AI1090" s="504"/>
    </row>
    <row r="1091" spans="1:35" s="420" customFormat="1" x14ac:dyDescent="0.2">
      <c r="A1091" s="531"/>
      <c r="P1091" s="504"/>
      <c r="Q1091" s="503"/>
      <c r="R1091" s="503"/>
      <c r="S1091" s="504"/>
      <c r="T1091" s="504"/>
      <c r="U1091" s="504"/>
      <c r="V1091" s="504"/>
      <c r="W1091" s="504"/>
      <c r="X1091" s="504"/>
      <c r="Y1091" s="504"/>
      <c r="Z1091" s="504"/>
      <c r="AA1091" s="504"/>
      <c r="AB1091" s="504"/>
      <c r="AC1091" s="504"/>
      <c r="AD1091" s="504"/>
      <c r="AE1091" s="504"/>
      <c r="AF1091" s="504"/>
      <c r="AG1091" s="504"/>
      <c r="AH1091" s="504"/>
      <c r="AI1091" s="504"/>
    </row>
    <row r="1092" spans="1:35" s="420" customFormat="1" x14ac:dyDescent="0.2">
      <c r="A1092" s="531"/>
      <c r="P1092" s="504"/>
      <c r="Q1092" s="503"/>
      <c r="R1092" s="503"/>
      <c r="S1092" s="504"/>
      <c r="T1092" s="504"/>
      <c r="U1092" s="504"/>
      <c r="V1092" s="504"/>
      <c r="W1092" s="504"/>
      <c r="X1092" s="504"/>
      <c r="Y1092" s="504"/>
      <c r="Z1092" s="504"/>
      <c r="AA1092" s="504"/>
      <c r="AB1092" s="504"/>
      <c r="AC1092" s="504"/>
      <c r="AD1092" s="504"/>
      <c r="AE1092" s="504"/>
      <c r="AF1092" s="504"/>
      <c r="AG1092" s="504"/>
      <c r="AH1092" s="504"/>
      <c r="AI1092" s="504"/>
    </row>
    <row r="1093" spans="1:35" s="420" customFormat="1" x14ac:dyDescent="0.2">
      <c r="A1093" s="531"/>
      <c r="P1093" s="504"/>
      <c r="Q1093" s="503"/>
      <c r="R1093" s="503"/>
      <c r="S1093" s="504"/>
      <c r="T1093" s="504"/>
      <c r="U1093" s="504"/>
      <c r="V1093" s="504"/>
      <c r="W1093" s="504"/>
      <c r="X1093" s="504"/>
      <c r="Y1093" s="504"/>
      <c r="Z1093" s="504"/>
      <c r="AA1093" s="504"/>
      <c r="AB1093" s="504"/>
      <c r="AC1093" s="504"/>
      <c r="AD1093" s="504"/>
      <c r="AE1093" s="504"/>
      <c r="AF1093" s="504"/>
      <c r="AG1093" s="504"/>
      <c r="AH1093" s="504"/>
      <c r="AI1093" s="504"/>
    </row>
    <row r="1094" spans="1:35" s="420" customFormat="1" x14ac:dyDescent="0.2">
      <c r="A1094" s="531"/>
      <c r="P1094" s="504"/>
      <c r="Q1094" s="503"/>
      <c r="R1094" s="503"/>
      <c r="S1094" s="504"/>
      <c r="T1094" s="504"/>
      <c r="U1094" s="504"/>
      <c r="V1094" s="504"/>
      <c r="W1094" s="504"/>
      <c r="X1094" s="504"/>
      <c r="Y1094" s="504"/>
      <c r="Z1094" s="504"/>
      <c r="AA1094" s="504"/>
      <c r="AB1094" s="504"/>
      <c r="AC1094" s="504"/>
      <c r="AD1094" s="504"/>
      <c r="AE1094" s="504"/>
      <c r="AF1094" s="504"/>
      <c r="AG1094" s="504"/>
      <c r="AH1094" s="504"/>
      <c r="AI1094" s="504"/>
    </row>
    <row r="1095" spans="1:35" s="420" customFormat="1" x14ac:dyDescent="0.2">
      <c r="A1095" s="531"/>
      <c r="P1095" s="504"/>
      <c r="Q1095" s="503"/>
      <c r="R1095" s="503"/>
      <c r="S1095" s="504"/>
      <c r="T1095" s="504"/>
      <c r="U1095" s="504"/>
      <c r="V1095" s="504"/>
      <c r="W1095" s="504"/>
      <c r="X1095" s="504"/>
      <c r="Y1095" s="504"/>
      <c r="Z1095" s="504"/>
      <c r="AA1095" s="504"/>
      <c r="AB1095" s="504"/>
      <c r="AC1095" s="504"/>
      <c r="AD1095" s="504"/>
      <c r="AE1095" s="504"/>
      <c r="AF1095" s="504"/>
      <c r="AG1095" s="504"/>
      <c r="AH1095" s="504"/>
      <c r="AI1095" s="504"/>
    </row>
    <row r="1096" spans="1:35" s="420" customFormat="1" x14ac:dyDescent="0.2">
      <c r="A1096" s="531"/>
      <c r="P1096" s="504"/>
      <c r="Q1096" s="503"/>
      <c r="R1096" s="503"/>
      <c r="S1096" s="504"/>
      <c r="T1096" s="504"/>
      <c r="U1096" s="504"/>
      <c r="V1096" s="504"/>
      <c r="W1096" s="504"/>
      <c r="X1096" s="504"/>
      <c r="Y1096" s="504"/>
      <c r="Z1096" s="504"/>
      <c r="AA1096" s="504"/>
      <c r="AB1096" s="504"/>
      <c r="AC1096" s="504"/>
      <c r="AD1096" s="504"/>
      <c r="AE1096" s="504"/>
      <c r="AF1096" s="504"/>
      <c r="AG1096" s="504"/>
      <c r="AH1096" s="504"/>
      <c r="AI1096" s="504"/>
    </row>
    <row r="1097" spans="1:35" s="420" customFormat="1" x14ac:dyDescent="0.2">
      <c r="A1097" s="531"/>
      <c r="P1097" s="504"/>
      <c r="Q1097" s="503"/>
      <c r="R1097" s="503"/>
      <c r="S1097" s="504"/>
      <c r="T1097" s="504"/>
      <c r="U1097" s="504"/>
      <c r="V1097" s="504"/>
      <c r="W1097" s="504"/>
      <c r="X1097" s="504"/>
      <c r="Y1097" s="504"/>
      <c r="Z1097" s="504"/>
      <c r="AA1097" s="504"/>
      <c r="AB1097" s="504"/>
      <c r="AC1097" s="504"/>
      <c r="AD1097" s="504"/>
      <c r="AE1097" s="504"/>
      <c r="AF1097" s="504"/>
      <c r="AG1097" s="504"/>
      <c r="AH1097" s="504"/>
      <c r="AI1097" s="504"/>
    </row>
    <row r="1098" spans="1:35" s="420" customFormat="1" x14ac:dyDescent="0.2">
      <c r="A1098" s="531"/>
      <c r="P1098" s="504"/>
      <c r="Q1098" s="503"/>
      <c r="R1098" s="503"/>
      <c r="S1098" s="504"/>
      <c r="T1098" s="504"/>
      <c r="U1098" s="504"/>
      <c r="V1098" s="504"/>
      <c r="W1098" s="504"/>
      <c r="X1098" s="504"/>
      <c r="Y1098" s="504"/>
      <c r="Z1098" s="504"/>
      <c r="AA1098" s="504"/>
      <c r="AB1098" s="504"/>
      <c r="AC1098" s="504"/>
      <c r="AD1098" s="504"/>
      <c r="AE1098" s="504"/>
      <c r="AF1098" s="504"/>
      <c r="AG1098" s="504"/>
      <c r="AH1098" s="504"/>
      <c r="AI1098" s="504"/>
    </row>
    <row r="1099" spans="1:35" s="420" customFormat="1" x14ac:dyDescent="0.2">
      <c r="A1099" s="531"/>
      <c r="P1099" s="504"/>
      <c r="Q1099" s="503"/>
      <c r="R1099" s="503"/>
      <c r="S1099" s="504"/>
      <c r="T1099" s="504"/>
      <c r="U1099" s="504"/>
      <c r="V1099" s="504"/>
      <c r="W1099" s="504"/>
      <c r="X1099" s="504"/>
      <c r="Y1099" s="504"/>
      <c r="Z1099" s="504"/>
      <c r="AA1099" s="504"/>
      <c r="AB1099" s="504"/>
      <c r="AC1099" s="504"/>
      <c r="AD1099" s="504"/>
      <c r="AE1099" s="504"/>
      <c r="AF1099" s="504"/>
      <c r="AG1099" s="504"/>
      <c r="AH1099" s="504"/>
      <c r="AI1099" s="504"/>
    </row>
    <row r="1100" spans="1:35" s="420" customFormat="1" x14ac:dyDescent="0.2">
      <c r="A1100" s="531"/>
      <c r="P1100" s="504"/>
      <c r="Q1100" s="503"/>
      <c r="R1100" s="503"/>
      <c r="S1100" s="504"/>
      <c r="T1100" s="504"/>
      <c r="U1100" s="504"/>
      <c r="V1100" s="504"/>
      <c r="W1100" s="504"/>
      <c r="X1100" s="504"/>
      <c r="Y1100" s="504"/>
      <c r="Z1100" s="504"/>
      <c r="AA1100" s="504"/>
      <c r="AB1100" s="504"/>
      <c r="AC1100" s="504"/>
      <c r="AD1100" s="504"/>
      <c r="AE1100" s="504"/>
      <c r="AF1100" s="504"/>
      <c r="AG1100" s="504"/>
      <c r="AH1100" s="504"/>
      <c r="AI1100" s="504"/>
    </row>
    <row r="1101" spans="1:35" s="420" customFormat="1" x14ac:dyDescent="0.2">
      <c r="A1101" s="531"/>
      <c r="P1101" s="504"/>
      <c r="Q1101" s="503"/>
      <c r="R1101" s="503"/>
      <c r="S1101" s="504"/>
      <c r="T1101" s="504"/>
      <c r="U1101" s="504"/>
      <c r="V1101" s="504"/>
      <c r="W1101" s="504"/>
      <c r="X1101" s="504"/>
      <c r="Y1101" s="504"/>
      <c r="Z1101" s="504"/>
      <c r="AA1101" s="504"/>
      <c r="AB1101" s="504"/>
      <c r="AC1101" s="504"/>
      <c r="AD1101" s="504"/>
      <c r="AE1101" s="504"/>
      <c r="AF1101" s="504"/>
      <c r="AG1101" s="504"/>
      <c r="AH1101" s="504"/>
      <c r="AI1101" s="504"/>
    </row>
    <row r="1102" spans="1:35" s="420" customFormat="1" x14ac:dyDescent="0.2">
      <c r="A1102" s="531"/>
      <c r="P1102" s="504"/>
      <c r="Q1102" s="503"/>
      <c r="R1102" s="503"/>
      <c r="S1102" s="504"/>
      <c r="T1102" s="504"/>
      <c r="U1102" s="504"/>
      <c r="V1102" s="504"/>
      <c r="W1102" s="504"/>
      <c r="X1102" s="504"/>
      <c r="Y1102" s="504"/>
      <c r="Z1102" s="504"/>
      <c r="AA1102" s="504"/>
      <c r="AB1102" s="504"/>
      <c r="AC1102" s="504"/>
      <c r="AD1102" s="504"/>
      <c r="AE1102" s="504"/>
      <c r="AF1102" s="504"/>
      <c r="AG1102" s="504"/>
      <c r="AH1102" s="504"/>
      <c r="AI1102" s="504"/>
    </row>
    <row r="1103" spans="1:35" s="420" customFormat="1" x14ac:dyDescent="0.2">
      <c r="A1103" s="531"/>
      <c r="P1103" s="504"/>
      <c r="Q1103" s="503"/>
      <c r="R1103" s="503"/>
      <c r="S1103" s="504"/>
      <c r="T1103" s="504"/>
      <c r="U1103" s="504"/>
      <c r="V1103" s="504"/>
      <c r="W1103" s="504"/>
      <c r="X1103" s="504"/>
      <c r="Y1103" s="504"/>
      <c r="Z1103" s="504"/>
      <c r="AA1103" s="504"/>
      <c r="AB1103" s="504"/>
      <c r="AC1103" s="504"/>
      <c r="AD1103" s="504"/>
      <c r="AE1103" s="504"/>
      <c r="AF1103" s="504"/>
      <c r="AG1103" s="504"/>
      <c r="AH1103" s="504"/>
      <c r="AI1103" s="504"/>
    </row>
    <row r="1104" spans="1:35" s="420" customFormat="1" x14ac:dyDescent="0.2">
      <c r="A1104" s="531"/>
      <c r="P1104" s="504"/>
      <c r="Q1104" s="503"/>
      <c r="R1104" s="503"/>
      <c r="S1104" s="504"/>
      <c r="T1104" s="504"/>
      <c r="U1104" s="504"/>
      <c r="V1104" s="504"/>
      <c r="W1104" s="504"/>
      <c r="X1104" s="504"/>
      <c r="Y1104" s="504"/>
      <c r="Z1104" s="504"/>
      <c r="AA1104" s="504"/>
      <c r="AB1104" s="504"/>
      <c r="AC1104" s="504"/>
      <c r="AD1104" s="504"/>
      <c r="AE1104" s="504"/>
      <c r="AF1104" s="504"/>
      <c r="AG1104" s="504"/>
      <c r="AH1104" s="504"/>
      <c r="AI1104" s="504"/>
    </row>
    <row r="1105" spans="1:35" s="420" customFormat="1" x14ac:dyDescent="0.2">
      <c r="A1105" s="531"/>
      <c r="P1105" s="504"/>
      <c r="Q1105" s="503"/>
      <c r="R1105" s="503"/>
      <c r="S1105" s="504"/>
      <c r="T1105" s="504"/>
      <c r="U1105" s="504"/>
      <c r="V1105" s="504"/>
      <c r="W1105" s="504"/>
      <c r="X1105" s="504"/>
      <c r="Y1105" s="504"/>
      <c r="Z1105" s="504"/>
      <c r="AA1105" s="504"/>
      <c r="AB1105" s="504"/>
      <c r="AC1105" s="504"/>
      <c r="AD1105" s="504"/>
      <c r="AE1105" s="504"/>
      <c r="AF1105" s="504"/>
      <c r="AG1105" s="504"/>
      <c r="AH1105" s="504"/>
      <c r="AI1105" s="504"/>
    </row>
    <row r="1106" spans="1:35" s="420" customFormat="1" x14ac:dyDescent="0.2">
      <c r="A1106" s="531"/>
      <c r="P1106" s="504"/>
      <c r="Q1106" s="503"/>
      <c r="R1106" s="503"/>
      <c r="S1106" s="504"/>
      <c r="T1106" s="504"/>
      <c r="U1106" s="504"/>
      <c r="V1106" s="504"/>
      <c r="W1106" s="504"/>
      <c r="X1106" s="504"/>
      <c r="Y1106" s="504"/>
      <c r="Z1106" s="504"/>
      <c r="AA1106" s="504"/>
      <c r="AB1106" s="504"/>
      <c r="AC1106" s="504"/>
      <c r="AD1106" s="504"/>
      <c r="AE1106" s="504"/>
      <c r="AF1106" s="504"/>
      <c r="AG1106" s="504"/>
      <c r="AH1106" s="504"/>
      <c r="AI1106" s="504"/>
    </row>
    <row r="1107" spans="1:35" s="420" customFormat="1" x14ac:dyDescent="0.2">
      <c r="A1107" s="531"/>
      <c r="P1107" s="504"/>
      <c r="Q1107" s="503"/>
      <c r="R1107" s="503"/>
      <c r="S1107" s="504"/>
      <c r="T1107" s="504"/>
      <c r="U1107" s="504"/>
      <c r="V1107" s="504"/>
      <c r="W1107" s="504"/>
      <c r="X1107" s="504"/>
      <c r="Y1107" s="504"/>
      <c r="Z1107" s="504"/>
      <c r="AA1107" s="504"/>
      <c r="AB1107" s="504"/>
      <c r="AC1107" s="504"/>
      <c r="AD1107" s="504"/>
      <c r="AE1107" s="504"/>
      <c r="AF1107" s="504"/>
      <c r="AG1107" s="504"/>
      <c r="AH1107" s="504"/>
      <c r="AI1107" s="504"/>
    </row>
    <row r="1108" spans="1:35" s="420" customFormat="1" x14ac:dyDescent="0.2">
      <c r="A1108" s="531"/>
      <c r="P1108" s="504"/>
      <c r="Q1108" s="503"/>
      <c r="R1108" s="503"/>
      <c r="S1108" s="504"/>
      <c r="T1108" s="504"/>
      <c r="U1108" s="504"/>
      <c r="V1108" s="504"/>
      <c r="W1108" s="504"/>
      <c r="X1108" s="504"/>
      <c r="Y1108" s="504"/>
      <c r="Z1108" s="504"/>
      <c r="AA1108" s="504"/>
      <c r="AB1108" s="504"/>
      <c r="AC1108" s="504"/>
      <c r="AD1108" s="504"/>
      <c r="AE1108" s="504"/>
      <c r="AF1108" s="504"/>
      <c r="AG1108" s="504"/>
      <c r="AH1108" s="504"/>
      <c r="AI1108" s="504"/>
    </row>
    <row r="1109" spans="1:35" s="420" customFormat="1" x14ac:dyDescent="0.2">
      <c r="A1109" s="531"/>
      <c r="P1109" s="504"/>
      <c r="Q1109" s="503"/>
      <c r="R1109" s="503"/>
      <c r="S1109" s="504"/>
      <c r="T1109" s="504"/>
      <c r="U1109" s="504"/>
      <c r="V1109" s="504"/>
      <c r="W1109" s="504"/>
      <c r="X1109" s="504"/>
      <c r="Y1109" s="504"/>
      <c r="Z1109" s="504"/>
      <c r="AA1109" s="504"/>
      <c r="AB1109" s="504"/>
      <c r="AC1109" s="504"/>
      <c r="AD1109" s="504"/>
      <c r="AE1109" s="504"/>
      <c r="AF1109" s="504"/>
      <c r="AG1109" s="504"/>
      <c r="AH1109" s="504"/>
      <c r="AI1109" s="504"/>
    </row>
    <row r="1110" spans="1:35" s="420" customFormat="1" x14ac:dyDescent="0.2">
      <c r="A1110" s="531"/>
      <c r="P1110" s="504"/>
      <c r="Q1110" s="503"/>
      <c r="R1110" s="503"/>
      <c r="S1110" s="504"/>
      <c r="T1110" s="504"/>
      <c r="U1110" s="504"/>
      <c r="V1110" s="504"/>
      <c r="W1110" s="504"/>
      <c r="X1110" s="504"/>
      <c r="Y1110" s="504"/>
      <c r="Z1110" s="504"/>
      <c r="AA1110" s="504"/>
      <c r="AB1110" s="504"/>
      <c r="AC1110" s="504"/>
      <c r="AD1110" s="504"/>
      <c r="AE1110" s="504"/>
      <c r="AF1110" s="504"/>
      <c r="AG1110" s="504"/>
      <c r="AH1110" s="504"/>
      <c r="AI1110" s="504"/>
    </row>
    <row r="1111" spans="1:35" s="420" customFormat="1" x14ac:dyDescent="0.2">
      <c r="A1111" s="531"/>
      <c r="P1111" s="504"/>
      <c r="Q1111" s="503"/>
      <c r="R1111" s="503"/>
      <c r="S1111" s="504"/>
      <c r="T1111" s="504"/>
      <c r="U1111" s="504"/>
      <c r="V1111" s="504"/>
      <c r="W1111" s="504"/>
      <c r="X1111" s="504"/>
      <c r="Y1111" s="504"/>
      <c r="Z1111" s="504"/>
      <c r="AA1111" s="504"/>
      <c r="AB1111" s="504"/>
      <c r="AC1111" s="504"/>
      <c r="AD1111" s="504"/>
      <c r="AE1111" s="504"/>
      <c r="AF1111" s="504"/>
      <c r="AG1111" s="504"/>
      <c r="AH1111" s="504"/>
      <c r="AI1111" s="504"/>
    </row>
    <row r="1112" spans="1:35" s="420" customFormat="1" x14ac:dyDescent="0.2">
      <c r="A1112" s="531"/>
      <c r="P1112" s="504"/>
      <c r="Q1112" s="503"/>
      <c r="R1112" s="503"/>
      <c r="S1112" s="504"/>
      <c r="T1112" s="504"/>
      <c r="U1112" s="504"/>
      <c r="V1112" s="504"/>
      <c r="W1112" s="504"/>
      <c r="X1112" s="504"/>
      <c r="Y1112" s="504"/>
      <c r="Z1112" s="504"/>
      <c r="AA1112" s="504"/>
      <c r="AB1112" s="504"/>
      <c r="AC1112" s="504"/>
      <c r="AD1112" s="504"/>
      <c r="AE1112" s="504"/>
      <c r="AF1112" s="504"/>
      <c r="AG1112" s="504"/>
      <c r="AH1112" s="504"/>
      <c r="AI1112" s="504"/>
    </row>
    <row r="1113" spans="1:35" s="420" customFormat="1" x14ac:dyDescent="0.2">
      <c r="A1113" s="531"/>
      <c r="P1113" s="504"/>
      <c r="Q1113" s="503"/>
      <c r="R1113" s="503"/>
      <c r="S1113" s="504"/>
      <c r="T1113" s="504"/>
      <c r="U1113" s="504"/>
      <c r="V1113" s="504"/>
      <c r="W1113" s="504"/>
      <c r="X1113" s="504"/>
      <c r="Y1113" s="504"/>
      <c r="Z1113" s="504"/>
      <c r="AA1113" s="504"/>
      <c r="AB1113" s="504"/>
      <c r="AC1113" s="504"/>
      <c r="AD1113" s="504"/>
      <c r="AE1113" s="504"/>
      <c r="AF1113" s="504"/>
      <c r="AG1113" s="504"/>
      <c r="AH1113" s="504"/>
      <c r="AI1113" s="504"/>
    </row>
    <row r="1114" spans="1:35" s="420" customFormat="1" x14ac:dyDescent="0.2">
      <c r="A1114" s="531"/>
      <c r="P1114" s="504"/>
      <c r="Q1114" s="503"/>
      <c r="R1114" s="503"/>
      <c r="S1114" s="504"/>
      <c r="T1114" s="504"/>
      <c r="U1114" s="504"/>
      <c r="V1114" s="504"/>
      <c r="W1114" s="504"/>
      <c r="X1114" s="504"/>
      <c r="Y1114" s="504"/>
      <c r="Z1114" s="504"/>
      <c r="AA1114" s="504"/>
      <c r="AB1114" s="504"/>
      <c r="AC1114" s="504"/>
      <c r="AD1114" s="504"/>
      <c r="AE1114" s="504"/>
      <c r="AF1114" s="504"/>
      <c r="AG1114" s="504"/>
      <c r="AH1114" s="504"/>
      <c r="AI1114" s="504"/>
    </row>
    <row r="1115" spans="1:35" s="420" customFormat="1" x14ac:dyDescent="0.2">
      <c r="A1115" s="531"/>
      <c r="P1115" s="504"/>
      <c r="Q1115" s="503"/>
      <c r="R1115" s="503"/>
      <c r="S1115" s="504"/>
      <c r="T1115" s="504"/>
      <c r="U1115" s="504"/>
      <c r="V1115" s="504"/>
      <c r="W1115" s="504"/>
      <c r="X1115" s="504"/>
      <c r="Y1115" s="504"/>
      <c r="Z1115" s="504"/>
      <c r="AA1115" s="504"/>
      <c r="AB1115" s="504"/>
      <c r="AC1115" s="504"/>
      <c r="AD1115" s="504"/>
      <c r="AE1115" s="504"/>
      <c r="AF1115" s="504"/>
      <c r="AG1115" s="504"/>
      <c r="AH1115" s="504"/>
      <c r="AI1115" s="504"/>
    </row>
    <row r="1116" spans="1:35" s="420" customFormat="1" x14ac:dyDescent="0.2">
      <c r="A1116" s="531"/>
      <c r="P1116" s="504"/>
      <c r="Q1116" s="503"/>
      <c r="R1116" s="503"/>
      <c r="S1116" s="504"/>
      <c r="T1116" s="504"/>
      <c r="U1116" s="504"/>
      <c r="V1116" s="504"/>
      <c r="W1116" s="504"/>
      <c r="X1116" s="504"/>
      <c r="Y1116" s="504"/>
      <c r="Z1116" s="504"/>
      <c r="AA1116" s="504"/>
      <c r="AB1116" s="504"/>
      <c r="AC1116" s="504"/>
      <c r="AD1116" s="504"/>
      <c r="AE1116" s="504"/>
      <c r="AF1116" s="504"/>
      <c r="AG1116" s="504"/>
      <c r="AH1116" s="504"/>
      <c r="AI1116" s="504"/>
    </row>
    <row r="1117" spans="1:35" s="420" customFormat="1" x14ac:dyDescent="0.2">
      <c r="A1117" s="531"/>
      <c r="P1117" s="504"/>
      <c r="Q1117" s="503"/>
      <c r="R1117" s="503"/>
      <c r="S1117" s="504"/>
      <c r="T1117" s="504"/>
      <c r="U1117" s="504"/>
      <c r="V1117" s="504"/>
      <c r="W1117" s="504"/>
      <c r="X1117" s="504"/>
      <c r="Y1117" s="504"/>
      <c r="Z1117" s="504"/>
      <c r="AA1117" s="504"/>
      <c r="AB1117" s="504"/>
      <c r="AC1117" s="504"/>
      <c r="AD1117" s="504"/>
      <c r="AE1117" s="504"/>
      <c r="AF1117" s="504"/>
      <c r="AG1117" s="504"/>
      <c r="AH1117" s="504"/>
      <c r="AI1117" s="504"/>
    </row>
    <row r="1118" spans="1:35" s="420" customFormat="1" x14ac:dyDescent="0.2">
      <c r="A1118" s="531"/>
      <c r="P1118" s="504"/>
      <c r="Q1118" s="503"/>
      <c r="R1118" s="503"/>
      <c r="S1118" s="504"/>
      <c r="T1118" s="504"/>
      <c r="U1118" s="504"/>
      <c r="V1118" s="504"/>
      <c r="W1118" s="504"/>
      <c r="X1118" s="504"/>
      <c r="Y1118" s="504"/>
      <c r="Z1118" s="504"/>
      <c r="AA1118" s="504"/>
      <c r="AB1118" s="504"/>
      <c r="AC1118" s="504"/>
      <c r="AD1118" s="504"/>
      <c r="AE1118" s="504"/>
      <c r="AF1118" s="504"/>
      <c r="AG1118" s="504"/>
      <c r="AH1118" s="504"/>
      <c r="AI1118" s="504"/>
    </row>
    <row r="1119" spans="1:35" s="420" customFormat="1" x14ac:dyDescent="0.2">
      <c r="A1119" s="531"/>
      <c r="P1119" s="504"/>
      <c r="Q1119" s="503"/>
      <c r="R1119" s="503"/>
      <c r="S1119" s="504"/>
      <c r="T1119" s="504"/>
      <c r="U1119" s="504"/>
      <c r="V1119" s="504"/>
      <c r="W1119" s="504"/>
      <c r="X1119" s="504"/>
      <c r="Y1119" s="504"/>
      <c r="Z1119" s="504"/>
      <c r="AA1119" s="504"/>
      <c r="AB1119" s="504"/>
      <c r="AC1119" s="504"/>
      <c r="AD1119" s="504"/>
      <c r="AE1119" s="504"/>
      <c r="AF1119" s="504"/>
      <c r="AG1119" s="504"/>
      <c r="AH1119" s="504"/>
      <c r="AI1119" s="504"/>
    </row>
    <row r="1120" spans="1:35" s="420" customFormat="1" x14ac:dyDescent="0.2">
      <c r="A1120" s="531"/>
      <c r="P1120" s="504"/>
      <c r="Q1120" s="503"/>
      <c r="R1120" s="503"/>
      <c r="S1120" s="504"/>
      <c r="T1120" s="504"/>
      <c r="U1120" s="504"/>
      <c r="V1120" s="504"/>
      <c r="W1120" s="504"/>
      <c r="X1120" s="504"/>
      <c r="Y1120" s="504"/>
      <c r="Z1120" s="504"/>
      <c r="AA1120" s="504"/>
      <c r="AB1120" s="504"/>
      <c r="AC1120" s="504"/>
      <c r="AD1120" s="504"/>
      <c r="AE1120" s="504"/>
      <c r="AF1120" s="504"/>
      <c r="AG1120" s="504"/>
      <c r="AH1120" s="504"/>
      <c r="AI1120" s="504"/>
    </row>
    <row r="1121" spans="1:35" s="420" customFormat="1" x14ac:dyDescent="0.2">
      <c r="A1121" s="531"/>
      <c r="P1121" s="504"/>
      <c r="Q1121" s="503"/>
      <c r="R1121" s="503"/>
      <c r="S1121" s="504"/>
      <c r="T1121" s="504"/>
      <c r="U1121" s="504"/>
      <c r="V1121" s="504"/>
      <c r="W1121" s="504"/>
      <c r="X1121" s="504"/>
      <c r="Y1121" s="504"/>
      <c r="Z1121" s="504"/>
      <c r="AA1121" s="504"/>
      <c r="AB1121" s="504"/>
      <c r="AC1121" s="504"/>
      <c r="AD1121" s="504"/>
      <c r="AE1121" s="504"/>
      <c r="AF1121" s="504"/>
      <c r="AG1121" s="504"/>
      <c r="AH1121" s="504"/>
      <c r="AI1121" s="504"/>
    </row>
    <row r="1122" spans="1:35" s="420" customFormat="1" x14ac:dyDescent="0.2">
      <c r="A1122" s="531"/>
      <c r="P1122" s="504"/>
      <c r="Q1122" s="503"/>
      <c r="R1122" s="503"/>
      <c r="S1122" s="504"/>
      <c r="T1122" s="504"/>
      <c r="U1122" s="504"/>
      <c r="V1122" s="504"/>
      <c r="W1122" s="504"/>
      <c r="X1122" s="504"/>
      <c r="Y1122" s="504"/>
      <c r="Z1122" s="504"/>
      <c r="AA1122" s="504"/>
      <c r="AB1122" s="504"/>
      <c r="AC1122" s="504"/>
      <c r="AD1122" s="504"/>
      <c r="AE1122" s="504"/>
      <c r="AF1122" s="504"/>
      <c r="AG1122" s="504"/>
      <c r="AH1122" s="504"/>
      <c r="AI1122" s="504"/>
    </row>
    <row r="1123" spans="1:35" s="420" customFormat="1" x14ac:dyDescent="0.2">
      <c r="A1123" s="531"/>
      <c r="P1123" s="504"/>
      <c r="Q1123" s="503"/>
      <c r="R1123" s="503"/>
      <c r="S1123" s="504"/>
      <c r="T1123" s="504"/>
      <c r="U1123" s="504"/>
      <c r="V1123" s="504"/>
      <c r="W1123" s="504"/>
      <c r="X1123" s="504"/>
      <c r="Y1123" s="504"/>
      <c r="Z1123" s="504"/>
      <c r="AA1123" s="504"/>
      <c r="AB1123" s="504"/>
      <c r="AC1123" s="504"/>
      <c r="AD1123" s="504"/>
      <c r="AE1123" s="504"/>
      <c r="AF1123" s="504"/>
      <c r="AG1123" s="504"/>
      <c r="AH1123" s="504"/>
      <c r="AI1123" s="504"/>
    </row>
    <row r="1124" spans="1:35" s="420" customFormat="1" x14ac:dyDescent="0.2">
      <c r="A1124" s="531"/>
      <c r="P1124" s="504"/>
      <c r="Q1124" s="503"/>
      <c r="R1124" s="503"/>
      <c r="S1124" s="504"/>
      <c r="T1124" s="504"/>
      <c r="U1124" s="504"/>
      <c r="V1124" s="504"/>
      <c r="W1124" s="504"/>
      <c r="X1124" s="504"/>
      <c r="Y1124" s="504"/>
      <c r="Z1124" s="504"/>
      <c r="AA1124" s="504"/>
      <c r="AB1124" s="504"/>
      <c r="AC1124" s="504"/>
      <c r="AD1124" s="504"/>
      <c r="AE1124" s="504"/>
      <c r="AF1124" s="504"/>
      <c r="AG1124" s="504"/>
      <c r="AH1124" s="504"/>
      <c r="AI1124" s="504"/>
    </row>
    <row r="1125" spans="1:35" s="420" customFormat="1" x14ac:dyDescent="0.2">
      <c r="A1125" s="531"/>
      <c r="P1125" s="504"/>
      <c r="Q1125" s="503"/>
      <c r="R1125" s="503"/>
      <c r="S1125" s="504"/>
      <c r="T1125" s="504"/>
      <c r="U1125" s="504"/>
      <c r="V1125" s="504"/>
      <c r="W1125" s="504"/>
      <c r="X1125" s="504"/>
      <c r="Y1125" s="504"/>
      <c r="Z1125" s="504"/>
      <c r="AA1125" s="504"/>
      <c r="AB1125" s="504"/>
      <c r="AC1125" s="504"/>
      <c r="AD1125" s="504"/>
      <c r="AE1125" s="504"/>
      <c r="AF1125" s="504"/>
      <c r="AG1125" s="504"/>
      <c r="AH1125" s="504"/>
      <c r="AI1125" s="504"/>
    </row>
    <row r="1126" spans="1:35" s="420" customFormat="1" x14ac:dyDescent="0.2">
      <c r="A1126" s="531"/>
      <c r="P1126" s="504"/>
      <c r="Q1126" s="503"/>
      <c r="R1126" s="503"/>
      <c r="S1126" s="504"/>
      <c r="T1126" s="504"/>
      <c r="U1126" s="504"/>
      <c r="V1126" s="504"/>
      <c r="W1126" s="504"/>
      <c r="X1126" s="504"/>
      <c r="Y1126" s="504"/>
      <c r="Z1126" s="504"/>
      <c r="AA1126" s="504"/>
      <c r="AB1126" s="504"/>
      <c r="AC1126" s="504"/>
      <c r="AD1126" s="504"/>
      <c r="AE1126" s="504"/>
      <c r="AF1126" s="504"/>
      <c r="AG1126" s="504"/>
      <c r="AH1126" s="504"/>
      <c r="AI1126" s="504"/>
    </row>
    <row r="1127" spans="1:35" s="420" customFormat="1" x14ac:dyDescent="0.2">
      <c r="A1127" s="531"/>
      <c r="P1127" s="504"/>
      <c r="Q1127" s="503"/>
      <c r="R1127" s="503"/>
      <c r="S1127" s="504"/>
      <c r="T1127" s="504"/>
      <c r="U1127" s="504"/>
      <c r="V1127" s="504"/>
      <c r="W1127" s="504"/>
      <c r="X1127" s="504"/>
      <c r="Y1127" s="504"/>
      <c r="Z1127" s="504"/>
      <c r="AA1127" s="504"/>
      <c r="AB1127" s="504"/>
      <c r="AC1127" s="504"/>
      <c r="AD1127" s="504"/>
      <c r="AE1127" s="504"/>
      <c r="AF1127" s="504"/>
      <c r="AG1127" s="504"/>
      <c r="AH1127" s="504"/>
      <c r="AI1127" s="504"/>
    </row>
    <row r="1128" spans="1:35" s="420" customFormat="1" x14ac:dyDescent="0.2">
      <c r="A1128" s="531"/>
      <c r="P1128" s="504"/>
      <c r="Q1128" s="503"/>
      <c r="R1128" s="503"/>
      <c r="S1128" s="504"/>
      <c r="T1128" s="504"/>
      <c r="U1128" s="504"/>
      <c r="V1128" s="504"/>
      <c r="W1128" s="504"/>
      <c r="X1128" s="504"/>
      <c r="Y1128" s="504"/>
      <c r="Z1128" s="504"/>
      <c r="AA1128" s="504"/>
      <c r="AB1128" s="504"/>
      <c r="AC1128" s="504"/>
      <c r="AD1128" s="504"/>
      <c r="AE1128" s="504"/>
      <c r="AF1128" s="504"/>
      <c r="AG1128" s="504"/>
      <c r="AH1128" s="504"/>
      <c r="AI1128" s="504"/>
    </row>
    <row r="1129" spans="1:35" s="420" customFormat="1" x14ac:dyDescent="0.2">
      <c r="A1129" s="531"/>
      <c r="P1129" s="504"/>
      <c r="Q1129" s="503"/>
      <c r="R1129" s="503"/>
      <c r="S1129" s="504"/>
      <c r="T1129" s="504"/>
      <c r="U1129" s="504"/>
      <c r="V1129" s="504"/>
      <c r="W1129" s="504"/>
      <c r="X1129" s="504"/>
      <c r="Y1129" s="504"/>
      <c r="Z1129" s="504"/>
      <c r="AA1129" s="504"/>
      <c r="AB1129" s="504"/>
      <c r="AC1129" s="504"/>
      <c r="AD1129" s="504"/>
      <c r="AE1129" s="504"/>
      <c r="AF1129" s="504"/>
      <c r="AG1129" s="504"/>
      <c r="AH1129" s="504"/>
      <c r="AI1129" s="504"/>
    </row>
    <row r="1130" spans="1:35" s="420" customFormat="1" x14ac:dyDescent="0.2">
      <c r="A1130" s="531"/>
      <c r="P1130" s="504"/>
      <c r="Q1130" s="503"/>
      <c r="R1130" s="503"/>
      <c r="S1130" s="504"/>
      <c r="T1130" s="504"/>
      <c r="U1130" s="504"/>
      <c r="V1130" s="504"/>
      <c r="W1130" s="504"/>
      <c r="X1130" s="504"/>
      <c r="Y1130" s="504"/>
      <c r="Z1130" s="504"/>
      <c r="AA1130" s="504"/>
      <c r="AB1130" s="504"/>
      <c r="AC1130" s="504"/>
      <c r="AD1130" s="504"/>
      <c r="AE1130" s="504"/>
      <c r="AF1130" s="504"/>
      <c r="AG1130" s="504"/>
      <c r="AH1130" s="504"/>
      <c r="AI1130" s="504"/>
    </row>
    <row r="1131" spans="1:35" s="420" customFormat="1" x14ac:dyDescent="0.2">
      <c r="A1131" s="531"/>
      <c r="P1131" s="504"/>
      <c r="Q1131" s="503"/>
      <c r="R1131" s="503"/>
      <c r="S1131" s="504"/>
      <c r="T1131" s="504"/>
      <c r="U1131" s="504"/>
      <c r="V1131" s="504"/>
      <c r="W1131" s="504"/>
      <c r="X1131" s="504"/>
      <c r="Y1131" s="504"/>
      <c r="Z1131" s="504"/>
      <c r="AA1131" s="504"/>
      <c r="AB1131" s="504"/>
      <c r="AC1131" s="504"/>
      <c r="AD1131" s="504"/>
      <c r="AE1131" s="504"/>
      <c r="AF1131" s="504"/>
      <c r="AG1131" s="504"/>
      <c r="AH1131" s="504"/>
      <c r="AI1131" s="504"/>
    </row>
    <row r="1132" spans="1:35" s="420" customFormat="1" x14ac:dyDescent="0.2">
      <c r="A1132" s="531"/>
      <c r="P1132" s="504"/>
      <c r="Q1132" s="503"/>
      <c r="R1132" s="503"/>
      <c r="S1132" s="504"/>
      <c r="T1132" s="504"/>
      <c r="U1132" s="504"/>
      <c r="V1132" s="504"/>
      <c r="W1132" s="504"/>
      <c r="X1132" s="504"/>
      <c r="Y1132" s="504"/>
      <c r="Z1132" s="504"/>
      <c r="AA1132" s="504"/>
      <c r="AB1132" s="504"/>
      <c r="AC1132" s="504"/>
      <c r="AD1132" s="504"/>
      <c r="AE1132" s="504"/>
      <c r="AF1132" s="504"/>
      <c r="AG1132" s="504"/>
      <c r="AH1132" s="504"/>
      <c r="AI1132" s="504"/>
    </row>
    <row r="1133" spans="1:35" s="420" customFormat="1" x14ac:dyDescent="0.2">
      <c r="A1133" s="531"/>
      <c r="P1133" s="504"/>
      <c r="Q1133" s="503"/>
      <c r="R1133" s="503"/>
      <c r="S1133" s="504"/>
      <c r="T1133" s="504"/>
      <c r="U1133" s="504"/>
      <c r="V1133" s="504"/>
      <c r="W1133" s="504"/>
      <c r="X1133" s="504"/>
      <c r="Y1133" s="504"/>
      <c r="Z1133" s="504"/>
      <c r="AA1133" s="504"/>
      <c r="AB1133" s="504"/>
      <c r="AC1133" s="504"/>
      <c r="AD1133" s="504"/>
      <c r="AE1133" s="504"/>
      <c r="AF1133" s="504"/>
      <c r="AG1133" s="504"/>
      <c r="AH1133" s="504"/>
      <c r="AI1133" s="504"/>
    </row>
    <row r="1134" spans="1:35" s="420" customFormat="1" x14ac:dyDescent="0.2">
      <c r="A1134" s="531"/>
      <c r="P1134" s="504"/>
      <c r="Q1134" s="503"/>
      <c r="R1134" s="503"/>
      <c r="S1134" s="504"/>
      <c r="T1134" s="504"/>
      <c r="U1134" s="504"/>
      <c r="V1134" s="504"/>
      <c r="W1134" s="504"/>
      <c r="X1134" s="504"/>
      <c r="Y1134" s="504"/>
      <c r="Z1134" s="504"/>
      <c r="AA1134" s="504"/>
      <c r="AB1134" s="504"/>
      <c r="AC1134" s="504"/>
      <c r="AD1134" s="504"/>
      <c r="AE1134" s="504"/>
      <c r="AF1134" s="504"/>
      <c r="AG1134" s="504"/>
      <c r="AH1134" s="504"/>
      <c r="AI1134" s="504"/>
    </row>
    <row r="1135" spans="1:35" s="420" customFormat="1" x14ac:dyDescent="0.2">
      <c r="A1135" s="531"/>
      <c r="P1135" s="504"/>
      <c r="Q1135" s="503"/>
      <c r="R1135" s="503"/>
      <c r="S1135" s="504"/>
      <c r="T1135" s="504"/>
      <c r="U1135" s="504"/>
      <c r="V1135" s="504"/>
      <c r="W1135" s="504"/>
      <c r="X1135" s="504"/>
      <c r="Y1135" s="504"/>
      <c r="Z1135" s="504"/>
      <c r="AA1135" s="504"/>
      <c r="AB1135" s="504"/>
      <c r="AC1135" s="504"/>
      <c r="AD1135" s="504"/>
      <c r="AE1135" s="504"/>
      <c r="AF1135" s="504"/>
      <c r="AG1135" s="504"/>
      <c r="AH1135" s="504"/>
      <c r="AI1135" s="504"/>
    </row>
    <row r="1136" spans="1:35" s="420" customFormat="1" x14ac:dyDescent="0.2">
      <c r="A1136" s="531"/>
      <c r="P1136" s="504"/>
      <c r="Q1136" s="503"/>
      <c r="R1136" s="503"/>
      <c r="S1136" s="504"/>
      <c r="T1136" s="504"/>
      <c r="U1136" s="504"/>
      <c r="V1136" s="504"/>
      <c r="W1136" s="504"/>
      <c r="X1136" s="504"/>
      <c r="Y1136" s="504"/>
      <c r="Z1136" s="504"/>
      <c r="AA1136" s="504"/>
      <c r="AB1136" s="504"/>
      <c r="AC1136" s="504"/>
      <c r="AD1136" s="504"/>
      <c r="AE1136" s="504"/>
      <c r="AF1136" s="504"/>
      <c r="AG1136" s="504"/>
      <c r="AH1136" s="504"/>
      <c r="AI1136" s="504"/>
    </row>
    <row r="1137" spans="1:35" s="420" customFormat="1" x14ac:dyDescent="0.2">
      <c r="A1137" s="531"/>
      <c r="P1137" s="504"/>
      <c r="Q1137" s="503"/>
      <c r="R1137" s="503"/>
      <c r="S1137" s="504"/>
      <c r="T1137" s="504"/>
      <c r="U1137" s="504"/>
      <c r="V1137" s="504"/>
      <c r="W1137" s="504"/>
      <c r="X1137" s="504"/>
      <c r="Y1137" s="504"/>
      <c r="Z1137" s="504"/>
      <c r="AA1137" s="504"/>
      <c r="AB1137" s="504"/>
      <c r="AC1137" s="504"/>
      <c r="AD1137" s="504"/>
      <c r="AE1137" s="504"/>
      <c r="AF1137" s="504"/>
      <c r="AG1137" s="504"/>
      <c r="AH1137" s="504"/>
      <c r="AI1137" s="504"/>
    </row>
    <row r="1138" spans="1:35" s="420" customFormat="1" x14ac:dyDescent="0.2">
      <c r="A1138" s="531"/>
      <c r="P1138" s="504"/>
      <c r="Q1138" s="503"/>
      <c r="R1138" s="503"/>
      <c r="S1138" s="504"/>
      <c r="T1138" s="504"/>
      <c r="U1138" s="504"/>
      <c r="V1138" s="504"/>
      <c r="W1138" s="504"/>
      <c r="X1138" s="504"/>
      <c r="Y1138" s="504"/>
      <c r="Z1138" s="504"/>
      <c r="AA1138" s="504"/>
      <c r="AB1138" s="504"/>
      <c r="AC1138" s="504"/>
      <c r="AD1138" s="504"/>
      <c r="AE1138" s="504"/>
      <c r="AF1138" s="504"/>
      <c r="AG1138" s="504"/>
      <c r="AH1138" s="504"/>
      <c r="AI1138" s="504"/>
    </row>
    <row r="1139" spans="1:35" s="420" customFormat="1" x14ac:dyDescent="0.2">
      <c r="A1139" s="531"/>
      <c r="P1139" s="504"/>
      <c r="Q1139" s="503"/>
      <c r="R1139" s="503"/>
      <c r="S1139" s="504"/>
      <c r="T1139" s="504"/>
      <c r="U1139" s="504"/>
      <c r="V1139" s="504"/>
      <c r="W1139" s="504"/>
      <c r="X1139" s="504"/>
      <c r="Y1139" s="504"/>
      <c r="Z1139" s="504"/>
      <c r="AA1139" s="504"/>
      <c r="AB1139" s="504"/>
      <c r="AC1139" s="504"/>
      <c r="AD1139" s="504"/>
      <c r="AE1139" s="504"/>
      <c r="AF1139" s="504"/>
      <c r="AG1139" s="504"/>
      <c r="AH1139" s="504"/>
      <c r="AI1139" s="504"/>
    </row>
    <row r="1140" spans="1:35" s="420" customFormat="1" x14ac:dyDescent="0.2">
      <c r="A1140" s="531"/>
      <c r="P1140" s="504"/>
      <c r="Q1140" s="503"/>
      <c r="R1140" s="503"/>
      <c r="S1140" s="504"/>
      <c r="T1140" s="504"/>
      <c r="U1140" s="504"/>
      <c r="V1140" s="504"/>
      <c r="W1140" s="504"/>
      <c r="X1140" s="504"/>
      <c r="Y1140" s="504"/>
      <c r="Z1140" s="504"/>
      <c r="AA1140" s="504"/>
      <c r="AB1140" s="504"/>
      <c r="AC1140" s="504"/>
      <c r="AD1140" s="504"/>
      <c r="AE1140" s="504"/>
      <c r="AF1140" s="504"/>
      <c r="AG1140" s="504"/>
      <c r="AH1140" s="504"/>
      <c r="AI1140" s="504"/>
    </row>
    <row r="1141" spans="1:35" s="420" customFormat="1" x14ac:dyDescent="0.2">
      <c r="A1141" s="531"/>
      <c r="P1141" s="504"/>
      <c r="Q1141" s="503"/>
      <c r="R1141" s="503"/>
      <c r="S1141" s="504"/>
      <c r="T1141" s="504"/>
      <c r="U1141" s="504"/>
      <c r="V1141" s="504"/>
      <c r="W1141" s="504"/>
      <c r="X1141" s="504"/>
      <c r="Y1141" s="504"/>
      <c r="Z1141" s="504"/>
      <c r="AA1141" s="504"/>
      <c r="AB1141" s="504"/>
      <c r="AC1141" s="504"/>
      <c r="AD1141" s="504"/>
      <c r="AE1141" s="504"/>
      <c r="AF1141" s="504"/>
      <c r="AG1141" s="504"/>
      <c r="AH1141" s="504"/>
      <c r="AI1141" s="504"/>
    </row>
    <row r="1142" spans="1:35" s="420" customFormat="1" x14ac:dyDescent="0.2">
      <c r="A1142" s="531"/>
      <c r="P1142" s="504"/>
      <c r="Q1142" s="503"/>
      <c r="R1142" s="503"/>
      <c r="S1142" s="504"/>
      <c r="T1142" s="504"/>
      <c r="U1142" s="504"/>
      <c r="V1142" s="504"/>
      <c r="W1142" s="504"/>
      <c r="X1142" s="504"/>
      <c r="Y1142" s="504"/>
      <c r="Z1142" s="504"/>
      <c r="AA1142" s="504"/>
      <c r="AB1142" s="504"/>
      <c r="AC1142" s="504"/>
      <c r="AD1142" s="504"/>
      <c r="AE1142" s="504"/>
      <c r="AF1142" s="504"/>
      <c r="AG1142" s="504"/>
      <c r="AH1142" s="504"/>
      <c r="AI1142" s="504"/>
    </row>
    <row r="1143" spans="1:35" s="420" customFormat="1" x14ac:dyDescent="0.2">
      <c r="A1143" s="531"/>
      <c r="P1143" s="504"/>
      <c r="Q1143" s="503"/>
      <c r="R1143" s="503"/>
      <c r="S1143" s="504"/>
      <c r="T1143" s="504"/>
      <c r="U1143" s="504"/>
      <c r="V1143" s="504"/>
      <c r="W1143" s="504"/>
      <c r="X1143" s="504"/>
      <c r="Y1143" s="504"/>
      <c r="Z1143" s="504"/>
      <c r="AA1143" s="504"/>
      <c r="AB1143" s="504"/>
      <c r="AC1143" s="504"/>
      <c r="AD1143" s="504"/>
      <c r="AE1143" s="504"/>
      <c r="AF1143" s="504"/>
      <c r="AG1143" s="504"/>
      <c r="AH1143" s="504"/>
      <c r="AI1143" s="504"/>
    </row>
    <row r="1144" spans="1:35" s="420" customFormat="1" x14ac:dyDescent="0.2">
      <c r="A1144" s="531"/>
      <c r="P1144" s="504"/>
      <c r="Q1144" s="503"/>
      <c r="R1144" s="503"/>
      <c r="S1144" s="504"/>
      <c r="T1144" s="504"/>
      <c r="U1144" s="504"/>
      <c r="V1144" s="504"/>
      <c r="W1144" s="504"/>
      <c r="X1144" s="504"/>
      <c r="Y1144" s="504"/>
      <c r="Z1144" s="504"/>
      <c r="AA1144" s="504"/>
      <c r="AB1144" s="504"/>
      <c r="AC1144" s="504"/>
      <c r="AD1144" s="504"/>
      <c r="AE1144" s="504"/>
      <c r="AF1144" s="504"/>
      <c r="AG1144" s="504"/>
      <c r="AH1144" s="504"/>
      <c r="AI1144" s="504"/>
    </row>
    <row r="1145" spans="1:35" s="420" customFormat="1" x14ac:dyDescent="0.2">
      <c r="A1145" s="531"/>
      <c r="P1145" s="504"/>
      <c r="Q1145" s="503"/>
      <c r="R1145" s="503"/>
      <c r="S1145" s="504"/>
      <c r="T1145" s="504"/>
      <c r="U1145" s="504"/>
      <c r="V1145" s="504"/>
      <c r="W1145" s="504"/>
      <c r="X1145" s="504"/>
      <c r="Y1145" s="504"/>
      <c r="Z1145" s="504"/>
      <c r="AA1145" s="504"/>
      <c r="AB1145" s="504"/>
      <c r="AC1145" s="504"/>
      <c r="AD1145" s="504"/>
      <c r="AE1145" s="504"/>
      <c r="AF1145" s="504"/>
      <c r="AG1145" s="504"/>
      <c r="AH1145" s="504"/>
      <c r="AI1145" s="504"/>
    </row>
    <row r="1146" spans="1:35" s="420" customFormat="1" x14ac:dyDescent="0.2">
      <c r="A1146" s="531"/>
      <c r="P1146" s="504"/>
      <c r="Q1146" s="503"/>
      <c r="R1146" s="503"/>
      <c r="S1146" s="504"/>
      <c r="T1146" s="504"/>
      <c r="U1146" s="504"/>
      <c r="V1146" s="504"/>
      <c r="W1146" s="504"/>
      <c r="X1146" s="504"/>
      <c r="Y1146" s="504"/>
      <c r="Z1146" s="504"/>
      <c r="AA1146" s="504"/>
      <c r="AB1146" s="504"/>
      <c r="AC1146" s="504"/>
      <c r="AD1146" s="504"/>
      <c r="AE1146" s="504"/>
      <c r="AF1146" s="504"/>
      <c r="AG1146" s="504"/>
      <c r="AH1146" s="504"/>
      <c r="AI1146" s="504"/>
    </row>
    <row r="1147" spans="1:35" s="420" customFormat="1" x14ac:dyDescent="0.2">
      <c r="A1147" s="531"/>
      <c r="P1147" s="504"/>
      <c r="Q1147" s="503"/>
      <c r="R1147" s="503"/>
      <c r="S1147" s="504"/>
      <c r="T1147" s="504"/>
      <c r="U1147" s="504"/>
      <c r="V1147" s="504"/>
      <c r="W1147" s="504"/>
      <c r="X1147" s="504"/>
      <c r="Y1147" s="504"/>
      <c r="Z1147" s="504"/>
      <c r="AA1147" s="504"/>
      <c r="AB1147" s="504"/>
      <c r="AC1147" s="504"/>
      <c r="AD1147" s="504"/>
      <c r="AE1147" s="504"/>
      <c r="AF1147" s="504"/>
      <c r="AG1147" s="504"/>
      <c r="AH1147" s="504"/>
      <c r="AI1147" s="504"/>
    </row>
    <row r="1148" spans="1:35" s="420" customFormat="1" x14ac:dyDescent="0.2">
      <c r="A1148" s="531"/>
      <c r="P1148" s="504"/>
      <c r="Q1148" s="503"/>
      <c r="R1148" s="503"/>
      <c r="S1148" s="504"/>
      <c r="T1148" s="504"/>
      <c r="U1148" s="504"/>
      <c r="V1148" s="504"/>
      <c r="W1148" s="504"/>
      <c r="X1148" s="504"/>
      <c r="Y1148" s="504"/>
      <c r="Z1148" s="504"/>
      <c r="AA1148" s="504"/>
      <c r="AB1148" s="504"/>
      <c r="AC1148" s="504"/>
      <c r="AD1148" s="504"/>
      <c r="AE1148" s="504"/>
      <c r="AF1148" s="504"/>
      <c r="AG1148" s="504"/>
      <c r="AH1148" s="504"/>
      <c r="AI1148" s="504"/>
    </row>
    <row r="1149" spans="1:35" s="420" customFormat="1" x14ac:dyDescent="0.2">
      <c r="A1149" s="531"/>
      <c r="P1149" s="504"/>
      <c r="Q1149" s="503"/>
      <c r="R1149" s="503"/>
      <c r="S1149" s="504"/>
      <c r="T1149" s="504"/>
      <c r="U1149" s="504"/>
      <c r="V1149" s="504"/>
      <c r="W1149" s="504"/>
      <c r="X1149" s="504"/>
      <c r="Y1149" s="504"/>
      <c r="Z1149" s="504"/>
      <c r="AA1149" s="504"/>
      <c r="AB1149" s="504"/>
      <c r="AC1149" s="504"/>
      <c r="AD1149" s="504"/>
      <c r="AE1149" s="504"/>
      <c r="AF1149" s="504"/>
      <c r="AG1149" s="504"/>
      <c r="AH1149" s="504"/>
      <c r="AI1149" s="504"/>
    </row>
    <row r="1150" spans="1:35" s="420" customFormat="1" x14ac:dyDescent="0.2">
      <c r="A1150" s="531"/>
      <c r="P1150" s="504"/>
      <c r="Q1150" s="503"/>
      <c r="R1150" s="503"/>
      <c r="S1150" s="504"/>
      <c r="T1150" s="504"/>
      <c r="U1150" s="504"/>
      <c r="V1150" s="504"/>
      <c r="W1150" s="504"/>
      <c r="X1150" s="504"/>
      <c r="Y1150" s="504"/>
      <c r="Z1150" s="504"/>
      <c r="AA1150" s="504"/>
      <c r="AB1150" s="504"/>
      <c r="AC1150" s="504"/>
      <c r="AD1150" s="504"/>
      <c r="AE1150" s="504"/>
      <c r="AF1150" s="504"/>
      <c r="AG1150" s="504"/>
      <c r="AH1150" s="504"/>
      <c r="AI1150" s="504"/>
    </row>
    <row r="1151" spans="1:35" s="420" customFormat="1" x14ac:dyDescent="0.2">
      <c r="A1151" s="531"/>
      <c r="P1151" s="504"/>
      <c r="Q1151" s="503"/>
      <c r="R1151" s="503"/>
      <c r="S1151" s="504"/>
      <c r="T1151" s="504"/>
      <c r="U1151" s="504"/>
      <c r="V1151" s="504"/>
      <c r="W1151" s="504"/>
      <c r="X1151" s="504"/>
      <c r="Y1151" s="504"/>
      <c r="Z1151" s="504"/>
      <c r="AA1151" s="504"/>
      <c r="AB1151" s="504"/>
      <c r="AC1151" s="504"/>
      <c r="AD1151" s="504"/>
      <c r="AE1151" s="504"/>
      <c r="AF1151" s="504"/>
      <c r="AG1151" s="504"/>
      <c r="AH1151" s="504"/>
      <c r="AI1151" s="504"/>
    </row>
    <row r="1152" spans="1:35" s="420" customFormat="1" x14ac:dyDescent="0.2">
      <c r="A1152" s="531"/>
      <c r="P1152" s="504"/>
      <c r="Q1152" s="503"/>
      <c r="R1152" s="503"/>
      <c r="S1152" s="504"/>
      <c r="T1152" s="504"/>
      <c r="U1152" s="504"/>
      <c r="V1152" s="504"/>
      <c r="W1152" s="504"/>
      <c r="X1152" s="504"/>
      <c r="Y1152" s="504"/>
      <c r="Z1152" s="504"/>
      <c r="AA1152" s="504"/>
      <c r="AB1152" s="504"/>
      <c r="AC1152" s="504"/>
      <c r="AD1152" s="504"/>
      <c r="AE1152" s="504"/>
      <c r="AF1152" s="504"/>
      <c r="AG1152" s="504"/>
      <c r="AH1152" s="504"/>
      <c r="AI1152" s="504"/>
    </row>
    <row r="1153" spans="1:35" s="420" customFormat="1" x14ac:dyDescent="0.2">
      <c r="A1153" s="531"/>
      <c r="P1153" s="504"/>
      <c r="Q1153" s="503"/>
      <c r="R1153" s="503"/>
      <c r="S1153" s="504"/>
      <c r="T1153" s="504"/>
      <c r="U1153" s="504"/>
      <c r="V1153" s="504"/>
      <c r="W1153" s="504"/>
      <c r="X1153" s="504"/>
      <c r="Y1153" s="504"/>
      <c r="Z1153" s="504"/>
      <c r="AA1153" s="504"/>
      <c r="AB1153" s="504"/>
      <c r="AC1153" s="504"/>
      <c r="AD1153" s="504"/>
      <c r="AE1153" s="504"/>
      <c r="AF1153" s="504"/>
      <c r="AG1153" s="504"/>
      <c r="AH1153" s="504"/>
      <c r="AI1153" s="504"/>
    </row>
    <row r="1154" spans="1:35" s="420" customFormat="1" x14ac:dyDescent="0.2">
      <c r="A1154" s="531"/>
      <c r="P1154" s="504"/>
      <c r="Q1154" s="503"/>
      <c r="R1154" s="503"/>
      <c r="S1154" s="504"/>
      <c r="T1154" s="504"/>
      <c r="U1154" s="504"/>
      <c r="V1154" s="504"/>
      <c r="W1154" s="504"/>
      <c r="X1154" s="504"/>
      <c r="Y1154" s="504"/>
      <c r="Z1154" s="504"/>
      <c r="AA1154" s="504"/>
      <c r="AB1154" s="504"/>
      <c r="AC1154" s="504"/>
      <c r="AD1154" s="504"/>
      <c r="AE1154" s="504"/>
      <c r="AF1154" s="504"/>
      <c r="AG1154" s="504"/>
      <c r="AH1154" s="504"/>
      <c r="AI1154" s="504"/>
    </row>
    <row r="1155" spans="1:35" s="420" customFormat="1" x14ac:dyDescent="0.2">
      <c r="A1155" s="531"/>
      <c r="P1155" s="504"/>
      <c r="Q1155" s="503"/>
      <c r="R1155" s="503"/>
      <c r="S1155" s="504"/>
      <c r="T1155" s="504"/>
      <c r="U1155" s="504"/>
      <c r="V1155" s="504"/>
      <c r="W1155" s="504"/>
      <c r="X1155" s="504"/>
      <c r="Y1155" s="504"/>
      <c r="Z1155" s="504"/>
      <c r="AA1155" s="504"/>
      <c r="AB1155" s="504"/>
      <c r="AC1155" s="504"/>
      <c r="AD1155" s="504"/>
      <c r="AE1155" s="504"/>
      <c r="AF1155" s="504"/>
      <c r="AG1155" s="504"/>
      <c r="AH1155" s="504"/>
      <c r="AI1155" s="504"/>
    </row>
    <row r="1156" spans="1:35" s="420" customFormat="1" x14ac:dyDescent="0.2">
      <c r="A1156" s="531"/>
      <c r="P1156" s="504"/>
      <c r="Q1156" s="503"/>
      <c r="R1156" s="503"/>
      <c r="S1156" s="504"/>
      <c r="T1156" s="504"/>
      <c r="U1156" s="504"/>
      <c r="V1156" s="504"/>
      <c r="W1156" s="504"/>
      <c r="X1156" s="504"/>
      <c r="Y1156" s="504"/>
      <c r="Z1156" s="504"/>
      <c r="AA1156" s="504"/>
      <c r="AB1156" s="504"/>
      <c r="AC1156" s="504"/>
      <c r="AD1156" s="504"/>
      <c r="AE1156" s="504"/>
      <c r="AF1156" s="504"/>
      <c r="AG1156" s="504"/>
      <c r="AH1156" s="504"/>
      <c r="AI1156" s="504"/>
    </row>
    <row r="1157" spans="1:35" s="420" customFormat="1" x14ac:dyDescent="0.2">
      <c r="A1157" s="531"/>
      <c r="P1157" s="504"/>
      <c r="Q1157" s="503"/>
      <c r="R1157" s="503"/>
      <c r="S1157" s="504"/>
      <c r="T1157" s="504"/>
      <c r="U1157" s="504"/>
      <c r="V1157" s="504"/>
      <c r="W1157" s="504"/>
      <c r="X1157" s="504"/>
      <c r="Y1157" s="504"/>
      <c r="Z1157" s="504"/>
      <c r="AA1157" s="504"/>
      <c r="AB1157" s="504"/>
      <c r="AC1157" s="504"/>
      <c r="AD1157" s="504"/>
      <c r="AE1157" s="504"/>
      <c r="AF1157" s="504"/>
      <c r="AG1157" s="504"/>
      <c r="AH1157" s="504"/>
      <c r="AI1157" s="504"/>
    </row>
    <row r="1158" spans="1:35" s="420" customFormat="1" x14ac:dyDescent="0.2">
      <c r="A1158" s="531"/>
      <c r="P1158" s="504"/>
      <c r="Q1158" s="503"/>
      <c r="R1158" s="503"/>
      <c r="S1158" s="504"/>
      <c r="T1158" s="504"/>
      <c r="U1158" s="504"/>
      <c r="V1158" s="504"/>
      <c r="W1158" s="504"/>
      <c r="X1158" s="504"/>
      <c r="Y1158" s="504"/>
      <c r="Z1158" s="504"/>
      <c r="AA1158" s="504"/>
      <c r="AB1158" s="504"/>
      <c r="AC1158" s="504"/>
      <c r="AD1158" s="504"/>
      <c r="AE1158" s="504"/>
      <c r="AF1158" s="504"/>
      <c r="AG1158" s="504"/>
      <c r="AH1158" s="504"/>
      <c r="AI1158" s="504"/>
    </row>
  </sheetData>
  <sheetProtection algorithmName="SHA-512" hashValue="88wNvJySWw32721fX5spRC5QA2XJTg3xOYj8BiohCB+/uUTrtGIhXvuBde6LBuDIeAEBDJ8XUPOeaJIyoqTA5w==" saltValue="fSt1YyqwseHavRlzkWWlvQ==" spinCount="100000" sheet="1" formatColumns="0" formatRows="0" sort="0" autoFilter="0"/>
  <mergeCells count="39">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 ref="X10:X11"/>
    <mergeCell ref="B11:B20"/>
    <mergeCell ref="W21:W22"/>
    <mergeCell ref="X21:X22"/>
    <mergeCell ref="W32:W33"/>
    <mergeCell ref="X32:X33"/>
    <mergeCell ref="W10:W11"/>
    <mergeCell ref="W43:W44"/>
    <mergeCell ref="X43:X44"/>
    <mergeCell ref="W54:W55"/>
    <mergeCell ref="X54:X55"/>
    <mergeCell ref="W65:W66"/>
    <mergeCell ref="X65:X66"/>
    <mergeCell ref="W76:W77"/>
    <mergeCell ref="X76:X77"/>
    <mergeCell ref="W87:W88"/>
    <mergeCell ref="X87:X88"/>
    <mergeCell ref="W98:W99"/>
    <mergeCell ref="X98:X99"/>
    <mergeCell ref="A166:F166"/>
    <mergeCell ref="W109:W110"/>
    <mergeCell ref="X109:X110"/>
    <mergeCell ref="W120:W121"/>
    <mergeCell ref="X120:X121"/>
  </mergeCells>
  <dataValidations count="20">
    <dataValidation type="decimal" operator="equal" allowBlank="1" showInputMessage="1" showErrorMessage="1" sqref="B135:E135 B140:E140 B151:E151 B156:E156" xr:uid="{00000000-0002-0000-2400-000000000000}">
      <formula1>J1047858</formula1>
    </dataValidation>
    <dataValidation type="decimal" allowBlank="1" showInputMessage="1" showErrorMessage="1" sqref="I20 I42 I31" xr:uid="{00000000-0002-0000-2400-000003000000}">
      <formula1>0</formula1>
      <formula2>1E+23</formula2>
    </dataValidation>
    <dataValidation operator="greaterThanOrEqual" allowBlank="1" showInputMessage="1" showErrorMessage="1" sqref="J11:J20 J33:J42 J22:J31 J55:J64 J66:J75 J77:J86 J88:J97 J99:J108 J110:J119 J121:J130 J44:J53" xr:uid="{00000000-0002-0000-2400-000004000000}"/>
    <dataValidation type="custom" showInputMessage="1" showErrorMessage="1" sqref="D21:F21 D10:F10 D32:F32 D43:F43 D54:F54 D65:F65 D76:F76 D87:F87 D98:F98 D109:F109 D120:F120" xr:uid="{00000000-0002-0000-2400-000005000000}">
      <formula1>"-"</formula1>
    </dataValidation>
    <dataValidation type="decimal" allowBlank="1" showInputMessage="1" showErrorMessage="1" sqref="M21 M10 M32 M43 M54 M65 M76 M87 M98 M109 M120" xr:uid="{00000000-0002-0000-2400-000006000000}">
      <formula1>0</formula1>
      <formula2>1E+27</formula2>
    </dataValidation>
    <dataValidation type="decimal" allowBlank="1" showInputMessage="1" showErrorMessage="1" sqref="L21 L10 L32 L43 L54 L65 L76 L87 L98 L109 L120" xr:uid="{00000000-0002-0000-2400-000007000000}">
      <formula1>-1000000000000000000</formula1>
      <formula2>1E+24</formula2>
    </dataValidation>
    <dataValidation type="decimal" allowBlank="1" showInputMessage="1" showErrorMessage="1" sqref="K120 G10 G21 G32 G43 G54 G65 G76 G87 G98 G109 K10 K21 K32 K43 K54 K65 K76 K87 K98 K109 G120" xr:uid="{00000000-0002-0000-2400-000008000000}">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00000000-0002-0000-2400-000009000000}">
      <formula1>0</formula1>
      <formula2>1000000000000000</formula2>
    </dataValidation>
    <dataValidation type="decimal" allowBlank="1" showInputMessage="1" showErrorMessage="1" sqref="L22:L31 L121:L130 L33:L42 L44:L53 L55:L64 L66:L75 L77:L86 L88:L97 L99:L108 L110:L119 L11:L20" xr:uid="{00000000-0002-0000-2400-00000A000000}">
      <formula1>-1000000000000</formula1>
      <formula2>1000000000000000</formula2>
    </dataValidation>
    <dataValidation type="date" operator="greaterThan" allowBlank="1" showInputMessage="1" showErrorMessage="1" sqref="E22:E31 E11:E20 E33:E42 E44:E53 E55:E64 E66:E75 E77:E86 E88:E97 E99:E108 E110:E119 E121:E130" xr:uid="{00000000-0002-0000-2400-00000B000000}">
      <formula1>D11</formula1>
    </dataValidation>
    <dataValidation type="decimal" allowBlank="1" showInputMessage="1" showErrorMessage="1" sqref="F22:F31 F11:F20 F33:F42 F121:F130 F55:F64 F66:F75 F77:F86 F88:F97 F99:F108 F110:F119 F44:F53" xr:uid="{00000000-0002-0000-2400-00000C000000}">
      <formula1>0</formula1>
      <formula2>100000000000</formula2>
    </dataValidation>
    <dataValidation type="date" operator="greaterThan" allowBlank="1" showInputMessage="1" showErrorMessage="1" sqref="D22:D31 D11:D20 D33:D42 D44:D53 D55:D64 D66:D75 D77:D86 D88:D97 D99:D108 D110:D119 D121:D130" xr:uid="{00000000-0002-0000-2400-00000D000000}">
      <formula1>36526</formula1>
    </dataValidation>
    <dataValidation type="whole" allowBlank="1" showInputMessage="1" showErrorMessage="1" sqref="B7 B10:B11 C10:C130 H21:I21 H10:I10 B21:B42 H32:I32 H43:I43 H54:I54 H65:I65 H76:I76 H87:I87 H98:I98 H109:I109 H120:I120 A6:P6" xr:uid="{00000000-0002-0000-2400-000010000000}">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0000000-0002-0000-2400-000011000000}">
      <formula1>1</formula1>
      <formula2>100000</formula2>
    </dataValidation>
    <dataValidation showInputMessage="1" showErrorMessage="1" sqref="P5" xr:uid="{00000000-0002-0000-2400-000012000000}"/>
    <dataValidation type="list" allowBlank="1" showInputMessage="1" showErrorMessage="1" sqref="H20 N42:P42 H31 H42 N31:P31 N20:P20" xr:uid="{00000000-0002-0000-2400-000001000000}">
      <formula1>#REF!</formula1>
    </dataValidation>
    <dataValidation type="list" allowBlank="1" showInputMessage="1" showErrorMessage="1" sqref="N11:N19 N22:N30 N33:N41 N44:N53 N55:N64 N66:N75 N77:N86 N88:N97 N99:N108 N110:N119 N121:N130" xr:uid="{D33FEBB2-6497-46BE-A8E0-4DC1943C601A}">
      <formula1>$Y$28:$Y$35</formula1>
    </dataValidation>
    <dataValidation type="list" allowBlank="1" showInputMessage="1" showErrorMessage="1" sqref="O11:O19 O22:O30 O33:O41 O44:O53 O55:O64 O66:O75 O77:O86 O88:O97 O99:O108 O110:O119 O121:O130" xr:uid="{8EF98D54-5968-4A20-87B5-04ACA3EB1E76}">
      <formula1>$Y$20:$Y$25</formula1>
    </dataValidation>
    <dataValidation type="list" allowBlank="1" showInputMessage="1" showErrorMessage="1" sqref="P11:P19 P22:P30 P33:P41 P44:P53 P55:P64 P66:P75 P77:P86 P88:P97 P99:P108 P110:P119 P121:P130" xr:uid="{78FDAD0C-F209-4F3B-9FE5-67238FD78034}">
      <formula1>$Y$2:$Y$3</formula1>
    </dataValidation>
    <dataValidation type="list" allowBlank="1" showInputMessage="1" showErrorMessage="1" sqref="H11:H19 H22:H30 H33:H41 H44:H53 H55:H64 H66:H75 H77:H86 H88:H97 H99:H108 H110:H119 H121:H130" xr:uid="{865F5001-FE7D-45AD-9E33-D1F1C3ECFFBF}">
      <formula1>$Y$8:$Y$17</formula1>
    </dataValidation>
  </dataValidations>
  <pageMargins left="0.7" right="0.7" top="0.26" bottom="0.32" header="0.3" footer="0.22"/>
  <pageSetup scale="84" fitToHeight="0" orientation="portrait" r:id="rId1"/>
  <drawing r:id="rId2"/>
  <extLst>
    <ext xmlns:x14="http://schemas.microsoft.com/office/spreadsheetml/2009/9/main" uri="{CCE6A557-97BC-4b89-ADB6-D9C93CAAB3DF}">
      <x14:dataValidations xmlns:xm="http://schemas.microsoft.com/office/excel/2006/main" count="2">
        <x14:dataValidation type="decimal" errorStyle="warning" operator="equal" allowBlank="1" showInputMessage="1" showErrorMessage="1" errorTitle="Дүн буруу байна" error="Дүн буруу байна" xr:uid="{00000000-0002-0000-2400-000013000000}">
          <x14:formula1>
            <xm:f>'C:\Users\doko\Documents\[IDq0X2022.xlsx]i.04101a'!#REF!</xm:f>
          </x14:formula1>
          <xm:sqref>B147:E147</xm:sqref>
        </x14:dataValidation>
        <x14:dataValidation type="decimal" operator="equal" allowBlank="1" showInputMessage="1" showErrorMessage="1" errorTitle="Дүн буруу байна" error="Дүн буруу байна" xr:uid="{00000000-0002-0000-2400-000014000000}">
          <x14:formula1>
            <xm:f>'C:\Users\doko\Documents\[IDq0X2022.xlsx]i.04101a'!#REF!</xm:f>
          </x14:formula1>
          <xm:sqref>B146:E146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topLeftCell="A4" zoomScale="80" zoomScaleNormal="80" workbookViewId="0">
      <selection activeCell="E387" sqref="E387"/>
    </sheetView>
  </sheetViews>
  <sheetFormatPr defaultColWidth="9.140625" defaultRowHeight="12.75" outlineLevelRow="1" x14ac:dyDescent="0.2"/>
  <cols>
    <col min="1" max="1" width="59.7109375" style="418" customWidth="1"/>
    <col min="2" max="2" width="9.28515625" style="419" customWidth="1"/>
    <col min="3" max="3" width="9" style="419" customWidth="1"/>
    <col min="4" max="4" width="17.140625" style="419" customWidth="1"/>
    <col min="5" max="9" width="20" style="419" customWidth="1"/>
    <col min="10" max="10" width="25.28515625" style="416" customWidth="1"/>
    <col min="11" max="11" width="17" style="416" bestFit="1" customWidth="1"/>
    <col min="12" max="12" width="14.5703125" style="416" bestFit="1" customWidth="1"/>
    <col min="13" max="13" width="14.28515625" style="416" customWidth="1"/>
    <col min="14" max="14" width="6.85546875" style="416" customWidth="1"/>
    <col min="15" max="15" width="24.5703125" style="416" customWidth="1"/>
    <col min="16" max="16" width="14.28515625" style="416" customWidth="1"/>
    <col min="17" max="17" width="16.85546875" style="416" customWidth="1"/>
    <col min="18" max="18" width="38.42578125" style="416" hidden="1" customWidth="1"/>
    <col min="19" max="16384" width="9.140625" style="416"/>
  </cols>
  <sheetData>
    <row r="1" spans="1:28" ht="13.5" customHeight="1" x14ac:dyDescent="0.2">
      <c r="A1" s="415"/>
      <c r="B1" s="1220"/>
      <c r="C1" s="1220"/>
      <c r="D1" s="1220"/>
      <c r="E1" s="1220"/>
      <c r="F1" s="1220"/>
      <c r="G1" s="1220"/>
      <c r="H1" s="1220"/>
      <c r="I1" s="1220"/>
      <c r="J1" s="1220"/>
    </row>
    <row r="2" spans="1:28" x14ac:dyDescent="0.2">
      <c r="R2" s="416" t="s">
        <v>1337</v>
      </c>
    </row>
    <row r="3" spans="1:28" ht="15" customHeight="1" x14ac:dyDescent="0.2">
      <c r="A3" s="1118" t="s">
        <v>1447</v>
      </c>
      <c r="B3" s="1118"/>
      <c r="C3" s="1118"/>
      <c r="D3" s="1118"/>
      <c r="E3" s="1118"/>
      <c r="F3" s="1118"/>
      <c r="G3" s="1118"/>
      <c r="H3" s="1118"/>
      <c r="I3" s="1118"/>
      <c r="J3" s="1118"/>
      <c r="R3" s="416" t="s">
        <v>1339</v>
      </c>
    </row>
    <row r="4" spans="1:28" x14ac:dyDescent="0.2">
      <c r="A4" s="421"/>
      <c r="B4" s="422"/>
      <c r="C4" s="422"/>
      <c r="D4" s="422"/>
      <c r="E4" s="422"/>
      <c r="F4" s="422"/>
      <c r="G4" s="422"/>
      <c r="H4" s="422"/>
      <c r="I4" s="422"/>
      <c r="J4" s="424"/>
    </row>
    <row r="5" spans="1:28" s="553" customFormat="1" ht="19.5" customHeight="1" x14ac:dyDescent="0.25">
      <c r="A5" s="398" t="str">
        <f>i.04156e!A5</f>
        <v>Даатгагчийн нэр:</v>
      </c>
      <c r="B5" s="425"/>
      <c r="C5" s="425"/>
      <c r="D5" s="425"/>
      <c r="E5" s="425"/>
      <c r="F5" s="425"/>
      <c r="G5" s="425"/>
      <c r="H5" s="425"/>
      <c r="I5" s="1260" t="str">
        <f>i.04156e!P5</f>
        <v>..... оны .... сарын ...-ны өдөр</v>
      </c>
      <c r="J5" s="1260"/>
      <c r="K5" s="427"/>
      <c r="L5" s="427"/>
      <c r="M5" s="427"/>
      <c r="N5" s="427"/>
      <c r="O5" s="427"/>
      <c r="P5" s="427"/>
      <c r="Q5" s="427"/>
      <c r="R5" s="1"/>
      <c r="S5" s="427"/>
      <c r="T5" s="427"/>
      <c r="U5" s="427"/>
      <c r="V5" s="427"/>
      <c r="W5" s="427"/>
      <c r="X5" s="427"/>
      <c r="Y5" s="427"/>
      <c r="Z5" s="427"/>
      <c r="AA5" s="427"/>
      <c r="AB5" s="427"/>
    </row>
    <row r="6" spans="1:28" s="553" customFormat="1" ht="12.75" customHeight="1" thickBot="1" x14ac:dyDescent="0.3">
      <c r="A6" s="398"/>
      <c r="B6" s="430"/>
      <c r="C6" s="430"/>
      <c r="D6" s="430"/>
      <c r="E6" s="430"/>
      <c r="F6" s="430"/>
      <c r="G6" s="430"/>
      <c r="H6" s="430"/>
      <c r="I6" s="430"/>
      <c r="J6" s="432" t="s">
        <v>3</v>
      </c>
      <c r="K6" s="427"/>
      <c r="L6" s="427"/>
      <c r="M6" s="427"/>
      <c r="N6" s="427"/>
      <c r="O6" s="427"/>
      <c r="P6" s="427"/>
      <c r="Q6" s="427"/>
      <c r="R6" s="1"/>
      <c r="S6" s="427"/>
      <c r="T6" s="427"/>
      <c r="U6" s="427"/>
      <c r="V6" s="427"/>
      <c r="W6" s="427"/>
      <c r="X6" s="427"/>
      <c r="Y6" s="427"/>
      <c r="Z6" s="427"/>
      <c r="AA6" s="427"/>
      <c r="AB6" s="427"/>
    </row>
    <row r="7" spans="1:28" s="553" customFormat="1" ht="12.75" customHeight="1" x14ac:dyDescent="0.25">
      <c r="A7" s="1221" t="s">
        <v>380</v>
      </c>
      <c r="B7" s="1223" t="s">
        <v>381</v>
      </c>
      <c r="C7" s="1223" t="s">
        <v>6</v>
      </c>
      <c r="D7" s="1225" t="s">
        <v>1343</v>
      </c>
      <c r="E7" s="1225"/>
      <c r="F7" s="1225"/>
      <c r="G7" s="1225"/>
      <c r="H7" s="1223" t="s">
        <v>1435</v>
      </c>
      <c r="I7" s="1223" t="s">
        <v>1436</v>
      </c>
      <c r="J7" s="1230" t="s">
        <v>1346</v>
      </c>
      <c r="K7" s="427"/>
      <c r="L7" s="427"/>
      <c r="M7" s="427"/>
      <c r="N7" s="427"/>
      <c r="O7" s="427"/>
      <c r="P7" s="427"/>
      <c r="Q7" s="427"/>
      <c r="R7" s="1"/>
      <c r="S7" s="427"/>
      <c r="T7" s="427"/>
      <c r="U7" s="427"/>
      <c r="V7" s="427"/>
      <c r="W7" s="427"/>
      <c r="X7" s="427"/>
      <c r="Y7" s="427"/>
      <c r="Z7" s="427"/>
      <c r="AA7" s="427"/>
      <c r="AB7" s="427"/>
    </row>
    <row r="8" spans="1:28" ht="28.5" customHeight="1" x14ac:dyDescent="0.2">
      <c r="A8" s="1222"/>
      <c r="B8" s="1224"/>
      <c r="C8" s="1224"/>
      <c r="D8" s="433" t="s">
        <v>1347</v>
      </c>
      <c r="E8" s="433" t="s">
        <v>1348</v>
      </c>
      <c r="F8" s="433" t="s">
        <v>1349</v>
      </c>
      <c r="G8" s="433" t="s">
        <v>1350</v>
      </c>
      <c r="H8" s="1224"/>
      <c r="I8" s="1224"/>
      <c r="J8" s="1231"/>
    </row>
    <row r="9" spans="1:28" x14ac:dyDescent="0.2">
      <c r="A9" s="435" t="s">
        <v>8</v>
      </c>
      <c r="B9" s="436" t="s">
        <v>9</v>
      </c>
      <c r="C9" s="436" t="s">
        <v>10</v>
      </c>
      <c r="D9" s="436">
        <v>1</v>
      </c>
      <c r="E9" s="436">
        <v>2</v>
      </c>
      <c r="F9" s="436">
        <v>3</v>
      </c>
      <c r="G9" s="436">
        <v>4</v>
      </c>
      <c r="H9" s="436">
        <v>5</v>
      </c>
      <c r="I9" s="436">
        <v>6</v>
      </c>
      <c r="J9" s="438">
        <v>7</v>
      </c>
      <c r="R9" s="416" t="s">
        <v>1763</v>
      </c>
    </row>
    <row r="10" spans="1:28" s="419" customFormat="1" x14ac:dyDescent="0.2">
      <c r="A10" s="453" t="s">
        <v>1448</v>
      </c>
      <c r="B10" s="583" t="s">
        <v>1449</v>
      </c>
      <c r="C10" s="584">
        <v>1</v>
      </c>
      <c r="D10" s="763"/>
      <c r="E10" s="584"/>
      <c r="F10" s="584"/>
      <c r="G10" s="765">
        <f>SUM(G11:G31)</f>
        <v>0</v>
      </c>
      <c r="H10" s="584"/>
      <c r="I10" s="584"/>
      <c r="J10" s="442" cm="1">
        <f t="array" ref="J10">SUMPRODUCT((J11:J30=$R$2)*G11:G30)+J31</f>
        <v>0</v>
      </c>
      <c r="K10" s="585" t="str">
        <f>IF(G10=i.04119a!D34-i.04119a!D35,"",G10-(i.04119a!D34-i.04119a!D35))</f>
        <v/>
      </c>
      <c r="L10" s="416"/>
      <c r="M10" s="416"/>
      <c r="N10" s="416"/>
      <c r="O10" s="416"/>
      <c r="P10" s="416"/>
      <c r="Q10" s="416"/>
      <c r="R10" s="416" t="s">
        <v>1351</v>
      </c>
      <c r="S10" s="416"/>
      <c r="T10" s="416"/>
      <c r="U10" s="416"/>
      <c r="V10" s="416"/>
      <c r="W10" s="416"/>
      <c r="X10" s="416"/>
      <c r="Y10" s="416"/>
      <c r="Z10" s="416"/>
      <c r="AA10" s="416"/>
      <c r="AB10" s="416"/>
    </row>
    <row r="11" spans="1:28" s="419" customFormat="1" outlineLevel="1" x14ac:dyDescent="0.2">
      <c r="A11" s="450"/>
      <c r="B11" s="1258"/>
      <c r="C11" s="586">
        <f>+C10+1</f>
        <v>2</v>
      </c>
      <c r="D11" s="764"/>
      <c r="E11" s="850"/>
      <c r="F11" s="522" t="e" cm="1">
        <f t="array" ref="F11">_xlfn.IFS(E11=$R$9,1,E11=$R$10,i.04156h!$E$10,E11=$R$11,i.04156h!$E$11,E11=$R$12,i.04156h!$E$12,E11=$R$13,i.04156h!$E$13,E11=$R$14,i.04156h!$E$14,E11=$R$15,i.04156h!$E$15,E11=$R$16,i.04156h!$E$16,E11=$R$17,i.04156h!$E$17)</f>
        <v>#N/A</v>
      </c>
      <c r="G11" s="522">
        <f>IF(ISNA(F11),0,D11*F11)</f>
        <v>0</v>
      </c>
      <c r="H11" s="850"/>
      <c r="I11" s="850"/>
      <c r="J11" s="847"/>
      <c r="K11" s="416"/>
      <c r="L11" s="416"/>
      <c r="M11" s="416"/>
      <c r="N11" s="416"/>
      <c r="O11" s="416"/>
      <c r="P11" s="416"/>
      <c r="Q11" s="416"/>
      <c r="R11" s="416" t="s">
        <v>1352</v>
      </c>
      <c r="S11" s="416"/>
      <c r="T11" s="416"/>
      <c r="U11" s="416"/>
      <c r="V11" s="416"/>
      <c r="W11" s="416"/>
      <c r="X11" s="416"/>
      <c r="Y11" s="416"/>
      <c r="Z11" s="416"/>
      <c r="AA11" s="416"/>
      <c r="AB11" s="416"/>
    </row>
    <row r="12" spans="1:28" s="419" customFormat="1" outlineLevel="1" x14ac:dyDescent="0.2">
      <c r="A12" s="450"/>
      <c r="B12" s="1258"/>
      <c r="C12" s="586">
        <f t="shared" ref="C12:C78" si="0">+C11+1</f>
        <v>3</v>
      </c>
      <c r="D12" s="764"/>
      <c r="E12" s="850"/>
      <c r="F12" s="522" t="e" cm="1">
        <f t="array" ref="F12">_xlfn.IFS(E12=$R$9,1,E12=$R$10,i.04156h!$E$10,E12=$R$11,i.04156h!$E$11,E12=$R$12,i.04156h!$E$12,E12=$R$13,i.04156h!$E$13,E12=$R$14,i.04156h!$E$14,E12=$R$15,i.04156h!$E$15,E12=$R$16,i.04156h!$E$16,E12=$R$17,i.04156h!$E$17)</f>
        <v>#N/A</v>
      </c>
      <c r="G12" s="522">
        <f t="shared" ref="G12:G30" si="1">IF(ISNA(F12),0,D12*F12)</f>
        <v>0</v>
      </c>
      <c r="H12" s="850"/>
      <c r="I12" s="850"/>
      <c r="J12" s="847"/>
      <c r="K12" s="567"/>
      <c r="L12" s="434" t="s">
        <v>1347</v>
      </c>
      <c r="M12" s="434" t="s">
        <v>1350</v>
      </c>
      <c r="N12" s="504"/>
      <c r="O12" s="504"/>
      <c r="P12" s="1239" t="s">
        <v>1350</v>
      </c>
      <c r="Q12" s="416"/>
      <c r="R12" s="416" t="s">
        <v>1353</v>
      </c>
      <c r="S12" s="416"/>
      <c r="T12" s="416"/>
      <c r="U12" s="416"/>
      <c r="V12" s="416"/>
      <c r="W12" s="416"/>
      <c r="X12" s="416"/>
      <c r="Y12" s="416"/>
      <c r="Z12" s="416"/>
      <c r="AA12" s="416"/>
      <c r="AB12" s="416"/>
    </row>
    <row r="13" spans="1:28" s="419" customFormat="1" outlineLevel="1" x14ac:dyDescent="0.2">
      <c r="A13" s="450"/>
      <c r="B13" s="1258"/>
      <c r="C13" s="586">
        <f t="shared" si="0"/>
        <v>4</v>
      </c>
      <c r="D13" s="764"/>
      <c r="E13" s="850"/>
      <c r="F13" s="522" t="e" cm="1">
        <f t="array" ref="F13">_xlfn.IFS(E13=$R$9,1,E13=$R$10,i.04156h!$E$10,E13=$R$11,i.04156h!$E$11,E13=$R$12,i.04156h!$E$12,E13=$R$13,i.04156h!$E$13,E13=$R$14,i.04156h!$E$14,E13=$R$15,i.04156h!$E$15,E13=$R$16,i.04156h!$E$16,E13=$R$17,i.04156h!$E$17)</f>
        <v>#N/A</v>
      </c>
      <c r="G13" s="522">
        <f t="shared" si="1"/>
        <v>0</v>
      </c>
      <c r="H13" s="850"/>
      <c r="I13" s="850"/>
      <c r="J13" s="847"/>
      <c r="K13" s="571" t="s">
        <v>1351</v>
      </c>
      <c r="L13" s="490">
        <f t="shared" ref="L13:L21" si="2">SUMIFS(D$11:D$31,E$11:E$31,"="&amp;$K13)</f>
        <v>0</v>
      </c>
      <c r="M13" s="490">
        <f t="shared" ref="M13:M21" si="3">SUMIFS(G$11:G$31,E$11:E$31,"="&amp;$K13)</f>
        <v>0</v>
      </c>
      <c r="N13" s="504"/>
      <c r="O13" s="420"/>
      <c r="P13" s="1239"/>
      <c r="Q13" s="416"/>
      <c r="R13" s="416" t="s">
        <v>1354</v>
      </c>
      <c r="S13" s="416"/>
      <c r="T13" s="416"/>
      <c r="U13" s="416"/>
      <c r="V13" s="416"/>
      <c r="W13" s="416"/>
      <c r="X13" s="416"/>
      <c r="Y13" s="416"/>
      <c r="Z13" s="416"/>
      <c r="AA13" s="416"/>
      <c r="AB13" s="416"/>
    </row>
    <row r="14" spans="1:28" s="419" customFormat="1" outlineLevel="1" x14ac:dyDescent="0.2">
      <c r="A14" s="450"/>
      <c r="B14" s="1258"/>
      <c r="C14" s="586">
        <f t="shared" si="0"/>
        <v>5</v>
      </c>
      <c r="D14" s="764"/>
      <c r="E14" s="850"/>
      <c r="F14" s="522" t="e" cm="1">
        <f t="array" ref="F14">_xlfn.IFS(E14=$R$9,1,E14=$R$10,i.04156h!$E$10,E14=$R$11,i.04156h!$E$11,E14=$R$12,i.04156h!$E$12,E14=$R$13,i.04156h!$E$13,E14=$R$14,i.04156h!$E$14,E14=$R$15,i.04156h!$E$15,E14=$R$16,i.04156h!$E$16,E14=$R$17,i.04156h!$E$17)</f>
        <v>#N/A</v>
      </c>
      <c r="G14" s="522">
        <f t="shared" si="1"/>
        <v>0</v>
      </c>
      <c r="H14" s="850"/>
      <c r="I14" s="850"/>
      <c r="J14" s="847"/>
      <c r="K14" s="571" t="s">
        <v>1352</v>
      </c>
      <c r="L14" s="490">
        <f t="shared" si="2"/>
        <v>0</v>
      </c>
      <c r="M14" s="490">
        <f t="shared" si="3"/>
        <v>0</v>
      </c>
      <c r="N14" s="504"/>
      <c r="O14" s="588" t="s">
        <v>1180</v>
      </c>
      <c r="P14" s="572">
        <f t="shared" ref="P14:P21" si="4">SUMIFS(G$11:G$31,H$11:H$31,"="&amp;$O14)</f>
        <v>0</v>
      </c>
      <c r="Q14" s="416"/>
      <c r="R14" s="926" t="s">
        <v>1355</v>
      </c>
      <c r="S14" s="416"/>
      <c r="T14" s="416"/>
      <c r="U14" s="416"/>
      <c r="V14" s="416"/>
      <c r="W14" s="416"/>
      <c r="X14" s="416"/>
      <c r="Y14" s="416"/>
      <c r="Z14" s="416"/>
      <c r="AA14" s="416"/>
      <c r="AB14" s="416"/>
    </row>
    <row r="15" spans="1:28" s="419" customFormat="1" outlineLevel="1" x14ac:dyDescent="0.2">
      <c r="A15" s="450"/>
      <c r="B15" s="1258"/>
      <c r="C15" s="586">
        <f t="shared" si="0"/>
        <v>6</v>
      </c>
      <c r="D15" s="764"/>
      <c r="E15" s="850"/>
      <c r="F15" s="522" t="e" cm="1">
        <f t="array" ref="F15">_xlfn.IFS(E15=$R$9,1,E15=$R$10,i.04156h!$E$10,E15=$R$11,i.04156h!$E$11,E15=$R$12,i.04156h!$E$12,E15=$R$13,i.04156h!$E$13,E15=$R$14,i.04156h!$E$14,E15=$R$15,i.04156h!$E$15,E15=$R$16,i.04156h!$E$16,E15=$R$17,i.04156h!$E$17)</f>
        <v>#N/A</v>
      </c>
      <c r="G15" s="522">
        <f t="shared" si="1"/>
        <v>0</v>
      </c>
      <c r="H15" s="850"/>
      <c r="I15" s="850"/>
      <c r="J15" s="847"/>
      <c r="K15" s="571" t="s">
        <v>1353</v>
      </c>
      <c r="L15" s="490">
        <f t="shared" si="2"/>
        <v>0</v>
      </c>
      <c r="M15" s="490">
        <f t="shared" si="3"/>
        <v>0</v>
      </c>
      <c r="N15" s="504"/>
      <c r="O15" s="588" t="s">
        <v>1172</v>
      </c>
      <c r="P15" s="572">
        <f t="shared" si="4"/>
        <v>0</v>
      </c>
      <c r="Q15" s="416"/>
      <c r="R15" s="926" t="s">
        <v>1356</v>
      </c>
      <c r="S15" s="416"/>
      <c r="T15" s="416"/>
      <c r="U15" s="416"/>
      <c r="V15" s="416"/>
      <c r="W15" s="416"/>
      <c r="X15" s="416"/>
      <c r="Y15" s="416"/>
      <c r="Z15" s="416"/>
      <c r="AA15" s="416"/>
      <c r="AB15" s="416"/>
    </row>
    <row r="16" spans="1:28" s="419" customFormat="1" outlineLevel="1" x14ac:dyDescent="0.2">
      <c r="A16" s="450"/>
      <c r="B16" s="1258"/>
      <c r="C16" s="586">
        <f t="shared" si="0"/>
        <v>7</v>
      </c>
      <c r="D16" s="764"/>
      <c r="E16" s="850"/>
      <c r="F16" s="522" t="e" cm="1">
        <f t="array" ref="F16">_xlfn.IFS(E16=$R$9,1,E16=$R$10,i.04156h!$E$10,E16=$R$11,i.04156h!$E$11,E16=$R$12,i.04156h!$E$12,E16=$R$13,i.04156h!$E$13,E16=$R$14,i.04156h!$E$14,E16=$R$15,i.04156h!$E$15,E16=$R$16,i.04156h!$E$16,E16=$R$17,i.04156h!$E$17)</f>
        <v>#N/A</v>
      </c>
      <c r="G16" s="522">
        <f t="shared" si="1"/>
        <v>0</v>
      </c>
      <c r="H16" s="850"/>
      <c r="I16" s="850"/>
      <c r="J16" s="847"/>
      <c r="K16" s="571" t="s">
        <v>1354</v>
      </c>
      <c r="L16" s="490">
        <f t="shared" si="2"/>
        <v>0</v>
      </c>
      <c r="M16" s="490">
        <f t="shared" si="3"/>
        <v>0</v>
      </c>
      <c r="N16" s="504"/>
      <c r="O16" s="588" t="s">
        <v>872</v>
      </c>
      <c r="P16" s="572">
        <f t="shared" si="4"/>
        <v>0</v>
      </c>
      <c r="Q16" s="416"/>
      <c r="R16" s="926" t="s">
        <v>1357</v>
      </c>
      <c r="S16" s="416"/>
      <c r="T16" s="416"/>
      <c r="U16" s="416"/>
      <c r="V16" s="416"/>
      <c r="W16" s="416"/>
      <c r="X16" s="416"/>
      <c r="Y16" s="416"/>
      <c r="Z16" s="416"/>
      <c r="AA16" s="416"/>
      <c r="AB16" s="416"/>
    </row>
    <row r="17" spans="1:28" s="419" customFormat="1" outlineLevel="1" x14ac:dyDescent="0.2">
      <c r="A17" s="450"/>
      <c r="B17" s="1258"/>
      <c r="C17" s="586">
        <f t="shared" si="0"/>
        <v>8</v>
      </c>
      <c r="D17" s="764"/>
      <c r="E17" s="850"/>
      <c r="F17" s="522" t="e" cm="1">
        <f t="array" ref="F17">_xlfn.IFS(E17=$R$9,1,E17=$R$10,i.04156h!$E$10,E17=$R$11,i.04156h!$E$11,E17=$R$12,i.04156h!$E$12,E17=$R$13,i.04156h!$E$13,E17=$R$14,i.04156h!$E$14,E17=$R$15,i.04156h!$E$15,E17=$R$16,i.04156h!$E$16,E17=$R$17,i.04156h!$E$17)</f>
        <v>#N/A</v>
      </c>
      <c r="G17" s="522">
        <f t="shared" si="1"/>
        <v>0</v>
      </c>
      <c r="H17" s="850"/>
      <c r="I17" s="850"/>
      <c r="J17" s="847"/>
      <c r="K17" s="573" t="s">
        <v>1355</v>
      </c>
      <c r="L17" s="490">
        <f t="shared" si="2"/>
        <v>0</v>
      </c>
      <c r="M17" s="490">
        <f t="shared" si="3"/>
        <v>0</v>
      </c>
      <c r="N17" s="504"/>
      <c r="O17" s="588" t="s">
        <v>1173</v>
      </c>
      <c r="P17" s="572">
        <f t="shared" si="4"/>
        <v>0</v>
      </c>
      <c r="Q17" s="416"/>
      <c r="R17" s="416" t="s">
        <v>1358</v>
      </c>
      <c r="S17" s="416"/>
      <c r="T17" s="416"/>
      <c r="U17" s="416"/>
      <c r="V17" s="416"/>
      <c r="W17" s="416"/>
      <c r="X17" s="416"/>
      <c r="Y17" s="416"/>
      <c r="Z17" s="416"/>
      <c r="AA17" s="416"/>
      <c r="AB17" s="416"/>
    </row>
    <row r="18" spans="1:28" s="419" customFormat="1" outlineLevel="1" x14ac:dyDescent="0.2">
      <c r="A18" s="450"/>
      <c r="B18" s="1258"/>
      <c r="C18" s="586">
        <f t="shared" si="0"/>
        <v>9</v>
      </c>
      <c r="D18" s="764"/>
      <c r="E18" s="850"/>
      <c r="F18" s="522" t="e" cm="1">
        <f t="array" ref="F18">_xlfn.IFS(E18=$R$9,1,E18=$R$10,i.04156h!$E$10,E18=$R$11,i.04156h!$E$11,E18=$R$12,i.04156h!$E$12,E18=$R$13,i.04156h!$E$13,E18=$R$14,i.04156h!$E$14,E18=$R$15,i.04156h!$E$15,E18=$R$16,i.04156h!$E$16,E18=$R$17,i.04156h!$E$17)</f>
        <v>#N/A</v>
      </c>
      <c r="G18" s="522">
        <f t="shared" si="1"/>
        <v>0</v>
      </c>
      <c r="H18" s="850"/>
      <c r="I18" s="850"/>
      <c r="J18" s="847"/>
      <c r="K18" s="573" t="s">
        <v>1356</v>
      </c>
      <c r="L18" s="490">
        <f t="shared" si="2"/>
        <v>0</v>
      </c>
      <c r="M18" s="490">
        <f t="shared" si="3"/>
        <v>0</v>
      </c>
      <c r="N18" s="504"/>
      <c r="O18" s="588" t="s">
        <v>1174</v>
      </c>
      <c r="P18" s="572">
        <f t="shared" si="4"/>
        <v>0</v>
      </c>
      <c r="Q18" s="416"/>
      <c r="R18" s="926" t="s">
        <v>1359</v>
      </c>
      <c r="S18" s="416"/>
      <c r="T18" s="416"/>
      <c r="U18" s="416"/>
      <c r="V18" s="416"/>
      <c r="W18" s="416"/>
      <c r="X18" s="416"/>
      <c r="Y18" s="416"/>
      <c r="Z18" s="416"/>
      <c r="AA18" s="416"/>
      <c r="AB18" s="416"/>
    </row>
    <row r="19" spans="1:28" s="419" customFormat="1" outlineLevel="1" x14ac:dyDescent="0.2">
      <c r="A19" s="450"/>
      <c r="B19" s="1258"/>
      <c r="C19" s="586">
        <f t="shared" si="0"/>
        <v>10</v>
      </c>
      <c r="D19" s="764"/>
      <c r="E19" s="850"/>
      <c r="F19" s="522" t="e" cm="1">
        <f t="array" ref="F19">_xlfn.IFS(E19=$R$9,1,E19=$R$10,i.04156h!$E$10,E19=$R$11,i.04156h!$E$11,E19=$R$12,i.04156h!$E$12,E19=$R$13,i.04156h!$E$13,E19=$R$14,i.04156h!$E$14,E19=$R$15,i.04156h!$E$15,E19=$R$16,i.04156h!$E$16,E19=$R$17,i.04156h!$E$17)</f>
        <v>#N/A</v>
      </c>
      <c r="G19" s="522">
        <f t="shared" si="1"/>
        <v>0</v>
      </c>
      <c r="H19" s="850"/>
      <c r="I19" s="850"/>
      <c r="J19" s="847"/>
      <c r="K19" s="573" t="s">
        <v>1357</v>
      </c>
      <c r="L19" s="490">
        <f t="shared" si="2"/>
        <v>0</v>
      </c>
      <c r="M19" s="490">
        <f t="shared" si="3"/>
        <v>0</v>
      </c>
      <c r="N19" s="504"/>
      <c r="O19" s="588" t="s">
        <v>1175</v>
      </c>
      <c r="P19" s="572">
        <f t="shared" si="4"/>
        <v>0</v>
      </c>
      <c r="Q19" s="416"/>
      <c r="S19" s="416"/>
      <c r="T19" s="416"/>
      <c r="U19" s="416"/>
      <c r="V19" s="416"/>
      <c r="W19" s="416"/>
      <c r="X19" s="416"/>
      <c r="Y19" s="416"/>
      <c r="Z19" s="416"/>
      <c r="AA19" s="416"/>
      <c r="AB19" s="416"/>
    </row>
    <row r="20" spans="1:28" s="419" customFormat="1" outlineLevel="1" x14ac:dyDescent="0.2">
      <c r="A20" s="450"/>
      <c r="B20" s="1258"/>
      <c r="C20" s="586">
        <f t="shared" si="0"/>
        <v>11</v>
      </c>
      <c r="D20" s="764"/>
      <c r="E20" s="850"/>
      <c r="F20" s="522" t="e" cm="1">
        <f t="array" ref="F20">_xlfn.IFS(E20=$R$9,1,E20=$R$10,i.04156h!$E$10,E20=$R$11,i.04156h!$E$11,E20=$R$12,i.04156h!$E$12,E20=$R$13,i.04156h!$E$13,E20=$R$14,i.04156h!$E$14,E20=$R$15,i.04156h!$E$15,E20=$R$16,i.04156h!$E$16,E20=$R$17,i.04156h!$E$17)</f>
        <v>#N/A</v>
      </c>
      <c r="G20" s="522">
        <f t="shared" si="1"/>
        <v>0</v>
      </c>
      <c r="H20" s="850"/>
      <c r="I20" s="850"/>
      <c r="J20" s="847"/>
      <c r="K20" s="571" t="s">
        <v>1358</v>
      </c>
      <c r="L20" s="490">
        <f t="shared" si="2"/>
        <v>0</v>
      </c>
      <c r="M20" s="490">
        <f t="shared" si="3"/>
        <v>0</v>
      </c>
      <c r="N20" s="504"/>
      <c r="O20" s="588" t="s">
        <v>1176</v>
      </c>
      <c r="P20" s="572">
        <f t="shared" si="4"/>
        <v>0</v>
      </c>
      <c r="Q20" s="416"/>
      <c r="R20" s="77" t="s">
        <v>1757</v>
      </c>
      <c r="S20" s="416"/>
      <c r="T20" s="416"/>
      <c r="U20" s="416"/>
      <c r="V20" s="416"/>
      <c r="W20" s="416"/>
      <c r="X20" s="416"/>
      <c r="Y20" s="416"/>
      <c r="Z20" s="416"/>
      <c r="AA20" s="416"/>
      <c r="AB20" s="416"/>
    </row>
    <row r="21" spans="1:28" s="419" customFormat="1" outlineLevel="1" x14ac:dyDescent="0.2">
      <c r="A21" s="450"/>
      <c r="B21" s="1258"/>
      <c r="C21" s="586">
        <f t="shared" si="0"/>
        <v>12</v>
      </c>
      <c r="D21" s="764"/>
      <c r="E21" s="850"/>
      <c r="F21" s="522" t="e" cm="1">
        <f t="array" ref="F21">_xlfn.IFS(E21=$R$9,1,E21=$R$10,i.04156h!$E$10,E21=$R$11,i.04156h!$E$11,E21=$R$12,i.04156h!$E$12,E21=$R$13,i.04156h!$E$13,E21=$R$14,i.04156h!$E$14,E21=$R$15,i.04156h!$E$15,E21=$R$16,i.04156h!$E$16,E21=$R$17,i.04156h!$E$17)</f>
        <v>#N/A</v>
      </c>
      <c r="G21" s="522">
        <f t="shared" si="1"/>
        <v>0</v>
      </c>
      <c r="H21" s="850"/>
      <c r="I21" s="850"/>
      <c r="J21" s="847"/>
      <c r="K21" s="573" t="s">
        <v>1359</v>
      </c>
      <c r="L21" s="490">
        <f t="shared" si="2"/>
        <v>0</v>
      </c>
      <c r="M21" s="490">
        <f t="shared" si="3"/>
        <v>0</v>
      </c>
      <c r="N21" s="504"/>
      <c r="O21" s="588" t="s">
        <v>1177</v>
      </c>
      <c r="P21" s="572">
        <f t="shared" si="4"/>
        <v>0</v>
      </c>
      <c r="Q21" s="416"/>
      <c r="R21" s="77" t="s">
        <v>1758</v>
      </c>
      <c r="S21" s="416"/>
      <c r="T21" s="416"/>
      <c r="U21" s="416"/>
      <c r="V21" s="416"/>
      <c r="W21" s="416"/>
      <c r="X21" s="416"/>
      <c r="Y21" s="416"/>
      <c r="Z21" s="416"/>
      <c r="AA21" s="416"/>
      <c r="AB21" s="416"/>
    </row>
    <row r="22" spans="1:28" s="419" customFormat="1" outlineLevel="1" x14ac:dyDescent="0.2">
      <c r="A22" s="450"/>
      <c r="B22" s="1258"/>
      <c r="C22" s="586">
        <f t="shared" si="0"/>
        <v>13</v>
      </c>
      <c r="D22" s="764"/>
      <c r="E22" s="850"/>
      <c r="F22" s="522" t="e" cm="1">
        <f t="array" ref="F22">_xlfn.IFS(E22=$R$9,1,E22=$R$10,i.04156h!$E$10,E22=$R$11,i.04156h!$E$11,E22=$R$12,i.04156h!$E$12,E22=$R$13,i.04156h!$E$13,E22=$R$14,i.04156h!$E$14,E22=$R$15,i.04156h!$E$15,E22=$R$16,i.04156h!$E$16,E22=$R$17,i.04156h!$E$17)</f>
        <v>#N/A</v>
      </c>
      <c r="G22" s="522">
        <f t="shared" si="1"/>
        <v>0</v>
      </c>
      <c r="H22" s="850"/>
      <c r="I22" s="850"/>
      <c r="J22" s="847"/>
      <c r="K22" s="416"/>
      <c r="L22" s="416"/>
      <c r="M22" s="416"/>
      <c r="N22" s="416"/>
      <c r="O22" s="416"/>
      <c r="P22" s="416"/>
      <c r="Q22" s="416"/>
      <c r="R22" s="77" t="s">
        <v>1759</v>
      </c>
      <c r="S22" s="416"/>
      <c r="T22" s="416"/>
      <c r="U22" s="416"/>
      <c r="V22" s="416"/>
      <c r="W22" s="416"/>
      <c r="X22" s="416"/>
      <c r="Y22" s="416"/>
      <c r="Z22" s="416"/>
      <c r="AA22" s="416"/>
      <c r="AB22" s="416"/>
    </row>
    <row r="23" spans="1:28" s="419" customFormat="1" outlineLevel="1" x14ac:dyDescent="0.2">
      <c r="A23" s="450"/>
      <c r="B23" s="1258"/>
      <c r="C23" s="586">
        <f t="shared" si="0"/>
        <v>14</v>
      </c>
      <c r="D23" s="764"/>
      <c r="E23" s="850"/>
      <c r="F23" s="522" t="e" cm="1">
        <f t="array" ref="F23">_xlfn.IFS(E23=$R$9,1,E23=$R$10,i.04156h!$E$10,E23=$R$11,i.04156h!$E$11,E23=$R$12,i.04156h!$E$12,E23=$R$13,i.04156h!$E$13,E23=$R$14,i.04156h!$E$14,E23=$R$15,i.04156h!$E$15,E23=$R$16,i.04156h!$E$16,E23=$R$17,i.04156h!$E$17)</f>
        <v>#N/A</v>
      </c>
      <c r="G23" s="522">
        <f t="shared" si="1"/>
        <v>0</v>
      </c>
      <c r="H23" s="850"/>
      <c r="I23" s="850"/>
      <c r="J23" s="847"/>
      <c r="K23" s="416"/>
      <c r="L23" s="416"/>
      <c r="M23" s="416"/>
      <c r="N23" s="416"/>
      <c r="O23" s="416"/>
      <c r="P23" s="416"/>
      <c r="Q23" s="416"/>
      <c r="R23" s="77" t="s">
        <v>1760</v>
      </c>
      <c r="S23" s="416"/>
      <c r="T23" s="416"/>
      <c r="U23" s="416"/>
      <c r="V23" s="416"/>
      <c r="W23" s="416"/>
      <c r="X23" s="416"/>
      <c r="Y23" s="416"/>
      <c r="Z23" s="416"/>
      <c r="AA23" s="416"/>
      <c r="AB23" s="416"/>
    </row>
    <row r="24" spans="1:28" s="419" customFormat="1" outlineLevel="1" x14ac:dyDescent="0.2">
      <c r="A24" s="450"/>
      <c r="B24" s="1258"/>
      <c r="C24" s="586">
        <f t="shared" si="0"/>
        <v>15</v>
      </c>
      <c r="D24" s="764"/>
      <c r="E24" s="850"/>
      <c r="F24" s="522" t="e" cm="1">
        <f t="array" ref="F24">_xlfn.IFS(E24=$R$9,1,E24=$R$10,i.04156h!$E$10,E24=$R$11,i.04156h!$E$11,E24=$R$12,i.04156h!$E$12,E24=$R$13,i.04156h!$E$13,E24=$R$14,i.04156h!$E$14,E24=$R$15,i.04156h!$E$15,E24=$R$16,i.04156h!$E$16,E24=$R$17,i.04156h!$E$17)</f>
        <v>#N/A</v>
      </c>
      <c r="G24" s="522">
        <f t="shared" si="1"/>
        <v>0</v>
      </c>
      <c r="H24" s="850"/>
      <c r="I24" s="850"/>
      <c r="J24" s="847"/>
      <c r="K24" s="416"/>
      <c r="L24" s="416"/>
      <c r="M24" s="416"/>
      <c r="N24" s="416"/>
      <c r="O24" s="416"/>
      <c r="P24" s="416"/>
      <c r="Q24" s="416"/>
      <c r="R24" s="418" t="s">
        <v>1764</v>
      </c>
      <c r="S24" s="416"/>
      <c r="T24" s="416"/>
      <c r="U24" s="416"/>
      <c r="V24" s="416"/>
      <c r="W24" s="416"/>
      <c r="X24" s="416"/>
      <c r="Y24" s="416"/>
      <c r="Z24" s="416"/>
      <c r="AA24" s="416"/>
      <c r="AB24" s="416"/>
    </row>
    <row r="25" spans="1:28" s="419" customFormat="1" outlineLevel="1" x14ac:dyDescent="0.2">
      <c r="A25" s="450"/>
      <c r="B25" s="1258"/>
      <c r="C25" s="586">
        <f t="shared" si="0"/>
        <v>16</v>
      </c>
      <c r="D25" s="764"/>
      <c r="E25" s="850"/>
      <c r="F25" s="522" t="e" cm="1">
        <f t="array" ref="F25">_xlfn.IFS(E25=$R$9,1,E25=$R$10,i.04156h!$E$10,E25=$R$11,i.04156h!$E$11,E25=$R$12,i.04156h!$E$12,E25=$R$13,i.04156h!$E$13,E25=$R$14,i.04156h!$E$14,E25=$R$15,i.04156h!$E$15,E25=$R$16,i.04156h!$E$16,E25=$R$17,i.04156h!$E$17)</f>
        <v>#N/A</v>
      </c>
      <c r="G25" s="522">
        <f t="shared" si="1"/>
        <v>0</v>
      </c>
      <c r="H25" s="850"/>
      <c r="I25" s="850"/>
      <c r="J25" s="847"/>
      <c r="K25" s="416"/>
      <c r="L25" s="416"/>
      <c r="M25" s="416"/>
      <c r="N25" s="416"/>
      <c r="O25" s="416"/>
      <c r="P25" s="416"/>
      <c r="Q25" s="416"/>
      <c r="R25" s="416" t="s">
        <v>1761</v>
      </c>
      <c r="S25" s="416"/>
      <c r="T25" s="416"/>
      <c r="U25" s="416"/>
      <c r="V25" s="416"/>
      <c r="W25" s="416"/>
      <c r="X25" s="416"/>
      <c r="Y25" s="416"/>
      <c r="Z25" s="416"/>
      <c r="AA25" s="416"/>
      <c r="AB25" s="416"/>
    </row>
    <row r="26" spans="1:28" s="419" customFormat="1" outlineLevel="1" x14ac:dyDescent="0.2">
      <c r="A26" s="450"/>
      <c r="B26" s="1258"/>
      <c r="C26" s="586">
        <f t="shared" si="0"/>
        <v>17</v>
      </c>
      <c r="D26" s="764"/>
      <c r="E26" s="850"/>
      <c r="F26" s="522" t="e" cm="1">
        <f t="array" ref="F26">_xlfn.IFS(E26=$R$9,1,E26=$R$10,i.04156h!$E$10,E26=$R$11,i.04156h!$E$11,E26=$R$12,i.04156h!$E$12,E26=$R$13,i.04156h!$E$13,E26=$R$14,i.04156h!$E$14,E26=$R$15,i.04156h!$E$15,E26=$R$16,i.04156h!$E$16,E26=$R$17,i.04156h!$E$17)</f>
        <v>#N/A</v>
      </c>
      <c r="G26" s="522">
        <f t="shared" si="1"/>
        <v>0</v>
      </c>
      <c r="H26" s="850"/>
      <c r="I26" s="850"/>
      <c r="J26" s="847"/>
      <c r="K26" s="416"/>
      <c r="L26" s="416"/>
      <c r="M26" s="416"/>
      <c r="N26" s="416"/>
      <c r="O26" s="416"/>
      <c r="P26" s="416"/>
      <c r="Q26" s="416"/>
      <c r="R26" s="416" t="s">
        <v>1762</v>
      </c>
      <c r="S26" s="416"/>
      <c r="T26" s="416"/>
      <c r="U26" s="416"/>
      <c r="V26" s="416"/>
      <c r="W26" s="416"/>
      <c r="X26" s="416"/>
      <c r="Y26" s="416"/>
      <c r="Z26" s="416"/>
      <c r="AA26" s="416"/>
      <c r="AB26" s="416"/>
    </row>
    <row r="27" spans="1:28" s="419" customFormat="1" outlineLevel="1" x14ac:dyDescent="0.2">
      <c r="A27" s="450"/>
      <c r="B27" s="1258"/>
      <c r="C27" s="586">
        <f t="shared" si="0"/>
        <v>18</v>
      </c>
      <c r="D27" s="764"/>
      <c r="E27" s="850"/>
      <c r="F27" s="522" t="e" cm="1">
        <f t="array" ref="F27">_xlfn.IFS(E27=$R$9,1,E27=$R$10,i.04156h!$E$10,E27=$R$11,i.04156h!$E$11,E27=$R$12,i.04156h!$E$12,E27=$R$13,i.04156h!$E$13,E27=$R$14,i.04156h!$E$14,E27=$R$15,i.04156h!$E$15,E27=$R$16,i.04156h!$E$16,E27=$R$17,i.04156h!$E$17)</f>
        <v>#N/A</v>
      </c>
      <c r="G27" s="522">
        <f t="shared" si="1"/>
        <v>0</v>
      </c>
      <c r="H27" s="850"/>
      <c r="I27" s="850"/>
      <c r="J27" s="847"/>
      <c r="K27" s="416"/>
      <c r="L27" s="416"/>
      <c r="M27" s="416"/>
      <c r="N27" s="416"/>
      <c r="O27" s="416"/>
      <c r="P27" s="416"/>
      <c r="Q27" s="416"/>
      <c r="R27" s="416"/>
      <c r="S27" s="416"/>
      <c r="T27" s="416"/>
      <c r="U27" s="416"/>
      <c r="V27" s="416"/>
      <c r="W27" s="416"/>
      <c r="X27" s="416"/>
      <c r="Y27" s="416"/>
      <c r="Z27" s="416"/>
      <c r="AA27" s="416"/>
      <c r="AB27" s="416"/>
    </row>
    <row r="28" spans="1:28" s="419" customFormat="1" outlineLevel="1" x14ac:dyDescent="0.2">
      <c r="A28" s="450"/>
      <c r="B28" s="1258"/>
      <c r="C28" s="586">
        <f t="shared" si="0"/>
        <v>19</v>
      </c>
      <c r="D28" s="764"/>
      <c r="E28" s="850"/>
      <c r="F28" s="522" t="e" cm="1">
        <f t="array" ref="F28">_xlfn.IFS(E28=$R$9,1,E28=$R$10,i.04156h!$E$10,E28=$R$11,i.04156h!$E$11,E28=$R$12,i.04156h!$E$12,E28=$R$13,i.04156h!$E$13,E28=$R$14,i.04156h!$E$14,E28=$R$15,i.04156h!$E$15,E28=$R$16,i.04156h!$E$16,E28=$R$17,i.04156h!$E$17)</f>
        <v>#N/A</v>
      </c>
      <c r="G28" s="522">
        <f t="shared" si="1"/>
        <v>0</v>
      </c>
      <c r="H28" s="850"/>
      <c r="I28" s="850"/>
      <c r="J28" s="847"/>
      <c r="K28" s="416"/>
      <c r="L28" s="416"/>
      <c r="M28" s="416"/>
      <c r="N28" s="416"/>
      <c r="O28" s="416"/>
      <c r="P28" s="416"/>
      <c r="Q28" s="416"/>
      <c r="R28" s="416"/>
      <c r="S28" s="416"/>
      <c r="T28" s="416"/>
      <c r="U28" s="416"/>
      <c r="V28" s="416"/>
      <c r="W28" s="416"/>
      <c r="X28" s="416"/>
      <c r="Y28" s="416"/>
      <c r="Z28" s="416"/>
      <c r="AA28" s="416"/>
      <c r="AB28" s="416"/>
    </row>
    <row r="29" spans="1:28" s="419" customFormat="1" outlineLevel="1" x14ac:dyDescent="0.2">
      <c r="A29" s="450"/>
      <c r="B29" s="1258"/>
      <c r="C29" s="586">
        <f t="shared" si="0"/>
        <v>20</v>
      </c>
      <c r="D29" s="764"/>
      <c r="E29" s="850"/>
      <c r="F29" s="522" t="e" cm="1">
        <f t="array" ref="F29">_xlfn.IFS(E29=$R$9,1,E29=$R$10,i.04156h!$E$10,E29=$R$11,i.04156h!$E$11,E29=$R$12,i.04156h!$E$12,E29=$R$13,i.04156h!$E$13,E29=$R$14,i.04156h!$E$14,E29=$R$15,i.04156h!$E$15,E29=$R$16,i.04156h!$E$16,E29=$R$17,i.04156h!$E$17)</f>
        <v>#N/A</v>
      </c>
      <c r="G29" s="522">
        <f t="shared" ref="G29" si="5">IF(ISNA(F29),0,D29*F29)</f>
        <v>0</v>
      </c>
      <c r="H29" s="850"/>
      <c r="I29" s="850"/>
      <c r="J29" s="847"/>
      <c r="K29" s="416"/>
      <c r="L29" s="416"/>
      <c r="M29" s="416"/>
      <c r="N29" s="416"/>
      <c r="O29" s="416"/>
      <c r="P29" s="416"/>
      <c r="Q29" s="416"/>
      <c r="R29" s="416"/>
      <c r="S29" s="416"/>
      <c r="T29" s="416"/>
      <c r="U29" s="416"/>
      <c r="V29" s="416"/>
      <c r="W29" s="416"/>
      <c r="X29" s="416"/>
      <c r="Y29" s="416"/>
      <c r="Z29" s="416"/>
      <c r="AA29" s="416"/>
      <c r="AB29" s="416"/>
    </row>
    <row r="30" spans="1:28" s="419" customFormat="1" outlineLevel="1" x14ac:dyDescent="0.2">
      <c r="A30" s="450"/>
      <c r="B30" s="1258"/>
      <c r="C30" s="586">
        <f t="shared" si="0"/>
        <v>21</v>
      </c>
      <c r="D30" s="764"/>
      <c r="E30" s="850"/>
      <c r="F30" s="522" t="e" cm="1">
        <f t="array" ref="F30">_xlfn.IFS(E30=$R$9,1,E30=$R$10,i.04156h!$E$10,E30=$R$11,i.04156h!$E$11,E30=$R$12,i.04156h!$E$12,E30=$R$13,i.04156h!$E$13,E30=$R$14,i.04156h!$E$14,E30=$R$15,i.04156h!$E$15,E30=$R$16,i.04156h!$E$16,E30=$R$17,i.04156h!$E$17)</f>
        <v>#N/A</v>
      </c>
      <c r="G30" s="522">
        <f t="shared" si="1"/>
        <v>0</v>
      </c>
      <c r="H30" s="850"/>
      <c r="I30" s="850"/>
      <c r="J30" s="847"/>
      <c r="K30" s="416"/>
      <c r="L30" s="416"/>
      <c r="M30" s="416"/>
      <c r="N30" s="416"/>
      <c r="O30" s="416"/>
      <c r="P30" s="416"/>
      <c r="Q30" s="416"/>
      <c r="R30" s="416" t="s">
        <v>1180</v>
      </c>
      <c r="S30" s="416"/>
      <c r="T30" s="416"/>
      <c r="U30" s="416"/>
      <c r="V30" s="416"/>
      <c r="W30" s="416"/>
      <c r="X30" s="416"/>
      <c r="Y30" s="416"/>
      <c r="Z30" s="416"/>
      <c r="AA30" s="416"/>
      <c r="AB30" s="416"/>
    </row>
    <row r="31" spans="1:28" s="419" customFormat="1" outlineLevel="1" x14ac:dyDescent="0.2">
      <c r="A31" s="452" t="s">
        <v>1450</v>
      </c>
      <c r="B31" s="1258"/>
      <c r="C31" s="586">
        <f t="shared" si="0"/>
        <v>22</v>
      </c>
      <c r="D31" s="764"/>
      <c r="E31" s="587"/>
      <c r="F31" s="587"/>
      <c r="G31" s="766"/>
      <c r="H31" s="587"/>
      <c r="I31" s="587"/>
      <c r="J31" s="570"/>
      <c r="K31" s="416"/>
      <c r="L31" s="416"/>
      <c r="M31" s="416"/>
      <c r="N31" s="416"/>
      <c r="O31" s="416"/>
      <c r="P31" s="416"/>
      <c r="Q31" s="416"/>
      <c r="R31" s="416" t="s">
        <v>1172</v>
      </c>
      <c r="S31" s="416"/>
      <c r="T31" s="416"/>
      <c r="U31" s="416"/>
      <c r="V31" s="416"/>
      <c r="W31" s="416"/>
      <c r="X31" s="416"/>
      <c r="Y31" s="416"/>
      <c r="Z31" s="416"/>
      <c r="AA31" s="416"/>
      <c r="AB31" s="416"/>
    </row>
    <row r="32" spans="1:28" s="419" customFormat="1" x14ac:dyDescent="0.2">
      <c r="A32" s="453" t="s">
        <v>1451</v>
      </c>
      <c r="B32" s="584" t="s">
        <v>1452</v>
      </c>
      <c r="C32" s="586">
        <f t="shared" si="0"/>
        <v>23</v>
      </c>
      <c r="D32" s="763"/>
      <c r="E32" s="584"/>
      <c r="F32" s="584"/>
      <c r="G32" s="765">
        <f>SUM(G33:G53)</f>
        <v>0</v>
      </c>
      <c r="H32" s="584"/>
      <c r="I32" s="584"/>
      <c r="J32" s="442" cm="1">
        <f t="array" ref="J32">SUMPRODUCT((J33:J52=$R$2)*G33:G52)+J53</f>
        <v>0</v>
      </c>
      <c r="K32" s="585" t="str">
        <f>IF(G32=(i.04119a!D36-i.04119a!D37),"",G32-(i.04119a!D36-i.04119a!D37))</f>
        <v/>
      </c>
      <c r="L32" s="416"/>
      <c r="M32" s="416"/>
      <c r="N32" s="416"/>
      <c r="O32" s="416"/>
      <c r="P32" s="416"/>
      <c r="Q32" s="416"/>
      <c r="R32" s="416" t="s">
        <v>872</v>
      </c>
      <c r="S32" s="416"/>
      <c r="T32" s="416"/>
      <c r="U32" s="416"/>
      <c r="V32" s="416"/>
      <c r="W32" s="416"/>
      <c r="X32" s="416"/>
      <c r="Y32" s="416"/>
      <c r="Z32" s="416"/>
      <c r="AA32" s="416"/>
      <c r="AB32" s="416"/>
    </row>
    <row r="33" spans="1:28" s="419" customFormat="1" outlineLevel="1" x14ac:dyDescent="0.2">
      <c r="A33" s="450"/>
      <c r="B33" s="1258"/>
      <c r="C33" s="586">
        <f t="shared" si="0"/>
        <v>24</v>
      </c>
      <c r="D33" s="764"/>
      <c r="E33" s="850"/>
      <c r="F33" s="522" t="e" cm="1">
        <f t="array" ref="F33">_xlfn.IFS(E33=$R$9,1,E33=$R$10,i.04156h!$E$10,E33=$R$11,i.04156h!$E$11,E33=$R$12,i.04156h!$E$12,E33=$R$13,i.04156h!$E$13,E33=$R$14,i.04156h!$E$14,E33=$R$15,i.04156h!$E$15,E33=$R$16,i.04156h!$E$16,E33=$R$17,i.04156h!$E$17)</f>
        <v>#N/A</v>
      </c>
      <c r="G33" s="522">
        <f>IF(ISNA(F33),0,D33*F33)</f>
        <v>0</v>
      </c>
      <c r="H33" s="850"/>
      <c r="I33" s="850"/>
      <c r="J33" s="847"/>
      <c r="K33" s="416"/>
      <c r="L33" s="416"/>
      <c r="M33" s="416"/>
      <c r="N33" s="416"/>
      <c r="O33" s="416"/>
      <c r="P33" s="416"/>
      <c r="Q33" s="416"/>
      <c r="R33" s="416" t="s">
        <v>1173</v>
      </c>
      <c r="S33" s="416"/>
      <c r="T33" s="416"/>
      <c r="U33" s="416"/>
      <c r="V33" s="416"/>
      <c r="W33" s="416"/>
      <c r="X33" s="416"/>
      <c r="Y33" s="416"/>
      <c r="Z33" s="416"/>
      <c r="AA33" s="416"/>
      <c r="AB33" s="416"/>
    </row>
    <row r="34" spans="1:28" s="419" customFormat="1" outlineLevel="1" x14ac:dyDescent="0.2">
      <c r="A34" s="450"/>
      <c r="B34" s="1258"/>
      <c r="C34" s="586">
        <f t="shared" si="0"/>
        <v>25</v>
      </c>
      <c r="D34" s="764"/>
      <c r="E34" s="850"/>
      <c r="F34" s="522" t="e" cm="1">
        <f t="array" ref="F34">_xlfn.IFS(E34=$R$9,1,E34=$R$10,i.04156h!$E$10,E34=$R$11,i.04156h!$E$11,E34=$R$12,i.04156h!$E$12,E34=$R$13,i.04156h!$E$13,E34=$R$14,i.04156h!$E$14,E34=$R$15,i.04156h!$E$15,E34=$R$16,i.04156h!$E$16,E34=$R$17,i.04156h!$E$17)</f>
        <v>#N/A</v>
      </c>
      <c r="G34" s="522">
        <f t="shared" ref="G34:G52" si="6">IF(ISNA(F34),0,D34*F34)</f>
        <v>0</v>
      </c>
      <c r="H34" s="850"/>
      <c r="I34" s="850"/>
      <c r="J34" s="847"/>
      <c r="K34" s="567"/>
      <c r="L34" s="434" t="s">
        <v>1347</v>
      </c>
      <c r="M34" s="434" t="s">
        <v>1350</v>
      </c>
      <c r="N34" s="504"/>
      <c r="O34" s="504"/>
      <c r="P34" s="1239" t="s">
        <v>1350</v>
      </c>
      <c r="Q34" s="416"/>
      <c r="R34" s="416" t="s">
        <v>1174</v>
      </c>
      <c r="S34" s="416"/>
      <c r="T34" s="416"/>
      <c r="U34" s="416"/>
      <c r="V34" s="416"/>
      <c r="W34" s="416"/>
      <c r="X34" s="416"/>
      <c r="Y34" s="416"/>
      <c r="Z34" s="416"/>
      <c r="AA34" s="416"/>
      <c r="AB34" s="416"/>
    </row>
    <row r="35" spans="1:28" s="419" customFormat="1" outlineLevel="1" x14ac:dyDescent="0.2">
      <c r="A35" s="450"/>
      <c r="B35" s="1258"/>
      <c r="C35" s="586">
        <f t="shared" si="0"/>
        <v>26</v>
      </c>
      <c r="D35" s="764"/>
      <c r="E35" s="850"/>
      <c r="F35" s="522" t="e" cm="1">
        <f t="array" ref="F35">_xlfn.IFS(E35=$R$9,1,E35=$R$10,i.04156h!$E$10,E35=$R$11,i.04156h!$E$11,E35=$R$12,i.04156h!$E$12,E35=$R$13,i.04156h!$E$13,E35=$R$14,i.04156h!$E$14,E35=$R$15,i.04156h!$E$15,E35=$R$16,i.04156h!$E$16,E35=$R$17,i.04156h!$E$17)</f>
        <v>#N/A</v>
      </c>
      <c r="G35" s="522">
        <f t="shared" si="6"/>
        <v>0</v>
      </c>
      <c r="H35" s="850"/>
      <c r="I35" s="850"/>
      <c r="J35" s="847"/>
      <c r="K35" s="571" t="s">
        <v>1351</v>
      </c>
      <c r="L35" s="490">
        <f t="shared" ref="L35:L43" si="7">SUMIFS(D$33:D$53,E$33:E$53,"="&amp;$K35)</f>
        <v>0</v>
      </c>
      <c r="M35" s="490">
        <f t="shared" ref="M35:M43" si="8">SUMIFS(G$33:G$53,E$33:E$53,"="&amp;$K35)</f>
        <v>0</v>
      </c>
      <c r="N35" s="504"/>
      <c r="O35" s="420"/>
      <c r="P35" s="1239"/>
      <c r="Q35" s="416"/>
      <c r="R35" s="416" t="s">
        <v>1175</v>
      </c>
      <c r="S35" s="416"/>
      <c r="T35" s="416"/>
      <c r="U35" s="416"/>
      <c r="V35" s="416"/>
      <c r="W35" s="416"/>
      <c r="X35" s="416"/>
      <c r="Y35" s="416"/>
      <c r="Z35" s="416"/>
      <c r="AA35" s="416"/>
      <c r="AB35" s="416"/>
    </row>
    <row r="36" spans="1:28" s="419" customFormat="1" outlineLevel="1" x14ac:dyDescent="0.2">
      <c r="A36" s="450"/>
      <c r="B36" s="1258"/>
      <c r="C36" s="586">
        <f t="shared" si="0"/>
        <v>27</v>
      </c>
      <c r="D36" s="764"/>
      <c r="E36" s="850"/>
      <c r="F36" s="522" t="e" cm="1">
        <f t="array" ref="F36">_xlfn.IFS(E36=$R$9,1,E36=$R$10,i.04156h!$E$10,E36=$R$11,i.04156h!$E$11,E36=$R$12,i.04156h!$E$12,E36=$R$13,i.04156h!$E$13,E36=$R$14,i.04156h!$E$14,E36=$R$15,i.04156h!$E$15,E36=$R$16,i.04156h!$E$16,E36=$R$17,i.04156h!$E$17)</f>
        <v>#N/A</v>
      </c>
      <c r="G36" s="522">
        <f t="shared" si="6"/>
        <v>0</v>
      </c>
      <c r="H36" s="850"/>
      <c r="I36" s="850"/>
      <c r="J36" s="847"/>
      <c r="K36" s="571" t="s">
        <v>1352</v>
      </c>
      <c r="L36" s="490">
        <f t="shared" si="7"/>
        <v>0</v>
      </c>
      <c r="M36" s="490">
        <f t="shared" si="8"/>
        <v>0</v>
      </c>
      <c r="N36" s="504"/>
      <c r="O36" s="588" t="s">
        <v>1180</v>
      </c>
      <c r="P36" s="572">
        <f t="shared" ref="P36:P43" si="9">SUMIFS(G$33:G$53,H$33:H$53,"="&amp;$O36)</f>
        <v>0</v>
      </c>
      <c r="Q36" s="416"/>
      <c r="R36" s="416" t="s">
        <v>1176</v>
      </c>
      <c r="S36" s="416"/>
      <c r="T36" s="416"/>
      <c r="U36" s="416"/>
      <c r="V36" s="416"/>
      <c r="W36" s="416"/>
      <c r="X36" s="416"/>
      <c r="Y36" s="416"/>
      <c r="Z36" s="416"/>
      <c r="AA36" s="416"/>
      <c r="AB36" s="416"/>
    </row>
    <row r="37" spans="1:28" s="419" customFormat="1" outlineLevel="1" x14ac:dyDescent="0.2">
      <c r="A37" s="450"/>
      <c r="B37" s="1258"/>
      <c r="C37" s="586">
        <f t="shared" si="0"/>
        <v>28</v>
      </c>
      <c r="D37" s="764"/>
      <c r="E37" s="850"/>
      <c r="F37" s="522" t="e" cm="1">
        <f t="array" ref="F37">_xlfn.IFS(E37=$R$9,1,E37=$R$10,i.04156h!$E$10,E37=$R$11,i.04156h!$E$11,E37=$R$12,i.04156h!$E$12,E37=$R$13,i.04156h!$E$13,E37=$R$14,i.04156h!$E$14,E37=$R$15,i.04156h!$E$15,E37=$R$16,i.04156h!$E$16,E37=$R$17,i.04156h!$E$17)</f>
        <v>#N/A</v>
      </c>
      <c r="G37" s="522">
        <f t="shared" si="6"/>
        <v>0</v>
      </c>
      <c r="H37" s="850"/>
      <c r="I37" s="850"/>
      <c r="J37" s="847"/>
      <c r="K37" s="571" t="s">
        <v>1353</v>
      </c>
      <c r="L37" s="490">
        <f t="shared" si="7"/>
        <v>0</v>
      </c>
      <c r="M37" s="490">
        <f t="shared" si="8"/>
        <v>0</v>
      </c>
      <c r="N37" s="504"/>
      <c r="O37" s="588" t="s">
        <v>1172</v>
      </c>
      <c r="P37" s="572">
        <f t="shared" si="9"/>
        <v>0</v>
      </c>
      <c r="Q37" s="416"/>
      <c r="R37" s="416" t="s">
        <v>1177</v>
      </c>
      <c r="S37" s="416"/>
      <c r="T37" s="416"/>
      <c r="U37" s="416"/>
      <c r="V37" s="416"/>
      <c r="W37" s="416"/>
      <c r="X37" s="416"/>
      <c r="Y37" s="416"/>
      <c r="Z37" s="416"/>
      <c r="AA37" s="416"/>
      <c r="AB37" s="416"/>
    </row>
    <row r="38" spans="1:28" s="419" customFormat="1" outlineLevel="1" x14ac:dyDescent="0.2">
      <c r="A38" s="450"/>
      <c r="B38" s="1258"/>
      <c r="C38" s="586">
        <f t="shared" si="0"/>
        <v>29</v>
      </c>
      <c r="D38" s="764"/>
      <c r="E38" s="850"/>
      <c r="F38" s="522" t="e" cm="1">
        <f t="array" ref="F38">_xlfn.IFS(E38=$R$9,1,E38=$R$10,i.04156h!$E$10,E38=$R$11,i.04156h!$E$11,E38=$R$12,i.04156h!$E$12,E38=$R$13,i.04156h!$E$13,E38=$R$14,i.04156h!$E$14,E38=$R$15,i.04156h!$E$15,E38=$R$16,i.04156h!$E$16,E38=$R$17,i.04156h!$E$17)</f>
        <v>#N/A</v>
      </c>
      <c r="G38" s="522">
        <f t="shared" si="6"/>
        <v>0</v>
      </c>
      <c r="H38" s="850"/>
      <c r="I38" s="850"/>
      <c r="J38" s="847"/>
      <c r="K38" s="571" t="s">
        <v>1354</v>
      </c>
      <c r="L38" s="490">
        <f t="shared" si="7"/>
        <v>0</v>
      </c>
      <c r="M38" s="490">
        <f t="shared" si="8"/>
        <v>0</v>
      </c>
      <c r="N38" s="504"/>
      <c r="O38" s="588" t="s">
        <v>872</v>
      </c>
      <c r="P38" s="572">
        <f t="shared" si="9"/>
        <v>0</v>
      </c>
      <c r="Q38" s="416"/>
      <c r="R38" s="416"/>
      <c r="S38" s="416"/>
      <c r="T38" s="416"/>
      <c r="U38" s="416"/>
      <c r="V38" s="416"/>
      <c r="W38" s="416"/>
      <c r="X38" s="416"/>
      <c r="Y38" s="416"/>
      <c r="Z38" s="416"/>
      <c r="AA38" s="416"/>
      <c r="AB38" s="416"/>
    </row>
    <row r="39" spans="1:28" s="419" customFormat="1" outlineLevel="1" x14ac:dyDescent="0.2">
      <c r="A39" s="450"/>
      <c r="B39" s="1258"/>
      <c r="C39" s="586">
        <f t="shared" si="0"/>
        <v>30</v>
      </c>
      <c r="D39" s="764"/>
      <c r="E39" s="850"/>
      <c r="F39" s="522" t="e" cm="1">
        <f t="array" ref="F39">_xlfn.IFS(E39=$R$9,1,E39=$R$10,i.04156h!$E$10,E39=$R$11,i.04156h!$E$11,E39=$R$12,i.04156h!$E$12,E39=$R$13,i.04156h!$E$13,E39=$R$14,i.04156h!$E$14,E39=$R$15,i.04156h!$E$15,E39=$R$16,i.04156h!$E$16,E39=$R$17,i.04156h!$E$17)</f>
        <v>#N/A</v>
      </c>
      <c r="G39" s="522">
        <f t="shared" si="6"/>
        <v>0</v>
      </c>
      <c r="H39" s="850"/>
      <c r="I39" s="850"/>
      <c r="J39" s="847"/>
      <c r="K39" s="573" t="s">
        <v>1355</v>
      </c>
      <c r="L39" s="490">
        <f t="shared" si="7"/>
        <v>0</v>
      </c>
      <c r="M39" s="490">
        <f t="shared" si="8"/>
        <v>0</v>
      </c>
      <c r="N39" s="504"/>
      <c r="O39" s="588" t="s">
        <v>1173</v>
      </c>
      <c r="P39" s="572">
        <f t="shared" si="9"/>
        <v>0</v>
      </c>
      <c r="Q39" s="416"/>
      <c r="R39" s="416"/>
      <c r="S39" s="416"/>
      <c r="T39" s="416"/>
      <c r="U39" s="416"/>
      <c r="V39" s="416"/>
      <c r="W39" s="416"/>
      <c r="X39" s="416"/>
      <c r="Y39" s="416"/>
      <c r="Z39" s="416"/>
      <c r="AA39" s="416"/>
      <c r="AB39" s="416"/>
    </row>
    <row r="40" spans="1:28" s="419" customFormat="1" outlineLevel="1" x14ac:dyDescent="0.2">
      <c r="A40" s="450"/>
      <c r="B40" s="1258"/>
      <c r="C40" s="586">
        <f t="shared" si="0"/>
        <v>31</v>
      </c>
      <c r="D40" s="764"/>
      <c r="E40" s="850"/>
      <c r="F40" s="522" t="e" cm="1">
        <f t="array" ref="F40">_xlfn.IFS(E40=$R$9,1,E40=$R$10,i.04156h!$E$10,E40=$R$11,i.04156h!$E$11,E40=$R$12,i.04156h!$E$12,E40=$R$13,i.04156h!$E$13,E40=$R$14,i.04156h!$E$14,E40=$R$15,i.04156h!$E$15,E40=$R$16,i.04156h!$E$16,E40=$R$17,i.04156h!$E$17)</f>
        <v>#N/A</v>
      </c>
      <c r="G40" s="522">
        <f t="shared" si="6"/>
        <v>0</v>
      </c>
      <c r="H40" s="850"/>
      <c r="I40" s="850"/>
      <c r="J40" s="847"/>
      <c r="K40" s="573" t="s">
        <v>1356</v>
      </c>
      <c r="L40" s="490">
        <f t="shared" si="7"/>
        <v>0</v>
      </c>
      <c r="M40" s="490">
        <f t="shared" si="8"/>
        <v>0</v>
      </c>
      <c r="N40" s="504"/>
      <c r="O40" s="588" t="s">
        <v>1174</v>
      </c>
      <c r="P40" s="572">
        <f t="shared" si="9"/>
        <v>0</v>
      </c>
      <c r="Q40" s="416"/>
      <c r="R40" s="416"/>
      <c r="S40" s="416"/>
      <c r="T40" s="416"/>
      <c r="U40" s="416"/>
      <c r="V40" s="416"/>
      <c r="W40" s="416"/>
      <c r="X40" s="416"/>
      <c r="Y40" s="416"/>
      <c r="Z40" s="416"/>
      <c r="AA40" s="416"/>
      <c r="AB40" s="416"/>
    </row>
    <row r="41" spans="1:28" s="419" customFormat="1" outlineLevel="1" x14ac:dyDescent="0.2">
      <c r="A41" s="450"/>
      <c r="B41" s="1258"/>
      <c r="C41" s="586">
        <f t="shared" si="0"/>
        <v>32</v>
      </c>
      <c r="D41" s="764"/>
      <c r="E41" s="850"/>
      <c r="F41" s="522" t="e" cm="1">
        <f t="array" ref="F41">_xlfn.IFS(E41=$R$9,1,E41=$R$10,i.04156h!$E$10,E41=$R$11,i.04156h!$E$11,E41=$R$12,i.04156h!$E$12,E41=$R$13,i.04156h!$E$13,E41=$R$14,i.04156h!$E$14,E41=$R$15,i.04156h!$E$15,E41=$R$16,i.04156h!$E$16,E41=$R$17,i.04156h!$E$17)</f>
        <v>#N/A</v>
      </c>
      <c r="G41" s="522">
        <f t="shared" si="6"/>
        <v>0</v>
      </c>
      <c r="H41" s="850"/>
      <c r="I41" s="850"/>
      <c r="J41" s="847"/>
      <c r="K41" s="573" t="s">
        <v>1357</v>
      </c>
      <c r="L41" s="490">
        <f t="shared" si="7"/>
        <v>0</v>
      </c>
      <c r="M41" s="490">
        <f t="shared" si="8"/>
        <v>0</v>
      </c>
      <c r="N41" s="504"/>
      <c r="O41" s="588" t="s">
        <v>1175</v>
      </c>
      <c r="P41" s="572">
        <f t="shared" si="9"/>
        <v>0</v>
      </c>
      <c r="Q41" s="416"/>
      <c r="R41" s="416"/>
      <c r="S41" s="416"/>
      <c r="T41" s="416"/>
      <c r="U41" s="416"/>
      <c r="V41" s="416"/>
      <c r="W41" s="416"/>
      <c r="X41" s="416"/>
      <c r="Y41" s="416"/>
      <c r="Z41" s="416"/>
      <c r="AA41" s="416"/>
      <c r="AB41" s="416"/>
    </row>
    <row r="42" spans="1:28" s="419" customFormat="1" outlineLevel="1" x14ac:dyDescent="0.2">
      <c r="A42" s="450"/>
      <c r="B42" s="1258"/>
      <c r="C42" s="586">
        <f t="shared" si="0"/>
        <v>33</v>
      </c>
      <c r="D42" s="764"/>
      <c r="E42" s="850"/>
      <c r="F42" s="522" t="e" cm="1">
        <f t="array" ref="F42">_xlfn.IFS(E42=$R$9,1,E42=$R$10,i.04156h!$E$10,E42=$R$11,i.04156h!$E$11,E42=$R$12,i.04156h!$E$12,E42=$R$13,i.04156h!$E$13,E42=$R$14,i.04156h!$E$14,E42=$R$15,i.04156h!$E$15,E42=$R$16,i.04156h!$E$16,E42=$R$17,i.04156h!$E$17)</f>
        <v>#N/A</v>
      </c>
      <c r="G42" s="522">
        <f t="shared" si="6"/>
        <v>0</v>
      </c>
      <c r="H42" s="850"/>
      <c r="I42" s="850"/>
      <c r="J42" s="847"/>
      <c r="K42" s="571" t="s">
        <v>1358</v>
      </c>
      <c r="L42" s="490">
        <f t="shared" si="7"/>
        <v>0</v>
      </c>
      <c r="M42" s="490">
        <f t="shared" si="8"/>
        <v>0</v>
      </c>
      <c r="N42" s="504"/>
      <c r="O42" s="588" t="s">
        <v>1176</v>
      </c>
      <c r="P42" s="572">
        <f t="shared" si="9"/>
        <v>0</v>
      </c>
      <c r="Q42" s="416"/>
      <c r="R42" s="416"/>
      <c r="S42" s="416"/>
      <c r="T42" s="416"/>
      <c r="U42" s="416"/>
      <c r="V42" s="416"/>
      <c r="W42" s="416"/>
      <c r="X42" s="416"/>
      <c r="Y42" s="416"/>
      <c r="Z42" s="416"/>
      <c r="AA42" s="416"/>
      <c r="AB42" s="416"/>
    </row>
    <row r="43" spans="1:28" s="419" customFormat="1" outlineLevel="1" x14ac:dyDescent="0.2">
      <c r="A43" s="450"/>
      <c r="B43" s="1258"/>
      <c r="C43" s="586">
        <f t="shared" si="0"/>
        <v>34</v>
      </c>
      <c r="D43" s="764"/>
      <c r="E43" s="850"/>
      <c r="F43" s="522" t="e" cm="1">
        <f t="array" ref="F43">_xlfn.IFS(E43=$R$9,1,E43=$R$10,i.04156h!$E$10,E43=$R$11,i.04156h!$E$11,E43=$R$12,i.04156h!$E$12,E43=$R$13,i.04156h!$E$13,E43=$R$14,i.04156h!$E$14,E43=$R$15,i.04156h!$E$15,E43=$R$16,i.04156h!$E$16,E43=$R$17,i.04156h!$E$17)</f>
        <v>#N/A</v>
      </c>
      <c r="G43" s="522">
        <f t="shared" si="6"/>
        <v>0</v>
      </c>
      <c r="H43" s="850"/>
      <c r="I43" s="850"/>
      <c r="J43" s="847"/>
      <c r="K43" s="573" t="s">
        <v>1359</v>
      </c>
      <c r="L43" s="490">
        <f t="shared" si="7"/>
        <v>0</v>
      </c>
      <c r="M43" s="490">
        <f t="shared" si="8"/>
        <v>0</v>
      </c>
      <c r="N43" s="504"/>
      <c r="O43" s="588" t="s">
        <v>1177</v>
      </c>
      <c r="P43" s="572">
        <f t="shared" si="9"/>
        <v>0</v>
      </c>
      <c r="Q43" s="416"/>
      <c r="R43" s="416"/>
      <c r="S43" s="416"/>
      <c r="T43" s="416"/>
      <c r="U43" s="416"/>
      <c r="V43" s="416"/>
      <c r="W43" s="416"/>
      <c r="X43" s="416"/>
      <c r="Y43" s="416"/>
      <c r="Z43" s="416"/>
      <c r="AA43" s="416"/>
      <c r="AB43" s="416"/>
    </row>
    <row r="44" spans="1:28" s="419" customFormat="1" outlineLevel="1" x14ac:dyDescent="0.2">
      <c r="A44" s="450"/>
      <c r="B44" s="1258"/>
      <c r="C44" s="586">
        <f t="shared" si="0"/>
        <v>35</v>
      </c>
      <c r="D44" s="764"/>
      <c r="E44" s="850"/>
      <c r="F44" s="522" t="e" cm="1">
        <f t="array" ref="F44">_xlfn.IFS(E44=$R$9,1,E44=$R$10,i.04156h!$E$10,E44=$R$11,i.04156h!$E$11,E44=$R$12,i.04156h!$E$12,E44=$R$13,i.04156h!$E$13,E44=$R$14,i.04156h!$E$14,E44=$R$15,i.04156h!$E$15,E44=$R$16,i.04156h!$E$16,E44=$R$17,i.04156h!$E$17)</f>
        <v>#N/A</v>
      </c>
      <c r="G44" s="522">
        <f t="shared" si="6"/>
        <v>0</v>
      </c>
      <c r="H44" s="850"/>
      <c r="I44" s="850"/>
      <c r="J44" s="847"/>
      <c r="K44" s="416"/>
      <c r="L44" s="416"/>
      <c r="M44" s="416"/>
      <c r="N44" s="416"/>
      <c r="O44" s="416"/>
      <c r="P44" s="416"/>
      <c r="Q44" s="416"/>
      <c r="R44" s="416"/>
      <c r="S44" s="416"/>
      <c r="T44" s="416"/>
      <c r="U44" s="416"/>
      <c r="V44" s="416"/>
      <c r="W44" s="416"/>
      <c r="X44" s="416"/>
      <c r="Y44" s="416"/>
      <c r="Z44" s="416"/>
      <c r="AA44" s="416"/>
      <c r="AB44" s="416"/>
    </row>
    <row r="45" spans="1:28" s="419" customFormat="1" outlineLevel="1" x14ac:dyDescent="0.2">
      <c r="A45" s="450"/>
      <c r="B45" s="1258"/>
      <c r="C45" s="586">
        <f t="shared" si="0"/>
        <v>36</v>
      </c>
      <c r="D45" s="764"/>
      <c r="E45" s="850"/>
      <c r="F45" s="522" t="e" cm="1">
        <f t="array" ref="F45">_xlfn.IFS(E45=$R$9,1,E45=$R$10,i.04156h!$E$10,E45=$R$11,i.04156h!$E$11,E45=$R$12,i.04156h!$E$12,E45=$R$13,i.04156h!$E$13,E45=$R$14,i.04156h!$E$14,E45=$R$15,i.04156h!$E$15,E45=$R$16,i.04156h!$E$16,E45=$R$17,i.04156h!$E$17)</f>
        <v>#N/A</v>
      </c>
      <c r="G45" s="522">
        <f t="shared" si="6"/>
        <v>0</v>
      </c>
      <c r="H45" s="850"/>
      <c r="I45" s="850"/>
      <c r="J45" s="847"/>
      <c r="K45" s="416"/>
      <c r="L45" s="416"/>
      <c r="M45" s="416"/>
      <c r="N45" s="416"/>
      <c r="O45" s="416"/>
      <c r="P45" s="416"/>
      <c r="Q45" s="416"/>
      <c r="R45" s="416"/>
      <c r="S45" s="416"/>
      <c r="T45" s="416"/>
      <c r="U45" s="416"/>
      <c r="V45" s="416"/>
      <c r="W45" s="416"/>
      <c r="X45" s="416"/>
      <c r="Y45" s="416"/>
      <c r="Z45" s="416"/>
      <c r="AA45" s="416"/>
      <c r="AB45" s="416"/>
    </row>
    <row r="46" spans="1:28" s="419" customFormat="1" outlineLevel="1" x14ac:dyDescent="0.2">
      <c r="A46" s="450"/>
      <c r="B46" s="1258"/>
      <c r="C46" s="586">
        <f t="shared" si="0"/>
        <v>37</v>
      </c>
      <c r="D46" s="764"/>
      <c r="E46" s="850"/>
      <c r="F46" s="522" t="e" cm="1">
        <f t="array" ref="F46">_xlfn.IFS(E46=$R$9,1,E46=$R$10,i.04156h!$E$10,E46=$R$11,i.04156h!$E$11,E46=$R$12,i.04156h!$E$12,E46=$R$13,i.04156h!$E$13,E46=$R$14,i.04156h!$E$14,E46=$R$15,i.04156h!$E$15,E46=$R$16,i.04156h!$E$16,E46=$R$17,i.04156h!$E$17)</f>
        <v>#N/A</v>
      </c>
      <c r="G46" s="522">
        <f t="shared" si="6"/>
        <v>0</v>
      </c>
      <c r="H46" s="850"/>
      <c r="I46" s="850"/>
      <c r="J46" s="847"/>
      <c r="Q46" s="589"/>
      <c r="R46" s="416"/>
      <c r="S46" s="416"/>
      <c r="T46" s="416"/>
      <c r="U46" s="416"/>
      <c r="V46" s="416"/>
      <c r="W46" s="416"/>
      <c r="X46" s="416"/>
      <c r="Y46" s="416"/>
      <c r="Z46" s="416"/>
      <c r="AA46" s="416"/>
      <c r="AB46" s="416"/>
    </row>
    <row r="47" spans="1:28" s="419" customFormat="1" outlineLevel="1" x14ac:dyDescent="0.2">
      <c r="A47" s="450"/>
      <c r="B47" s="1258"/>
      <c r="C47" s="586">
        <f t="shared" si="0"/>
        <v>38</v>
      </c>
      <c r="D47" s="764"/>
      <c r="E47" s="850"/>
      <c r="F47" s="522" t="e" cm="1">
        <f t="array" ref="F47">_xlfn.IFS(E47=$R$9,1,E47=$R$10,i.04156h!$E$10,E47=$R$11,i.04156h!$E$11,E47=$R$12,i.04156h!$E$12,E47=$R$13,i.04156h!$E$13,E47=$R$14,i.04156h!$E$14,E47=$R$15,i.04156h!$E$15,E47=$R$16,i.04156h!$E$16,E47=$R$17,i.04156h!$E$17)</f>
        <v>#N/A</v>
      </c>
      <c r="G47" s="522">
        <f t="shared" si="6"/>
        <v>0</v>
      </c>
      <c r="H47" s="850"/>
      <c r="I47" s="850"/>
      <c r="J47" s="847"/>
      <c r="Q47" s="589"/>
      <c r="R47" s="416"/>
      <c r="S47" s="416"/>
      <c r="T47" s="416"/>
      <c r="U47" s="416"/>
      <c r="V47" s="416"/>
      <c r="W47" s="416"/>
      <c r="X47" s="416"/>
      <c r="Y47" s="416"/>
      <c r="Z47" s="416"/>
      <c r="AA47" s="416"/>
      <c r="AB47" s="416"/>
    </row>
    <row r="48" spans="1:28" s="419" customFormat="1" outlineLevel="1" x14ac:dyDescent="0.2">
      <c r="A48" s="450"/>
      <c r="B48" s="1258"/>
      <c r="C48" s="586">
        <f t="shared" si="0"/>
        <v>39</v>
      </c>
      <c r="D48" s="764"/>
      <c r="E48" s="850"/>
      <c r="F48" s="522" t="e" cm="1">
        <f t="array" ref="F48">_xlfn.IFS(E48=$R$9,1,E48=$R$10,i.04156h!$E$10,E48=$R$11,i.04156h!$E$11,E48=$R$12,i.04156h!$E$12,E48=$R$13,i.04156h!$E$13,E48=$R$14,i.04156h!$E$14,E48=$R$15,i.04156h!$E$15,E48=$R$16,i.04156h!$E$16,E48=$R$17,i.04156h!$E$17)</f>
        <v>#N/A</v>
      </c>
      <c r="G48" s="522">
        <f t="shared" si="6"/>
        <v>0</v>
      </c>
      <c r="H48" s="850"/>
      <c r="I48" s="850"/>
      <c r="J48" s="847"/>
      <c r="Q48" s="503"/>
      <c r="R48" s="416"/>
      <c r="S48" s="416"/>
      <c r="T48" s="416"/>
      <c r="U48" s="416"/>
      <c r="V48" s="416"/>
      <c r="W48" s="416"/>
      <c r="X48" s="416"/>
      <c r="Y48" s="416"/>
      <c r="Z48" s="416"/>
      <c r="AA48" s="416"/>
      <c r="AB48" s="416"/>
    </row>
    <row r="49" spans="1:28" s="419" customFormat="1" outlineLevel="1" x14ac:dyDescent="0.2">
      <c r="A49" s="450"/>
      <c r="B49" s="1258"/>
      <c r="C49" s="586">
        <f t="shared" si="0"/>
        <v>40</v>
      </c>
      <c r="D49" s="764"/>
      <c r="E49" s="850"/>
      <c r="F49" s="522" t="e" cm="1">
        <f t="array" ref="F49">_xlfn.IFS(E49=$R$9,1,E49=$R$10,i.04156h!$E$10,E49=$R$11,i.04156h!$E$11,E49=$R$12,i.04156h!$E$12,E49=$R$13,i.04156h!$E$13,E49=$R$14,i.04156h!$E$14,E49=$R$15,i.04156h!$E$15,E49=$R$16,i.04156h!$E$16,E49=$R$17,i.04156h!$E$17)</f>
        <v>#N/A</v>
      </c>
      <c r="G49" s="522">
        <f t="shared" si="6"/>
        <v>0</v>
      </c>
      <c r="H49" s="850"/>
      <c r="I49" s="850"/>
      <c r="J49" s="847"/>
      <c r="Q49" s="503"/>
      <c r="R49" s="416"/>
      <c r="S49" s="416"/>
      <c r="T49" s="416"/>
      <c r="U49" s="416"/>
      <c r="V49" s="416"/>
      <c r="W49" s="416"/>
      <c r="X49" s="416"/>
      <c r="Y49" s="416"/>
      <c r="Z49" s="416"/>
      <c r="AA49" s="416"/>
      <c r="AB49" s="416"/>
    </row>
    <row r="50" spans="1:28" s="419" customFormat="1" outlineLevel="1" x14ac:dyDescent="0.2">
      <c r="A50" s="450"/>
      <c r="B50" s="1258"/>
      <c r="C50" s="586">
        <f t="shared" si="0"/>
        <v>41</v>
      </c>
      <c r="D50" s="764"/>
      <c r="E50" s="850"/>
      <c r="F50" s="522" t="e" cm="1">
        <f t="array" ref="F50">_xlfn.IFS(E50=$R$9,1,E50=$R$10,i.04156h!$E$10,E50=$R$11,i.04156h!$E$11,E50=$R$12,i.04156h!$E$12,E50=$R$13,i.04156h!$E$13,E50=$R$14,i.04156h!$E$14,E50=$R$15,i.04156h!$E$15,E50=$R$16,i.04156h!$E$16,E50=$R$17,i.04156h!$E$17)</f>
        <v>#N/A</v>
      </c>
      <c r="G50" s="522">
        <f t="shared" si="6"/>
        <v>0</v>
      </c>
      <c r="H50" s="850"/>
      <c r="I50" s="850"/>
      <c r="J50" s="847"/>
      <c r="Q50" s="503"/>
      <c r="R50" s="416"/>
      <c r="S50" s="416"/>
      <c r="T50" s="416"/>
      <c r="U50" s="416"/>
      <c r="V50" s="416"/>
      <c r="W50" s="416"/>
      <c r="X50" s="416"/>
      <c r="Y50" s="416"/>
      <c r="Z50" s="416"/>
      <c r="AA50" s="416"/>
      <c r="AB50" s="416"/>
    </row>
    <row r="51" spans="1:28" s="419" customFormat="1" outlineLevel="1" x14ac:dyDescent="0.2">
      <c r="A51" s="450"/>
      <c r="B51" s="1258"/>
      <c r="C51" s="586">
        <f t="shared" si="0"/>
        <v>42</v>
      </c>
      <c r="D51" s="764"/>
      <c r="E51" s="850"/>
      <c r="F51" s="522" t="e" cm="1">
        <f t="array" ref="F51">_xlfn.IFS(E51=$R$9,1,E51=$R$10,i.04156h!$E$10,E51=$R$11,i.04156h!$E$11,E51=$R$12,i.04156h!$E$12,E51=$R$13,i.04156h!$E$13,E51=$R$14,i.04156h!$E$14,E51=$R$15,i.04156h!$E$15,E51=$R$16,i.04156h!$E$16,E51=$R$17,i.04156h!$E$17)</f>
        <v>#N/A</v>
      </c>
      <c r="G51" s="522">
        <f t="shared" ref="G51" si="10">IF(ISNA(F51),0,D51*F51)</f>
        <v>0</v>
      </c>
      <c r="H51" s="850"/>
      <c r="I51" s="850"/>
      <c r="J51" s="847"/>
      <c r="Q51" s="503"/>
      <c r="R51" s="416"/>
      <c r="S51" s="416"/>
      <c r="T51" s="416"/>
      <c r="U51" s="416"/>
      <c r="V51" s="416"/>
      <c r="W51" s="416"/>
      <c r="X51" s="416"/>
      <c r="Y51" s="416"/>
      <c r="Z51" s="416"/>
      <c r="AA51" s="416"/>
      <c r="AB51" s="416"/>
    </row>
    <row r="52" spans="1:28" s="419" customFormat="1" outlineLevel="1" x14ac:dyDescent="0.2">
      <c r="A52" s="450"/>
      <c r="B52" s="1258"/>
      <c r="C52" s="586">
        <f t="shared" si="0"/>
        <v>43</v>
      </c>
      <c r="D52" s="764"/>
      <c r="E52" s="850"/>
      <c r="F52" s="522" t="e" cm="1">
        <f t="array" ref="F52">_xlfn.IFS(E52=$R$9,1,E52=$R$10,i.04156h!$E$10,E52=$R$11,i.04156h!$E$11,E52=$R$12,i.04156h!$E$12,E52=$R$13,i.04156h!$E$13,E52=$R$14,i.04156h!$E$14,E52=$R$15,i.04156h!$E$15,E52=$R$16,i.04156h!$E$16,E52=$R$17,i.04156h!$E$17)</f>
        <v>#N/A</v>
      </c>
      <c r="G52" s="522">
        <f t="shared" si="6"/>
        <v>0</v>
      </c>
      <c r="H52" s="850"/>
      <c r="I52" s="850"/>
      <c r="J52" s="847"/>
      <c r="Q52" s="503"/>
      <c r="R52" s="416"/>
      <c r="S52" s="416"/>
      <c r="T52" s="416"/>
      <c r="U52" s="416"/>
      <c r="V52" s="416"/>
      <c r="W52" s="416"/>
      <c r="X52" s="416"/>
      <c r="Y52" s="416"/>
      <c r="Z52" s="416"/>
      <c r="AA52" s="416"/>
      <c r="AB52" s="416"/>
    </row>
    <row r="53" spans="1:28" s="419" customFormat="1" outlineLevel="1" x14ac:dyDescent="0.2">
      <c r="A53" s="452" t="s">
        <v>1450</v>
      </c>
      <c r="B53" s="1258"/>
      <c r="C53" s="586">
        <f t="shared" si="0"/>
        <v>44</v>
      </c>
      <c r="D53" s="764"/>
      <c r="E53" s="587"/>
      <c r="F53" s="587"/>
      <c r="G53" s="766"/>
      <c r="H53" s="587"/>
      <c r="I53" s="587"/>
      <c r="J53" s="570"/>
      <c r="Q53" s="503"/>
      <c r="R53" s="416"/>
      <c r="S53" s="416"/>
      <c r="T53" s="416"/>
      <c r="U53" s="416"/>
      <c r="V53" s="416"/>
      <c r="W53" s="416"/>
      <c r="X53" s="416"/>
      <c r="Y53" s="416"/>
      <c r="Z53" s="416"/>
      <c r="AA53" s="416"/>
      <c r="AB53" s="416"/>
    </row>
    <row r="54" spans="1:28" s="419" customFormat="1" ht="15.75" customHeight="1" x14ac:dyDescent="0.2">
      <c r="A54" s="439" t="s">
        <v>1453</v>
      </c>
      <c r="B54" s="584" t="s">
        <v>1454</v>
      </c>
      <c r="C54" s="586">
        <f t="shared" si="0"/>
        <v>45</v>
      </c>
      <c r="D54" s="763"/>
      <c r="E54" s="584"/>
      <c r="F54" s="584"/>
      <c r="G54" s="765">
        <f>SUM(G55:G75)</f>
        <v>0</v>
      </c>
      <c r="H54" s="584"/>
      <c r="I54" s="584"/>
      <c r="J54" s="442" cm="1">
        <f t="array" ref="J54">SUMPRODUCT((J55:J74=$R$2)*G55:G74)+J75</f>
        <v>0</v>
      </c>
      <c r="Q54" s="503"/>
      <c r="R54" s="416"/>
      <c r="S54" s="416"/>
      <c r="T54" s="416"/>
      <c r="U54" s="416"/>
      <c r="V54" s="416"/>
      <c r="W54" s="416"/>
      <c r="X54" s="416"/>
      <c r="Y54" s="416"/>
      <c r="Z54" s="416"/>
      <c r="AA54" s="416"/>
      <c r="AB54" s="416"/>
    </row>
    <row r="55" spans="1:28" s="419" customFormat="1" outlineLevel="1" x14ac:dyDescent="0.2">
      <c r="A55" s="450"/>
      <c r="B55" s="1258"/>
      <c r="C55" s="586">
        <f t="shared" si="0"/>
        <v>46</v>
      </c>
      <c r="D55" s="764"/>
      <c r="E55" s="850"/>
      <c r="F55" s="522" t="e" cm="1">
        <f t="array" ref="F55">_xlfn.IFS(E55=$R$9,1,E55=$R$10,i.04156h!$E$10,E55=$R$11,i.04156h!$E$11,E55=$R$12,i.04156h!$E$12,E55=$R$13,i.04156h!$E$13,E55=$R$14,i.04156h!$E$14,E55=$R$15,i.04156h!$E$15,E55=$R$16,i.04156h!$E$16,E55=$R$17,i.04156h!$E$17)</f>
        <v>#N/A</v>
      </c>
      <c r="G55" s="522">
        <f>IF(ISNA(F55),0,D55*F55)</f>
        <v>0</v>
      </c>
      <c r="H55" s="850"/>
      <c r="I55" s="850"/>
      <c r="J55" s="847"/>
      <c r="Q55" s="503"/>
      <c r="R55" s="416"/>
      <c r="S55" s="416"/>
      <c r="T55" s="416"/>
      <c r="U55" s="416"/>
      <c r="V55" s="416"/>
      <c r="W55" s="416"/>
      <c r="X55" s="416"/>
      <c r="Y55" s="416"/>
      <c r="Z55" s="416"/>
      <c r="AA55" s="416"/>
      <c r="AB55" s="416"/>
    </row>
    <row r="56" spans="1:28" s="419" customFormat="1" outlineLevel="1" x14ac:dyDescent="0.2">
      <c r="A56" s="450"/>
      <c r="B56" s="1258"/>
      <c r="C56" s="586">
        <f t="shared" si="0"/>
        <v>47</v>
      </c>
      <c r="D56" s="764"/>
      <c r="E56" s="850"/>
      <c r="F56" s="522" t="e" cm="1">
        <f t="array" ref="F56">_xlfn.IFS(E56=$R$9,1,E56=$R$10,i.04156h!$E$10,E56=$R$11,i.04156h!$E$11,E56=$R$12,i.04156h!$E$12,E56=$R$13,i.04156h!$E$13,E56=$R$14,i.04156h!$E$14,E56=$R$15,i.04156h!$E$15,E56=$R$16,i.04156h!$E$16,E56=$R$17,i.04156h!$E$17)</f>
        <v>#N/A</v>
      </c>
      <c r="G56" s="522">
        <f t="shared" ref="G56:G74" si="11">IF(ISNA(F56),0,D56*F56)</f>
        <v>0</v>
      </c>
      <c r="H56" s="850"/>
      <c r="I56" s="850"/>
      <c r="J56" s="847"/>
      <c r="K56" s="567"/>
      <c r="L56" s="434" t="s">
        <v>1347</v>
      </c>
      <c r="M56" s="434" t="s">
        <v>1350</v>
      </c>
      <c r="N56" s="504"/>
      <c r="O56" s="504"/>
      <c r="P56" s="1239" t="s">
        <v>1350</v>
      </c>
      <c r="Q56" s="503"/>
      <c r="R56" s="416"/>
      <c r="S56" s="416"/>
      <c r="T56" s="416"/>
      <c r="U56" s="416"/>
      <c r="V56" s="416"/>
      <c r="W56" s="416"/>
      <c r="X56" s="416"/>
      <c r="Y56" s="416"/>
      <c r="Z56" s="416"/>
      <c r="AA56" s="416"/>
      <c r="AB56" s="416"/>
    </row>
    <row r="57" spans="1:28" s="419" customFormat="1" outlineLevel="1" x14ac:dyDescent="0.2">
      <c r="A57" s="450"/>
      <c r="B57" s="1258"/>
      <c r="C57" s="586">
        <f t="shared" si="0"/>
        <v>48</v>
      </c>
      <c r="D57" s="764"/>
      <c r="E57" s="850"/>
      <c r="F57" s="522" t="e" cm="1">
        <f t="array" ref="F57">_xlfn.IFS(E57=$R$9,1,E57=$R$10,i.04156h!$E$10,E57=$R$11,i.04156h!$E$11,E57=$R$12,i.04156h!$E$12,E57=$R$13,i.04156h!$E$13,E57=$R$14,i.04156h!$E$14,E57=$R$15,i.04156h!$E$15,E57=$R$16,i.04156h!$E$16,E57=$R$17,i.04156h!$E$17)</f>
        <v>#N/A</v>
      </c>
      <c r="G57" s="522">
        <f t="shared" si="11"/>
        <v>0</v>
      </c>
      <c r="H57" s="850"/>
      <c r="I57" s="850"/>
      <c r="J57" s="847"/>
      <c r="K57" s="571" t="s">
        <v>1351</v>
      </c>
      <c r="L57" s="490">
        <f t="shared" ref="L57:L65" si="12">SUMIFS(D$55:D$75,E$55:E$75,"="&amp;$K57)</f>
        <v>0</v>
      </c>
      <c r="M57" s="490">
        <f t="shared" ref="M57:M65" si="13">SUMIFS(G$55:G$75,E$55:E$75,"="&amp;$K57)</f>
        <v>0</v>
      </c>
      <c r="N57" s="504"/>
      <c r="O57" s="420"/>
      <c r="P57" s="1239"/>
      <c r="Q57" s="416"/>
      <c r="R57" s="416"/>
      <c r="S57" s="416"/>
      <c r="T57" s="416"/>
      <c r="U57" s="416"/>
      <c r="V57" s="416"/>
      <c r="W57" s="416"/>
      <c r="X57" s="416"/>
      <c r="Y57" s="416"/>
      <c r="Z57" s="416"/>
      <c r="AA57" s="416"/>
      <c r="AB57" s="416"/>
    </row>
    <row r="58" spans="1:28" s="419" customFormat="1" outlineLevel="1" x14ac:dyDescent="0.2">
      <c r="A58" s="450"/>
      <c r="B58" s="1258"/>
      <c r="C58" s="586">
        <f t="shared" si="0"/>
        <v>49</v>
      </c>
      <c r="D58" s="764"/>
      <c r="E58" s="850"/>
      <c r="F58" s="522" t="e" cm="1">
        <f t="array" ref="F58">_xlfn.IFS(E58=$R$9,1,E58=$R$10,i.04156h!$E$10,E58=$R$11,i.04156h!$E$11,E58=$R$12,i.04156h!$E$12,E58=$R$13,i.04156h!$E$13,E58=$R$14,i.04156h!$E$14,E58=$R$15,i.04156h!$E$15,E58=$R$16,i.04156h!$E$16,E58=$R$17,i.04156h!$E$17)</f>
        <v>#N/A</v>
      </c>
      <c r="G58" s="522">
        <f t="shared" si="11"/>
        <v>0</v>
      </c>
      <c r="H58" s="850"/>
      <c r="I58" s="850"/>
      <c r="J58" s="847"/>
      <c r="K58" s="571" t="s">
        <v>1352</v>
      </c>
      <c r="L58" s="490">
        <f t="shared" si="12"/>
        <v>0</v>
      </c>
      <c r="M58" s="490">
        <f t="shared" si="13"/>
        <v>0</v>
      </c>
      <c r="N58" s="504"/>
      <c r="O58" s="588" t="s">
        <v>1180</v>
      </c>
      <c r="P58" s="572">
        <f t="shared" ref="P58:P65" si="14">SUMIFS(G$55:G$75,H$55:H$75,"="&amp;$O58)</f>
        <v>0</v>
      </c>
      <c r="Q58" s="416"/>
      <c r="R58" s="416"/>
      <c r="S58" s="416"/>
      <c r="T58" s="416"/>
      <c r="U58" s="416"/>
      <c r="V58" s="416"/>
      <c r="W58" s="416"/>
      <c r="X58" s="416"/>
      <c r="Y58" s="416"/>
      <c r="Z58" s="416"/>
      <c r="AA58" s="416"/>
      <c r="AB58" s="416"/>
    </row>
    <row r="59" spans="1:28" s="419" customFormat="1" outlineLevel="1" x14ac:dyDescent="0.2">
      <c r="A59" s="450"/>
      <c r="B59" s="1258"/>
      <c r="C59" s="586">
        <f t="shared" si="0"/>
        <v>50</v>
      </c>
      <c r="D59" s="764"/>
      <c r="E59" s="850"/>
      <c r="F59" s="522" t="e" cm="1">
        <f t="array" ref="F59">_xlfn.IFS(E59=$R$9,1,E59=$R$10,i.04156h!$E$10,E59=$R$11,i.04156h!$E$11,E59=$R$12,i.04156h!$E$12,E59=$R$13,i.04156h!$E$13,E59=$R$14,i.04156h!$E$14,E59=$R$15,i.04156h!$E$15,E59=$R$16,i.04156h!$E$16,E59=$R$17,i.04156h!$E$17)</f>
        <v>#N/A</v>
      </c>
      <c r="G59" s="522">
        <f t="shared" si="11"/>
        <v>0</v>
      </c>
      <c r="H59" s="850"/>
      <c r="I59" s="850"/>
      <c r="J59" s="847"/>
      <c r="K59" s="571" t="s">
        <v>1353</v>
      </c>
      <c r="L59" s="490">
        <f t="shared" si="12"/>
        <v>0</v>
      </c>
      <c r="M59" s="490">
        <f t="shared" si="13"/>
        <v>0</v>
      </c>
      <c r="N59" s="504"/>
      <c r="O59" s="588" t="s">
        <v>1172</v>
      </c>
      <c r="P59" s="572">
        <f t="shared" si="14"/>
        <v>0</v>
      </c>
      <c r="Q59" s="416"/>
      <c r="R59" s="416"/>
      <c r="S59" s="416"/>
      <c r="T59" s="416"/>
      <c r="U59" s="416"/>
      <c r="V59" s="416"/>
      <c r="W59" s="416"/>
      <c r="X59" s="416"/>
      <c r="Y59" s="416"/>
      <c r="Z59" s="416"/>
      <c r="AA59" s="416"/>
      <c r="AB59" s="416"/>
    </row>
    <row r="60" spans="1:28" s="419" customFormat="1" outlineLevel="1" x14ac:dyDescent="0.2">
      <c r="A60" s="450"/>
      <c r="B60" s="1258"/>
      <c r="C60" s="586">
        <f t="shared" si="0"/>
        <v>51</v>
      </c>
      <c r="D60" s="764"/>
      <c r="E60" s="850"/>
      <c r="F60" s="522" t="e" cm="1">
        <f t="array" ref="F60">_xlfn.IFS(E60=$R$9,1,E60=$R$10,i.04156h!$E$10,E60=$R$11,i.04156h!$E$11,E60=$R$12,i.04156h!$E$12,E60=$R$13,i.04156h!$E$13,E60=$R$14,i.04156h!$E$14,E60=$R$15,i.04156h!$E$15,E60=$R$16,i.04156h!$E$16,E60=$R$17,i.04156h!$E$17)</f>
        <v>#N/A</v>
      </c>
      <c r="G60" s="522">
        <f t="shared" si="11"/>
        <v>0</v>
      </c>
      <c r="H60" s="850"/>
      <c r="I60" s="850"/>
      <c r="J60" s="847"/>
      <c r="K60" s="571" t="s">
        <v>1354</v>
      </c>
      <c r="L60" s="490">
        <f t="shared" si="12"/>
        <v>0</v>
      </c>
      <c r="M60" s="490">
        <f t="shared" si="13"/>
        <v>0</v>
      </c>
      <c r="N60" s="504"/>
      <c r="O60" s="588" t="s">
        <v>872</v>
      </c>
      <c r="P60" s="572">
        <f t="shared" si="14"/>
        <v>0</v>
      </c>
      <c r="Q60" s="416"/>
      <c r="R60" s="416"/>
      <c r="S60" s="416"/>
      <c r="T60" s="416"/>
      <c r="U60" s="416"/>
      <c r="V60" s="416"/>
      <c r="W60" s="416"/>
      <c r="X60" s="416"/>
      <c r="Y60" s="416"/>
      <c r="Z60" s="416"/>
      <c r="AA60" s="416"/>
      <c r="AB60" s="416"/>
    </row>
    <row r="61" spans="1:28" s="419" customFormat="1" outlineLevel="1" x14ac:dyDescent="0.2">
      <c r="A61" s="450"/>
      <c r="B61" s="1258"/>
      <c r="C61" s="586">
        <f t="shared" si="0"/>
        <v>52</v>
      </c>
      <c r="D61" s="764"/>
      <c r="E61" s="850"/>
      <c r="F61" s="522" t="e" cm="1">
        <f t="array" ref="F61">_xlfn.IFS(E61=$R$9,1,E61=$R$10,i.04156h!$E$10,E61=$R$11,i.04156h!$E$11,E61=$R$12,i.04156h!$E$12,E61=$R$13,i.04156h!$E$13,E61=$R$14,i.04156h!$E$14,E61=$R$15,i.04156h!$E$15,E61=$R$16,i.04156h!$E$16,E61=$R$17,i.04156h!$E$17)</f>
        <v>#N/A</v>
      </c>
      <c r="G61" s="522">
        <f t="shared" si="11"/>
        <v>0</v>
      </c>
      <c r="H61" s="850"/>
      <c r="I61" s="850"/>
      <c r="J61" s="847"/>
      <c r="K61" s="573" t="s">
        <v>1355</v>
      </c>
      <c r="L61" s="490">
        <f t="shared" si="12"/>
        <v>0</v>
      </c>
      <c r="M61" s="490">
        <f t="shared" si="13"/>
        <v>0</v>
      </c>
      <c r="N61" s="504"/>
      <c r="O61" s="588" t="s">
        <v>1173</v>
      </c>
      <c r="P61" s="572">
        <f t="shared" si="14"/>
        <v>0</v>
      </c>
      <c r="Q61" s="416"/>
      <c r="R61" s="416"/>
      <c r="S61" s="416"/>
      <c r="T61" s="416"/>
      <c r="U61" s="416"/>
      <c r="V61" s="416"/>
      <c r="W61" s="416"/>
      <c r="X61" s="416"/>
      <c r="Y61" s="416"/>
      <c r="Z61" s="416"/>
      <c r="AA61" s="416"/>
      <c r="AB61" s="416"/>
    </row>
    <row r="62" spans="1:28" s="419" customFormat="1" outlineLevel="1" x14ac:dyDescent="0.2">
      <c r="A62" s="450"/>
      <c r="B62" s="1258"/>
      <c r="C62" s="586">
        <f t="shared" si="0"/>
        <v>53</v>
      </c>
      <c r="D62" s="764"/>
      <c r="E62" s="850"/>
      <c r="F62" s="522" t="e" cm="1">
        <f t="array" ref="F62">_xlfn.IFS(E62=$R$9,1,E62=$R$10,i.04156h!$E$10,E62=$R$11,i.04156h!$E$11,E62=$R$12,i.04156h!$E$12,E62=$R$13,i.04156h!$E$13,E62=$R$14,i.04156h!$E$14,E62=$R$15,i.04156h!$E$15,E62=$R$16,i.04156h!$E$16,E62=$R$17,i.04156h!$E$17)</f>
        <v>#N/A</v>
      </c>
      <c r="G62" s="522">
        <f t="shared" si="11"/>
        <v>0</v>
      </c>
      <c r="H62" s="850"/>
      <c r="I62" s="850"/>
      <c r="J62" s="847"/>
      <c r="K62" s="573" t="s">
        <v>1356</v>
      </c>
      <c r="L62" s="490">
        <f t="shared" si="12"/>
        <v>0</v>
      </c>
      <c r="M62" s="490">
        <f t="shared" si="13"/>
        <v>0</v>
      </c>
      <c r="N62" s="504"/>
      <c r="O62" s="588" t="s">
        <v>1174</v>
      </c>
      <c r="P62" s="572">
        <f t="shared" si="14"/>
        <v>0</v>
      </c>
      <c r="Q62" s="416"/>
      <c r="R62" s="416"/>
      <c r="S62" s="416"/>
      <c r="T62" s="416"/>
      <c r="U62" s="416"/>
      <c r="V62" s="416"/>
      <c r="W62" s="416"/>
      <c r="X62" s="416"/>
      <c r="Y62" s="416"/>
      <c r="Z62" s="416"/>
      <c r="AA62" s="416"/>
      <c r="AB62" s="416"/>
    </row>
    <row r="63" spans="1:28" s="419" customFormat="1" outlineLevel="1" x14ac:dyDescent="0.2">
      <c r="A63" s="450"/>
      <c r="B63" s="1258"/>
      <c r="C63" s="586">
        <f t="shared" si="0"/>
        <v>54</v>
      </c>
      <c r="D63" s="764"/>
      <c r="E63" s="850"/>
      <c r="F63" s="522" t="e" cm="1">
        <f t="array" ref="F63">_xlfn.IFS(E63=$R$9,1,E63=$R$10,i.04156h!$E$10,E63=$R$11,i.04156h!$E$11,E63=$R$12,i.04156h!$E$12,E63=$R$13,i.04156h!$E$13,E63=$R$14,i.04156h!$E$14,E63=$R$15,i.04156h!$E$15,E63=$R$16,i.04156h!$E$16,E63=$R$17,i.04156h!$E$17)</f>
        <v>#N/A</v>
      </c>
      <c r="G63" s="522">
        <f t="shared" si="11"/>
        <v>0</v>
      </c>
      <c r="H63" s="850"/>
      <c r="I63" s="850"/>
      <c r="J63" s="847"/>
      <c r="K63" s="573" t="s">
        <v>1357</v>
      </c>
      <c r="L63" s="490">
        <f t="shared" si="12"/>
        <v>0</v>
      </c>
      <c r="M63" s="490">
        <f t="shared" si="13"/>
        <v>0</v>
      </c>
      <c r="N63" s="504"/>
      <c r="O63" s="588" t="s">
        <v>1175</v>
      </c>
      <c r="P63" s="572">
        <f t="shared" si="14"/>
        <v>0</v>
      </c>
      <c r="Q63" s="416"/>
      <c r="R63" s="416"/>
      <c r="S63" s="416"/>
      <c r="T63" s="416"/>
      <c r="U63" s="416"/>
      <c r="V63" s="416"/>
      <c r="W63" s="416"/>
      <c r="X63" s="416"/>
      <c r="Y63" s="416"/>
      <c r="Z63" s="416"/>
      <c r="AA63" s="416"/>
      <c r="AB63" s="416"/>
    </row>
    <row r="64" spans="1:28" s="419" customFormat="1" outlineLevel="1" x14ac:dyDescent="0.2">
      <c r="A64" s="450"/>
      <c r="B64" s="1258"/>
      <c r="C64" s="586">
        <f t="shared" si="0"/>
        <v>55</v>
      </c>
      <c r="D64" s="764"/>
      <c r="E64" s="850"/>
      <c r="F64" s="522" t="e" cm="1">
        <f t="array" ref="F64">_xlfn.IFS(E64=$R$9,1,E64=$R$10,i.04156h!$E$10,E64=$R$11,i.04156h!$E$11,E64=$R$12,i.04156h!$E$12,E64=$R$13,i.04156h!$E$13,E64=$R$14,i.04156h!$E$14,E64=$R$15,i.04156h!$E$15,E64=$R$16,i.04156h!$E$16,E64=$R$17,i.04156h!$E$17)</f>
        <v>#N/A</v>
      </c>
      <c r="G64" s="522">
        <f t="shared" si="11"/>
        <v>0</v>
      </c>
      <c r="H64" s="850"/>
      <c r="I64" s="850"/>
      <c r="J64" s="847"/>
      <c r="K64" s="571" t="s">
        <v>1358</v>
      </c>
      <c r="L64" s="490">
        <f t="shared" si="12"/>
        <v>0</v>
      </c>
      <c r="M64" s="490">
        <f t="shared" si="13"/>
        <v>0</v>
      </c>
      <c r="N64" s="504"/>
      <c r="O64" s="588" t="s">
        <v>1176</v>
      </c>
      <c r="P64" s="572">
        <f t="shared" si="14"/>
        <v>0</v>
      </c>
      <c r="Q64" s="416"/>
      <c r="R64" s="416"/>
      <c r="S64" s="416"/>
      <c r="T64" s="416"/>
      <c r="U64" s="416"/>
      <c r="V64" s="416"/>
      <c r="W64" s="416"/>
      <c r="X64" s="416"/>
      <c r="Y64" s="416"/>
      <c r="Z64" s="416"/>
      <c r="AA64" s="416"/>
      <c r="AB64" s="416"/>
    </row>
    <row r="65" spans="1:28" s="419" customFormat="1" outlineLevel="1" x14ac:dyDescent="0.2">
      <c r="A65" s="450"/>
      <c r="B65" s="1258"/>
      <c r="C65" s="586">
        <f t="shared" si="0"/>
        <v>56</v>
      </c>
      <c r="D65" s="764"/>
      <c r="E65" s="850"/>
      <c r="F65" s="522" t="e" cm="1">
        <f t="array" ref="F65">_xlfn.IFS(E65=$R$9,1,E65=$R$10,i.04156h!$E$10,E65=$R$11,i.04156h!$E$11,E65=$R$12,i.04156h!$E$12,E65=$R$13,i.04156h!$E$13,E65=$R$14,i.04156h!$E$14,E65=$R$15,i.04156h!$E$15,E65=$R$16,i.04156h!$E$16,E65=$R$17,i.04156h!$E$17)</f>
        <v>#N/A</v>
      </c>
      <c r="G65" s="522">
        <f t="shared" si="11"/>
        <v>0</v>
      </c>
      <c r="H65" s="850"/>
      <c r="I65" s="850"/>
      <c r="J65" s="847"/>
      <c r="K65" s="573" t="s">
        <v>1359</v>
      </c>
      <c r="L65" s="490">
        <f t="shared" si="12"/>
        <v>0</v>
      </c>
      <c r="M65" s="490">
        <f t="shared" si="13"/>
        <v>0</v>
      </c>
      <c r="N65" s="504"/>
      <c r="O65" s="588" t="s">
        <v>1177</v>
      </c>
      <c r="P65" s="572">
        <f t="shared" si="14"/>
        <v>0</v>
      </c>
      <c r="Q65" s="416"/>
      <c r="R65" s="416"/>
      <c r="S65" s="416"/>
      <c r="T65" s="416"/>
      <c r="U65" s="416"/>
      <c r="V65" s="416"/>
      <c r="W65" s="416"/>
      <c r="X65" s="416"/>
      <c r="Y65" s="416"/>
      <c r="Z65" s="416"/>
      <c r="AA65" s="416"/>
      <c r="AB65" s="416"/>
    </row>
    <row r="66" spans="1:28" s="419" customFormat="1" outlineLevel="1" x14ac:dyDescent="0.2">
      <c r="A66" s="450"/>
      <c r="B66" s="1258"/>
      <c r="C66" s="586">
        <f t="shared" si="0"/>
        <v>57</v>
      </c>
      <c r="D66" s="764"/>
      <c r="E66" s="850"/>
      <c r="F66" s="522" t="e" cm="1">
        <f t="array" ref="F66">_xlfn.IFS(E66=$R$9,1,E66=$R$10,i.04156h!$E$10,E66=$R$11,i.04156h!$E$11,E66=$R$12,i.04156h!$E$12,E66=$R$13,i.04156h!$E$13,E66=$R$14,i.04156h!$E$14,E66=$R$15,i.04156h!$E$15,E66=$R$16,i.04156h!$E$16,E66=$R$17,i.04156h!$E$17)</f>
        <v>#N/A</v>
      </c>
      <c r="G66" s="522">
        <f t="shared" si="11"/>
        <v>0</v>
      </c>
      <c r="H66" s="850"/>
      <c r="I66" s="850"/>
      <c r="J66" s="847"/>
      <c r="K66" s="416"/>
      <c r="L66" s="416"/>
      <c r="M66" s="416"/>
      <c r="N66" s="416"/>
      <c r="O66" s="416"/>
      <c r="P66" s="416"/>
      <c r="Q66" s="416"/>
      <c r="R66" s="416"/>
      <c r="S66" s="416"/>
      <c r="T66" s="416"/>
      <c r="U66" s="416"/>
      <c r="V66" s="416"/>
      <c r="W66" s="416"/>
      <c r="X66" s="416"/>
      <c r="Y66" s="416"/>
      <c r="Z66" s="416"/>
      <c r="AA66" s="416"/>
      <c r="AB66" s="416"/>
    </row>
    <row r="67" spans="1:28" s="419" customFormat="1" outlineLevel="1" x14ac:dyDescent="0.2">
      <c r="A67" s="450"/>
      <c r="B67" s="1258"/>
      <c r="C67" s="586">
        <f t="shared" si="0"/>
        <v>58</v>
      </c>
      <c r="D67" s="764"/>
      <c r="E67" s="850"/>
      <c r="F67" s="522" t="e" cm="1">
        <f t="array" ref="F67">_xlfn.IFS(E67=$R$9,1,E67=$R$10,i.04156h!$E$10,E67=$R$11,i.04156h!$E$11,E67=$R$12,i.04156h!$E$12,E67=$R$13,i.04156h!$E$13,E67=$R$14,i.04156h!$E$14,E67=$R$15,i.04156h!$E$15,E67=$R$16,i.04156h!$E$16,E67=$R$17,i.04156h!$E$17)</f>
        <v>#N/A</v>
      </c>
      <c r="G67" s="522">
        <f t="shared" si="11"/>
        <v>0</v>
      </c>
      <c r="H67" s="850"/>
      <c r="I67" s="850"/>
      <c r="J67" s="847"/>
      <c r="K67" s="416"/>
      <c r="L67" s="416"/>
      <c r="M67" s="416"/>
      <c r="N67" s="416"/>
      <c r="O67" s="416"/>
      <c r="P67" s="416"/>
      <c r="Q67" s="416"/>
      <c r="R67" s="416"/>
      <c r="S67" s="416"/>
      <c r="T67" s="416"/>
      <c r="U67" s="416"/>
      <c r="V67" s="416"/>
      <c r="W67" s="416"/>
      <c r="X67" s="416"/>
      <c r="Y67" s="416"/>
      <c r="Z67" s="416"/>
      <c r="AA67" s="416"/>
      <c r="AB67" s="416"/>
    </row>
    <row r="68" spans="1:28" s="419" customFormat="1" outlineLevel="1" x14ac:dyDescent="0.2">
      <c r="A68" s="450"/>
      <c r="B68" s="1258"/>
      <c r="C68" s="586">
        <f t="shared" si="0"/>
        <v>59</v>
      </c>
      <c r="D68" s="764"/>
      <c r="E68" s="850"/>
      <c r="F68" s="522" t="e" cm="1">
        <f t="array" ref="F68">_xlfn.IFS(E68=$R$9,1,E68=$R$10,i.04156h!$E$10,E68=$R$11,i.04156h!$E$11,E68=$R$12,i.04156h!$E$12,E68=$R$13,i.04156h!$E$13,E68=$R$14,i.04156h!$E$14,E68=$R$15,i.04156h!$E$15,E68=$R$16,i.04156h!$E$16,E68=$R$17,i.04156h!$E$17)</f>
        <v>#N/A</v>
      </c>
      <c r="G68" s="522">
        <f t="shared" si="11"/>
        <v>0</v>
      </c>
      <c r="H68" s="850"/>
      <c r="I68" s="850"/>
      <c r="J68" s="847"/>
      <c r="K68" s="416"/>
      <c r="L68" s="416"/>
      <c r="M68" s="416"/>
      <c r="N68" s="416"/>
      <c r="O68" s="416"/>
      <c r="P68" s="416"/>
      <c r="Q68" s="416"/>
      <c r="R68" s="416"/>
      <c r="S68" s="416"/>
      <c r="T68" s="416"/>
      <c r="U68" s="416"/>
      <c r="V68" s="416"/>
      <c r="W68" s="416"/>
      <c r="X68" s="416"/>
      <c r="Y68" s="416"/>
      <c r="Z68" s="416"/>
      <c r="AA68" s="416"/>
      <c r="AB68" s="416"/>
    </row>
    <row r="69" spans="1:28" s="419" customFormat="1" outlineLevel="1" x14ac:dyDescent="0.2">
      <c r="A69" s="450"/>
      <c r="B69" s="1258"/>
      <c r="C69" s="586">
        <f t="shared" si="0"/>
        <v>60</v>
      </c>
      <c r="D69" s="764"/>
      <c r="E69" s="850"/>
      <c r="F69" s="522" t="e" cm="1">
        <f t="array" ref="F69">_xlfn.IFS(E69=$R$9,1,E69=$R$10,i.04156h!$E$10,E69=$R$11,i.04156h!$E$11,E69=$R$12,i.04156h!$E$12,E69=$R$13,i.04156h!$E$13,E69=$R$14,i.04156h!$E$14,E69=$R$15,i.04156h!$E$15,E69=$R$16,i.04156h!$E$16,E69=$R$17,i.04156h!$E$17)</f>
        <v>#N/A</v>
      </c>
      <c r="G69" s="522">
        <f t="shared" si="11"/>
        <v>0</v>
      </c>
      <c r="H69" s="850"/>
      <c r="I69" s="850"/>
      <c r="J69" s="847"/>
      <c r="K69" s="416"/>
      <c r="L69" s="416"/>
      <c r="M69" s="416"/>
      <c r="N69" s="416"/>
      <c r="O69" s="416"/>
      <c r="P69" s="416"/>
      <c r="Q69" s="416"/>
      <c r="R69" s="416"/>
      <c r="S69" s="416"/>
      <c r="T69" s="416"/>
      <c r="U69" s="416"/>
      <c r="V69" s="416"/>
      <c r="W69" s="416"/>
      <c r="X69" s="416"/>
      <c r="Y69" s="416"/>
      <c r="Z69" s="416"/>
      <c r="AA69" s="416"/>
      <c r="AB69" s="416"/>
    </row>
    <row r="70" spans="1:28" s="419" customFormat="1" outlineLevel="1" x14ac:dyDescent="0.2">
      <c r="A70" s="450"/>
      <c r="B70" s="1258"/>
      <c r="C70" s="586">
        <f t="shared" si="0"/>
        <v>61</v>
      </c>
      <c r="D70" s="764"/>
      <c r="E70" s="850"/>
      <c r="F70" s="522" t="e" cm="1">
        <f t="array" ref="F70">_xlfn.IFS(E70=$R$9,1,E70=$R$10,i.04156h!$E$10,E70=$R$11,i.04156h!$E$11,E70=$R$12,i.04156h!$E$12,E70=$R$13,i.04156h!$E$13,E70=$R$14,i.04156h!$E$14,E70=$R$15,i.04156h!$E$15,E70=$R$16,i.04156h!$E$16,E70=$R$17,i.04156h!$E$17)</f>
        <v>#N/A</v>
      </c>
      <c r="G70" s="522">
        <f t="shared" si="11"/>
        <v>0</v>
      </c>
      <c r="H70" s="850"/>
      <c r="I70" s="850"/>
      <c r="J70" s="847"/>
      <c r="K70" s="416"/>
      <c r="L70" s="416"/>
      <c r="M70" s="416"/>
      <c r="N70" s="416"/>
      <c r="O70" s="416"/>
      <c r="P70" s="416"/>
      <c r="Q70" s="416"/>
      <c r="R70" s="416"/>
      <c r="S70" s="416"/>
      <c r="T70" s="416"/>
      <c r="U70" s="416"/>
      <c r="V70" s="416"/>
      <c r="W70" s="416"/>
      <c r="X70" s="416"/>
      <c r="Y70" s="416"/>
      <c r="Z70" s="416"/>
      <c r="AA70" s="416"/>
      <c r="AB70" s="416"/>
    </row>
    <row r="71" spans="1:28" s="419" customFormat="1" outlineLevel="1" x14ac:dyDescent="0.2">
      <c r="A71" s="450"/>
      <c r="B71" s="1258"/>
      <c r="C71" s="586">
        <f t="shared" si="0"/>
        <v>62</v>
      </c>
      <c r="D71" s="764"/>
      <c r="E71" s="850"/>
      <c r="F71" s="522" t="e" cm="1">
        <f t="array" ref="F71">_xlfn.IFS(E71=$R$9,1,E71=$R$10,i.04156h!$E$10,E71=$R$11,i.04156h!$E$11,E71=$R$12,i.04156h!$E$12,E71=$R$13,i.04156h!$E$13,E71=$R$14,i.04156h!$E$14,E71=$R$15,i.04156h!$E$15,E71=$R$16,i.04156h!$E$16,E71=$R$17,i.04156h!$E$17)</f>
        <v>#N/A</v>
      </c>
      <c r="G71" s="522">
        <f t="shared" si="11"/>
        <v>0</v>
      </c>
      <c r="H71" s="850"/>
      <c r="I71" s="850"/>
      <c r="J71" s="847"/>
      <c r="K71" s="416"/>
      <c r="L71" s="416"/>
      <c r="M71" s="416"/>
      <c r="N71" s="416"/>
      <c r="O71" s="416"/>
      <c r="P71" s="416"/>
      <c r="Q71" s="416"/>
      <c r="R71" s="416"/>
      <c r="S71" s="416"/>
      <c r="T71" s="416"/>
      <c r="U71" s="416"/>
      <c r="V71" s="416"/>
      <c r="W71" s="416"/>
      <c r="X71" s="416"/>
      <c r="Y71" s="416"/>
      <c r="Z71" s="416"/>
      <c r="AA71" s="416"/>
      <c r="AB71" s="416"/>
    </row>
    <row r="72" spans="1:28" s="419" customFormat="1" outlineLevel="1" x14ac:dyDescent="0.2">
      <c r="A72" s="450"/>
      <c r="B72" s="1258"/>
      <c r="C72" s="586">
        <f t="shared" si="0"/>
        <v>63</v>
      </c>
      <c r="D72" s="764"/>
      <c r="E72" s="850"/>
      <c r="F72" s="522" t="e" cm="1">
        <f t="array" ref="F72">_xlfn.IFS(E72=$R$9,1,E72=$R$10,i.04156h!$E$10,E72=$R$11,i.04156h!$E$11,E72=$R$12,i.04156h!$E$12,E72=$R$13,i.04156h!$E$13,E72=$R$14,i.04156h!$E$14,E72=$R$15,i.04156h!$E$15,E72=$R$16,i.04156h!$E$16,E72=$R$17,i.04156h!$E$17)</f>
        <v>#N/A</v>
      </c>
      <c r="G72" s="522">
        <f t="shared" si="11"/>
        <v>0</v>
      </c>
      <c r="H72" s="850"/>
      <c r="I72" s="850"/>
      <c r="J72" s="847"/>
      <c r="K72" s="416"/>
      <c r="L72" s="416"/>
      <c r="M72" s="416"/>
      <c r="N72" s="416"/>
      <c r="O72" s="416"/>
      <c r="P72" s="416"/>
      <c r="Q72" s="416"/>
      <c r="R72" s="416"/>
      <c r="S72" s="416"/>
      <c r="T72" s="416"/>
      <c r="U72" s="416"/>
      <c r="V72" s="416"/>
      <c r="W72" s="416"/>
      <c r="X72" s="416"/>
      <c r="Y72" s="416"/>
      <c r="Z72" s="416"/>
      <c r="AA72" s="416"/>
      <c r="AB72" s="416"/>
    </row>
    <row r="73" spans="1:28" s="419" customFormat="1" outlineLevel="1" x14ac:dyDescent="0.2">
      <c r="A73" s="450"/>
      <c r="B73" s="1258"/>
      <c r="C73" s="586">
        <f t="shared" si="0"/>
        <v>64</v>
      </c>
      <c r="D73" s="764"/>
      <c r="E73" s="850"/>
      <c r="F73" s="522" t="e" cm="1">
        <f t="array" ref="F73">_xlfn.IFS(E73=$R$9,1,E73=$R$10,i.04156h!$E$10,E73=$R$11,i.04156h!$E$11,E73=$R$12,i.04156h!$E$12,E73=$R$13,i.04156h!$E$13,E73=$R$14,i.04156h!$E$14,E73=$R$15,i.04156h!$E$15,E73=$R$16,i.04156h!$E$16,E73=$R$17,i.04156h!$E$17)</f>
        <v>#N/A</v>
      </c>
      <c r="G73" s="522">
        <f t="shared" ref="G73" si="15">IF(ISNA(F73),0,D73*F73)</f>
        <v>0</v>
      </c>
      <c r="H73" s="850"/>
      <c r="I73" s="850"/>
      <c r="J73" s="847"/>
      <c r="K73" s="416"/>
      <c r="L73" s="416"/>
      <c r="M73" s="416"/>
      <c r="N73" s="416"/>
      <c r="O73" s="416"/>
      <c r="P73" s="416"/>
      <c r="Q73" s="416"/>
      <c r="R73" s="416"/>
      <c r="S73" s="416"/>
      <c r="T73" s="416"/>
      <c r="U73" s="416"/>
      <c r="V73" s="416"/>
      <c r="W73" s="416"/>
      <c r="X73" s="416"/>
      <c r="Y73" s="416"/>
      <c r="Z73" s="416"/>
      <c r="AA73" s="416"/>
      <c r="AB73" s="416"/>
    </row>
    <row r="74" spans="1:28" s="419" customFormat="1" outlineLevel="1" x14ac:dyDescent="0.2">
      <c r="A74" s="450"/>
      <c r="B74" s="1258"/>
      <c r="C74" s="586">
        <f t="shared" si="0"/>
        <v>65</v>
      </c>
      <c r="D74" s="764"/>
      <c r="E74" s="850"/>
      <c r="F74" s="522" t="e" cm="1">
        <f t="array" ref="F74">_xlfn.IFS(E74=$R$9,1,E74=$R$10,i.04156h!$E$10,E74=$R$11,i.04156h!$E$11,E74=$R$12,i.04156h!$E$12,E74=$R$13,i.04156h!$E$13,E74=$R$14,i.04156h!$E$14,E74=$R$15,i.04156h!$E$15,E74=$R$16,i.04156h!$E$16,E74=$R$17,i.04156h!$E$17)</f>
        <v>#N/A</v>
      </c>
      <c r="G74" s="522">
        <f t="shared" si="11"/>
        <v>0</v>
      </c>
      <c r="H74" s="850"/>
      <c r="I74" s="850"/>
      <c r="J74" s="847"/>
      <c r="K74" s="416" t="s">
        <v>1587</v>
      </c>
      <c r="L74" s="416"/>
      <c r="M74" s="416"/>
      <c r="N74" s="416"/>
      <c r="O74" s="416"/>
      <c r="P74" s="416"/>
      <c r="Q74" s="416"/>
      <c r="R74" s="416"/>
      <c r="S74" s="416"/>
      <c r="T74" s="416"/>
      <c r="U74" s="416"/>
      <c r="V74" s="416"/>
      <c r="W74" s="416"/>
      <c r="X74" s="416"/>
      <c r="Y74" s="416"/>
      <c r="Z74" s="416"/>
      <c r="AA74" s="416"/>
      <c r="AB74" s="416"/>
    </row>
    <row r="75" spans="1:28" s="419" customFormat="1" outlineLevel="1" x14ac:dyDescent="0.2">
      <c r="A75" s="452" t="s">
        <v>1450</v>
      </c>
      <c r="B75" s="1258"/>
      <c r="C75" s="586">
        <f t="shared" si="0"/>
        <v>66</v>
      </c>
      <c r="D75" s="764"/>
      <c r="E75" s="587"/>
      <c r="F75" s="587"/>
      <c r="G75" s="766"/>
      <c r="H75" s="587"/>
      <c r="I75" s="587"/>
      <c r="J75" s="570"/>
      <c r="K75" s="767">
        <f>G54+G32+G10</f>
        <v>0</v>
      </c>
      <c r="L75" s="416" t="str">
        <f>IF(K75=i.04156b!L364,"","i.04156b L364 дүнгээс зөрүүтэй")</f>
        <v/>
      </c>
      <c r="M75" s="416"/>
      <c r="N75" s="416"/>
      <c r="O75" s="416"/>
      <c r="P75" s="416"/>
      <c r="Q75" s="416"/>
      <c r="R75" s="416"/>
      <c r="S75" s="416"/>
      <c r="T75" s="416"/>
      <c r="U75" s="416"/>
      <c r="V75" s="416"/>
      <c r="W75" s="416"/>
      <c r="X75" s="416"/>
      <c r="Y75" s="416"/>
      <c r="Z75" s="416"/>
      <c r="AA75" s="416"/>
      <c r="AB75" s="416"/>
    </row>
    <row r="76" spans="1:28" s="419" customFormat="1" x14ac:dyDescent="0.2">
      <c r="A76" s="453" t="s">
        <v>1064</v>
      </c>
      <c r="B76" s="584">
        <v>1810</v>
      </c>
      <c r="C76" s="586">
        <f t="shared" si="0"/>
        <v>67</v>
      </c>
      <c r="D76" s="763"/>
      <c r="E76" s="584"/>
      <c r="F76" s="584"/>
      <c r="G76" s="765">
        <f>SUM(G77:G97)</f>
        <v>0</v>
      </c>
      <c r="H76" s="584"/>
      <c r="I76" s="584"/>
      <c r="J76" s="442" cm="1">
        <f t="array" ref="J76">SUMPRODUCT((J77:J96=$R$2)*G77:G96)+J97</f>
        <v>0</v>
      </c>
      <c r="K76" s="585" t="str">
        <f>IF(G76=i.04119a!D75,"",G76-i.04119a!D75)</f>
        <v/>
      </c>
      <c r="L76" s="585"/>
      <c r="M76" s="416"/>
      <c r="N76" s="416"/>
      <c r="O76" s="416"/>
      <c r="P76" s="416"/>
      <c r="Q76" s="416"/>
      <c r="R76" s="416"/>
      <c r="S76" s="416"/>
      <c r="T76" s="416"/>
      <c r="U76" s="416"/>
      <c r="V76" s="416"/>
      <c r="W76" s="416"/>
      <c r="X76" s="416"/>
      <c r="Y76" s="416"/>
      <c r="Z76" s="416"/>
      <c r="AA76" s="416"/>
      <c r="AB76" s="416"/>
    </row>
    <row r="77" spans="1:28" s="419" customFormat="1" outlineLevel="1" x14ac:dyDescent="0.2">
      <c r="A77" s="450"/>
      <c r="B77" s="1258"/>
      <c r="C77" s="586">
        <f t="shared" si="0"/>
        <v>68</v>
      </c>
      <c r="D77" s="764"/>
      <c r="E77" s="850"/>
      <c r="F77" s="522" t="e" cm="1">
        <f t="array" ref="F77">_xlfn.IFS(E77=$R$9,1,E77=$R$10,i.04156h!$E$10,E77=$R$11,i.04156h!$E$11,E77=$R$12,i.04156h!$E$12,E77=$R$13,i.04156h!$E$13,E77=$R$14,i.04156h!$E$14,E77=$R$15,i.04156h!$E$15,E77=$R$16,i.04156h!$E$16,E77=$R$17,i.04156h!$E$17)</f>
        <v>#N/A</v>
      </c>
      <c r="G77" s="522">
        <f>IF(ISNA(F77),0,D77*F77)</f>
        <v>0</v>
      </c>
      <c r="H77" s="850"/>
      <c r="I77" s="850"/>
      <c r="J77" s="847"/>
      <c r="K77" s="416"/>
      <c r="L77" s="416"/>
      <c r="M77" s="416"/>
      <c r="N77" s="416"/>
      <c r="O77" s="416"/>
      <c r="P77" s="416"/>
      <c r="Q77" s="416"/>
      <c r="R77" s="416"/>
      <c r="S77" s="416"/>
      <c r="T77" s="416"/>
      <c r="U77" s="416"/>
      <c r="V77" s="416"/>
      <c r="W77" s="416"/>
      <c r="X77" s="416"/>
      <c r="Y77" s="416"/>
      <c r="Z77" s="416"/>
      <c r="AA77" s="416"/>
      <c r="AB77" s="416"/>
    </row>
    <row r="78" spans="1:28" s="419" customFormat="1" ht="15" customHeight="1" outlineLevel="1" x14ac:dyDescent="0.2">
      <c r="A78" s="450"/>
      <c r="B78" s="1258"/>
      <c r="C78" s="586">
        <f t="shared" si="0"/>
        <v>69</v>
      </c>
      <c r="D78" s="764"/>
      <c r="E78" s="850"/>
      <c r="F78" s="522" t="e" cm="1">
        <f t="array" ref="F78">_xlfn.IFS(E78=$R$9,1,E78=$R$10,i.04156h!$E$10,E78=$R$11,i.04156h!$E$11,E78=$R$12,i.04156h!$E$12,E78=$R$13,i.04156h!$E$13,E78=$R$14,i.04156h!$E$14,E78=$R$15,i.04156h!$E$15,E78=$R$16,i.04156h!$E$16,E78=$R$17,i.04156h!$E$17)</f>
        <v>#N/A</v>
      </c>
      <c r="G78" s="522">
        <f t="shared" ref="G78:G96" si="16">IF(ISNA(F78),0,D78*F78)</f>
        <v>0</v>
      </c>
      <c r="H78" s="850"/>
      <c r="I78" s="850"/>
      <c r="J78" s="847"/>
      <c r="K78" s="567"/>
      <c r="L78" s="434" t="s">
        <v>1347</v>
      </c>
      <c r="M78" s="434" t="s">
        <v>1350</v>
      </c>
      <c r="N78" s="504"/>
      <c r="O78" s="504"/>
      <c r="P78" s="1239" t="s">
        <v>1350</v>
      </c>
      <c r="Q78" s="416"/>
      <c r="R78" s="416"/>
      <c r="S78" s="416"/>
      <c r="T78" s="416"/>
      <c r="U78" s="416"/>
      <c r="V78" s="416"/>
      <c r="W78" s="416"/>
      <c r="X78" s="416"/>
      <c r="Y78" s="416"/>
      <c r="Z78" s="416"/>
      <c r="AA78" s="416"/>
      <c r="AB78" s="416"/>
    </row>
    <row r="79" spans="1:28" s="419" customFormat="1" ht="15" customHeight="1" outlineLevel="1" x14ac:dyDescent="0.2">
      <c r="A79" s="450"/>
      <c r="B79" s="1258"/>
      <c r="C79" s="586">
        <f t="shared" ref="C79:C142" si="17">+C78+1</f>
        <v>70</v>
      </c>
      <c r="D79" s="764"/>
      <c r="E79" s="850"/>
      <c r="F79" s="522" t="e" cm="1">
        <f t="array" ref="F79">_xlfn.IFS(E79=$R$9,1,E79=$R$10,i.04156h!$E$10,E79=$R$11,i.04156h!$E$11,E79=$R$12,i.04156h!$E$12,E79=$R$13,i.04156h!$E$13,E79=$R$14,i.04156h!$E$14,E79=$R$15,i.04156h!$E$15,E79=$R$16,i.04156h!$E$16,E79=$R$17,i.04156h!$E$17)</f>
        <v>#N/A</v>
      </c>
      <c r="G79" s="522">
        <f t="shared" si="16"/>
        <v>0</v>
      </c>
      <c r="H79" s="850"/>
      <c r="I79" s="850"/>
      <c r="J79" s="847"/>
      <c r="K79" s="571" t="s">
        <v>1351</v>
      </c>
      <c r="L79" s="490">
        <f t="shared" ref="L79:L87" si="18">SUMIFS(D$77:D$97,E$77:E$97,"="&amp;$K79)</f>
        <v>0</v>
      </c>
      <c r="M79" s="490">
        <f t="shared" ref="M79:M87" si="19">SUMIFS(G$77:G$97,E$77:E$97,"="&amp;$K79)</f>
        <v>0</v>
      </c>
      <c r="N79" s="504"/>
      <c r="O79" s="420"/>
      <c r="P79" s="1239"/>
      <c r="Q79" s="416"/>
      <c r="R79" s="416"/>
      <c r="S79" s="416"/>
      <c r="T79" s="416"/>
      <c r="U79" s="416"/>
      <c r="V79" s="416"/>
      <c r="W79" s="416"/>
      <c r="X79" s="416"/>
      <c r="Y79" s="416"/>
      <c r="Z79" s="416"/>
      <c r="AA79" s="416"/>
      <c r="AB79" s="416"/>
    </row>
    <row r="80" spans="1:28" s="419" customFormat="1" ht="15" customHeight="1" outlineLevel="1" x14ac:dyDescent="0.2">
      <c r="A80" s="450"/>
      <c r="B80" s="1258"/>
      <c r="C80" s="586">
        <f t="shared" si="17"/>
        <v>71</v>
      </c>
      <c r="D80" s="764"/>
      <c r="E80" s="850"/>
      <c r="F80" s="522" t="e" cm="1">
        <f t="array" ref="F80">_xlfn.IFS(E80=$R$9,1,E80=$R$10,i.04156h!$E$10,E80=$R$11,i.04156h!$E$11,E80=$R$12,i.04156h!$E$12,E80=$R$13,i.04156h!$E$13,E80=$R$14,i.04156h!$E$14,E80=$R$15,i.04156h!$E$15,E80=$R$16,i.04156h!$E$16,E80=$R$17,i.04156h!$E$17)</f>
        <v>#N/A</v>
      </c>
      <c r="G80" s="522">
        <f t="shared" si="16"/>
        <v>0</v>
      </c>
      <c r="H80" s="850"/>
      <c r="I80" s="850"/>
      <c r="J80" s="847"/>
      <c r="K80" s="571" t="s">
        <v>1352</v>
      </c>
      <c r="L80" s="490">
        <f t="shared" si="18"/>
        <v>0</v>
      </c>
      <c r="M80" s="490">
        <f t="shared" si="19"/>
        <v>0</v>
      </c>
      <c r="N80" s="504"/>
      <c r="O80" s="588" t="s">
        <v>1180</v>
      </c>
      <c r="P80" s="572">
        <f t="shared" ref="P80:P87" si="20">SUMIFS(G$77:G$97,H$77:H$97,"="&amp;$O80)</f>
        <v>0</v>
      </c>
      <c r="Q80" s="416"/>
      <c r="R80" s="416"/>
      <c r="S80" s="416"/>
      <c r="T80" s="416"/>
      <c r="U80" s="416"/>
      <c r="V80" s="416"/>
      <c r="W80" s="416"/>
      <c r="X80" s="416"/>
      <c r="Y80" s="416"/>
      <c r="Z80" s="416"/>
      <c r="AA80" s="416"/>
      <c r="AB80" s="416"/>
    </row>
    <row r="81" spans="1:28" s="419" customFormat="1" ht="15" customHeight="1" outlineLevel="1" x14ac:dyDescent="0.2">
      <c r="A81" s="450"/>
      <c r="B81" s="1258"/>
      <c r="C81" s="586">
        <f t="shared" si="17"/>
        <v>72</v>
      </c>
      <c r="D81" s="764"/>
      <c r="E81" s="850"/>
      <c r="F81" s="522" t="e" cm="1">
        <f t="array" ref="F81">_xlfn.IFS(E81=$R$9,1,E81=$R$10,i.04156h!$E$10,E81=$R$11,i.04156h!$E$11,E81=$R$12,i.04156h!$E$12,E81=$R$13,i.04156h!$E$13,E81=$R$14,i.04156h!$E$14,E81=$R$15,i.04156h!$E$15,E81=$R$16,i.04156h!$E$16,E81=$R$17,i.04156h!$E$17)</f>
        <v>#N/A</v>
      </c>
      <c r="G81" s="522">
        <f t="shared" si="16"/>
        <v>0</v>
      </c>
      <c r="H81" s="850"/>
      <c r="I81" s="850"/>
      <c r="J81" s="847"/>
      <c r="K81" s="571" t="s">
        <v>1353</v>
      </c>
      <c r="L81" s="490">
        <f t="shared" si="18"/>
        <v>0</v>
      </c>
      <c r="M81" s="490">
        <f t="shared" si="19"/>
        <v>0</v>
      </c>
      <c r="N81" s="504"/>
      <c r="O81" s="588" t="s">
        <v>1172</v>
      </c>
      <c r="P81" s="572">
        <f t="shared" si="20"/>
        <v>0</v>
      </c>
      <c r="Q81" s="416"/>
      <c r="R81" s="416"/>
      <c r="S81" s="416"/>
      <c r="T81" s="416"/>
      <c r="U81" s="416"/>
      <c r="V81" s="416"/>
      <c r="W81" s="416"/>
      <c r="X81" s="416"/>
      <c r="Y81" s="416"/>
      <c r="Z81" s="416"/>
      <c r="AA81" s="416"/>
      <c r="AB81" s="416"/>
    </row>
    <row r="82" spans="1:28" s="419" customFormat="1" ht="15" customHeight="1" outlineLevel="1" x14ac:dyDescent="0.2">
      <c r="A82" s="450"/>
      <c r="B82" s="1258"/>
      <c r="C82" s="586">
        <f t="shared" si="17"/>
        <v>73</v>
      </c>
      <c r="D82" s="764"/>
      <c r="E82" s="850"/>
      <c r="F82" s="522" t="e" cm="1">
        <f t="array" ref="F82">_xlfn.IFS(E82=$R$9,1,E82=$R$10,i.04156h!$E$10,E82=$R$11,i.04156h!$E$11,E82=$R$12,i.04156h!$E$12,E82=$R$13,i.04156h!$E$13,E82=$R$14,i.04156h!$E$14,E82=$R$15,i.04156h!$E$15,E82=$R$16,i.04156h!$E$16,E82=$R$17,i.04156h!$E$17)</f>
        <v>#N/A</v>
      </c>
      <c r="G82" s="522">
        <f t="shared" si="16"/>
        <v>0</v>
      </c>
      <c r="H82" s="850"/>
      <c r="I82" s="850"/>
      <c r="J82" s="847"/>
      <c r="K82" s="571" t="s">
        <v>1354</v>
      </c>
      <c r="L82" s="490">
        <f t="shared" si="18"/>
        <v>0</v>
      </c>
      <c r="M82" s="490">
        <f t="shared" si="19"/>
        <v>0</v>
      </c>
      <c r="N82" s="504"/>
      <c r="O82" s="588" t="s">
        <v>872</v>
      </c>
      <c r="P82" s="572">
        <f t="shared" si="20"/>
        <v>0</v>
      </c>
      <c r="Q82" s="416"/>
      <c r="R82" s="416"/>
      <c r="S82" s="416"/>
      <c r="T82" s="416"/>
      <c r="U82" s="416"/>
      <c r="V82" s="416"/>
      <c r="W82" s="416"/>
      <c r="X82" s="416"/>
      <c r="Y82" s="416"/>
      <c r="Z82" s="416"/>
      <c r="AA82" s="416"/>
      <c r="AB82" s="416"/>
    </row>
    <row r="83" spans="1:28" s="419" customFormat="1" ht="15" customHeight="1" outlineLevel="1" x14ac:dyDescent="0.2">
      <c r="A83" s="450"/>
      <c r="B83" s="1258"/>
      <c r="C83" s="586">
        <f t="shared" si="17"/>
        <v>74</v>
      </c>
      <c r="D83" s="764"/>
      <c r="E83" s="850"/>
      <c r="F83" s="522" t="e" cm="1">
        <f t="array" ref="F83">_xlfn.IFS(E83=$R$9,1,E83=$R$10,i.04156h!$E$10,E83=$R$11,i.04156h!$E$11,E83=$R$12,i.04156h!$E$12,E83=$R$13,i.04156h!$E$13,E83=$R$14,i.04156h!$E$14,E83=$R$15,i.04156h!$E$15,E83=$R$16,i.04156h!$E$16,E83=$R$17,i.04156h!$E$17)</f>
        <v>#N/A</v>
      </c>
      <c r="G83" s="522">
        <f t="shared" si="16"/>
        <v>0</v>
      </c>
      <c r="H83" s="850"/>
      <c r="I83" s="850"/>
      <c r="J83" s="847"/>
      <c r="K83" s="573" t="s">
        <v>1355</v>
      </c>
      <c r="L83" s="490">
        <f t="shared" si="18"/>
        <v>0</v>
      </c>
      <c r="M83" s="490">
        <f t="shared" si="19"/>
        <v>0</v>
      </c>
      <c r="N83" s="504"/>
      <c r="O83" s="588" t="s">
        <v>1173</v>
      </c>
      <c r="P83" s="572">
        <f t="shared" si="20"/>
        <v>0</v>
      </c>
      <c r="Q83" s="416"/>
      <c r="R83" s="416"/>
      <c r="S83" s="416"/>
      <c r="T83" s="416"/>
      <c r="U83" s="416"/>
      <c r="V83" s="416"/>
      <c r="W83" s="416"/>
      <c r="X83" s="416"/>
      <c r="Y83" s="416"/>
      <c r="Z83" s="416"/>
      <c r="AA83" s="416"/>
      <c r="AB83" s="416"/>
    </row>
    <row r="84" spans="1:28" s="419" customFormat="1" ht="15" customHeight="1" outlineLevel="1" x14ac:dyDescent="0.2">
      <c r="A84" s="450"/>
      <c r="B84" s="1258"/>
      <c r="C84" s="586">
        <f t="shared" si="17"/>
        <v>75</v>
      </c>
      <c r="D84" s="764"/>
      <c r="E84" s="850"/>
      <c r="F84" s="522" t="e" cm="1">
        <f t="array" ref="F84">_xlfn.IFS(E84=$R$9,1,E84=$R$10,i.04156h!$E$10,E84=$R$11,i.04156h!$E$11,E84=$R$12,i.04156h!$E$12,E84=$R$13,i.04156h!$E$13,E84=$R$14,i.04156h!$E$14,E84=$R$15,i.04156h!$E$15,E84=$R$16,i.04156h!$E$16,E84=$R$17,i.04156h!$E$17)</f>
        <v>#N/A</v>
      </c>
      <c r="G84" s="522">
        <f t="shared" si="16"/>
        <v>0</v>
      </c>
      <c r="H84" s="850"/>
      <c r="I84" s="850"/>
      <c r="J84" s="847"/>
      <c r="K84" s="573" t="s">
        <v>1356</v>
      </c>
      <c r="L84" s="490">
        <f t="shared" si="18"/>
        <v>0</v>
      </c>
      <c r="M84" s="490">
        <f t="shared" si="19"/>
        <v>0</v>
      </c>
      <c r="N84" s="504"/>
      <c r="O84" s="588" t="s">
        <v>1174</v>
      </c>
      <c r="P84" s="572">
        <f t="shared" si="20"/>
        <v>0</v>
      </c>
      <c r="Q84" s="416"/>
      <c r="R84" s="416"/>
      <c r="S84" s="416"/>
      <c r="T84" s="416"/>
      <c r="U84" s="416"/>
      <c r="V84" s="416"/>
      <c r="W84" s="416"/>
      <c r="X84" s="416"/>
      <c r="Y84" s="416"/>
      <c r="Z84" s="416"/>
      <c r="AA84" s="416"/>
      <c r="AB84" s="416"/>
    </row>
    <row r="85" spans="1:28" s="419" customFormat="1" ht="15" customHeight="1" outlineLevel="1" x14ac:dyDescent="0.2">
      <c r="A85" s="450"/>
      <c r="B85" s="1258"/>
      <c r="C85" s="586">
        <f t="shared" si="17"/>
        <v>76</v>
      </c>
      <c r="D85" s="764"/>
      <c r="E85" s="850"/>
      <c r="F85" s="522" t="e" cm="1">
        <f t="array" ref="F85">_xlfn.IFS(E85=$R$9,1,E85=$R$10,i.04156h!$E$10,E85=$R$11,i.04156h!$E$11,E85=$R$12,i.04156h!$E$12,E85=$R$13,i.04156h!$E$13,E85=$R$14,i.04156h!$E$14,E85=$R$15,i.04156h!$E$15,E85=$R$16,i.04156h!$E$16,E85=$R$17,i.04156h!$E$17)</f>
        <v>#N/A</v>
      </c>
      <c r="G85" s="522">
        <f t="shared" si="16"/>
        <v>0</v>
      </c>
      <c r="H85" s="850"/>
      <c r="I85" s="850"/>
      <c r="J85" s="847"/>
      <c r="K85" s="573" t="s">
        <v>1357</v>
      </c>
      <c r="L85" s="490">
        <f t="shared" si="18"/>
        <v>0</v>
      </c>
      <c r="M85" s="490">
        <f t="shared" si="19"/>
        <v>0</v>
      </c>
      <c r="N85" s="504"/>
      <c r="O85" s="588" t="s">
        <v>1175</v>
      </c>
      <c r="P85" s="572">
        <f t="shared" si="20"/>
        <v>0</v>
      </c>
      <c r="Q85" s="416"/>
      <c r="R85" s="416"/>
      <c r="S85" s="416"/>
      <c r="T85" s="416"/>
      <c r="U85" s="416"/>
      <c r="V85" s="416"/>
      <c r="W85" s="416"/>
      <c r="X85" s="416"/>
      <c r="Y85" s="416"/>
      <c r="Z85" s="416"/>
      <c r="AA85" s="416"/>
      <c r="AB85" s="416"/>
    </row>
    <row r="86" spans="1:28" s="419" customFormat="1" ht="15" customHeight="1" outlineLevel="1" x14ac:dyDescent="0.2">
      <c r="A86" s="450"/>
      <c r="B86" s="1258"/>
      <c r="C86" s="586">
        <f t="shared" si="17"/>
        <v>77</v>
      </c>
      <c r="D86" s="764"/>
      <c r="E86" s="850"/>
      <c r="F86" s="522" t="e" cm="1">
        <f t="array" ref="F86">_xlfn.IFS(E86=$R$9,1,E86=$R$10,i.04156h!$E$10,E86=$R$11,i.04156h!$E$11,E86=$R$12,i.04156h!$E$12,E86=$R$13,i.04156h!$E$13,E86=$R$14,i.04156h!$E$14,E86=$R$15,i.04156h!$E$15,E86=$R$16,i.04156h!$E$16,E86=$R$17,i.04156h!$E$17)</f>
        <v>#N/A</v>
      </c>
      <c r="G86" s="522">
        <f t="shared" si="16"/>
        <v>0</v>
      </c>
      <c r="H86" s="850"/>
      <c r="I86" s="850"/>
      <c r="J86" s="847"/>
      <c r="K86" s="571" t="s">
        <v>1358</v>
      </c>
      <c r="L86" s="490">
        <f t="shared" si="18"/>
        <v>0</v>
      </c>
      <c r="M86" s="490">
        <f t="shared" si="19"/>
        <v>0</v>
      </c>
      <c r="N86" s="504"/>
      <c r="O86" s="588" t="s">
        <v>1176</v>
      </c>
      <c r="P86" s="572">
        <f t="shared" si="20"/>
        <v>0</v>
      </c>
      <c r="Q86" s="416"/>
      <c r="R86" s="416"/>
      <c r="S86" s="416"/>
      <c r="T86" s="416"/>
      <c r="U86" s="416"/>
      <c r="V86" s="416"/>
      <c r="W86" s="416"/>
      <c r="X86" s="416"/>
      <c r="Y86" s="416"/>
      <c r="Z86" s="416"/>
      <c r="AA86" s="416"/>
      <c r="AB86" s="416"/>
    </row>
    <row r="87" spans="1:28" s="419" customFormat="1" ht="15" customHeight="1" outlineLevel="1" x14ac:dyDescent="0.2">
      <c r="A87" s="450"/>
      <c r="B87" s="1258"/>
      <c r="C87" s="586">
        <f t="shared" si="17"/>
        <v>78</v>
      </c>
      <c r="D87" s="764"/>
      <c r="E87" s="850"/>
      <c r="F87" s="522" t="e" cm="1">
        <f t="array" ref="F87">_xlfn.IFS(E87=$R$9,1,E87=$R$10,i.04156h!$E$10,E87=$R$11,i.04156h!$E$11,E87=$R$12,i.04156h!$E$12,E87=$R$13,i.04156h!$E$13,E87=$R$14,i.04156h!$E$14,E87=$R$15,i.04156h!$E$15,E87=$R$16,i.04156h!$E$16,E87=$R$17,i.04156h!$E$17)</f>
        <v>#N/A</v>
      </c>
      <c r="G87" s="522">
        <f t="shared" si="16"/>
        <v>0</v>
      </c>
      <c r="H87" s="850"/>
      <c r="I87" s="850"/>
      <c r="J87" s="847"/>
      <c r="K87" s="573" t="s">
        <v>1359</v>
      </c>
      <c r="L87" s="490">
        <f t="shared" si="18"/>
        <v>0</v>
      </c>
      <c r="M87" s="490">
        <f t="shared" si="19"/>
        <v>0</v>
      </c>
      <c r="N87" s="504"/>
      <c r="O87" s="588" t="s">
        <v>1177</v>
      </c>
      <c r="P87" s="572">
        <f t="shared" si="20"/>
        <v>0</v>
      </c>
      <c r="Q87" s="416"/>
      <c r="R87" s="416"/>
      <c r="S87" s="416"/>
      <c r="T87" s="416"/>
      <c r="U87" s="416"/>
      <c r="V87" s="416"/>
      <c r="W87" s="416"/>
      <c r="X87" s="416"/>
      <c r="Y87" s="416"/>
      <c r="Z87" s="416"/>
      <c r="AA87" s="416"/>
      <c r="AB87" s="416"/>
    </row>
    <row r="88" spans="1:28" s="419" customFormat="1" ht="15" customHeight="1" outlineLevel="1" x14ac:dyDescent="0.2">
      <c r="A88" s="450"/>
      <c r="B88" s="1258"/>
      <c r="C88" s="586">
        <f t="shared" si="17"/>
        <v>79</v>
      </c>
      <c r="D88" s="764"/>
      <c r="E88" s="850"/>
      <c r="F88" s="522" t="e" cm="1">
        <f t="array" ref="F88">_xlfn.IFS(E88=$R$9,1,E88=$R$10,i.04156h!$E$10,E88=$R$11,i.04156h!$E$11,E88=$R$12,i.04156h!$E$12,E88=$R$13,i.04156h!$E$13,E88=$R$14,i.04156h!$E$14,E88=$R$15,i.04156h!$E$15,E88=$R$16,i.04156h!$E$16,E88=$R$17,i.04156h!$E$17)</f>
        <v>#N/A</v>
      </c>
      <c r="G88" s="522">
        <f t="shared" si="16"/>
        <v>0</v>
      </c>
      <c r="H88" s="850"/>
      <c r="I88" s="850"/>
      <c r="J88" s="847"/>
      <c r="K88" s="416"/>
      <c r="L88" s="416"/>
      <c r="M88" s="416"/>
      <c r="N88" s="416"/>
      <c r="O88" s="416"/>
      <c r="P88" s="416"/>
      <c r="Q88" s="416"/>
      <c r="R88" s="416"/>
      <c r="S88" s="416"/>
      <c r="T88" s="416"/>
      <c r="U88" s="416"/>
      <c r="V88" s="416"/>
      <c r="W88" s="416"/>
      <c r="X88" s="416"/>
      <c r="Y88" s="416"/>
      <c r="Z88" s="416"/>
      <c r="AA88" s="416"/>
      <c r="AB88" s="416"/>
    </row>
    <row r="89" spans="1:28" s="419" customFormat="1" ht="15" customHeight="1" outlineLevel="1" x14ac:dyDescent="0.2">
      <c r="A89" s="450"/>
      <c r="B89" s="1258"/>
      <c r="C89" s="586">
        <f t="shared" si="17"/>
        <v>80</v>
      </c>
      <c r="D89" s="764"/>
      <c r="E89" s="850"/>
      <c r="F89" s="522" t="e" cm="1">
        <f t="array" ref="F89">_xlfn.IFS(E89=$R$9,1,E89=$R$10,i.04156h!$E$10,E89=$R$11,i.04156h!$E$11,E89=$R$12,i.04156h!$E$12,E89=$R$13,i.04156h!$E$13,E89=$R$14,i.04156h!$E$14,E89=$R$15,i.04156h!$E$15,E89=$R$16,i.04156h!$E$16,E89=$R$17,i.04156h!$E$17)</f>
        <v>#N/A</v>
      </c>
      <c r="G89" s="522">
        <f t="shared" si="16"/>
        <v>0</v>
      </c>
      <c r="H89" s="850"/>
      <c r="I89" s="850"/>
      <c r="J89" s="847"/>
      <c r="K89" s="416"/>
      <c r="L89" s="416"/>
      <c r="M89" s="416"/>
      <c r="N89" s="416"/>
      <c r="O89" s="416"/>
      <c r="P89" s="416"/>
      <c r="Q89" s="416"/>
      <c r="R89" s="416"/>
      <c r="S89" s="416"/>
      <c r="T89" s="416"/>
      <c r="U89" s="416"/>
      <c r="V89" s="416"/>
      <c r="W89" s="416"/>
      <c r="X89" s="416"/>
      <c r="Y89" s="416"/>
      <c r="Z89" s="416"/>
      <c r="AA89" s="416"/>
      <c r="AB89" s="416"/>
    </row>
    <row r="90" spans="1:28" s="419" customFormat="1" ht="15" customHeight="1" outlineLevel="1" x14ac:dyDescent="0.2">
      <c r="A90" s="450"/>
      <c r="B90" s="1258"/>
      <c r="C90" s="586">
        <f t="shared" si="17"/>
        <v>81</v>
      </c>
      <c r="D90" s="764"/>
      <c r="E90" s="850"/>
      <c r="F90" s="522" t="e" cm="1">
        <f t="array" ref="F90">_xlfn.IFS(E90=$R$9,1,E90=$R$10,i.04156h!$E$10,E90=$R$11,i.04156h!$E$11,E90=$R$12,i.04156h!$E$12,E90=$R$13,i.04156h!$E$13,E90=$R$14,i.04156h!$E$14,E90=$R$15,i.04156h!$E$15,E90=$R$16,i.04156h!$E$16,E90=$R$17,i.04156h!$E$17)</f>
        <v>#N/A</v>
      </c>
      <c r="G90" s="522">
        <f t="shared" si="16"/>
        <v>0</v>
      </c>
      <c r="H90" s="850"/>
      <c r="I90" s="850"/>
      <c r="J90" s="847"/>
      <c r="K90" s="416"/>
      <c r="L90" s="416"/>
      <c r="M90" s="416"/>
      <c r="N90" s="416"/>
      <c r="O90" s="416"/>
      <c r="P90" s="416"/>
      <c r="Q90" s="416"/>
      <c r="R90" s="416"/>
      <c r="S90" s="416"/>
      <c r="T90" s="416"/>
      <c r="U90" s="416"/>
      <c r="V90" s="416"/>
      <c r="W90" s="416"/>
      <c r="X90" s="416"/>
      <c r="Y90" s="416"/>
      <c r="Z90" s="416"/>
      <c r="AA90" s="416"/>
      <c r="AB90" s="416"/>
    </row>
    <row r="91" spans="1:28" s="419" customFormat="1" ht="15" customHeight="1" outlineLevel="1" x14ac:dyDescent="0.2">
      <c r="A91" s="450"/>
      <c r="B91" s="1258"/>
      <c r="C91" s="586">
        <f t="shared" si="17"/>
        <v>82</v>
      </c>
      <c r="D91" s="764"/>
      <c r="E91" s="850"/>
      <c r="F91" s="522" t="e" cm="1">
        <f t="array" ref="F91">_xlfn.IFS(E91=$R$9,1,E91=$R$10,i.04156h!$E$10,E91=$R$11,i.04156h!$E$11,E91=$R$12,i.04156h!$E$12,E91=$R$13,i.04156h!$E$13,E91=$R$14,i.04156h!$E$14,E91=$R$15,i.04156h!$E$15,E91=$R$16,i.04156h!$E$16,E91=$R$17,i.04156h!$E$17)</f>
        <v>#N/A</v>
      </c>
      <c r="G91" s="522">
        <f t="shared" si="16"/>
        <v>0</v>
      </c>
      <c r="H91" s="850"/>
      <c r="I91" s="850"/>
      <c r="J91" s="847"/>
      <c r="K91" s="416"/>
      <c r="L91" s="416"/>
      <c r="M91" s="416"/>
      <c r="N91" s="416"/>
      <c r="O91" s="416"/>
      <c r="P91" s="416"/>
      <c r="Q91" s="416"/>
      <c r="R91" s="416"/>
      <c r="S91" s="416"/>
      <c r="T91" s="416"/>
      <c r="U91" s="416"/>
      <c r="V91" s="416"/>
      <c r="W91" s="416"/>
      <c r="X91" s="416"/>
      <c r="Y91" s="416"/>
      <c r="Z91" s="416"/>
      <c r="AA91" s="416"/>
      <c r="AB91" s="416"/>
    </row>
    <row r="92" spans="1:28" s="419" customFormat="1" ht="15" customHeight="1" outlineLevel="1" x14ac:dyDescent="0.2">
      <c r="A92" s="450"/>
      <c r="B92" s="1258"/>
      <c r="C92" s="586">
        <f t="shared" si="17"/>
        <v>83</v>
      </c>
      <c r="D92" s="764"/>
      <c r="E92" s="850"/>
      <c r="F92" s="522" t="e" cm="1">
        <f t="array" ref="F92">_xlfn.IFS(E92=$R$9,1,E92=$R$10,i.04156h!$E$10,E92=$R$11,i.04156h!$E$11,E92=$R$12,i.04156h!$E$12,E92=$R$13,i.04156h!$E$13,E92=$R$14,i.04156h!$E$14,E92=$R$15,i.04156h!$E$15,E92=$R$16,i.04156h!$E$16,E92=$R$17,i.04156h!$E$17)</f>
        <v>#N/A</v>
      </c>
      <c r="G92" s="522">
        <f t="shared" si="16"/>
        <v>0</v>
      </c>
      <c r="H92" s="850"/>
      <c r="I92" s="850"/>
      <c r="J92" s="847"/>
      <c r="K92" s="416"/>
      <c r="L92" s="416"/>
      <c r="M92" s="416"/>
      <c r="N92" s="416"/>
      <c r="O92" s="416"/>
      <c r="P92" s="416"/>
      <c r="Q92" s="416"/>
      <c r="R92" s="416"/>
      <c r="S92" s="416"/>
      <c r="T92" s="416"/>
      <c r="U92" s="416"/>
      <c r="V92" s="416"/>
      <c r="W92" s="416"/>
      <c r="X92" s="416"/>
      <c r="Y92" s="416"/>
      <c r="Z92" s="416"/>
      <c r="AA92" s="416"/>
      <c r="AB92" s="416"/>
    </row>
    <row r="93" spans="1:28" s="419" customFormat="1" ht="15" customHeight="1" outlineLevel="1" x14ac:dyDescent="0.2">
      <c r="A93" s="450"/>
      <c r="B93" s="1258"/>
      <c r="C93" s="586">
        <f t="shared" si="17"/>
        <v>84</v>
      </c>
      <c r="D93" s="764"/>
      <c r="E93" s="850"/>
      <c r="F93" s="522" t="e" cm="1">
        <f t="array" ref="F93">_xlfn.IFS(E93=$R$9,1,E93=$R$10,i.04156h!$E$10,E93=$R$11,i.04156h!$E$11,E93=$R$12,i.04156h!$E$12,E93=$R$13,i.04156h!$E$13,E93=$R$14,i.04156h!$E$14,E93=$R$15,i.04156h!$E$15,E93=$R$16,i.04156h!$E$16,E93=$R$17,i.04156h!$E$17)</f>
        <v>#N/A</v>
      </c>
      <c r="G93" s="522">
        <f t="shared" si="16"/>
        <v>0</v>
      </c>
      <c r="H93" s="850"/>
      <c r="I93" s="850"/>
      <c r="J93" s="847"/>
      <c r="K93" s="416"/>
      <c r="L93" s="416"/>
      <c r="M93" s="416"/>
      <c r="N93" s="416"/>
      <c r="O93" s="416"/>
      <c r="P93" s="416"/>
      <c r="Q93" s="416"/>
      <c r="R93" s="416"/>
      <c r="S93" s="416"/>
      <c r="T93" s="416"/>
      <c r="U93" s="416"/>
      <c r="V93" s="416"/>
      <c r="W93" s="416"/>
      <c r="X93" s="416"/>
      <c r="Y93" s="416"/>
      <c r="Z93" s="416"/>
      <c r="AA93" s="416"/>
      <c r="AB93" s="416"/>
    </row>
    <row r="94" spans="1:28" s="419" customFormat="1" ht="15" customHeight="1" outlineLevel="1" x14ac:dyDescent="0.2">
      <c r="A94" s="450"/>
      <c r="B94" s="1258"/>
      <c r="C94" s="586">
        <f t="shared" si="17"/>
        <v>85</v>
      </c>
      <c r="D94" s="764"/>
      <c r="E94" s="850"/>
      <c r="F94" s="522" t="e" cm="1">
        <f t="array" ref="F94">_xlfn.IFS(E94=$R$9,1,E94=$R$10,i.04156h!$E$10,E94=$R$11,i.04156h!$E$11,E94=$R$12,i.04156h!$E$12,E94=$R$13,i.04156h!$E$13,E94=$R$14,i.04156h!$E$14,E94=$R$15,i.04156h!$E$15,E94=$R$16,i.04156h!$E$16,E94=$R$17,i.04156h!$E$17)</f>
        <v>#N/A</v>
      </c>
      <c r="G94" s="522">
        <f t="shared" si="16"/>
        <v>0</v>
      </c>
      <c r="H94" s="850"/>
      <c r="I94" s="850"/>
      <c r="J94" s="847"/>
      <c r="K94" s="416"/>
      <c r="L94" s="416"/>
      <c r="M94" s="416"/>
      <c r="N94" s="416"/>
      <c r="O94" s="416"/>
      <c r="P94" s="416"/>
      <c r="Q94" s="416"/>
      <c r="R94" s="416"/>
      <c r="S94" s="416"/>
      <c r="T94" s="416"/>
      <c r="U94" s="416"/>
      <c r="V94" s="416"/>
      <c r="W94" s="416"/>
      <c r="X94" s="416"/>
      <c r="Y94" s="416"/>
      <c r="Z94" s="416"/>
      <c r="AA94" s="416"/>
      <c r="AB94" s="416"/>
    </row>
    <row r="95" spans="1:28" s="419" customFormat="1" ht="15" customHeight="1" outlineLevel="1" x14ac:dyDescent="0.2">
      <c r="A95" s="450"/>
      <c r="B95" s="1258"/>
      <c r="C95" s="586">
        <f t="shared" si="17"/>
        <v>86</v>
      </c>
      <c r="D95" s="764"/>
      <c r="E95" s="850"/>
      <c r="F95" s="522" t="e" cm="1">
        <f t="array" ref="F95">_xlfn.IFS(E95=$R$9,1,E95=$R$10,i.04156h!$E$10,E95=$R$11,i.04156h!$E$11,E95=$R$12,i.04156h!$E$12,E95=$R$13,i.04156h!$E$13,E95=$R$14,i.04156h!$E$14,E95=$R$15,i.04156h!$E$15,E95=$R$16,i.04156h!$E$16,E95=$R$17,i.04156h!$E$17)</f>
        <v>#N/A</v>
      </c>
      <c r="G95" s="522">
        <f t="shared" ref="G95" si="21">IF(ISNA(F95),0,D95*F95)</f>
        <v>0</v>
      </c>
      <c r="H95" s="850"/>
      <c r="I95" s="850"/>
      <c r="J95" s="847"/>
      <c r="K95" s="416"/>
      <c r="L95" s="416"/>
      <c r="M95" s="416"/>
      <c r="N95" s="416"/>
      <c r="O95" s="416"/>
      <c r="P95" s="416"/>
      <c r="Q95" s="416"/>
      <c r="R95" s="416"/>
      <c r="S95" s="416"/>
      <c r="T95" s="416"/>
      <c r="U95" s="416"/>
      <c r="V95" s="416"/>
      <c r="W95" s="416"/>
      <c r="X95" s="416"/>
      <c r="Y95" s="416"/>
      <c r="Z95" s="416"/>
      <c r="AA95" s="416"/>
      <c r="AB95" s="416"/>
    </row>
    <row r="96" spans="1:28" s="419" customFormat="1" ht="15" customHeight="1" outlineLevel="1" x14ac:dyDescent="0.2">
      <c r="A96" s="450"/>
      <c r="B96" s="1258"/>
      <c r="C96" s="586">
        <f t="shared" si="17"/>
        <v>87</v>
      </c>
      <c r="D96" s="764"/>
      <c r="E96" s="850"/>
      <c r="F96" s="522" t="e" cm="1">
        <f t="array" ref="F96">_xlfn.IFS(E96=$R$9,1,E96=$R$10,i.04156h!$E$10,E96=$R$11,i.04156h!$E$11,E96=$R$12,i.04156h!$E$12,E96=$R$13,i.04156h!$E$13,E96=$R$14,i.04156h!$E$14,E96=$R$15,i.04156h!$E$15,E96=$R$16,i.04156h!$E$16,E96=$R$17,i.04156h!$E$17)</f>
        <v>#N/A</v>
      </c>
      <c r="G96" s="522">
        <f t="shared" si="16"/>
        <v>0</v>
      </c>
      <c r="H96" s="850"/>
      <c r="I96" s="850"/>
      <c r="J96" s="847"/>
      <c r="K96" s="416"/>
      <c r="L96" s="416"/>
      <c r="M96" s="416"/>
      <c r="N96" s="416"/>
      <c r="O96" s="416"/>
      <c r="P96" s="416"/>
      <c r="Q96" s="416"/>
      <c r="R96" s="416"/>
      <c r="S96" s="416"/>
      <c r="T96" s="416"/>
      <c r="U96" s="416"/>
      <c r="V96" s="416"/>
      <c r="W96" s="416"/>
      <c r="X96" s="416"/>
      <c r="Y96" s="416"/>
      <c r="Z96" s="416"/>
      <c r="AA96" s="416"/>
      <c r="AB96" s="416"/>
    </row>
    <row r="97" spans="1:28" s="419" customFormat="1" ht="15.75" customHeight="1" outlineLevel="1" x14ac:dyDescent="0.2">
      <c r="A97" s="452" t="s">
        <v>1450</v>
      </c>
      <c r="B97" s="1258"/>
      <c r="C97" s="586">
        <f t="shared" si="17"/>
        <v>88</v>
      </c>
      <c r="D97" s="764"/>
      <c r="E97" s="587"/>
      <c r="F97" s="587"/>
      <c r="G97" s="766"/>
      <c r="H97" s="587"/>
      <c r="I97" s="587"/>
      <c r="J97" s="570"/>
      <c r="K97" s="416"/>
      <c r="L97" s="416"/>
      <c r="M97" s="416"/>
      <c r="N97" s="416"/>
      <c r="O97" s="416"/>
      <c r="P97" s="416"/>
      <c r="Q97" s="416"/>
      <c r="R97" s="416"/>
      <c r="S97" s="416"/>
      <c r="T97" s="416"/>
      <c r="U97" s="416"/>
      <c r="V97" s="416"/>
      <c r="W97" s="416"/>
      <c r="X97" s="416"/>
      <c r="Y97" s="416"/>
      <c r="Z97" s="416"/>
      <c r="AA97" s="416"/>
      <c r="AB97" s="416"/>
    </row>
    <row r="98" spans="1:28" s="419" customFormat="1" ht="12.95" customHeight="1" x14ac:dyDescent="0.2">
      <c r="A98" s="439" t="s">
        <v>1455</v>
      </c>
      <c r="B98" s="584" t="s">
        <v>1456</v>
      </c>
      <c r="C98" s="586">
        <f t="shared" si="17"/>
        <v>89</v>
      </c>
      <c r="D98" s="763"/>
      <c r="E98" s="584"/>
      <c r="F98" s="584"/>
      <c r="G98" s="765">
        <f>SUM(G99:G119)</f>
        <v>0</v>
      </c>
      <c r="H98" s="584"/>
      <c r="I98" s="584"/>
      <c r="J98" s="442" cm="1">
        <f t="array" ref="J98">SUMPRODUCT((J99:J118=$R$2)*G99:G118)+J119</f>
        <v>0</v>
      </c>
      <c r="K98" s="585" t="str">
        <f>IF(G98=(i.04119a!D77+i.04119a!D76),"",G98-(i.04119a!D77+i.04119a!D76))</f>
        <v/>
      </c>
      <c r="L98" s="416"/>
      <c r="M98" s="416"/>
      <c r="N98" s="416"/>
      <c r="O98" s="416"/>
      <c r="P98" s="416"/>
      <c r="Q98" s="416"/>
      <c r="R98" s="416"/>
      <c r="S98" s="416"/>
      <c r="T98" s="416"/>
      <c r="U98" s="416"/>
      <c r="V98" s="416"/>
      <c r="W98" s="416"/>
      <c r="X98" s="416"/>
      <c r="Y98" s="416"/>
      <c r="Z98" s="416"/>
      <c r="AA98" s="416"/>
      <c r="AB98" s="416"/>
    </row>
    <row r="99" spans="1:28" s="419" customFormat="1" outlineLevel="1" x14ac:dyDescent="0.2">
      <c r="A99" s="450"/>
      <c r="B99" s="1258"/>
      <c r="C99" s="586">
        <f t="shared" si="17"/>
        <v>90</v>
      </c>
      <c r="D99" s="764"/>
      <c r="E99" s="850"/>
      <c r="F99" s="522" t="e" cm="1">
        <f t="array" ref="F99">_xlfn.IFS(E99=$R$9,1,E99=$R$10,i.04156h!$E$10,E99=$R$11,i.04156h!$E$11,E99=$R$12,i.04156h!$E$12,E99=$R$13,i.04156h!$E$13,E99=$R$14,i.04156h!$E$14,E99=$R$15,i.04156h!$E$15,E99=$R$16,i.04156h!$E$16,E99=$R$17,i.04156h!$E$17)</f>
        <v>#N/A</v>
      </c>
      <c r="G99" s="522">
        <f>IF(ISNA(F99),0,D99*F99)</f>
        <v>0</v>
      </c>
      <c r="H99" s="850"/>
      <c r="I99" s="850"/>
      <c r="J99" s="847"/>
      <c r="K99" s="416"/>
      <c r="L99" s="416"/>
      <c r="M99" s="416"/>
      <c r="N99" s="416"/>
      <c r="O99" s="416"/>
      <c r="P99" s="416"/>
      <c r="Q99" s="416"/>
      <c r="R99" s="416"/>
      <c r="S99" s="416"/>
      <c r="T99" s="416"/>
      <c r="U99" s="416"/>
      <c r="V99" s="416"/>
      <c r="W99" s="416"/>
      <c r="X99" s="416"/>
      <c r="Y99" s="416"/>
      <c r="Z99" s="416"/>
      <c r="AA99" s="416"/>
      <c r="AB99" s="416"/>
    </row>
    <row r="100" spans="1:28" s="419" customFormat="1" outlineLevel="1" x14ac:dyDescent="0.2">
      <c r="A100" s="450"/>
      <c r="B100" s="1258"/>
      <c r="C100" s="586">
        <f t="shared" si="17"/>
        <v>91</v>
      </c>
      <c r="D100" s="764"/>
      <c r="E100" s="850"/>
      <c r="F100" s="522" t="e" cm="1">
        <f t="array" ref="F100">_xlfn.IFS(E100=$R$9,1,E100=$R$10,i.04156h!$E$10,E100=$R$11,i.04156h!$E$11,E100=$R$12,i.04156h!$E$12,E100=$R$13,i.04156h!$E$13,E100=$R$14,i.04156h!$E$14,E100=$R$15,i.04156h!$E$15,E100=$R$16,i.04156h!$E$16,E100=$R$17,i.04156h!$E$17)</f>
        <v>#N/A</v>
      </c>
      <c r="G100" s="522">
        <f t="shared" ref="G100:G118" si="22">IF(ISNA(F100),0,D100*F100)</f>
        <v>0</v>
      </c>
      <c r="H100" s="850"/>
      <c r="I100" s="850"/>
      <c r="J100" s="847"/>
      <c r="K100" s="567"/>
      <c r="L100" s="434" t="s">
        <v>1347</v>
      </c>
      <c r="M100" s="434" t="s">
        <v>1350</v>
      </c>
      <c r="N100" s="504"/>
      <c r="O100" s="504"/>
      <c r="P100" s="1239" t="s">
        <v>1350</v>
      </c>
      <c r="Q100" s="416"/>
      <c r="R100" s="416"/>
      <c r="S100" s="416"/>
      <c r="T100" s="416"/>
      <c r="U100" s="416"/>
      <c r="V100" s="416"/>
      <c r="W100" s="416"/>
      <c r="X100" s="416"/>
      <c r="Y100" s="416"/>
      <c r="Z100" s="416"/>
      <c r="AA100" s="416"/>
      <c r="AB100" s="416"/>
    </row>
    <row r="101" spans="1:28" s="419" customFormat="1" outlineLevel="1" x14ac:dyDescent="0.2">
      <c r="A101" s="450"/>
      <c r="B101" s="1258"/>
      <c r="C101" s="586">
        <f t="shared" si="17"/>
        <v>92</v>
      </c>
      <c r="D101" s="764"/>
      <c r="E101" s="850"/>
      <c r="F101" s="522" t="e" cm="1">
        <f t="array" ref="F101">_xlfn.IFS(E101=$R$9,1,E101=$R$10,i.04156h!$E$10,E101=$R$11,i.04156h!$E$11,E101=$R$12,i.04156h!$E$12,E101=$R$13,i.04156h!$E$13,E101=$R$14,i.04156h!$E$14,E101=$R$15,i.04156h!$E$15,E101=$R$16,i.04156h!$E$16,E101=$R$17,i.04156h!$E$17)</f>
        <v>#N/A</v>
      </c>
      <c r="G101" s="522">
        <f t="shared" si="22"/>
        <v>0</v>
      </c>
      <c r="H101" s="850"/>
      <c r="I101" s="850"/>
      <c r="J101" s="847"/>
      <c r="K101" s="571" t="s">
        <v>1351</v>
      </c>
      <c r="L101" s="490">
        <f t="shared" ref="L101:L109" si="23">SUMIFS(D$99:D$119,E$99:E$119,"="&amp;$K101)</f>
        <v>0</v>
      </c>
      <c r="M101" s="490">
        <f t="shared" ref="M101:M109" si="24">SUMIFS(G$99:G$119,E$99:E$119,"="&amp;$K101)</f>
        <v>0</v>
      </c>
      <c r="N101" s="504"/>
      <c r="O101" s="420"/>
      <c r="P101" s="1239"/>
      <c r="Q101" s="416"/>
      <c r="R101" s="416"/>
      <c r="S101" s="416"/>
      <c r="T101" s="416"/>
      <c r="U101" s="416"/>
      <c r="V101" s="416"/>
      <c r="W101" s="416"/>
      <c r="X101" s="416"/>
      <c r="Y101" s="416"/>
      <c r="Z101" s="416"/>
      <c r="AA101" s="416"/>
      <c r="AB101" s="416"/>
    </row>
    <row r="102" spans="1:28" s="419" customFormat="1" outlineLevel="1" x14ac:dyDescent="0.2">
      <c r="A102" s="450"/>
      <c r="B102" s="1258"/>
      <c r="C102" s="586">
        <f t="shared" si="17"/>
        <v>93</v>
      </c>
      <c r="D102" s="764"/>
      <c r="E102" s="850"/>
      <c r="F102" s="522" t="e" cm="1">
        <f t="array" ref="F102">_xlfn.IFS(E102=$R$9,1,E102=$R$10,i.04156h!$E$10,E102=$R$11,i.04156h!$E$11,E102=$R$12,i.04156h!$E$12,E102=$R$13,i.04156h!$E$13,E102=$R$14,i.04156h!$E$14,E102=$R$15,i.04156h!$E$15,E102=$R$16,i.04156h!$E$16,E102=$R$17,i.04156h!$E$17)</f>
        <v>#N/A</v>
      </c>
      <c r="G102" s="522">
        <f t="shared" si="22"/>
        <v>0</v>
      </c>
      <c r="H102" s="850"/>
      <c r="I102" s="850"/>
      <c r="J102" s="847"/>
      <c r="K102" s="571" t="s">
        <v>1352</v>
      </c>
      <c r="L102" s="490">
        <f t="shared" si="23"/>
        <v>0</v>
      </c>
      <c r="M102" s="490">
        <f t="shared" si="24"/>
        <v>0</v>
      </c>
      <c r="N102" s="504"/>
      <c r="O102" s="588" t="s">
        <v>1180</v>
      </c>
      <c r="P102" s="572">
        <f t="shared" ref="P102:P109" si="25">SUMIFS(G$99:G$119,H$99:H$119,"="&amp;$O102)</f>
        <v>0</v>
      </c>
      <c r="Q102" s="416"/>
      <c r="R102" s="416"/>
      <c r="S102" s="416"/>
      <c r="T102" s="416"/>
      <c r="U102" s="416"/>
      <c r="V102" s="416"/>
      <c r="W102" s="416"/>
      <c r="X102" s="416"/>
      <c r="Y102" s="416"/>
      <c r="Z102" s="416"/>
      <c r="AA102" s="416"/>
      <c r="AB102" s="416"/>
    </row>
    <row r="103" spans="1:28" s="419" customFormat="1" outlineLevel="1" x14ac:dyDescent="0.2">
      <c r="A103" s="450"/>
      <c r="B103" s="1258"/>
      <c r="C103" s="586">
        <f t="shared" si="17"/>
        <v>94</v>
      </c>
      <c r="D103" s="764"/>
      <c r="E103" s="850"/>
      <c r="F103" s="522" t="e" cm="1">
        <f t="array" ref="F103">_xlfn.IFS(E103=$R$9,1,E103=$R$10,i.04156h!$E$10,E103=$R$11,i.04156h!$E$11,E103=$R$12,i.04156h!$E$12,E103=$R$13,i.04156h!$E$13,E103=$R$14,i.04156h!$E$14,E103=$R$15,i.04156h!$E$15,E103=$R$16,i.04156h!$E$16,E103=$R$17,i.04156h!$E$17)</f>
        <v>#N/A</v>
      </c>
      <c r="G103" s="522">
        <f t="shared" si="22"/>
        <v>0</v>
      </c>
      <c r="H103" s="850"/>
      <c r="I103" s="850"/>
      <c r="J103" s="847"/>
      <c r="K103" s="571" t="s">
        <v>1353</v>
      </c>
      <c r="L103" s="490">
        <f t="shared" si="23"/>
        <v>0</v>
      </c>
      <c r="M103" s="490">
        <f t="shared" si="24"/>
        <v>0</v>
      </c>
      <c r="N103" s="504"/>
      <c r="O103" s="588" t="s">
        <v>1172</v>
      </c>
      <c r="P103" s="572">
        <f t="shared" si="25"/>
        <v>0</v>
      </c>
      <c r="Q103" s="416"/>
      <c r="R103" s="416"/>
      <c r="S103" s="416"/>
      <c r="T103" s="416"/>
      <c r="U103" s="416"/>
      <c r="V103" s="416"/>
      <c r="W103" s="416"/>
      <c r="X103" s="416"/>
      <c r="Y103" s="416"/>
      <c r="Z103" s="416"/>
      <c r="AA103" s="416"/>
      <c r="AB103" s="416"/>
    </row>
    <row r="104" spans="1:28" s="419" customFormat="1" outlineLevel="1" x14ac:dyDescent="0.2">
      <c r="A104" s="450"/>
      <c r="B104" s="1258"/>
      <c r="C104" s="586">
        <f t="shared" si="17"/>
        <v>95</v>
      </c>
      <c r="D104" s="764"/>
      <c r="E104" s="850"/>
      <c r="F104" s="522" t="e" cm="1">
        <f t="array" ref="F104">_xlfn.IFS(E104=$R$9,1,E104=$R$10,i.04156h!$E$10,E104=$R$11,i.04156h!$E$11,E104=$R$12,i.04156h!$E$12,E104=$R$13,i.04156h!$E$13,E104=$R$14,i.04156h!$E$14,E104=$R$15,i.04156h!$E$15,E104=$R$16,i.04156h!$E$16,E104=$R$17,i.04156h!$E$17)</f>
        <v>#N/A</v>
      </c>
      <c r="G104" s="522">
        <f t="shared" si="22"/>
        <v>0</v>
      </c>
      <c r="H104" s="850"/>
      <c r="I104" s="850"/>
      <c r="J104" s="847"/>
      <c r="K104" s="571" t="s">
        <v>1354</v>
      </c>
      <c r="L104" s="490">
        <f t="shared" si="23"/>
        <v>0</v>
      </c>
      <c r="M104" s="490">
        <f t="shared" si="24"/>
        <v>0</v>
      </c>
      <c r="N104" s="504"/>
      <c r="O104" s="588" t="s">
        <v>872</v>
      </c>
      <c r="P104" s="572">
        <f t="shared" si="25"/>
        <v>0</v>
      </c>
      <c r="Q104" s="416"/>
      <c r="R104" s="416"/>
      <c r="S104" s="416"/>
      <c r="T104" s="416"/>
      <c r="U104" s="416"/>
      <c r="V104" s="416"/>
      <c r="W104" s="416"/>
      <c r="X104" s="416"/>
      <c r="Y104" s="416"/>
      <c r="Z104" s="416"/>
      <c r="AA104" s="416"/>
      <c r="AB104" s="416"/>
    </row>
    <row r="105" spans="1:28" s="419" customFormat="1" outlineLevel="1" x14ac:dyDescent="0.2">
      <c r="A105" s="450"/>
      <c r="B105" s="1258"/>
      <c r="C105" s="586">
        <f t="shared" si="17"/>
        <v>96</v>
      </c>
      <c r="D105" s="764"/>
      <c r="E105" s="850"/>
      <c r="F105" s="522" t="e" cm="1">
        <f t="array" ref="F105">_xlfn.IFS(E105=$R$9,1,E105=$R$10,i.04156h!$E$10,E105=$R$11,i.04156h!$E$11,E105=$R$12,i.04156h!$E$12,E105=$R$13,i.04156h!$E$13,E105=$R$14,i.04156h!$E$14,E105=$R$15,i.04156h!$E$15,E105=$R$16,i.04156h!$E$16,E105=$R$17,i.04156h!$E$17)</f>
        <v>#N/A</v>
      </c>
      <c r="G105" s="522">
        <f t="shared" si="22"/>
        <v>0</v>
      </c>
      <c r="H105" s="850"/>
      <c r="I105" s="850"/>
      <c r="J105" s="847"/>
      <c r="K105" s="573" t="s">
        <v>1355</v>
      </c>
      <c r="L105" s="490">
        <f t="shared" si="23"/>
        <v>0</v>
      </c>
      <c r="M105" s="490">
        <f t="shared" si="24"/>
        <v>0</v>
      </c>
      <c r="N105" s="504"/>
      <c r="O105" s="588" t="s">
        <v>1173</v>
      </c>
      <c r="P105" s="572">
        <f t="shared" si="25"/>
        <v>0</v>
      </c>
      <c r="Q105" s="416"/>
      <c r="R105" s="416"/>
      <c r="S105" s="416"/>
      <c r="T105" s="416"/>
      <c r="U105" s="416"/>
      <c r="V105" s="416"/>
      <c r="W105" s="416"/>
      <c r="X105" s="416"/>
      <c r="Y105" s="416"/>
      <c r="Z105" s="416"/>
      <c r="AA105" s="416"/>
      <c r="AB105" s="416"/>
    </row>
    <row r="106" spans="1:28" s="419" customFormat="1" outlineLevel="1" x14ac:dyDescent="0.2">
      <c r="A106" s="450"/>
      <c r="B106" s="1258"/>
      <c r="C106" s="586">
        <f t="shared" si="17"/>
        <v>97</v>
      </c>
      <c r="D106" s="764"/>
      <c r="E106" s="850"/>
      <c r="F106" s="522" t="e" cm="1">
        <f t="array" ref="F106">_xlfn.IFS(E106=$R$9,1,E106=$R$10,i.04156h!$E$10,E106=$R$11,i.04156h!$E$11,E106=$R$12,i.04156h!$E$12,E106=$R$13,i.04156h!$E$13,E106=$R$14,i.04156h!$E$14,E106=$R$15,i.04156h!$E$15,E106=$R$16,i.04156h!$E$16,E106=$R$17,i.04156h!$E$17)</f>
        <v>#N/A</v>
      </c>
      <c r="G106" s="522">
        <f t="shared" si="22"/>
        <v>0</v>
      </c>
      <c r="H106" s="850"/>
      <c r="I106" s="850"/>
      <c r="J106" s="847"/>
      <c r="K106" s="573" t="s">
        <v>1356</v>
      </c>
      <c r="L106" s="490">
        <f t="shared" si="23"/>
        <v>0</v>
      </c>
      <c r="M106" s="490">
        <f t="shared" si="24"/>
        <v>0</v>
      </c>
      <c r="N106" s="504"/>
      <c r="O106" s="588" t="s">
        <v>1174</v>
      </c>
      <c r="P106" s="572">
        <f t="shared" si="25"/>
        <v>0</v>
      </c>
      <c r="Q106" s="416"/>
      <c r="R106" s="416"/>
      <c r="S106" s="416"/>
      <c r="T106" s="416"/>
      <c r="U106" s="416"/>
      <c r="V106" s="416"/>
      <c r="W106" s="416"/>
      <c r="X106" s="416"/>
      <c r="Y106" s="416"/>
      <c r="Z106" s="416"/>
      <c r="AA106" s="416"/>
      <c r="AB106" s="416"/>
    </row>
    <row r="107" spans="1:28" s="419" customFormat="1" outlineLevel="1" x14ac:dyDescent="0.2">
      <c r="A107" s="450"/>
      <c r="B107" s="1258"/>
      <c r="C107" s="586">
        <f t="shared" si="17"/>
        <v>98</v>
      </c>
      <c r="D107" s="764"/>
      <c r="E107" s="850"/>
      <c r="F107" s="522" t="e" cm="1">
        <f t="array" ref="F107">_xlfn.IFS(E107=$R$9,1,E107=$R$10,i.04156h!$E$10,E107=$R$11,i.04156h!$E$11,E107=$R$12,i.04156h!$E$12,E107=$R$13,i.04156h!$E$13,E107=$R$14,i.04156h!$E$14,E107=$R$15,i.04156h!$E$15,E107=$R$16,i.04156h!$E$16,E107=$R$17,i.04156h!$E$17)</f>
        <v>#N/A</v>
      </c>
      <c r="G107" s="522">
        <f t="shared" si="22"/>
        <v>0</v>
      </c>
      <c r="H107" s="850"/>
      <c r="I107" s="850"/>
      <c r="J107" s="847"/>
      <c r="K107" s="573" t="s">
        <v>1357</v>
      </c>
      <c r="L107" s="490">
        <f t="shared" si="23"/>
        <v>0</v>
      </c>
      <c r="M107" s="490">
        <f t="shared" si="24"/>
        <v>0</v>
      </c>
      <c r="N107" s="504"/>
      <c r="O107" s="588" t="s">
        <v>1175</v>
      </c>
      <c r="P107" s="572">
        <f t="shared" si="25"/>
        <v>0</v>
      </c>
      <c r="Q107" s="416"/>
      <c r="R107" s="416"/>
      <c r="S107" s="416"/>
      <c r="T107" s="416"/>
      <c r="U107" s="416"/>
      <c r="V107" s="416"/>
      <c r="W107" s="416"/>
      <c r="X107" s="416"/>
      <c r="Y107" s="416"/>
      <c r="Z107" s="416"/>
      <c r="AA107" s="416"/>
      <c r="AB107" s="416"/>
    </row>
    <row r="108" spans="1:28" s="419" customFormat="1" outlineLevel="1" x14ac:dyDescent="0.2">
      <c r="A108" s="450"/>
      <c r="B108" s="1258"/>
      <c r="C108" s="586">
        <f t="shared" si="17"/>
        <v>99</v>
      </c>
      <c r="D108" s="764"/>
      <c r="E108" s="850"/>
      <c r="F108" s="522" t="e" cm="1">
        <f t="array" ref="F108">_xlfn.IFS(E108=$R$9,1,E108=$R$10,i.04156h!$E$10,E108=$R$11,i.04156h!$E$11,E108=$R$12,i.04156h!$E$12,E108=$R$13,i.04156h!$E$13,E108=$R$14,i.04156h!$E$14,E108=$R$15,i.04156h!$E$15,E108=$R$16,i.04156h!$E$16,E108=$R$17,i.04156h!$E$17)</f>
        <v>#N/A</v>
      </c>
      <c r="G108" s="522">
        <f t="shared" si="22"/>
        <v>0</v>
      </c>
      <c r="H108" s="850"/>
      <c r="I108" s="850"/>
      <c r="J108" s="847"/>
      <c r="K108" s="571" t="s">
        <v>1358</v>
      </c>
      <c r="L108" s="490">
        <f t="shared" si="23"/>
        <v>0</v>
      </c>
      <c r="M108" s="490">
        <f t="shared" si="24"/>
        <v>0</v>
      </c>
      <c r="N108" s="504"/>
      <c r="O108" s="588" t="s">
        <v>1176</v>
      </c>
      <c r="P108" s="572">
        <f t="shared" si="25"/>
        <v>0</v>
      </c>
      <c r="Q108" s="416"/>
      <c r="R108" s="416"/>
      <c r="S108" s="416"/>
      <c r="T108" s="416"/>
      <c r="U108" s="416"/>
      <c r="V108" s="416"/>
      <c r="W108" s="416"/>
      <c r="X108" s="416"/>
      <c r="Y108" s="416"/>
      <c r="Z108" s="416"/>
      <c r="AA108" s="416"/>
      <c r="AB108" s="416"/>
    </row>
    <row r="109" spans="1:28" s="419" customFormat="1" outlineLevel="1" x14ac:dyDescent="0.2">
      <c r="A109" s="450"/>
      <c r="B109" s="1258"/>
      <c r="C109" s="586">
        <f t="shared" si="17"/>
        <v>100</v>
      </c>
      <c r="D109" s="764"/>
      <c r="E109" s="850"/>
      <c r="F109" s="522" t="e" cm="1">
        <f t="array" ref="F109">_xlfn.IFS(E109=$R$9,1,E109=$R$10,i.04156h!$E$10,E109=$R$11,i.04156h!$E$11,E109=$R$12,i.04156h!$E$12,E109=$R$13,i.04156h!$E$13,E109=$R$14,i.04156h!$E$14,E109=$R$15,i.04156h!$E$15,E109=$R$16,i.04156h!$E$16,E109=$R$17,i.04156h!$E$17)</f>
        <v>#N/A</v>
      </c>
      <c r="G109" s="522">
        <f t="shared" si="22"/>
        <v>0</v>
      </c>
      <c r="H109" s="850"/>
      <c r="I109" s="850"/>
      <c r="J109" s="847"/>
      <c r="K109" s="573" t="s">
        <v>1359</v>
      </c>
      <c r="L109" s="490">
        <f t="shared" si="23"/>
        <v>0</v>
      </c>
      <c r="M109" s="490">
        <f t="shared" si="24"/>
        <v>0</v>
      </c>
      <c r="N109" s="504"/>
      <c r="O109" s="588" t="s">
        <v>1177</v>
      </c>
      <c r="P109" s="572">
        <f t="shared" si="25"/>
        <v>0</v>
      </c>
      <c r="Q109" s="416"/>
      <c r="R109" s="416"/>
      <c r="S109" s="416"/>
      <c r="T109" s="416"/>
      <c r="U109" s="416"/>
      <c r="V109" s="416"/>
      <c r="W109" s="416"/>
      <c r="X109" s="416"/>
      <c r="Y109" s="416"/>
      <c r="Z109" s="416"/>
      <c r="AA109" s="416"/>
      <c r="AB109" s="416"/>
    </row>
    <row r="110" spans="1:28" s="419" customFormat="1" outlineLevel="1" x14ac:dyDescent="0.2">
      <c r="A110" s="450"/>
      <c r="B110" s="1258"/>
      <c r="C110" s="586">
        <f t="shared" si="17"/>
        <v>101</v>
      </c>
      <c r="D110" s="764"/>
      <c r="E110" s="850"/>
      <c r="F110" s="522" t="e" cm="1">
        <f t="array" ref="F110">_xlfn.IFS(E110=$R$9,1,E110=$R$10,i.04156h!$E$10,E110=$R$11,i.04156h!$E$11,E110=$R$12,i.04156h!$E$12,E110=$R$13,i.04156h!$E$13,E110=$R$14,i.04156h!$E$14,E110=$R$15,i.04156h!$E$15,E110=$R$16,i.04156h!$E$16,E110=$R$17,i.04156h!$E$17)</f>
        <v>#N/A</v>
      </c>
      <c r="G110" s="522">
        <f t="shared" si="22"/>
        <v>0</v>
      </c>
      <c r="H110" s="850"/>
      <c r="I110" s="850"/>
      <c r="J110" s="847"/>
      <c r="K110" s="416"/>
      <c r="L110" s="416"/>
      <c r="M110" s="416"/>
      <c r="N110" s="416"/>
      <c r="O110" s="416"/>
      <c r="P110" s="416"/>
      <c r="Q110" s="416"/>
      <c r="R110" s="416"/>
      <c r="S110" s="416"/>
      <c r="T110" s="416"/>
      <c r="U110" s="416"/>
      <c r="V110" s="416"/>
      <c r="W110" s="416"/>
      <c r="X110" s="416"/>
      <c r="Y110" s="416"/>
      <c r="Z110" s="416"/>
      <c r="AA110" s="416"/>
      <c r="AB110" s="416"/>
    </row>
    <row r="111" spans="1:28" s="419" customFormat="1" outlineLevel="1" x14ac:dyDescent="0.2">
      <c r="A111" s="450"/>
      <c r="B111" s="1258"/>
      <c r="C111" s="586">
        <f t="shared" si="17"/>
        <v>102</v>
      </c>
      <c r="D111" s="764"/>
      <c r="E111" s="850"/>
      <c r="F111" s="522" t="e" cm="1">
        <f t="array" ref="F111">_xlfn.IFS(E111=$R$9,1,E111=$R$10,i.04156h!$E$10,E111=$R$11,i.04156h!$E$11,E111=$R$12,i.04156h!$E$12,E111=$R$13,i.04156h!$E$13,E111=$R$14,i.04156h!$E$14,E111=$R$15,i.04156h!$E$15,E111=$R$16,i.04156h!$E$16,E111=$R$17,i.04156h!$E$17)</f>
        <v>#N/A</v>
      </c>
      <c r="G111" s="522">
        <f t="shared" si="22"/>
        <v>0</v>
      </c>
      <c r="H111" s="850"/>
      <c r="I111" s="850"/>
      <c r="J111" s="847"/>
      <c r="K111" s="416"/>
      <c r="L111" s="416"/>
      <c r="M111" s="416"/>
      <c r="N111" s="416"/>
      <c r="O111" s="416"/>
      <c r="P111" s="416"/>
      <c r="Q111" s="416"/>
      <c r="R111" s="416"/>
      <c r="S111" s="416"/>
      <c r="T111" s="416"/>
      <c r="U111" s="416"/>
      <c r="V111" s="416"/>
      <c r="W111" s="416"/>
      <c r="X111" s="416"/>
      <c r="Y111" s="416"/>
      <c r="Z111" s="416"/>
      <c r="AA111" s="416"/>
      <c r="AB111" s="416"/>
    </row>
    <row r="112" spans="1:28" s="419" customFormat="1" outlineLevel="1" x14ac:dyDescent="0.2">
      <c r="A112" s="450"/>
      <c r="B112" s="1258"/>
      <c r="C112" s="586">
        <f t="shared" si="17"/>
        <v>103</v>
      </c>
      <c r="D112" s="764"/>
      <c r="E112" s="850"/>
      <c r="F112" s="522" t="e" cm="1">
        <f t="array" ref="F112">_xlfn.IFS(E112=$R$9,1,E112=$R$10,i.04156h!$E$10,E112=$R$11,i.04156h!$E$11,E112=$R$12,i.04156h!$E$12,E112=$R$13,i.04156h!$E$13,E112=$R$14,i.04156h!$E$14,E112=$R$15,i.04156h!$E$15,E112=$R$16,i.04156h!$E$16,E112=$R$17,i.04156h!$E$17)</f>
        <v>#N/A</v>
      </c>
      <c r="G112" s="522">
        <f t="shared" si="22"/>
        <v>0</v>
      </c>
      <c r="H112" s="850"/>
      <c r="I112" s="850"/>
      <c r="J112" s="847"/>
      <c r="K112" s="416"/>
      <c r="L112" s="416"/>
      <c r="M112" s="416"/>
      <c r="N112" s="416"/>
      <c r="O112" s="416"/>
      <c r="P112" s="416"/>
      <c r="Q112" s="416"/>
      <c r="R112" s="416"/>
      <c r="S112" s="416"/>
      <c r="T112" s="416"/>
      <c r="U112" s="416"/>
      <c r="V112" s="416"/>
      <c r="W112" s="416"/>
      <c r="X112" s="416"/>
      <c r="Y112" s="416"/>
      <c r="Z112" s="416"/>
      <c r="AA112" s="416"/>
      <c r="AB112" s="416"/>
    </row>
    <row r="113" spans="1:28" s="419" customFormat="1" outlineLevel="1" x14ac:dyDescent="0.2">
      <c r="A113" s="450"/>
      <c r="B113" s="1258"/>
      <c r="C113" s="586">
        <f t="shared" si="17"/>
        <v>104</v>
      </c>
      <c r="D113" s="764"/>
      <c r="E113" s="850"/>
      <c r="F113" s="522" t="e" cm="1">
        <f t="array" ref="F113">_xlfn.IFS(E113=$R$9,1,E113=$R$10,i.04156h!$E$10,E113=$R$11,i.04156h!$E$11,E113=$R$12,i.04156h!$E$12,E113=$R$13,i.04156h!$E$13,E113=$R$14,i.04156h!$E$14,E113=$R$15,i.04156h!$E$15,E113=$R$16,i.04156h!$E$16,E113=$R$17,i.04156h!$E$17)</f>
        <v>#N/A</v>
      </c>
      <c r="G113" s="522">
        <f t="shared" si="22"/>
        <v>0</v>
      </c>
      <c r="H113" s="850"/>
      <c r="I113" s="850"/>
      <c r="J113" s="847"/>
      <c r="K113" s="416"/>
      <c r="L113" s="416"/>
      <c r="M113" s="416"/>
      <c r="N113" s="416"/>
      <c r="O113" s="416"/>
      <c r="P113" s="416"/>
      <c r="Q113" s="416"/>
      <c r="R113" s="416"/>
      <c r="S113" s="416"/>
      <c r="T113" s="416"/>
      <c r="U113" s="416"/>
      <c r="V113" s="416"/>
      <c r="W113" s="416"/>
      <c r="X113" s="416"/>
      <c r="Y113" s="416"/>
      <c r="Z113" s="416"/>
      <c r="AA113" s="416"/>
      <c r="AB113" s="416"/>
    </row>
    <row r="114" spans="1:28" s="419" customFormat="1" outlineLevel="1" x14ac:dyDescent="0.2">
      <c r="A114" s="450"/>
      <c r="B114" s="1258"/>
      <c r="C114" s="586">
        <f t="shared" si="17"/>
        <v>105</v>
      </c>
      <c r="D114" s="764"/>
      <c r="E114" s="850"/>
      <c r="F114" s="522" t="e" cm="1">
        <f t="array" ref="F114">_xlfn.IFS(E114=$R$9,1,E114=$R$10,i.04156h!$E$10,E114=$R$11,i.04156h!$E$11,E114=$R$12,i.04156h!$E$12,E114=$R$13,i.04156h!$E$13,E114=$R$14,i.04156h!$E$14,E114=$R$15,i.04156h!$E$15,E114=$R$16,i.04156h!$E$16,E114=$R$17,i.04156h!$E$17)</f>
        <v>#N/A</v>
      </c>
      <c r="G114" s="522">
        <f t="shared" si="22"/>
        <v>0</v>
      </c>
      <c r="H114" s="850"/>
      <c r="I114" s="850"/>
      <c r="J114" s="847"/>
      <c r="K114" s="416"/>
      <c r="L114" s="416"/>
      <c r="M114" s="416"/>
      <c r="N114" s="416"/>
      <c r="O114" s="416"/>
      <c r="P114" s="416"/>
      <c r="Q114" s="416"/>
      <c r="R114" s="416"/>
      <c r="S114" s="416"/>
      <c r="T114" s="416"/>
      <c r="U114" s="416"/>
      <c r="V114" s="416"/>
      <c r="W114" s="416"/>
      <c r="X114" s="416"/>
      <c r="Y114" s="416"/>
      <c r="Z114" s="416"/>
      <c r="AA114" s="416"/>
      <c r="AB114" s="416"/>
    </row>
    <row r="115" spans="1:28" s="419" customFormat="1" outlineLevel="1" x14ac:dyDescent="0.2">
      <c r="A115" s="450"/>
      <c r="B115" s="1258"/>
      <c r="C115" s="586">
        <f t="shared" si="17"/>
        <v>106</v>
      </c>
      <c r="D115" s="764"/>
      <c r="E115" s="850"/>
      <c r="F115" s="522" t="e" cm="1">
        <f t="array" ref="F115">_xlfn.IFS(E115=$R$9,1,E115=$R$10,i.04156h!$E$10,E115=$R$11,i.04156h!$E$11,E115=$R$12,i.04156h!$E$12,E115=$R$13,i.04156h!$E$13,E115=$R$14,i.04156h!$E$14,E115=$R$15,i.04156h!$E$15,E115=$R$16,i.04156h!$E$16,E115=$R$17,i.04156h!$E$17)</f>
        <v>#N/A</v>
      </c>
      <c r="G115" s="522">
        <f t="shared" si="22"/>
        <v>0</v>
      </c>
      <c r="H115" s="850"/>
      <c r="I115" s="850"/>
      <c r="J115" s="847"/>
      <c r="K115" s="416"/>
      <c r="L115" s="416"/>
      <c r="M115" s="416"/>
      <c r="N115" s="416"/>
      <c r="O115" s="416"/>
      <c r="P115" s="416"/>
      <c r="Q115" s="416"/>
      <c r="R115" s="416"/>
      <c r="S115" s="416"/>
      <c r="T115" s="416"/>
      <c r="U115" s="416"/>
      <c r="V115" s="416"/>
      <c r="W115" s="416"/>
      <c r="X115" s="416"/>
      <c r="Y115" s="416"/>
      <c r="Z115" s="416"/>
      <c r="AA115" s="416"/>
      <c r="AB115" s="416"/>
    </row>
    <row r="116" spans="1:28" s="419" customFormat="1" outlineLevel="1" x14ac:dyDescent="0.2">
      <c r="A116" s="450"/>
      <c r="B116" s="1258"/>
      <c r="C116" s="586">
        <f t="shared" si="17"/>
        <v>107</v>
      </c>
      <c r="D116" s="764"/>
      <c r="E116" s="850"/>
      <c r="F116" s="522" t="e" cm="1">
        <f t="array" ref="F116">_xlfn.IFS(E116=$R$9,1,E116=$R$10,i.04156h!$E$10,E116=$R$11,i.04156h!$E$11,E116=$R$12,i.04156h!$E$12,E116=$R$13,i.04156h!$E$13,E116=$R$14,i.04156h!$E$14,E116=$R$15,i.04156h!$E$15,E116=$R$16,i.04156h!$E$16,E116=$R$17,i.04156h!$E$17)</f>
        <v>#N/A</v>
      </c>
      <c r="G116" s="522">
        <f t="shared" si="22"/>
        <v>0</v>
      </c>
      <c r="H116" s="850"/>
      <c r="I116" s="850"/>
      <c r="J116" s="847"/>
      <c r="K116" s="416"/>
      <c r="L116" s="416"/>
      <c r="M116" s="416"/>
      <c r="N116" s="416"/>
      <c r="O116" s="416"/>
      <c r="P116" s="416"/>
      <c r="Q116" s="416"/>
      <c r="R116" s="416"/>
      <c r="S116" s="416"/>
      <c r="T116" s="416"/>
      <c r="U116" s="416"/>
      <c r="V116" s="416"/>
      <c r="W116" s="416"/>
      <c r="X116" s="416"/>
      <c r="Y116" s="416"/>
      <c r="Z116" s="416"/>
      <c r="AA116" s="416"/>
      <c r="AB116" s="416"/>
    </row>
    <row r="117" spans="1:28" s="419" customFormat="1" outlineLevel="1" x14ac:dyDescent="0.2">
      <c r="A117" s="450"/>
      <c r="B117" s="1258"/>
      <c r="C117" s="586">
        <f t="shared" si="17"/>
        <v>108</v>
      </c>
      <c r="D117" s="764"/>
      <c r="E117" s="850"/>
      <c r="F117" s="522" t="e" cm="1">
        <f t="array" ref="F117">_xlfn.IFS(E117=$R$9,1,E117=$R$10,i.04156h!$E$10,E117=$R$11,i.04156h!$E$11,E117=$R$12,i.04156h!$E$12,E117=$R$13,i.04156h!$E$13,E117=$R$14,i.04156h!$E$14,E117=$R$15,i.04156h!$E$15,E117=$R$16,i.04156h!$E$16,E117=$R$17,i.04156h!$E$17)</f>
        <v>#N/A</v>
      </c>
      <c r="G117" s="522">
        <f t="shared" ref="G117" si="26">IF(ISNA(F117),0,D117*F117)</f>
        <v>0</v>
      </c>
      <c r="H117" s="850"/>
      <c r="I117" s="850"/>
      <c r="J117" s="847"/>
      <c r="K117" s="416"/>
      <c r="L117" s="416"/>
      <c r="M117" s="416"/>
      <c r="N117" s="416"/>
      <c r="O117" s="416"/>
      <c r="P117" s="416"/>
      <c r="Q117" s="416"/>
      <c r="R117" s="416"/>
      <c r="S117" s="416"/>
      <c r="T117" s="416"/>
      <c r="U117" s="416"/>
      <c r="V117" s="416"/>
      <c r="W117" s="416"/>
      <c r="X117" s="416"/>
      <c r="Y117" s="416"/>
      <c r="Z117" s="416"/>
      <c r="AA117" s="416"/>
      <c r="AB117" s="416"/>
    </row>
    <row r="118" spans="1:28" s="419" customFormat="1" outlineLevel="1" x14ac:dyDescent="0.2">
      <c r="A118" s="450"/>
      <c r="B118" s="1258"/>
      <c r="C118" s="586">
        <f t="shared" si="17"/>
        <v>109</v>
      </c>
      <c r="D118" s="764"/>
      <c r="E118" s="850"/>
      <c r="F118" s="522" t="e" cm="1">
        <f t="array" ref="F118">_xlfn.IFS(E118=$R$9,1,E118=$R$10,i.04156h!$E$10,E118=$R$11,i.04156h!$E$11,E118=$R$12,i.04156h!$E$12,E118=$R$13,i.04156h!$E$13,E118=$R$14,i.04156h!$E$14,E118=$R$15,i.04156h!$E$15,E118=$R$16,i.04156h!$E$16,E118=$R$17,i.04156h!$E$17)</f>
        <v>#N/A</v>
      </c>
      <c r="G118" s="522">
        <f t="shared" si="22"/>
        <v>0</v>
      </c>
      <c r="H118" s="850"/>
      <c r="I118" s="850"/>
      <c r="J118" s="847"/>
      <c r="K118" s="416"/>
      <c r="L118" s="416"/>
      <c r="M118" s="416"/>
      <c r="N118" s="416"/>
      <c r="O118" s="416"/>
      <c r="P118" s="416"/>
      <c r="Q118" s="416"/>
      <c r="R118" s="416"/>
      <c r="S118" s="416"/>
      <c r="T118" s="416"/>
      <c r="U118" s="416"/>
      <c r="V118" s="416"/>
      <c r="W118" s="416"/>
      <c r="X118" s="416"/>
      <c r="Y118" s="416"/>
      <c r="Z118" s="416"/>
      <c r="AA118" s="416"/>
      <c r="AB118" s="416"/>
    </row>
    <row r="119" spans="1:28" s="419" customFormat="1" outlineLevel="1" x14ac:dyDescent="0.2">
      <c r="A119" s="452" t="s">
        <v>1450</v>
      </c>
      <c r="B119" s="1258"/>
      <c r="C119" s="586">
        <f t="shared" si="17"/>
        <v>110</v>
      </c>
      <c r="D119" s="764"/>
      <c r="E119" s="587"/>
      <c r="F119" s="587"/>
      <c r="G119" s="766"/>
      <c r="H119" s="587"/>
      <c r="I119" s="587"/>
      <c r="J119" s="570"/>
      <c r="K119" s="416"/>
      <c r="L119" s="416"/>
      <c r="M119" s="416"/>
      <c r="N119" s="416"/>
      <c r="O119" s="416"/>
      <c r="P119" s="416"/>
      <c r="Q119" s="416"/>
      <c r="R119" s="416"/>
      <c r="S119" s="416"/>
      <c r="T119" s="416"/>
      <c r="U119" s="416"/>
      <c r="V119" s="416"/>
      <c r="W119" s="416"/>
      <c r="X119" s="416"/>
      <c r="Y119" s="416"/>
      <c r="Z119" s="416"/>
      <c r="AA119" s="416"/>
      <c r="AB119" s="416"/>
    </row>
    <row r="120" spans="1:28" s="419" customFormat="1" x14ac:dyDescent="0.2">
      <c r="A120" s="453" t="s">
        <v>451</v>
      </c>
      <c r="B120" s="584">
        <v>1910</v>
      </c>
      <c r="C120" s="586">
        <f t="shared" si="17"/>
        <v>111</v>
      </c>
      <c r="D120" s="763"/>
      <c r="E120" s="584"/>
      <c r="F120" s="584"/>
      <c r="G120" s="765">
        <f>SUM(G121:G221)</f>
        <v>0</v>
      </c>
      <c r="H120" s="584"/>
      <c r="I120" s="584"/>
      <c r="J120" s="442" cm="1">
        <f t="array" ref="J120">SUMPRODUCT((J121:J220=$R$2)*G121:G220)+J221</f>
        <v>0</v>
      </c>
      <c r="K120" s="585" t="str">
        <f>IF(G120=i.04119a!D78,"",G120-i.04119a!D78)</f>
        <v/>
      </c>
      <c r="L120" s="416"/>
      <c r="M120" s="416"/>
      <c r="N120" s="416"/>
      <c r="O120" s="416"/>
      <c r="P120" s="416"/>
      <c r="Q120" s="416"/>
      <c r="R120" s="416"/>
      <c r="S120" s="416"/>
      <c r="T120" s="416"/>
      <c r="U120" s="416"/>
      <c r="V120" s="416"/>
      <c r="W120" s="416"/>
      <c r="X120" s="416"/>
      <c r="Y120" s="416"/>
      <c r="Z120" s="416"/>
      <c r="AA120" s="416"/>
      <c r="AB120" s="416"/>
    </row>
    <row r="121" spans="1:28" s="419" customFormat="1" outlineLevel="1" x14ac:dyDescent="0.2">
      <c r="A121" s="450"/>
      <c r="B121" s="1258"/>
      <c r="C121" s="586">
        <f t="shared" si="17"/>
        <v>112</v>
      </c>
      <c r="D121" s="764"/>
      <c r="E121" s="850"/>
      <c r="F121" s="522" t="e" cm="1">
        <f t="array" ref="F121">_xlfn.IFS(E121=$R$9,1,E121=$R$10,i.04156h!$E$10,E121=$R$11,i.04156h!$E$11,E121=$R$12,i.04156h!$E$12,E121=$R$13,i.04156h!$E$13,E121=$R$14,i.04156h!$E$14,E121=$R$15,i.04156h!$E$15,E121=$R$16,i.04156h!$E$16,E121=$R$17,i.04156h!$E$17)</f>
        <v>#N/A</v>
      </c>
      <c r="G121" s="522">
        <f>IF(ISNA(F121),0,D121*F121)</f>
        <v>0</v>
      </c>
      <c r="H121" s="850"/>
      <c r="I121" s="850"/>
      <c r="J121" s="847"/>
      <c r="K121" s="416"/>
      <c r="L121" s="416"/>
      <c r="M121" s="416"/>
      <c r="N121" s="416"/>
      <c r="O121" s="416"/>
      <c r="P121" s="416"/>
      <c r="Q121" s="416"/>
      <c r="R121" s="416"/>
      <c r="S121" s="416"/>
      <c r="T121" s="416"/>
      <c r="U121" s="416"/>
      <c r="V121" s="416"/>
      <c r="W121" s="416"/>
      <c r="X121" s="416"/>
      <c r="Y121" s="416"/>
      <c r="Z121" s="416"/>
      <c r="AA121" s="416"/>
      <c r="AB121" s="416"/>
    </row>
    <row r="122" spans="1:28" s="419" customFormat="1" outlineLevel="1" x14ac:dyDescent="0.2">
      <c r="A122" s="450"/>
      <c r="B122" s="1258"/>
      <c r="C122" s="586">
        <f t="shared" si="17"/>
        <v>113</v>
      </c>
      <c r="D122" s="764"/>
      <c r="E122" s="850"/>
      <c r="F122" s="522" t="e" cm="1">
        <f t="array" ref="F122">_xlfn.IFS(E122=$R$9,1,E122=$R$10,i.04156h!$E$10,E122=$R$11,i.04156h!$E$11,E122=$R$12,i.04156h!$E$12,E122=$R$13,i.04156h!$E$13,E122=$R$14,i.04156h!$E$14,E122=$R$15,i.04156h!$E$15,E122=$R$16,i.04156h!$E$16,E122=$R$17,i.04156h!$E$17)</f>
        <v>#N/A</v>
      </c>
      <c r="G122" s="522">
        <f t="shared" ref="G122:G139" si="27">IF(ISNA(F122),0,D122*F122)</f>
        <v>0</v>
      </c>
      <c r="H122" s="850"/>
      <c r="I122" s="850"/>
      <c r="J122" s="847"/>
      <c r="K122" s="567"/>
      <c r="L122" s="434" t="s">
        <v>1347</v>
      </c>
      <c r="M122" s="434" t="s">
        <v>1350</v>
      </c>
      <c r="N122" s="504"/>
      <c r="O122" s="504"/>
      <c r="P122" s="1239" t="s">
        <v>1350</v>
      </c>
      <c r="Q122" s="416"/>
      <c r="R122" s="416"/>
      <c r="S122" s="416"/>
      <c r="T122" s="416"/>
      <c r="U122" s="416"/>
      <c r="V122" s="416"/>
      <c r="W122" s="416"/>
      <c r="X122" s="416"/>
      <c r="Y122" s="416"/>
      <c r="Z122" s="416"/>
      <c r="AA122" s="416"/>
      <c r="AB122" s="416"/>
    </row>
    <row r="123" spans="1:28" s="419" customFormat="1" outlineLevel="1" x14ac:dyDescent="0.2">
      <c r="A123" s="450"/>
      <c r="B123" s="1258"/>
      <c r="C123" s="586">
        <f t="shared" si="17"/>
        <v>114</v>
      </c>
      <c r="D123" s="764"/>
      <c r="E123" s="850"/>
      <c r="F123" s="522" t="e" cm="1">
        <f t="array" ref="F123">_xlfn.IFS(E123=$R$9,1,E123=$R$10,i.04156h!$E$10,E123=$R$11,i.04156h!$E$11,E123=$R$12,i.04156h!$E$12,E123=$R$13,i.04156h!$E$13,E123=$R$14,i.04156h!$E$14,E123=$R$15,i.04156h!$E$15,E123=$R$16,i.04156h!$E$16,E123=$R$17,i.04156h!$E$17)</f>
        <v>#N/A</v>
      </c>
      <c r="G123" s="522">
        <f t="shared" si="27"/>
        <v>0</v>
      </c>
      <c r="H123" s="850"/>
      <c r="I123" s="850"/>
      <c r="J123" s="847"/>
      <c r="K123" s="571" t="s">
        <v>1351</v>
      </c>
      <c r="L123" s="490">
        <f t="shared" ref="L123:L131" si="28">SUMIFS(D$121:D$221,E$121:E$221,"="&amp;$K123)</f>
        <v>0</v>
      </c>
      <c r="M123" s="490">
        <f t="shared" ref="M123:M131" si="29">SUMIFS(G$121:G$221,E$121:E$221,"="&amp;$K123)</f>
        <v>0</v>
      </c>
      <c r="N123" s="504"/>
      <c r="O123" s="420"/>
      <c r="P123" s="1239"/>
      <c r="Q123" s="416"/>
      <c r="R123" s="416"/>
      <c r="S123" s="416"/>
      <c r="T123" s="416"/>
      <c r="U123" s="416"/>
      <c r="V123" s="416"/>
      <c r="W123" s="416"/>
      <c r="X123" s="416"/>
      <c r="Y123" s="416"/>
      <c r="Z123" s="416"/>
      <c r="AA123" s="416"/>
      <c r="AB123" s="416"/>
    </row>
    <row r="124" spans="1:28" s="419" customFormat="1" outlineLevel="1" x14ac:dyDescent="0.2">
      <c r="A124" s="450"/>
      <c r="B124" s="1258"/>
      <c r="C124" s="586">
        <f t="shared" si="17"/>
        <v>115</v>
      </c>
      <c r="D124" s="764"/>
      <c r="E124" s="850"/>
      <c r="F124" s="522" t="e" cm="1">
        <f t="array" ref="F124">_xlfn.IFS(E124=$R$9,1,E124=$R$10,i.04156h!$E$10,E124=$R$11,i.04156h!$E$11,E124=$R$12,i.04156h!$E$12,E124=$R$13,i.04156h!$E$13,E124=$R$14,i.04156h!$E$14,E124=$R$15,i.04156h!$E$15,E124=$R$16,i.04156h!$E$16,E124=$R$17,i.04156h!$E$17)</f>
        <v>#N/A</v>
      </c>
      <c r="G124" s="522">
        <f t="shared" si="27"/>
        <v>0</v>
      </c>
      <c r="H124" s="850"/>
      <c r="I124" s="850"/>
      <c r="J124" s="847"/>
      <c r="K124" s="571" t="s">
        <v>1352</v>
      </c>
      <c r="L124" s="490">
        <f t="shared" si="28"/>
        <v>0</v>
      </c>
      <c r="M124" s="490">
        <f t="shared" si="29"/>
        <v>0</v>
      </c>
      <c r="N124" s="504"/>
      <c r="O124" s="588" t="s">
        <v>1180</v>
      </c>
      <c r="P124" s="572">
        <f t="shared" ref="P124:P131" si="30">SUMIFS(G$121:G$221,H$121:H$221,"="&amp;$O124)</f>
        <v>0</v>
      </c>
      <c r="Q124" s="416"/>
      <c r="R124" s="416"/>
      <c r="S124" s="416"/>
      <c r="T124" s="416"/>
      <c r="U124" s="416"/>
      <c r="V124" s="416"/>
      <c r="W124" s="416"/>
      <c r="X124" s="416"/>
      <c r="Y124" s="416"/>
      <c r="Z124" s="416"/>
      <c r="AA124" s="416"/>
      <c r="AB124" s="416"/>
    </row>
    <row r="125" spans="1:28" s="419" customFormat="1" outlineLevel="1" x14ac:dyDescent="0.2">
      <c r="A125" s="450"/>
      <c r="B125" s="1258"/>
      <c r="C125" s="586">
        <f t="shared" si="17"/>
        <v>116</v>
      </c>
      <c r="D125" s="764"/>
      <c r="E125" s="850"/>
      <c r="F125" s="522" t="e" cm="1">
        <f t="array" ref="F125">_xlfn.IFS(E125=$R$9,1,E125=$R$10,i.04156h!$E$10,E125=$R$11,i.04156h!$E$11,E125=$R$12,i.04156h!$E$12,E125=$R$13,i.04156h!$E$13,E125=$R$14,i.04156h!$E$14,E125=$R$15,i.04156h!$E$15,E125=$R$16,i.04156h!$E$16,E125=$R$17,i.04156h!$E$17)</f>
        <v>#N/A</v>
      </c>
      <c r="G125" s="522">
        <f t="shared" si="27"/>
        <v>0</v>
      </c>
      <c r="H125" s="850"/>
      <c r="I125" s="850"/>
      <c r="J125" s="847"/>
      <c r="K125" s="571" t="s">
        <v>1353</v>
      </c>
      <c r="L125" s="490">
        <f t="shared" si="28"/>
        <v>0</v>
      </c>
      <c r="M125" s="490">
        <f t="shared" si="29"/>
        <v>0</v>
      </c>
      <c r="N125" s="504"/>
      <c r="O125" s="588" t="s">
        <v>1172</v>
      </c>
      <c r="P125" s="572">
        <f t="shared" si="30"/>
        <v>0</v>
      </c>
      <c r="Q125" s="416"/>
      <c r="R125" s="416"/>
      <c r="S125" s="416"/>
      <c r="T125" s="416"/>
      <c r="U125" s="416"/>
      <c r="V125" s="416"/>
      <c r="W125" s="416"/>
      <c r="X125" s="416"/>
      <c r="Y125" s="416"/>
      <c r="Z125" s="416"/>
      <c r="AA125" s="416"/>
      <c r="AB125" s="416"/>
    </row>
    <row r="126" spans="1:28" s="419" customFormat="1" outlineLevel="1" x14ac:dyDescent="0.2">
      <c r="A126" s="450"/>
      <c r="B126" s="1258"/>
      <c r="C126" s="586">
        <f t="shared" si="17"/>
        <v>117</v>
      </c>
      <c r="D126" s="764"/>
      <c r="E126" s="850"/>
      <c r="F126" s="522" t="e" cm="1">
        <f t="array" ref="F126">_xlfn.IFS(E126=$R$9,1,E126=$R$10,i.04156h!$E$10,E126=$R$11,i.04156h!$E$11,E126=$R$12,i.04156h!$E$12,E126=$R$13,i.04156h!$E$13,E126=$R$14,i.04156h!$E$14,E126=$R$15,i.04156h!$E$15,E126=$R$16,i.04156h!$E$16,E126=$R$17,i.04156h!$E$17)</f>
        <v>#N/A</v>
      </c>
      <c r="G126" s="522">
        <f t="shared" si="27"/>
        <v>0</v>
      </c>
      <c r="H126" s="850"/>
      <c r="I126" s="850"/>
      <c r="J126" s="847"/>
      <c r="K126" s="571" t="s">
        <v>1354</v>
      </c>
      <c r="L126" s="490">
        <f t="shared" si="28"/>
        <v>0</v>
      </c>
      <c r="M126" s="490">
        <f t="shared" si="29"/>
        <v>0</v>
      </c>
      <c r="N126" s="504"/>
      <c r="O126" s="588" t="s">
        <v>872</v>
      </c>
      <c r="P126" s="572">
        <f t="shared" si="30"/>
        <v>0</v>
      </c>
      <c r="Q126" s="416"/>
      <c r="R126" s="416"/>
      <c r="S126" s="416"/>
      <c r="T126" s="416"/>
      <c r="U126" s="416"/>
      <c r="V126" s="416"/>
      <c r="W126" s="416"/>
      <c r="X126" s="416"/>
      <c r="Y126" s="416"/>
      <c r="Z126" s="416"/>
      <c r="AA126" s="416"/>
      <c r="AB126" s="416"/>
    </row>
    <row r="127" spans="1:28" s="419" customFormat="1" outlineLevel="1" x14ac:dyDescent="0.2">
      <c r="A127" s="450"/>
      <c r="B127" s="1258"/>
      <c r="C127" s="586">
        <f t="shared" si="17"/>
        <v>118</v>
      </c>
      <c r="D127" s="764"/>
      <c r="E127" s="850"/>
      <c r="F127" s="522" t="e" cm="1">
        <f t="array" ref="F127">_xlfn.IFS(E127=$R$9,1,E127=$R$10,i.04156h!$E$10,E127=$R$11,i.04156h!$E$11,E127=$R$12,i.04156h!$E$12,E127=$R$13,i.04156h!$E$13,E127=$R$14,i.04156h!$E$14,E127=$R$15,i.04156h!$E$15,E127=$R$16,i.04156h!$E$16,E127=$R$17,i.04156h!$E$17)</f>
        <v>#N/A</v>
      </c>
      <c r="G127" s="522">
        <f t="shared" si="27"/>
        <v>0</v>
      </c>
      <c r="H127" s="850"/>
      <c r="I127" s="850"/>
      <c r="J127" s="847"/>
      <c r="K127" s="573" t="s">
        <v>1355</v>
      </c>
      <c r="L127" s="490">
        <f t="shared" si="28"/>
        <v>0</v>
      </c>
      <c r="M127" s="490">
        <f t="shared" si="29"/>
        <v>0</v>
      </c>
      <c r="N127" s="504"/>
      <c r="O127" s="588" t="s">
        <v>1173</v>
      </c>
      <c r="P127" s="572">
        <f t="shared" si="30"/>
        <v>0</v>
      </c>
      <c r="Q127" s="416"/>
      <c r="R127" s="416"/>
      <c r="S127" s="416"/>
      <c r="T127" s="416"/>
      <c r="U127" s="416"/>
      <c r="V127" s="416"/>
      <c r="W127" s="416"/>
      <c r="X127" s="416"/>
      <c r="Y127" s="416"/>
      <c r="Z127" s="416"/>
      <c r="AA127" s="416"/>
      <c r="AB127" s="416"/>
    </row>
    <row r="128" spans="1:28" s="419" customFormat="1" outlineLevel="1" x14ac:dyDescent="0.2">
      <c r="A128" s="450"/>
      <c r="B128" s="1258"/>
      <c r="C128" s="586">
        <f t="shared" si="17"/>
        <v>119</v>
      </c>
      <c r="D128" s="764"/>
      <c r="E128" s="850"/>
      <c r="F128" s="522" t="e" cm="1">
        <f t="array" ref="F128">_xlfn.IFS(E128=$R$9,1,E128=$R$10,i.04156h!$E$10,E128=$R$11,i.04156h!$E$11,E128=$R$12,i.04156h!$E$12,E128=$R$13,i.04156h!$E$13,E128=$R$14,i.04156h!$E$14,E128=$R$15,i.04156h!$E$15,E128=$R$16,i.04156h!$E$16,E128=$R$17,i.04156h!$E$17)</f>
        <v>#N/A</v>
      </c>
      <c r="G128" s="522">
        <f t="shared" si="27"/>
        <v>0</v>
      </c>
      <c r="H128" s="850"/>
      <c r="I128" s="850"/>
      <c r="J128" s="847"/>
      <c r="K128" s="573" t="s">
        <v>1356</v>
      </c>
      <c r="L128" s="490">
        <f t="shared" si="28"/>
        <v>0</v>
      </c>
      <c r="M128" s="490">
        <f t="shared" si="29"/>
        <v>0</v>
      </c>
      <c r="N128" s="504"/>
      <c r="O128" s="588" t="s">
        <v>1174</v>
      </c>
      <c r="P128" s="572">
        <f t="shared" si="30"/>
        <v>0</v>
      </c>
      <c r="Q128" s="416"/>
      <c r="R128" s="416"/>
      <c r="S128" s="416"/>
      <c r="T128" s="416"/>
      <c r="U128" s="416"/>
      <c r="V128" s="416"/>
      <c r="W128" s="416"/>
      <c r="X128" s="416"/>
      <c r="Y128" s="416"/>
      <c r="Z128" s="416"/>
      <c r="AA128" s="416"/>
      <c r="AB128" s="416"/>
    </row>
    <row r="129" spans="1:28" s="419" customFormat="1" outlineLevel="1" x14ac:dyDescent="0.2">
      <c r="A129" s="450"/>
      <c r="B129" s="1258"/>
      <c r="C129" s="586">
        <f t="shared" si="17"/>
        <v>120</v>
      </c>
      <c r="D129" s="764"/>
      <c r="E129" s="850"/>
      <c r="F129" s="522" t="e" cm="1">
        <f t="array" ref="F129">_xlfn.IFS(E129=$R$9,1,E129=$R$10,i.04156h!$E$10,E129=$R$11,i.04156h!$E$11,E129=$R$12,i.04156h!$E$12,E129=$R$13,i.04156h!$E$13,E129=$R$14,i.04156h!$E$14,E129=$R$15,i.04156h!$E$15,E129=$R$16,i.04156h!$E$16,E129=$R$17,i.04156h!$E$17)</f>
        <v>#N/A</v>
      </c>
      <c r="G129" s="522">
        <f t="shared" si="27"/>
        <v>0</v>
      </c>
      <c r="H129" s="850"/>
      <c r="I129" s="850"/>
      <c r="J129" s="847"/>
      <c r="K129" s="573" t="s">
        <v>1357</v>
      </c>
      <c r="L129" s="490">
        <f t="shared" si="28"/>
        <v>0</v>
      </c>
      <c r="M129" s="490">
        <f t="shared" si="29"/>
        <v>0</v>
      </c>
      <c r="N129" s="504"/>
      <c r="O129" s="588" t="s">
        <v>1175</v>
      </c>
      <c r="P129" s="572">
        <f t="shared" si="30"/>
        <v>0</v>
      </c>
      <c r="Q129" s="416"/>
      <c r="R129" s="416"/>
      <c r="S129" s="416"/>
      <c r="T129" s="416"/>
      <c r="U129" s="416"/>
      <c r="V129" s="416"/>
      <c r="W129" s="416"/>
      <c r="X129" s="416"/>
      <c r="Y129" s="416"/>
      <c r="Z129" s="416"/>
      <c r="AA129" s="416"/>
      <c r="AB129" s="416"/>
    </row>
    <row r="130" spans="1:28" s="419" customFormat="1" outlineLevel="1" x14ac:dyDescent="0.2">
      <c r="A130" s="450"/>
      <c r="B130" s="1258"/>
      <c r="C130" s="586">
        <f t="shared" si="17"/>
        <v>121</v>
      </c>
      <c r="D130" s="764"/>
      <c r="E130" s="850"/>
      <c r="F130" s="522" t="e" cm="1">
        <f t="array" ref="F130">_xlfn.IFS(E130=$R$9,1,E130=$R$10,i.04156h!$E$10,E130=$R$11,i.04156h!$E$11,E130=$R$12,i.04156h!$E$12,E130=$R$13,i.04156h!$E$13,E130=$R$14,i.04156h!$E$14,E130=$R$15,i.04156h!$E$15,E130=$R$16,i.04156h!$E$16,E130=$R$17,i.04156h!$E$17)</f>
        <v>#N/A</v>
      </c>
      <c r="G130" s="522">
        <f t="shared" si="27"/>
        <v>0</v>
      </c>
      <c r="H130" s="850"/>
      <c r="I130" s="850"/>
      <c r="J130" s="847"/>
      <c r="K130" s="571" t="s">
        <v>1358</v>
      </c>
      <c r="L130" s="490">
        <f t="shared" si="28"/>
        <v>0</v>
      </c>
      <c r="M130" s="490">
        <f t="shared" si="29"/>
        <v>0</v>
      </c>
      <c r="N130" s="504"/>
      <c r="O130" s="588" t="s">
        <v>1176</v>
      </c>
      <c r="P130" s="572">
        <f t="shared" si="30"/>
        <v>0</v>
      </c>
      <c r="Q130" s="416"/>
      <c r="R130" s="416"/>
      <c r="S130" s="416"/>
      <c r="T130" s="416"/>
      <c r="U130" s="416"/>
      <c r="V130" s="416"/>
      <c r="W130" s="416"/>
      <c r="X130" s="416"/>
      <c r="Y130" s="416"/>
      <c r="Z130" s="416"/>
      <c r="AA130" s="416"/>
      <c r="AB130" s="416"/>
    </row>
    <row r="131" spans="1:28" s="419" customFormat="1" outlineLevel="1" x14ac:dyDescent="0.2">
      <c r="A131" s="450"/>
      <c r="B131" s="1258"/>
      <c r="C131" s="586">
        <f t="shared" si="17"/>
        <v>122</v>
      </c>
      <c r="D131" s="764"/>
      <c r="E131" s="850"/>
      <c r="F131" s="522" t="e" cm="1">
        <f t="array" ref="F131">_xlfn.IFS(E131=$R$9,1,E131=$R$10,i.04156h!$E$10,E131=$R$11,i.04156h!$E$11,E131=$R$12,i.04156h!$E$12,E131=$R$13,i.04156h!$E$13,E131=$R$14,i.04156h!$E$14,E131=$R$15,i.04156h!$E$15,E131=$R$16,i.04156h!$E$16,E131=$R$17,i.04156h!$E$17)</f>
        <v>#N/A</v>
      </c>
      <c r="G131" s="522">
        <f t="shared" si="27"/>
        <v>0</v>
      </c>
      <c r="H131" s="850"/>
      <c r="I131" s="850"/>
      <c r="J131" s="847"/>
      <c r="K131" s="573" t="s">
        <v>1359</v>
      </c>
      <c r="L131" s="490">
        <f t="shared" si="28"/>
        <v>0</v>
      </c>
      <c r="M131" s="490">
        <f t="shared" si="29"/>
        <v>0</v>
      </c>
      <c r="N131" s="504"/>
      <c r="O131" s="588" t="s">
        <v>1177</v>
      </c>
      <c r="P131" s="572">
        <f t="shared" si="30"/>
        <v>0</v>
      </c>
      <c r="Q131" s="416"/>
      <c r="R131" s="416"/>
      <c r="S131" s="416"/>
      <c r="T131" s="416"/>
      <c r="U131" s="416"/>
      <c r="V131" s="416"/>
      <c r="W131" s="416"/>
      <c r="X131" s="416"/>
      <c r="Y131" s="416"/>
      <c r="Z131" s="416"/>
      <c r="AA131" s="416"/>
      <c r="AB131" s="416"/>
    </row>
    <row r="132" spans="1:28" s="419" customFormat="1" outlineLevel="1" x14ac:dyDescent="0.2">
      <c r="A132" s="450"/>
      <c r="B132" s="1258"/>
      <c r="C132" s="586">
        <f t="shared" si="17"/>
        <v>123</v>
      </c>
      <c r="D132" s="764"/>
      <c r="E132" s="850"/>
      <c r="F132" s="522" t="e" cm="1">
        <f t="array" ref="F132">_xlfn.IFS(E132=$R$9,1,E132=$R$10,i.04156h!$E$10,E132=$R$11,i.04156h!$E$11,E132=$R$12,i.04156h!$E$12,E132=$R$13,i.04156h!$E$13,E132=$R$14,i.04156h!$E$14,E132=$R$15,i.04156h!$E$15,E132=$R$16,i.04156h!$E$16,E132=$R$17,i.04156h!$E$17)</f>
        <v>#N/A</v>
      </c>
      <c r="G132" s="522">
        <f t="shared" si="27"/>
        <v>0</v>
      </c>
      <c r="H132" s="850"/>
      <c r="I132" s="850"/>
      <c r="J132" s="847"/>
      <c r="K132" s="416"/>
      <c r="L132" s="416"/>
      <c r="M132" s="416"/>
      <c r="N132" s="416"/>
      <c r="O132" s="416"/>
      <c r="P132" s="416"/>
      <c r="Q132" s="416"/>
      <c r="R132" s="416"/>
      <c r="S132" s="416"/>
      <c r="T132" s="416"/>
      <c r="U132" s="416"/>
      <c r="V132" s="416"/>
      <c r="W132" s="416"/>
      <c r="X132" s="416"/>
      <c r="Y132" s="416"/>
      <c r="Z132" s="416"/>
      <c r="AA132" s="416"/>
      <c r="AB132" s="416"/>
    </row>
    <row r="133" spans="1:28" s="419" customFormat="1" outlineLevel="1" x14ac:dyDescent="0.2">
      <c r="A133" s="450"/>
      <c r="B133" s="1258"/>
      <c r="C133" s="586">
        <f t="shared" si="17"/>
        <v>124</v>
      </c>
      <c r="D133" s="764"/>
      <c r="E133" s="850"/>
      <c r="F133" s="522" t="e" cm="1">
        <f t="array" ref="F133">_xlfn.IFS(E133=$R$9,1,E133=$R$10,i.04156h!$E$10,E133=$R$11,i.04156h!$E$11,E133=$R$12,i.04156h!$E$12,E133=$R$13,i.04156h!$E$13,E133=$R$14,i.04156h!$E$14,E133=$R$15,i.04156h!$E$15,E133=$R$16,i.04156h!$E$16,E133=$R$17,i.04156h!$E$17)</f>
        <v>#N/A</v>
      </c>
      <c r="G133" s="522">
        <f t="shared" si="27"/>
        <v>0</v>
      </c>
      <c r="H133" s="850"/>
      <c r="I133" s="850"/>
      <c r="J133" s="847"/>
      <c r="K133" s="416"/>
      <c r="L133" s="416"/>
      <c r="M133" s="416"/>
      <c r="N133" s="416"/>
      <c r="O133" s="416"/>
      <c r="P133" s="416"/>
      <c r="Q133" s="416"/>
      <c r="R133" s="416"/>
      <c r="S133" s="416"/>
      <c r="T133" s="416"/>
      <c r="U133" s="416"/>
      <c r="V133" s="416"/>
      <c r="W133" s="416"/>
      <c r="X133" s="416"/>
      <c r="Y133" s="416"/>
      <c r="Z133" s="416"/>
      <c r="AA133" s="416"/>
      <c r="AB133" s="416"/>
    </row>
    <row r="134" spans="1:28" s="419" customFormat="1" outlineLevel="1" x14ac:dyDescent="0.2">
      <c r="A134" s="450"/>
      <c r="B134" s="1258"/>
      <c r="C134" s="586">
        <f t="shared" si="17"/>
        <v>125</v>
      </c>
      <c r="D134" s="764"/>
      <c r="E134" s="850"/>
      <c r="F134" s="522" t="e" cm="1">
        <f t="array" ref="F134">_xlfn.IFS(E134=$R$9,1,E134=$R$10,i.04156h!$E$10,E134=$R$11,i.04156h!$E$11,E134=$R$12,i.04156h!$E$12,E134=$R$13,i.04156h!$E$13,E134=$R$14,i.04156h!$E$14,E134=$R$15,i.04156h!$E$15,E134=$R$16,i.04156h!$E$16,E134=$R$17,i.04156h!$E$17)</f>
        <v>#N/A</v>
      </c>
      <c r="G134" s="522">
        <f t="shared" si="27"/>
        <v>0</v>
      </c>
      <c r="H134" s="850"/>
      <c r="I134" s="850"/>
      <c r="J134" s="847"/>
      <c r="K134" s="416"/>
      <c r="L134" s="416"/>
      <c r="M134" s="416"/>
      <c r="N134" s="416"/>
      <c r="O134" s="416"/>
      <c r="P134" s="416"/>
      <c r="Q134" s="416"/>
      <c r="R134" s="416"/>
      <c r="S134" s="416"/>
      <c r="T134" s="416"/>
      <c r="U134" s="416"/>
      <c r="V134" s="416"/>
      <c r="W134" s="416"/>
      <c r="X134" s="416"/>
      <c r="Y134" s="416"/>
      <c r="Z134" s="416"/>
      <c r="AA134" s="416"/>
      <c r="AB134" s="416"/>
    </row>
    <row r="135" spans="1:28" s="419" customFormat="1" outlineLevel="1" x14ac:dyDescent="0.2">
      <c r="A135" s="450"/>
      <c r="B135" s="1258"/>
      <c r="C135" s="586">
        <f t="shared" si="17"/>
        <v>126</v>
      </c>
      <c r="D135" s="764"/>
      <c r="E135" s="850"/>
      <c r="F135" s="522" t="e" cm="1">
        <f t="array" ref="F135">_xlfn.IFS(E135=$R$9,1,E135=$R$10,i.04156h!$E$10,E135=$R$11,i.04156h!$E$11,E135=$R$12,i.04156h!$E$12,E135=$R$13,i.04156h!$E$13,E135=$R$14,i.04156h!$E$14,E135=$R$15,i.04156h!$E$15,E135=$R$16,i.04156h!$E$16,E135=$R$17,i.04156h!$E$17)</f>
        <v>#N/A</v>
      </c>
      <c r="G135" s="522">
        <f t="shared" si="27"/>
        <v>0</v>
      </c>
      <c r="H135" s="850"/>
      <c r="I135" s="850"/>
      <c r="J135" s="847"/>
      <c r="K135" s="416"/>
      <c r="L135" s="416"/>
      <c r="M135" s="416"/>
      <c r="N135" s="416"/>
      <c r="O135" s="416"/>
      <c r="P135" s="416"/>
      <c r="Q135" s="416"/>
      <c r="R135" s="416"/>
      <c r="S135" s="416"/>
      <c r="T135" s="416"/>
      <c r="U135" s="416"/>
      <c r="V135" s="416"/>
      <c r="W135" s="416"/>
      <c r="X135" s="416"/>
      <c r="Y135" s="416"/>
      <c r="Z135" s="416"/>
      <c r="AA135" s="416"/>
      <c r="AB135" s="416"/>
    </row>
    <row r="136" spans="1:28" s="419" customFormat="1" outlineLevel="1" x14ac:dyDescent="0.2">
      <c r="A136" s="450"/>
      <c r="B136" s="1258"/>
      <c r="C136" s="586">
        <f t="shared" si="17"/>
        <v>127</v>
      </c>
      <c r="D136" s="764"/>
      <c r="E136" s="850"/>
      <c r="F136" s="522" t="e" cm="1">
        <f t="array" ref="F136">_xlfn.IFS(E136=$R$9,1,E136=$R$10,i.04156h!$E$10,E136=$R$11,i.04156h!$E$11,E136=$R$12,i.04156h!$E$12,E136=$R$13,i.04156h!$E$13,E136=$R$14,i.04156h!$E$14,E136=$R$15,i.04156h!$E$15,E136=$R$16,i.04156h!$E$16,E136=$R$17,i.04156h!$E$17)</f>
        <v>#N/A</v>
      </c>
      <c r="G136" s="522">
        <f t="shared" si="27"/>
        <v>0</v>
      </c>
      <c r="H136" s="850"/>
      <c r="I136" s="850"/>
      <c r="J136" s="847"/>
      <c r="K136" s="416"/>
      <c r="L136" s="416"/>
      <c r="M136" s="416"/>
      <c r="N136" s="416"/>
      <c r="O136" s="416"/>
      <c r="P136" s="416"/>
      <c r="Q136" s="416"/>
      <c r="R136" s="416"/>
      <c r="S136" s="416"/>
      <c r="T136" s="416"/>
      <c r="U136" s="416"/>
      <c r="V136" s="416"/>
      <c r="W136" s="416"/>
      <c r="X136" s="416"/>
      <c r="Y136" s="416"/>
      <c r="Z136" s="416"/>
      <c r="AA136" s="416"/>
      <c r="AB136" s="416"/>
    </row>
    <row r="137" spans="1:28" s="419" customFormat="1" outlineLevel="1" x14ac:dyDescent="0.2">
      <c r="A137" s="450"/>
      <c r="B137" s="1258"/>
      <c r="C137" s="586">
        <f t="shared" si="17"/>
        <v>128</v>
      </c>
      <c r="D137" s="764"/>
      <c r="E137" s="850"/>
      <c r="F137" s="522" t="e" cm="1">
        <f t="array" ref="F137">_xlfn.IFS(E137=$R$9,1,E137=$R$10,i.04156h!$E$10,E137=$R$11,i.04156h!$E$11,E137=$R$12,i.04156h!$E$12,E137=$R$13,i.04156h!$E$13,E137=$R$14,i.04156h!$E$14,E137=$R$15,i.04156h!$E$15,E137=$R$16,i.04156h!$E$16,E137=$R$17,i.04156h!$E$17)</f>
        <v>#N/A</v>
      </c>
      <c r="G137" s="522">
        <f t="shared" si="27"/>
        <v>0</v>
      </c>
      <c r="H137" s="850"/>
      <c r="I137" s="850"/>
      <c r="J137" s="847"/>
      <c r="K137" s="416"/>
      <c r="L137" s="416"/>
      <c r="M137" s="416"/>
      <c r="N137" s="416"/>
      <c r="O137" s="416"/>
      <c r="P137" s="416"/>
      <c r="Q137" s="416"/>
      <c r="R137" s="416"/>
      <c r="S137" s="416"/>
      <c r="T137" s="416"/>
      <c r="U137" s="416"/>
      <c r="V137" s="416"/>
      <c r="W137" s="416"/>
      <c r="X137" s="416"/>
      <c r="Y137" s="416"/>
      <c r="Z137" s="416"/>
      <c r="AA137" s="416"/>
      <c r="AB137" s="416"/>
    </row>
    <row r="138" spans="1:28" s="419" customFormat="1" outlineLevel="1" x14ac:dyDescent="0.2">
      <c r="A138" s="450"/>
      <c r="B138" s="1258"/>
      <c r="C138" s="586">
        <f t="shared" si="17"/>
        <v>129</v>
      </c>
      <c r="D138" s="764"/>
      <c r="E138" s="850"/>
      <c r="F138" s="522" t="e" cm="1">
        <f t="array" ref="F138">_xlfn.IFS(E138=$R$9,1,E138=$R$10,i.04156h!$E$10,E138=$R$11,i.04156h!$E$11,E138=$R$12,i.04156h!$E$12,E138=$R$13,i.04156h!$E$13,E138=$R$14,i.04156h!$E$14,E138=$R$15,i.04156h!$E$15,E138=$R$16,i.04156h!$E$16,E138=$R$17,i.04156h!$E$17)</f>
        <v>#N/A</v>
      </c>
      <c r="G138" s="522">
        <f t="shared" si="27"/>
        <v>0</v>
      </c>
      <c r="H138" s="850"/>
      <c r="I138" s="850"/>
      <c r="J138" s="847"/>
      <c r="K138" s="416"/>
      <c r="L138" s="416"/>
      <c r="M138" s="416"/>
      <c r="N138" s="416"/>
      <c r="O138" s="416"/>
      <c r="P138" s="416"/>
      <c r="Q138" s="416"/>
      <c r="R138" s="416"/>
      <c r="S138" s="416"/>
      <c r="T138" s="416"/>
      <c r="U138" s="416"/>
      <c r="V138" s="416"/>
      <c r="W138" s="416"/>
      <c r="X138" s="416"/>
      <c r="Y138" s="416"/>
      <c r="Z138" s="416"/>
      <c r="AA138" s="416"/>
      <c r="AB138" s="416"/>
    </row>
    <row r="139" spans="1:28" s="419" customFormat="1" outlineLevel="1" x14ac:dyDescent="0.2">
      <c r="A139" s="450"/>
      <c r="B139" s="1258"/>
      <c r="C139" s="586">
        <f t="shared" si="17"/>
        <v>130</v>
      </c>
      <c r="D139" s="764"/>
      <c r="E139" s="850"/>
      <c r="F139" s="522" t="e" cm="1">
        <f t="array" ref="F139">_xlfn.IFS(E139=$R$9,1,E139=$R$10,i.04156h!$E$10,E139=$R$11,i.04156h!$E$11,E139=$R$12,i.04156h!$E$12,E139=$R$13,i.04156h!$E$13,E139=$R$14,i.04156h!$E$14,E139=$R$15,i.04156h!$E$15,E139=$R$16,i.04156h!$E$16,E139=$R$17,i.04156h!$E$17)</f>
        <v>#N/A</v>
      </c>
      <c r="G139" s="522">
        <f t="shared" si="27"/>
        <v>0</v>
      </c>
      <c r="H139" s="850"/>
      <c r="I139" s="850"/>
      <c r="J139" s="847"/>
      <c r="K139" s="416"/>
      <c r="L139" s="416"/>
      <c r="M139" s="416"/>
      <c r="N139" s="416"/>
      <c r="O139" s="416"/>
      <c r="P139" s="416"/>
      <c r="Q139" s="416"/>
      <c r="R139" s="416"/>
      <c r="S139" s="416"/>
      <c r="T139" s="416"/>
      <c r="U139" s="416"/>
      <c r="V139" s="416"/>
      <c r="W139" s="416"/>
      <c r="X139" s="416"/>
      <c r="Y139" s="416"/>
      <c r="Z139" s="416"/>
      <c r="AA139" s="416"/>
      <c r="AB139" s="416"/>
    </row>
    <row r="140" spans="1:28" s="419" customFormat="1" outlineLevel="1" x14ac:dyDescent="0.2">
      <c r="A140" s="450"/>
      <c r="B140" s="1258"/>
      <c r="C140" s="586">
        <f t="shared" si="17"/>
        <v>131</v>
      </c>
      <c r="D140" s="764"/>
      <c r="E140" s="850"/>
      <c r="F140" s="522" t="e" cm="1">
        <f t="array" ref="F140">_xlfn.IFS(E140=$R$9,1,E140=$R$10,i.04156h!$E$10,E140=$R$11,i.04156h!$E$11,E140=$R$12,i.04156h!$E$12,E140=$R$13,i.04156h!$E$13,E140=$R$14,i.04156h!$E$14,E140=$R$15,i.04156h!$E$15,E140=$R$16,i.04156h!$E$16,E140=$R$17,i.04156h!$E$17)</f>
        <v>#N/A</v>
      </c>
      <c r="G140" s="522">
        <f t="shared" ref="G140:G203" si="31">IF(ISNA(F140),0,D140*F140)</f>
        <v>0</v>
      </c>
      <c r="H140" s="850"/>
      <c r="I140" s="850"/>
      <c r="J140" s="847"/>
      <c r="K140" s="416"/>
      <c r="L140" s="416"/>
      <c r="M140" s="416"/>
      <c r="N140" s="416"/>
      <c r="O140" s="416"/>
      <c r="P140" s="416"/>
      <c r="Q140" s="416"/>
      <c r="R140" s="416"/>
      <c r="S140" s="416"/>
      <c r="T140" s="416"/>
      <c r="U140" s="416"/>
      <c r="V140" s="416"/>
      <c r="W140" s="416"/>
      <c r="X140" s="416"/>
      <c r="Y140" s="416"/>
      <c r="Z140" s="416"/>
      <c r="AA140" s="416"/>
      <c r="AB140" s="416"/>
    </row>
    <row r="141" spans="1:28" s="419" customFormat="1" outlineLevel="1" x14ac:dyDescent="0.2">
      <c r="A141" s="450"/>
      <c r="B141" s="1258"/>
      <c r="C141" s="586">
        <f t="shared" si="17"/>
        <v>132</v>
      </c>
      <c r="D141" s="764"/>
      <c r="E141" s="850"/>
      <c r="F141" s="522" t="e" cm="1">
        <f t="array" ref="F141">_xlfn.IFS(E141=$R$9,1,E141=$R$10,i.04156h!$E$10,E141=$R$11,i.04156h!$E$11,E141=$R$12,i.04156h!$E$12,E141=$R$13,i.04156h!$E$13,E141=$R$14,i.04156h!$E$14,E141=$R$15,i.04156h!$E$15,E141=$R$16,i.04156h!$E$16,E141=$R$17,i.04156h!$E$17)</f>
        <v>#N/A</v>
      </c>
      <c r="G141" s="522">
        <f t="shared" si="31"/>
        <v>0</v>
      </c>
      <c r="H141" s="850"/>
      <c r="I141" s="850"/>
      <c r="J141" s="847"/>
      <c r="K141" s="416"/>
      <c r="L141" s="416"/>
      <c r="M141" s="416"/>
      <c r="N141" s="416"/>
      <c r="O141" s="416"/>
      <c r="P141" s="416"/>
      <c r="Q141" s="416"/>
      <c r="R141" s="416"/>
      <c r="S141" s="416"/>
      <c r="T141" s="416"/>
      <c r="U141" s="416"/>
      <c r="V141" s="416"/>
      <c r="W141" s="416"/>
      <c r="X141" s="416"/>
      <c r="Y141" s="416"/>
      <c r="Z141" s="416"/>
      <c r="AA141" s="416"/>
      <c r="AB141" s="416"/>
    </row>
    <row r="142" spans="1:28" s="419" customFormat="1" outlineLevel="1" x14ac:dyDescent="0.2">
      <c r="A142" s="450"/>
      <c r="B142" s="1258"/>
      <c r="C142" s="586">
        <f t="shared" si="17"/>
        <v>133</v>
      </c>
      <c r="D142" s="764"/>
      <c r="E142" s="850"/>
      <c r="F142" s="522" t="e" cm="1">
        <f t="array" ref="F142">_xlfn.IFS(E142=$R$9,1,E142=$R$10,i.04156h!$E$10,E142=$R$11,i.04156h!$E$11,E142=$R$12,i.04156h!$E$12,E142=$R$13,i.04156h!$E$13,E142=$R$14,i.04156h!$E$14,E142=$R$15,i.04156h!$E$15,E142=$R$16,i.04156h!$E$16,E142=$R$17,i.04156h!$E$17)</f>
        <v>#N/A</v>
      </c>
      <c r="G142" s="522">
        <f t="shared" si="31"/>
        <v>0</v>
      </c>
      <c r="H142" s="850"/>
      <c r="I142" s="850"/>
      <c r="J142" s="847"/>
      <c r="K142" s="416"/>
      <c r="L142" s="416"/>
      <c r="M142" s="416"/>
      <c r="N142" s="416"/>
      <c r="O142" s="416"/>
      <c r="P142" s="416"/>
      <c r="Q142" s="416"/>
      <c r="R142" s="416"/>
      <c r="S142" s="416"/>
      <c r="T142" s="416"/>
      <c r="U142" s="416"/>
      <c r="V142" s="416"/>
      <c r="W142" s="416"/>
      <c r="X142" s="416"/>
      <c r="Y142" s="416"/>
      <c r="Z142" s="416"/>
      <c r="AA142" s="416"/>
      <c r="AB142" s="416"/>
    </row>
    <row r="143" spans="1:28" s="419" customFormat="1" outlineLevel="1" x14ac:dyDescent="0.2">
      <c r="A143" s="450"/>
      <c r="B143" s="1258"/>
      <c r="C143" s="586">
        <f t="shared" ref="C143:C206" si="32">+C142+1</f>
        <v>134</v>
      </c>
      <c r="D143" s="764"/>
      <c r="E143" s="850"/>
      <c r="F143" s="522" t="e" cm="1">
        <f t="array" ref="F143">_xlfn.IFS(E143=$R$9,1,E143=$R$10,i.04156h!$E$10,E143=$R$11,i.04156h!$E$11,E143=$R$12,i.04156h!$E$12,E143=$R$13,i.04156h!$E$13,E143=$R$14,i.04156h!$E$14,E143=$R$15,i.04156h!$E$15,E143=$R$16,i.04156h!$E$16,E143=$R$17,i.04156h!$E$17)</f>
        <v>#N/A</v>
      </c>
      <c r="G143" s="522">
        <f t="shared" si="31"/>
        <v>0</v>
      </c>
      <c r="H143" s="850"/>
      <c r="I143" s="850"/>
      <c r="J143" s="847"/>
      <c r="K143" s="416"/>
      <c r="L143" s="416"/>
      <c r="M143" s="416"/>
      <c r="N143" s="416"/>
      <c r="O143" s="416"/>
      <c r="P143" s="416"/>
      <c r="Q143" s="416"/>
      <c r="R143" s="416"/>
      <c r="S143" s="416"/>
      <c r="T143" s="416"/>
      <c r="U143" s="416"/>
      <c r="V143" s="416"/>
      <c r="W143" s="416"/>
      <c r="X143" s="416"/>
      <c r="Y143" s="416"/>
      <c r="Z143" s="416"/>
      <c r="AA143" s="416"/>
      <c r="AB143" s="416"/>
    </row>
    <row r="144" spans="1:28" s="419" customFormat="1" outlineLevel="1" x14ac:dyDescent="0.2">
      <c r="A144" s="450"/>
      <c r="B144" s="1258"/>
      <c r="C144" s="586">
        <f t="shared" si="32"/>
        <v>135</v>
      </c>
      <c r="D144" s="764"/>
      <c r="E144" s="850"/>
      <c r="F144" s="522" t="e" cm="1">
        <f t="array" ref="F144">_xlfn.IFS(E144=$R$9,1,E144=$R$10,i.04156h!$E$10,E144=$R$11,i.04156h!$E$11,E144=$R$12,i.04156h!$E$12,E144=$R$13,i.04156h!$E$13,E144=$R$14,i.04156h!$E$14,E144=$R$15,i.04156h!$E$15,E144=$R$16,i.04156h!$E$16,E144=$R$17,i.04156h!$E$17)</f>
        <v>#N/A</v>
      </c>
      <c r="G144" s="522">
        <f t="shared" si="31"/>
        <v>0</v>
      </c>
      <c r="H144" s="850"/>
      <c r="I144" s="850"/>
      <c r="J144" s="847"/>
      <c r="K144" s="416"/>
      <c r="L144" s="416"/>
      <c r="M144" s="416"/>
      <c r="N144" s="416"/>
      <c r="O144" s="416"/>
      <c r="P144" s="416"/>
      <c r="Q144" s="416"/>
      <c r="R144" s="416"/>
      <c r="S144" s="416"/>
      <c r="T144" s="416"/>
      <c r="U144" s="416"/>
      <c r="V144" s="416"/>
      <c r="W144" s="416"/>
      <c r="X144" s="416"/>
      <c r="Y144" s="416"/>
      <c r="Z144" s="416"/>
      <c r="AA144" s="416"/>
      <c r="AB144" s="416"/>
    </row>
    <row r="145" spans="1:28" s="419" customFormat="1" outlineLevel="1" x14ac:dyDescent="0.2">
      <c r="A145" s="450"/>
      <c r="B145" s="1258"/>
      <c r="C145" s="586">
        <f t="shared" si="32"/>
        <v>136</v>
      </c>
      <c r="D145" s="764"/>
      <c r="E145" s="850"/>
      <c r="F145" s="522" t="e" cm="1">
        <f t="array" ref="F145">_xlfn.IFS(E145=$R$9,1,E145=$R$10,i.04156h!$E$10,E145=$R$11,i.04156h!$E$11,E145=$R$12,i.04156h!$E$12,E145=$R$13,i.04156h!$E$13,E145=$R$14,i.04156h!$E$14,E145=$R$15,i.04156h!$E$15,E145=$R$16,i.04156h!$E$16,E145=$R$17,i.04156h!$E$17)</f>
        <v>#N/A</v>
      </c>
      <c r="G145" s="522">
        <f t="shared" si="31"/>
        <v>0</v>
      </c>
      <c r="H145" s="850"/>
      <c r="I145" s="850"/>
      <c r="J145" s="847"/>
      <c r="K145" s="416"/>
      <c r="L145" s="416"/>
      <c r="M145" s="416"/>
      <c r="N145" s="416"/>
      <c r="O145" s="416"/>
      <c r="P145" s="416"/>
      <c r="Q145" s="416"/>
      <c r="R145" s="416"/>
      <c r="S145" s="416"/>
      <c r="T145" s="416"/>
      <c r="U145" s="416"/>
      <c r="V145" s="416"/>
      <c r="W145" s="416"/>
      <c r="X145" s="416"/>
      <c r="Y145" s="416"/>
      <c r="Z145" s="416"/>
      <c r="AA145" s="416"/>
      <c r="AB145" s="416"/>
    </row>
    <row r="146" spans="1:28" s="419" customFormat="1" outlineLevel="1" x14ac:dyDescent="0.2">
      <c r="A146" s="450"/>
      <c r="B146" s="1258"/>
      <c r="C146" s="586">
        <f t="shared" si="32"/>
        <v>137</v>
      </c>
      <c r="D146" s="764"/>
      <c r="E146" s="850"/>
      <c r="F146" s="522" t="e" cm="1">
        <f t="array" ref="F146">_xlfn.IFS(E146=$R$9,1,E146=$R$10,i.04156h!$E$10,E146=$R$11,i.04156h!$E$11,E146=$R$12,i.04156h!$E$12,E146=$R$13,i.04156h!$E$13,E146=$R$14,i.04156h!$E$14,E146=$R$15,i.04156h!$E$15,E146=$R$16,i.04156h!$E$16,E146=$R$17,i.04156h!$E$17)</f>
        <v>#N/A</v>
      </c>
      <c r="G146" s="522">
        <f t="shared" si="31"/>
        <v>0</v>
      </c>
      <c r="H146" s="850"/>
      <c r="I146" s="850"/>
      <c r="J146" s="847"/>
      <c r="K146" s="416"/>
      <c r="L146" s="416"/>
      <c r="M146" s="416"/>
      <c r="N146" s="416"/>
      <c r="O146" s="416"/>
      <c r="P146" s="416"/>
      <c r="Q146" s="416"/>
      <c r="R146" s="416"/>
      <c r="S146" s="416"/>
      <c r="T146" s="416"/>
      <c r="U146" s="416"/>
      <c r="V146" s="416"/>
      <c r="W146" s="416"/>
      <c r="X146" s="416"/>
      <c r="Y146" s="416"/>
      <c r="Z146" s="416"/>
      <c r="AA146" s="416"/>
      <c r="AB146" s="416"/>
    </row>
    <row r="147" spans="1:28" s="419" customFormat="1" outlineLevel="1" x14ac:dyDescent="0.2">
      <c r="A147" s="450"/>
      <c r="B147" s="1258"/>
      <c r="C147" s="586">
        <f t="shared" si="32"/>
        <v>138</v>
      </c>
      <c r="D147" s="764"/>
      <c r="E147" s="850"/>
      <c r="F147" s="522" t="e" cm="1">
        <f t="array" ref="F147">_xlfn.IFS(E147=$R$9,1,E147=$R$10,i.04156h!$E$10,E147=$R$11,i.04156h!$E$11,E147=$R$12,i.04156h!$E$12,E147=$R$13,i.04156h!$E$13,E147=$R$14,i.04156h!$E$14,E147=$R$15,i.04156h!$E$15,E147=$R$16,i.04156h!$E$16,E147=$R$17,i.04156h!$E$17)</f>
        <v>#N/A</v>
      </c>
      <c r="G147" s="522">
        <f t="shared" si="31"/>
        <v>0</v>
      </c>
      <c r="H147" s="850"/>
      <c r="I147" s="850"/>
      <c r="J147" s="847"/>
      <c r="K147" s="416"/>
      <c r="L147" s="416"/>
      <c r="M147" s="416"/>
      <c r="N147" s="416"/>
      <c r="O147" s="416"/>
      <c r="P147" s="416"/>
      <c r="Q147" s="416"/>
      <c r="R147" s="416"/>
      <c r="S147" s="416"/>
      <c r="T147" s="416"/>
      <c r="U147" s="416"/>
      <c r="V147" s="416"/>
      <c r="W147" s="416"/>
      <c r="X147" s="416"/>
      <c r="Y147" s="416"/>
      <c r="Z147" s="416"/>
      <c r="AA147" s="416"/>
      <c r="AB147" s="416"/>
    </row>
    <row r="148" spans="1:28" s="419" customFormat="1" outlineLevel="1" x14ac:dyDescent="0.2">
      <c r="A148" s="450"/>
      <c r="B148" s="1258"/>
      <c r="C148" s="586">
        <f t="shared" si="32"/>
        <v>139</v>
      </c>
      <c r="D148" s="764"/>
      <c r="E148" s="850"/>
      <c r="F148" s="522" t="e" cm="1">
        <f t="array" ref="F148">_xlfn.IFS(E148=$R$9,1,E148=$R$10,i.04156h!$E$10,E148=$R$11,i.04156h!$E$11,E148=$R$12,i.04156h!$E$12,E148=$R$13,i.04156h!$E$13,E148=$R$14,i.04156h!$E$14,E148=$R$15,i.04156h!$E$15,E148=$R$16,i.04156h!$E$16,E148=$R$17,i.04156h!$E$17)</f>
        <v>#N/A</v>
      </c>
      <c r="G148" s="522">
        <f t="shared" si="31"/>
        <v>0</v>
      </c>
      <c r="H148" s="850"/>
      <c r="I148" s="850"/>
      <c r="J148" s="847"/>
      <c r="K148" s="416"/>
      <c r="L148" s="416"/>
      <c r="M148" s="416"/>
      <c r="N148" s="416"/>
      <c r="O148" s="416"/>
      <c r="P148" s="416"/>
      <c r="Q148" s="416"/>
      <c r="R148" s="416"/>
      <c r="S148" s="416"/>
      <c r="T148" s="416"/>
      <c r="U148" s="416"/>
      <c r="V148" s="416"/>
      <c r="W148" s="416"/>
      <c r="X148" s="416"/>
      <c r="Y148" s="416"/>
      <c r="Z148" s="416"/>
      <c r="AA148" s="416"/>
      <c r="AB148" s="416"/>
    </row>
    <row r="149" spans="1:28" s="419" customFormat="1" outlineLevel="1" x14ac:dyDescent="0.2">
      <c r="A149" s="450"/>
      <c r="B149" s="1258"/>
      <c r="C149" s="586">
        <f t="shared" si="32"/>
        <v>140</v>
      </c>
      <c r="D149" s="764"/>
      <c r="E149" s="850"/>
      <c r="F149" s="522" t="e" cm="1">
        <f t="array" ref="F149">_xlfn.IFS(E149=$R$9,1,E149=$R$10,i.04156h!$E$10,E149=$R$11,i.04156h!$E$11,E149=$R$12,i.04156h!$E$12,E149=$R$13,i.04156h!$E$13,E149=$R$14,i.04156h!$E$14,E149=$R$15,i.04156h!$E$15,E149=$R$16,i.04156h!$E$16,E149=$R$17,i.04156h!$E$17)</f>
        <v>#N/A</v>
      </c>
      <c r="G149" s="522">
        <f t="shared" si="31"/>
        <v>0</v>
      </c>
      <c r="H149" s="850"/>
      <c r="I149" s="850"/>
      <c r="J149" s="847"/>
      <c r="K149" s="416"/>
      <c r="L149" s="416"/>
      <c r="M149" s="416"/>
      <c r="N149" s="416"/>
      <c r="O149" s="416"/>
      <c r="P149" s="416"/>
      <c r="Q149" s="416"/>
      <c r="R149" s="416"/>
      <c r="S149" s="416"/>
      <c r="T149" s="416"/>
      <c r="U149" s="416"/>
      <c r="V149" s="416"/>
      <c r="W149" s="416"/>
      <c r="X149" s="416"/>
      <c r="Y149" s="416"/>
      <c r="Z149" s="416"/>
      <c r="AA149" s="416"/>
      <c r="AB149" s="416"/>
    </row>
    <row r="150" spans="1:28" s="419" customFormat="1" outlineLevel="1" x14ac:dyDescent="0.2">
      <c r="A150" s="450"/>
      <c r="B150" s="1258"/>
      <c r="C150" s="586">
        <f t="shared" si="32"/>
        <v>141</v>
      </c>
      <c r="D150" s="764"/>
      <c r="E150" s="850"/>
      <c r="F150" s="522" t="e" cm="1">
        <f t="array" ref="F150">_xlfn.IFS(E150=$R$9,1,E150=$R$10,i.04156h!$E$10,E150=$R$11,i.04156h!$E$11,E150=$R$12,i.04156h!$E$12,E150=$R$13,i.04156h!$E$13,E150=$R$14,i.04156h!$E$14,E150=$R$15,i.04156h!$E$15,E150=$R$16,i.04156h!$E$16,E150=$R$17,i.04156h!$E$17)</f>
        <v>#N/A</v>
      </c>
      <c r="G150" s="522">
        <f t="shared" si="31"/>
        <v>0</v>
      </c>
      <c r="H150" s="850"/>
      <c r="I150" s="850"/>
      <c r="J150" s="847"/>
      <c r="K150" s="416"/>
      <c r="L150" s="416"/>
      <c r="M150" s="416"/>
      <c r="N150" s="416"/>
      <c r="O150" s="416"/>
      <c r="P150" s="416"/>
      <c r="Q150" s="416"/>
      <c r="R150" s="416"/>
      <c r="S150" s="416"/>
      <c r="T150" s="416"/>
      <c r="U150" s="416"/>
      <c r="V150" s="416"/>
      <c r="W150" s="416"/>
      <c r="X150" s="416"/>
      <c r="Y150" s="416"/>
      <c r="Z150" s="416"/>
      <c r="AA150" s="416"/>
      <c r="AB150" s="416"/>
    </row>
    <row r="151" spans="1:28" s="419" customFormat="1" outlineLevel="1" x14ac:dyDescent="0.2">
      <c r="A151" s="450"/>
      <c r="B151" s="1258"/>
      <c r="C151" s="586">
        <f t="shared" si="32"/>
        <v>142</v>
      </c>
      <c r="D151" s="764"/>
      <c r="E151" s="850"/>
      <c r="F151" s="522" t="e" cm="1">
        <f t="array" ref="F151">_xlfn.IFS(E151=$R$9,1,E151=$R$10,i.04156h!$E$10,E151=$R$11,i.04156h!$E$11,E151=$R$12,i.04156h!$E$12,E151=$R$13,i.04156h!$E$13,E151=$R$14,i.04156h!$E$14,E151=$R$15,i.04156h!$E$15,E151=$R$16,i.04156h!$E$16,E151=$R$17,i.04156h!$E$17)</f>
        <v>#N/A</v>
      </c>
      <c r="G151" s="522">
        <f t="shared" si="31"/>
        <v>0</v>
      </c>
      <c r="H151" s="850"/>
      <c r="I151" s="850"/>
      <c r="J151" s="847"/>
      <c r="K151" s="416"/>
      <c r="L151" s="416"/>
      <c r="M151" s="416"/>
      <c r="N151" s="416"/>
      <c r="O151" s="416"/>
      <c r="P151" s="416"/>
      <c r="Q151" s="416"/>
      <c r="R151" s="416"/>
      <c r="S151" s="416"/>
      <c r="T151" s="416"/>
      <c r="U151" s="416"/>
      <c r="V151" s="416"/>
      <c r="W151" s="416"/>
      <c r="X151" s="416"/>
      <c r="Y151" s="416"/>
      <c r="Z151" s="416"/>
      <c r="AA151" s="416"/>
      <c r="AB151" s="416"/>
    </row>
    <row r="152" spans="1:28" s="419" customFormat="1" outlineLevel="1" x14ac:dyDescent="0.2">
      <c r="A152" s="450"/>
      <c r="B152" s="1258"/>
      <c r="C152" s="586">
        <f t="shared" si="32"/>
        <v>143</v>
      </c>
      <c r="D152" s="764"/>
      <c r="E152" s="850"/>
      <c r="F152" s="522" t="e" cm="1">
        <f t="array" ref="F152">_xlfn.IFS(E152=$R$9,1,E152=$R$10,i.04156h!$E$10,E152=$R$11,i.04156h!$E$11,E152=$R$12,i.04156h!$E$12,E152=$R$13,i.04156h!$E$13,E152=$R$14,i.04156h!$E$14,E152=$R$15,i.04156h!$E$15,E152=$R$16,i.04156h!$E$16,E152=$R$17,i.04156h!$E$17)</f>
        <v>#N/A</v>
      </c>
      <c r="G152" s="522">
        <f t="shared" si="31"/>
        <v>0</v>
      </c>
      <c r="H152" s="850"/>
      <c r="I152" s="850"/>
      <c r="J152" s="847"/>
      <c r="K152" s="416"/>
      <c r="L152" s="416"/>
      <c r="M152" s="416"/>
      <c r="N152" s="416"/>
      <c r="O152" s="416"/>
      <c r="P152" s="416"/>
      <c r="Q152" s="416"/>
      <c r="R152" s="416"/>
      <c r="S152" s="416"/>
      <c r="T152" s="416"/>
      <c r="U152" s="416"/>
      <c r="V152" s="416"/>
      <c r="W152" s="416"/>
      <c r="X152" s="416"/>
      <c r="Y152" s="416"/>
      <c r="Z152" s="416"/>
      <c r="AA152" s="416"/>
      <c r="AB152" s="416"/>
    </row>
    <row r="153" spans="1:28" s="419" customFormat="1" outlineLevel="1" x14ac:dyDescent="0.2">
      <c r="A153" s="450"/>
      <c r="B153" s="1258"/>
      <c r="C153" s="586">
        <f t="shared" si="32"/>
        <v>144</v>
      </c>
      <c r="D153" s="764"/>
      <c r="E153" s="850"/>
      <c r="F153" s="522" t="e" cm="1">
        <f t="array" ref="F153">_xlfn.IFS(E153=$R$9,1,E153=$R$10,i.04156h!$E$10,E153=$R$11,i.04156h!$E$11,E153=$R$12,i.04156h!$E$12,E153=$R$13,i.04156h!$E$13,E153=$R$14,i.04156h!$E$14,E153=$R$15,i.04156h!$E$15,E153=$R$16,i.04156h!$E$16,E153=$R$17,i.04156h!$E$17)</f>
        <v>#N/A</v>
      </c>
      <c r="G153" s="522">
        <f t="shared" si="31"/>
        <v>0</v>
      </c>
      <c r="H153" s="850"/>
      <c r="I153" s="850"/>
      <c r="J153" s="847"/>
      <c r="K153" s="416"/>
      <c r="L153" s="416"/>
      <c r="M153" s="416"/>
      <c r="N153" s="416"/>
      <c r="O153" s="416"/>
      <c r="P153" s="416"/>
      <c r="Q153" s="416"/>
      <c r="R153" s="416"/>
      <c r="S153" s="416"/>
      <c r="T153" s="416"/>
      <c r="U153" s="416"/>
      <c r="V153" s="416"/>
      <c r="W153" s="416"/>
      <c r="X153" s="416"/>
      <c r="Y153" s="416"/>
      <c r="Z153" s="416"/>
      <c r="AA153" s="416"/>
      <c r="AB153" s="416"/>
    </row>
    <row r="154" spans="1:28" s="419" customFormat="1" outlineLevel="1" x14ac:dyDescent="0.2">
      <c r="A154" s="450"/>
      <c r="B154" s="1258"/>
      <c r="C154" s="586">
        <f t="shared" si="32"/>
        <v>145</v>
      </c>
      <c r="D154" s="764"/>
      <c r="E154" s="850"/>
      <c r="F154" s="522" t="e" cm="1">
        <f t="array" ref="F154">_xlfn.IFS(E154=$R$9,1,E154=$R$10,i.04156h!$E$10,E154=$R$11,i.04156h!$E$11,E154=$R$12,i.04156h!$E$12,E154=$R$13,i.04156h!$E$13,E154=$R$14,i.04156h!$E$14,E154=$R$15,i.04156h!$E$15,E154=$R$16,i.04156h!$E$16,E154=$R$17,i.04156h!$E$17)</f>
        <v>#N/A</v>
      </c>
      <c r="G154" s="522">
        <f t="shared" si="31"/>
        <v>0</v>
      </c>
      <c r="H154" s="850"/>
      <c r="I154" s="850"/>
      <c r="J154" s="847"/>
      <c r="K154" s="416"/>
      <c r="L154" s="416"/>
      <c r="M154" s="416"/>
      <c r="N154" s="416"/>
      <c r="O154" s="416"/>
      <c r="P154" s="416"/>
      <c r="Q154" s="416"/>
      <c r="R154" s="416"/>
      <c r="S154" s="416"/>
      <c r="T154" s="416"/>
      <c r="U154" s="416"/>
      <c r="V154" s="416"/>
      <c r="W154" s="416"/>
      <c r="X154" s="416"/>
      <c r="Y154" s="416"/>
      <c r="Z154" s="416"/>
      <c r="AA154" s="416"/>
      <c r="AB154" s="416"/>
    </row>
    <row r="155" spans="1:28" s="419" customFormat="1" outlineLevel="1" x14ac:dyDescent="0.2">
      <c r="A155" s="450"/>
      <c r="B155" s="1258"/>
      <c r="C155" s="586">
        <f t="shared" si="32"/>
        <v>146</v>
      </c>
      <c r="D155" s="764"/>
      <c r="E155" s="850"/>
      <c r="F155" s="522" t="e" cm="1">
        <f t="array" ref="F155">_xlfn.IFS(E155=$R$9,1,E155=$R$10,i.04156h!$E$10,E155=$R$11,i.04156h!$E$11,E155=$R$12,i.04156h!$E$12,E155=$R$13,i.04156h!$E$13,E155=$R$14,i.04156h!$E$14,E155=$R$15,i.04156h!$E$15,E155=$R$16,i.04156h!$E$16,E155=$R$17,i.04156h!$E$17)</f>
        <v>#N/A</v>
      </c>
      <c r="G155" s="522">
        <f t="shared" si="31"/>
        <v>0</v>
      </c>
      <c r="H155" s="850"/>
      <c r="I155" s="850"/>
      <c r="J155" s="847"/>
      <c r="K155" s="416"/>
      <c r="L155" s="416"/>
      <c r="M155" s="416"/>
      <c r="N155" s="416"/>
      <c r="O155" s="416"/>
      <c r="P155" s="416"/>
      <c r="Q155" s="416"/>
      <c r="R155" s="416"/>
      <c r="S155" s="416"/>
      <c r="T155" s="416"/>
      <c r="U155" s="416"/>
      <c r="V155" s="416"/>
      <c r="W155" s="416"/>
      <c r="X155" s="416"/>
      <c r="Y155" s="416"/>
      <c r="Z155" s="416"/>
      <c r="AA155" s="416"/>
      <c r="AB155" s="416"/>
    </row>
    <row r="156" spans="1:28" s="419" customFormat="1" outlineLevel="1" x14ac:dyDescent="0.2">
      <c r="A156" s="450"/>
      <c r="B156" s="1258"/>
      <c r="C156" s="586">
        <f t="shared" si="32"/>
        <v>147</v>
      </c>
      <c r="D156" s="764"/>
      <c r="E156" s="850"/>
      <c r="F156" s="522" t="e" cm="1">
        <f t="array" ref="F156">_xlfn.IFS(E156=$R$9,1,E156=$R$10,i.04156h!$E$10,E156=$R$11,i.04156h!$E$11,E156=$R$12,i.04156h!$E$12,E156=$R$13,i.04156h!$E$13,E156=$R$14,i.04156h!$E$14,E156=$R$15,i.04156h!$E$15,E156=$R$16,i.04156h!$E$16,E156=$R$17,i.04156h!$E$17)</f>
        <v>#N/A</v>
      </c>
      <c r="G156" s="522">
        <f t="shared" si="31"/>
        <v>0</v>
      </c>
      <c r="H156" s="850"/>
      <c r="I156" s="850"/>
      <c r="J156" s="847"/>
      <c r="K156" s="416"/>
      <c r="L156" s="416"/>
      <c r="M156" s="416"/>
      <c r="N156" s="416"/>
      <c r="O156" s="416"/>
      <c r="P156" s="416"/>
      <c r="Q156" s="416"/>
      <c r="R156" s="416"/>
      <c r="S156" s="416"/>
      <c r="T156" s="416"/>
      <c r="U156" s="416"/>
      <c r="V156" s="416"/>
      <c r="W156" s="416"/>
      <c r="X156" s="416"/>
      <c r="Y156" s="416"/>
      <c r="Z156" s="416"/>
      <c r="AA156" s="416"/>
      <c r="AB156" s="416"/>
    </row>
    <row r="157" spans="1:28" s="419" customFormat="1" outlineLevel="1" x14ac:dyDescent="0.2">
      <c r="A157" s="450"/>
      <c r="B157" s="1258"/>
      <c r="C157" s="586">
        <f t="shared" si="32"/>
        <v>148</v>
      </c>
      <c r="D157" s="764"/>
      <c r="E157" s="850"/>
      <c r="F157" s="522" t="e" cm="1">
        <f t="array" ref="F157">_xlfn.IFS(E157=$R$9,1,E157=$R$10,i.04156h!$E$10,E157=$R$11,i.04156h!$E$11,E157=$R$12,i.04156h!$E$12,E157=$R$13,i.04156h!$E$13,E157=$R$14,i.04156h!$E$14,E157=$R$15,i.04156h!$E$15,E157=$R$16,i.04156h!$E$16,E157=$R$17,i.04156h!$E$17)</f>
        <v>#N/A</v>
      </c>
      <c r="G157" s="522">
        <f t="shared" si="31"/>
        <v>0</v>
      </c>
      <c r="H157" s="850"/>
      <c r="I157" s="850"/>
      <c r="J157" s="847"/>
      <c r="K157" s="416"/>
      <c r="L157" s="416"/>
      <c r="M157" s="416"/>
      <c r="N157" s="416"/>
      <c r="O157" s="416"/>
      <c r="P157" s="416"/>
      <c r="Q157" s="416"/>
      <c r="R157" s="416"/>
      <c r="S157" s="416"/>
      <c r="T157" s="416"/>
      <c r="U157" s="416"/>
      <c r="V157" s="416"/>
      <c r="W157" s="416"/>
      <c r="X157" s="416"/>
      <c r="Y157" s="416"/>
      <c r="Z157" s="416"/>
      <c r="AA157" s="416"/>
      <c r="AB157" s="416"/>
    </row>
    <row r="158" spans="1:28" s="419" customFormat="1" outlineLevel="1" x14ac:dyDescent="0.2">
      <c r="A158" s="450"/>
      <c r="B158" s="1258"/>
      <c r="C158" s="586">
        <f t="shared" si="32"/>
        <v>149</v>
      </c>
      <c r="D158" s="764"/>
      <c r="E158" s="850"/>
      <c r="F158" s="522" t="e" cm="1">
        <f t="array" ref="F158">_xlfn.IFS(E158=$R$9,1,E158=$R$10,i.04156h!$E$10,E158=$R$11,i.04156h!$E$11,E158=$R$12,i.04156h!$E$12,E158=$R$13,i.04156h!$E$13,E158=$R$14,i.04156h!$E$14,E158=$R$15,i.04156h!$E$15,E158=$R$16,i.04156h!$E$16,E158=$R$17,i.04156h!$E$17)</f>
        <v>#N/A</v>
      </c>
      <c r="G158" s="522">
        <f t="shared" si="31"/>
        <v>0</v>
      </c>
      <c r="H158" s="850"/>
      <c r="I158" s="850"/>
      <c r="J158" s="847"/>
      <c r="K158" s="416"/>
      <c r="L158" s="416"/>
      <c r="M158" s="416"/>
      <c r="N158" s="416"/>
      <c r="O158" s="416"/>
      <c r="P158" s="416"/>
      <c r="Q158" s="416"/>
      <c r="R158" s="416"/>
      <c r="S158" s="416"/>
      <c r="T158" s="416"/>
      <c r="U158" s="416"/>
      <c r="V158" s="416"/>
      <c r="W158" s="416"/>
      <c r="X158" s="416"/>
      <c r="Y158" s="416"/>
      <c r="Z158" s="416"/>
      <c r="AA158" s="416"/>
      <c r="AB158" s="416"/>
    </row>
    <row r="159" spans="1:28" s="419" customFormat="1" outlineLevel="1" x14ac:dyDescent="0.2">
      <c r="A159" s="450"/>
      <c r="B159" s="1258"/>
      <c r="C159" s="586">
        <f t="shared" si="32"/>
        <v>150</v>
      </c>
      <c r="D159" s="764"/>
      <c r="E159" s="850"/>
      <c r="F159" s="522" t="e" cm="1">
        <f t="array" ref="F159">_xlfn.IFS(E159=$R$9,1,E159=$R$10,i.04156h!$E$10,E159=$R$11,i.04156h!$E$11,E159=$R$12,i.04156h!$E$12,E159=$R$13,i.04156h!$E$13,E159=$R$14,i.04156h!$E$14,E159=$R$15,i.04156h!$E$15,E159=$R$16,i.04156h!$E$16,E159=$R$17,i.04156h!$E$17)</f>
        <v>#N/A</v>
      </c>
      <c r="G159" s="522">
        <f t="shared" si="31"/>
        <v>0</v>
      </c>
      <c r="H159" s="850"/>
      <c r="I159" s="850"/>
      <c r="J159" s="847"/>
      <c r="K159" s="416"/>
      <c r="L159" s="416"/>
      <c r="M159" s="416"/>
      <c r="N159" s="416"/>
      <c r="O159" s="416"/>
      <c r="P159" s="416"/>
      <c r="Q159" s="416"/>
      <c r="R159" s="416"/>
      <c r="S159" s="416"/>
      <c r="T159" s="416"/>
      <c r="U159" s="416"/>
      <c r="V159" s="416"/>
      <c r="W159" s="416"/>
      <c r="X159" s="416"/>
      <c r="Y159" s="416"/>
      <c r="Z159" s="416"/>
      <c r="AA159" s="416"/>
      <c r="AB159" s="416"/>
    </row>
    <row r="160" spans="1:28" s="419" customFormat="1" outlineLevel="1" x14ac:dyDescent="0.2">
      <c r="A160" s="450"/>
      <c r="B160" s="1258"/>
      <c r="C160" s="586">
        <f t="shared" si="32"/>
        <v>151</v>
      </c>
      <c r="D160" s="764"/>
      <c r="E160" s="850"/>
      <c r="F160" s="522" t="e" cm="1">
        <f t="array" ref="F160">_xlfn.IFS(E160=$R$9,1,E160=$R$10,i.04156h!$E$10,E160=$R$11,i.04156h!$E$11,E160=$R$12,i.04156h!$E$12,E160=$R$13,i.04156h!$E$13,E160=$R$14,i.04156h!$E$14,E160=$R$15,i.04156h!$E$15,E160=$R$16,i.04156h!$E$16,E160=$R$17,i.04156h!$E$17)</f>
        <v>#N/A</v>
      </c>
      <c r="G160" s="522">
        <f t="shared" si="31"/>
        <v>0</v>
      </c>
      <c r="H160" s="850"/>
      <c r="I160" s="850"/>
      <c r="J160" s="847"/>
      <c r="K160" s="416"/>
      <c r="L160" s="416"/>
      <c r="M160" s="416"/>
      <c r="N160" s="416"/>
      <c r="O160" s="416"/>
      <c r="P160" s="416"/>
      <c r="Q160" s="416"/>
      <c r="R160" s="416"/>
      <c r="S160" s="416"/>
      <c r="T160" s="416"/>
      <c r="U160" s="416"/>
      <c r="V160" s="416"/>
      <c r="W160" s="416"/>
      <c r="X160" s="416"/>
      <c r="Y160" s="416"/>
      <c r="Z160" s="416"/>
      <c r="AA160" s="416"/>
      <c r="AB160" s="416"/>
    </row>
    <row r="161" spans="1:28" s="419" customFormat="1" outlineLevel="1" x14ac:dyDescent="0.2">
      <c r="A161" s="450"/>
      <c r="B161" s="1258"/>
      <c r="C161" s="586">
        <f t="shared" si="32"/>
        <v>152</v>
      </c>
      <c r="D161" s="764"/>
      <c r="E161" s="850"/>
      <c r="F161" s="522" t="e" cm="1">
        <f t="array" ref="F161">_xlfn.IFS(E161=$R$9,1,E161=$R$10,i.04156h!$E$10,E161=$R$11,i.04156h!$E$11,E161=$R$12,i.04156h!$E$12,E161=$R$13,i.04156h!$E$13,E161=$R$14,i.04156h!$E$14,E161=$R$15,i.04156h!$E$15,E161=$R$16,i.04156h!$E$16,E161=$R$17,i.04156h!$E$17)</f>
        <v>#N/A</v>
      </c>
      <c r="G161" s="522">
        <f t="shared" si="31"/>
        <v>0</v>
      </c>
      <c r="H161" s="850"/>
      <c r="I161" s="850"/>
      <c r="J161" s="847"/>
      <c r="K161" s="416"/>
      <c r="L161" s="416"/>
      <c r="M161" s="416"/>
      <c r="N161" s="416"/>
      <c r="O161" s="416"/>
      <c r="P161" s="416"/>
      <c r="Q161" s="416"/>
      <c r="R161" s="416"/>
      <c r="S161" s="416"/>
      <c r="T161" s="416"/>
      <c r="U161" s="416"/>
      <c r="V161" s="416"/>
      <c r="W161" s="416"/>
      <c r="X161" s="416"/>
      <c r="Y161" s="416"/>
      <c r="Z161" s="416"/>
      <c r="AA161" s="416"/>
      <c r="AB161" s="416"/>
    </row>
    <row r="162" spans="1:28" s="419" customFormat="1" outlineLevel="1" x14ac:dyDescent="0.2">
      <c r="A162" s="450"/>
      <c r="B162" s="1258"/>
      <c r="C162" s="586">
        <f t="shared" si="32"/>
        <v>153</v>
      </c>
      <c r="D162" s="764"/>
      <c r="E162" s="850"/>
      <c r="F162" s="522" t="e" cm="1">
        <f t="array" ref="F162">_xlfn.IFS(E162=$R$9,1,E162=$R$10,i.04156h!$E$10,E162=$R$11,i.04156h!$E$11,E162=$R$12,i.04156h!$E$12,E162=$R$13,i.04156h!$E$13,E162=$R$14,i.04156h!$E$14,E162=$R$15,i.04156h!$E$15,E162=$R$16,i.04156h!$E$16,E162=$R$17,i.04156h!$E$17)</f>
        <v>#N/A</v>
      </c>
      <c r="G162" s="522">
        <f t="shared" si="31"/>
        <v>0</v>
      </c>
      <c r="H162" s="850"/>
      <c r="I162" s="850"/>
      <c r="J162" s="847"/>
      <c r="K162" s="416"/>
      <c r="L162" s="416"/>
      <c r="M162" s="416"/>
      <c r="N162" s="416"/>
      <c r="O162" s="416"/>
      <c r="P162" s="416"/>
      <c r="Q162" s="416"/>
      <c r="R162" s="416"/>
      <c r="S162" s="416"/>
      <c r="T162" s="416"/>
      <c r="U162" s="416"/>
      <c r="V162" s="416"/>
      <c r="W162" s="416"/>
      <c r="X162" s="416"/>
      <c r="Y162" s="416"/>
      <c r="Z162" s="416"/>
      <c r="AA162" s="416"/>
      <c r="AB162" s="416"/>
    </row>
    <row r="163" spans="1:28" s="419" customFormat="1" outlineLevel="1" x14ac:dyDescent="0.2">
      <c r="A163" s="450"/>
      <c r="B163" s="1258"/>
      <c r="C163" s="586">
        <f t="shared" si="32"/>
        <v>154</v>
      </c>
      <c r="D163" s="764"/>
      <c r="E163" s="850"/>
      <c r="F163" s="522" t="e" cm="1">
        <f t="array" ref="F163">_xlfn.IFS(E163=$R$9,1,E163=$R$10,i.04156h!$E$10,E163=$R$11,i.04156h!$E$11,E163=$R$12,i.04156h!$E$12,E163=$R$13,i.04156h!$E$13,E163=$R$14,i.04156h!$E$14,E163=$R$15,i.04156h!$E$15,E163=$R$16,i.04156h!$E$16,E163=$R$17,i.04156h!$E$17)</f>
        <v>#N/A</v>
      </c>
      <c r="G163" s="522">
        <f t="shared" si="31"/>
        <v>0</v>
      </c>
      <c r="H163" s="850"/>
      <c r="I163" s="850"/>
      <c r="J163" s="847"/>
      <c r="K163" s="416"/>
      <c r="L163" s="416"/>
      <c r="M163" s="416"/>
      <c r="N163" s="416"/>
      <c r="O163" s="416"/>
      <c r="P163" s="416"/>
      <c r="Q163" s="416"/>
      <c r="R163" s="416"/>
      <c r="S163" s="416"/>
      <c r="T163" s="416"/>
      <c r="U163" s="416"/>
      <c r="V163" s="416"/>
      <c r="W163" s="416"/>
      <c r="X163" s="416"/>
      <c r="Y163" s="416"/>
      <c r="Z163" s="416"/>
      <c r="AA163" s="416"/>
      <c r="AB163" s="416"/>
    </row>
    <row r="164" spans="1:28" s="419" customFormat="1" outlineLevel="1" x14ac:dyDescent="0.2">
      <c r="A164" s="450"/>
      <c r="B164" s="1258"/>
      <c r="C164" s="586">
        <f t="shared" si="32"/>
        <v>155</v>
      </c>
      <c r="D164" s="764"/>
      <c r="E164" s="850"/>
      <c r="F164" s="522" t="e" cm="1">
        <f t="array" ref="F164">_xlfn.IFS(E164=$R$9,1,E164=$R$10,i.04156h!$E$10,E164=$R$11,i.04156h!$E$11,E164=$R$12,i.04156h!$E$12,E164=$R$13,i.04156h!$E$13,E164=$R$14,i.04156h!$E$14,E164=$R$15,i.04156h!$E$15,E164=$R$16,i.04156h!$E$16,E164=$R$17,i.04156h!$E$17)</f>
        <v>#N/A</v>
      </c>
      <c r="G164" s="522">
        <f t="shared" si="31"/>
        <v>0</v>
      </c>
      <c r="H164" s="850"/>
      <c r="I164" s="850"/>
      <c r="J164" s="847"/>
      <c r="K164" s="416"/>
      <c r="L164" s="416"/>
      <c r="M164" s="416"/>
      <c r="N164" s="416"/>
      <c r="O164" s="416"/>
      <c r="P164" s="416"/>
      <c r="Q164" s="416"/>
      <c r="R164" s="416"/>
      <c r="S164" s="416"/>
      <c r="T164" s="416"/>
      <c r="U164" s="416"/>
      <c r="V164" s="416"/>
      <c r="W164" s="416"/>
      <c r="X164" s="416"/>
      <c r="Y164" s="416"/>
      <c r="Z164" s="416"/>
      <c r="AA164" s="416"/>
      <c r="AB164" s="416"/>
    </row>
    <row r="165" spans="1:28" s="419" customFormat="1" outlineLevel="1" x14ac:dyDescent="0.2">
      <c r="A165" s="450"/>
      <c r="B165" s="1258"/>
      <c r="C165" s="586">
        <f t="shared" si="32"/>
        <v>156</v>
      </c>
      <c r="D165" s="764"/>
      <c r="E165" s="850"/>
      <c r="F165" s="522" t="e" cm="1">
        <f t="array" ref="F165">_xlfn.IFS(E165=$R$9,1,E165=$R$10,i.04156h!$E$10,E165=$R$11,i.04156h!$E$11,E165=$R$12,i.04156h!$E$12,E165=$R$13,i.04156h!$E$13,E165=$R$14,i.04156h!$E$14,E165=$R$15,i.04156h!$E$15,E165=$R$16,i.04156h!$E$16,E165=$R$17,i.04156h!$E$17)</f>
        <v>#N/A</v>
      </c>
      <c r="G165" s="522">
        <f t="shared" si="31"/>
        <v>0</v>
      </c>
      <c r="H165" s="850"/>
      <c r="I165" s="850"/>
      <c r="J165" s="847"/>
      <c r="K165" s="416"/>
      <c r="L165" s="416"/>
      <c r="M165" s="416"/>
      <c r="N165" s="416"/>
      <c r="O165" s="416"/>
      <c r="P165" s="416"/>
      <c r="Q165" s="416"/>
      <c r="R165" s="416"/>
      <c r="S165" s="416"/>
      <c r="T165" s="416"/>
      <c r="U165" s="416"/>
      <c r="V165" s="416"/>
      <c r="W165" s="416"/>
      <c r="X165" s="416"/>
      <c r="Y165" s="416"/>
      <c r="Z165" s="416"/>
      <c r="AA165" s="416"/>
      <c r="AB165" s="416"/>
    </row>
    <row r="166" spans="1:28" s="419" customFormat="1" outlineLevel="1" x14ac:dyDescent="0.2">
      <c r="A166" s="450"/>
      <c r="B166" s="1258"/>
      <c r="C166" s="586">
        <f t="shared" si="32"/>
        <v>157</v>
      </c>
      <c r="D166" s="764"/>
      <c r="E166" s="850"/>
      <c r="F166" s="522" t="e" cm="1">
        <f t="array" ref="F166">_xlfn.IFS(E166=$R$9,1,E166=$R$10,i.04156h!$E$10,E166=$R$11,i.04156h!$E$11,E166=$R$12,i.04156h!$E$12,E166=$R$13,i.04156h!$E$13,E166=$R$14,i.04156h!$E$14,E166=$R$15,i.04156h!$E$15,E166=$R$16,i.04156h!$E$16,E166=$R$17,i.04156h!$E$17)</f>
        <v>#N/A</v>
      </c>
      <c r="G166" s="522">
        <f t="shared" si="31"/>
        <v>0</v>
      </c>
      <c r="H166" s="850"/>
      <c r="I166" s="850"/>
      <c r="J166" s="847"/>
      <c r="K166" s="416"/>
      <c r="L166" s="416"/>
      <c r="M166" s="416"/>
      <c r="N166" s="416"/>
      <c r="O166" s="416"/>
      <c r="P166" s="416"/>
      <c r="Q166" s="416"/>
      <c r="R166" s="416"/>
      <c r="S166" s="416"/>
      <c r="T166" s="416"/>
      <c r="U166" s="416"/>
      <c r="V166" s="416"/>
      <c r="W166" s="416"/>
      <c r="X166" s="416"/>
      <c r="Y166" s="416"/>
      <c r="Z166" s="416"/>
      <c r="AA166" s="416"/>
      <c r="AB166" s="416"/>
    </row>
    <row r="167" spans="1:28" s="419" customFormat="1" outlineLevel="1" x14ac:dyDescent="0.2">
      <c r="A167" s="450"/>
      <c r="B167" s="1258"/>
      <c r="C167" s="586">
        <f t="shared" si="32"/>
        <v>158</v>
      </c>
      <c r="D167" s="764"/>
      <c r="E167" s="850"/>
      <c r="F167" s="522" t="e" cm="1">
        <f t="array" ref="F167">_xlfn.IFS(E167=$R$9,1,E167=$R$10,i.04156h!$E$10,E167=$R$11,i.04156h!$E$11,E167=$R$12,i.04156h!$E$12,E167=$R$13,i.04156h!$E$13,E167=$R$14,i.04156h!$E$14,E167=$R$15,i.04156h!$E$15,E167=$R$16,i.04156h!$E$16,E167=$R$17,i.04156h!$E$17)</f>
        <v>#N/A</v>
      </c>
      <c r="G167" s="522">
        <f t="shared" si="31"/>
        <v>0</v>
      </c>
      <c r="H167" s="850"/>
      <c r="I167" s="850"/>
      <c r="J167" s="847"/>
      <c r="K167" s="416"/>
      <c r="L167" s="416"/>
      <c r="M167" s="416"/>
      <c r="N167" s="416"/>
      <c r="O167" s="416"/>
      <c r="P167" s="416"/>
      <c r="Q167" s="416"/>
      <c r="R167" s="416"/>
      <c r="S167" s="416"/>
      <c r="T167" s="416"/>
      <c r="U167" s="416"/>
      <c r="V167" s="416"/>
      <c r="W167" s="416"/>
      <c r="X167" s="416"/>
      <c r="Y167" s="416"/>
      <c r="Z167" s="416"/>
      <c r="AA167" s="416"/>
      <c r="AB167" s="416"/>
    </row>
    <row r="168" spans="1:28" s="419" customFormat="1" outlineLevel="1" x14ac:dyDescent="0.2">
      <c r="A168" s="450"/>
      <c r="B168" s="1258"/>
      <c r="C168" s="586">
        <f t="shared" si="32"/>
        <v>159</v>
      </c>
      <c r="D168" s="764"/>
      <c r="E168" s="850"/>
      <c r="F168" s="522" t="e" cm="1">
        <f t="array" ref="F168">_xlfn.IFS(E168=$R$9,1,E168=$R$10,i.04156h!$E$10,E168=$R$11,i.04156h!$E$11,E168=$R$12,i.04156h!$E$12,E168=$R$13,i.04156h!$E$13,E168=$R$14,i.04156h!$E$14,E168=$R$15,i.04156h!$E$15,E168=$R$16,i.04156h!$E$16,E168=$R$17,i.04156h!$E$17)</f>
        <v>#N/A</v>
      </c>
      <c r="G168" s="522">
        <f t="shared" si="31"/>
        <v>0</v>
      </c>
      <c r="H168" s="850"/>
      <c r="I168" s="850"/>
      <c r="J168" s="847"/>
      <c r="K168" s="416"/>
      <c r="L168" s="416"/>
      <c r="M168" s="416"/>
      <c r="N168" s="416"/>
      <c r="O168" s="416"/>
      <c r="P168" s="416"/>
      <c r="Q168" s="416"/>
      <c r="R168" s="416"/>
      <c r="S168" s="416"/>
      <c r="T168" s="416"/>
      <c r="U168" s="416"/>
      <c r="V168" s="416"/>
      <c r="W168" s="416"/>
      <c r="X168" s="416"/>
      <c r="Y168" s="416"/>
      <c r="Z168" s="416"/>
      <c r="AA168" s="416"/>
      <c r="AB168" s="416"/>
    </row>
    <row r="169" spans="1:28" s="419" customFormat="1" outlineLevel="1" x14ac:dyDescent="0.2">
      <c r="A169" s="450"/>
      <c r="B169" s="1258"/>
      <c r="C169" s="586">
        <f t="shared" si="32"/>
        <v>160</v>
      </c>
      <c r="D169" s="764"/>
      <c r="E169" s="850"/>
      <c r="F169" s="522" t="e" cm="1">
        <f t="array" ref="F169">_xlfn.IFS(E169=$R$9,1,E169=$R$10,i.04156h!$E$10,E169=$R$11,i.04156h!$E$11,E169=$R$12,i.04156h!$E$12,E169=$R$13,i.04156h!$E$13,E169=$R$14,i.04156h!$E$14,E169=$R$15,i.04156h!$E$15,E169=$R$16,i.04156h!$E$16,E169=$R$17,i.04156h!$E$17)</f>
        <v>#N/A</v>
      </c>
      <c r="G169" s="522">
        <f t="shared" si="31"/>
        <v>0</v>
      </c>
      <c r="H169" s="850"/>
      <c r="I169" s="850"/>
      <c r="J169" s="847"/>
      <c r="K169" s="416"/>
      <c r="L169" s="416"/>
      <c r="M169" s="416"/>
      <c r="N169" s="416"/>
      <c r="O169" s="416"/>
      <c r="P169" s="416"/>
      <c r="Q169" s="416"/>
      <c r="R169" s="416"/>
      <c r="S169" s="416"/>
      <c r="T169" s="416"/>
      <c r="U169" s="416"/>
      <c r="V169" s="416"/>
      <c r="W169" s="416"/>
      <c r="X169" s="416"/>
      <c r="Y169" s="416"/>
      <c r="Z169" s="416"/>
      <c r="AA169" s="416"/>
      <c r="AB169" s="416"/>
    </row>
    <row r="170" spans="1:28" s="419" customFormat="1" outlineLevel="1" x14ac:dyDescent="0.2">
      <c r="A170" s="450"/>
      <c r="B170" s="1258"/>
      <c r="C170" s="586">
        <f t="shared" si="32"/>
        <v>161</v>
      </c>
      <c r="D170" s="764"/>
      <c r="E170" s="850"/>
      <c r="F170" s="522" t="e" cm="1">
        <f t="array" ref="F170">_xlfn.IFS(E170=$R$9,1,E170=$R$10,i.04156h!$E$10,E170=$R$11,i.04156h!$E$11,E170=$R$12,i.04156h!$E$12,E170=$R$13,i.04156h!$E$13,E170=$R$14,i.04156h!$E$14,E170=$R$15,i.04156h!$E$15,E170=$R$16,i.04156h!$E$16,E170=$R$17,i.04156h!$E$17)</f>
        <v>#N/A</v>
      </c>
      <c r="G170" s="522">
        <f t="shared" si="31"/>
        <v>0</v>
      </c>
      <c r="H170" s="850"/>
      <c r="I170" s="850"/>
      <c r="J170" s="847"/>
      <c r="K170" s="416"/>
      <c r="L170" s="416"/>
      <c r="M170" s="416"/>
      <c r="N170" s="416"/>
      <c r="O170" s="416"/>
      <c r="P170" s="416"/>
      <c r="Q170" s="416"/>
      <c r="R170" s="416"/>
      <c r="S170" s="416"/>
      <c r="T170" s="416"/>
      <c r="U170" s="416"/>
      <c r="V170" s="416"/>
      <c r="W170" s="416"/>
      <c r="X170" s="416"/>
      <c r="Y170" s="416"/>
      <c r="Z170" s="416"/>
      <c r="AA170" s="416"/>
      <c r="AB170" s="416"/>
    </row>
    <row r="171" spans="1:28" s="419" customFormat="1" outlineLevel="1" x14ac:dyDescent="0.2">
      <c r="A171" s="450"/>
      <c r="B171" s="1258"/>
      <c r="C171" s="586">
        <f t="shared" si="32"/>
        <v>162</v>
      </c>
      <c r="D171" s="764"/>
      <c r="E171" s="850"/>
      <c r="F171" s="522" t="e" cm="1">
        <f t="array" ref="F171">_xlfn.IFS(E171=$R$9,1,E171=$R$10,i.04156h!$E$10,E171=$R$11,i.04156h!$E$11,E171=$R$12,i.04156h!$E$12,E171=$R$13,i.04156h!$E$13,E171=$R$14,i.04156h!$E$14,E171=$R$15,i.04156h!$E$15,E171=$R$16,i.04156h!$E$16,E171=$R$17,i.04156h!$E$17)</f>
        <v>#N/A</v>
      </c>
      <c r="G171" s="522">
        <f t="shared" si="31"/>
        <v>0</v>
      </c>
      <c r="H171" s="850"/>
      <c r="I171" s="850"/>
      <c r="J171" s="847"/>
      <c r="K171" s="416"/>
      <c r="L171" s="416"/>
      <c r="M171" s="416"/>
      <c r="N171" s="416"/>
      <c r="O171" s="416"/>
      <c r="P171" s="416"/>
      <c r="Q171" s="416"/>
      <c r="R171" s="416"/>
      <c r="S171" s="416"/>
      <c r="T171" s="416"/>
      <c r="U171" s="416"/>
      <c r="V171" s="416"/>
      <c r="W171" s="416"/>
      <c r="X171" s="416"/>
      <c r="Y171" s="416"/>
      <c r="Z171" s="416"/>
      <c r="AA171" s="416"/>
      <c r="AB171" s="416"/>
    </row>
    <row r="172" spans="1:28" s="419" customFormat="1" outlineLevel="1" x14ac:dyDescent="0.2">
      <c r="A172" s="450"/>
      <c r="B172" s="1258"/>
      <c r="C172" s="586">
        <f t="shared" si="32"/>
        <v>163</v>
      </c>
      <c r="D172" s="764"/>
      <c r="E172" s="850"/>
      <c r="F172" s="522" t="e" cm="1">
        <f t="array" ref="F172">_xlfn.IFS(E172=$R$9,1,E172=$R$10,i.04156h!$E$10,E172=$R$11,i.04156h!$E$11,E172=$R$12,i.04156h!$E$12,E172=$R$13,i.04156h!$E$13,E172=$R$14,i.04156h!$E$14,E172=$R$15,i.04156h!$E$15,E172=$R$16,i.04156h!$E$16,E172=$R$17,i.04156h!$E$17)</f>
        <v>#N/A</v>
      </c>
      <c r="G172" s="522">
        <f t="shared" si="31"/>
        <v>0</v>
      </c>
      <c r="H172" s="850"/>
      <c r="I172" s="850"/>
      <c r="J172" s="847"/>
      <c r="K172" s="416"/>
      <c r="L172" s="416"/>
      <c r="M172" s="416"/>
      <c r="N172" s="416"/>
      <c r="O172" s="416"/>
      <c r="P172" s="416"/>
      <c r="Q172" s="416"/>
      <c r="R172" s="416"/>
      <c r="S172" s="416"/>
      <c r="T172" s="416"/>
      <c r="U172" s="416"/>
      <c r="V172" s="416"/>
      <c r="W172" s="416"/>
      <c r="X172" s="416"/>
      <c r="Y172" s="416"/>
      <c r="Z172" s="416"/>
      <c r="AA172" s="416"/>
      <c r="AB172" s="416"/>
    </row>
    <row r="173" spans="1:28" s="419" customFormat="1" outlineLevel="1" x14ac:dyDescent="0.2">
      <c r="A173" s="450"/>
      <c r="B173" s="1258"/>
      <c r="C173" s="586">
        <f t="shared" si="32"/>
        <v>164</v>
      </c>
      <c r="D173" s="764"/>
      <c r="E173" s="850"/>
      <c r="F173" s="522" t="e" cm="1">
        <f t="array" ref="F173">_xlfn.IFS(E173=$R$9,1,E173=$R$10,i.04156h!$E$10,E173=$R$11,i.04156h!$E$11,E173=$R$12,i.04156h!$E$12,E173=$R$13,i.04156h!$E$13,E173=$R$14,i.04156h!$E$14,E173=$R$15,i.04156h!$E$15,E173=$R$16,i.04156h!$E$16,E173=$R$17,i.04156h!$E$17)</f>
        <v>#N/A</v>
      </c>
      <c r="G173" s="522">
        <f t="shared" si="31"/>
        <v>0</v>
      </c>
      <c r="H173" s="850"/>
      <c r="I173" s="850"/>
      <c r="J173" s="847"/>
      <c r="K173" s="416"/>
      <c r="L173" s="416"/>
      <c r="M173" s="416"/>
      <c r="N173" s="416"/>
      <c r="O173" s="416"/>
      <c r="P173" s="416"/>
      <c r="Q173" s="416"/>
      <c r="R173" s="416"/>
      <c r="S173" s="416"/>
      <c r="T173" s="416"/>
      <c r="U173" s="416"/>
      <c r="V173" s="416"/>
      <c r="W173" s="416"/>
      <c r="X173" s="416"/>
      <c r="Y173" s="416"/>
      <c r="Z173" s="416"/>
      <c r="AA173" s="416"/>
      <c r="AB173" s="416"/>
    </row>
    <row r="174" spans="1:28" s="419" customFormat="1" outlineLevel="1" x14ac:dyDescent="0.2">
      <c r="A174" s="450"/>
      <c r="B174" s="1258"/>
      <c r="C174" s="586">
        <f t="shared" si="32"/>
        <v>165</v>
      </c>
      <c r="D174" s="764"/>
      <c r="E174" s="850"/>
      <c r="F174" s="522" t="e" cm="1">
        <f t="array" ref="F174">_xlfn.IFS(E174=$R$9,1,E174=$R$10,i.04156h!$E$10,E174=$R$11,i.04156h!$E$11,E174=$R$12,i.04156h!$E$12,E174=$R$13,i.04156h!$E$13,E174=$R$14,i.04156h!$E$14,E174=$R$15,i.04156h!$E$15,E174=$R$16,i.04156h!$E$16,E174=$R$17,i.04156h!$E$17)</f>
        <v>#N/A</v>
      </c>
      <c r="G174" s="522">
        <f t="shared" si="31"/>
        <v>0</v>
      </c>
      <c r="H174" s="850"/>
      <c r="I174" s="850"/>
      <c r="J174" s="847"/>
      <c r="K174" s="416"/>
      <c r="L174" s="416"/>
      <c r="M174" s="416"/>
      <c r="N174" s="416"/>
      <c r="O174" s="416"/>
      <c r="P174" s="416"/>
      <c r="Q174" s="416"/>
      <c r="R174" s="416"/>
      <c r="S174" s="416"/>
      <c r="T174" s="416"/>
      <c r="U174" s="416"/>
      <c r="V174" s="416"/>
      <c r="W174" s="416"/>
      <c r="X174" s="416"/>
      <c r="Y174" s="416"/>
      <c r="Z174" s="416"/>
      <c r="AA174" s="416"/>
      <c r="AB174" s="416"/>
    </row>
    <row r="175" spans="1:28" s="419" customFormat="1" outlineLevel="1" x14ac:dyDescent="0.2">
      <c r="A175" s="450"/>
      <c r="B175" s="1258"/>
      <c r="C175" s="586">
        <f t="shared" si="32"/>
        <v>166</v>
      </c>
      <c r="D175" s="764"/>
      <c r="E175" s="850"/>
      <c r="F175" s="522" t="e" cm="1">
        <f t="array" ref="F175">_xlfn.IFS(E175=$R$9,1,E175=$R$10,i.04156h!$E$10,E175=$R$11,i.04156h!$E$11,E175=$R$12,i.04156h!$E$12,E175=$R$13,i.04156h!$E$13,E175=$R$14,i.04156h!$E$14,E175=$R$15,i.04156h!$E$15,E175=$R$16,i.04156h!$E$16,E175=$R$17,i.04156h!$E$17)</f>
        <v>#N/A</v>
      </c>
      <c r="G175" s="522">
        <f t="shared" si="31"/>
        <v>0</v>
      </c>
      <c r="H175" s="850"/>
      <c r="I175" s="850"/>
      <c r="J175" s="847"/>
      <c r="K175" s="416"/>
      <c r="L175" s="416"/>
      <c r="M175" s="416"/>
      <c r="N175" s="416"/>
      <c r="O175" s="416"/>
      <c r="P175" s="416"/>
      <c r="Q175" s="416"/>
      <c r="R175" s="416"/>
      <c r="S175" s="416"/>
      <c r="T175" s="416"/>
      <c r="U175" s="416"/>
      <c r="V175" s="416"/>
      <c r="W175" s="416"/>
      <c r="X175" s="416"/>
      <c r="Y175" s="416"/>
      <c r="Z175" s="416"/>
      <c r="AA175" s="416"/>
      <c r="AB175" s="416"/>
    </row>
    <row r="176" spans="1:28" s="419" customFormat="1" outlineLevel="1" x14ac:dyDescent="0.2">
      <c r="A176" s="450"/>
      <c r="B176" s="1258"/>
      <c r="C176" s="586">
        <f t="shared" si="32"/>
        <v>167</v>
      </c>
      <c r="D176" s="764"/>
      <c r="E176" s="850"/>
      <c r="F176" s="522" t="e" cm="1">
        <f t="array" ref="F176">_xlfn.IFS(E176=$R$9,1,E176=$R$10,i.04156h!$E$10,E176=$R$11,i.04156h!$E$11,E176=$R$12,i.04156h!$E$12,E176=$R$13,i.04156h!$E$13,E176=$R$14,i.04156h!$E$14,E176=$R$15,i.04156h!$E$15,E176=$R$16,i.04156h!$E$16,E176=$R$17,i.04156h!$E$17)</f>
        <v>#N/A</v>
      </c>
      <c r="G176" s="522">
        <f t="shared" si="31"/>
        <v>0</v>
      </c>
      <c r="H176" s="850"/>
      <c r="I176" s="850"/>
      <c r="J176" s="847"/>
      <c r="K176" s="416"/>
      <c r="L176" s="416"/>
      <c r="M176" s="416"/>
      <c r="N176" s="416"/>
      <c r="O176" s="416"/>
      <c r="P176" s="416"/>
      <c r="Q176" s="416"/>
      <c r="R176" s="416"/>
      <c r="S176" s="416"/>
      <c r="T176" s="416"/>
      <c r="U176" s="416"/>
      <c r="V176" s="416"/>
      <c r="W176" s="416"/>
      <c r="X176" s="416"/>
      <c r="Y176" s="416"/>
      <c r="Z176" s="416"/>
      <c r="AA176" s="416"/>
      <c r="AB176" s="416"/>
    </row>
    <row r="177" spans="1:28" s="419" customFormat="1" outlineLevel="1" x14ac:dyDescent="0.2">
      <c r="A177" s="450"/>
      <c r="B177" s="1258"/>
      <c r="C177" s="586">
        <f t="shared" si="32"/>
        <v>168</v>
      </c>
      <c r="D177" s="764"/>
      <c r="E177" s="850"/>
      <c r="F177" s="522" t="e" cm="1">
        <f t="array" ref="F177">_xlfn.IFS(E177=$R$9,1,E177=$R$10,i.04156h!$E$10,E177=$R$11,i.04156h!$E$11,E177=$R$12,i.04156h!$E$12,E177=$R$13,i.04156h!$E$13,E177=$R$14,i.04156h!$E$14,E177=$R$15,i.04156h!$E$15,E177=$R$16,i.04156h!$E$16,E177=$R$17,i.04156h!$E$17)</f>
        <v>#N/A</v>
      </c>
      <c r="G177" s="522">
        <f t="shared" si="31"/>
        <v>0</v>
      </c>
      <c r="H177" s="850"/>
      <c r="I177" s="850"/>
      <c r="J177" s="847"/>
      <c r="K177" s="416"/>
      <c r="L177" s="416"/>
      <c r="M177" s="416"/>
      <c r="N177" s="416"/>
      <c r="O177" s="416"/>
      <c r="P177" s="416"/>
      <c r="Q177" s="416"/>
      <c r="R177" s="416"/>
      <c r="S177" s="416"/>
      <c r="T177" s="416"/>
      <c r="U177" s="416"/>
      <c r="V177" s="416"/>
      <c r="W177" s="416"/>
      <c r="X177" s="416"/>
      <c r="Y177" s="416"/>
      <c r="Z177" s="416"/>
      <c r="AA177" s="416"/>
      <c r="AB177" s="416"/>
    </row>
    <row r="178" spans="1:28" s="419" customFormat="1" outlineLevel="1" x14ac:dyDescent="0.2">
      <c r="A178" s="450"/>
      <c r="B178" s="1258"/>
      <c r="C178" s="586">
        <f t="shared" si="32"/>
        <v>169</v>
      </c>
      <c r="D178" s="764"/>
      <c r="E178" s="850"/>
      <c r="F178" s="522" t="e" cm="1">
        <f t="array" ref="F178">_xlfn.IFS(E178=$R$9,1,E178=$R$10,i.04156h!$E$10,E178=$R$11,i.04156h!$E$11,E178=$R$12,i.04156h!$E$12,E178=$R$13,i.04156h!$E$13,E178=$R$14,i.04156h!$E$14,E178=$R$15,i.04156h!$E$15,E178=$R$16,i.04156h!$E$16,E178=$R$17,i.04156h!$E$17)</f>
        <v>#N/A</v>
      </c>
      <c r="G178" s="522">
        <f t="shared" si="31"/>
        <v>0</v>
      </c>
      <c r="H178" s="850"/>
      <c r="I178" s="850"/>
      <c r="J178" s="847"/>
      <c r="K178" s="416"/>
      <c r="L178" s="416"/>
      <c r="M178" s="416"/>
      <c r="N178" s="416"/>
      <c r="O178" s="416"/>
      <c r="P178" s="416"/>
      <c r="Q178" s="416"/>
      <c r="R178" s="416"/>
      <c r="S178" s="416"/>
      <c r="T178" s="416"/>
      <c r="U178" s="416"/>
      <c r="V178" s="416"/>
      <c r="W178" s="416"/>
      <c r="X178" s="416"/>
      <c r="Y178" s="416"/>
      <c r="Z178" s="416"/>
      <c r="AA178" s="416"/>
      <c r="AB178" s="416"/>
    </row>
    <row r="179" spans="1:28" s="419" customFormat="1" outlineLevel="1" x14ac:dyDescent="0.2">
      <c r="A179" s="450"/>
      <c r="B179" s="1258"/>
      <c r="C179" s="586">
        <f t="shared" si="32"/>
        <v>170</v>
      </c>
      <c r="D179" s="764"/>
      <c r="E179" s="850"/>
      <c r="F179" s="522" t="e" cm="1">
        <f t="array" ref="F179">_xlfn.IFS(E179=$R$9,1,E179=$R$10,i.04156h!$E$10,E179=$R$11,i.04156h!$E$11,E179=$R$12,i.04156h!$E$12,E179=$R$13,i.04156h!$E$13,E179=$R$14,i.04156h!$E$14,E179=$R$15,i.04156h!$E$15,E179=$R$16,i.04156h!$E$16,E179=$R$17,i.04156h!$E$17)</f>
        <v>#N/A</v>
      </c>
      <c r="G179" s="522">
        <f t="shared" si="31"/>
        <v>0</v>
      </c>
      <c r="H179" s="850"/>
      <c r="I179" s="850"/>
      <c r="J179" s="847"/>
      <c r="K179" s="416"/>
      <c r="L179" s="416"/>
      <c r="M179" s="416"/>
      <c r="N179" s="416"/>
      <c r="O179" s="416"/>
      <c r="P179" s="416"/>
      <c r="Q179" s="416"/>
      <c r="R179" s="416"/>
      <c r="S179" s="416"/>
      <c r="T179" s="416"/>
      <c r="U179" s="416"/>
      <c r="V179" s="416"/>
      <c r="W179" s="416"/>
      <c r="X179" s="416"/>
      <c r="Y179" s="416"/>
      <c r="Z179" s="416"/>
      <c r="AA179" s="416"/>
      <c r="AB179" s="416"/>
    </row>
    <row r="180" spans="1:28" s="419" customFormat="1" outlineLevel="1" x14ac:dyDescent="0.2">
      <c r="A180" s="450"/>
      <c r="B180" s="1258"/>
      <c r="C180" s="586">
        <f t="shared" si="32"/>
        <v>171</v>
      </c>
      <c r="D180" s="764"/>
      <c r="E180" s="850"/>
      <c r="F180" s="522" t="e" cm="1">
        <f t="array" ref="F180">_xlfn.IFS(E180=$R$9,1,E180=$R$10,i.04156h!$E$10,E180=$R$11,i.04156h!$E$11,E180=$R$12,i.04156h!$E$12,E180=$R$13,i.04156h!$E$13,E180=$R$14,i.04156h!$E$14,E180=$R$15,i.04156h!$E$15,E180=$R$16,i.04156h!$E$16,E180=$R$17,i.04156h!$E$17)</f>
        <v>#N/A</v>
      </c>
      <c r="G180" s="522">
        <f t="shared" si="31"/>
        <v>0</v>
      </c>
      <c r="H180" s="850"/>
      <c r="I180" s="850"/>
      <c r="J180" s="847"/>
      <c r="K180" s="416"/>
      <c r="L180" s="416"/>
      <c r="M180" s="416"/>
      <c r="N180" s="416"/>
      <c r="O180" s="416"/>
      <c r="P180" s="416"/>
      <c r="Q180" s="416"/>
      <c r="R180" s="416"/>
      <c r="S180" s="416"/>
      <c r="T180" s="416"/>
      <c r="U180" s="416"/>
      <c r="V180" s="416"/>
      <c r="W180" s="416"/>
      <c r="X180" s="416"/>
      <c r="Y180" s="416"/>
      <c r="Z180" s="416"/>
      <c r="AA180" s="416"/>
      <c r="AB180" s="416"/>
    </row>
    <row r="181" spans="1:28" s="419" customFormat="1" outlineLevel="1" x14ac:dyDescent="0.2">
      <c r="A181" s="450"/>
      <c r="B181" s="1258"/>
      <c r="C181" s="586">
        <f t="shared" si="32"/>
        <v>172</v>
      </c>
      <c r="D181" s="764"/>
      <c r="E181" s="850"/>
      <c r="F181" s="522" t="e" cm="1">
        <f t="array" ref="F181">_xlfn.IFS(E181=$R$9,1,E181=$R$10,i.04156h!$E$10,E181=$R$11,i.04156h!$E$11,E181=$R$12,i.04156h!$E$12,E181=$R$13,i.04156h!$E$13,E181=$R$14,i.04156h!$E$14,E181=$R$15,i.04156h!$E$15,E181=$R$16,i.04156h!$E$16,E181=$R$17,i.04156h!$E$17)</f>
        <v>#N/A</v>
      </c>
      <c r="G181" s="522">
        <f t="shared" si="31"/>
        <v>0</v>
      </c>
      <c r="H181" s="850"/>
      <c r="I181" s="850"/>
      <c r="J181" s="847"/>
      <c r="K181" s="416"/>
      <c r="L181" s="416"/>
      <c r="M181" s="416"/>
      <c r="N181" s="416"/>
      <c r="O181" s="416"/>
      <c r="P181" s="416"/>
      <c r="Q181" s="416"/>
      <c r="R181" s="416"/>
      <c r="S181" s="416"/>
      <c r="T181" s="416"/>
      <c r="U181" s="416"/>
      <c r="V181" s="416"/>
      <c r="W181" s="416"/>
      <c r="X181" s="416"/>
      <c r="Y181" s="416"/>
      <c r="Z181" s="416"/>
      <c r="AA181" s="416"/>
      <c r="AB181" s="416"/>
    </row>
    <row r="182" spans="1:28" s="419" customFormat="1" outlineLevel="1" x14ac:dyDescent="0.2">
      <c r="A182" s="450"/>
      <c r="B182" s="1258"/>
      <c r="C182" s="586">
        <f t="shared" si="32"/>
        <v>173</v>
      </c>
      <c r="D182" s="764"/>
      <c r="E182" s="850"/>
      <c r="F182" s="522" t="e" cm="1">
        <f t="array" ref="F182">_xlfn.IFS(E182=$R$9,1,E182=$R$10,i.04156h!$E$10,E182=$R$11,i.04156h!$E$11,E182=$R$12,i.04156h!$E$12,E182=$R$13,i.04156h!$E$13,E182=$R$14,i.04156h!$E$14,E182=$R$15,i.04156h!$E$15,E182=$R$16,i.04156h!$E$16,E182=$R$17,i.04156h!$E$17)</f>
        <v>#N/A</v>
      </c>
      <c r="G182" s="522">
        <f t="shared" si="31"/>
        <v>0</v>
      </c>
      <c r="H182" s="850"/>
      <c r="I182" s="850"/>
      <c r="J182" s="847"/>
      <c r="K182" s="416"/>
      <c r="L182" s="416"/>
      <c r="M182" s="416"/>
      <c r="N182" s="416"/>
      <c r="O182" s="416"/>
      <c r="P182" s="416"/>
      <c r="Q182" s="416"/>
      <c r="R182" s="416"/>
      <c r="S182" s="416"/>
      <c r="T182" s="416"/>
      <c r="U182" s="416"/>
      <c r="V182" s="416"/>
      <c r="W182" s="416"/>
      <c r="X182" s="416"/>
      <c r="Y182" s="416"/>
      <c r="Z182" s="416"/>
      <c r="AA182" s="416"/>
      <c r="AB182" s="416"/>
    </row>
    <row r="183" spans="1:28" s="419" customFormat="1" outlineLevel="1" x14ac:dyDescent="0.2">
      <c r="A183" s="450"/>
      <c r="B183" s="1258"/>
      <c r="C183" s="586">
        <f t="shared" si="32"/>
        <v>174</v>
      </c>
      <c r="D183" s="764"/>
      <c r="E183" s="850"/>
      <c r="F183" s="522" t="e" cm="1">
        <f t="array" ref="F183">_xlfn.IFS(E183=$R$9,1,E183=$R$10,i.04156h!$E$10,E183=$R$11,i.04156h!$E$11,E183=$R$12,i.04156h!$E$12,E183=$R$13,i.04156h!$E$13,E183=$R$14,i.04156h!$E$14,E183=$R$15,i.04156h!$E$15,E183=$R$16,i.04156h!$E$16,E183=$R$17,i.04156h!$E$17)</f>
        <v>#N/A</v>
      </c>
      <c r="G183" s="522">
        <f t="shared" si="31"/>
        <v>0</v>
      </c>
      <c r="H183" s="850"/>
      <c r="I183" s="850"/>
      <c r="J183" s="847"/>
      <c r="K183" s="416"/>
      <c r="L183" s="416"/>
      <c r="M183" s="416"/>
      <c r="N183" s="416"/>
      <c r="O183" s="416"/>
      <c r="P183" s="416"/>
      <c r="Q183" s="416"/>
      <c r="R183" s="416"/>
      <c r="S183" s="416"/>
      <c r="T183" s="416"/>
      <c r="U183" s="416"/>
      <c r="V183" s="416"/>
      <c r="W183" s="416"/>
      <c r="X183" s="416"/>
      <c r="Y183" s="416"/>
      <c r="Z183" s="416"/>
      <c r="AA183" s="416"/>
      <c r="AB183" s="416"/>
    </row>
    <row r="184" spans="1:28" s="419" customFormat="1" outlineLevel="1" x14ac:dyDescent="0.2">
      <c r="A184" s="450"/>
      <c r="B184" s="1258"/>
      <c r="C184" s="586">
        <f t="shared" si="32"/>
        <v>175</v>
      </c>
      <c r="D184" s="764"/>
      <c r="E184" s="850"/>
      <c r="F184" s="522" t="e" cm="1">
        <f t="array" ref="F184">_xlfn.IFS(E184=$R$9,1,E184=$R$10,i.04156h!$E$10,E184=$R$11,i.04156h!$E$11,E184=$R$12,i.04156h!$E$12,E184=$R$13,i.04156h!$E$13,E184=$R$14,i.04156h!$E$14,E184=$R$15,i.04156h!$E$15,E184=$R$16,i.04156h!$E$16,E184=$R$17,i.04156h!$E$17)</f>
        <v>#N/A</v>
      </c>
      <c r="G184" s="522">
        <f t="shared" si="31"/>
        <v>0</v>
      </c>
      <c r="H184" s="850"/>
      <c r="I184" s="850"/>
      <c r="J184" s="847"/>
      <c r="K184" s="416"/>
      <c r="L184" s="416"/>
      <c r="M184" s="416"/>
      <c r="N184" s="416"/>
      <c r="O184" s="416"/>
      <c r="P184" s="416"/>
      <c r="Q184" s="416"/>
      <c r="R184" s="416"/>
      <c r="S184" s="416"/>
      <c r="T184" s="416"/>
      <c r="U184" s="416"/>
      <c r="V184" s="416"/>
      <c r="W184" s="416"/>
      <c r="X184" s="416"/>
      <c r="Y184" s="416"/>
      <c r="Z184" s="416"/>
      <c r="AA184" s="416"/>
      <c r="AB184" s="416"/>
    </row>
    <row r="185" spans="1:28" s="419" customFormat="1" outlineLevel="1" x14ac:dyDescent="0.2">
      <c r="A185" s="450"/>
      <c r="B185" s="1258"/>
      <c r="C185" s="586">
        <f t="shared" si="32"/>
        <v>176</v>
      </c>
      <c r="D185" s="764"/>
      <c r="E185" s="850"/>
      <c r="F185" s="522" t="e" cm="1">
        <f t="array" ref="F185">_xlfn.IFS(E185=$R$9,1,E185=$R$10,i.04156h!$E$10,E185=$R$11,i.04156h!$E$11,E185=$R$12,i.04156h!$E$12,E185=$R$13,i.04156h!$E$13,E185=$R$14,i.04156h!$E$14,E185=$R$15,i.04156h!$E$15,E185=$R$16,i.04156h!$E$16,E185=$R$17,i.04156h!$E$17)</f>
        <v>#N/A</v>
      </c>
      <c r="G185" s="522">
        <f t="shared" si="31"/>
        <v>0</v>
      </c>
      <c r="H185" s="850"/>
      <c r="I185" s="850"/>
      <c r="J185" s="847"/>
      <c r="K185" s="416"/>
      <c r="L185" s="416"/>
      <c r="M185" s="416"/>
      <c r="N185" s="416"/>
      <c r="O185" s="416"/>
      <c r="P185" s="416"/>
      <c r="Q185" s="416"/>
      <c r="R185" s="416"/>
      <c r="S185" s="416"/>
      <c r="T185" s="416"/>
      <c r="U185" s="416"/>
      <c r="V185" s="416"/>
      <c r="W185" s="416"/>
      <c r="X185" s="416"/>
      <c r="Y185" s="416"/>
      <c r="Z185" s="416"/>
      <c r="AA185" s="416"/>
      <c r="AB185" s="416"/>
    </row>
    <row r="186" spans="1:28" s="419" customFormat="1" outlineLevel="1" x14ac:dyDescent="0.2">
      <c r="A186" s="450"/>
      <c r="B186" s="1258"/>
      <c r="C186" s="586">
        <f t="shared" si="32"/>
        <v>177</v>
      </c>
      <c r="D186" s="764"/>
      <c r="E186" s="850"/>
      <c r="F186" s="522" t="e" cm="1">
        <f t="array" ref="F186">_xlfn.IFS(E186=$R$9,1,E186=$R$10,i.04156h!$E$10,E186=$R$11,i.04156h!$E$11,E186=$R$12,i.04156h!$E$12,E186=$R$13,i.04156h!$E$13,E186=$R$14,i.04156h!$E$14,E186=$R$15,i.04156h!$E$15,E186=$R$16,i.04156h!$E$16,E186=$R$17,i.04156h!$E$17)</f>
        <v>#N/A</v>
      </c>
      <c r="G186" s="522">
        <f t="shared" si="31"/>
        <v>0</v>
      </c>
      <c r="H186" s="850"/>
      <c r="I186" s="850"/>
      <c r="J186" s="847"/>
      <c r="K186" s="416"/>
      <c r="L186" s="416"/>
      <c r="M186" s="416"/>
      <c r="N186" s="416"/>
      <c r="O186" s="416"/>
      <c r="P186" s="416"/>
      <c r="Q186" s="416"/>
      <c r="R186" s="416"/>
      <c r="S186" s="416"/>
      <c r="T186" s="416"/>
      <c r="U186" s="416"/>
      <c r="V186" s="416"/>
      <c r="W186" s="416"/>
      <c r="X186" s="416"/>
      <c r="Y186" s="416"/>
      <c r="Z186" s="416"/>
      <c r="AA186" s="416"/>
      <c r="AB186" s="416"/>
    </row>
    <row r="187" spans="1:28" s="419" customFormat="1" outlineLevel="1" x14ac:dyDescent="0.2">
      <c r="A187" s="450"/>
      <c r="B187" s="1258"/>
      <c r="C187" s="586">
        <f t="shared" si="32"/>
        <v>178</v>
      </c>
      <c r="D187" s="764"/>
      <c r="E187" s="850"/>
      <c r="F187" s="522" t="e" cm="1">
        <f t="array" ref="F187">_xlfn.IFS(E187=$R$9,1,E187=$R$10,i.04156h!$E$10,E187=$R$11,i.04156h!$E$11,E187=$R$12,i.04156h!$E$12,E187=$R$13,i.04156h!$E$13,E187=$R$14,i.04156h!$E$14,E187=$R$15,i.04156h!$E$15,E187=$R$16,i.04156h!$E$16,E187=$R$17,i.04156h!$E$17)</f>
        <v>#N/A</v>
      </c>
      <c r="G187" s="522">
        <f t="shared" si="31"/>
        <v>0</v>
      </c>
      <c r="H187" s="850"/>
      <c r="I187" s="850"/>
      <c r="J187" s="847"/>
      <c r="K187" s="416"/>
      <c r="L187" s="416"/>
      <c r="M187" s="416"/>
      <c r="N187" s="416"/>
      <c r="O187" s="416"/>
      <c r="P187" s="416"/>
      <c r="Q187" s="416"/>
      <c r="R187" s="416"/>
      <c r="S187" s="416"/>
      <c r="T187" s="416"/>
      <c r="U187" s="416"/>
      <c r="V187" s="416"/>
      <c r="W187" s="416"/>
      <c r="X187" s="416"/>
      <c r="Y187" s="416"/>
      <c r="Z187" s="416"/>
      <c r="AA187" s="416"/>
      <c r="AB187" s="416"/>
    </row>
    <row r="188" spans="1:28" s="419" customFormat="1" outlineLevel="1" x14ac:dyDescent="0.2">
      <c r="A188" s="450"/>
      <c r="B188" s="1258"/>
      <c r="C188" s="586">
        <f t="shared" si="32"/>
        <v>179</v>
      </c>
      <c r="D188" s="764"/>
      <c r="E188" s="850"/>
      <c r="F188" s="522" t="e" cm="1">
        <f t="array" ref="F188">_xlfn.IFS(E188=$R$9,1,E188=$R$10,i.04156h!$E$10,E188=$R$11,i.04156h!$E$11,E188=$R$12,i.04156h!$E$12,E188=$R$13,i.04156h!$E$13,E188=$R$14,i.04156h!$E$14,E188=$R$15,i.04156h!$E$15,E188=$R$16,i.04156h!$E$16,E188=$R$17,i.04156h!$E$17)</f>
        <v>#N/A</v>
      </c>
      <c r="G188" s="522">
        <f t="shared" si="31"/>
        <v>0</v>
      </c>
      <c r="H188" s="850"/>
      <c r="I188" s="850"/>
      <c r="J188" s="847"/>
      <c r="K188" s="416"/>
      <c r="L188" s="416"/>
      <c r="M188" s="416"/>
      <c r="N188" s="416"/>
      <c r="O188" s="416"/>
      <c r="P188" s="416"/>
      <c r="Q188" s="416"/>
      <c r="R188" s="416"/>
      <c r="S188" s="416"/>
      <c r="T188" s="416"/>
      <c r="U188" s="416"/>
      <c r="V188" s="416"/>
      <c r="W188" s="416"/>
      <c r="X188" s="416"/>
      <c r="Y188" s="416"/>
      <c r="Z188" s="416"/>
      <c r="AA188" s="416"/>
      <c r="AB188" s="416"/>
    </row>
    <row r="189" spans="1:28" s="419" customFormat="1" outlineLevel="1" x14ac:dyDescent="0.2">
      <c r="A189" s="450"/>
      <c r="B189" s="1258"/>
      <c r="C189" s="586">
        <f t="shared" si="32"/>
        <v>180</v>
      </c>
      <c r="D189" s="764"/>
      <c r="E189" s="850"/>
      <c r="F189" s="522" t="e" cm="1">
        <f t="array" ref="F189">_xlfn.IFS(E189=$R$9,1,E189=$R$10,i.04156h!$E$10,E189=$R$11,i.04156h!$E$11,E189=$R$12,i.04156h!$E$12,E189=$R$13,i.04156h!$E$13,E189=$R$14,i.04156h!$E$14,E189=$R$15,i.04156h!$E$15,E189=$R$16,i.04156h!$E$16,E189=$R$17,i.04156h!$E$17)</f>
        <v>#N/A</v>
      </c>
      <c r="G189" s="522">
        <f t="shared" si="31"/>
        <v>0</v>
      </c>
      <c r="H189" s="850"/>
      <c r="I189" s="850"/>
      <c r="J189" s="847"/>
      <c r="K189" s="416"/>
      <c r="L189" s="416"/>
      <c r="M189" s="416"/>
      <c r="N189" s="416"/>
      <c r="O189" s="416"/>
      <c r="P189" s="416"/>
      <c r="Q189" s="416"/>
      <c r="R189" s="416"/>
      <c r="S189" s="416"/>
      <c r="T189" s="416"/>
      <c r="U189" s="416"/>
      <c r="V189" s="416"/>
      <c r="W189" s="416"/>
      <c r="X189" s="416"/>
      <c r="Y189" s="416"/>
      <c r="Z189" s="416"/>
      <c r="AA189" s="416"/>
      <c r="AB189" s="416"/>
    </row>
    <row r="190" spans="1:28" s="419" customFormat="1" outlineLevel="1" x14ac:dyDescent="0.2">
      <c r="A190" s="450"/>
      <c r="B190" s="1258"/>
      <c r="C190" s="586">
        <f t="shared" si="32"/>
        <v>181</v>
      </c>
      <c r="D190" s="764"/>
      <c r="E190" s="850"/>
      <c r="F190" s="522" t="e" cm="1">
        <f t="array" ref="F190">_xlfn.IFS(E190=$R$9,1,E190=$R$10,i.04156h!$E$10,E190=$R$11,i.04156h!$E$11,E190=$R$12,i.04156h!$E$12,E190=$R$13,i.04156h!$E$13,E190=$R$14,i.04156h!$E$14,E190=$R$15,i.04156h!$E$15,E190=$R$16,i.04156h!$E$16,E190=$R$17,i.04156h!$E$17)</f>
        <v>#N/A</v>
      </c>
      <c r="G190" s="522">
        <f t="shared" si="31"/>
        <v>0</v>
      </c>
      <c r="H190" s="850"/>
      <c r="I190" s="850"/>
      <c r="J190" s="847"/>
      <c r="K190" s="416"/>
      <c r="L190" s="416"/>
      <c r="M190" s="416"/>
      <c r="N190" s="416"/>
      <c r="O190" s="416"/>
      <c r="P190" s="416"/>
      <c r="Q190" s="416"/>
      <c r="R190" s="416"/>
      <c r="S190" s="416"/>
      <c r="T190" s="416"/>
      <c r="U190" s="416"/>
      <c r="V190" s="416"/>
      <c r="W190" s="416"/>
      <c r="X190" s="416"/>
      <c r="Y190" s="416"/>
      <c r="Z190" s="416"/>
      <c r="AA190" s="416"/>
      <c r="AB190" s="416"/>
    </row>
    <row r="191" spans="1:28" s="419" customFormat="1" outlineLevel="1" x14ac:dyDescent="0.2">
      <c r="A191" s="450"/>
      <c r="B191" s="1258"/>
      <c r="C191" s="586">
        <f t="shared" si="32"/>
        <v>182</v>
      </c>
      <c r="D191" s="764"/>
      <c r="E191" s="850"/>
      <c r="F191" s="522" t="e" cm="1">
        <f t="array" ref="F191">_xlfn.IFS(E191=$R$9,1,E191=$R$10,i.04156h!$E$10,E191=$R$11,i.04156h!$E$11,E191=$R$12,i.04156h!$E$12,E191=$R$13,i.04156h!$E$13,E191=$R$14,i.04156h!$E$14,E191=$R$15,i.04156h!$E$15,E191=$R$16,i.04156h!$E$16,E191=$R$17,i.04156h!$E$17)</f>
        <v>#N/A</v>
      </c>
      <c r="G191" s="522">
        <f t="shared" si="31"/>
        <v>0</v>
      </c>
      <c r="H191" s="850"/>
      <c r="I191" s="850"/>
      <c r="J191" s="847"/>
      <c r="K191" s="416"/>
      <c r="L191" s="416"/>
      <c r="M191" s="416"/>
      <c r="N191" s="416"/>
      <c r="O191" s="416"/>
      <c r="P191" s="416"/>
      <c r="Q191" s="416"/>
      <c r="R191" s="416"/>
      <c r="S191" s="416"/>
      <c r="T191" s="416"/>
      <c r="U191" s="416"/>
      <c r="V191" s="416"/>
      <c r="W191" s="416"/>
      <c r="X191" s="416"/>
      <c r="Y191" s="416"/>
      <c r="Z191" s="416"/>
      <c r="AA191" s="416"/>
      <c r="AB191" s="416"/>
    </row>
    <row r="192" spans="1:28" s="419" customFormat="1" outlineLevel="1" x14ac:dyDescent="0.2">
      <c r="A192" s="450"/>
      <c r="B192" s="1258"/>
      <c r="C192" s="586">
        <f t="shared" si="32"/>
        <v>183</v>
      </c>
      <c r="D192" s="764"/>
      <c r="E192" s="850"/>
      <c r="F192" s="522" t="e" cm="1">
        <f t="array" ref="F192">_xlfn.IFS(E192=$R$9,1,E192=$R$10,i.04156h!$E$10,E192=$R$11,i.04156h!$E$11,E192=$R$12,i.04156h!$E$12,E192=$R$13,i.04156h!$E$13,E192=$R$14,i.04156h!$E$14,E192=$R$15,i.04156h!$E$15,E192=$R$16,i.04156h!$E$16,E192=$R$17,i.04156h!$E$17)</f>
        <v>#N/A</v>
      </c>
      <c r="G192" s="522">
        <f t="shared" si="31"/>
        <v>0</v>
      </c>
      <c r="H192" s="850"/>
      <c r="I192" s="850"/>
      <c r="J192" s="847"/>
      <c r="K192" s="416"/>
      <c r="L192" s="416"/>
      <c r="M192" s="416"/>
      <c r="N192" s="416"/>
      <c r="O192" s="416"/>
      <c r="P192" s="416"/>
      <c r="Q192" s="416"/>
      <c r="R192" s="416"/>
      <c r="S192" s="416"/>
      <c r="T192" s="416"/>
      <c r="U192" s="416"/>
      <c r="V192" s="416"/>
      <c r="W192" s="416"/>
      <c r="X192" s="416"/>
      <c r="Y192" s="416"/>
      <c r="Z192" s="416"/>
      <c r="AA192" s="416"/>
      <c r="AB192" s="416"/>
    </row>
    <row r="193" spans="1:28" s="419" customFormat="1" outlineLevel="1" x14ac:dyDescent="0.2">
      <c r="A193" s="450"/>
      <c r="B193" s="1258"/>
      <c r="C193" s="586">
        <f t="shared" si="32"/>
        <v>184</v>
      </c>
      <c r="D193" s="764"/>
      <c r="E193" s="850"/>
      <c r="F193" s="522" t="e" cm="1">
        <f t="array" ref="F193">_xlfn.IFS(E193=$R$9,1,E193=$R$10,i.04156h!$E$10,E193=$R$11,i.04156h!$E$11,E193=$R$12,i.04156h!$E$12,E193=$R$13,i.04156h!$E$13,E193=$R$14,i.04156h!$E$14,E193=$R$15,i.04156h!$E$15,E193=$R$16,i.04156h!$E$16,E193=$R$17,i.04156h!$E$17)</f>
        <v>#N/A</v>
      </c>
      <c r="G193" s="522">
        <f t="shared" si="31"/>
        <v>0</v>
      </c>
      <c r="H193" s="850"/>
      <c r="I193" s="850"/>
      <c r="J193" s="847"/>
      <c r="K193" s="416"/>
      <c r="L193" s="416"/>
      <c r="M193" s="416"/>
      <c r="N193" s="416"/>
      <c r="O193" s="416"/>
      <c r="P193" s="416"/>
      <c r="Q193" s="416"/>
      <c r="R193" s="416"/>
      <c r="S193" s="416"/>
      <c r="T193" s="416"/>
      <c r="U193" s="416"/>
      <c r="V193" s="416"/>
      <c r="W193" s="416"/>
      <c r="X193" s="416"/>
      <c r="Y193" s="416"/>
      <c r="Z193" s="416"/>
      <c r="AA193" s="416"/>
      <c r="AB193" s="416"/>
    </row>
    <row r="194" spans="1:28" s="419" customFormat="1" outlineLevel="1" x14ac:dyDescent="0.2">
      <c r="A194" s="450"/>
      <c r="B194" s="1258"/>
      <c r="C194" s="586">
        <f t="shared" si="32"/>
        <v>185</v>
      </c>
      <c r="D194" s="764"/>
      <c r="E194" s="850"/>
      <c r="F194" s="522" t="e" cm="1">
        <f t="array" ref="F194">_xlfn.IFS(E194=$R$9,1,E194=$R$10,i.04156h!$E$10,E194=$R$11,i.04156h!$E$11,E194=$R$12,i.04156h!$E$12,E194=$R$13,i.04156h!$E$13,E194=$R$14,i.04156h!$E$14,E194=$R$15,i.04156h!$E$15,E194=$R$16,i.04156h!$E$16,E194=$R$17,i.04156h!$E$17)</f>
        <v>#N/A</v>
      </c>
      <c r="G194" s="522">
        <f t="shared" si="31"/>
        <v>0</v>
      </c>
      <c r="H194" s="850"/>
      <c r="I194" s="850"/>
      <c r="J194" s="847"/>
      <c r="K194" s="416"/>
      <c r="L194" s="416"/>
      <c r="M194" s="416"/>
      <c r="N194" s="416"/>
      <c r="O194" s="416"/>
      <c r="P194" s="416"/>
      <c r="Q194" s="416"/>
      <c r="R194" s="416"/>
      <c r="S194" s="416"/>
      <c r="T194" s="416"/>
      <c r="U194" s="416"/>
      <c r="V194" s="416"/>
      <c r="W194" s="416"/>
      <c r="X194" s="416"/>
      <c r="Y194" s="416"/>
      <c r="Z194" s="416"/>
      <c r="AA194" s="416"/>
      <c r="AB194" s="416"/>
    </row>
    <row r="195" spans="1:28" s="419" customFormat="1" outlineLevel="1" x14ac:dyDescent="0.2">
      <c r="A195" s="450"/>
      <c r="B195" s="1258"/>
      <c r="C195" s="586">
        <f t="shared" si="32"/>
        <v>186</v>
      </c>
      <c r="D195" s="764"/>
      <c r="E195" s="850"/>
      <c r="F195" s="522" t="e" cm="1">
        <f t="array" ref="F195">_xlfn.IFS(E195=$R$9,1,E195=$R$10,i.04156h!$E$10,E195=$R$11,i.04156h!$E$11,E195=$R$12,i.04156h!$E$12,E195=$R$13,i.04156h!$E$13,E195=$R$14,i.04156h!$E$14,E195=$R$15,i.04156h!$E$15,E195=$R$16,i.04156h!$E$16,E195=$R$17,i.04156h!$E$17)</f>
        <v>#N/A</v>
      </c>
      <c r="G195" s="522">
        <f t="shared" si="31"/>
        <v>0</v>
      </c>
      <c r="H195" s="850"/>
      <c r="I195" s="850"/>
      <c r="J195" s="847"/>
      <c r="K195" s="416"/>
      <c r="L195" s="416"/>
      <c r="M195" s="416"/>
      <c r="N195" s="416"/>
      <c r="O195" s="416"/>
      <c r="P195" s="416"/>
      <c r="Q195" s="416"/>
      <c r="R195" s="416"/>
      <c r="S195" s="416"/>
      <c r="T195" s="416"/>
      <c r="U195" s="416"/>
      <c r="V195" s="416"/>
      <c r="W195" s="416"/>
      <c r="X195" s="416"/>
      <c r="Y195" s="416"/>
      <c r="Z195" s="416"/>
      <c r="AA195" s="416"/>
      <c r="AB195" s="416"/>
    </row>
    <row r="196" spans="1:28" s="419" customFormat="1" outlineLevel="1" x14ac:dyDescent="0.2">
      <c r="A196" s="450"/>
      <c r="B196" s="1258"/>
      <c r="C196" s="586">
        <f t="shared" si="32"/>
        <v>187</v>
      </c>
      <c r="D196" s="764"/>
      <c r="E196" s="850"/>
      <c r="F196" s="522" t="e" cm="1">
        <f t="array" ref="F196">_xlfn.IFS(E196=$R$9,1,E196=$R$10,i.04156h!$E$10,E196=$R$11,i.04156h!$E$11,E196=$R$12,i.04156h!$E$12,E196=$R$13,i.04156h!$E$13,E196=$R$14,i.04156h!$E$14,E196=$R$15,i.04156h!$E$15,E196=$R$16,i.04156h!$E$16,E196=$R$17,i.04156h!$E$17)</f>
        <v>#N/A</v>
      </c>
      <c r="G196" s="522">
        <f t="shared" si="31"/>
        <v>0</v>
      </c>
      <c r="H196" s="850"/>
      <c r="I196" s="850"/>
      <c r="J196" s="847"/>
      <c r="K196" s="416"/>
      <c r="L196" s="416"/>
      <c r="M196" s="416"/>
      <c r="N196" s="416"/>
      <c r="O196" s="416"/>
      <c r="P196" s="416"/>
      <c r="Q196" s="416"/>
      <c r="R196" s="416"/>
      <c r="S196" s="416"/>
      <c r="T196" s="416"/>
      <c r="U196" s="416"/>
      <c r="V196" s="416"/>
      <c r="W196" s="416"/>
      <c r="X196" s="416"/>
      <c r="Y196" s="416"/>
      <c r="Z196" s="416"/>
      <c r="AA196" s="416"/>
      <c r="AB196" s="416"/>
    </row>
    <row r="197" spans="1:28" s="419" customFormat="1" outlineLevel="1" x14ac:dyDescent="0.2">
      <c r="A197" s="450"/>
      <c r="B197" s="1258"/>
      <c r="C197" s="586">
        <f t="shared" si="32"/>
        <v>188</v>
      </c>
      <c r="D197" s="764"/>
      <c r="E197" s="850"/>
      <c r="F197" s="522" t="e" cm="1">
        <f t="array" ref="F197">_xlfn.IFS(E197=$R$9,1,E197=$R$10,i.04156h!$E$10,E197=$R$11,i.04156h!$E$11,E197=$R$12,i.04156h!$E$12,E197=$R$13,i.04156h!$E$13,E197=$R$14,i.04156h!$E$14,E197=$R$15,i.04156h!$E$15,E197=$R$16,i.04156h!$E$16,E197=$R$17,i.04156h!$E$17)</f>
        <v>#N/A</v>
      </c>
      <c r="G197" s="522">
        <f t="shared" si="31"/>
        <v>0</v>
      </c>
      <c r="H197" s="850"/>
      <c r="I197" s="850"/>
      <c r="J197" s="847"/>
      <c r="K197" s="416"/>
      <c r="L197" s="416"/>
      <c r="M197" s="416"/>
      <c r="N197" s="416"/>
      <c r="O197" s="416"/>
      <c r="P197" s="416"/>
      <c r="Q197" s="416"/>
      <c r="R197" s="416"/>
      <c r="S197" s="416"/>
      <c r="T197" s="416"/>
      <c r="U197" s="416"/>
      <c r="V197" s="416"/>
      <c r="W197" s="416"/>
      <c r="X197" s="416"/>
      <c r="Y197" s="416"/>
      <c r="Z197" s="416"/>
      <c r="AA197" s="416"/>
      <c r="AB197" s="416"/>
    </row>
    <row r="198" spans="1:28" s="419" customFormat="1" outlineLevel="1" x14ac:dyDescent="0.2">
      <c r="A198" s="450"/>
      <c r="B198" s="1258"/>
      <c r="C198" s="586">
        <f t="shared" si="32"/>
        <v>189</v>
      </c>
      <c r="D198" s="764"/>
      <c r="E198" s="850"/>
      <c r="F198" s="522" t="e" cm="1">
        <f t="array" ref="F198">_xlfn.IFS(E198=$R$9,1,E198=$R$10,i.04156h!$E$10,E198=$R$11,i.04156h!$E$11,E198=$R$12,i.04156h!$E$12,E198=$R$13,i.04156h!$E$13,E198=$R$14,i.04156h!$E$14,E198=$R$15,i.04156h!$E$15,E198=$R$16,i.04156h!$E$16,E198=$R$17,i.04156h!$E$17)</f>
        <v>#N/A</v>
      </c>
      <c r="G198" s="522">
        <f t="shared" si="31"/>
        <v>0</v>
      </c>
      <c r="H198" s="850"/>
      <c r="I198" s="850"/>
      <c r="J198" s="847"/>
      <c r="K198" s="416"/>
      <c r="L198" s="416"/>
      <c r="M198" s="416"/>
      <c r="N198" s="416"/>
      <c r="O198" s="416"/>
      <c r="P198" s="416"/>
      <c r="Q198" s="416"/>
      <c r="R198" s="416"/>
      <c r="S198" s="416"/>
      <c r="T198" s="416"/>
      <c r="U198" s="416"/>
      <c r="V198" s="416"/>
      <c r="W198" s="416"/>
      <c r="X198" s="416"/>
      <c r="Y198" s="416"/>
      <c r="Z198" s="416"/>
      <c r="AA198" s="416"/>
      <c r="AB198" s="416"/>
    </row>
    <row r="199" spans="1:28" s="419" customFormat="1" outlineLevel="1" x14ac:dyDescent="0.2">
      <c r="A199" s="450"/>
      <c r="B199" s="1258"/>
      <c r="C199" s="586">
        <f t="shared" si="32"/>
        <v>190</v>
      </c>
      <c r="D199" s="764"/>
      <c r="E199" s="850"/>
      <c r="F199" s="522" t="e" cm="1">
        <f t="array" ref="F199">_xlfn.IFS(E199=$R$9,1,E199=$R$10,i.04156h!$E$10,E199=$R$11,i.04156h!$E$11,E199=$R$12,i.04156h!$E$12,E199=$R$13,i.04156h!$E$13,E199=$R$14,i.04156h!$E$14,E199=$R$15,i.04156h!$E$15,E199=$R$16,i.04156h!$E$16,E199=$R$17,i.04156h!$E$17)</f>
        <v>#N/A</v>
      </c>
      <c r="G199" s="522">
        <f t="shared" si="31"/>
        <v>0</v>
      </c>
      <c r="H199" s="850"/>
      <c r="I199" s="850"/>
      <c r="J199" s="847"/>
      <c r="K199" s="416"/>
      <c r="L199" s="416"/>
      <c r="M199" s="416"/>
      <c r="N199" s="416"/>
      <c r="O199" s="416"/>
      <c r="P199" s="416"/>
      <c r="Q199" s="416"/>
      <c r="R199" s="416"/>
      <c r="S199" s="416"/>
      <c r="T199" s="416"/>
      <c r="U199" s="416"/>
      <c r="V199" s="416"/>
      <c r="W199" s="416"/>
      <c r="X199" s="416"/>
      <c r="Y199" s="416"/>
      <c r="Z199" s="416"/>
      <c r="AA199" s="416"/>
      <c r="AB199" s="416"/>
    </row>
    <row r="200" spans="1:28" s="419" customFormat="1" outlineLevel="1" x14ac:dyDescent="0.2">
      <c r="A200" s="450"/>
      <c r="B200" s="1258"/>
      <c r="C200" s="586">
        <f t="shared" si="32"/>
        <v>191</v>
      </c>
      <c r="D200" s="764"/>
      <c r="E200" s="850"/>
      <c r="F200" s="522" t="e" cm="1">
        <f t="array" ref="F200">_xlfn.IFS(E200=$R$9,1,E200=$R$10,i.04156h!$E$10,E200=$R$11,i.04156h!$E$11,E200=$R$12,i.04156h!$E$12,E200=$R$13,i.04156h!$E$13,E200=$R$14,i.04156h!$E$14,E200=$R$15,i.04156h!$E$15,E200=$R$16,i.04156h!$E$16,E200=$R$17,i.04156h!$E$17)</f>
        <v>#N/A</v>
      </c>
      <c r="G200" s="522">
        <f t="shared" si="31"/>
        <v>0</v>
      </c>
      <c r="H200" s="850"/>
      <c r="I200" s="850"/>
      <c r="J200" s="847"/>
      <c r="K200" s="416"/>
      <c r="L200" s="416"/>
      <c r="M200" s="416"/>
      <c r="N200" s="416"/>
      <c r="O200" s="416"/>
      <c r="P200" s="416"/>
      <c r="Q200" s="416"/>
      <c r="R200" s="416"/>
      <c r="S200" s="416"/>
      <c r="T200" s="416"/>
      <c r="U200" s="416"/>
      <c r="V200" s="416"/>
      <c r="W200" s="416"/>
      <c r="X200" s="416"/>
      <c r="Y200" s="416"/>
      <c r="Z200" s="416"/>
      <c r="AA200" s="416"/>
      <c r="AB200" s="416"/>
    </row>
    <row r="201" spans="1:28" s="419" customFormat="1" outlineLevel="1" x14ac:dyDescent="0.2">
      <c r="A201" s="450"/>
      <c r="B201" s="1258"/>
      <c r="C201" s="586">
        <f t="shared" si="32"/>
        <v>192</v>
      </c>
      <c r="D201" s="764"/>
      <c r="E201" s="850"/>
      <c r="F201" s="522" t="e" cm="1">
        <f t="array" ref="F201">_xlfn.IFS(E201=$R$9,1,E201=$R$10,i.04156h!$E$10,E201=$R$11,i.04156h!$E$11,E201=$R$12,i.04156h!$E$12,E201=$R$13,i.04156h!$E$13,E201=$R$14,i.04156h!$E$14,E201=$R$15,i.04156h!$E$15,E201=$R$16,i.04156h!$E$16,E201=$R$17,i.04156h!$E$17)</f>
        <v>#N/A</v>
      </c>
      <c r="G201" s="522">
        <f t="shared" si="31"/>
        <v>0</v>
      </c>
      <c r="H201" s="850"/>
      <c r="I201" s="850"/>
      <c r="J201" s="847"/>
      <c r="K201" s="416"/>
      <c r="L201" s="416"/>
      <c r="M201" s="416"/>
      <c r="N201" s="416"/>
      <c r="O201" s="416"/>
      <c r="P201" s="416"/>
      <c r="Q201" s="416"/>
      <c r="R201" s="416"/>
      <c r="S201" s="416"/>
      <c r="T201" s="416"/>
      <c r="U201" s="416"/>
      <c r="V201" s="416"/>
      <c r="W201" s="416"/>
      <c r="X201" s="416"/>
      <c r="Y201" s="416"/>
      <c r="Z201" s="416"/>
      <c r="AA201" s="416"/>
      <c r="AB201" s="416"/>
    </row>
    <row r="202" spans="1:28" s="419" customFormat="1" outlineLevel="1" x14ac:dyDescent="0.2">
      <c r="A202" s="450"/>
      <c r="B202" s="1258"/>
      <c r="C202" s="586">
        <f t="shared" si="32"/>
        <v>193</v>
      </c>
      <c r="D202" s="764"/>
      <c r="E202" s="850"/>
      <c r="F202" s="522" t="e" cm="1">
        <f t="array" ref="F202">_xlfn.IFS(E202=$R$9,1,E202=$R$10,i.04156h!$E$10,E202=$R$11,i.04156h!$E$11,E202=$R$12,i.04156h!$E$12,E202=$R$13,i.04156h!$E$13,E202=$R$14,i.04156h!$E$14,E202=$R$15,i.04156h!$E$15,E202=$R$16,i.04156h!$E$16,E202=$R$17,i.04156h!$E$17)</f>
        <v>#N/A</v>
      </c>
      <c r="G202" s="522">
        <f t="shared" si="31"/>
        <v>0</v>
      </c>
      <c r="H202" s="850"/>
      <c r="I202" s="850"/>
      <c r="J202" s="847"/>
      <c r="K202" s="416"/>
      <c r="L202" s="416"/>
      <c r="M202" s="416"/>
      <c r="N202" s="416"/>
      <c r="O202" s="416"/>
      <c r="P202" s="416"/>
      <c r="Q202" s="416"/>
      <c r="R202" s="416"/>
      <c r="S202" s="416"/>
      <c r="T202" s="416"/>
      <c r="U202" s="416"/>
      <c r="V202" s="416"/>
      <c r="W202" s="416"/>
      <c r="X202" s="416"/>
      <c r="Y202" s="416"/>
      <c r="Z202" s="416"/>
      <c r="AA202" s="416"/>
      <c r="AB202" s="416"/>
    </row>
    <row r="203" spans="1:28" s="419" customFormat="1" outlineLevel="1" x14ac:dyDescent="0.2">
      <c r="A203" s="450"/>
      <c r="B203" s="1258"/>
      <c r="C203" s="586">
        <f t="shared" si="32"/>
        <v>194</v>
      </c>
      <c r="D203" s="764"/>
      <c r="E203" s="850"/>
      <c r="F203" s="522" t="e" cm="1">
        <f t="array" ref="F203">_xlfn.IFS(E203=$R$9,1,E203=$R$10,i.04156h!$E$10,E203=$R$11,i.04156h!$E$11,E203=$R$12,i.04156h!$E$12,E203=$R$13,i.04156h!$E$13,E203=$R$14,i.04156h!$E$14,E203=$R$15,i.04156h!$E$15,E203=$R$16,i.04156h!$E$16,E203=$R$17,i.04156h!$E$17)</f>
        <v>#N/A</v>
      </c>
      <c r="G203" s="522">
        <f t="shared" si="31"/>
        <v>0</v>
      </c>
      <c r="H203" s="850"/>
      <c r="I203" s="850"/>
      <c r="J203" s="847"/>
      <c r="K203" s="416"/>
      <c r="L203" s="416"/>
      <c r="M203" s="416"/>
      <c r="N203" s="416"/>
      <c r="O203" s="416"/>
      <c r="P203" s="416"/>
      <c r="Q203" s="416"/>
      <c r="R203" s="416"/>
      <c r="S203" s="416"/>
      <c r="T203" s="416"/>
      <c r="U203" s="416"/>
      <c r="V203" s="416"/>
      <c r="W203" s="416"/>
      <c r="X203" s="416"/>
      <c r="Y203" s="416"/>
      <c r="Z203" s="416"/>
      <c r="AA203" s="416"/>
      <c r="AB203" s="416"/>
    </row>
    <row r="204" spans="1:28" s="419" customFormat="1" outlineLevel="1" x14ac:dyDescent="0.2">
      <c r="A204" s="450"/>
      <c r="B204" s="1258"/>
      <c r="C204" s="586">
        <f t="shared" si="32"/>
        <v>195</v>
      </c>
      <c r="D204" s="764"/>
      <c r="E204" s="850"/>
      <c r="F204" s="522" t="e" cm="1">
        <f t="array" ref="F204">_xlfn.IFS(E204=$R$9,1,E204=$R$10,i.04156h!$E$10,E204=$R$11,i.04156h!$E$11,E204=$R$12,i.04156h!$E$12,E204=$R$13,i.04156h!$E$13,E204=$R$14,i.04156h!$E$14,E204=$R$15,i.04156h!$E$15,E204=$R$16,i.04156h!$E$16,E204=$R$17,i.04156h!$E$17)</f>
        <v>#N/A</v>
      </c>
      <c r="G204" s="522">
        <f t="shared" ref="G204:G220" si="33">IF(ISNA(F204),0,D204*F204)</f>
        <v>0</v>
      </c>
      <c r="H204" s="850"/>
      <c r="I204" s="850"/>
      <c r="J204" s="847"/>
      <c r="K204" s="416"/>
      <c r="L204" s="416"/>
      <c r="M204" s="416"/>
      <c r="N204" s="416"/>
      <c r="O204" s="416"/>
      <c r="P204" s="416"/>
      <c r="Q204" s="416"/>
      <c r="R204" s="416"/>
      <c r="S204" s="416"/>
      <c r="T204" s="416"/>
      <c r="U204" s="416"/>
      <c r="V204" s="416"/>
      <c r="W204" s="416"/>
      <c r="X204" s="416"/>
      <c r="Y204" s="416"/>
      <c r="Z204" s="416"/>
      <c r="AA204" s="416"/>
      <c r="AB204" s="416"/>
    </row>
    <row r="205" spans="1:28" s="419" customFormat="1" outlineLevel="1" x14ac:dyDescent="0.2">
      <c r="A205" s="450"/>
      <c r="B205" s="1258"/>
      <c r="C205" s="586">
        <f t="shared" si="32"/>
        <v>196</v>
      </c>
      <c r="D205" s="764"/>
      <c r="E205" s="850"/>
      <c r="F205" s="522" t="e" cm="1">
        <f t="array" ref="F205">_xlfn.IFS(E205=$R$9,1,E205=$R$10,i.04156h!$E$10,E205=$R$11,i.04156h!$E$11,E205=$R$12,i.04156h!$E$12,E205=$R$13,i.04156h!$E$13,E205=$R$14,i.04156h!$E$14,E205=$R$15,i.04156h!$E$15,E205=$R$16,i.04156h!$E$16,E205=$R$17,i.04156h!$E$17)</f>
        <v>#N/A</v>
      </c>
      <c r="G205" s="522">
        <f t="shared" si="33"/>
        <v>0</v>
      </c>
      <c r="H205" s="850"/>
      <c r="I205" s="850"/>
      <c r="J205" s="847"/>
      <c r="K205" s="416"/>
      <c r="L205" s="416"/>
      <c r="M205" s="416"/>
      <c r="N205" s="416"/>
      <c r="O205" s="416"/>
      <c r="P205" s="416"/>
      <c r="Q205" s="416"/>
      <c r="R205" s="416"/>
      <c r="S205" s="416"/>
      <c r="T205" s="416"/>
      <c r="U205" s="416"/>
      <c r="V205" s="416"/>
      <c r="W205" s="416"/>
      <c r="X205" s="416"/>
      <c r="Y205" s="416"/>
      <c r="Z205" s="416"/>
      <c r="AA205" s="416"/>
      <c r="AB205" s="416"/>
    </row>
    <row r="206" spans="1:28" s="419" customFormat="1" outlineLevel="1" x14ac:dyDescent="0.2">
      <c r="A206" s="450"/>
      <c r="B206" s="1258"/>
      <c r="C206" s="586">
        <f t="shared" si="32"/>
        <v>197</v>
      </c>
      <c r="D206" s="764"/>
      <c r="E206" s="850"/>
      <c r="F206" s="522" t="e" cm="1">
        <f t="array" ref="F206">_xlfn.IFS(E206=$R$9,1,E206=$R$10,i.04156h!$E$10,E206=$R$11,i.04156h!$E$11,E206=$R$12,i.04156h!$E$12,E206=$R$13,i.04156h!$E$13,E206=$R$14,i.04156h!$E$14,E206=$R$15,i.04156h!$E$15,E206=$R$16,i.04156h!$E$16,E206=$R$17,i.04156h!$E$17)</f>
        <v>#N/A</v>
      </c>
      <c r="G206" s="522">
        <f t="shared" si="33"/>
        <v>0</v>
      </c>
      <c r="H206" s="850"/>
      <c r="I206" s="850"/>
      <c r="J206" s="847"/>
      <c r="K206" s="416"/>
      <c r="L206" s="416"/>
      <c r="M206" s="416"/>
      <c r="N206" s="416"/>
      <c r="O206" s="416"/>
      <c r="P206" s="416"/>
      <c r="Q206" s="416"/>
      <c r="R206" s="416"/>
      <c r="S206" s="416"/>
      <c r="T206" s="416"/>
      <c r="U206" s="416"/>
      <c r="V206" s="416"/>
      <c r="W206" s="416"/>
      <c r="X206" s="416"/>
      <c r="Y206" s="416"/>
      <c r="Z206" s="416"/>
      <c r="AA206" s="416"/>
      <c r="AB206" s="416"/>
    </row>
    <row r="207" spans="1:28" s="419" customFormat="1" outlineLevel="1" x14ac:dyDescent="0.2">
      <c r="A207" s="450"/>
      <c r="B207" s="1258"/>
      <c r="C207" s="586">
        <f t="shared" ref="C207:C270" si="34">+C206+1</f>
        <v>198</v>
      </c>
      <c r="D207" s="764"/>
      <c r="E207" s="850"/>
      <c r="F207" s="522" t="e" cm="1">
        <f t="array" ref="F207">_xlfn.IFS(E207=$R$9,1,E207=$R$10,i.04156h!$E$10,E207=$R$11,i.04156h!$E$11,E207=$R$12,i.04156h!$E$12,E207=$R$13,i.04156h!$E$13,E207=$R$14,i.04156h!$E$14,E207=$R$15,i.04156h!$E$15,E207=$R$16,i.04156h!$E$16,E207=$R$17,i.04156h!$E$17)</f>
        <v>#N/A</v>
      </c>
      <c r="G207" s="522">
        <f t="shared" si="33"/>
        <v>0</v>
      </c>
      <c r="H207" s="850"/>
      <c r="I207" s="850"/>
      <c r="J207" s="847"/>
      <c r="K207" s="416"/>
      <c r="L207" s="416"/>
      <c r="M207" s="416"/>
      <c r="N207" s="416"/>
      <c r="O207" s="416"/>
      <c r="P207" s="416"/>
      <c r="Q207" s="416"/>
      <c r="R207" s="416"/>
      <c r="S207" s="416"/>
      <c r="T207" s="416"/>
      <c r="U207" s="416"/>
      <c r="V207" s="416"/>
      <c r="W207" s="416"/>
      <c r="X207" s="416"/>
      <c r="Y207" s="416"/>
      <c r="Z207" s="416"/>
      <c r="AA207" s="416"/>
      <c r="AB207" s="416"/>
    </row>
    <row r="208" spans="1:28" s="419" customFormat="1" outlineLevel="1" x14ac:dyDescent="0.2">
      <c r="A208" s="450"/>
      <c r="B208" s="1258"/>
      <c r="C208" s="586">
        <f t="shared" si="34"/>
        <v>199</v>
      </c>
      <c r="D208" s="764"/>
      <c r="E208" s="850"/>
      <c r="F208" s="522" t="e" cm="1">
        <f t="array" ref="F208">_xlfn.IFS(E208=$R$9,1,E208=$R$10,i.04156h!$E$10,E208=$R$11,i.04156h!$E$11,E208=$R$12,i.04156h!$E$12,E208=$R$13,i.04156h!$E$13,E208=$R$14,i.04156h!$E$14,E208=$R$15,i.04156h!$E$15,E208=$R$16,i.04156h!$E$16,E208=$R$17,i.04156h!$E$17)</f>
        <v>#N/A</v>
      </c>
      <c r="G208" s="522">
        <f t="shared" si="33"/>
        <v>0</v>
      </c>
      <c r="H208" s="850"/>
      <c r="I208" s="850"/>
      <c r="J208" s="847"/>
      <c r="K208" s="416"/>
      <c r="L208" s="416"/>
      <c r="M208" s="416"/>
      <c r="N208" s="416"/>
      <c r="O208" s="416"/>
      <c r="P208" s="416"/>
      <c r="Q208" s="416"/>
      <c r="R208" s="416"/>
      <c r="S208" s="416"/>
      <c r="T208" s="416"/>
      <c r="U208" s="416"/>
      <c r="V208" s="416"/>
      <c r="W208" s="416"/>
      <c r="X208" s="416"/>
      <c r="Y208" s="416"/>
      <c r="Z208" s="416"/>
      <c r="AA208" s="416"/>
      <c r="AB208" s="416"/>
    </row>
    <row r="209" spans="1:28" s="419" customFormat="1" outlineLevel="1" x14ac:dyDescent="0.2">
      <c r="A209" s="450"/>
      <c r="B209" s="1258"/>
      <c r="C209" s="586">
        <f t="shared" si="34"/>
        <v>200</v>
      </c>
      <c r="D209" s="764"/>
      <c r="E209" s="850"/>
      <c r="F209" s="522" t="e" cm="1">
        <f t="array" ref="F209">_xlfn.IFS(E209=$R$9,1,E209=$R$10,i.04156h!$E$10,E209=$R$11,i.04156h!$E$11,E209=$R$12,i.04156h!$E$12,E209=$R$13,i.04156h!$E$13,E209=$R$14,i.04156h!$E$14,E209=$R$15,i.04156h!$E$15,E209=$R$16,i.04156h!$E$16,E209=$R$17,i.04156h!$E$17)</f>
        <v>#N/A</v>
      </c>
      <c r="G209" s="522">
        <f t="shared" si="33"/>
        <v>0</v>
      </c>
      <c r="H209" s="850"/>
      <c r="I209" s="850"/>
      <c r="J209" s="847"/>
      <c r="K209" s="416"/>
      <c r="L209" s="416"/>
      <c r="M209" s="416"/>
      <c r="N209" s="416"/>
      <c r="O209" s="416"/>
      <c r="P209" s="416"/>
      <c r="Q209" s="416"/>
      <c r="R209" s="416"/>
      <c r="S209" s="416"/>
      <c r="T209" s="416"/>
      <c r="U209" s="416"/>
      <c r="V209" s="416"/>
      <c r="W209" s="416"/>
      <c r="X209" s="416"/>
      <c r="Y209" s="416"/>
      <c r="Z209" s="416"/>
      <c r="AA209" s="416"/>
      <c r="AB209" s="416"/>
    </row>
    <row r="210" spans="1:28" s="419" customFormat="1" outlineLevel="1" x14ac:dyDescent="0.2">
      <c r="A210" s="450"/>
      <c r="B210" s="1258"/>
      <c r="C210" s="586">
        <f t="shared" si="34"/>
        <v>201</v>
      </c>
      <c r="D210" s="764"/>
      <c r="E210" s="850"/>
      <c r="F210" s="522" t="e" cm="1">
        <f t="array" ref="F210">_xlfn.IFS(E210=$R$9,1,E210=$R$10,i.04156h!$E$10,E210=$R$11,i.04156h!$E$11,E210=$R$12,i.04156h!$E$12,E210=$R$13,i.04156h!$E$13,E210=$R$14,i.04156h!$E$14,E210=$R$15,i.04156h!$E$15,E210=$R$16,i.04156h!$E$16,E210=$R$17,i.04156h!$E$17)</f>
        <v>#N/A</v>
      </c>
      <c r="G210" s="522">
        <f t="shared" si="33"/>
        <v>0</v>
      </c>
      <c r="H210" s="850"/>
      <c r="I210" s="850"/>
      <c r="J210" s="847"/>
      <c r="K210" s="416"/>
      <c r="L210" s="416"/>
      <c r="M210" s="416"/>
      <c r="N210" s="416"/>
      <c r="O210" s="416"/>
      <c r="P210" s="416"/>
      <c r="Q210" s="416"/>
      <c r="R210" s="416"/>
      <c r="S210" s="416"/>
      <c r="T210" s="416"/>
      <c r="U210" s="416"/>
      <c r="V210" s="416"/>
      <c r="W210" s="416"/>
      <c r="X210" s="416"/>
      <c r="Y210" s="416"/>
      <c r="Z210" s="416"/>
      <c r="AA210" s="416"/>
      <c r="AB210" s="416"/>
    </row>
    <row r="211" spans="1:28" s="419" customFormat="1" outlineLevel="1" x14ac:dyDescent="0.2">
      <c r="A211" s="450"/>
      <c r="B211" s="1258"/>
      <c r="C211" s="586">
        <f t="shared" si="34"/>
        <v>202</v>
      </c>
      <c r="D211" s="764"/>
      <c r="E211" s="850"/>
      <c r="F211" s="522" t="e" cm="1">
        <f t="array" ref="F211">_xlfn.IFS(E211=$R$9,1,E211=$R$10,i.04156h!$E$10,E211=$R$11,i.04156h!$E$11,E211=$R$12,i.04156h!$E$12,E211=$R$13,i.04156h!$E$13,E211=$R$14,i.04156h!$E$14,E211=$R$15,i.04156h!$E$15,E211=$R$16,i.04156h!$E$16,E211=$R$17,i.04156h!$E$17)</f>
        <v>#N/A</v>
      </c>
      <c r="G211" s="522">
        <f t="shared" si="33"/>
        <v>0</v>
      </c>
      <c r="H211" s="850"/>
      <c r="I211" s="850"/>
      <c r="J211" s="847"/>
      <c r="K211" s="416"/>
      <c r="L211" s="416"/>
      <c r="M211" s="416"/>
      <c r="N211" s="416"/>
      <c r="O211" s="416"/>
      <c r="P211" s="416"/>
      <c r="Q211" s="416"/>
      <c r="R211" s="416"/>
      <c r="S211" s="416"/>
      <c r="T211" s="416"/>
      <c r="U211" s="416"/>
      <c r="V211" s="416"/>
      <c r="W211" s="416"/>
      <c r="X211" s="416"/>
      <c r="Y211" s="416"/>
      <c r="Z211" s="416"/>
      <c r="AA211" s="416"/>
      <c r="AB211" s="416"/>
    </row>
    <row r="212" spans="1:28" s="419" customFormat="1" outlineLevel="1" x14ac:dyDescent="0.2">
      <c r="A212" s="450"/>
      <c r="B212" s="1258"/>
      <c r="C212" s="586">
        <f t="shared" si="34"/>
        <v>203</v>
      </c>
      <c r="D212" s="764"/>
      <c r="E212" s="850"/>
      <c r="F212" s="522" t="e" cm="1">
        <f t="array" ref="F212">_xlfn.IFS(E212=$R$9,1,E212=$R$10,i.04156h!$E$10,E212=$R$11,i.04156h!$E$11,E212=$R$12,i.04156h!$E$12,E212=$R$13,i.04156h!$E$13,E212=$R$14,i.04156h!$E$14,E212=$R$15,i.04156h!$E$15,E212=$R$16,i.04156h!$E$16,E212=$R$17,i.04156h!$E$17)</f>
        <v>#N/A</v>
      </c>
      <c r="G212" s="522">
        <f t="shared" si="33"/>
        <v>0</v>
      </c>
      <c r="H212" s="850"/>
      <c r="I212" s="850"/>
      <c r="J212" s="847"/>
      <c r="K212" s="416"/>
      <c r="L212" s="416"/>
      <c r="M212" s="416"/>
      <c r="N212" s="416"/>
      <c r="O212" s="416"/>
      <c r="P212" s="416"/>
      <c r="Q212" s="416"/>
      <c r="R212" s="416"/>
      <c r="S212" s="416"/>
      <c r="T212" s="416"/>
      <c r="U212" s="416"/>
      <c r="V212" s="416"/>
      <c r="W212" s="416"/>
      <c r="X212" s="416"/>
      <c r="Y212" s="416"/>
      <c r="Z212" s="416"/>
      <c r="AA212" s="416"/>
      <c r="AB212" s="416"/>
    </row>
    <row r="213" spans="1:28" s="419" customFormat="1" outlineLevel="1" x14ac:dyDescent="0.2">
      <c r="A213" s="450"/>
      <c r="B213" s="1258"/>
      <c r="C213" s="586">
        <f t="shared" si="34"/>
        <v>204</v>
      </c>
      <c r="D213" s="764"/>
      <c r="E213" s="850"/>
      <c r="F213" s="522" t="e" cm="1">
        <f t="array" ref="F213">_xlfn.IFS(E213=$R$9,1,E213=$R$10,i.04156h!$E$10,E213=$R$11,i.04156h!$E$11,E213=$R$12,i.04156h!$E$12,E213=$R$13,i.04156h!$E$13,E213=$R$14,i.04156h!$E$14,E213=$R$15,i.04156h!$E$15,E213=$R$16,i.04156h!$E$16,E213=$R$17,i.04156h!$E$17)</f>
        <v>#N/A</v>
      </c>
      <c r="G213" s="522">
        <f t="shared" si="33"/>
        <v>0</v>
      </c>
      <c r="H213" s="850"/>
      <c r="I213" s="850"/>
      <c r="J213" s="847"/>
      <c r="K213" s="416"/>
      <c r="L213" s="416"/>
      <c r="M213" s="416"/>
      <c r="N213" s="416"/>
      <c r="O213" s="416"/>
      <c r="P213" s="416"/>
      <c r="Q213" s="416"/>
      <c r="R213" s="416"/>
      <c r="S213" s="416"/>
      <c r="T213" s="416"/>
      <c r="U213" s="416"/>
      <c r="V213" s="416"/>
      <c r="W213" s="416"/>
      <c r="X213" s="416"/>
      <c r="Y213" s="416"/>
      <c r="Z213" s="416"/>
      <c r="AA213" s="416"/>
      <c r="AB213" s="416"/>
    </row>
    <row r="214" spans="1:28" s="419" customFormat="1" outlineLevel="1" x14ac:dyDescent="0.2">
      <c r="A214" s="450"/>
      <c r="B214" s="1258"/>
      <c r="C214" s="586">
        <f t="shared" si="34"/>
        <v>205</v>
      </c>
      <c r="D214" s="764"/>
      <c r="E214" s="850"/>
      <c r="F214" s="522" t="e" cm="1">
        <f t="array" ref="F214">_xlfn.IFS(E214=$R$9,1,E214=$R$10,i.04156h!$E$10,E214=$R$11,i.04156h!$E$11,E214=$R$12,i.04156h!$E$12,E214=$R$13,i.04156h!$E$13,E214=$R$14,i.04156h!$E$14,E214=$R$15,i.04156h!$E$15,E214=$R$16,i.04156h!$E$16,E214=$R$17,i.04156h!$E$17)</f>
        <v>#N/A</v>
      </c>
      <c r="G214" s="522">
        <f t="shared" si="33"/>
        <v>0</v>
      </c>
      <c r="H214" s="850"/>
      <c r="I214" s="850"/>
      <c r="J214" s="847"/>
      <c r="K214" s="416"/>
      <c r="L214" s="416"/>
      <c r="M214" s="416"/>
      <c r="N214" s="416"/>
      <c r="O214" s="416"/>
      <c r="P214" s="416"/>
      <c r="Q214" s="416"/>
      <c r="R214" s="416"/>
      <c r="S214" s="416"/>
      <c r="T214" s="416"/>
      <c r="U214" s="416"/>
      <c r="V214" s="416"/>
      <c r="W214" s="416"/>
      <c r="X214" s="416"/>
      <c r="Y214" s="416"/>
      <c r="Z214" s="416"/>
      <c r="AA214" s="416"/>
      <c r="AB214" s="416"/>
    </row>
    <row r="215" spans="1:28" s="419" customFormat="1" outlineLevel="1" x14ac:dyDescent="0.2">
      <c r="A215" s="450"/>
      <c r="B215" s="1258"/>
      <c r="C215" s="586">
        <f t="shared" si="34"/>
        <v>206</v>
      </c>
      <c r="D215" s="764"/>
      <c r="E215" s="850"/>
      <c r="F215" s="522" t="e" cm="1">
        <f t="array" ref="F215">_xlfn.IFS(E215=$R$9,1,E215=$R$10,i.04156h!$E$10,E215=$R$11,i.04156h!$E$11,E215=$R$12,i.04156h!$E$12,E215=$R$13,i.04156h!$E$13,E215=$R$14,i.04156h!$E$14,E215=$R$15,i.04156h!$E$15,E215=$R$16,i.04156h!$E$16,E215=$R$17,i.04156h!$E$17)</f>
        <v>#N/A</v>
      </c>
      <c r="G215" s="522">
        <f t="shared" si="33"/>
        <v>0</v>
      </c>
      <c r="H215" s="850"/>
      <c r="I215" s="850"/>
      <c r="J215" s="847"/>
      <c r="K215" s="416"/>
      <c r="L215" s="416"/>
      <c r="M215" s="416"/>
      <c r="N215" s="416"/>
      <c r="O215" s="416"/>
      <c r="P215" s="416"/>
      <c r="Q215" s="416"/>
      <c r="R215" s="416"/>
      <c r="S215" s="416"/>
      <c r="T215" s="416"/>
      <c r="U215" s="416"/>
      <c r="V215" s="416"/>
      <c r="W215" s="416"/>
      <c r="X215" s="416"/>
      <c r="Y215" s="416"/>
      <c r="Z215" s="416"/>
      <c r="AA215" s="416"/>
      <c r="AB215" s="416"/>
    </row>
    <row r="216" spans="1:28" s="419" customFormat="1" outlineLevel="1" x14ac:dyDescent="0.2">
      <c r="A216" s="450"/>
      <c r="B216" s="1258"/>
      <c r="C216" s="586">
        <f t="shared" si="34"/>
        <v>207</v>
      </c>
      <c r="D216" s="764"/>
      <c r="E216" s="850"/>
      <c r="F216" s="522" t="e" cm="1">
        <f t="array" ref="F216">_xlfn.IFS(E216=$R$9,1,E216=$R$10,i.04156h!$E$10,E216=$R$11,i.04156h!$E$11,E216=$R$12,i.04156h!$E$12,E216=$R$13,i.04156h!$E$13,E216=$R$14,i.04156h!$E$14,E216=$R$15,i.04156h!$E$15,E216=$R$16,i.04156h!$E$16,E216=$R$17,i.04156h!$E$17)</f>
        <v>#N/A</v>
      </c>
      <c r="G216" s="522">
        <f t="shared" si="33"/>
        <v>0</v>
      </c>
      <c r="H216" s="850"/>
      <c r="I216" s="850"/>
      <c r="J216" s="847"/>
      <c r="K216" s="416"/>
      <c r="L216" s="416"/>
      <c r="M216" s="416"/>
      <c r="N216" s="416"/>
      <c r="O216" s="416"/>
      <c r="P216" s="416"/>
      <c r="Q216" s="416"/>
      <c r="R216" s="416"/>
      <c r="S216" s="416"/>
      <c r="T216" s="416"/>
      <c r="U216" s="416"/>
      <c r="V216" s="416"/>
      <c r="W216" s="416"/>
      <c r="X216" s="416"/>
      <c r="Y216" s="416"/>
      <c r="Z216" s="416"/>
      <c r="AA216" s="416"/>
      <c r="AB216" s="416"/>
    </row>
    <row r="217" spans="1:28" s="419" customFormat="1" outlineLevel="1" x14ac:dyDescent="0.2">
      <c r="A217" s="450"/>
      <c r="B217" s="1258"/>
      <c r="C217" s="586">
        <f t="shared" si="34"/>
        <v>208</v>
      </c>
      <c r="D217" s="764"/>
      <c r="E217" s="850"/>
      <c r="F217" s="522" t="e" cm="1">
        <f t="array" ref="F217">_xlfn.IFS(E217=$R$9,1,E217=$R$10,i.04156h!$E$10,E217=$R$11,i.04156h!$E$11,E217=$R$12,i.04156h!$E$12,E217=$R$13,i.04156h!$E$13,E217=$R$14,i.04156h!$E$14,E217=$R$15,i.04156h!$E$15,E217=$R$16,i.04156h!$E$16,E217=$R$17,i.04156h!$E$17)</f>
        <v>#N/A</v>
      </c>
      <c r="G217" s="522">
        <f t="shared" si="33"/>
        <v>0</v>
      </c>
      <c r="H217" s="850"/>
      <c r="I217" s="850"/>
      <c r="J217" s="847"/>
      <c r="K217" s="416"/>
      <c r="L217" s="416"/>
      <c r="M217" s="416"/>
      <c r="N217" s="416"/>
      <c r="O217" s="416"/>
      <c r="P217" s="416"/>
      <c r="Q217" s="416"/>
      <c r="R217" s="416"/>
      <c r="S217" s="416"/>
      <c r="T217" s="416"/>
      <c r="U217" s="416"/>
      <c r="V217" s="416"/>
      <c r="W217" s="416"/>
      <c r="X217" s="416"/>
      <c r="Y217" s="416"/>
      <c r="Z217" s="416"/>
      <c r="AA217" s="416"/>
      <c r="AB217" s="416"/>
    </row>
    <row r="218" spans="1:28" s="419" customFormat="1" outlineLevel="1" x14ac:dyDescent="0.2">
      <c r="A218" s="450"/>
      <c r="B218" s="1258"/>
      <c r="C218" s="586">
        <f t="shared" si="34"/>
        <v>209</v>
      </c>
      <c r="D218" s="764"/>
      <c r="E218" s="850"/>
      <c r="F218" s="522" t="e" cm="1">
        <f t="array" ref="F218">_xlfn.IFS(E218=$R$9,1,E218=$R$10,i.04156h!$E$10,E218=$R$11,i.04156h!$E$11,E218=$R$12,i.04156h!$E$12,E218=$R$13,i.04156h!$E$13,E218=$R$14,i.04156h!$E$14,E218=$R$15,i.04156h!$E$15,E218=$R$16,i.04156h!$E$16,E218=$R$17,i.04156h!$E$17)</f>
        <v>#N/A</v>
      </c>
      <c r="G218" s="522">
        <f t="shared" si="33"/>
        <v>0</v>
      </c>
      <c r="H218" s="850"/>
      <c r="I218" s="850"/>
      <c r="J218" s="847"/>
      <c r="K218" s="416"/>
      <c r="L218" s="416"/>
      <c r="M218" s="416"/>
      <c r="N218" s="416"/>
      <c r="O218" s="416"/>
      <c r="P218" s="416"/>
      <c r="Q218" s="416"/>
      <c r="R218" s="416"/>
      <c r="S218" s="416"/>
      <c r="T218" s="416"/>
      <c r="U218" s="416"/>
      <c r="V218" s="416"/>
      <c r="W218" s="416"/>
      <c r="X218" s="416"/>
      <c r="Y218" s="416"/>
      <c r="Z218" s="416"/>
      <c r="AA218" s="416"/>
      <c r="AB218" s="416"/>
    </row>
    <row r="219" spans="1:28" s="419" customFormat="1" outlineLevel="1" x14ac:dyDescent="0.2">
      <c r="A219" s="450"/>
      <c r="B219" s="1258"/>
      <c r="C219" s="586">
        <f t="shared" si="34"/>
        <v>210</v>
      </c>
      <c r="D219" s="764"/>
      <c r="E219" s="850"/>
      <c r="F219" s="522" t="e" cm="1">
        <f t="array" ref="F219">_xlfn.IFS(E219=$R$9,1,E219=$R$10,i.04156h!$E$10,E219=$R$11,i.04156h!$E$11,E219=$R$12,i.04156h!$E$12,E219=$R$13,i.04156h!$E$13,E219=$R$14,i.04156h!$E$14,E219=$R$15,i.04156h!$E$15,E219=$R$16,i.04156h!$E$16,E219=$R$17,i.04156h!$E$17)</f>
        <v>#N/A</v>
      </c>
      <c r="G219" s="522">
        <f t="shared" si="33"/>
        <v>0</v>
      </c>
      <c r="H219" s="850"/>
      <c r="I219" s="850"/>
      <c r="J219" s="847"/>
      <c r="K219" s="416"/>
      <c r="L219" s="416"/>
      <c r="M219" s="416"/>
      <c r="N219" s="416"/>
      <c r="O219" s="416"/>
      <c r="P219" s="416"/>
      <c r="Q219" s="416"/>
      <c r="R219" s="416"/>
      <c r="S219" s="416"/>
      <c r="T219" s="416"/>
      <c r="U219" s="416"/>
      <c r="V219" s="416"/>
      <c r="W219" s="416"/>
      <c r="X219" s="416"/>
      <c r="Y219" s="416"/>
      <c r="Z219" s="416"/>
      <c r="AA219" s="416"/>
      <c r="AB219" s="416"/>
    </row>
    <row r="220" spans="1:28" s="419" customFormat="1" outlineLevel="1" x14ac:dyDescent="0.2">
      <c r="A220" s="450"/>
      <c r="B220" s="1258"/>
      <c r="C220" s="586">
        <f t="shared" si="34"/>
        <v>211</v>
      </c>
      <c r="D220" s="764"/>
      <c r="E220" s="850"/>
      <c r="F220" s="522" t="e" cm="1">
        <f t="array" ref="F220">_xlfn.IFS(E220=$R$9,1,E220=$R$10,i.04156h!$E$10,E220=$R$11,i.04156h!$E$11,E220=$R$12,i.04156h!$E$12,E220=$R$13,i.04156h!$E$13,E220=$R$14,i.04156h!$E$14,E220=$R$15,i.04156h!$E$15,E220=$R$16,i.04156h!$E$16,E220=$R$17,i.04156h!$E$17)</f>
        <v>#N/A</v>
      </c>
      <c r="G220" s="522">
        <f t="shared" si="33"/>
        <v>0</v>
      </c>
      <c r="H220" s="850"/>
      <c r="I220" s="850"/>
      <c r="J220" s="847"/>
      <c r="K220" s="416"/>
      <c r="L220" s="416"/>
      <c r="M220" s="416"/>
      <c r="N220" s="416"/>
      <c r="O220" s="416"/>
      <c r="P220" s="416"/>
      <c r="Q220" s="416"/>
      <c r="R220" s="416"/>
      <c r="S220" s="416"/>
      <c r="T220" s="416"/>
      <c r="U220" s="416"/>
      <c r="V220" s="416"/>
      <c r="W220" s="416"/>
      <c r="X220" s="416"/>
      <c r="Y220" s="416"/>
      <c r="Z220" s="416"/>
      <c r="AA220" s="416"/>
      <c r="AB220" s="416"/>
    </row>
    <row r="221" spans="1:28" s="419" customFormat="1" outlineLevel="1" x14ac:dyDescent="0.2">
      <c r="A221" s="452" t="s">
        <v>1450</v>
      </c>
      <c r="B221" s="1258"/>
      <c r="C221" s="586">
        <f t="shared" si="34"/>
        <v>212</v>
      </c>
      <c r="D221" s="764"/>
      <c r="E221" s="587"/>
      <c r="F221" s="587"/>
      <c r="G221" s="766"/>
      <c r="H221" s="587"/>
      <c r="I221" s="587"/>
      <c r="J221" s="570"/>
      <c r="Q221" s="416"/>
      <c r="R221" s="416"/>
      <c r="S221" s="416"/>
      <c r="T221" s="416"/>
      <c r="U221" s="416"/>
      <c r="V221" s="416"/>
      <c r="W221" s="416"/>
      <c r="X221" s="416"/>
      <c r="Y221" s="416"/>
      <c r="Z221" s="416"/>
      <c r="AA221" s="416"/>
      <c r="AB221" s="416"/>
    </row>
    <row r="222" spans="1:28" s="419" customFormat="1" x14ac:dyDescent="0.2">
      <c r="A222" s="453" t="s">
        <v>452</v>
      </c>
      <c r="B222" s="584">
        <v>1920</v>
      </c>
      <c r="C222" s="586">
        <f t="shared" si="34"/>
        <v>213</v>
      </c>
      <c r="D222" s="763"/>
      <c r="E222" s="584"/>
      <c r="F222" s="584"/>
      <c r="G222" s="765">
        <f>SUM(G223:G273)</f>
        <v>0</v>
      </c>
      <c r="H222" s="584"/>
      <c r="I222" s="584"/>
      <c r="J222" s="442" cm="1">
        <f t="array" ref="J222">SUMPRODUCT((J223:J272=$R$2)*G223:G272)+J273</f>
        <v>0</v>
      </c>
      <c r="K222" s="585" t="str">
        <f>IF(G222=i.04119a!D79,"",G222-i.04119a!D79)</f>
        <v/>
      </c>
      <c r="Q222" s="416"/>
      <c r="R222" s="416"/>
      <c r="S222" s="416"/>
      <c r="T222" s="416"/>
      <c r="U222" s="416"/>
      <c r="V222" s="416"/>
      <c r="W222" s="416"/>
      <c r="X222" s="416"/>
      <c r="Y222" s="416"/>
      <c r="Z222" s="416"/>
      <c r="AA222" s="416"/>
      <c r="AB222" s="416"/>
    </row>
    <row r="223" spans="1:28" s="419" customFormat="1" outlineLevel="1" x14ac:dyDescent="0.2">
      <c r="A223" s="450"/>
      <c r="B223" s="1258"/>
      <c r="C223" s="586">
        <f t="shared" si="34"/>
        <v>214</v>
      </c>
      <c r="D223" s="764"/>
      <c r="E223" s="850"/>
      <c r="F223" s="522" t="e" cm="1">
        <f t="array" ref="F223">_xlfn.IFS(E223=$R$9,1,E223=$R$10,i.04156h!$E$10,E223=$R$11,i.04156h!$E$11,E223=$R$12,i.04156h!$E$12,E223=$R$13,i.04156h!$E$13,E223=$R$14,i.04156h!$E$14,E223=$R$15,i.04156h!$E$15,E223=$R$16,i.04156h!$E$16,E223=$R$17,i.04156h!$E$17)</f>
        <v>#N/A</v>
      </c>
      <c r="G223" s="522">
        <f>IF(ISNA(F223),0,D223*F223)</f>
        <v>0</v>
      </c>
      <c r="H223" s="850"/>
      <c r="I223" s="850"/>
      <c r="J223" s="847"/>
      <c r="Q223" s="416"/>
      <c r="R223" s="416"/>
      <c r="S223" s="416"/>
      <c r="T223" s="416"/>
      <c r="U223" s="416"/>
      <c r="V223" s="416"/>
      <c r="W223" s="416"/>
      <c r="X223" s="416"/>
      <c r="Y223" s="416"/>
      <c r="Z223" s="416"/>
      <c r="AA223" s="416"/>
      <c r="AB223" s="416"/>
    </row>
    <row r="224" spans="1:28" s="419" customFormat="1" outlineLevel="1" x14ac:dyDescent="0.2">
      <c r="A224" s="450"/>
      <c r="B224" s="1258"/>
      <c r="C224" s="586">
        <f t="shared" si="34"/>
        <v>215</v>
      </c>
      <c r="D224" s="764"/>
      <c r="E224" s="850"/>
      <c r="F224" s="522" t="e" cm="1">
        <f t="array" ref="F224">_xlfn.IFS(E224=$R$9,1,E224=$R$10,i.04156h!$E$10,E224=$R$11,i.04156h!$E$11,E224=$R$12,i.04156h!$E$12,E224=$R$13,i.04156h!$E$13,E224=$R$14,i.04156h!$E$14,E224=$R$15,i.04156h!$E$15,E224=$R$16,i.04156h!$E$16,E224=$R$17,i.04156h!$E$17)</f>
        <v>#N/A</v>
      </c>
      <c r="G224" s="522">
        <f t="shared" ref="G224:G272" si="35">IF(ISNA(F224),0,D224*F224)</f>
        <v>0</v>
      </c>
      <c r="H224" s="850"/>
      <c r="I224" s="850"/>
      <c r="J224" s="847"/>
      <c r="K224" s="567"/>
      <c r="L224" s="434" t="s">
        <v>1347</v>
      </c>
      <c r="M224" s="434" t="s">
        <v>1350</v>
      </c>
      <c r="N224" s="504"/>
      <c r="O224" s="504"/>
      <c r="P224" s="1239" t="s">
        <v>1350</v>
      </c>
      <c r="Q224" s="416"/>
      <c r="R224" s="416"/>
      <c r="S224" s="416"/>
      <c r="T224" s="416"/>
      <c r="U224" s="416"/>
      <c r="V224" s="416"/>
      <c r="W224" s="416"/>
      <c r="X224" s="416"/>
      <c r="Y224" s="416"/>
      <c r="Z224" s="416"/>
      <c r="AA224" s="416"/>
      <c r="AB224" s="416"/>
    </row>
    <row r="225" spans="1:28" s="419" customFormat="1" outlineLevel="1" x14ac:dyDescent="0.2">
      <c r="A225" s="450"/>
      <c r="B225" s="1258"/>
      <c r="C225" s="586">
        <f t="shared" si="34"/>
        <v>216</v>
      </c>
      <c r="D225" s="764"/>
      <c r="E225" s="850"/>
      <c r="F225" s="522" t="e" cm="1">
        <f t="array" ref="F225">_xlfn.IFS(E225=$R$9,1,E225=$R$10,i.04156h!$E$10,E225=$R$11,i.04156h!$E$11,E225=$R$12,i.04156h!$E$12,E225=$R$13,i.04156h!$E$13,E225=$R$14,i.04156h!$E$14,E225=$R$15,i.04156h!$E$15,E225=$R$16,i.04156h!$E$16,E225=$R$17,i.04156h!$E$17)</f>
        <v>#N/A</v>
      </c>
      <c r="G225" s="522">
        <f t="shared" si="35"/>
        <v>0</v>
      </c>
      <c r="H225" s="850"/>
      <c r="I225" s="850"/>
      <c r="J225" s="847"/>
      <c r="K225" s="571" t="s">
        <v>1351</v>
      </c>
      <c r="L225" s="490">
        <f t="shared" ref="L225:L233" si="36">SUMIFS(D$223:D$273,E$223:E$273,"="&amp;$K225)</f>
        <v>0</v>
      </c>
      <c r="M225" s="490">
        <f t="shared" ref="M225:M233" si="37">SUMIFS(G$223:G$273,E$223:E$273,"="&amp;$K225)</f>
        <v>0</v>
      </c>
      <c r="N225" s="504"/>
      <c r="O225" s="420"/>
      <c r="P225" s="1239"/>
      <c r="Q225" s="416"/>
      <c r="R225" s="416"/>
      <c r="S225" s="416"/>
      <c r="T225" s="416"/>
      <c r="U225" s="416"/>
      <c r="V225" s="416"/>
      <c r="W225" s="416"/>
      <c r="X225" s="416"/>
      <c r="Y225" s="416"/>
      <c r="Z225" s="416"/>
      <c r="AA225" s="416"/>
      <c r="AB225" s="416"/>
    </row>
    <row r="226" spans="1:28" s="419" customFormat="1" outlineLevel="1" x14ac:dyDescent="0.2">
      <c r="A226" s="450"/>
      <c r="B226" s="1258"/>
      <c r="C226" s="586">
        <f t="shared" si="34"/>
        <v>217</v>
      </c>
      <c r="D226" s="764"/>
      <c r="E226" s="850"/>
      <c r="F226" s="522" t="e" cm="1">
        <f t="array" ref="F226">_xlfn.IFS(E226=$R$9,1,E226=$R$10,i.04156h!$E$10,E226=$R$11,i.04156h!$E$11,E226=$R$12,i.04156h!$E$12,E226=$R$13,i.04156h!$E$13,E226=$R$14,i.04156h!$E$14,E226=$R$15,i.04156h!$E$15,E226=$R$16,i.04156h!$E$16,E226=$R$17,i.04156h!$E$17)</f>
        <v>#N/A</v>
      </c>
      <c r="G226" s="522">
        <f t="shared" si="35"/>
        <v>0</v>
      </c>
      <c r="H226" s="850"/>
      <c r="I226" s="850"/>
      <c r="J226" s="847"/>
      <c r="K226" s="571" t="s">
        <v>1352</v>
      </c>
      <c r="L226" s="490">
        <f t="shared" si="36"/>
        <v>0</v>
      </c>
      <c r="M226" s="490">
        <f t="shared" si="37"/>
        <v>0</v>
      </c>
      <c r="N226" s="504"/>
      <c r="O226" s="588" t="s">
        <v>1180</v>
      </c>
      <c r="P226" s="572">
        <f t="shared" ref="P226:P233" si="38">SUMIFS(G$223:G$273,H$223:H$273,"="&amp;$O226)</f>
        <v>0</v>
      </c>
      <c r="Q226" s="416"/>
      <c r="R226" s="416"/>
      <c r="S226" s="416"/>
      <c r="T226" s="416"/>
      <c r="U226" s="416"/>
      <c r="V226" s="416"/>
      <c r="W226" s="416"/>
      <c r="X226" s="416"/>
      <c r="Y226" s="416"/>
      <c r="Z226" s="416"/>
      <c r="AA226" s="416"/>
      <c r="AB226" s="416"/>
    </row>
    <row r="227" spans="1:28" s="419" customFormat="1" outlineLevel="1" x14ac:dyDescent="0.2">
      <c r="A227" s="450"/>
      <c r="B227" s="1258"/>
      <c r="C227" s="586">
        <f t="shared" si="34"/>
        <v>218</v>
      </c>
      <c r="D227" s="764"/>
      <c r="E227" s="850"/>
      <c r="F227" s="522" t="e" cm="1">
        <f t="array" ref="F227">_xlfn.IFS(E227=$R$9,1,E227=$R$10,i.04156h!$E$10,E227=$R$11,i.04156h!$E$11,E227=$R$12,i.04156h!$E$12,E227=$R$13,i.04156h!$E$13,E227=$R$14,i.04156h!$E$14,E227=$R$15,i.04156h!$E$15,E227=$R$16,i.04156h!$E$16,E227=$R$17,i.04156h!$E$17)</f>
        <v>#N/A</v>
      </c>
      <c r="G227" s="522">
        <f t="shared" si="35"/>
        <v>0</v>
      </c>
      <c r="H227" s="850"/>
      <c r="I227" s="850"/>
      <c r="J227" s="847"/>
      <c r="K227" s="571" t="s">
        <v>1353</v>
      </c>
      <c r="L227" s="490">
        <f t="shared" si="36"/>
        <v>0</v>
      </c>
      <c r="M227" s="490">
        <f t="shared" si="37"/>
        <v>0</v>
      </c>
      <c r="N227" s="504"/>
      <c r="O227" s="588" t="s">
        <v>1172</v>
      </c>
      <c r="P227" s="572">
        <f t="shared" si="38"/>
        <v>0</v>
      </c>
      <c r="Q227" s="416"/>
      <c r="R227" s="416"/>
      <c r="S227" s="416"/>
      <c r="T227" s="416"/>
      <c r="U227" s="416"/>
      <c r="V227" s="416"/>
      <c r="W227" s="416"/>
      <c r="X227" s="416"/>
      <c r="Y227" s="416"/>
      <c r="Z227" s="416"/>
      <c r="AA227" s="416"/>
      <c r="AB227" s="416"/>
    </row>
    <row r="228" spans="1:28" s="419" customFormat="1" outlineLevel="1" x14ac:dyDescent="0.2">
      <c r="A228" s="450"/>
      <c r="B228" s="1258"/>
      <c r="C228" s="586">
        <f t="shared" si="34"/>
        <v>219</v>
      </c>
      <c r="D228" s="764"/>
      <c r="E228" s="850"/>
      <c r="F228" s="522" t="e" cm="1">
        <f t="array" ref="F228">_xlfn.IFS(E228=$R$9,1,E228=$R$10,i.04156h!$E$10,E228=$R$11,i.04156h!$E$11,E228=$R$12,i.04156h!$E$12,E228=$R$13,i.04156h!$E$13,E228=$R$14,i.04156h!$E$14,E228=$R$15,i.04156h!$E$15,E228=$R$16,i.04156h!$E$16,E228=$R$17,i.04156h!$E$17)</f>
        <v>#N/A</v>
      </c>
      <c r="G228" s="522">
        <f t="shared" si="35"/>
        <v>0</v>
      </c>
      <c r="H228" s="850"/>
      <c r="I228" s="850"/>
      <c r="J228" s="847"/>
      <c r="K228" s="571" t="s">
        <v>1354</v>
      </c>
      <c r="L228" s="490">
        <f t="shared" si="36"/>
        <v>0</v>
      </c>
      <c r="M228" s="490">
        <f t="shared" si="37"/>
        <v>0</v>
      </c>
      <c r="N228" s="504"/>
      <c r="O228" s="588" t="s">
        <v>872</v>
      </c>
      <c r="P228" s="572">
        <f t="shared" si="38"/>
        <v>0</v>
      </c>
      <c r="Q228" s="416"/>
      <c r="R228" s="416"/>
      <c r="S228" s="416"/>
      <c r="T228" s="416"/>
      <c r="U228" s="416"/>
      <c r="V228" s="416"/>
      <c r="W228" s="416"/>
      <c r="X228" s="416"/>
      <c r="Y228" s="416"/>
      <c r="Z228" s="416"/>
      <c r="AA228" s="416"/>
      <c r="AB228" s="416"/>
    </row>
    <row r="229" spans="1:28" s="419" customFormat="1" outlineLevel="1" x14ac:dyDescent="0.2">
      <c r="A229" s="450"/>
      <c r="B229" s="1258"/>
      <c r="C229" s="586">
        <f t="shared" si="34"/>
        <v>220</v>
      </c>
      <c r="D229" s="764"/>
      <c r="E229" s="850"/>
      <c r="F229" s="522" t="e" cm="1">
        <f t="array" ref="F229">_xlfn.IFS(E229=$R$9,1,E229=$R$10,i.04156h!$E$10,E229=$R$11,i.04156h!$E$11,E229=$R$12,i.04156h!$E$12,E229=$R$13,i.04156h!$E$13,E229=$R$14,i.04156h!$E$14,E229=$R$15,i.04156h!$E$15,E229=$R$16,i.04156h!$E$16,E229=$R$17,i.04156h!$E$17)</f>
        <v>#N/A</v>
      </c>
      <c r="G229" s="522">
        <f t="shared" si="35"/>
        <v>0</v>
      </c>
      <c r="H229" s="850"/>
      <c r="I229" s="850"/>
      <c r="J229" s="847"/>
      <c r="K229" s="573" t="s">
        <v>1355</v>
      </c>
      <c r="L229" s="490">
        <f t="shared" si="36"/>
        <v>0</v>
      </c>
      <c r="M229" s="490">
        <f t="shared" si="37"/>
        <v>0</v>
      </c>
      <c r="N229" s="504"/>
      <c r="O229" s="588" t="s">
        <v>1173</v>
      </c>
      <c r="P229" s="572">
        <f t="shared" si="38"/>
        <v>0</v>
      </c>
      <c r="Q229" s="416"/>
      <c r="R229" s="416"/>
      <c r="S229" s="416"/>
      <c r="T229" s="416"/>
      <c r="U229" s="416"/>
      <c r="V229" s="416"/>
      <c r="W229" s="416"/>
      <c r="X229" s="416"/>
      <c r="Y229" s="416"/>
      <c r="Z229" s="416"/>
      <c r="AA229" s="416"/>
      <c r="AB229" s="416"/>
    </row>
    <row r="230" spans="1:28" s="419" customFormat="1" outlineLevel="1" x14ac:dyDescent="0.2">
      <c r="A230" s="450"/>
      <c r="B230" s="1258"/>
      <c r="C230" s="586">
        <f t="shared" si="34"/>
        <v>221</v>
      </c>
      <c r="D230" s="764"/>
      <c r="E230" s="850"/>
      <c r="F230" s="522" t="e" cm="1">
        <f t="array" ref="F230">_xlfn.IFS(E230=$R$9,1,E230=$R$10,i.04156h!$E$10,E230=$R$11,i.04156h!$E$11,E230=$R$12,i.04156h!$E$12,E230=$R$13,i.04156h!$E$13,E230=$R$14,i.04156h!$E$14,E230=$R$15,i.04156h!$E$15,E230=$R$16,i.04156h!$E$16,E230=$R$17,i.04156h!$E$17)</f>
        <v>#N/A</v>
      </c>
      <c r="G230" s="522">
        <f t="shared" si="35"/>
        <v>0</v>
      </c>
      <c r="H230" s="850"/>
      <c r="I230" s="850"/>
      <c r="J230" s="847"/>
      <c r="K230" s="573" t="s">
        <v>1356</v>
      </c>
      <c r="L230" s="490">
        <f t="shared" si="36"/>
        <v>0</v>
      </c>
      <c r="M230" s="490">
        <f t="shared" si="37"/>
        <v>0</v>
      </c>
      <c r="N230" s="504"/>
      <c r="O230" s="588" t="s">
        <v>1174</v>
      </c>
      <c r="P230" s="572">
        <f t="shared" si="38"/>
        <v>0</v>
      </c>
      <c r="Q230" s="416"/>
      <c r="R230" s="416"/>
      <c r="S230" s="416"/>
      <c r="T230" s="416"/>
      <c r="U230" s="416"/>
      <c r="V230" s="416"/>
      <c r="W230" s="416"/>
      <c r="X230" s="416"/>
      <c r="Y230" s="416"/>
      <c r="Z230" s="416"/>
      <c r="AA230" s="416"/>
      <c r="AB230" s="416"/>
    </row>
    <row r="231" spans="1:28" s="419" customFormat="1" outlineLevel="1" x14ac:dyDescent="0.2">
      <c r="A231" s="450"/>
      <c r="B231" s="1258"/>
      <c r="C231" s="586">
        <f t="shared" si="34"/>
        <v>222</v>
      </c>
      <c r="D231" s="764"/>
      <c r="E231" s="850"/>
      <c r="F231" s="522" t="e" cm="1">
        <f t="array" ref="F231">_xlfn.IFS(E231=$R$9,1,E231=$R$10,i.04156h!$E$10,E231=$R$11,i.04156h!$E$11,E231=$R$12,i.04156h!$E$12,E231=$R$13,i.04156h!$E$13,E231=$R$14,i.04156h!$E$14,E231=$R$15,i.04156h!$E$15,E231=$R$16,i.04156h!$E$16,E231=$R$17,i.04156h!$E$17)</f>
        <v>#N/A</v>
      </c>
      <c r="G231" s="522">
        <f t="shared" si="35"/>
        <v>0</v>
      </c>
      <c r="H231" s="850"/>
      <c r="I231" s="850"/>
      <c r="J231" s="847"/>
      <c r="K231" s="573" t="s">
        <v>1357</v>
      </c>
      <c r="L231" s="490">
        <f t="shared" si="36"/>
        <v>0</v>
      </c>
      <c r="M231" s="490">
        <f t="shared" si="37"/>
        <v>0</v>
      </c>
      <c r="N231" s="504"/>
      <c r="O231" s="588" t="s">
        <v>1175</v>
      </c>
      <c r="P231" s="572">
        <f t="shared" si="38"/>
        <v>0</v>
      </c>
      <c r="Q231" s="416"/>
      <c r="R231" s="416"/>
      <c r="S231" s="416"/>
      <c r="T231" s="416"/>
      <c r="U231" s="416"/>
      <c r="V231" s="416"/>
      <c r="W231" s="416"/>
      <c r="X231" s="416"/>
      <c r="Y231" s="416"/>
      <c r="Z231" s="416"/>
      <c r="AA231" s="416"/>
      <c r="AB231" s="416"/>
    </row>
    <row r="232" spans="1:28" s="419" customFormat="1" outlineLevel="1" x14ac:dyDescent="0.2">
      <c r="A232" s="450"/>
      <c r="B232" s="1258"/>
      <c r="C232" s="586">
        <f t="shared" si="34"/>
        <v>223</v>
      </c>
      <c r="D232" s="764"/>
      <c r="E232" s="850"/>
      <c r="F232" s="522" t="e" cm="1">
        <f t="array" ref="F232">_xlfn.IFS(E232=$R$9,1,E232=$R$10,i.04156h!$E$10,E232=$R$11,i.04156h!$E$11,E232=$R$12,i.04156h!$E$12,E232=$R$13,i.04156h!$E$13,E232=$R$14,i.04156h!$E$14,E232=$R$15,i.04156h!$E$15,E232=$R$16,i.04156h!$E$16,E232=$R$17,i.04156h!$E$17)</f>
        <v>#N/A</v>
      </c>
      <c r="G232" s="522">
        <f t="shared" si="35"/>
        <v>0</v>
      </c>
      <c r="H232" s="850"/>
      <c r="I232" s="850"/>
      <c r="J232" s="847"/>
      <c r="K232" s="571" t="s">
        <v>1358</v>
      </c>
      <c r="L232" s="490">
        <f t="shared" si="36"/>
        <v>0</v>
      </c>
      <c r="M232" s="490">
        <f t="shared" si="37"/>
        <v>0</v>
      </c>
      <c r="N232" s="504"/>
      <c r="O232" s="588" t="s">
        <v>1176</v>
      </c>
      <c r="P232" s="572">
        <f t="shared" si="38"/>
        <v>0</v>
      </c>
      <c r="Q232" s="416"/>
      <c r="R232" s="416"/>
      <c r="S232" s="416"/>
      <c r="T232" s="416"/>
      <c r="U232" s="416"/>
      <c r="V232" s="416"/>
      <c r="W232" s="416"/>
      <c r="X232" s="416"/>
      <c r="Y232" s="416"/>
      <c r="Z232" s="416"/>
      <c r="AA232" s="416"/>
      <c r="AB232" s="416"/>
    </row>
    <row r="233" spans="1:28" s="419" customFormat="1" outlineLevel="1" x14ac:dyDescent="0.2">
      <c r="A233" s="450"/>
      <c r="B233" s="1258"/>
      <c r="C233" s="586">
        <f t="shared" si="34"/>
        <v>224</v>
      </c>
      <c r="D233" s="764"/>
      <c r="E233" s="850"/>
      <c r="F233" s="522" t="e" cm="1">
        <f t="array" ref="F233">_xlfn.IFS(E233=$R$9,1,E233=$R$10,i.04156h!$E$10,E233=$R$11,i.04156h!$E$11,E233=$R$12,i.04156h!$E$12,E233=$R$13,i.04156h!$E$13,E233=$R$14,i.04156h!$E$14,E233=$R$15,i.04156h!$E$15,E233=$R$16,i.04156h!$E$16,E233=$R$17,i.04156h!$E$17)</f>
        <v>#N/A</v>
      </c>
      <c r="G233" s="522">
        <f t="shared" si="35"/>
        <v>0</v>
      </c>
      <c r="H233" s="850"/>
      <c r="I233" s="850"/>
      <c r="J233" s="847"/>
      <c r="K233" s="573" t="s">
        <v>1359</v>
      </c>
      <c r="L233" s="490">
        <f t="shared" si="36"/>
        <v>0</v>
      </c>
      <c r="M233" s="490">
        <f t="shared" si="37"/>
        <v>0</v>
      </c>
      <c r="N233" s="504"/>
      <c r="O233" s="588" t="s">
        <v>1177</v>
      </c>
      <c r="P233" s="572">
        <f t="shared" si="38"/>
        <v>0</v>
      </c>
      <c r="Q233" s="416"/>
      <c r="R233" s="416"/>
      <c r="S233" s="416"/>
      <c r="T233" s="416"/>
      <c r="U233" s="416"/>
      <c r="V233" s="416"/>
      <c r="W233" s="416"/>
      <c r="X233" s="416"/>
      <c r="Y233" s="416"/>
      <c r="Z233" s="416"/>
      <c r="AA233" s="416"/>
      <c r="AB233" s="416"/>
    </row>
    <row r="234" spans="1:28" s="419" customFormat="1" outlineLevel="1" x14ac:dyDescent="0.2">
      <c r="A234" s="450"/>
      <c r="B234" s="1258"/>
      <c r="C234" s="586">
        <f t="shared" si="34"/>
        <v>225</v>
      </c>
      <c r="D234" s="764"/>
      <c r="E234" s="850"/>
      <c r="F234" s="522" t="e" cm="1">
        <f t="array" ref="F234">_xlfn.IFS(E234=$R$9,1,E234=$R$10,i.04156h!$E$10,E234=$R$11,i.04156h!$E$11,E234=$R$12,i.04156h!$E$12,E234=$R$13,i.04156h!$E$13,E234=$R$14,i.04156h!$E$14,E234=$R$15,i.04156h!$E$15,E234=$R$16,i.04156h!$E$16,E234=$R$17,i.04156h!$E$17)</f>
        <v>#N/A</v>
      </c>
      <c r="G234" s="522">
        <f t="shared" si="35"/>
        <v>0</v>
      </c>
      <c r="H234" s="850"/>
      <c r="I234" s="850"/>
      <c r="J234" s="847"/>
      <c r="K234" s="416"/>
      <c r="L234" s="416"/>
      <c r="M234" s="416"/>
      <c r="N234" s="416"/>
      <c r="O234" s="416"/>
      <c r="P234" s="416"/>
      <c r="Q234" s="416"/>
      <c r="R234" s="416"/>
      <c r="S234" s="416"/>
      <c r="T234" s="416"/>
      <c r="U234" s="416"/>
      <c r="V234" s="416"/>
      <c r="W234" s="416"/>
      <c r="X234" s="416"/>
      <c r="Y234" s="416"/>
      <c r="Z234" s="416"/>
      <c r="AA234" s="416"/>
      <c r="AB234" s="416"/>
    </row>
    <row r="235" spans="1:28" s="419" customFormat="1" outlineLevel="1" x14ac:dyDescent="0.2">
      <c r="A235" s="450"/>
      <c r="B235" s="1258"/>
      <c r="C235" s="586">
        <f t="shared" si="34"/>
        <v>226</v>
      </c>
      <c r="D235" s="764"/>
      <c r="E235" s="850"/>
      <c r="F235" s="522" t="e" cm="1">
        <f t="array" ref="F235">_xlfn.IFS(E235=$R$9,1,E235=$R$10,i.04156h!$E$10,E235=$R$11,i.04156h!$E$11,E235=$R$12,i.04156h!$E$12,E235=$R$13,i.04156h!$E$13,E235=$R$14,i.04156h!$E$14,E235=$R$15,i.04156h!$E$15,E235=$R$16,i.04156h!$E$16,E235=$R$17,i.04156h!$E$17)</f>
        <v>#N/A</v>
      </c>
      <c r="G235" s="522">
        <f t="shared" si="35"/>
        <v>0</v>
      </c>
      <c r="H235" s="850"/>
      <c r="I235" s="850"/>
      <c r="J235" s="847"/>
      <c r="K235" s="416"/>
      <c r="L235" s="416"/>
      <c r="M235" s="416"/>
      <c r="N235" s="416"/>
      <c r="O235" s="416"/>
      <c r="P235" s="416"/>
      <c r="Q235" s="416"/>
      <c r="R235" s="416"/>
      <c r="S235" s="416"/>
      <c r="T235" s="416"/>
      <c r="U235" s="416"/>
      <c r="V235" s="416"/>
      <c r="W235" s="416"/>
      <c r="X235" s="416"/>
      <c r="Y235" s="416"/>
      <c r="Z235" s="416"/>
      <c r="AA235" s="416"/>
      <c r="AB235" s="416"/>
    </row>
    <row r="236" spans="1:28" s="419" customFormat="1" outlineLevel="1" x14ac:dyDescent="0.2">
      <c r="A236" s="450"/>
      <c r="B236" s="1258"/>
      <c r="C236" s="586">
        <f t="shared" si="34"/>
        <v>227</v>
      </c>
      <c r="D236" s="764"/>
      <c r="E236" s="850"/>
      <c r="F236" s="522" t="e" cm="1">
        <f t="array" ref="F236">_xlfn.IFS(E236=$R$9,1,E236=$R$10,i.04156h!$E$10,E236=$R$11,i.04156h!$E$11,E236=$R$12,i.04156h!$E$12,E236=$R$13,i.04156h!$E$13,E236=$R$14,i.04156h!$E$14,E236=$R$15,i.04156h!$E$15,E236=$R$16,i.04156h!$E$16,E236=$R$17,i.04156h!$E$17)</f>
        <v>#N/A</v>
      </c>
      <c r="G236" s="522">
        <f t="shared" si="35"/>
        <v>0</v>
      </c>
      <c r="H236" s="850"/>
      <c r="I236" s="850"/>
      <c r="J236" s="847"/>
      <c r="K236" s="416"/>
      <c r="L236" s="416"/>
      <c r="M236" s="416"/>
      <c r="N236" s="416"/>
      <c r="O236" s="416"/>
      <c r="P236" s="416"/>
      <c r="Q236" s="416"/>
      <c r="R236" s="416"/>
      <c r="S236" s="416"/>
      <c r="T236" s="416"/>
      <c r="U236" s="416"/>
      <c r="V236" s="416"/>
      <c r="W236" s="416"/>
      <c r="X236" s="416"/>
      <c r="Y236" s="416"/>
      <c r="Z236" s="416"/>
      <c r="AA236" s="416"/>
      <c r="AB236" s="416"/>
    </row>
    <row r="237" spans="1:28" s="419" customFormat="1" outlineLevel="1" x14ac:dyDescent="0.2">
      <c r="A237" s="450"/>
      <c r="B237" s="1258"/>
      <c r="C237" s="586">
        <f t="shared" si="34"/>
        <v>228</v>
      </c>
      <c r="D237" s="764"/>
      <c r="E237" s="850"/>
      <c r="F237" s="522" t="e" cm="1">
        <f t="array" ref="F237">_xlfn.IFS(E237=$R$9,1,E237=$R$10,i.04156h!$E$10,E237=$R$11,i.04156h!$E$11,E237=$R$12,i.04156h!$E$12,E237=$R$13,i.04156h!$E$13,E237=$R$14,i.04156h!$E$14,E237=$R$15,i.04156h!$E$15,E237=$R$16,i.04156h!$E$16,E237=$R$17,i.04156h!$E$17)</f>
        <v>#N/A</v>
      </c>
      <c r="G237" s="522">
        <f t="shared" si="35"/>
        <v>0</v>
      </c>
      <c r="H237" s="850"/>
      <c r="I237" s="850"/>
      <c r="J237" s="847"/>
      <c r="K237" s="416"/>
      <c r="L237" s="416"/>
      <c r="M237" s="416"/>
      <c r="N237" s="416"/>
      <c r="O237" s="416"/>
      <c r="P237" s="416"/>
      <c r="Q237" s="416"/>
      <c r="R237" s="416"/>
      <c r="S237" s="416"/>
      <c r="T237" s="416"/>
      <c r="U237" s="416"/>
      <c r="V237" s="416"/>
      <c r="W237" s="416"/>
      <c r="X237" s="416"/>
      <c r="Y237" s="416"/>
      <c r="Z237" s="416"/>
      <c r="AA237" s="416"/>
      <c r="AB237" s="416"/>
    </row>
    <row r="238" spans="1:28" s="419" customFormat="1" outlineLevel="1" x14ac:dyDescent="0.2">
      <c r="A238" s="450"/>
      <c r="B238" s="1258"/>
      <c r="C238" s="586">
        <f t="shared" si="34"/>
        <v>229</v>
      </c>
      <c r="D238" s="764"/>
      <c r="E238" s="850"/>
      <c r="F238" s="522" t="e" cm="1">
        <f t="array" ref="F238">_xlfn.IFS(E238=$R$9,1,E238=$R$10,i.04156h!$E$10,E238=$R$11,i.04156h!$E$11,E238=$R$12,i.04156h!$E$12,E238=$R$13,i.04156h!$E$13,E238=$R$14,i.04156h!$E$14,E238=$R$15,i.04156h!$E$15,E238=$R$16,i.04156h!$E$16,E238=$R$17,i.04156h!$E$17)</f>
        <v>#N/A</v>
      </c>
      <c r="G238" s="522">
        <f t="shared" si="35"/>
        <v>0</v>
      </c>
      <c r="H238" s="850"/>
      <c r="I238" s="850"/>
      <c r="J238" s="847"/>
      <c r="K238" s="416"/>
      <c r="L238" s="416"/>
      <c r="M238" s="416"/>
      <c r="N238" s="416"/>
      <c r="O238" s="416"/>
      <c r="P238" s="416"/>
      <c r="Q238" s="416"/>
      <c r="R238" s="416"/>
      <c r="S238" s="416"/>
      <c r="T238" s="416"/>
      <c r="U238" s="416"/>
      <c r="V238" s="416"/>
      <c r="W238" s="416"/>
      <c r="X238" s="416"/>
      <c r="Y238" s="416"/>
      <c r="Z238" s="416"/>
      <c r="AA238" s="416"/>
      <c r="AB238" s="416"/>
    </row>
    <row r="239" spans="1:28" s="419" customFormat="1" outlineLevel="1" x14ac:dyDescent="0.2">
      <c r="A239" s="450"/>
      <c r="B239" s="1258"/>
      <c r="C239" s="586">
        <f t="shared" si="34"/>
        <v>230</v>
      </c>
      <c r="D239" s="764"/>
      <c r="E239" s="850"/>
      <c r="F239" s="522" t="e" cm="1">
        <f t="array" ref="F239">_xlfn.IFS(E239=$R$9,1,E239=$R$10,i.04156h!$E$10,E239=$R$11,i.04156h!$E$11,E239=$R$12,i.04156h!$E$12,E239=$R$13,i.04156h!$E$13,E239=$R$14,i.04156h!$E$14,E239=$R$15,i.04156h!$E$15,E239=$R$16,i.04156h!$E$16,E239=$R$17,i.04156h!$E$17)</f>
        <v>#N/A</v>
      </c>
      <c r="G239" s="522">
        <f t="shared" si="35"/>
        <v>0</v>
      </c>
      <c r="H239" s="850"/>
      <c r="I239" s="850"/>
      <c r="J239" s="847"/>
      <c r="K239" s="416"/>
      <c r="L239" s="416"/>
      <c r="M239" s="416"/>
      <c r="N239" s="416"/>
      <c r="O239" s="416"/>
      <c r="P239" s="416"/>
      <c r="Q239" s="416"/>
      <c r="R239" s="416"/>
      <c r="S239" s="416"/>
      <c r="T239" s="416"/>
      <c r="U239" s="416"/>
      <c r="V239" s="416"/>
      <c r="W239" s="416"/>
      <c r="X239" s="416"/>
      <c r="Y239" s="416"/>
      <c r="Z239" s="416"/>
      <c r="AA239" s="416"/>
      <c r="AB239" s="416"/>
    </row>
    <row r="240" spans="1:28" s="419" customFormat="1" outlineLevel="1" x14ac:dyDescent="0.2">
      <c r="A240" s="450"/>
      <c r="B240" s="1258"/>
      <c r="C240" s="586">
        <f t="shared" si="34"/>
        <v>231</v>
      </c>
      <c r="D240" s="764"/>
      <c r="E240" s="850"/>
      <c r="F240" s="522" t="e" cm="1">
        <f t="array" ref="F240">_xlfn.IFS(E240=$R$9,1,E240=$R$10,i.04156h!$E$10,E240=$R$11,i.04156h!$E$11,E240=$R$12,i.04156h!$E$12,E240=$R$13,i.04156h!$E$13,E240=$R$14,i.04156h!$E$14,E240=$R$15,i.04156h!$E$15,E240=$R$16,i.04156h!$E$16,E240=$R$17,i.04156h!$E$17)</f>
        <v>#N/A</v>
      </c>
      <c r="G240" s="522">
        <f t="shared" si="35"/>
        <v>0</v>
      </c>
      <c r="H240" s="850"/>
      <c r="I240" s="850"/>
      <c r="J240" s="847"/>
      <c r="K240" s="416"/>
      <c r="L240" s="416"/>
      <c r="M240" s="416"/>
      <c r="N240" s="416"/>
      <c r="O240" s="416"/>
      <c r="P240" s="416"/>
      <c r="Q240" s="416"/>
      <c r="R240" s="416"/>
      <c r="S240" s="416"/>
      <c r="T240" s="416"/>
      <c r="U240" s="416"/>
      <c r="V240" s="416"/>
      <c r="W240" s="416"/>
      <c r="X240" s="416"/>
      <c r="Y240" s="416"/>
      <c r="Z240" s="416"/>
      <c r="AA240" s="416"/>
      <c r="AB240" s="416"/>
    </row>
    <row r="241" spans="1:28" s="419" customFormat="1" outlineLevel="1" x14ac:dyDescent="0.2">
      <c r="A241" s="450"/>
      <c r="B241" s="1258"/>
      <c r="C241" s="586">
        <f t="shared" si="34"/>
        <v>232</v>
      </c>
      <c r="D241" s="764"/>
      <c r="E241" s="850"/>
      <c r="F241" s="522" t="e" cm="1">
        <f t="array" ref="F241">_xlfn.IFS(E241=$R$9,1,E241=$R$10,i.04156h!$E$10,E241=$R$11,i.04156h!$E$11,E241=$R$12,i.04156h!$E$12,E241=$R$13,i.04156h!$E$13,E241=$R$14,i.04156h!$E$14,E241=$R$15,i.04156h!$E$15,E241=$R$16,i.04156h!$E$16,E241=$R$17,i.04156h!$E$17)</f>
        <v>#N/A</v>
      </c>
      <c r="G241" s="522">
        <f t="shared" si="35"/>
        <v>0</v>
      </c>
      <c r="H241" s="850"/>
      <c r="I241" s="850"/>
      <c r="J241" s="847"/>
      <c r="K241" s="416"/>
      <c r="L241" s="416"/>
      <c r="M241" s="416"/>
      <c r="N241" s="416"/>
      <c r="O241" s="416"/>
      <c r="P241" s="416"/>
      <c r="Q241" s="416"/>
      <c r="R241" s="416"/>
      <c r="S241" s="416"/>
      <c r="T241" s="416"/>
      <c r="U241" s="416"/>
      <c r="V241" s="416"/>
      <c r="W241" s="416"/>
      <c r="X241" s="416"/>
      <c r="Y241" s="416"/>
      <c r="Z241" s="416"/>
      <c r="AA241" s="416"/>
      <c r="AB241" s="416"/>
    </row>
    <row r="242" spans="1:28" s="419" customFormat="1" outlineLevel="1" x14ac:dyDescent="0.2">
      <c r="A242" s="450"/>
      <c r="B242" s="1258"/>
      <c r="C242" s="586">
        <f t="shared" si="34"/>
        <v>233</v>
      </c>
      <c r="D242" s="764"/>
      <c r="E242" s="850"/>
      <c r="F242" s="522" t="e" cm="1">
        <f t="array" ref="F242">_xlfn.IFS(E242=$R$9,1,E242=$R$10,i.04156h!$E$10,E242=$R$11,i.04156h!$E$11,E242=$R$12,i.04156h!$E$12,E242=$R$13,i.04156h!$E$13,E242=$R$14,i.04156h!$E$14,E242=$R$15,i.04156h!$E$15,E242=$R$16,i.04156h!$E$16,E242=$R$17,i.04156h!$E$17)</f>
        <v>#N/A</v>
      </c>
      <c r="G242" s="522">
        <f t="shared" si="35"/>
        <v>0</v>
      </c>
      <c r="H242" s="850"/>
      <c r="I242" s="850"/>
      <c r="J242" s="847"/>
      <c r="K242" s="416"/>
      <c r="L242" s="416"/>
      <c r="M242" s="416"/>
      <c r="N242" s="416"/>
      <c r="O242" s="416"/>
      <c r="P242" s="416"/>
      <c r="Q242" s="416"/>
      <c r="R242" s="416"/>
      <c r="S242" s="416"/>
      <c r="T242" s="416"/>
      <c r="U242" s="416"/>
      <c r="V242" s="416"/>
      <c r="W242" s="416"/>
      <c r="X242" s="416"/>
      <c r="Y242" s="416"/>
      <c r="Z242" s="416"/>
      <c r="AA242" s="416"/>
      <c r="AB242" s="416"/>
    </row>
    <row r="243" spans="1:28" s="419" customFormat="1" outlineLevel="1" x14ac:dyDescent="0.2">
      <c r="A243" s="450"/>
      <c r="B243" s="1258"/>
      <c r="C243" s="586">
        <f t="shared" si="34"/>
        <v>234</v>
      </c>
      <c r="D243" s="764"/>
      <c r="E243" s="850"/>
      <c r="F243" s="522" t="e" cm="1">
        <f t="array" ref="F243">_xlfn.IFS(E243=$R$9,1,E243=$R$10,i.04156h!$E$10,E243=$R$11,i.04156h!$E$11,E243=$R$12,i.04156h!$E$12,E243=$R$13,i.04156h!$E$13,E243=$R$14,i.04156h!$E$14,E243=$R$15,i.04156h!$E$15,E243=$R$16,i.04156h!$E$16,E243=$R$17,i.04156h!$E$17)</f>
        <v>#N/A</v>
      </c>
      <c r="G243" s="522">
        <f t="shared" si="35"/>
        <v>0</v>
      </c>
      <c r="H243" s="850"/>
      <c r="I243" s="850"/>
      <c r="J243" s="847"/>
      <c r="K243" s="416"/>
      <c r="L243" s="416"/>
      <c r="M243" s="416"/>
      <c r="N243" s="416"/>
      <c r="O243" s="416"/>
      <c r="P243" s="416"/>
      <c r="Q243" s="416"/>
      <c r="R243" s="416"/>
      <c r="S243" s="416"/>
      <c r="T243" s="416"/>
      <c r="U243" s="416"/>
      <c r="V243" s="416"/>
      <c r="W243" s="416"/>
      <c r="X243" s="416"/>
      <c r="Y243" s="416"/>
      <c r="Z243" s="416"/>
      <c r="AA243" s="416"/>
      <c r="AB243" s="416"/>
    </row>
    <row r="244" spans="1:28" s="419" customFormat="1" outlineLevel="1" x14ac:dyDescent="0.2">
      <c r="A244" s="450"/>
      <c r="B244" s="1258"/>
      <c r="C244" s="586">
        <f t="shared" si="34"/>
        <v>235</v>
      </c>
      <c r="D244" s="764"/>
      <c r="E244" s="850"/>
      <c r="F244" s="522" t="e" cm="1">
        <f t="array" ref="F244">_xlfn.IFS(E244=$R$9,1,E244=$R$10,i.04156h!$E$10,E244=$R$11,i.04156h!$E$11,E244=$R$12,i.04156h!$E$12,E244=$R$13,i.04156h!$E$13,E244=$R$14,i.04156h!$E$14,E244=$R$15,i.04156h!$E$15,E244=$R$16,i.04156h!$E$16,E244=$R$17,i.04156h!$E$17)</f>
        <v>#N/A</v>
      </c>
      <c r="G244" s="522">
        <f t="shared" si="35"/>
        <v>0</v>
      </c>
      <c r="H244" s="850"/>
      <c r="I244" s="850"/>
      <c r="J244" s="847"/>
      <c r="K244" s="416"/>
      <c r="L244" s="416"/>
      <c r="M244" s="416"/>
      <c r="N244" s="416"/>
      <c r="O244" s="416"/>
      <c r="P244" s="416"/>
      <c r="Q244" s="416"/>
      <c r="R244" s="416"/>
      <c r="S244" s="416"/>
      <c r="T244" s="416"/>
      <c r="U244" s="416"/>
      <c r="V244" s="416"/>
      <c r="W244" s="416"/>
      <c r="X244" s="416"/>
      <c r="Y244" s="416"/>
      <c r="Z244" s="416"/>
      <c r="AA244" s="416"/>
      <c r="AB244" s="416"/>
    </row>
    <row r="245" spans="1:28" s="419" customFormat="1" outlineLevel="1" x14ac:dyDescent="0.2">
      <c r="A245" s="450"/>
      <c r="B245" s="1258"/>
      <c r="C245" s="586">
        <f t="shared" si="34"/>
        <v>236</v>
      </c>
      <c r="D245" s="764"/>
      <c r="E245" s="850"/>
      <c r="F245" s="522" t="e" cm="1">
        <f t="array" ref="F245">_xlfn.IFS(E245=$R$9,1,E245=$R$10,i.04156h!$E$10,E245=$R$11,i.04156h!$E$11,E245=$R$12,i.04156h!$E$12,E245=$R$13,i.04156h!$E$13,E245=$R$14,i.04156h!$E$14,E245=$R$15,i.04156h!$E$15,E245=$R$16,i.04156h!$E$16,E245=$R$17,i.04156h!$E$17)</f>
        <v>#N/A</v>
      </c>
      <c r="G245" s="522">
        <f t="shared" si="35"/>
        <v>0</v>
      </c>
      <c r="H245" s="850"/>
      <c r="I245" s="850"/>
      <c r="J245" s="847"/>
      <c r="K245" s="416"/>
      <c r="L245" s="416"/>
      <c r="M245" s="416"/>
      <c r="N245" s="416"/>
      <c r="O245" s="416"/>
      <c r="P245" s="416"/>
      <c r="Q245" s="416"/>
      <c r="R245" s="416"/>
      <c r="S245" s="416"/>
      <c r="T245" s="416"/>
      <c r="U245" s="416"/>
      <c r="V245" s="416"/>
      <c r="W245" s="416"/>
      <c r="X245" s="416"/>
      <c r="Y245" s="416"/>
      <c r="Z245" s="416"/>
      <c r="AA245" s="416"/>
      <c r="AB245" s="416"/>
    </row>
    <row r="246" spans="1:28" s="419" customFormat="1" outlineLevel="1" x14ac:dyDescent="0.2">
      <c r="A246" s="450"/>
      <c r="B246" s="1258"/>
      <c r="C246" s="586">
        <f t="shared" si="34"/>
        <v>237</v>
      </c>
      <c r="D246" s="764"/>
      <c r="E246" s="850"/>
      <c r="F246" s="522" t="e" cm="1">
        <f t="array" ref="F246">_xlfn.IFS(E246=$R$9,1,E246=$R$10,i.04156h!$E$10,E246=$R$11,i.04156h!$E$11,E246=$R$12,i.04156h!$E$12,E246=$R$13,i.04156h!$E$13,E246=$R$14,i.04156h!$E$14,E246=$R$15,i.04156h!$E$15,E246=$R$16,i.04156h!$E$16,E246=$R$17,i.04156h!$E$17)</f>
        <v>#N/A</v>
      </c>
      <c r="G246" s="522">
        <f t="shared" si="35"/>
        <v>0</v>
      </c>
      <c r="H246" s="850"/>
      <c r="I246" s="850"/>
      <c r="J246" s="847"/>
      <c r="K246" s="416"/>
      <c r="L246" s="416"/>
      <c r="M246" s="416"/>
      <c r="N246" s="416"/>
      <c r="O246" s="416"/>
      <c r="P246" s="416"/>
      <c r="Q246" s="416"/>
      <c r="R246" s="416"/>
      <c r="S246" s="416"/>
      <c r="T246" s="416"/>
      <c r="U246" s="416"/>
      <c r="V246" s="416"/>
      <c r="W246" s="416"/>
      <c r="X246" s="416"/>
      <c r="Y246" s="416"/>
      <c r="Z246" s="416"/>
      <c r="AA246" s="416"/>
      <c r="AB246" s="416"/>
    </row>
    <row r="247" spans="1:28" s="419" customFormat="1" outlineLevel="1" x14ac:dyDescent="0.2">
      <c r="A247" s="450"/>
      <c r="B247" s="1258"/>
      <c r="C247" s="586">
        <f t="shared" si="34"/>
        <v>238</v>
      </c>
      <c r="D247" s="764"/>
      <c r="E247" s="850"/>
      <c r="F247" s="522" t="e" cm="1">
        <f t="array" ref="F247">_xlfn.IFS(E247=$R$9,1,E247=$R$10,i.04156h!$E$10,E247=$R$11,i.04156h!$E$11,E247=$R$12,i.04156h!$E$12,E247=$R$13,i.04156h!$E$13,E247=$R$14,i.04156h!$E$14,E247=$R$15,i.04156h!$E$15,E247=$R$16,i.04156h!$E$16,E247=$R$17,i.04156h!$E$17)</f>
        <v>#N/A</v>
      </c>
      <c r="G247" s="522">
        <f t="shared" si="35"/>
        <v>0</v>
      </c>
      <c r="H247" s="850"/>
      <c r="I247" s="850"/>
      <c r="J247" s="847"/>
      <c r="K247" s="416"/>
      <c r="L247" s="416"/>
      <c r="M247" s="416"/>
      <c r="N247" s="416"/>
      <c r="O247" s="416"/>
      <c r="P247" s="416"/>
      <c r="Q247" s="416"/>
      <c r="R247" s="416"/>
      <c r="S247" s="416"/>
      <c r="T247" s="416"/>
      <c r="U247" s="416"/>
      <c r="V247" s="416"/>
      <c r="W247" s="416"/>
      <c r="X247" s="416"/>
      <c r="Y247" s="416"/>
      <c r="Z247" s="416"/>
      <c r="AA247" s="416"/>
      <c r="AB247" s="416"/>
    </row>
    <row r="248" spans="1:28" s="419" customFormat="1" outlineLevel="1" x14ac:dyDescent="0.2">
      <c r="A248" s="450"/>
      <c r="B248" s="1258"/>
      <c r="C248" s="586">
        <f t="shared" si="34"/>
        <v>239</v>
      </c>
      <c r="D248" s="764"/>
      <c r="E248" s="850"/>
      <c r="F248" s="522" t="e" cm="1">
        <f t="array" ref="F248">_xlfn.IFS(E248=$R$9,1,E248=$R$10,i.04156h!$E$10,E248=$R$11,i.04156h!$E$11,E248=$R$12,i.04156h!$E$12,E248=$R$13,i.04156h!$E$13,E248=$R$14,i.04156h!$E$14,E248=$R$15,i.04156h!$E$15,E248=$R$16,i.04156h!$E$16,E248=$R$17,i.04156h!$E$17)</f>
        <v>#N/A</v>
      </c>
      <c r="G248" s="522">
        <f t="shared" si="35"/>
        <v>0</v>
      </c>
      <c r="H248" s="850"/>
      <c r="I248" s="850"/>
      <c r="J248" s="847"/>
      <c r="K248" s="416"/>
      <c r="L248" s="416"/>
      <c r="M248" s="416"/>
      <c r="N248" s="416"/>
      <c r="O248" s="416"/>
      <c r="P248" s="416"/>
      <c r="Q248" s="416"/>
      <c r="R248" s="416"/>
      <c r="S248" s="416"/>
      <c r="T248" s="416"/>
      <c r="U248" s="416"/>
      <c r="V248" s="416"/>
      <c r="W248" s="416"/>
      <c r="X248" s="416"/>
      <c r="Y248" s="416"/>
      <c r="Z248" s="416"/>
      <c r="AA248" s="416"/>
      <c r="AB248" s="416"/>
    </row>
    <row r="249" spans="1:28" s="419" customFormat="1" outlineLevel="1" x14ac:dyDescent="0.2">
      <c r="A249" s="450"/>
      <c r="B249" s="1258"/>
      <c r="C249" s="586">
        <f t="shared" si="34"/>
        <v>240</v>
      </c>
      <c r="D249" s="764"/>
      <c r="E249" s="850"/>
      <c r="F249" s="522" t="e" cm="1">
        <f t="array" ref="F249">_xlfn.IFS(E249=$R$9,1,E249=$R$10,i.04156h!$E$10,E249=$R$11,i.04156h!$E$11,E249=$R$12,i.04156h!$E$12,E249=$R$13,i.04156h!$E$13,E249=$R$14,i.04156h!$E$14,E249=$R$15,i.04156h!$E$15,E249=$R$16,i.04156h!$E$16,E249=$R$17,i.04156h!$E$17)</f>
        <v>#N/A</v>
      </c>
      <c r="G249" s="522">
        <f t="shared" si="35"/>
        <v>0</v>
      </c>
      <c r="H249" s="850"/>
      <c r="I249" s="850"/>
      <c r="J249" s="847"/>
      <c r="K249" s="416"/>
      <c r="L249" s="416"/>
      <c r="M249" s="416"/>
      <c r="N249" s="416"/>
      <c r="O249" s="416"/>
      <c r="P249" s="416"/>
      <c r="Q249" s="416"/>
      <c r="R249" s="416"/>
      <c r="S249" s="416"/>
      <c r="T249" s="416"/>
      <c r="U249" s="416"/>
      <c r="V249" s="416"/>
      <c r="W249" s="416"/>
      <c r="X249" s="416"/>
      <c r="Y249" s="416"/>
      <c r="Z249" s="416"/>
      <c r="AA249" s="416"/>
      <c r="AB249" s="416"/>
    </row>
    <row r="250" spans="1:28" s="419" customFormat="1" outlineLevel="1" x14ac:dyDescent="0.2">
      <c r="A250" s="450"/>
      <c r="B250" s="1258"/>
      <c r="C250" s="586">
        <f t="shared" si="34"/>
        <v>241</v>
      </c>
      <c r="D250" s="764"/>
      <c r="E250" s="850"/>
      <c r="F250" s="522" t="e" cm="1">
        <f t="array" ref="F250">_xlfn.IFS(E250=$R$9,1,E250=$R$10,i.04156h!$E$10,E250=$R$11,i.04156h!$E$11,E250=$R$12,i.04156h!$E$12,E250=$R$13,i.04156h!$E$13,E250=$R$14,i.04156h!$E$14,E250=$R$15,i.04156h!$E$15,E250=$R$16,i.04156h!$E$16,E250=$R$17,i.04156h!$E$17)</f>
        <v>#N/A</v>
      </c>
      <c r="G250" s="522">
        <f t="shared" si="35"/>
        <v>0</v>
      </c>
      <c r="H250" s="850"/>
      <c r="I250" s="850"/>
      <c r="J250" s="847"/>
      <c r="K250" s="416"/>
      <c r="L250" s="416"/>
      <c r="M250" s="416"/>
      <c r="N250" s="416"/>
      <c r="O250" s="416"/>
      <c r="P250" s="416"/>
      <c r="Q250" s="416"/>
      <c r="R250" s="416"/>
      <c r="S250" s="416"/>
      <c r="T250" s="416"/>
      <c r="U250" s="416"/>
      <c r="V250" s="416"/>
      <c r="W250" s="416"/>
      <c r="X250" s="416"/>
      <c r="Y250" s="416"/>
      <c r="Z250" s="416"/>
      <c r="AA250" s="416"/>
      <c r="AB250" s="416"/>
    </row>
    <row r="251" spans="1:28" s="419" customFormat="1" outlineLevel="1" x14ac:dyDescent="0.2">
      <c r="A251" s="450"/>
      <c r="B251" s="1258"/>
      <c r="C251" s="586">
        <f t="shared" si="34"/>
        <v>242</v>
      </c>
      <c r="D251" s="764"/>
      <c r="E251" s="850"/>
      <c r="F251" s="522" t="e" cm="1">
        <f t="array" ref="F251">_xlfn.IFS(E251=$R$9,1,E251=$R$10,i.04156h!$E$10,E251=$R$11,i.04156h!$E$11,E251=$R$12,i.04156h!$E$12,E251=$R$13,i.04156h!$E$13,E251=$R$14,i.04156h!$E$14,E251=$R$15,i.04156h!$E$15,E251=$R$16,i.04156h!$E$16,E251=$R$17,i.04156h!$E$17)</f>
        <v>#N/A</v>
      </c>
      <c r="G251" s="522">
        <f t="shared" si="35"/>
        <v>0</v>
      </c>
      <c r="H251" s="850"/>
      <c r="I251" s="850"/>
      <c r="J251" s="847"/>
      <c r="K251" s="416"/>
      <c r="L251" s="416"/>
      <c r="M251" s="416"/>
      <c r="N251" s="416"/>
      <c r="O251" s="416"/>
      <c r="P251" s="416"/>
      <c r="Q251" s="416"/>
      <c r="R251" s="416"/>
      <c r="S251" s="416"/>
      <c r="T251" s="416"/>
      <c r="U251" s="416"/>
      <c r="V251" s="416"/>
      <c r="W251" s="416"/>
      <c r="X251" s="416"/>
      <c r="Y251" s="416"/>
      <c r="Z251" s="416"/>
      <c r="AA251" s="416"/>
      <c r="AB251" s="416"/>
    </row>
    <row r="252" spans="1:28" s="419" customFormat="1" outlineLevel="1" x14ac:dyDescent="0.2">
      <c r="A252" s="450"/>
      <c r="B252" s="1258"/>
      <c r="C252" s="586">
        <f t="shared" si="34"/>
        <v>243</v>
      </c>
      <c r="D252" s="764"/>
      <c r="E252" s="850"/>
      <c r="F252" s="522" t="e" cm="1">
        <f t="array" ref="F252">_xlfn.IFS(E252=$R$9,1,E252=$R$10,i.04156h!$E$10,E252=$R$11,i.04156h!$E$11,E252=$R$12,i.04156h!$E$12,E252=$R$13,i.04156h!$E$13,E252=$R$14,i.04156h!$E$14,E252=$R$15,i.04156h!$E$15,E252=$R$16,i.04156h!$E$16,E252=$R$17,i.04156h!$E$17)</f>
        <v>#N/A</v>
      </c>
      <c r="G252" s="522">
        <f t="shared" si="35"/>
        <v>0</v>
      </c>
      <c r="H252" s="850"/>
      <c r="I252" s="850"/>
      <c r="J252" s="847"/>
      <c r="K252" s="416"/>
      <c r="L252" s="416"/>
      <c r="M252" s="416"/>
      <c r="N252" s="416"/>
      <c r="O252" s="416"/>
      <c r="P252" s="416"/>
      <c r="Q252" s="416"/>
      <c r="R252" s="416"/>
      <c r="S252" s="416"/>
      <c r="T252" s="416"/>
      <c r="U252" s="416"/>
      <c r="V252" s="416"/>
      <c r="W252" s="416"/>
      <c r="X252" s="416"/>
      <c r="Y252" s="416"/>
      <c r="Z252" s="416"/>
      <c r="AA252" s="416"/>
      <c r="AB252" s="416"/>
    </row>
    <row r="253" spans="1:28" s="419" customFormat="1" outlineLevel="1" x14ac:dyDescent="0.2">
      <c r="A253" s="450"/>
      <c r="B253" s="1258"/>
      <c r="C253" s="586">
        <f t="shared" si="34"/>
        <v>244</v>
      </c>
      <c r="D253" s="764"/>
      <c r="E253" s="850"/>
      <c r="F253" s="522" t="e" cm="1">
        <f t="array" ref="F253">_xlfn.IFS(E253=$R$9,1,E253=$R$10,i.04156h!$E$10,E253=$R$11,i.04156h!$E$11,E253=$R$12,i.04156h!$E$12,E253=$R$13,i.04156h!$E$13,E253=$R$14,i.04156h!$E$14,E253=$R$15,i.04156h!$E$15,E253=$R$16,i.04156h!$E$16,E253=$R$17,i.04156h!$E$17)</f>
        <v>#N/A</v>
      </c>
      <c r="G253" s="522">
        <f t="shared" si="35"/>
        <v>0</v>
      </c>
      <c r="H253" s="850"/>
      <c r="I253" s="850"/>
      <c r="J253" s="847"/>
      <c r="K253" s="416"/>
      <c r="L253" s="416"/>
      <c r="M253" s="416"/>
      <c r="N253" s="416"/>
      <c r="O253" s="416"/>
      <c r="P253" s="416"/>
      <c r="Q253" s="416"/>
      <c r="R253" s="416"/>
      <c r="S253" s="416"/>
      <c r="T253" s="416"/>
      <c r="U253" s="416"/>
      <c r="V253" s="416"/>
      <c r="W253" s="416"/>
      <c r="X253" s="416"/>
      <c r="Y253" s="416"/>
      <c r="Z253" s="416"/>
      <c r="AA253" s="416"/>
      <c r="AB253" s="416"/>
    </row>
    <row r="254" spans="1:28" s="419" customFormat="1" outlineLevel="1" x14ac:dyDescent="0.2">
      <c r="A254" s="450"/>
      <c r="B254" s="1258"/>
      <c r="C254" s="586">
        <f t="shared" si="34"/>
        <v>245</v>
      </c>
      <c r="D254" s="764"/>
      <c r="E254" s="850"/>
      <c r="F254" s="522" t="e" cm="1">
        <f t="array" ref="F254">_xlfn.IFS(E254=$R$9,1,E254=$R$10,i.04156h!$E$10,E254=$R$11,i.04156h!$E$11,E254=$R$12,i.04156h!$E$12,E254=$R$13,i.04156h!$E$13,E254=$R$14,i.04156h!$E$14,E254=$R$15,i.04156h!$E$15,E254=$R$16,i.04156h!$E$16,E254=$R$17,i.04156h!$E$17)</f>
        <v>#N/A</v>
      </c>
      <c r="G254" s="522">
        <f t="shared" si="35"/>
        <v>0</v>
      </c>
      <c r="H254" s="850"/>
      <c r="I254" s="850"/>
      <c r="J254" s="847"/>
      <c r="K254" s="416"/>
      <c r="L254" s="416"/>
      <c r="M254" s="416"/>
      <c r="N254" s="416"/>
      <c r="O254" s="416"/>
      <c r="P254" s="416"/>
      <c r="Q254" s="416"/>
      <c r="R254" s="416"/>
      <c r="S254" s="416"/>
      <c r="T254" s="416"/>
      <c r="U254" s="416"/>
      <c r="V254" s="416"/>
      <c r="W254" s="416"/>
      <c r="X254" s="416"/>
      <c r="Y254" s="416"/>
      <c r="Z254" s="416"/>
      <c r="AA254" s="416"/>
      <c r="AB254" s="416"/>
    </row>
    <row r="255" spans="1:28" s="419" customFormat="1" outlineLevel="1" x14ac:dyDescent="0.2">
      <c r="A255" s="450"/>
      <c r="B255" s="1258"/>
      <c r="C255" s="586">
        <f t="shared" si="34"/>
        <v>246</v>
      </c>
      <c r="D255" s="764"/>
      <c r="E255" s="850"/>
      <c r="F255" s="522" t="e" cm="1">
        <f t="array" ref="F255">_xlfn.IFS(E255=$R$9,1,E255=$R$10,i.04156h!$E$10,E255=$R$11,i.04156h!$E$11,E255=$R$12,i.04156h!$E$12,E255=$R$13,i.04156h!$E$13,E255=$R$14,i.04156h!$E$14,E255=$R$15,i.04156h!$E$15,E255=$R$16,i.04156h!$E$16,E255=$R$17,i.04156h!$E$17)</f>
        <v>#N/A</v>
      </c>
      <c r="G255" s="522">
        <f t="shared" si="35"/>
        <v>0</v>
      </c>
      <c r="H255" s="850"/>
      <c r="I255" s="850"/>
      <c r="J255" s="847"/>
      <c r="K255" s="416"/>
      <c r="L255" s="416"/>
      <c r="M255" s="416"/>
      <c r="N255" s="416"/>
      <c r="O255" s="416"/>
      <c r="P255" s="416"/>
      <c r="Q255" s="416"/>
      <c r="R255" s="416"/>
      <c r="S255" s="416"/>
      <c r="T255" s="416"/>
      <c r="U255" s="416"/>
      <c r="V255" s="416"/>
      <c r="W255" s="416"/>
      <c r="X255" s="416"/>
      <c r="Y255" s="416"/>
      <c r="Z255" s="416"/>
      <c r="AA255" s="416"/>
      <c r="AB255" s="416"/>
    </row>
    <row r="256" spans="1:28" s="419" customFormat="1" outlineLevel="1" x14ac:dyDescent="0.2">
      <c r="A256" s="450"/>
      <c r="B256" s="1258"/>
      <c r="C256" s="586">
        <f t="shared" si="34"/>
        <v>247</v>
      </c>
      <c r="D256" s="764"/>
      <c r="E256" s="850"/>
      <c r="F256" s="522" t="e" cm="1">
        <f t="array" ref="F256">_xlfn.IFS(E256=$R$9,1,E256=$R$10,i.04156h!$E$10,E256=$R$11,i.04156h!$E$11,E256=$R$12,i.04156h!$E$12,E256=$R$13,i.04156h!$E$13,E256=$R$14,i.04156h!$E$14,E256=$R$15,i.04156h!$E$15,E256=$R$16,i.04156h!$E$16,E256=$R$17,i.04156h!$E$17)</f>
        <v>#N/A</v>
      </c>
      <c r="G256" s="522">
        <f t="shared" si="35"/>
        <v>0</v>
      </c>
      <c r="H256" s="850"/>
      <c r="I256" s="850"/>
      <c r="J256" s="847"/>
      <c r="K256" s="416"/>
      <c r="L256" s="416"/>
      <c r="M256" s="416"/>
      <c r="N256" s="416"/>
      <c r="O256" s="416"/>
      <c r="P256" s="416"/>
      <c r="Q256" s="416"/>
      <c r="R256" s="416"/>
      <c r="S256" s="416"/>
      <c r="T256" s="416"/>
      <c r="U256" s="416"/>
      <c r="V256" s="416"/>
      <c r="W256" s="416"/>
      <c r="X256" s="416"/>
      <c r="Y256" s="416"/>
      <c r="Z256" s="416"/>
      <c r="AA256" s="416"/>
      <c r="AB256" s="416"/>
    </row>
    <row r="257" spans="1:28" s="419" customFormat="1" outlineLevel="1" x14ac:dyDescent="0.2">
      <c r="A257" s="450"/>
      <c r="B257" s="1258"/>
      <c r="C257" s="586">
        <f t="shared" si="34"/>
        <v>248</v>
      </c>
      <c r="D257" s="764"/>
      <c r="E257" s="850"/>
      <c r="F257" s="522" t="e" cm="1">
        <f t="array" ref="F257">_xlfn.IFS(E257=$R$9,1,E257=$R$10,i.04156h!$E$10,E257=$R$11,i.04156h!$E$11,E257=$R$12,i.04156h!$E$12,E257=$R$13,i.04156h!$E$13,E257=$R$14,i.04156h!$E$14,E257=$R$15,i.04156h!$E$15,E257=$R$16,i.04156h!$E$16,E257=$R$17,i.04156h!$E$17)</f>
        <v>#N/A</v>
      </c>
      <c r="G257" s="522">
        <f t="shared" si="35"/>
        <v>0</v>
      </c>
      <c r="H257" s="850"/>
      <c r="I257" s="850"/>
      <c r="J257" s="847"/>
      <c r="K257" s="416"/>
      <c r="L257" s="416"/>
      <c r="M257" s="416"/>
      <c r="N257" s="416"/>
      <c r="O257" s="416"/>
      <c r="P257" s="416"/>
      <c r="Q257" s="416"/>
      <c r="R257" s="416"/>
      <c r="S257" s="416"/>
      <c r="T257" s="416"/>
      <c r="U257" s="416"/>
      <c r="V257" s="416"/>
      <c r="W257" s="416"/>
      <c r="X257" s="416"/>
      <c r="Y257" s="416"/>
      <c r="Z257" s="416"/>
      <c r="AA257" s="416"/>
      <c r="AB257" s="416"/>
    </row>
    <row r="258" spans="1:28" s="419" customFormat="1" outlineLevel="1" x14ac:dyDescent="0.2">
      <c r="A258" s="450"/>
      <c r="B258" s="1258"/>
      <c r="C258" s="586">
        <f t="shared" si="34"/>
        <v>249</v>
      </c>
      <c r="D258" s="764"/>
      <c r="E258" s="850"/>
      <c r="F258" s="522" t="e" cm="1">
        <f t="array" ref="F258">_xlfn.IFS(E258=$R$9,1,E258=$R$10,i.04156h!$E$10,E258=$R$11,i.04156h!$E$11,E258=$R$12,i.04156h!$E$12,E258=$R$13,i.04156h!$E$13,E258=$R$14,i.04156h!$E$14,E258=$R$15,i.04156h!$E$15,E258=$R$16,i.04156h!$E$16,E258=$R$17,i.04156h!$E$17)</f>
        <v>#N/A</v>
      </c>
      <c r="G258" s="522">
        <f t="shared" si="35"/>
        <v>0</v>
      </c>
      <c r="H258" s="850"/>
      <c r="I258" s="850"/>
      <c r="J258" s="847"/>
      <c r="K258" s="416"/>
      <c r="L258" s="416"/>
      <c r="M258" s="416"/>
      <c r="N258" s="416"/>
      <c r="O258" s="416"/>
      <c r="P258" s="416"/>
      <c r="Q258" s="416"/>
      <c r="R258" s="416"/>
      <c r="S258" s="416"/>
      <c r="T258" s="416"/>
      <c r="U258" s="416"/>
      <c r="V258" s="416"/>
      <c r="W258" s="416"/>
      <c r="X258" s="416"/>
      <c r="Y258" s="416"/>
      <c r="Z258" s="416"/>
      <c r="AA258" s="416"/>
      <c r="AB258" s="416"/>
    </row>
    <row r="259" spans="1:28" s="419" customFormat="1" outlineLevel="1" x14ac:dyDescent="0.2">
      <c r="A259" s="450"/>
      <c r="B259" s="1258"/>
      <c r="C259" s="586">
        <f t="shared" si="34"/>
        <v>250</v>
      </c>
      <c r="D259" s="764"/>
      <c r="E259" s="850"/>
      <c r="F259" s="522" t="e" cm="1">
        <f t="array" ref="F259">_xlfn.IFS(E259=$R$9,1,E259=$R$10,i.04156h!$E$10,E259=$R$11,i.04156h!$E$11,E259=$R$12,i.04156h!$E$12,E259=$R$13,i.04156h!$E$13,E259=$R$14,i.04156h!$E$14,E259=$R$15,i.04156h!$E$15,E259=$R$16,i.04156h!$E$16,E259=$R$17,i.04156h!$E$17)</f>
        <v>#N/A</v>
      </c>
      <c r="G259" s="522">
        <f t="shared" si="35"/>
        <v>0</v>
      </c>
      <c r="H259" s="850"/>
      <c r="I259" s="850"/>
      <c r="J259" s="847"/>
      <c r="K259" s="416"/>
      <c r="L259" s="416"/>
      <c r="M259" s="416"/>
      <c r="N259" s="416"/>
      <c r="O259" s="416"/>
      <c r="P259" s="416"/>
      <c r="Q259" s="416"/>
      <c r="R259" s="416"/>
      <c r="S259" s="416"/>
      <c r="T259" s="416"/>
      <c r="U259" s="416"/>
      <c r="V259" s="416"/>
      <c r="W259" s="416"/>
      <c r="X259" s="416"/>
      <c r="Y259" s="416"/>
      <c r="Z259" s="416"/>
      <c r="AA259" s="416"/>
      <c r="AB259" s="416"/>
    </row>
    <row r="260" spans="1:28" s="419" customFormat="1" outlineLevel="1" x14ac:dyDescent="0.2">
      <c r="A260" s="450"/>
      <c r="B260" s="1258"/>
      <c r="C260" s="586">
        <f t="shared" si="34"/>
        <v>251</v>
      </c>
      <c r="D260" s="764"/>
      <c r="E260" s="850"/>
      <c r="F260" s="522" t="e" cm="1">
        <f t="array" ref="F260">_xlfn.IFS(E260=$R$9,1,E260=$R$10,i.04156h!$E$10,E260=$R$11,i.04156h!$E$11,E260=$R$12,i.04156h!$E$12,E260=$R$13,i.04156h!$E$13,E260=$R$14,i.04156h!$E$14,E260=$R$15,i.04156h!$E$15,E260=$R$16,i.04156h!$E$16,E260=$R$17,i.04156h!$E$17)</f>
        <v>#N/A</v>
      </c>
      <c r="G260" s="522">
        <f t="shared" si="35"/>
        <v>0</v>
      </c>
      <c r="H260" s="850"/>
      <c r="I260" s="850"/>
      <c r="J260" s="847"/>
      <c r="K260" s="416"/>
      <c r="L260" s="416"/>
      <c r="M260" s="416"/>
      <c r="N260" s="416"/>
      <c r="O260" s="416"/>
      <c r="P260" s="416"/>
      <c r="Q260" s="416"/>
      <c r="R260" s="416"/>
      <c r="S260" s="416"/>
      <c r="T260" s="416"/>
      <c r="U260" s="416"/>
      <c r="V260" s="416"/>
      <c r="W260" s="416"/>
      <c r="X260" s="416"/>
      <c r="Y260" s="416"/>
      <c r="Z260" s="416"/>
      <c r="AA260" s="416"/>
      <c r="AB260" s="416"/>
    </row>
    <row r="261" spans="1:28" s="419" customFormat="1" outlineLevel="1" x14ac:dyDescent="0.2">
      <c r="A261" s="450"/>
      <c r="B261" s="1258"/>
      <c r="C261" s="586">
        <f t="shared" si="34"/>
        <v>252</v>
      </c>
      <c r="D261" s="764"/>
      <c r="E261" s="850"/>
      <c r="F261" s="522" t="e" cm="1">
        <f t="array" ref="F261">_xlfn.IFS(E261=$R$9,1,E261=$R$10,i.04156h!$E$10,E261=$R$11,i.04156h!$E$11,E261=$R$12,i.04156h!$E$12,E261=$R$13,i.04156h!$E$13,E261=$R$14,i.04156h!$E$14,E261=$R$15,i.04156h!$E$15,E261=$R$16,i.04156h!$E$16,E261=$R$17,i.04156h!$E$17)</f>
        <v>#N/A</v>
      </c>
      <c r="G261" s="522">
        <f t="shared" si="35"/>
        <v>0</v>
      </c>
      <c r="H261" s="850"/>
      <c r="I261" s="850"/>
      <c r="J261" s="847"/>
      <c r="K261" s="416"/>
      <c r="L261" s="416"/>
      <c r="M261" s="416"/>
      <c r="N261" s="416"/>
      <c r="O261" s="416"/>
      <c r="P261" s="416"/>
      <c r="Q261" s="416"/>
      <c r="R261" s="416"/>
      <c r="S261" s="416"/>
      <c r="T261" s="416"/>
      <c r="U261" s="416"/>
      <c r="V261" s="416"/>
      <c r="W261" s="416"/>
      <c r="X261" s="416"/>
      <c r="Y261" s="416"/>
      <c r="Z261" s="416"/>
      <c r="AA261" s="416"/>
      <c r="AB261" s="416"/>
    </row>
    <row r="262" spans="1:28" s="419" customFormat="1" outlineLevel="1" x14ac:dyDescent="0.2">
      <c r="A262" s="450"/>
      <c r="B262" s="1258"/>
      <c r="C262" s="586">
        <f t="shared" si="34"/>
        <v>253</v>
      </c>
      <c r="D262" s="764"/>
      <c r="E262" s="850"/>
      <c r="F262" s="522" t="e" cm="1">
        <f t="array" ref="F262">_xlfn.IFS(E262=$R$9,1,E262=$R$10,i.04156h!$E$10,E262=$R$11,i.04156h!$E$11,E262=$R$12,i.04156h!$E$12,E262=$R$13,i.04156h!$E$13,E262=$R$14,i.04156h!$E$14,E262=$R$15,i.04156h!$E$15,E262=$R$16,i.04156h!$E$16,E262=$R$17,i.04156h!$E$17)</f>
        <v>#N/A</v>
      </c>
      <c r="G262" s="522">
        <f t="shared" si="35"/>
        <v>0</v>
      </c>
      <c r="H262" s="850"/>
      <c r="I262" s="850"/>
      <c r="J262" s="847"/>
      <c r="K262" s="416"/>
      <c r="L262" s="416"/>
      <c r="M262" s="416"/>
      <c r="N262" s="416"/>
      <c r="O262" s="416"/>
      <c r="P262" s="416"/>
      <c r="Q262" s="416"/>
      <c r="R262" s="416"/>
      <c r="S262" s="416"/>
      <c r="T262" s="416"/>
      <c r="U262" s="416"/>
      <c r="V262" s="416"/>
      <c r="W262" s="416"/>
      <c r="X262" s="416"/>
      <c r="Y262" s="416"/>
      <c r="Z262" s="416"/>
      <c r="AA262" s="416"/>
      <c r="AB262" s="416"/>
    </row>
    <row r="263" spans="1:28" s="419" customFormat="1" outlineLevel="1" x14ac:dyDescent="0.2">
      <c r="A263" s="450"/>
      <c r="B263" s="1258"/>
      <c r="C263" s="586">
        <f t="shared" si="34"/>
        <v>254</v>
      </c>
      <c r="D263" s="764"/>
      <c r="E263" s="850"/>
      <c r="F263" s="522" t="e" cm="1">
        <f t="array" ref="F263">_xlfn.IFS(E263=$R$9,1,E263=$R$10,i.04156h!$E$10,E263=$R$11,i.04156h!$E$11,E263=$R$12,i.04156h!$E$12,E263=$R$13,i.04156h!$E$13,E263=$R$14,i.04156h!$E$14,E263=$R$15,i.04156h!$E$15,E263=$R$16,i.04156h!$E$16,E263=$R$17,i.04156h!$E$17)</f>
        <v>#N/A</v>
      </c>
      <c r="G263" s="522">
        <f t="shared" si="35"/>
        <v>0</v>
      </c>
      <c r="H263" s="850"/>
      <c r="I263" s="850"/>
      <c r="J263" s="847"/>
      <c r="K263" s="416"/>
      <c r="L263" s="416"/>
      <c r="M263" s="416"/>
      <c r="N263" s="416"/>
      <c r="O263" s="416"/>
      <c r="P263" s="416"/>
      <c r="Q263" s="416"/>
      <c r="R263" s="416"/>
      <c r="S263" s="416"/>
      <c r="T263" s="416"/>
      <c r="U263" s="416"/>
      <c r="V263" s="416"/>
      <c r="W263" s="416"/>
      <c r="X263" s="416"/>
      <c r="Y263" s="416"/>
      <c r="Z263" s="416"/>
      <c r="AA263" s="416"/>
      <c r="AB263" s="416"/>
    </row>
    <row r="264" spans="1:28" s="419" customFormat="1" outlineLevel="1" x14ac:dyDescent="0.2">
      <c r="A264" s="450"/>
      <c r="B264" s="1258"/>
      <c r="C264" s="586">
        <f t="shared" si="34"/>
        <v>255</v>
      </c>
      <c r="D264" s="764"/>
      <c r="E264" s="850"/>
      <c r="F264" s="522" t="e" cm="1">
        <f t="array" ref="F264">_xlfn.IFS(E264=$R$9,1,E264=$R$10,i.04156h!$E$10,E264=$R$11,i.04156h!$E$11,E264=$R$12,i.04156h!$E$12,E264=$R$13,i.04156h!$E$13,E264=$R$14,i.04156h!$E$14,E264=$R$15,i.04156h!$E$15,E264=$R$16,i.04156h!$E$16,E264=$R$17,i.04156h!$E$17)</f>
        <v>#N/A</v>
      </c>
      <c r="G264" s="522">
        <f t="shared" si="35"/>
        <v>0</v>
      </c>
      <c r="H264" s="850"/>
      <c r="I264" s="850"/>
      <c r="J264" s="847"/>
      <c r="K264" s="416"/>
      <c r="L264" s="416"/>
      <c r="M264" s="416"/>
      <c r="N264" s="416"/>
      <c r="O264" s="416"/>
      <c r="P264" s="416"/>
      <c r="Q264" s="416"/>
      <c r="R264" s="416"/>
      <c r="S264" s="416"/>
      <c r="T264" s="416"/>
      <c r="U264" s="416"/>
      <c r="V264" s="416"/>
      <c r="W264" s="416"/>
      <c r="X264" s="416"/>
      <c r="Y264" s="416"/>
      <c r="Z264" s="416"/>
      <c r="AA264" s="416"/>
      <c r="AB264" s="416"/>
    </row>
    <row r="265" spans="1:28" s="419" customFormat="1" outlineLevel="1" x14ac:dyDescent="0.2">
      <c r="A265" s="450"/>
      <c r="B265" s="1258"/>
      <c r="C265" s="586">
        <f t="shared" si="34"/>
        <v>256</v>
      </c>
      <c r="D265" s="764"/>
      <c r="E265" s="850"/>
      <c r="F265" s="522" t="e" cm="1">
        <f t="array" ref="F265">_xlfn.IFS(E265=$R$9,1,E265=$R$10,i.04156h!$E$10,E265=$R$11,i.04156h!$E$11,E265=$R$12,i.04156h!$E$12,E265=$R$13,i.04156h!$E$13,E265=$R$14,i.04156h!$E$14,E265=$R$15,i.04156h!$E$15,E265=$R$16,i.04156h!$E$16,E265=$R$17,i.04156h!$E$17)</f>
        <v>#N/A</v>
      </c>
      <c r="G265" s="522">
        <f t="shared" si="35"/>
        <v>0</v>
      </c>
      <c r="H265" s="850"/>
      <c r="I265" s="850"/>
      <c r="J265" s="847"/>
      <c r="K265" s="416"/>
      <c r="L265" s="416"/>
      <c r="M265" s="416"/>
      <c r="N265" s="416"/>
      <c r="O265" s="416"/>
      <c r="P265" s="416"/>
      <c r="Q265" s="416"/>
      <c r="R265" s="416"/>
      <c r="S265" s="416"/>
      <c r="T265" s="416"/>
      <c r="U265" s="416"/>
      <c r="V265" s="416"/>
      <c r="W265" s="416"/>
      <c r="X265" s="416"/>
      <c r="Y265" s="416"/>
      <c r="Z265" s="416"/>
      <c r="AA265" s="416"/>
      <c r="AB265" s="416"/>
    </row>
    <row r="266" spans="1:28" s="419" customFormat="1" outlineLevel="1" x14ac:dyDescent="0.2">
      <c r="A266" s="450"/>
      <c r="B266" s="1258"/>
      <c r="C266" s="586">
        <f t="shared" si="34"/>
        <v>257</v>
      </c>
      <c r="D266" s="764"/>
      <c r="E266" s="850"/>
      <c r="F266" s="522" t="e" cm="1">
        <f t="array" ref="F266">_xlfn.IFS(E266=$R$9,1,E266=$R$10,i.04156h!$E$10,E266=$R$11,i.04156h!$E$11,E266=$R$12,i.04156h!$E$12,E266=$R$13,i.04156h!$E$13,E266=$R$14,i.04156h!$E$14,E266=$R$15,i.04156h!$E$15,E266=$R$16,i.04156h!$E$16,E266=$R$17,i.04156h!$E$17)</f>
        <v>#N/A</v>
      </c>
      <c r="G266" s="522">
        <f t="shared" si="35"/>
        <v>0</v>
      </c>
      <c r="H266" s="850"/>
      <c r="I266" s="850"/>
      <c r="J266" s="847"/>
      <c r="K266" s="416"/>
      <c r="L266" s="416"/>
      <c r="M266" s="416"/>
      <c r="N266" s="416"/>
      <c r="O266" s="416"/>
      <c r="P266" s="416"/>
      <c r="Q266" s="416"/>
      <c r="R266" s="416"/>
      <c r="S266" s="416"/>
      <c r="T266" s="416"/>
      <c r="U266" s="416"/>
      <c r="V266" s="416"/>
      <c r="W266" s="416"/>
      <c r="X266" s="416"/>
      <c r="Y266" s="416"/>
      <c r="Z266" s="416"/>
      <c r="AA266" s="416"/>
      <c r="AB266" s="416"/>
    </row>
    <row r="267" spans="1:28" s="419" customFormat="1" outlineLevel="1" x14ac:dyDescent="0.2">
      <c r="A267" s="450"/>
      <c r="B267" s="1258"/>
      <c r="C267" s="586">
        <f t="shared" si="34"/>
        <v>258</v>
      </c>
      <c r="D267" s="764"/>
      <c r="E267" s="850"/>
      <c r="F267" s="522" t="e" cm="1">
        <f t="array" ref="F267">_xlfn.IFS(E267=$R$9,1,E267=$R$10,i.04156h!$E$10,E267=$R$11,i.04156h!$E$11,E267=$R$12,i.04156h!$E$12,E267=$R$13,i.04156h!$E$13,E267=$R$14,i.04156h!$E$14,E267=$R$15,i.04156h!$E$15,E267=$R$16,i.04156h!$E$16,E267=$R$17,i.04156h!$E$17)</f>
        <v>#N/A</v>
      </c>
      <c r="G267" s="522">
        <f t="shared" si="35"/>
        <v>0</v>
      </c>
      <c r="H267" s="850"/>
      <c r="I267" s="850"/>
      <c r="J267" s="847"/>
      <c r="K267" s="416"/>
      <c r="L267" s="416"/>
      <c r="M267" s="416"/>
      <c r="N267" s="416"/>
      <c r="O267" s="416"/>
      <c r="P267" s="416"/>
      <c r="Q267" s="416"/>
      <c r="R267" s="416"/>
      <c r="S267" s="416"/>
      <c r="T267" s="416"/>
      <c r="U267" s="416"/>
      <c r="V267" s="416"/>
      <c r="W267" s="416"/>
      <c r="X267" s="416"/>
      <c r="Y267" s="416"/>
      <c r="Z267" s="416"/>
      <c r="AA267" s="416"/>
      <c r="AB267" s="416"/>
    </row>
    <row r="268" spans="1:28" s="419" customFormat="1" outlineLevel="1" x14ac:dyDescent="0.2">
      <c r="A268" s="450"/>
      <c r="B268" s="1258"/>
      <c r="C268" s="586">
        <f t="shared" si="34"/>
        <v>259</v>
      </c>
      <c r="D268" s="764"/>
      <c r="E268" s="850"/>
      <c r="F268" s="522" t="e" cm="1">
        <f t="array" ref="F268">_xlfn.IFS(E268=$R$9,1,E268=$R$10,i.04156h!$E$10,E268=$R$11,i.04156h!$E$11,E268=$R$12,i.04156h!$E$12,E268=$R$13,i.04156h!$E$13,E268=$R$14,i.04156h!$E$14,E268=$R$15,i.04156h!$E$15,E268=$R$16,i.04156h!$E$16,E268=$R$17,i.04156h!$E$17)</f>
        <v>#N/A</v>
      </c>
      <c r="G268" s="522">
        <f t="shared" si="35"/>
        <v>0</v>
      </c>
      <c r="H268" s="850"/>
      <c r="I268" s="850"/>
      <c r="J268" s="847"/>
      <c r="K268" s="416"/>
      <c r="L268" s="416"/>
      <c r="M268" s="416"/>
      <c r="N268" s="416"/>
      <c r="O268" s="416"/>
      <c r="P268" s="416"/>
      <c r="Q268" s="416"/>
      <c r="R268" s="416"/>
      <c r="S268" s="416"/>
      <c r="T268" s="416"/>
      <c r="U268" s="416"/>
      <c r="V268" s="416"/>
      <c r="W268" s="416"/>
      <c r="X268" s="416"/>
      <c r="Y268" s="416"/>
      <c r="Z268" s="416"/>
      <c r="AA268" s="416"/>
      <c r="AB268" s="416"/>
    </row>
    <row r="269" spans="1:28" s="419" customFormat="1" outlineLevel="1" x14ac:dyDescent="0.2">
      <c r="A269" s="450"/>
      <c r="B269" s="1258"/>
      <c r="C269" s="586">
        <f t="shared" si="34"/>
        <v>260</v>
      </c>
      <c r="D269" s="764"/>
      <c r="E269" s="850"/>
      <c r="F269" s="522" t="e" cm="1">
        <f t="array" ref="F269">_xlfn.IFS(E269=$R$9,1,E269=$R$10,i.04156h!$E$10,E269=$R$11,i.04156h!$E$11,E269=$R$12,i.04156h!$E$12,E269=$R$13,i.04156h!$E$13,E269=$R$14,i.04156h!$E$14,E269=$R$15,i.04156h!$E$15,E269=$R$16,i.04156h!$E$16,E269=$R$17,i.04156h!$E$17)</f>
        <v>#N/A</v>
      </c>
      <c r="G269" s="522">
        <f t="shared" si="35"/>
        <v>0</v>
      </c>
      <c r="H269" s="850"/>
      <c r="I269" s="850"/>
      <c r="J269" s="847"/>
      <c r="K269" s="416"/>
      <c r="L269" s="416"/>
      <c r="M269" s="416"/>
      <c r="N269" s="416"/>
      <c r="O269" s="416"/>
      <c r="P269" s="416"/>
      <c r="Q269" s="416"/>
      <c r="R269" s="416"/>
      <c r="S269" s="416"/>
      <c r="T269" s="416"/>
      <c r="U269" s="416"/>
      <c r="V269" s="416"/>
      <c r="W269" s="416"/>
      <c r="X269" s="416"/>
      <c r="Y269" s="416"/>
      <c r="Z269" s="416"/>
      <c r="AA269" s="416"/>
      <c r="AB269" s="416"/>
    </row>
    <row r="270" spans="1:28" s="419" customFormat="1" outlineLevel="1" x14ac:dyDescent="0.2">
      <c r="A270" s="450"/>
      <c r="B270" s="1258"/>
      <c r="C270" s="586">
        <f t="shared" si="34"/>
        <v>261</v>
      </c>
      <c r="D270" s="764"/>
      <c r="E270" s="850"/>
      <c r="F270" s="522" t="e" cm="1">
        <f t="array" ref="F270">_xlfn.IFS(E270=$R$9,1,E270=$R$10,i.04156h!$E$10,E270=$R$11,i.04156h!$E$11,E270=$R$12,i.04156h!$E$12,E270=$R$13,i.04156h!$E$13,E270=$R$14,i.04156h!$E$14,E270=$R$15,i.04156h!$E$15,E270=$R$16,i.04156h!$E$16,E270=$R$17,i.04156h!$E$17)</f>
        <v>#N/A</v>
      </c>
      <c r="G270" s="522">
        <f t="shared" si="35"/>
        <v>0</v>
      </c>
      <c r="H270" s="850"/>
      <c r="I270" s="850"/>
      <c r="J270" s="847"/>
      <c r="K270" s="416"/>
      <c r="L270" s="416"/>
      <c r="M270" s="416"/>
      <c r="N270" s="416"/>
      <c r="O270" s="416"/>
      <c r="P270" s="416"/>
      <c r="Q270" s="416"/>
      <c r="R270" s="416"/>
      <c r="S270" s="416"/>
      <c r="T270" s="416"/>
      <c r="U270" s="416"/>
      <c r="V270" s="416"/>
      <c r="W270" s="416"/>
      <c r="X270" s="416"/>
      <c r="Y270" s="416"/>
      <c r="Z270" s="416"/>
      <c r="AA270" s="416"/>
      <c r="AB270" s="416"/>
    </row>
    <row r="271" spans="1:28" s="419" customFormat="1" outlineLevel="1" x14ac:dyDescent="0.2">
      <c r="A271" s="450"/>
      <c r="B271" s="1258"/>
      <c r="C271" s="586">
        <f t="shared" ref="C271:C334" si="39">+C270+1</f>
        <v>262</v>
      </c>
      <c r="D271" s="764"/>
      <c r="E271" s="850"/>
      <c r="F271" s="522" t="e" cm="1">
        <f t="array" ref="F271">_xlfn.IFS(E271=$R$9,1,E271=$R$10,i.04156h!$E$10,E271=$R$11,i.04156h!$E$11,E271=$R$12,i.04156h!$E$12,E271=$R$13,i.04156h!$E$13,E271=$R$14,i.04156h!$E$14,E271=$R$15,i.04156h!$E$15,E271=$R$16,i.04156h!$E$16,E271=$R$17,i.04156h!$E$17)</f>
        <v>#N/A</v>
      </c>
      <c r="G271" s="522">
        <f t="shared" si="35"/>
        <v>0</v>
      </c>
      <c r="H271" s="850"/>
      <c r="I271" s="850"/>
      <c r="J271" s="847"/>
      <c r="K271" s="416"/>
      <c r="L271" s="416"/>
      <c r="M271" s="416"/>
      <c r="N271" s="416"/>
      <c r="O271" s="416"/>
      <c r="P271" s="416"/>
      <c r="Q271" s="416"/>
      <c r="R271" s="416"/>
      <c r="S271" s="416"/>
      <c r="T271" s="416"/>
      <c r="U271" s="416"/>
      <c r="V271" s="416"/>
      <c r="W271" s="416"/>
      <c r="X271" s="416"/>
      <c r="Y271" s="416"/>
      <c r="Z271" s="416"/>
      <c r="AA271" s="416"/>
      <c r="AB271" s="416"/>
    </row>
    <row r="272" spans="1:28" s="419" customFormat="1" outlineLevel="1" x14ac:dyDescent="0.2">
      <c r="A272" s="450"/>
      <c r="B272" s="1258"/>
      <c r="C272" s="586">
        <f t="shared" si="39"/>
        <v>263</v>
      </c>
      <c r="D272" s="764"/>
      <c r="E272" s="850"/>
      <c r="F272" s="522" t="e" cm="1">
        <f t="array" ref="F272">_xlfn.IFS(E272=$R$9,1,E272=$R$10,i.04156h!$E$10,E272=$R$11,i.04156h!$E$11,E272=$R$12,i.04156h!$E$12,E272=$R$13,i.04156h!$E$13,E272=$R$14,i.04156h!$E$14,E272=$R$15,i.04156h!$E$15,E272=$R$16,i.04156h!$E$16,E272=$R$17,i.04156h!$E$17)</f>
        <v>#N/A</v>
      </c>
      <c r="G272" s="522">
        <f t="shared" si="35"/>
        <v>0</v>
      </c>
      <c r="H272" s="850"/>
      <c r="I272" s="850"/>
      <c r="J272" s="847"/>
      <c r="K272" s="416"/>
      <c r="L272" s="416"/>
      <c r="M272" s="416"/>
      <c r="N272" s="416"/>
      <c r="O272" s="416"/>
      <c r="P272" s="416"/>
      <c r="Q272" s="416"/>
      <c r="R272" s="416"/>
      <c r="S272" s="416"/>
      <c r="T272" s="416"/>
      <c r="U272" s="416"/>
      <c r="V272" s="416"/>
      <c r="W272" s="416"/>
      <c r="X272" s="416"/>
      <c r="Y272" s="416"/>
      <c r="Z272" s="416"/>
      <c r="AA272" s="416"/>
      <c r="AB272" s="416"/>
    </row>
    <row r="273" spans="1:28" s="419" customFormat="1" outlineLevel="1" x14ac:dyDescent="0.2">
      <c r="A273" s="452" t="s">
        <v>1450</v>
      </c>
      <c r="B273" s="1258"/>
      <c r="C273" s="586">
        <f t="shared" si="39"/>
        <v>264</v>
      </c>
      <c r="D273" s="764"/>
      <c r="E273" s="587"/>
      <c r="F273" s="587"/>
      <c r="G273" s="766"/>
      <c r="H273" s="587"/>
      <c r="I273" s="587"/>
      <c r="J273" s="570"/>
      <c r="K273" s="416"/>
      <c r="L273" s="416"/>
      <c r="M273" s="416"/>
      <c r="N273" s="416"/>
      <c r="O273" s="416"/>
      <c r="P273" s="416"/>
      <c r="Q273" s="416"/>
      <c r="R273" s="416"/>
      <c r="S273" s="416"/>
      <c r="T273" s="416"/>
      <c r="U273" s="416"/>
      <c r="V273" s="416"/>
      <c r="W273" s="416"/>
      <c r="X273" s="416"/>
      <c r="Y273" s="416"/>
      <c r="Z273" s="416"/>
      <c r="AA273" s="416"/>
      <c r="AB273" s="416"/>
    </row>
    <row r="274" spans="1:28" s="419" customFormat="1" x14ac:dyDescent="0.2">
      <c r="A274" s="453" t="s">
        <v>453</v>
      </c>
      <c r="B274" s="584">
        <v>1930</v>
      </c>
      <c r="C274" s="586">
        <f t="shared" si="39"/>
        <v>265</v>
      </c>
      <c r="D274" s="763"/>
      <c r="E274" s="584"/>
      <c r="F274" s="584"/>
      <c r="G274" s="765">
        <f>SUM(G275:G325)</f>
        <v>0</v>
      </c>
      <c r="H274" s="584"/>
      <c r="I274" s="584"/>
      <c r="J274" s="442" cm="1">
        <f t="array" ref="J274">SUMPRODUCT((J275:J324=$R$2)*G275:G324)+J325</f>
        <v>0</v>
      </c>
      <c r="K274" s="585" t="str">
        <f>IF(G274=i.04119a!D80,"",G274-i.04119a!D80)</f>
        <v/>
      </c>
      <c r="L274" s="416"/>
      <c r="M274" s="416"/>
      <c r="N274" s="416"/>
      <c r="O274" s="416"/>
      <c r="P274" s="416"/>
      <c r="Q274" s="416"/>
      <c r="R274" s="416"/>
      <c r="S274" s="416"/>
      <c r="T274" s="416"/>
      <c r="U274" s="416"/>
      <c r="V274" s="416"/>
      <c r="W274" s="416"/>
      <c r="X274" s="416"/>
      <c r="Y274" s="416"/>
      <c r="Z274" s="416"/>
      <c r="AA274" s="416"/>
      <c r="AB274" s="416"/>
    </row>
    <row r="275" spans="1:28" s="419" customFormat="1" outlineLevel="1" x14ac:dyDescent="0.2">
      <c r="A275" s="450"/>
      <c r="B275" s="1258"/>
      <c r="C275" s="586">
        <f t="shared" si="39"/>
        <v>266</v>
      </c>
      <c r="D275" s="764"/>
      <c r="E275" s="850"/>
      <c r="F275" s="522" t="e" cm="1">
        <f t="array" ref="F275">_xlfn.IFS(E275=$R$9,1,E275=$R$10,i.04156h!$E$10,E275=$R$11,i.04156h!$E$11,E275=$R$12,i.04156h!$E$12,E275=$R$13,i.04156h!$E$13,E275=$R$14,i.04156h!$E$14,E275=$R$15,i.04156h!$E$15,E275=$R$16,i.04156h!$E$16,E275=$R$17,i.04156h!$E$17)</f>
        <v>#N/A</v>
      </c>
      <c r="G275" s="522">
        <f>IF(ISNA(F275),0,D275*F275)</f>
        <v>0</v>
      </c>
      <c r="H275" s="850"/>
      <c r="I275" s="850"/>
      <c r="J275" s="847"/>
      <c r="K275" s="416"/>
      <c r="L275" s="416"/>
      <c r="M275" s="416"/>
      <c r="N275" s="416"/>
      <c r="O275" s="416"/>
      <c r="P275" s="416"/>
      <c r="Q275" s="416"/>
      <c r="R275" s="416"/>
      <c r="S275" s="416"/>
      <c r="T275" s="416"/>
      <c r="U275" s="416"/>
      <c r="V275" s="416"/>
      <c r="W275" s="416"/>
      <c r="X275" s="416"/>
      <c r="Y275" s="416"/>
      <c r="Z275" s="416"/>
      <c r="AA275" s="416"/>
      <c r="AB275" s="416"/>
    </row>
    <row r="276" spans="1:28" s="419" customFormat="1" outlineLevel="1" x14ac:dyDescent="0.2">
      <c r="A276" s="450"/>
      <c r="B276" s="1258"/>
      <c r="C276" s="586">
        <f t="shared" si="39"/>
        <v>267</v>
      </c>
      <c r="D276" s="764"/>
      <c r="E276" s="850"/>
      <c r="F276" s="522" t="e" cm="1">
        <f t="array" ref="F276">_xlfn.IFS(E276=$R$9,1,E276=$R$10,i.04156h!$E$10,E276=$R$11,i.04156h!$E$11,E276=$R$12,i.04156h!$E$12,E276=$R$13,i.04156h!$E$13,E276=$R$14,i.04156h!$E$14,E276=$R$15,i.04156h!$E$15,E276=$R$16,i.04156h!$E$16,E276=$R$17,i.04156h!$E$17)</f>
        <v>#N/A</v>
      </c>
      <c r="G276" s="522">
        <f t="shared" ref="G276:G324" si="40">IF(ISNA(F276),0,D276*F276)</f>
        <v>0</v>
      </c>
      <c r="H276" s="850"/>
      <c r="I276" s="850"/>
      <c r="J276" s="847"/>
      <c r="K276" s="567"/>
      <c r="L276" s="434" t="s">
        <v>1347</v>
      </c>
      <c r="M276" s="434" t="s">
        <v>1350</v>
      </c>
      <c r="N276" s="504"/>
      <c r="O276" s="504"/>
      <c r="P276" s="1239" t="s">
        <v>1350</v>
      </c>
      <c r="Q276" s="416"/>
      <c r="R276" s="416"/>
      <c r="S276" s="416"/>
      <c r="T276" s="416"/>
      <c r="U276" s="416"/>
      <c r="V276" s="416"/>
      <c r="W276" s="416"/>
      <c r="X276" s="416"/>
      <c r="Y276" s="416"/>
      <c r="Z276" s="416"/>
      <c r="AA276" s="416"/>
      <c r="AB276" s="416"/>
    </row>
    <row r="277" spans="1:28" s="419" customFormat="1" outlineLevel="1" x14ac:dyDescent="0.2">
      <c r="A277" s="450"/>
      <c r="B277" s="1258"/>
      <c r="C277" s="586">
        <f t="shared" si="39"/>
        <v>268</v>
      </c>
      <c r="D277" s="764"/>
      <c r="E277" s="850"/>
      <c r="F277" s="522" t="e" cm="1">
        <f t="array" ref="F277">_xlfn.IFS(E277=$R$9,1,E277=$R$10,i.04156h!$E$10,E277=$R$11,i.04156h!$E$11,E277=$R$12,i.04156h!$E$12,E277=$R$13,i.04156h!$E$13,E277=$R$14,i.04156h!$E$14,E277=$R$15,i.04156h!$E$15,E277=$R$16,i.04156h!$E$16,E277=$R$17,i.04156h!$E$17)</f>
        <v>#N/A</v>
      </c>
      <c r="G277" s="522">
        <f t="shared" si="40"/>
        <v>0</v>
      </c>
      <c r="H277" s="850"/>
      <c r="I277" s="850"/>
      <c r="J277" s="847"/>
      <c r="K277" s="571" t="s">
        <v>1351</v>
      </c>
      <c r="L277" s="490">
        <f t="shared" ref="L277:L285" si="41">SUMIFS(D$275:D$325,E$275:E$325,"="&amp;$K277)</f>
        <v>0</v>
      </c>
      <c r="M277" s="490">
        <f t="shared" ref="M277:M285" si="42">SUMIFS(G$275:G$325,E$275:E$325,"="&amp;$K277)</f>
        <v>0</v>
      </c>
      <c r="N277" s="504"/>
      <c r="O277" s="420"/>
      <c r="P277" s="1239"/>
      <c r="Q277" s="416"/>
      <c r="R277" s="416"/>
      <c r="S277" s="416"/>
      <c r="T277" s="416"/>
      <c r="U277" s="416"/>
      <c r="V277" s="416"/>
      <c r="W277" s="416"/>
      <c r="X277" s="416"/>
      <c r="Y277" s="416"/>
      <c r="Z277" s="416"/>
      <c r="AA277" s="416"/>
      <c r="AB277" s="416"/>
    </row>
    <row r="278" spans="1:28" s="419" customFormat="1" outlineLevel="1" x14ac:dyDescent="0.2">
      <c r="A278" s="450"/>
      <c r="B278" s="1258"/>
      <c r="C278" s="586">
        <f t="shared" si="39"/>
        <v>269</v>
      </c>
      <c r="D278" s="764"/>
      <c r="E278" s="850"/>
      <c r="F278" s="522" t="e" cm="1">
        <f t="array" ref="F278">_xlfn.IFS(E278=$R$9,1,E278=$R$10,i.04156h!$E$10,E278=$R$11,i.04156h!$E$11,E278=$R$12,i.04156h!$E$12,E278=$R$13,i.04156h!$E$13,E278=$R$14,i.04156h!$E$14,E278=$R$15,i.04156h!$E$15,E278=$R$16,i.04156h!$E$16,E278=$R$17,i.04156h!$E$17)</f>
        <v>#N/A</v>
      </c>
      <c r="G278" s="522">
        <f t="shared" si="40"/>
        <v>0</v>
      </c>
      <c r="H278" s="850"/>
      <c r="I278" s="850"/>
      <c r="J278" s="847"/>
      <c r="K278" s="571" t="s">
        <v>1352</v>
      </c>
      <c r="L278" s="490">
        <f t="shared" si="41"/>
        <v>0</v>
      </c>
      <c r="M278" s="490">
        <f t="shared" si="42"/>
        <v>0</v>
      </c>
      <c r="N278" s="504"/>
      <c r="O278" s="588" t="s">
        <v>1180</v>
      </c>
      <c r="P278" s="572">
        <f t="shared" ref="P278:P285" si="43">SUMIFS(G$275:G$325,H$275:H$325,"="&amp;$O278)</f>
        <v>0</v>
      </c>
      <c r="Q278" s="416"/>
      <c r="R278" s="416"/>
      <c r="S278" s="416"/>
      <c r="T278" s="416"/>
      <c r="U278" s="416"/>
      <c r="V278" s="416"/>
      <c r="W278" s="416"/>
      <c r="X278" s="416"/>
      <c r="Y278" s="416"/>
      <c r="Z278" s="416"/>
      <c r="AA278" s="416"/>
      <c r="AB278" s="416"/>
    </row>
    <row r="279" spans="1:28" s="419" customFormat="1" outlineLevel="1" x14ac:dyDescent="0.2">
      <c r="A279" s="450"/>
      <c r="B279" s="1258"/>
      <c r="C279" s="586">
        <f t="shared" si="39"/>
        <v>270</v>
      </c>
      <c r="D279" s="764"/>
      <c r="E279" s="850"/>
      <c r="F279" s="522" t="e" cm="1">
        <f t="array" ref="F279">_xlfn.IFS(E279=$R$9,1,E279=$R$10,i.04156h!$E$10,E279=$R$11,i.04156h!$E$11,E279=$R$12,i.04156h!$E$12,E279=$R$13,i.04156h!$E$13,E279=$R$14,i.04156h!$E$14,E279=$R$15,i.04156h!$E$15,E279=$R$16,i.04156h!$E$16,E279=$R$17,i.04156h!$E$17)</f>
        <v>#N/A</v>
      </c>
      <c r="G279" s="522">
        <f t="shared" si="40"/>
        <v>0</v>
      </c>
      <c r="H279" s="850"/>
      <c r="I279" s="850"/>
      <c r="J279" s="847"/>
      <c r="K279" s="571" t="s">
        <v>1353</v>
      </c>
      <c r="L279" s="490">
        <f t="shared" si="41"/>
        <v>0</v>
      </c>
      <c r="M279" s="490">
        <f t="shared" si="42"/>
        <v>0</v>
      </c>
      <c r="N279" s="504"/>
      <c r="O279" s="588" t="s">
        <v>1172</v>
      </c>
      <c r="P279" s="572">
        <f t="shared" si="43"/>
        <v>0</v>
      </c>
      <c r="Q279" s="416"/>
      <c r="R279" s="416"/>
      <c r="S279" s="416"/>
      <c r="T279" s="416"/>
      <c r="U279" s="416"/>
      <c r="V279" s="416"/>
      <c r="W279" s="416"/>
      <c r="X279" s="416"/>
      <c r="Y279" s="416"/>
      <c r="Z279" s="416"/>
      <c r="AA279" s="416"/>
      <c r="AB279" s="416"/>
    </row>
    <row r="280" spans="1:28" s="419" customFormat="1" outlineLevel="1" x14ac:dyDescent="0.2">
      <c r="A280" s="450"/>
      <c r="B280" s="1258"/>
      <c r="C280" s="586">
        <f t="shared" si="39"/>
        <v>271</v>
      </c>
      <c r="D280" s="764"/>
      <c r="E280" s="850"/>
      <c r="F280" s="522" t="e" cm="1">
        <f t="array" ref="F280">_xlfn.IFS(E280=$R$9,1,E280=$R$10,i.04156h!$E$10,E280=$R$11,i.04156h!$E$11,E280=$R$12,i.04156h!$E$12,E280=$R$13,i.04156h!$E$13,E280=$R$14,i.04156h!$E$14,E280=$R$15,i.04156h!$E$15,E280=$R$16,i.04156h!$E$16,E280=$R$17,i.04156h!$E$17)</f>
        <v>#N/A</v>
      </c>
      <c r="G280" s="522">
        <f t="shared" si="40"/>
        <v>0</v>
      </c>
      <c r="H280" s="850"/>
      <c r="I280" s="850"/>
      <c r="J280" s="847"/>
      <c r="K280" s="571" t="s">
        <v>1354</v>
      </c>
      <c r="L280" s="490">
        <f t="shared" si="41"/>
        <v>0</v>
      </c>
      <c r="M280" s="490">
        <f t="shared" si="42"/>
        <v>0</v>
      </c>
      <c r="N280" s="504"/>
      <c r="O280" s="588" t="s">
        <v>872</v>
      </c>
      <c r="P280" s="572">
        <f t="shared" si="43"/>
        <v>0</v>
      </c>
      <c r="Q280" s="416"/>
      <c r="R280" s="416"/>
      <c r="S280" s="416"/>
      <c r="T280" s="416"/>
      <c r="U280" s="416"/>
      <c r="V280" s="416"/>
      <c r="W280" s="416"/>
      <c r="X280" s="416"/>
      <c r="Y280" s="416"/>
      <c r="Z280" s="416"/>
      <c r="AA280" s="416"/>
      <c r="AB280" s="416"/>
    </row>
    <row r="281" spans="1:28" s="419" customFormat="1" outlineLevel="1" x14ac:dyDescent="0.2">
      <c r="A281" s="450"/>
      <c r="B281" s="1258"/>
      <c r="C281" s="586">
        <f t="shared" si="39"/>
        <v>272</v>
      </c>
      <c r="D281" s="764"/>
      <c r="E281" s="850"/>
      <c r="F281" s="522" t="e" cm="1">
        <f t="array" ref="F281">_xlfn.IFS(E281=$R$9,1,E281=$R$10,i.04156h!$E$10,E281=$R$11,i.04156h!$E$11,E281=$R$12,i.04156h!$E$12,E281=$R$13,i.04156h!$E$13,E281=$R$14,i.04156h!$E$14,E281=$R$15,i.04156h!$E$15,E281=$R$16,i.04156h!$E$16,E281=$R$17,i.04156h!$E$17)</f>
        <v>#N/A</v>
      </c>
      <c r="G281" s="522">
        <f t="shared" si="40"/>
        <v>0</v>
      </c>
      <c r="H281" s="850"/>
      <c r="I281" s="850"/>
      <c r="J281" s="847"/>
      <c r="K281" s="573" t="s">
        <v>1355</v>
      </c>
      <c r="L281" s="490">
        <f t="shared" si="41"/>
        <v>0</v>
      </c>
      <c r="M281" s="490">
        <f t="shared" si="42"/>
        <v>0</v>
      </c>
      <c r="N281" s="504"/>
      <c r="O281" s="588" t="s">
        <v>1173</v>
      </c>
      <c r="P281" s="572">
        <f t="shared" si="43"/>
        <v>0</v>
      </c>
      <c r="Q281" s="416"/>
      <c r="R281" s="416"/>
      <c r="S281" s="416"/>
      <c r="T281" s="416"/>
      <c r="U281" s="416"/>
      <c r="V281" s="416"/>
      <c r="W281" s="416"/>
      <c r="X281" s="416"/>
      <c r="Y281" s="416"/>
      <c r="Z281" s="416"/>
      <c r="AA281" s="416"/>
      <c r="AB281" s="416"/>
    </row>
    <row r="282" spans="1:28" s="419" customFormat="1" outlineLevel="1" x14ac:dyDescent="0.2">
      <c r="A282" s="450"/>
      <c r="B282" s="1258"/>
      <c r="C282" s="586">
        <f t="shared" si="39"/>
        <v>273</v>
      </c>
      <c r="D282" s="764"/>
      <c r="E282" s="850"/>
      <c r="F282" s="522" t="e" cm="1">
        <f t="array" ref="F282">_xlfn.IFS(E282=$R$9,1,E282=$R$10,i.04156h!$E$10,E282=$R$11,i.04156h!$E$11,E282=$R$12,i.04156h!$E$12,E282=$R$13,i.04156h!$E$13,E282=$R$14,i.04156h!$E$14,E282=$R$15,i.04156h!$E$15,E282=$R$16,i.04156h!$E$16,E282=$R$17,i.04156h!$E$17)</f>
        <v>#N/A</v>
      </c>
      <c r="G282" s="522">
        <f t="shared" si="40"/>
        <v>0</v>
      </c>
      <c r="H282" s="850"/>
      <c r="I282" s="850"/>
      <c r="J282" s="847"/>
      <c r="K282" s="573" t="s">
        <v>1356</v>
      </c>
      <c r="L282" s="490">
        <f t="shared" si="41"/>
        <v>0</v>
      </c>
      <c r="M282" s="490">
        <f t="shared" si="42"/>
        <v>0</v>
      </c>
      <c r="N282" s="504"/>
      <c r="O282" s="588" t="s">
        <v>1174</v>
      </c>
      <c r="P282" s="572">
        <f t="shared" si="43"/>
        <v>0</v>
      </c>
      <c r="Q282" s="416"/>
      <c r="R282" s="416"/>
      <c r="S282" s="416"/>
      <c r="T282" s="416"/>
      <c r="U282" s="416"/>
      <c r="V282" s="416"/>
      <c r="W282" s="416"/>
      <c r="X282" s="416"/>
      <c r="Y282" s="416"/>
      <c r="Z282" s="416"/>
      <c r="AA282" s="416"/>
      <c r="AB282" s="416"/>
    </row>
    <row r="283" spans="1:28" s="419" customFormat="1" outlineLevel="1" x14ac:dyDescent="0.2">
      <c r="A283" s="450"/>
      <c r="B283" s="1258"/>
      <c r="C283" s="586">
        <f t="shared" si="39"/>
        <v>274</v>
      </c>
      <c r="D283" s="764"/>
      <c r="E283" s="850"/>
      <c r="F283" s="522" t="e" cm="1">
        <f t="array" ref="F283">_xlfn.IFS(E283=$R$9,1,E283=$R$10,i.04156h!$E$10,E283=$R$11,i.04156h!$E$11,E283=$R$12,i.04156h!$E$12,E283=$R$13,i.04156h!$E$13,E283=$R$14,i.04156h!$E$14,E283=$R$15,i.04156h!$E$15,E283=$R$16,i.04156h!$E$16,E283=$R$17,i.04156h!$E$17)</f>
        <v>#N/A</v>
      </c>
      <c r="G283" s="522">
        <f t="shared" si="40"/>
        <v>0</v>
      </c>
      <c r="H283" s="850"/>
      <c r="I283" s="850"/>
      <c r="J283" s="847"/>
      <c r="K283" s="573" t="s">
        <v>1357</v>
      </c>
      <c r="L283" s="490">
        <f t="shared" si="41"/>
        <v>0</v>
      </c>
      <c r="M283" s="490">
        <f t="shared" si="42"/>
        <v>0</v>
      </c>
      <c r="N283" s="504"/>
      <c r="O283" s="588" t="s">
        <v>1175</v>
      </c>
      <c r="P283" s="572">
        <f t="shared" si="43"/>
        <v>0</v>
      </c>
      <c r="Q283" s="416"/>
      <c r="R283" s="416"/>
      <c r="S283" s="416"/>
      <c r="T283" s="416"/>
      <c r="U283" s="416"/>
      <c r="V283" s="416"/>
      <c r="W283" s="416"/>
      <c r="X283" s="416"/>
      <c r="Y283" s="416"/>
      <c r="Z283" s="416"/>
      <c r="AA283" s="416"/>
      <c r="AB283" s="416"/>
    </row>
    <row r="284" spans="1:28" s="419" customFormat="1" outlineLevel="1" x14ac:dyDescent="0.2">
      <c r="A284" s="450"/>
      <c r="B284" s="1258"/>
      <c r="C284" s="586">
        <f t="shared" si="39"/>
        <v>275</v>
      </c>
      <c r="D284" s="764"/>
      <c r="E284" s="850"/>
      <c r="F284" s="522" t="e" cm="1">
        <f t="array" ref="F284">_xlfn.IFS(E284=$R$9,1,E284=$R$10,i.04156h!$E$10,E284=$R$11,i.04156h!$E$11,E284=$R$12,i.04156h!$E$12,E284=$R$13,i.04156h!$E$13,E284=$R$14,i.04156h!$E$14,E284=$R$15,i.04156h!$E$15,E284=$R$16,i.04156h!$E$16,E284=$R$17,i.04156h!$E$17)</f>
        <v>#N/A</v>
      </c>
      <c r="G284" s="522">
        <f t="shared" si="40"/>
        <v>0</v>
      </c>
      <c r="H284" s="850"/>
      <c r="I284" s="850"/>
      <c r="J284" s="847"/>
      <c r="K284" s="571" t="s">
        <v>1358</v>
      </c>
      <c r="L284" s="490">
        <f t="shared" si="41"/>
        <v>0</v>
      </c>
      <c r="M284" s="490">
        <f t="shared" si="42"/>
        <v>0</v>
      </c>
      <c r="N284" s="504"/>
      <c r="O284" s="588" t="s">
        <v>1176</v>
      </c>
      <c r="P284" s="572">
        <f t="shared" si="43"/>
        <v>0</v>
      </c>
      <c r="Q284" s="416"/>
      <c r="R284" s="416"/>
      <c r="S284" s="416"/>
      <c r="T284" s="416"/>
      <c r="U284" s="416"/>
      <c r="V284" s="416"/>
      <c r="W284" s="416"/>
      <c r="X284" s="416"/>
      <c r="Y284" s="416"/>
      <c r="Z284" s="416"/>
      <c r="AA284" s="416"/>
      <c r="AB284" s="416"/>
    </row>
    <row r="285" spans="1:28" s="419" customFormat="1" outlineLevel="1" x14ac:dyDescent="0.2">
      <c r="A285" s="450"/>
      <c r="B285" s="1258"/>
      <c r="C285" s="586">
        <f t="shared" si="39"/>
        <v>276</v>
      </c>
      <c r="D285" s="764"/>
      <c r="E285" s="850"/>
      <c r="F285" s="522" t="e" cm="1">
        <f t="array" ref="F285">_xlfn.IFS(E285=$R$9,1,E285=$R$10,i.04156h!$E$10,E285=$R$11,i.04156h!$E$11,E285=$R$12,i.04156h!$E$12,E285=$R$13,i.04156h!$E$13,E285=$R$14,i.04156h!$E$14,E285=$R$15,i.04156h!$E$15,E285=$R$16,i.04156h!$E$16,E285=$R$17,i.04156h!$E$17)</f>
        <v>#N/A</v>
      </c>
      <c r="G285" s="522">
        <f t="shared" si="40"/>
        <v>0</v>
      </c>
      <c r="H285" s="850"/>
      <c r="I285" s="850"/>
      <c r="J285" s="847"/>
      <c r="K285" s="573" t="s">
        <v>1359</v>
      </c>
      <c r="L285" s="490">
        <f t="shared" si="41"/>
        <v>0</v>
      </c>
      <c r="M285" s="490">
        <f t="shared" si="42"/>
        <v>0</v>
      </c>
      <c r="N285" s="504"/>
      <c r="O285" s="588" t="s">
        <v>1177</v>
      </c>
      <c r="P285" s="572">
        <f t="shared" si="43"/>
        <v>0</v>
      </c>
      <c r="Q285" s="416"/>
      <c r="R285" s="416"/>
      <c r="S285" s="416"/>
      <c r="T285" s="416"/>
      <c r="U285" s="416"/>
      <c r="V285" s="416"/>
      <c r="W285" s="416"/>
      <c r="X285" s="416"/>
      <c r="Y285" s="416"/>
      <c r="Z285" s="416"/>
      <c r="AA285" s="416"/>
      <c r="AB285" s="416"/>
    </row>
    <row r="286" spans="1:28" s="419" customFormat="1" outlineLevel="1" x14ac:dyDescent="0.2">
      <c r="A286" s="450"/>
      <c r="B286" s="1258"/>
      <c r="C286" s="586">
        <f t="shared" si="39"/>
        <v>277</v>
      </c>
      <c r="D286" s="764"/>
      <c r="E286" s="850"/>
      <c r="F286" s="522" t="e" cm="1">
        <f t="array" ref="F286">_xlfn.IFS(E286=$R$9,1,E286=$R$10,i.04156h!$E$10,E286=$R$11,i.04156h!$E$11,E286=$R$12,i.04156h!$E$12,E286=$R$13,i.04156h!$E$13,E286=$R$14,i.04156h!$E$14,E286=$R$15,i.04156h!$E$15,E286=$R$16,i.04156h!$E$16,E286=$R$17,i.04156h!$E$17)</f>
        <v>#N/A</v>
      </c>
      <c r="G286" s="522">
        <f t="shared" si="40"/>
        <v>0</v>
      </c>
      <c r="H286" s="850"/>
      <c r="I286" s="850"/>
      <c r="J286" s="847"/>
      <c r="K286" s="416"/>
      <c r="L286" s="416"/>
      <c r="M286" s="416"/>
      <c r="N286" s="416"/>
      <c r="O286" s="416"/>
      <c r="P286" s="416"/>
      <c r="Q286" s="416"/>
      <c r="R286" s="416"/>
      <c r="S286" s="416"/>
      <c r="T286" s="416"/>
      <c r="U286" s="416"/>
      <c r="V286" s="416"/>
      <c r="W286" s="416"/>
      <c r="X286" s="416"/>
      <c r="Y286" s="416"/>
      <c r="Z286" s="416"/>
      <c r="AA286" s="416"/>
      <c r="AB286" s="416"/>
    </row>
    <row r="287" spans="1:28" s="419" customFormat="1" outlineLevel="1" x14ac:dyDescent="0.2">
      <c r="A287" s="450"/>
      <c r="B287" s="1258"/>
      <c r="C287" s="586">
        <f t="shared" si="39"/>
        <v>278</v>
      </c>
      <c r="D287" s="764"/>
      <c r="E287" s="850"/>
      <c r="F287" s="522" t="e" cm="1">
        <f t="array" ref="F287">_xlfn.IFS(E287=$R$9,1,E287=$R$10,i.04156h!$E$10,E287=$R$11,i.04156h!$E$11,E287=$R$12,i.04156h!$E$12,E287=$R$13,i.04156h!$E$13,E287=$R$14,i.04156h!$E$14,E287=$R$15,i.04156h!$E$15,E287=$R$16,i.04156h!$E$16,E287=$R$17,i.04156h!$E$17)</f>
        <v>#N/A</v>
      </c>
      <c r="G287" s="522">
        <f t="shared" si="40"/>
        <v>0</v>
      </c>
      <c r="H287" s="850"/>
      <c r="I287" s="850"/>
      <c r="J287" s="847"/>
      <c r="K287" s="416"/>
      <c r="L287" s="416"/>
      <c r="M287" s="416"/>
      <c r="N287" s="416"/>
      <c r="O287" s="416"/>
      <c r="P287" s="416"/>
      <c r="Q287" s="416"/>
      <c r="R287" s="416"/>
      <c r="S287" s="416"/>
      <c r="T287" s="416"/>
      <c r="U287" s="416"/>
      <c r="V287" s="416"/>
      <c r="W287" s="416"/>
      <c r="X287" s="416"/>
      <c r="Y287" s="416"/>
      <c r="Z287" s="416"/>
      <c r="AA287" s="416"/>
      <c r="AB287" s="416"/>
    </row>
    <row r="288" spans="1:28" s="419" customFormat="1" outlineLevel="1" x14ac:dyDescent="0.2">
      <c r="A288" s="450"/>
      <c r="B288" s="1258"/>
      <c r="C288" s="586">
        <f t="shared" si="39"/>
        <v>279</v>
      </c>
      <c r="D288" s="764"/>
      <c r="E288" s="850"/>
      <c r="F288" s="522" t="e" cm="1">
        <f t="array" ref="F288">_xlfn.IFS(E288=$R$9,1,E288=$R$10,i.04156h!$E$10,E288=$R$11,i.04156h!$E$11,E288=$R$12,i.04156h!$E$12,E288=$R$13,i.04156h!$E$13,E288=$R$14,i.04156h!$E$14,E288=$R$15,i.04156h!$E$15,E288=$R$16,i.04156h!$E$16,E288=$R$17,i.04156h!$E$17)</f>
        <v>#N/A</v>
      </c>
      <c r="G288" s="522">
        <f t="shared" si="40"/>
        <v>0</v>
      </c>
      <c r="H288" s="850"/>
      <c r="I288" s="850"/>
      <c r="J288" s="847"/>
      <c r="K288" s="416"/>
      <c r="L288" s="416"/>
      <c r="M288" s="416"/>
      <c r="N288" s="416"/>
      <c r="O288" s="416"/>
      <c r="P288" s="416"/>
      <c r="Q288" s="416"/>
      <c r="R288" s="416"/>
      <c r="S288" s="416"/>
      <c r="T288" s="416"/>
      <c r="U288" s="416"/>
      <c r="V288" s="416"/>
      <c r="W288" s="416"/>
      <c r="X288" s="416"/>
      <c r="Y288" s="416"/>
      <c r="Z288" s="416"/>
      <c r="AA288" s="416"/>
      <c r="AB288" s="416"/>
    </row>
    <row r="289" spans="1:28" s="419" customFormat="1" outlineLevel="1" x14ac:dyDescent="0.2">
      <c r="A289" s="450"/>
      <c r="B289" s="1258"/>
      <c r="C289" s="586">
        <f t="shared" si="39"/>
        <v>280</v>
      </c>
      <c r="D289" s="764"/>
      <c r="E289" s="850"/>
      <c r="F289" s="522" t="e" cm="1">
        <f t="array" ref="F289">_xlfn.IFS(E289=$R$9,1,E289=$R$10,i.04156h!$E$10,E289=$R$11,i.04156h!$E$11,E289=$R$12,i.04156h!$E$12,E289=$R$13,i.04156h!$E$13,E289=$R$14,i.04156h!$E$14,E289=$R$15,i.04156h!$E$15,E289=$R$16,i.04156h!$E$16,E289=$R$17,i.04156h!$E$17)</f>
        <v>#N/A</v>
      </c>
      <c r="G289" s="522">
        <f t="shared" si="40"/>
        <v>0</v>
      </c>
      <c r="H289" s="850"/>
      <c r="I289" s="850"/>
      <c r="J289" s="847"/>
      <c r="K289" s="416"/>
      <c r="L289" s="416"/>
      <c r="M289" s="416"/>
      <c r="N289" s="416"/>
      <c r="O289" s="416"/>
      <c r="P289" s="416"/>
      <c r="Q289" s="416"/>
      <c r="R289" s="416"/>
      <c r="S289" s="416"/>
      <c r="T289" s="416"/>
      <c r="U289" s="416"/>
      <c r="V289" s="416"/>
      <c r="W289" s="416"/>
      <c r="X289" s="416"/>
      <c r="Y289" s="416"/>
      <c r="Z289" s="416"/>
      <c r="AA289" s="416"/>
      <c r="AB289" s="416"/>
    </row>
    <row r="290" spans="1:28" s="419" customFormat="1" outlineLevel="1" x14ac:dyDescent="0.2">
      <c r="A290" s="450"/>
      <c r="B290" s="1258"/>
      <c r="C290" s="586">
        <f t="shared" si="39"/>
        <v>281</v>
      </c>
      <c r="D290" s="764"/>
      <c r="E290" s="850"/>
      <c r="F290" s="522" t="e" cm="1">
        <f t="array" ref="F290">_xlfn.IFS(E290=$R$9,1,E290=$R$10,i.04156h!$E$10,E290=$R$11,i.04156h!$E$11,E290=$R$12,i.04156h!$E$12,E290=$R$13,i.04156h!$E$13,E290=$R$14,i.04156h!$E$14,E290=$R$15,i.04156h!$E$15,E290=$R$16,i.04156h!$E$16,E290=$R$17,i.04156h!$E$17)</f>
        <v>#N/A</v>
      </c>
      <c r="G290" s="522">
        <f t="shared" si="40"/>
        <v>0</v>
      </c>
      <c r="H290" s="850"/>
      <c r="I290" s="850"/>
      <c r="J290" s="847"/>
      <c r="K290" s="416"/>
      <c r="L290" s="416"/>
      <c r="M290" s="416"/>
      <c r="N290" s="416"/>
      <c r="O290" s="416"/>
      <c r="P290" s="416"/>
      <c r="Q290" s="416"/>
      <c r="R290" s="416"/>
      <c r="S290" s="416"/>
      <c r="T290" s="416"/>
      <c r="U290" s="416"/>
      <c r="V290" s="416"/>
      <c r="W290" s="416"/>
      <c r="X290" s="416"/>
      <c r="Y290" s="416"/>
      <c r="Z290" s="416"/>
      <c r="AA290" s="416"/>
      <c r="AB290" s="416"/>
    </row>
    <row r="291" spans="1:28" s="419" customFormat="1" outlineLevel="1" x14ac:dyDescent="0.2">
      <c r="A291" s="450"/>
      <c r="B291" s="1258"/>
      <c r="C291" s="586">
        <f t="shared" si="39"/>
        <v>282</v>
      </c>
      <c r="D291" s="764"/>
      <c r="E291" s="850"/>
      <c r="F291" s="522" t="e" cm="1">
        <f t="array" ref="F291">_xlfn.IFS(E291=$R$9,1,E291=$R$10,i.04156h!$E$10,E291=$R$11,i.04156h!$E$11,E291=$R$12,i.04156h!$E$12,E291=$R$13,i.04156h!$E$13,E291=$R$14,i.04156h!$E$14,E291=$R$15,i.04156h!$E$15,E291=$R$16,i.04156h!$E$16,E291=$R$17,i.04156h!$E$17)</f>
        <v>#N/A</v>
      </c>
      <c r="G291" s="522">
        <f t="shared" si="40"/>
        <v>0</v>
      </c>
      <c r="H291" s="850"/>
      <c r="I291" s="850"/>
      <c r="J291" s="847"/>
      <c r="K291" s="416"/>
      <c r="L291" s="416"/>
      <c r="M291" s="416"/>
      <c r="N291" s="416"/>
      <c r="O291" s="416"/>
      <c r="P291" s="416"/>
      <c r="Q291" s="416"/>
      <c r="R291" s="416"/>
      <c r="S291" s="416"/>
      <c r="T291" s="416"/>
      <c r="U291" s="416"/>
      <c r="V291" s="416"/>
      <c r="W291" s="416"/>
      <c r="X291" s="416"/>
      <c r="Y291" s="416"/>
      <c r="Z291" s="416"/>
      <c r="AA291" s="416"/>
      <c r="AB291" s="416"/>
    </row>
    <row r="292" spans="1:28" s="419" customFormat="1" outlineLevel="1" x14ac:dyDescent="0.2">
      <c r="A292" s="450"/>
      <c r="B292" s="1258"/>
      <c r="C292" s="586">
        <f t="shared" si="39"/>
        <v>283</v>
      </c>
      <c r="D292" s="764"/>
      <c r="E292" s="850"/>
      <c r="F292" s="522" t="e" cm="1">
        <f t="array" ref="F292">_xlfn.IFS(E292=$R$9,1,E292=$R$10,i.04156h!$E$10,E292=$R$11,i.04156h!$E$11,E292=$R$12,i.04156h!$E$12,E292=$R$13,i.04156h!$E$13,E292=$R$14,i.04156h!$E$14,E292=$R$15,i.04156h!$E$15,E292=$R$16,i.04156h!$E$16,E292=$R$17,i.04156h!$E$17)</f>
        <v>#N/A</v>
      </c>
      <c r="G292" s="522">
        <f t="shared" si="40"/>
        <v>0</v>
      </c>
      <c r="H292" s="850"/>
      <c r="I292" s="850"/>
      <c r="J292" s="847"/>
      <c r="K292" s="416"/>
      <c r="L292" s="416"/>
      <c r="M292" s="416"/>
      <c r="N292" s="416"/>
      <c r="O292" s="416"/>
      <c r="P292" s="416"/>
      <c r="Q292" s="416"/>
      <c r="R292" s="416"/>
      <c r="S292" s="416"/>
      <c r="T292" s="416"/>
      <c r="U292" s="416"/>
      <c r="V292" s="416"/>
      <c r="W292" s="416"/>
      <c r="X292" s="416"/>
      <c r="Y292" s="416"/>
      <c r="Z292" s="416"/>
      <c r="AA292" s="416"/>
      <c r="AB292" s="416"/>
    </row>
    <row r="293" spans="1:28" s="419" customFormat="1" outlineLevel="1" x14ac:dyDescent="0.2">
      <c r="A293" s="450"/>
      <c r="B293" s="1258"/>
      <c r="C293" s="586">
        <f t="shared" si="39"/>
        <v>284</v>
      </c>
      <c r="D293" s="764"/>
      <c r="E293" s="850"/>
      <c r="F293" s="522" t="e" cm="1">
        <f t="array" ref="F293">_xlfn.IFS(E293=$R$9,1,E293=$R$10,i.04156h!$E$10,E293=$R$11,i.04156h!$E$11,E293=$R$12,i.04156h!$E$12,E293=$R$13,i.04156h!$E$13,E293=$R$14,i.04156h!$E$14,E293=$R$15,i.04156h!$E$15,E293=$R$16,i.04156h!$E$16,E293=$R$17,i.04156h!$E$17)</f>
        <v>#N/A</v>
      </c>
      <c r="G293" s="522">
        <f t="shared" si="40"/>
        <v>0</v>
      </c>
      <c r="H293" s="850"/>
      <c r="I293" s="850"/>
      <c r="J293" s="847"/>
      <c r="K293" s="416"/>
      <c r="L293" s="416"/>
      <c r="M293" s="416"/>
      <c r="N293" s="416"/>
      <c r="O293" s="416"/>
      <c r="P293" s="416"/>
      <c r="Q293" s="416"/>
      <c r="R293" s="416"/>
      <c r="S293" s="416"/>
      <c r="T293" s="416"/>
      <c r="U293" s="416"/>
      <c r="V293" s="416"/>
      <c r="W293" s="416"/>
      <c r="X293" s="416"/>
      <c r="Y293" s="416"/>
      <c r="Z293" s="416"/>
      <c r="AA293" s="416"/>
      <c r="AB293" s="416"/>
    </row>
    <row r="294" spans="1:28" s="419" customFormat="1" outlineLevel="1" x14ac:dyDescent="0.2">
      <c r="A294" s="450"/>
      <c r="B294" s="1258"/>
      <c r="C294" s="586">
        <f t="shared" si="39"/>
        <v>285</v>
      </c>
      <c r="D294" s="764"/>
      <c r="E294" s="850"/>
      <c r="F294" s="522" t="e" cm="1">
        <f t="array" ref="F294">_xlfn.IFS(E294=$R$9,1,E294=$R$10,i.04156h!$E$10,E294=$R$11,i.04156h!$E$11,E294=$R$12,i.04156h!$E$12,E294=$R$13,i.04156h!$E$13,E294=$R$14,i.04156h!$E$14,E294=$R$15,i.04156h!$E$15,E294=$R$16,i.04156h!$E$16,E294=$R$17,i.04156h!$E$17)</f>
        <v>#N/A</v>
      </c>
      <c r="G294" s="522">
        <f t="shared" si="40"/>
        <v>0</v>
      </c>
      <c r="H294" s="850"/>
      <c r="I294" s="850"/>
      <c r="J294" s="847"/>
      <c r="K294" s="416"/>
      <c r="L294" s="416"/>
      <c r="M294" s="416"/>
      <c r="N294" s="416"/>
      <c r="O294" s="416"/>
      <c r="P294" s="416"/>
      <c r="Q294" s="416"/>
      <c r="R294" s="416"/>
      <c r="S294" s="416"/>
      <c r="T294" s="416"/>
      <c r="U294" s="416"/>
      <c r="V294" s="416"/>
      <c r="W294" s="416"/>
      <c r="X294" s="416"/>
      <c r="Y294" s="416"/>
      <c r="Z294" s="416"/>
      <c r="AA294" s="416"/>
      <c r="AB294" s="416"/>
    </row>
    <row r="295" spans="1:28" s="419" customFormat="1" outlineLevel="1" x14ac:dyDescent="0.2">
      <c r="A295" s="450"/>
      <c r="B295" s="1258"/>
      <c r="C295" s="586">
        <f t="shared" si="39"/>
        <v>286</v>
      </c>
      <c r="D295" s="764"/>
      <c r="E295" s="850"/>
      <c r="F295" s="522" t="e" cm="1">
        <f t="array" ref="F295">_xlfn.IFS(E295=$R$9,1,E295=$R$10,i.04156h!$E$10,E295=$R$11,i.04156h!$E$11,E295=$R$12,i.04156h!$E$12,E295=$R$13,i.04156h!$E$13,E295=$R$14,i.04156h!$E$14,E295=$R$15,i.04156h!$E$15,E295=$R$16,i.04156h!$E$16,E295=$R$17,i.04156h!$E$17)</f>
        <v>#N/A</v>
      </c>
      <c r="G295" s="522">
        <f t="shared" si="40"/>
        <v>0</v>
      </c>
      <c r="H295" s="850"/>
      <c r="I295" s="850"/>
      <c r="J295" s="847"/>
      <c r="K295" s="416"/>
      <c r="L295" s="416"/>
      <c r="M295" s="416"/>
      <c r="N295" s="416"/>
      <c r="O295" s="416"/>
      <c r="P295" s="416"/>
      <c r="Q295" s="416"/>
      <c r="R295" s="416"/>
      <c r="S295" s="416"/>
      <c r="T295" s="416"/>
      <c r="U295" s="416"/>
      <c r="V295" s="416"/>
      <c r="W295" s="416"/>
      <c r="X295" s="416"/>
      <c r="Y295" s="416"/>
      <c r="Z295" s="416"/>
      <c r="AA295" s="416"/>
      <c r="AB295" s="416"/>
    </row>
    <row r="296" spans="1:28" s="419" customFormat="1" outlineLevel="1" x14ac:dyDescent="0.2">
      <c r="A296" s="450"/>
      <c r="B296" s="1258"/>
      <c r="C296" s="586">
        <f t="shared" si="39"/>
        <v>287</v>
      </c>
      <c r="D296" s="764"/>
      <c r="E296" s="850"/>
      <c r="F296" s="522" t="e" cm="1">
        <f t="array" ref="F296">_xlfn.IFS(E296=$R$9,1,E296=$R$10,i.04156h!$E$10,E296=$R$11,i.04156h!$E$11,E296=$R$12,i.04156h!$E$12,E296=$R$13,i.04156h!$E$13,E296=$R$14,i.04156h!$E$14,E296=$R$15,i.04156h!$E$15,E296=$R$16,i.04156h!$E$16,E296=$R$17,i.04156h!$E$17)</f>
        <v>#N/A</v>
      </c>
      <c r="G296" s="522">
        <f t="shared" si="40"/>
        <v>0</v>
      </c>
      <c r="H296" s="850"/>
      <c r="I296" s="850"/>
      <c r="J296" s="847"/>
      <c r="K296" s="416"/>
      <c r="L296" s="416"/>
      <c r="M296" s="416"/>
      <c r="N296" s="416"/>
      <c r="O296" s="416"/>
      <c r="P296" s="416"/>
      <c r="Q296" s="416"/>
      <c r="R296" s="416"/>
      <c r="S296" s="416"/>
      <c r="T296" s="416"/>
      <c r="U296" s="416"/>
      <c r="V296" s="416"/>
      <c r="W296" s="416"/>
      <c r="X296" s="416"/>
      <c r="Y296" s="416"/>
      <c r="Z296" s="416"/>
      <c r="AA296" s="416"/>
      <c r="AB296" s="416"/>
    </row>
    <row r="297" spans="1:28" s="419" customFormat="1" outlineLevel="1" x14ac:dyDescent="0.2">
      <c r="A297" s="450"/>
      <c r="B297" s="1258"/>
      <c r="C297" s="586">
        <f t="shared" si="39"/>
        <v>288</v>
      </c>
      <c r="D297" s="764"/>
      <c r="E297" s="850"/>
      <c r="F297" s="522" t="e" cm="1">
        <f t="array" ref="F297">_xlfn.IFS(E297=$R$9,1,E297=$R$10,i.04156h!$E$10,E297=$R$11,i.04156h!$E$11,E297=$R$12,i.04156h!$E$12,E297=$R$13,i.04156h!$E$13,E297=$R$14,i.04156h!$E$14,E297=$R$15,i.04156h!$E$15,E297=$R$16,i.04156h!$E$16,E297=$R$17,i.04156h!$E$17)</f>
        <v>#N/A</v>
      </c>
      <c r="G297" s="522">
        <f t="shared" si="40"/>
        <v>0</v>
      </c>
      <c r="H297" s="850"/>
      <c r="I297" s="850"/>
      <c r="J297" s="847"/>
      <c r="K297" s="416"/>
      <c r="L297" s="416"/>
      <c r="M297" s="416"/>
      <c r="N297" s="416"/>
      <c r="O297" s="416"/>
      <c r="P297" s="416"/>
      <c r="Q297" s="416"/>
      <c r="R297" s="416"/>
      <c r="S297" s="416"/>
      <c r="T297" s="416"/>
      <c r="U297" s="416"/>
      <c r="V297" s="416"/>
      <c r="W297" s="416"/>
      <c r="X297" s="416"/>
      <c r="Y297" s="416"/>
      <c r="Z297" s="416"/>
      <c r="AA297" s="416"/>
      <c r="AB297" s="416"/>
    </row>
    <row r="298" spans="1:28" s="419" customFormat="1" outlineLevel="1" x14ac:dyDescent="0.2">
      <c r="A298" s="450"/>
      <c r="B298" s="1258"/>
      <c r="C298" s="586">
        <f t="shared" si="39"/>
        <v>289</v>
      </c>
      <c r="D298" s="764"/>
      <c r="E298" s="850"/>
      <c r="F298" s="522" t="e" cm="1">
        <f t="array" ref="F298">_xlfn.IFS(E298=$R$9,1,E298=$R$10,i.04156h!$E$10,E298=$R$11,i.04156h!$E$11,E298=$R$12,i.04156h!$E$12,E298=$R$13,i.04156h!$E$13,E298=$R$14,i.04156h!$E$14,E298=$R$15,i.04156h!$E$15,E298=$R$16,i.04156h!$E$16,E298=$R$17,i.04156h!$E$17)</f>
        <v>#N/A</v>
      </c>
      <c r="G298" s="522">
        <f t="shared" si="40"/>
        <v>0</v>
      </c>
      <c r="H298" s="850"/>
      <c r="I298" s="850"/>
      <c r="J298" s="847"/>
      <c r="K298" s="416"/>
      <c r="L298" s="416"/>
      <c r="M298" s="416"/>
      <c r="N298" s="416"/>
      <c r="O298" s="416"/>
      <c r="P298" s="416"/>
      <c r="Q298" s="416"/>
      <c r="R298" s="416"/>
      <c r="S298" s="416"/>
      <c r="T298" s="416"/>
      <c r="U298" s="416"/>
      <c r="V298" s="416"/>
      <c r="W298" s="416"/>
      <c r="X298" s="416"/>
      <c r="Y298" s="416"/>
      <c r="Z298" s="416"/>
      <c r="AA298" s="416"/>
      <c r="AB298" s="416"/>
    </row>
    <row r="299" spans="1:28" s="419" customFormat="1" outlineLevel="1" x14ac:dyDescent="0.2">
      <c r="A299" s="450"/>
      <c r="B299" s="1258"/>
      <c r="C299" s="586">
        <f t="shared" si="39"/>
        <v>290</v>
      </c>
      <c r="D299" s="764"/>
      <c r="E299" s="850"/>
      <c r="F299" s="522" t="e" cm="1">
        <f t="array" ref="F299">_xlfn.IFS(E299=$R$9,1,E299=$R$10,i.04156h!$E$10,E299=$R$11,i.04156h!$E$11,E299=$R$12,i.04156h!$E$12,E299=$R$13,i.04156h!$E$13,E299=$R$14,i.04156h!$E$14,E299=$R$15,i.04156h!$E$15,E299=$R$16,i.04156h!$E$16,E299=$R$17,i.04156h!$E$17)</f>
        <v>#N/A</v>
      </c>
      <c r="G299" s="522">
        <f t="shared" si="40"/>
        <v>0</v>
      </c>
      <c r="H299" s="850"/>
      <c r="I299" s="850"/>
      <c r="J299" s="847"/>
      <c r="K299" s="416"/>
      <c r="L299" s="416"/>
      <c r="M299" s="416"/>
      <c r="N299" s="416"/>
      <c r="O299" s="416"/>
      <c r="P299" s="416"/>
      <c r="Q299" s="416"/>
      <c r="R299" s="416"/>
      <c r="S299" s="416"/>
      <c r="T299" s="416"/>
      <c r="U299" s="416"/>
      <c r="V299" s="416"/>
      <c r="W299" s="416"/>
      <c r="X299" s="416"/>
      <c r="Y299" s="416"/>
      <c r="Z299" s="416"/>
      <c r="AA299" s="416"/>
      <c r="AB299" s="416"/>
    </row>
    <row r="300" spans="1:28" s="419" customFormat="1" outlineLevel="1" x14ac:dyDescent="0.2">
      <c r="A300" s="450"/>
      <c r="B300" s="1258"/>
      <c r="C300" s="586">
        <f t="shared" si="39"/>
        <v>291</v>
      </c>
      <c r="D300" s="764"/>
      <c r="E300" s="850"/>
      <c r="F300" s="522" t="e" cm="1">
        <f t="array" ref="F300">_xlfn.IFS(E300=$R$9,1,E300=$R$10,i.04156h!$E$10,E300=$R$11,i.04156h!$E$11,E300=$R$12,i.04156h!$E$12,E300=$R$13,i.04156h!$E$13,E300=$R$14,i.04156h!$E$14,E300=$R$15,i.04156h!$E$15,E300=$R$16,i.04156h!$E$16,E300=$R$17,i.04156h!$E$17)</f>
        <v>#N/A</v>
      </c>
      <c r="G300" s="522">
        <f t="shared" si="40"/>
        <v>0</v>
      </c>
      <c r="H300" s="850"/>
      <c r="I300" s="850"/>
      <c r="J300" s="847"/>
      <c r="K300" s="416"/>
      <c r="L300" s="416"/>
      <c r="M300" s="416"/>
      <c r="N300" s="416"/>
      <c r="O300" s="416"/>
      <c r="P300" s="416"/>
      <c r="Q300" s="416"/>
      <c r="R300" s="416"/>
      <c r="S300" s="416"/>
      <c r="T300" s="416"/>
      <c r="U300" s="416"/>
      <c r="V300" s="416"/>
      <c r="W300" s="416"/>
      <c r="X300" s="416"/>
      <c r="Y300" s="416"/>
      <c r="Z300" s="416"/>
      <c r="AA300" s="416"/>
      <c r="AB300" s="416"/>
    </row>
    <row r="301" spans="1:28" s="419" customFormat="1" outlineLevel="1" x14ac:dyDescent="0.2">
      <c r="A301" s="450"/>
      <c r="B301" s="1258"/>
      <c r="C301" s="586">
        <f t="shared" si="39"/>
        <v>292</v>
      </c>
      <c r="D301" s="764"/>
      <c r="E301" s="850"/>
      <c r="F301" s="522" t="e" cm="1">
        <f t="array" ref="F301">_xlfn.IFS(E301=$R$9,1,E301=$R$10,i.04156h!$E$10,E301=$R$11,i.04156h!$E$11,E301=$R$12,i.04156h!$E$12,E301=$R$13,i.04156h!$E$13,E301=$R$14,i.04156h!$E$14,E301=$R$15,i.04156h!$E$15,E301=$R$16,i.04156h!$E$16,E301=$R$17,i.04156h!$E$17)</f>
        <v>#N/A</v>
      </c>
      <c r="G301" s="522">
        <f t="shared" si="40"/>
        <v>0</v>
      </c>
      <c r="H301" s="850"/>
      <c r="I301" s="850"/>
      <c r="J301" s="847"/>
      <c r="K301" s="416"/>
      <c r="L301" s="416"/>
      <c r="M301" s="416"/>
      <c r="N301" s="416"/>
      <c r="O301" s="416"/>
      <c r="P301" s="416"/>
      <c r="Q301" s="416"/>
      <c r="R301" s="416"/>
      <c r="S301" s="416"/>
      <c r="T301" s="416"/>
      <c r="U301" s="416"/>
      <c r="V301" s="416"/>
      <c r="W301" s="416"/>
      <c r="X301" s="416"/>
      <c r="Y301" s="416"/>
      <c r="Z301" s="416"/>
      <c r="AA301" s="416"/>
      <c r="AB301" s="416"/>
    </row>
    <row r="302" spans="1:28" s="419" customFormat="1" outlineLevel="1" x14ac:dyDescent="0.2">
      <c r="A302" s="450"/>
      <c r="B302" s="1258"/>
      <c r="C302" s="586">
        <f t="shared" si="39"/>
        <v>293</v>
      </c>
      <c r="D302" s="764"/>
      <c r="E302" s="850"/>
      <c r="F302" s="522" t="e" cm="1">
        <f t="array" ref="F302">_xlfn.IFS(E302=$R$9,1,E302=$R$10,i.04156h!$E$10,E302=$R$11,i.04156h!$E$11,E302=$R$12,i.04156h!$E$12,E302=$R$13,i.04156h!$E$13,E302=$R$14,i.04156h!$E$14,E302=$R$15,i.04156h!$E$15,E302=$R$16,i.04156h!$E$16,E302=$R$17,i.04156h!$E$17)</f>
        <v>#N/A</v>
      </c>
      <c r="G302" s="522">
        <f t="shared" si="40"/>
        <v>0</v>
      </c>
      <c r="H302" s="850"/>
      <c r="I302" s="850"/>
      <c r="J302" s="847"/>
      <c r="K302" s="416"/>
      <c r="L302" s="416"/>
      <c r="M302" s="416"/>
      <c r="N302" s="416"/>
      <c r="O302" s="416"/>
      <c r="P302" s="416"/>
      <c r="Q302" s="416"/>
      <c r="R302" s="416"/>
      <c r="S302" s="416"/>
      <c r="T302" s="416"/>
      <c r="U302" s="416"/>
      <c r="V302" s="416"/>
      <c r="W302" s="416"/>
      <c r="X302" s="416"/>
      <c r="Y302" s="416"/>
      <c r="Z302" s="416"/>
      <c r="AA302" s="416"/>
      <c r="AB302" s="416"/>
    </row>
    <row r="303" spans="1:28" s="419" customFormat="1" outlineLevel="1" x14ac:dyDescent="0.2">
      <c r="A303" s="450"/>
      <c r="B303" s="1258"/>
      <c r="C303" s="586">
        <f t="shared" si="39"/>
        <v>294</v>
      </c>
      <c r="D303" s="764"/>
      <c r="E303" s="850"/>
      <c r="F303" s="522" t="e" cm="1">
        <f t="array" ref="F303">_xlfn.IFS(E303=$R$9,1,E303=$R$10,i.04156h!$E$10,E303=$R$11,i.04156h!$E$11,E303=$R$12,i.04156h!$E$12,E303=$R$13,i.04156h!$E$13,E303=$R$14,i.04156h!$E$14,E303=$R$15,i.04156h!$E$15,E303=$R$16,i.04156h!$E$16,E303=$R$17,i.04156h!$E$17)</f>
        <v>#N/A</v>
      </c>
      <c r="G303" s="522">
        <f t="shared" si="40"/>
        <v>0</v>
      </c>
      <c r="H303" s="850"/>
      <c r="I303" s="850"/>
      <c r="J303" s="847"/>
      <c r="K303" s="416"/>
      <c r="L303" s="416"/>
      <c r="M303" s="416"/>
      <c r="N303" s="416"/>
      <c r="O303" s="416"/>
      <c r="P303" s="416"/>
      <c r="Q303" s="416"/>
      <c r="R303" s="416"/>
      <c r="S303" s="416"/>
      <c r="T303" s="416"/>
      <c r="U303" s="416"/>
      <c r="V303" s="416"/>
      <c r="W303" s="416"/>
      <c r="X303" s="416"/>
      <c r="Y303" s="416"/>
      <c r="Z303" s="416"/>
      <c r="AA303" s="416"/>
      <c r="AB303" s="416"/>
    </row>
    <row r="304" spans="1:28" s="419" customFormat="1" outlineLevel="1" x14ac:dyDescent="0.2">
      <c r="A304" s="450"/>
      <c r="B304" s="1258"/>
      <c r="C304" s="586">
        <f t="shared" si="39"/>
        <v>295</v>
      </c>
      <c r="D304" s="764"/>
      <c r="E304" s="850"/>
      <c r="F304" s="522" t="e" cm="1">
        <f t="array" ref="F304">_xlfn.IFS(E304=$R$9,1,E304=$R$10,i.04156h!$E$10,E304=$R$11,i.04156h!$E$11,E304=$R$12,i.04156h!$E$12,E304=$R$13,i.04156h!$E$13,E304=$R$14,i.04156h!$E$14,E304=$R$15,i.04156h!$E$15,E304=$R$16,i.04156h!$E$16,E304=$R$17,i.04156h!$E$17)</f>
        <v>#N/A</v>
      </c>
      <c r="G304" s="522">
        <f t="shared" si="40"/>
        <v>0</v>
      </c>
      <c r="H304" s="850"/>
      <c r="I304" s="850"/>
      <c r="J304" s="847"/>
      <c r="K304" s="416"/>
      <c r="L304" s="416"/>
      <c r="M304" s="416"/>
      <c r="N304" s="416"/>
      <c r="O304" s="416"/>
      <c r="P304" s="416"/>
      <c r="Q304" s="416"/>
      <c r="R304" s="416"/>
      <c r="S304" s="416"/>
      <c r="T304" s="416"/>
      <c r="U304" s="416"/>
      <c r="V304" s="416"/>
      <c r="W304" s="416"/>
      <c r="X304" s="416"/>
      <c r="Y304" s="416"/>
      <c r="Z304" s="416"/>
      <c r="AA304" s="416"/>
      <c r="AB304" s="416"/>
    </row>
    <row r="305" spans="1:28" s="419" customFormat="1" outlineLevel="1" x14ac:dyDescent="0.2">
      <c r="A305" s="450"/>
      <c r="B305" s="1258"/>
      <c r="C305" s="586">
        <f t="shared" si="39"/>
        <v>296</v>
      </c>
      <c r="D305" s="764"/>
      <c r="E305" s="850"/>
      <c r="F305" s="522" t="e" cm="1">
        <f t="array" ref="F305">_xlfn.IFS(E305=$R$9,1,E305=$R$10,i.04156h!$E$10,E305=$R$11,i.04156h!$E$11,E305=$R$12,i.04156h!$E$12,E305=$R$13,i.04156h!$E$13,E305=$R$14,i.04156h!$E$14,E305=$R$15,i.04156h!$E$15,E305=$R$16,i.04156h!$E$16,E305=$R$17,i.04156h!$E$17)</f>
        <v>#N/A</v>
      </c>
      <c r="G305" s="522">
        <f t="shared" si="40"/>
        <v>0</v>
      </c>
      <c r="H305" s="850"/>
      <c r="I305" s="850"/>
      <c r="J305" s="847"/>
      <c r="K305" s="416"/>
      <c r="L305" s="416"/>
      <c r="M305" s="416"/>
      <c r="N305" s="416"/>
      <c r="O305" s="416"/>
      <c r="P305" s="416"/>
      <c r="Q305" s="416"/>
      <c r="R305" s="416"/>
      <c r="S305" s="416"/>
      <c r="T305" s="416"/>
      <c r="U305" s="416"/>
      <c r="V305" s="416"/>
      <c r="W305" s="416"/>
      <c r="X305" s="416"/>
      <c r="Y305" s="416"/>
      <c r="Z305" s="416"/>
      <c r="AA305" s="416"/>
      <c r="AB305" s="416"/>
    </row>
    <row r="306" spans="1:28" s="419" customFormat="1" outlineLevel="1" x14ac:dyDescent="0.2">
      <c r="A306" s="450"/>
      <c r="B306" s="1258"/>
      <c r="C306" s="586">
        <f t="shared" si="39"/>
        <v>297</v>
      </c>
      <c r="D306" s="764"/>
      <c r="E306" s="850"/>
      <c r="F306" s="522" t="e" cm="1">
        <f t="array" ref="F306">_xlfn.IFS(E306=$R$9,1,E306=$R$10,i.04156h!$E$10,E306=$R$11,i.04156h!$E$11,E306=$R$12,i.04156h!$E$12,E306=$R$13,i.04156h!$E$13,E306=$R$14,i.04156h!$E$14,E306=$R$15,i.04156h!$E$15,E306=$R$16,i.04156h!$E$16,E306=$R$17,i.04156h!$E$17)</f>
        <v>#N/A</v>
      </c>
      <c r="G306" s="522">
        <f t="shared" si="40"/>
        <v>0</v>
      </c>
      <c r="H306" s="850"/>
      <c r="I306" s="850"/>
      <c r="J306" s="847"/>
      <c r="K306" s="416"/>
      <c r="L306" s="416"/>
      <c r="M306" s="416"/>
      <c r="N306" s="416"/>
      <c r="O306" s="416"/>
      <c r="P306" s="416"/>
      <c r="Q306" s="416"/>
      <c r="R306" s="416"/>
      <c r="S306" s="416"/>
      <c r="T306" s="416"/>
      <c r="U306" s="416"/>
      <c r="V306" s="416"/>
      <c r="W306" s="416"/>
      <c r="X306" s="416"/>
      <c r="Y306" s="416"/>
      <c r="Z306" s="416"/>
      <c r="AA306" s="416"/>
      <c r="AB306" s="416"/>
    </row>
    <row r="307" spans="1:28" s="419" customFormat="1" outlineLevel="1" x14ac:dyDescent="0.2">
      <c r="A307" s="450"/>
      <c r="B307" s="1258"/>
      <c r="C307" s="586">
        <f t="shared" si="39"/>
        <v>298</v>
      </c>
      <c r="D307" s="764"/>
      <c r="E307" s="850"/>
      <c r="F307" s="522" t="e" cm="1">
        <f t="array" ref="F307">_xlfn.IFS(E307=$R$9,1,E307=$R$10,i.04156h!$E$10,E307=$R$11,i.04156h!$E$11,E307=$R$12,i.04156h!$E$12,E307=$R$13,i.04156h!$E$13,E307=$R$14,i.04156h!$E$14,E307=$R$15,i.04156h!$E$15,E307=$R$16,i.04156h!$E$16,E307=$R$17,i.04156h!$E$17)</f>
        <v>#N/A</v>
      </c>
      <c r="G307" s="522">
        <f t="shared" si="40"/>
        <v>0</v>
      </c>
      <c r="H307" s="850"/>
      <c r="I307" s="850"/>
      <c r="J307" s="847"/>
      <c r="K307" s="416"/>
      <c r="L307" s="416"/>
      <c r="M307" s="416"/>
      <c r="N307" s="416"/>
      <c r="O307" s="416"/>
      <c r="P307" s="416"/>
      <c r="Q307" s="416"/>
      <c r="R307" s="416"/>
      <c r="S307" s="416"/>
      <c r="T307" s="416"/>
      <c r="U307" s="416"/>
      <c r="V307" s="416"/>
      <c r="W307" s="416"/>
      <c r="X307" s="416"/>
      <c r="Y307" s="416"/>
      <c r="Z307" s="416"/>
      <c r="AA307" s="416"/>
      <c r="AB307" s="416"/>
    </row>
    <row r="308" spans="1:28" s="419" customFormat="1" outlineLevel="1" x14ac:dyDescent="0.2">
      <c r="A308" s="450"/>
      <c r="B308" s="1258"/>
      <c r="C308" s="586">
        <f t="shared" si="39"/>
        <v>299</v>
      </c>
      <c r="D308" s="764"/>
      <c r="E308" s="850"/>
      <c r="F308" s="522" t="e" cm="1">
        <f t="array" ref="F308">_xlfn.IFS(E308=$R$9,1,E308=$R$10,i.04156h!$E$10,E308=$R$11,i.04156h!$E$11,E308=$R$12,i.04156h!$E$12,E308=$R$13,i.04156h!$E$13,E308=$R$14,i.04156h!$E$14,E308=$R$15,i.04156h!$E$15,E308=$R$16,i.04156h!$E$16,E308=$R$17,i.04156h!$E$17)</f>
        <v>#N/A</v>
      </c>
      <c r="G308" s="522">
        <f t="shared" si="40"/>
        <v>0</v>
      </c>
      <c r="H308" s="850"/>
      <c r="I308" s="850"/>
      <c r="J308" s="847"/>
      <c r="K308" s="416"/>
      <c r="L308" s="416"/>
      <c r="M308" s="416"/>
      <c r="N308" s="416"/>
      <c r="O308" s="416"/>
      <c r="P308" s="416"/>
      <c r="Q308" s="416"/>
      <c r="R308" s="416"/>
      <c r="S308" s="416"/>
      <c r="T308" s="416"/>
      <c r="U308" s="416"/>
      <c r="V308" s="416"/>
      <c r="W308" s="416"/>
      <c r="X308" s="416"/>
      <c r="Y308" s="416"/>
      <c r="Z308" s="416"/>
      <c r="AA308" s="416"/>
      <c r="AB308" s="416"/>
    </row>
    <row r="309" spans="1:28" s="419" customFormat="1" outlineLevel="1" x14ac:dyDescent="0.2">
      <c r="A309" s="450"/>
      <c r="B309" s="1258"/>
      <c r="C309" s="586">
        <f t="shared" si="39"/>
        <v>300</v>
      </c>
      <c r="D309" s="764"/>
      <c r="E309" s="850"/>
      <c r="F309" s="522" t="e" cm="1">
        <f t="array" ref="F309">_xlfn.IFS(E309=$R$9,1,E309=$R$10,i.04156h!$E$10,E309=$R$11,i.04156h!$E$11,E309=$R$12,i.04156h!$E$12,E309=$R$13,i.04156h!$E$13,E309=$R$14,i.04156h!$E$14,E309=$R$15,i.04156h!$E$15,E309=$R$16,i.04156h!$E$16,E309=$R$17,i.04156h!$E$17)</f>
        <v>#N/A</v>
      </c>
      <c r="G309" s="522">
        <f t="shared" si="40"/>
        <v>0</v>
      </c>
      <c r="H309" s="850"/>
      <c r="I309" s="850"/>
      <c r="J309" s="847"/>
      <c r="K309" s="416"/>
      <c r="L309" s="416"/>
      <c r="M309" s="416"/>
      <c r="N309" s="416"/>
      <c r="O309" s="416"/>
      <c r="P309" s="416"/>
      <c r="Q309" s="416"/>
      <c r="R309" s="416"/>
      <c r="S309" s="416"/>
      <c r="T309" s="416"/>
      <c r="U309" s="416"/>
      <c r="V309" s="416"/>
      <c r="W309" s="416"/>
      <c r="X309" s="416"/>
      <c r="Y309" s="416"/>
      <c r="Z309" s="416"/>
      <c r="AA309" s="416"/>
      <c r="AB309" s="416"/>
    </row>
    <row r="310" spans="1:28" s="419" customFormat="1" outlineLevel="1" x14ac:dyDescent="0.2">
      <c r="A310" s="450"/>
      <c r="B310" s="1258"/>
      <c r="C310" s="586">
        <f t="shared" si="39"/>
        <v>301</v>
      </c>
      <c r="D310" s="764"/>
      <c r="E310" s="850"/>
      <c r="F310" s="522" t="e" cm="1">
        <f t="array" ref="F310">_xlfn.IFS(E310=$R$9,1,E310=$R$10,i.04156h!$E$10,E310=$R$11,i.04156h!$E$11,E310=$R$12,i.04156h!$E$12,E310=$R$13,i.04156h!$E$13,E310=$R$14,i.04156h!$E$14,E310=$R$15,i.04156h!$E$15,E310=$R$16,i.04156h!$E$16,E310=$R$17,i.04156h!$E$17)</f>
        <v>#N/A</v>
      </c>
      <c r="G310" s="522">
        <f t="shared" si="40"/>
        <v>0</v>
      </c>
      <c r="H310" s="850"/>
      <c r="I310" s="850"/>
      <c r="J310" s="847"/>
      <c r="K310" s="416"/>
      <c r="L310" s="416"/>
      <c r="M310" s="416"/>
      <c r="N310" s="416"/>
      <c r="O310" s="416"/>
      <c r="P310" s="416"/>
      <c r="Q310" s="416"/>
      <c r="R310" s="416"/>
      <c r="S310" s="416"/>
      <c r="T310" s="416"/>
      <c r="U310" s="416"/>
      <c r="V310" s="416"/>
      <c r="W310" s="416"/>
      <c r="X310" s="416"/>
      <c r="Y310" s="416"/>
      <c r="Z310" s="416"/>
      <c r="AA310" s="416"/>
      <c r="AB310" s="416"/>
    </row>
    <row r="311" spans="1:28" s="419" customFormat="1" outlineLevel="1" x14ac:dyDescent="0.2">
      <c r="A311" s="450"/>
      <c r="B311" s="1258"/>
      <c r="C311" s="586">
        <f t="shared" si="39"/>
        <v>302</v>
      </c>
      <c r="D311" s="764"/>
      <c r="E311" s="850"/>
      <c r="F311" s="522" t="e" cm="1">
        <f t="array" ref="F311">_xlfn.IFS(E311=$R$9,1,E311=$R$10,i.04156h!$E$10,E311=$R$11,i.04156h!$E$11,E311=$R$12,i.04156h!$E$12,E311=$R$13,i.04156h!$E$13,E311=$R$14,i.04156h!$E$14,E311=$R$15,i.04156h!$E$15,E311=$R$16,i.04156h!$E$16,E311=$R$17,i.04156h!$E$17)</f>
        <v>#N/A</v>
      </c>
      <c r="G311" s="522">
        <f t="shared" si="40"/>
        <v>0</v>
      </c>
      <c r="H311" s="850"/>
      <c r="I311" s="850"/>
      <c r="J311" s="847"/>
      <c r="K311" s="416"/>
      <c r="L311" s="416"/>
      <c r="M311" s="416"/>
      <c r="N311" s="416"/>
      <c r="O311" s="416"/>
      <c r="P311" s="416"/>
      <c r="Q311" s="416"/>
      <c r="R311" s="416"/>
      <c r="S311" s="416"/>
      <c r="T311" s="416"/>
      <c r="U311" s="416"/>
      <c r="V311" s="416"/>
      <c r="W311" s="416"/>
      <c r="X311" s="416"/>
      <c r="Y311" s="416"/>
      <c r="Z311" s="416"/>
      <c r="AA311" s="416"/>
      <c r="AB311" s="416"/>
    </row>
    <row r="312" spans="1:28" s="419" customFormat="1" outlineLevel="1" x14ac:dyDescent="0.2">
      <c r="A312" s="450"/>
      <c r="B312" s="1258"/>
      <c r="C312" s="586">
        <f t="shared" si="39"/>
        <v>303</v>
      </c>
      <c r="D312" s="764"/>
      <c r="E312" s="850"/>
      <c r="F312" s="522" t="e" cm="1">
        <f t="array" ref="F312">_xlfn.IFS(E312=$R$9,1,E312=$R$10,i.04156h!$E$10,E312=$R$11,i.04156h!$E$11,E312=$R$12,i.04156h!$E$12,E312=$R$13,i.04156h!$E$13,E312=$R$14,i.04156h!$E$14,E312=$R$15,i.04156h!$E$15,E312=$R$16,i.04156h!$E$16,E312=$R$17,i.04156h!$E$17)</f>
        <v>#N/A</v>
      </c>
      <c r="G312" s="522">
        <f t="shared" si="40"/>
        <v>0</v>
      </c>
      <c r="H312" s="850"/>
      <c r="I312" s="850"/>
      <c r="J312" s="847"/>
      <c r="K312" s="416"/>
      <c r="L312" s="416"/>
      <c r="M312" s="416"/>
      <c r="N312" s="416"/>
      <c r="O312" s="416"/>
      <c r="P312" s="416"/>
      <c r="Q312" s="416"/>
      <c r="R312" s="416"/>
      <c r="S312" s="416"/>
      <c r="T312" s="416"/>
      <c r="U312" s="416"/>
      <c r="V312" s="416"/>
      <c r="W312" s="416"/>
      <c r="X312" s="416"/>
      <c r="Y312" s="416"/>
      <c r="Z312" s="416"/>
      <c r="AA312" s="416"/>
      <c r="AB312" s="416"/>
    </row>
    <row r="313" spans="1:28" s="419" customFormat="1" outlineLevel="1" x14ac:dyDescent="0.2">
      <c r="A313" s="450"/>
      <c r="B313" s="1258"/>
      <c r="C313" s="586">
        <f t="shared" si="39"/>
        <v>304</v>
      </c>
      <c r="D313" s="764"/>
      <c r="E313" s="850"/>
      <c r="F313" s="522" t="e" cm="1">
        <f t="array" ref="F313">_xlfn.IFS(E313=$R$9,1,E313=$R$10,i.04156h!$E$10,E313=$R$11,i.04156h!$E$11,E313=$R$12,i.04156h!$E$12,E313=$R$13,i.04156h!$E$13,E313=$R$14,i.04156h!$E$14,E313=$R$15,i.04156h!$E$15,E313=$R$16,i.04156h!$E$16,E313=$R$17,i.04156h!$E$17)</f>
        <v>#N/A</v>
      </c>
      <c r="G313" s="522">
        <f t="shared" si="40"/>
        <v>0</v>
      </c>
      <c r="H313" s="850"/>
      <c r="I313" s="850"/>
      <c r="J313" s="847"/>
      <c r="K313" s="416"/>
      <c r="L313" s="416"/>
      <c r="M313" s="416"/>
      <c r="N313" s="416"/>
      <c r="O313" s="416"/>
      <c r="P313" s="416"/>
      <c r="Q313" s="416"/>
      <c r="R313" s="416"/>
      <c r="S313" s="416"/>
      <c r="T313" s="416"/>
      <c r="U313" s="416"/>
      <c r="V313" s="416"/>
      <c r="W313" s="416"/>
      <c r="X313" s="416"/>
      <c r="Y313" s="416"/>
      <c r="Z313" s="416"/>
      <c r="AA313" s="416"/>
      <c r="AB313" s="416"/>
    </row>
    <row r="314" spans="1:28" s="419" customFormat="1" outlineLevel="1" x14ac:dyDescent="0.2">
      <c r="A314" s="450"/>
      <c r="B314" s="1258"/>
      <c r="C314" s="586">
        <f t="shared" si="39"/>
        <v>305</v>
      </c>
      <c r="D314" s="764"/>
      <c r="E314" s="850"/>
      <c r="F314" s="522" t="e" cm="1">
        <f t="array" ref="F314">_xlfn.IFS(E314=$R$9,1,E314=$R$10,i.04156h!$E$10,E314=$R$11,i.04156h!$E$11,E314=$R$12,i.04156h!$E$12,E314=$R$13,i.04156h!$E$13,E314=$R$14,i.04156h!$E$14,E314=$R$15,i.04156h!$E$15,E314=$R$16,i.04156h!$E$16,E314=$R$17,i.04156h!$E$17)</f>
        <v>#N/A</v>
      </c>
      <c r="G314" s="522">
        <f t="shared" si="40"/>
        <v>0</v>
      </c>
      <c r="H314" s="850"/>
      <c r="I314" s="850"/>
      <c r="J314" s="847"/>
      <c r="K314" s="416"/>
      <c r="L314" s="416"/>
      <c r="M314" s="416"/>
      <c r="N314" s="416"/>
      <c r="O314" s="416"/>
      <c r="P314" s="416"/>
      <c r="Q314" s="416"/>
      <c r="R314" s="416"/>
      <c r="S314" s="416"/>
      <c r="T314" s="416"/>
      <c r="U314" s="416"/>
      <c r="V314" s="416"/>
      <c r="W314" s="416"/>
      <c r="X314" s="416"/>
      <c r="Y314" s="416"/>
      <c r="Z314" s="416"/>
      <c r="AA314" s="416"/>
      <c r="AB314" s="416"/>
    </row>
    <row r="315" spans="1:28" s="419" customFormat="1" outlineLevel="1" x14ac:dyDescent="0.2">
      <c r="A315" s="450"/>
      <c r="B315" s="1258"/>
      <c r="C315" s="586">
        <f t="shared" si="39"/>
        <v>306</v>
      </c>
      <c r="D315" s="764"/>
      <c r="E315" s="850"/>
      <c r="F315" s="522" t="e" cm="1">
        <f t="array" ref="F315">_xlfn.IFS(E315=$R$9,1,E315=$R$10,i.04156h!$E$10,E315=$R$11,i.04156h!$E$11,E315=$R$12,i.04156h!$E$12,E315=$R$13,i.04156h!$E$13,E315=$R$14,i.04156h!$E$14,E315=$R$15,i.04156h!$E$15,E315=$R$16,i.04156h!$E$16,E315=$R$17,i.04156h!$E$17)</f>
        <v>#N/A</v>
      </c>
      <c r="G315" s="522">
        <f t="shared" si="40"/>
        <v>0</v>
      </c>
      <c r="H315" s="850"/>
      <c r="I315" s="850"/>
      <c r="J315" s="847"/>
      <c r="K315" s="416"/>
      <c r="L315" s="416"/>
      <c r="M315" s="416"/>
      <c r="N315" s="416"/>
      <c r="O315" s="416"/>
      <c r="P315" s="416"/>
      <c r="Q315" s="416"/>
      <c r="R315" s="416"/>
      <c r="S315" s="416"/>
      <c r="T315" s="416"/>
      <c r="U315" s="416"/>
      <c r="V315" s="416"/>
      <c r="W315" s="416"/>
      <c r="X315" s="416"/>
      <c r="Y315" s="416"/>
      <c r="Z315" s="416"/>
      <c r="AA315" s="416"/>
      <c r="AB315" s="416"/>
    </row>
    <row r="316" spans="1:28" s="419" customFormat="1" outlineLevel="1" x14ac:dyDescent="0.2">
      <c r="A316" s="450"/>
      <c r="B316" s="1258"/>
      <c r="C316" s="586">
        <f t="shared" si="39"/>
        <v>307</v>
      </c>
      <c r="D316" s="764"/>
      <c r="E316" s="850"/>
      <c r="F316" s="522" t="e" cm="1">
        <f t="array" ref="F316">_xlfn.IFS(E316=$R$9,1,E316=$R$10,i.04156h!$E$10,E316=$R$11,i.04156h!$E$11,E316=$R$12,i.04156h!$E$12,E316=$R$13,i.04156h!$E$13,E316=$R$14,i.04156h!$E$14,E316=$R$15,i.04156h!$E$15,E316=$R$16,i.04156h!$E$16,E316=$R$17,i.04156h!$E$17)</f>
        <v>#N/A</v>
      </c>
      <c r="G316" s="522">
        <f t="shared" si="40"/>
        <v>0</v>
      </c>
      <c r="H316" s="850"/>
      <c r="I316" s="850"/>
      <c r="J316" s="847"/>
      <c r="K316" s="416"/>
      <c r="L316" s="416"/>
      <c r="M316" s="416"/>
      <c r="N316" s="416"/>
      <c r="O316" s="416"/>
      <c r="P316" s="416"/>
      <c r="Q316" s="416"/>
      <c r="R316" s="416"/>
      <c r="S316" s="416"/>
      <c r="T316" s="416"/>
      <c r="U316" s="416"/>
      <c r="V316" s="416"/>
      <c r="W316" s="416"/>
      <c r="X316" s="416"/>
      <c r="Y316" s="416"/>
      <c r="Z316" s="416"/>
      <c r="AA316" s="416"/>
      <c r="AB316" s="416"/>
    </row>
    <row r="317" spans="1:28" s="419" customFormat="1" outlineLevel="1" x14ac:dyDescent="0.2">
      <c r="A317" s="450"/>
      <c r="B317" s="1258"/>
      <c r="C317" s="586">
        <f t="shared" si="39"/>
        <v>308</v>
      </c>
      <c r="D317" s="764"/>
      <c r="E317" s="850"/>
      <c r="F317" s="522" t="e" cm="1">
        <f t="array" ref="F317">_xlfn.IFS(E317=$R$9,1,E317=$R$10,i.04156h!$E$10,E317=$R$11,i.04156h!$E$11,E317=$R$12,i.04156h!$E$12,E317=$R$13,i.04156h!$E$13,E317=$R$14,i.04156h!$E$14,E317=$R$15,i.04156h!$E$15,E317=$R$16,i.04156h!$E$16,E317=$R$17,i.04156h!$E$17)</f>
        <v>#N/A</v>
      </c>
      <c r="G317" s="522">
        <f t="shared" si="40"/>
        <v>0</v>
      </c>
      <c r="H317" s="850"/>
      <c r="I317" s="850"/>
      <c r="J317" s="847"/>
      <c r="K317" s="416"/>
      <c r="L317" s="416"/>
      <c r="M317" s="416"/>
      <c r="N317" s="416"/>
      <c r="O317" s="416"/>
      <c r="P317" s="416"/>
      <c r="Q317" s="416"/>
      <c r="R317" s="416"/>
      <c r="S317" s="416"/>
      <c r="T317" s="416"/>
      <c r="U317" s="416"/>
      <c r="V317" s="416"/>
      <c r="W317" s="416"/>
      <c r="X317" s="416"/>
      <c r="Y317" s="416"/>
      <c r="Z317" s="416"/>
      <c r="AA317" s="416"/>
      <c r="AB317" s="416"/>
    </row>
    <row r="318" spans="1:28" s="419" customFormat="1" outlineLevel="1" x14ac:dyDescent="0.2">
      <c r="A318" s="450"/>
      <c r="B318" s="1258"/>
      <c r="C318" s="586">
        <f t="shared" si="39"/>
        <v>309</v>
      </c>
      <c r="D318" s="764"/>
      <c r="E318" s="850"/>
      <c r="F318" s="522" t="e" cm="1">
        <f t="array" ref="F318">_xlfn.IFS(E318=$R$9,1,E318=$R$10,i.04156h!$E$10,E318=$R$11,i.04156h!$E$11,E318=$R$12,i.04156h!$E$12,E318=$R$13,i.04156h!$E$13,E318=$R$14,i.04156h!$E$14,E318=$R$15,i.04156h!$E$15,E318=$R$16,i.04156h!$E$16,E318=$R$17,i.04156h!$E$17)</f>
        <v>#N/A</v>
      </c>
      <c r="G318" s="522">
        <f t="shared" si="40"/>
        <v>0</v>
      </c>
      <c r="H318" s="850"/>
      <c r="I318" s="850"/>
      <c r="J318" s="847"/>
      <c r="K318" s="416"/>
      <c r="L318" s="416"/>
      <c r="M318" s="416"/>
      <c r="N318" s="416"/>
      <c r="O318" s="416"/>
      <c r="P318" s="416"/>
      <c r="Q318" s="416"/>
      <c r="R318" s="416"/>
      <c r="S318" s="416"/>
      <c r="T318" s="416"/>
      <c r="U318" s="416"/>
      <c r="V318" s="416"/>
      <c r="W318" s="416"/>
      <c r="X318" s="416"/>
      <c r="Y318" s="416"/>
      <c r="Z318" s="416"/>
      <c r="AA318" s="416"/>
      <c r="AB318" s="416"/>
    </row>
    <row r="319" spans="1:28" s="419" customFormat="1" outlineLevel="1" x14ac:dyDescent="0.2">
      <c r="A319" s="450"/>
      <c r="B319" s="1258"/>
      <c r="C319" s="586">
        <f t="shared" si="39"/>
        <v>310</v>
      </c>
      <c r="D319" s="764"/>
      <c r="E319" s="850"/>
      <c r="F319" s="522" t="e" cm="1">
        <f t="array" ref="F319">_xlfn.IFS(E319=$R$9,1,E319=$R$10,i.04156h!$E$10,E319=$R$11,i.04156h!$E$11,E319=$R$12,i.04156h!$E$12,E319=$R$13,i.04156h!$E$13,E319=$R$14,i.04156h!$E$14,E319=$R$15,i.04156h!$E$15,E319=$R$16,i.04156h!$E$16,E319=$R$17,i.04156h!$E$17)</f>
        <v>#N/A</v>
      </c>
      <c r="G319" s="522">
        <f t="shared" si="40"/>
        <v>0</v>
      </c>
      <c r="H319" s="850"/>
      <c r="I319" s="850"/>
      <c r="J319" s="847"/>
      <c r="K319" s="416"/>
      <c r="L319" s="416"/>
      <c r="M319" s="416"/>
      <c r="N319" s="416"/>
      <c r="O319" s="416"/>
      <c r="P319" s="416"/>
      <c r="Q319" s="416"/>
      <c r="R319" s="416"/>
      <c r="S319" s="416"/>
      <c r="T319" s="416"/>
      <c r="U319" s="416"/>
      <c r="V319" s="416"/>
      <c r="W319" s="416"/>
      <c r="X319" s="416"/>
      <c r="Y319" s="416"/>
      <c r="Z319" s="416"/>
      <c r="AA319" s="416"/>
      <c r="AB319" s="416"/>
    </row>
    <row r="320" spans="1:28" s="419" customFormat="1" outlineLevel="1" x14ac:dyDescent="0.2">
      <c r="A320" s="450"/>
      <c r="B320" s="1258"/>
      <c r="C320" s="586">
        <f t="shared" si="39"/>
        <v>311</v>
      </c>
      <c r="D320" s="764"/>
      <c r="E320" s="850"/>
      <c r="F320" s="522" t="e" cm="1">
        <f t="array" ref="F320">_xlfn.IFS(E320=$R$9,1,E320=$R$10,i.04156h!$E$10,E320=$R$11,i.04156h!$E$11,E320=$R$12,i.04156h!$E$12,E320=$R$13,i.04156h!$E$13,E320=$R$14,i.04156h!$E$14,E320=$R$15,i.04156h!$E$15,E320=$R$16,i.04156h!$E$16,E320=$R$17,i.04156h!$E$17)</f>
        <v>#N/A</v>
      </c>
      <c r="G320" s="522">
        <f t="shared" si="40"/>
        <v>0</v>
      </c>
      <c r="H320" s="850"/>
      <c r="I320" s="850"/>
      <c r="J320" s="847"/>
      <c r="K320" s="416"/>
      <c r="L320" s="416"/>
      <c r="M320" s="416"/>
      <c r="N320" s="416"/>
      <c r="O320" s="416"/>
      <c r="P320" s="416"/>
      <c r="Q320" s="416"/>
      <c r="R320" s="416"/>
      <c r="S320" s="416"/>
      <c r="T320" s="416"/>
      <c r="U320" s="416"/>
      <c r="V320" s="416"/>
      <c r="W320" s="416"/>
      <c r="X320" s="416"/>
      <c r="Y320" s="416"/>
      <c r="Z320" s="416"/>
      <c r="AA320" s="416"/>
      <c r="AB320" s="416"/>
    </row>
    <row r="321" spans="1:28" s="419" customFormat="1" outlineLevel="1" x14ac:dyDescent="0.2">
      <c r="A321" s="450"/>
      <c r="B321" s="1258"/>
      <c r="C321" s="586">
        <f t="shared" si="39"/>
        <v>312</v>
      </c>
      <c r="D321" s="764"/>
      <c r="E321" s="850"/>
      <c r="F321" s="522" t="e" cm="1">
        <f t="array" ref="F321">_xlfn.IFS(E321=$R$9,1,E321=$R$10,i.04156h!$E$10,E321=$R$11,i.04156h!$E$11,E321=$R$12,i.04156h!$E$12,E321=$R$13,i.04156h!$E$13,E321=$R$14,i.04156h!$E$14,E321=$R$15,i.04156h!$E$15,E321=$R$16,i.04156h!$E$16,E321=$R$17,i.04156h!$E$17)</f>
        <v>#N/A</v>
      </c>
      <c r="G321" s="522">
        <f t="shared" si="40"/>
        <v>0</v>
      </c>
      <c r="H321" s="850"/>
      <c r="I321" s="850"/>
      <c r="J321" s="847"/>
      <c r="K321" s="416"/>
      <c r="L321" s="416"/>
      <c r="M321" s="416"/>
      <c r="N321" s="416"/>
      <c r="O321" s="416"/>
      <c r="P321" s="416"/>
      <c r="Q321" s="416"/>
      <c r="R321" s="416"/>
      <c r="S321" s="416"/>
      <c r="T321" s="416"/>
      <c r="U321" s="416"/>
      <c r="V321" s="416"/>
      <c r="W321" s="416"/>
      <c r="X321" s="416"/>
      <c r="Y321" s="416"/>
      <c r="Z321" s="416"/>
      <c r="AA321" s="416"/>
      <c r="AB321" s="416"/>
    </row>
    <row r="322" spans="1:28" s="419" customFormat="1" outlineLevel="1" x14ac:dyDescent="0.2">
      <c r="A322" s="450"/>
      <c r="B322" s="1258"/>
      <c r="C322" s="586">
        <f t="shared" si="39"/>
        <v>313</v>
      </c>
      <c r="D322" s="764"/>
      <c r="E322" s="850"/>
      <c r="F322" s="522" t="e" cm="1">
        <f t="array" ref="F322">_xlfn.IFS(E322=$R$9,1,E322=$R$10,i.04156h!$E$10,E322=$R$11,i.04156h!$E$11,E322=$R$12,i.04156h!$E$12,E322=$R$13,i.04156h!$E$13,E322=$R$14,i.04156h!$E$14,E322=$R$15,i.04156h!$E$15,E322=$R$16,i.04156h!$E$16,E322=$R$17,i.04156h!$E$17)</f>
        <v>#N/A</v>
      </c>
      <c r="G322" s="522">
        <f t="shared" si="40"/>
        <v>0</v>
      </c>
      <c r="H322" s="850"/>
      <c r="I322" s="850"/>
      <c r="J322" s="847"/>
      <c r="K322" s="416"/>
      <c r="L322" s="416"/>
      <c r="M322" s="416"/>
      <c r="N322" s="416"/>
      <c r="O322" s="416"/>
      <c r="P322" s="416"/>
      <c r="Q322" s="416"/>
      <c r="R322" s="416"/>
      <c r="S322" s="416"/>
      <c r="T322" s="416"/>
      <c r="U322" s="416"/>
      <c r="V322" s="416"/>
      <c r="W322" s="416"/>
      <c r="X322" s="416"/>
      <c r="Y322" s="416"/>
      <c r="Z322" s="416"/>
      <c r="AA322" s="416"/>
      <c r="AB322" s="416"/>
    </row>
    <row r="323" spans="1:28" s="419" customFormat="1" outlineLevel="1" x14ac:dyDescent="0.2">
      <c r="A323" s="450"/>
      <c r="B323" s="1258"/>
      <c r="C323" s="586">
        <f t="shared" si="39"/>
        <v>314</v>
      </c>
      <c r="D323" s="764"/>
      <c r="E323" s="850"/>
      <c r="F323" s="522" t="e" cm="1">
        <f t="array" ref="F323">_xlfn.IFS(E323=$R$9,1,E323=$R$10,i.04156h!$E$10,E323=$R$11,i.04156h!$E$11,E323=$R$12,i.04156h!$E$12,E323=$R$13,i.04156h!$E$13,E323=$R$14,i.04156h!$E$14,E323=$R$15,i.04156h!$E$15,E323=$R$16,i.04156h!$E$16,E323=$R$17,i.04156h!$E$17)</f>
        <v>#N/A</v>
      </c>
      <c r="G323" s="522">
        <f t="shared" si="40"/>
        <v>0</v>
      </c>
      <c r="H323" s="850"/>
      <c r="I323" s="850"/>
      <c r="J323" s="847"/>
      <c r="K323" s="416"/>
      <c r="L323" s="416"/>
      <c r="M323" s="416"/>
      <c r="N323" s="416"/>
      <c r="O323" s="416"/>
      <c r="P323" s="416"/>
      <c r="Q323" s="416"/>
      <c r="R323" s="416"/>
      <c r="S323" s="416"/>
      <c r="T323" s="416"/>
      <c r="U323" s="416"/>
      <c r="V323" s="416"/>
      <c r="W323" s="416"/>
      <c r="X323" s="416"/>
      <c r="Y323" s="416"/>
      <c r="Z323" s="416"/>
      <c r="AA323" s="416"/>
      <c r="AB323" s="416"/>
    </row>
    <row r="324" spans="1:28" s="419" customFormat="1" outlineLevel="1" x14ac:dyDescent="0.2">
      <c r="A324" s="450"/>
      <c r="B324" s="1258"/>
      <c r="C324" s="586">
        <f t="shared" si="39"/>
        <v>315</v>
      </c>
      <c r="D324" s="764"/>
      <c r="E324" s="850"/>
      <c r="F324" s="522" t="e" cm="1">
        <f t="array" ref="F324">_xlfn.IFS(E324=$R$9,1,E324=$R$10,i.04156h!$E$10,E324=$R$11,i.04156h!$E$11,E324=$R$12,i.04156h!$E$12,E324=$R$13,i.04156h!$E$13,E324=$R$14,i.04156h!$E$14,E324=$R$15,i.04156h!$E$15,E324=$R$16,i.04156h!$E$16,E324=$R$17,i.04156h!$E$17)</f>
        <v>#N/A</v>
      </c>
      <c r="G324" s="522">
        <f t="shared" si="40"/>
        <v>0</v>
      </c>
      <c r="H324" s="850"/>
      <c r="I324" s="850"/>
      <c r="J324" s="847"/>
      <c r="K324" s="416"/>
      <c r="L324" s="416"/>
      <c r="M324" s="416"/>
      <c r="N324" s="416"/>
      <c r="O324" s="416"/>
      <c r="P324" s="416"/>
      <c r="Q324" s="416"/>
      <c r="R324" s="416"/>
      <c r="S324" s="416"/>
      <c r="T324" s="416"/>
      <c r="U324" s="416"/>
      <c r="V324" s="416"/>
      <c r="W324" s="416"/>
      <c r="X324" s="416"/>
      <c r="Y324" s="416"/>
      <c r="Z324" s="416"/>
      <c r="AA324" s="416"/>
      <c r="AB324" s="416"/>
    </row>
    <row r="325" spans="1:28" s="419" customFormat="1" outlineLevel="1" x14ac:dyDescent="0.2">
      <c r="A325" s="452" t="s">
        <v>1450</v>
      </c>
      <c r="B325" s="1258"/>
      <c r="C325" s="586">
        <f t="shared" si="39"/>
        <v>316</v>
      </c>
      <c r="D325" s="764"/>
      <c r="E325" s="587"/>
      <c r="F325" s="587"/>
      <c r="G325" s="766"/>
      <c r="H325" s="587"/>
      <c r="I325" s="587"/>
      <c r="J325" s="570"/>
      <c r="K325" s="416"/>
      <c r="L325" s="416"/>
      <c r="M325" s="416"/>
      <c r="N325" s="416"/>
      <c r="O325" s="416"/>
      <c r="P325" s="416"/>
      <c r="Q325" s="416"/>
      <c r="R325" s="416"/>
      <c r="S325" s="416"/>
      <c r="T325" s="416"/>
      <c r="U325" s="416"/>
      <c r="V325" s="416"/>
      <c r="W325" s="416"/>
      <c r="X325" s="416"/>
      <c r="Y325" s="416"/>
      <c r="Z325" s="416"/>
      <c r="AA325" s="416"/>
      <c r="AB325" s="416"/>
    </row>
    <row r="326" spans="1:28" s="419" customFormat="1" x14ac:dyDescent="0.2">
      <c r="A326" s="590" t="s">
        <v>589</v>
      </c>
      <c r="B326" s="584">
        <v>3130</v>
      </c>
      <c r="C326" s="586">
        <f t="shared" si="39"/>
        <v>317</v>
      </c>
      <c r="D326" s="763"/>
      <c r="E326" s="584"/>
      <c r="F326" s="584"/>
      <c r="G326" s="765">
        <f>SUM(G327:G347)</f>
        <v>0</v>
      </c>
      <c r="H326" s="584"/>
      <c r="I326" s="584"/>
      <c r="J326" s="442" cm="1">
        <f t="array" ref="J326">SUMPRODUCT((J327:J346=$R$2)*G327:G346)+J347</f>
        <v>0</v>
      </c>
      <c r="Q326" s="416"/>
      <c r="R326" s="416"/>
      <c r="S326" s="416"/>
      <c r="T326" s="416"/>
      <c r="U326" s="416"/>
      <c r="V326" s="416"/>
      <c r="W326" s="416"/>
      <c r="X326" s="416"/>
      <c r="Y326" s="416"/>
      <c r="Z326" s="416"/>
      <c r="AA326" s="416"/>
      <c r="AB326" s="416"/>
    </row>
    <row r="327" spans="1:28" s="419" customFormat="1" outlineLevel="1" x14ac:dyDescent="0.2">
      <c r="A327" s="450"/>
      <c r="B327" s="1258"/>
      <c r="C327" s="586">
        <f t="shared" si="39"/>
        <v>318</v>
      </c>
      <c r="D327" s="764"/>
      <c r="E327" s="850"/>
      <c r="F327" s="522" t="e" cm="1">
        <f t="array" ref="F327">_xlfn.IFS(E327=$R$9,1,E327=$R$10,i.04156h!$E$10,E327=$R$11,i.04156h!$E$11,E327=$R$12,i.04156h!$E$12,E327=$R$13,i.04156h!$E$13,E327=$R$14,i.04156h!$E$14,E327=$R$15,i.04156h!$E$15,E327=$R$16,i.04156h!$E$16,E327=$R$17,i.04156h!$E$17)</f>
        <v>#N/A</v>
      </c>
      <c r="G327" s="522">
        <f>IF(ISNA(F327),0,D327*F327)</f>
        <v>0</v>
      </c>
      <c r="H327" s="850"/>
      <c r="I327" s="850"/>
      <c r="J327" s="847"/>
      <c r="Q327" s="416"/>
      <c r="R327" s="416"/>
      <c r="S327" s="416"/>
      <c r="T327" s="416"/>
      <c r="U327" s="416"/>
      <c r="V327" s="416"/>
      <c r="W327" s="416"/>
      <c r="X327" s="416"/>
      <c r="Y327" s="416"/>
      <c r="Z327" s="416"/>
      <c r="AA327" s="416"/>
      <c r="AB327" s="416"/>
    </row>
    <row r="328" spans="1:28" s="419" customFormat="1" outlineLevel="1" x14ac:dyDescent="0.2">
      <c r="A328" s="450"/>
      <c r="B328" s="1258"/>
      <c r="C328" s="586">
        <f t="shared" si="39"/>
        <v>319</v>
      </c>
      <c r="D328" s="764"/>
      <c r="E328" s="850"/>
      <c r="F328" s="522" t="e" cm="1">
        <f t="array" ref="F328">_xlfn.IFS(E328=$R$9,1,E328=$R$10,i.04156h!$E$10,E328=$R$11,i.04156h!$E$11,E328=$R$12,i.04156h!$E$12,E328=$R$13,i.04156h!$E$13,E328=$R$14,i.04156h!$E$14,E328=$R$15,i.04156h!$E$15,E328=$R$16,i.04156h!$E$16,E328=$R$17,i.04156h!$E$17)</f>
        <v>#N/A</v>
      </c>
      <c r="G328" s="522">
        <f t="shared" ref="G328:G346" si="44">IF(ISNA(F328),0,D328*F328)</f>
        <v>0</v>
      </c>
      <c r="H328" s="850"/>
      <c r="I328" s="850"/>
      <c r="J328" s="847"/>
      <c r="K328" s="567"/>
      <c r="L328" s="434" t="s">
        <v>1347</v>
      </c>
      <c r="M328" s="434" t="s">
        <v>1350</v>
      </c>
      <c r="N328" s="504"/>
      <c r="O328" s="504"/>
      <c r="P328" s="1239" t="s">
        <v>1350</v>
      </c>
      <c r="Q328" s="416"/>
      <c r="R328" s="416"/>
      <c r="S328" s="416"/>
      <c r="T328" s="416"/>
      <c r="U328" s="416"/>
      <c r="V328" s="416"/>
      <c r="W328" s="416"/>
      <c r="X328" s="416"/>
      <c r="Y328" s="416"/>
      <c r="Z328" s="416"/>
      <c r="AA328" s="416"/>
      <c r="AB328" s="416"/>
    </row>
    <row r="329" spans="1:28" s="419" customFormat="1" outlineLevel="1" x14ac:dyDescent="0.2">
      <c r="A329" s="450"/>
      <c r="B329" s="1258"/>
      <c r="C329" s="586">
        <f t="shared" si="39"/>
        <v>320</v>
      </c>
      <c r="D329" s="764"/>
      <c r="E329" s="850"/>
      <c r="F329" s="522" t="e" cm="1">
        <f t="array" ref="F329">_xlfn.IFS(E329=$R$9,1,E329=$R$10,i.04156h!$E$10,E329=$R$11,i.04156h!$E$11,E329=$R$12,i.04156h!$E$12,E329=$R$13,i.04156h!$E$13,E329=$R$14,i.04156h!$E$14,E329=$R$15,i.04156h!$E$15,E329=$R$16,i.04156h!$E$16,E329=$R$17,i.04156h!$E$17)</f>
        <v>#N/A</v>
      </c>
      <c r="G329" s="522">
        <f t="shared" si="44"/>
        <v>0</v>
      </c>
      <c r="H329" s="850"/>
      <c r="I329" s="850"/>
      <c r="J329" s="847"/>
      <c r="K329" s="571" t="s">
        <v>1351</v>
      </c>
      <c r="L329" s="490">
        <f>SUMIFS(D$327:D$347,E$327:E$347,"="&amp;$K329)</f>
        <v>0</v>
      </c>
      <c r="M329" s="490">
        <f>SUMIFS(G$327:G$347,E$327:E$347,"="&amp;$K329)</f>
        <v>0</v>
      </c>
      <c r="N329" s="504"/>
      <c r="O329" s="420"/>
      <c r="P329" s="1239"/>
      <c r="Q329" s="416"/>
      <c r="R329" s="416"/>
      <c r="S329" s="416"/>
      <c r="T329" s="416"/>
      <c r="U329" s="416"/>
      <c r="V329" s="416"/>
      <c r="W329" s="416"/>
      <c r="X329" s="416"/>
      <c r="Y329" s="416"/>
      <c r="Z329" s="416"/>
      <c r="AA329" s="416"/>
      <c r="AB329" s="416"/>
    </row>
    <row r="330" spans="1:28" s="419" customFormat="1" outlineLevel="1" x14ac:dyDescent="0.2">
      <c r="A330" s="450"/>
      <c r="B330" s="1258"/>
      <c r="C330" s="586">
        <f t="shared" si="39"/>
        <v>321</v>
      </c>
      <c r="D330" s="764"/>
      <c r="E330" s="850"/>
      <c r="F330" s="522" t="e" cm="1">
        <f t="array" ref="F330">_xlfn.IFS(E330=$R$9,1,E330=$R$10,i.04156h!$E$10,E330=$R$11,i.04156h!$E$11,E330=$R$12,i.04156h!$E$12,E330=$R$13,i.04156h!$E$13,E330=$R$14,i.04156h!$E$14,E330=$R$15,i.04156h!$E$15,E330=$R$16,i.04156h!$E$16,E330=$R$17,i.04156h!$E$17)</f>
        <v>#N/A</v>
      </c>
      <c r="G330" s="522">
        <f t="shared" si="44"/>
        <v>0</v>
      </c>
      <c r="H330" s="850"/>
      <c r="I330" s="850"/>
      <c r="J330" s="847"/>
      <c r="K330" s="571" t="s">
        <v>1352</v>
      </c>
      <c r="L330" s="490">
        <f t="shared" ref="L330:L337" si="45">SUMIFS(D$55:D$75,E$55:E$75,"="&amp;$K330)</f>
        <v>0</v>
      </c>
      <c r="M330" s="490">
        <f t="shared" ref="M330:M337" si="46">SUMIFS(G$327:G$347,E$327:E$347,"="&amp;$K330)</f>
        <v>0</v>
      </c>
      <c r="N330" s="504"/>
      <c r="O330" s="588" t="s">
        <v>1180</v>
      </c>
      <c r="P330" s="572">
        <f>SUMIFS(G$327:G$347,H$327:H$347,"="&amp;$O330)</f>
        <v>0</v>
      </c>
      <c r="Q330" s="416"/>
      <c r="R330" s="416"/>
      <c r="S330" s="416"/>
      <c r="T330" s="416"/>
      <c r="U330" s="416"/>
      <c r="V330" s="416"/>
      <c r="W330" s="416"/>
      <c r="X330" s="416"/>
      <c r="Y330" s="416"/>
      <c r="Z330" s="416"/>
      <c r="AA330" s="416"/>
      <c r="AB330" s="416"/>
    </row>
    <row r="331" spans="1:28" s="419" customFormat="1" outlineLevel="1" x14ac:dyDescent="0.2">
      <c r="A331" s="450"/>
      <c r="B331" s="1258"/>
      <c r="C331" s="586">
        <f t="shared" si="39"/>
        <v>322</v>
      </c>
      <c r="D331" s="764"/>
      <c r="E331" s="850"/>
      <c r="F331" s="522" t="e" cm="1">
        <f t="array" ref="F331">_xlfn.IFS(E331=$R$9,1,E331=$R$10,i.04156h!$E$10,E331=$R$11,i.04156h!$E$11,E331=$R$12,i.04156h!$E$12,E331=$R$13,i.04156h!$E$13,E331=$R$14,i.04156h!$E$14,E331=$R$15,i.04156h!$E$15,E331=$R$16,i.04156h!$E$16,E331=$R$17,i.04156h!$E$17)</f>
        <v>#N/A</v>
      </c>
      <c r="G331" s="522">
        <f t="shared" si="44"/>
        <v>0</v>
      </c>
      <c r="H331" s="850"/>
      <c r="I331" s="850"/>
      <c r="J331" s="847"/>
      <c r="K331" s="571" t="s">
        <v>1353</v>
      </c>
      <c r="L331" s="490">
        <f t="shared" si="45"/>
        <v>0</v>
      </c>
      <c r="M331" s="490">
        <f t="shared" si="46"/>
        <v>0</v>
      </c>
      <c r="N331" s="504"/>
      <c r="O331" s="588" t="s">
        <v>1172</v>
      </c>
      <c r="P331" s="572">
        <f t="shared" ref="P331:P337" si="47">SUMIFS(G$327:G$347,H$327:H$347,"="&amp;$O331)</f>
        <v>0</v>
      </c>
      <c r="Q331" s="416"/>
      <c r="R331" s="416"/>
      <c r="S331" s="416"/>
      <c r="T331" s="416"/>
      <c r="U331" s="416"/>
      <c r="V331" s="416"/>
      <c r="W331" s="416"/>
      <c r="X331" s="416"/>
      <c r="Y331" s="416"/>
      <c r="Z331" s="416"/>
      <c r="AA331" s="416"/>
      <c r="AB331" s="416"/>
    </row>
    <row r="332" spans="1:28" s="419" customFormat="1" outlineLevel="1" x14ac:dyDescent="0.2">
      <c r="A332" s="450"/>
      <c r="B332" s="1258"/>
      <c r="C332" s="586">
        <f t="shared" si="39"/>
        <v>323</v>
      </c>
      <c r="D332" s="764"/>
      <c r="E332" s="850"/>
      <c r="F332" s="522" t="e" cm="1">
        <f t="array" ref="F332">_xlfn.IFS(E332=$R$9,1,E332=$R$10,i.04156h!$E$10,E332=$R$11,i.04156h!$E$11,E332=$R$12,i.04156h!$E$12,E332=$R$13,i.04156h!$E$13,E332=$R$14,i.04156h!$E$14,E332=$R$15,i.04156h!$E$15,E332=$R$16,i.04156h!$E$16,E332=$R$17,i.04156h!$E$17)</f>
        <v>#N/A</v>
      </c>
      <c r="G332" s="522">
        <f t="shared" si="44"/>
        <v>0</v>
      </c>
      <c r="H332" s="850"/>
      <c r="I332" s="850"/>
      <c r="J332" s="847"/>
      <c r="K332" s="571" t="s">
        <v>1354</v>
      </c>
      <c r="L332" s="490">
        <f t="shared" si="45"/>
        <v>0</v>
      </c>
      <c r="M332" s="490">
        <f t="shared" si="46"/>
        <v>0</v>
      </c>
      <c r="N332" s="504"/>
      <c r="O332" s="588" t="s">
        <v>872</v>
      </c>
      <c r="P332" s="572">
        <f t="shared" si="47"/>
        <v>0</v>
      </c>
      <c r="Q332" s="416"/>
      <c r="R332" s="416"/>
      <c r="S332" s="416"/>
      <c r="T332" s="416"/>
      <c r="U332" s="416"/>
      <c r="V332" s="416"/>
      <c r="W332" s="416"/>
      <c r="X332" s="416"/>
      <c r="Y332" s="416"/>
      <c r="Z332" s="416"/>
      <c r="AA332" s="416"/>
      <c r="AB332" s="416"/>
    </row>
    <row r="333" spans="1:28" s="419" customFormat="1" outlineLevel="1" x14ac:dyDescent="0.2">
      <c r="A333" s="450"/>
      <c r="B333" s="1258"/>
      <c r="C333" s="586">
        <f t="shared" si="39"/>
        <v>324</v>
      </c>
      <c r="D333" s="764"/>
      <c r="E333" s="850"/>
      <c r="F333" s="522" t="e" cm="1">
        <f t="array" ref="F333">_xlfn.IFS(E333=$R$9,1,E333=$R$10,i.04156h!$E$10,E333=$R$11,i.04156h!$E$11,E333=$R$12,i.04156h!$E$12,E333=$R$13,i.04156h!$E$13,E333=$R$14,i.04156h!$E$14,E333=$R$15,i.04156h!$E$15,E333=$R$16,i.04156h!$E$16,E333=$R$17,i.04156h!$E$17)</f>
        <v>#N/A</v>
      </c>
      <c r="G333" s="522">
        <f t="shared" si="44"/>
        <v>0</v>
      </c>
      <c r="H333" s="850"/>
      <c r="I333" s="850"/>
      <c r="J333" s="847"/>
      <c r="K333" s="573" t="s">
        <v>1355</v>
      </c>
      <c r="L333" s="490">
        <f t="shared" si="45"/>
        <v>0</v>
      </c>
      <c r="M333" s="490">
        <f t="shared" si="46"/>
        <v>0</v>
      </c>
      <c r="N333" s="504"/>
      <c r="O333" s="588" t="s">
        <v>1173</v>
      </c>
      <c r="P333" s="572">
        <f t="shared" si="47"/>
        <v>0</v>
      </c>
      <c r="Q333" s="416"/>
      <c r="R333" s="416"/>
      <c r="S333" s="416"/>
      <c r="T333" s="416"/>
      <c r="U333" s="416"/>
      <c r="V333" s="416"/>
      <c r="W333" s="416"/>
      <c r="X333" s="416"/>
      <c r="Y333" s="416"/>
      <c r="Z333" s="416"/>
      <c r="AA333" s="416"/>
      <c r="AB333" s="416"/>
    </row>
    <row r="334" spans="1:28" s="419" customFormat="1" outlineLevel="1" x14ac:dyDescent="0.2">
      <c r="A334" s="450"/>
      <c r="B334" s="1258"/>
      <c r="C334" s="586">
        <f t="shared" si="39"/>
        <v>325</v>
      </c>
      <c r="D334" s="764"/>
      <c r="E334" s="850"/>
      <c r="F334" s="522" t="e" cm="1">
        <f t="array" ref="F334">_xlfn.IFS(E334=$R$9,1,E334=$R$10,i.04156h!$E$10,E334=$R$11,i.04156h!$E$11,E334=$R$12,i.04156h!$E$12,E334=$R$13,i.04156h!$E$13,E334=$R$14,i.04156h!$E$14,E334=$R$15,i.04156h!$E$15,E334=$R$16,i.04156h!$E$16,E334=$R$17,i.04156h!$E$17)</f>
        <v>#N/A</v>
      </c>
      <c r="G334" s="522">
        <f t="shared" si="44"/>
        <v>0</v>
      </c>
      <c r="H334" s="850"/>
      <c r="I334" s="850"/>
      <c r="J334" s="847"/>
      <c r="K334" s="573" t="s">
        <v>1356</v>
      </c>
      <c r="L334" s="490">
        <f t="shared" si="45"/>
        <v>0</v>
      </c>
      <c r="M334" s="490">
        <f t="shared" si="46"/>
        <v>0</v>
      </c>
      <c r="N334" s="504"/>
      <c r="O334" s="588" t="s">
        <v>1174</v>
      </c>
      <c r="P334" s="572">
        <f t="shared" si="47"/>
        <v>0</v>
      </c>
      <c r="Q334" s="416"/>
      <c r="R334" s="416"/>
      <c r="S334" s="416"/>
      <c r="T334" s="416"/>
      <c r="U334" s="416"/>
      <c r="V334" s="416"/>
      <c r="W334" s="416"/>
      <c r="X334" s="416"/>
      <c r="Y334" s="416"/>
      <c r="Z334" s="416"/>
      <c r="AA334" s="416"/>
      <c r="AB334" s="416"/>
    </row>
    <row r="335" spans="1:28" s="419" customFormat="1" outlineLevel="1" x14ac:dyDescent="0.2">
      <c r="A335" s="450"/>
      <c r="B335" s="1258"/>
      <c r="C335" s="586">
        <f t="shared" ref="C335:C391" si="48">+C334+1</f>
        <v>326</v>
      </c>
      <c r="D335" s="764"/>
      <c r="E335" s="850"/>
      <c r="F335" s="522" t="e" cm="1">
        <f t="array" ref="F335">_xlfn.IFS(E335=$R$9,1,E335=$R$10,i.04156h!$E$10,E335=$R$11,i.04156h!$E$11,E335=$R$12,i.04156h!$E$12,E335=$R$13,i.04156h!$E$13,E335=$R$14,i.04156h!$E$14,E335=$R$15,i.04156h!$E$15,E335=$R$16,i.04156h!$E$16,E335=$R$17,i.04156h!$E$17)</f>
        <v>#N/A</v>
      </c>
      <c r="G335" s="522">
        <f t="shared" si="44"/>
        <v>0</v>
      </c>
      <c r="H335" s="850"/>
      <c r="I335" s="850"/>
      <c r="J335" s="847"/>
      <c r="K335" s="573" t="s">
        <v>1357</v>
      </c>
      <c r="L335" s="490">
        <f t="shared" si="45"/>
        <v>0</v>
      </c>
      <c r="M335" s="490">
        <f t="shared" si="46"/>
        <v>0</v>
      </c>
      <c r="N335" s="504"/>
      <c r="O335" s="588" t="s">
        <v>1175</v>
      </c>
      <c r="P335" s="572">
        <f t="shared" si="47"/>
        <v>0</v>
      </c>
      <c r="Q335" s="416"/>
      <c r="R335" s="416"/>
      <c r="S335" s="416"/>
      <c r="T335" s="416"/>
      <c r="U335" s="416"/>
      <c r="V335" s="416"/>
      <c r="W335" s="416"/>
      <c r="X335" s="416"/>
      <c r="Y335" s="416"/>
      <c r="Z335" s="416"/>
      <c r="AA335" s="416"/>
      <c r="AB335" s="416"/>
    </row>
    <row r="336" spans="1:28" s="419" customFormat="1" outlineLevel="1" x14ac:dyDescent="0.2">
      <c r="A336" s="450"/>
      <c r="B336" s="1258"/>
      <c r="C336" s="586">
        <f t="shared" si="48"/>
        <v>327</v>
      </c>
      <c r="D336" s="764"/>
      <c r="E336" s="850"/>
      <c r="F336" s="522" t="e" cm="1">
        <f t="array" ref="F336">_xlfn.IFS(E336=$R$9,1,E336=$R$10,i.04156h!$E$10,E336=$R$11,i.04156h!$E$11,E336=$R$12,i.04156h!$E$12,E336=$R$13,i.04156h!$E$13,E336=$R$14,i.04156h!$E$14,E336=$R$15,i.04156h!$E$15,E336=$R$16,i.04156h!$E$16,E336=$R$17,i.04156h!$E$17)</f>
        <v>#N/A</v>
      </c>
      <c r="G336" s="522">
        <f t="shared" si="44"/>
        <v>0</v>
      </c>
      <c r="H336" s="850"/>
      <c r="I336" s="850"/>
      <c r="J336" s="847"/>
      <c r="K336" s="571" t="s">
        <v>1358</v>
      </c>
      <c r="L336" s="490">
        <f t="shared" si="45"/>
        <v>0</v>
      </c>
      <c r="M336" s="490">
        <f t="shared" si="46"/>
        <v>0</v>
      </c>
      <c r="N336" s="504"/>
      <c r="O336" s="588" t="s">
        <v>1176</v>
      </c>
      <c r="P336" s="572">
        <f t="shared" si="47"/>
        <v>0</v>
      </c>
      <c r="Q336" s="416"/>
      <c r="R336" s="416"/>
      <c r="S336" s="416"/>
      <c r="T336" s="416"/>
      <c r="U336" s="416"/>
      <c r="V336" s="416"/>
      <c r="W336" s="416"/>
      <c r="X336" s="416"/>
      <c r="Y336" s="416"/>
      <c r="Z336" s="416"/>
      <c r="AA336" s="416"/>
      <c r="AB336" s="416"/>
    </row>
    <row r="337" spans="1:28" s="419" customFormat="1" outlineLevel="1" x14ac:dyDescent="0.2">
      <c r="A337" s="450"/>
      <c r="B337" s="1258"/>
      <c r="C337" s="586">
        <f t="shared" si="48"/>
        <v>328</v>
      </c>
      <c r="D337" s="764"/>
      <c r="E337" s="850"/>
      <c r="F337" s="522" t="e" cm="1">
        <f t="array" ref="F337">_xlfn.IFS(E337=$R$9,1,E337=$R$10,i.04156h!$E$10,E337=$R$11,i.04156h!$E$11,E337=$R$12,i.04156h!$E$12,E337=$R$13,i.04156h!$E$13,E337=$R$14,i.04156h!$E$14,E337=$R$15,i.04156h!$E$15,E337=$R$16,i.04156h!$E$16,E337=$R$17,i.04156h!$E$17)</f>
        <v>#N/A</v>
      </c>
      <c r="G337" s="522">
        <f t="shared" si="44"/>
        <v>0</v>
      </c>
      <c r="H337" s="850"/>
      <c r="I337" s="850"/>
      <c r="J337" s="847"/>
      <c r="K337" s="573" t="s">
        <v>1359</v>
      </c>
      <c r="L337" s="490">
        <f t="shared" si="45"/>
        <v>0</v>
      </c>
      <c r="M337" s="490">
        <f t="shared" si="46"/>
        <v>0</v>
      </c>
      <c r="N337" s="504"/>
      <c r="O337" s="588" t="s">
        <v>1177</v>
      </c>
      <c r="P337" s="572">
        <f t="shared" si="47"/>
        <v>0</v>
      </c>
      <c r="Q337" s="416"/>
      <c r="R337" s="416"/>
      <c r="S337" s="416"/>
      <c r="T337" s="416"/>
      <c r="U337" s="416"/>
      <c r="V337" s="416"/>
      <c r="W337" s="416"/>
      <c r="X337" s="416"/>
      <c r="Y337" s="416"/>
      <c r="Z337" s="416"/>
      <c r="AA337" s="416"/>
      <c r="AB337" s="416"/>
    </row>
    <row r="338" spans="1:28" s="419" customFormat="1" outlineLevel="1" x14ac:dyDescent="0.2">
      <c r="A338" s="450"/>
      <c r="B338" s="1258"/>
      <c r="C338" s="586">
        <f t="shared" si="48"/>
        <v>329</v>
      </c>
      <c r="D338" s="764"/>
      <c r="E338" s="850"/>
      <c r="F338" s="522" t="e" cm="1">
        <f t="array" ref="F338">_xlfn.IFS(E338=$R$9,1,E338=$R$10,i.04156h!$E$10,E338=$R$11,i.04156h!$E$11,E338=$R$12,i.04156h!$E$12,E338=$R$13,i.04156h!$E$13,E338=$R$14,i.04156h!$E$14,E338=$R$15,i.04156h!$E$15,E338=$R$16,i.04156h!$E$16,E338=$R$17,i.04156h!$E$17)</f>
        <v>#N/A</v>
      </c>
      <c r="G338" s="522">
        <f t="shared" si="44"/>
        <v>0</v>
      </c>
      <c r="H338" s="850"/>
      <c r="I338" s="850"/>
      <c r="J338" s="847"/>
      <c r="K338" s="416"/>
      <c r="L338" s="416"/>
      <c r="M338" s="416"/>
      <c r="N338" s="416"/>
      <c r="O338" s="416"/>
      <c r="P338" s="416"/>
      <c r="Q338" s="416"/>
      <c r="R338" s="416"/>
      <c r="S338" s="416"/>
      <c r="T338" s="416"/>
      <c r="U338" s="416"/>
      <c r="V338" s="416"/>
      <c r="W338" s="416"/>
      <c r="X338" s="416"/>
      <c r="Y338" s="416"/>
      <c r="Z338" s="416"/>
      <c r="AA338" s="416"/>
      <c r="AB338" s="416"/>
    </row>
    <row r="339" spans="1:28" s="419" customFormat="1" outlineLevel="1" x14ac:dyDescent="0.2">
      <c r="A339" s="450"/>
      <c r="B339" s="1258"/>
      <c r="C339" s="586">
        <f t="shared" si="48"/>
        <v>330</v>
      </c>
      <c r="D339" s="764"/>
      <c r="E339" s="850"/>
      <c r="F339" s="522" t="e" cm="1">
        <f t="array" ref="F339">_xlfn.IFS(E339=$R$9,1,E339=$R$10,i.04156h!$E$10,E339=$R$11,i.04156h!$E$11,E339=$R$12,i.04156h!$E$12,E339=$R$13,i.04156h!$E$13,E339=$R$14,i.04156h!$E$14,E339=$R$15,i.04156h!$E$15,E339=$R$16,i.04156h!$E$16,E339=$R$17,i.04156h!$E$17)</f>
        <v>#N/A</v>
      </c>
      <c r="G339" s="522">
        <f t="shared" si="44"/>
        <v>0</v>
      </c>
      <c r="H339" s="850"/>
      <c r="I339" s="850"/>
      <c r="J339" s="847"/>
      <c r="K339" s="416"/>
      <c r="L339" s="416"/>
      <c r="M339" s="416"/>
      <c r="N339" s="416"/>
      <c r="O339" s="416"/>
      <c r="P339" s="416"/>
      <c r="Q339" s="416"/>
      <c r="R339" s="416"/>
      <c r="S339" s="416"/>
      <c r="T339" s="416"/>
      <c r="U339" s="416"/>
      <c r="V339" s="416"/>
      <c r="W339" s="416"/>
      <c r="X339" s="416"/>
      <c r="Y339" s="416"/>
      <c r="Z339" s="416"/>
      <c r="AA339" s="416"/>
      <c r="AB339" s="416"/>
    </row>
    <row r="340" spans="1:28" s="419" customFormat="1" outlineLevel="1" x14ac:dyDescent="0.2">
      <c r="A340" s="450"/>
      <c r="B340" s="1258"/>
      <c r="C340" s="586">
        <f t="shared" si="48"/>
        <v>331</v>
      </c>
      <c r="D340" s="764"/>
      <c r="E340" s="850"/>
      <c r="F340" s="522" t="e" cm="1">
        <f t="array" ref="F340">_xlfn.IFS(E340=$R$9,1,E340=$R$10,i.04156h!$E$10,E340=$R$11,i.04156h!$E$11,E340=$R$12,i.04156h!$E$12,E340=$R$13,i.04156h!$E$13,E340=$R$14,i.04156h!$E$14,E340=$R$15,i.04156h!$E$15,E340=$R$16,i.04156h!$E$16,E340=$R$17,i.04156h!$E$17)</f>
        <v>#N/A</v>
      </c>
      <c r="G340" s="522">
        <f t="shared" si="44"/>
        <v>0</v>
      </c>
      <c r="H340" s="850"/>
      <c r="I340" s="850"/>
      <c r="J340" s="847"/>
      <c r="K340" s="416"/>
      <c r="L340" s="416"/>
      <c r="M340" s="416"/>
      <c r="N340" s="416"/>
      <c r="O340" s="416"/>
      <c r="P340" s="416"/>
      <c r="Q340" s="416"/>
      <c r="R340" s="416"/>
      <c r="S340" s="416"/>
      <c r="T340" s="416"/>
      <c r="U340" s="416"/>
      <c r="V340" s="416"/>
      <c r="W340" s="416"/>
      <c r="X340" s="416"/>
      <c r="Y340" s="416"/>
      <c r="Z340" s="416"/>
      <c r="AA340" s="416"/>
      <c r="AB340" s="416"/>
    </row>
    <row r="341" spans="1:28" s="419" customFormat="1" outlineLevel="1" x14ac:dyDescent="0.2">
      <c r="A341" s="450"/>
      <c r="B341" s="1258"/>
      <c r="C341" s="586">
        <f t="shared" si="48"/>
        <v>332</v>
      </c>
      <c r="D341" s="764"/>
      <c r="E341" s="850"/>
      <c r="F341" s="522" t="e" cm="1">
        <f t="array" ref="F341">_xlfn.IFS(E341=$R$9,1,E341=$R$10,i.04156h!$E$10,E341=$R$11,i.04156h!$E$11,E341=$R$12,i.04156h!$E$12,E341=$R$13,i.04156h!$E$13,E341=$R$14,i.04156h!$E$14,E341=$R$15,i.04156h!$E$15,E341=$R$16,i.04156h!$E$16,E341=$R$17,i.04156h!$E$17)</f>
        <v>#N/A</v>
      </c>
      <c r="G341" s="522">
        <f t="shared" si="44"/>
        <v>0</v>
      </c>
      <c r="H341" s="850"/>
      <c r="I341" s="850"/>
      <c r="J341" s="847"/>
      <c r="K341" s="416"/>
      <c r="L341" s="416"/>
      <c r="M341" s="416"/>
      <c r="N341" s="416"/>
      <c r="O341" s="416"/>
      <c r="P341" s="416"/>
      <c r="Q341" s="416"/>
      <c r="R341" s="416"/>
      <c r="S341" s="416"/>
      <c r="T341" s="416"/>
      <c r="U341" s="416"/>
      <c r="V341" s="416"/>
      <c r="W341" s="416"/>
      <c r="X341" s="416"/>
      <c r="Y341" s="416"/>
      <c r="Z341" s="416"/>
      <c r="AA341" s="416"/>
      <c r="AB341" s="416"/>
    </row>
    <row r="342" spans="1:28" s="419" customFormat="1" outlineLevel="1" x14ac:dyDescent="0.2">
      <c r="A342" s="450"/>
      <c r="B342" s="1258"/>
      <c r="C342" s="586">
        <f t="shared" si="48"/>
        <v>333</v>
      </c>
      <c r="D342" s="764"/>
      <c r="E342" s="850"/>
      <c r="F342" s="522" t="e" cm="1">
        <f t="array" ref="F342">_xlfn.IFS(E342=$R$9,1,E342=$R$10,i.04156h!$E$10,E342=$R$11,i.04156h!$E$11,E342=$R$12,i.04156h!$E$12,E342=$R$13,i.04156h!$E$13,E342=$R$14,i.04156h!$E$14,E342=$R$15,i.04156h!$E$15,E342=$R$16,i.04156h!$E$16,E342=$R$17,i.04156h!$E$17)</f>
        <v>#N/A</v>
      </c>
      <c r="G342" s="522">
        <f t="shared" si="44"/>
        <v>0</v>
      </c>
      <c r="H342" s="850"/>
      <c r="I342" s="850"/>
      <c r="J342" s="847"/>
      <c r="K342" s="416"/>
      <c r="L342" s="416"/>
      <c r="M342" s="416"/>
      <c r="N342" s="416"/>
      <c r="O342" s="416"/>
      <c r="P342" s="416"/>
      <c r="Q342" s="416"/>
      <c r="R342" s="416"/>
      <c r="S342" s="416"/>
      <c r="T342" s="416"/>
      <c r="U342" s="416"/>
      <c r="V342" s="416"/>
      <c r="W342" s="416"/>
      <c r="X342" s="416"/>
      <c r="Y342" s="416"/>
      <c r="Z342" s="416"/>
      <c r="AA342" s="416"/>
      <c r="AB342" s="416"/>
    </row>
    <row r="343" spans="1:28" s="419" customFormat="1" outlineLevel="1" x14ac:dyDescent="0.2">
      <c r="A343" s="450"/>
      <c r="B343" s="1258"/>
      <c r="C343" s="586">
        <f t="shared" si="48"/>
        <v>334</v>
      </c>
      <c r="D343" s="764"/>
      <c r="E343" s="850"/>
      <c r="F343" s="522" t="e" cm="1">
        <f t="array" ref="F343">_xlfn.IFS(E343=$R$9,1,E343=$R$10,i.04156h!$E$10,E343=$R$11,i.04156h!$E$11,E343=$R$12,i.04156h!$E$12,E343=$R$13,i.04156h!$E$13,E343=$R$14,i.04156h!$E$14,E343=$R$15,i.04156h!$E$15,E343=$R$16,i.04156h!$E$16,E343=$R$17,i.04156h!$E$17)</f>
        <v>#N/A</v>
      </c>
      <c r="G343" s="522">
        <f t="shared" si="44"/>
        <v>0</v>
      </c>
      <c r="H343" s="850"/>
      <c r="I343" s="850"/>
      <c r="J343" s="847"/>
      <c r="K343" s="416"/>
      <c r="L343" s="416"/>
      <c r="M343" s="416"/>
      <c r="N343" s="416"/>
      <c r="O343" s="416"/>
      <c r="P343" s="416"/>
      <c r="Q343" s="416"/>
      <c r="R343" s="416"/>
      <c r="S343" s="416"/>
      <c r="T343" s="416"/>
      <c r="U343" s="416"/>
      <c r="V343" s="416"/>
      <c r="W343" s="416"/>
      <c r="X343" s="416"/>
      <c r="Y343" s="416"/>
      <c r="Z343" s="416"/>
      <c r="AA343" s="416"/>
      <c r="AB343" s="416"/>
    </row>
    <row r="344" spans="1:28" s="419" customFormat="1" outlineLevel="1" x14ac:dyDescent="0.2">
      <c r="A344" s="450"/>
      <c r="B344" s="1258"/>
      <c r="C344" s="586">
        <f t="shared" si="48"/>
        <v>335</v>
      </c>
      <c r="D344" s="764"/>
      <c r="E344" s="850"/>
      <c r="F344" s="522" t="e" cm="1">
        <f t="array" ref="F344">_xlfn.IFS(E344=$R$9,1,E344=$R$10,i.04156h!$E$10,E344=$R$11,i.04156h!$E$11,E344=$R$12,i.04156h!$E$12,E344=$R$13,i.04156h!$E$13,E344=$R$14,i.04156h!$E$14,E344=$R$15,i.04156h!$E$15,E344=$R$16,i.04156h!$E$16,E344=$R$17,i.04156h!$E$17)</f>
        <v>#N/A</v>
      </c>
      <c r="G344" s="522">
        <f t="shared" si="44"/>
        <v>0</v>
      </c>
      <c r="H344" s="850"/>
      <c r="I344" s="850"/>
      <c r="J344" s="847"/>
      <c r="K344" s="416"/>
      <c r="L344" s="416"/>
      <c r="M344" s="416"/>
      <c r="N344" s="416"/>
      <c r="O344" s="416"/>
      <c r="P344" s="416"/>
      <c r="Q344" s="416"/>
      <c r="R344" s="416"/>
      <c r="S344" s="416"/>
      <c r="T344" s="416"/>
      <c r="U344" s="416"/>
      <c r="V344" s="416"/>
      <c r="W344" s="416"/>
      <c r="X344" s="416"/>
      <c r="Y344" s="416"/>
      <c r="Z344" s="416"/>
      <c r="AA344" s="416"/>
      <c r="AB344" s="416"/>
    </row>
    <row r="345" spans="1:28" s="419" customFormat="1" outlineLevel="1" x14ac:dyDescent="0.2">
      <c r="A345" s="450"/>
      <c r="B345" s="1258"/>
      <c r="C345" s="586">
        <f t="shared" si="48"/>
        <v>336</v>
      </c>
      <c r="D345" s="764"/>
      <c r="E345" s="850"/>
      <c r="F345" s="522" t="e" cm="1">
        <f t="array" ref="F345">_xlfn.IFS(E345=$R$9,1,E345=$R$10,i.04156h!$E$10,E345=$R$11,i.04156h!$E$11,E345=$R$12,i.04156h!$E$12,E345=$R$13,i.04156h!$E$13,E345=$R$14,i.04156h!$E$14,E345=$R$15,i.04156h!$E$15,E345=$R$16,i.04156h!$E$16,E345=$R$17,i.04156h!$E$17)</f>
        <v>#N/A</v>
      </c>
      <c r="G345" s="522">
        <f t="shared" ref="G345" si="49">IF(ISNA(F345),0,D345*F345)</f>
        <v>0</v>
      </c>
      <c r="H345" s="850"/>
      <c r="I345" s="850"/>
      <c r="J345" s="847"/>
      <c r="K345" s="416"/>
      <c r="L345" s="416"/>
      <c r="M345" s="416"/>
      <c r="N345" s="416"/>
      <c r="O345" s="416"/>
      <c r="P345" s="416"/>
      <c r="Q345" s="416"/>
      <c r="R345" s="416"/>
      <c r="S345" s="416"/>
      <c r="T345" s="416"/>
      <c r="U345" s="416"/>
      <c r="V345" s="416"/>
      <c r="W345" s="416"/>
      <c r="X345" s="416"/>
      <c r="Y345" s="416"/>
      <c r="Z345" s="416"/>
      <c r="AA345" s="416"/>
      <c r="AB345" s="416"/>
    </row>
    <row r="346" spans="1:28" s="419" customFormat="1" outlineLevel="1" x14ac:dyDescent="0.2">
      <c r="A346" s="450"/>
      <c r="B346" s="1258"/>
      <c r="C346" s="586">
        <f t="shared" si="48"/>
        <v>337</v>
      </c>
      <c r="D346" s="764"/>
      <c r="E346" s="850"/>
      <c r="F346" s="522" t="e" cm="1">
        <f t="array" ref="F346">_xlfn.IFS(E346=$R$9,1,E346=$R$10,i.04156h!$E$10,E346=$R$11,i.04156h!$E$11,E346=$R$12,i.04156h!$E$12,E346=$R$13,i.04156h!$E$13,E346=$R$14,i.04156h!$E$14,E346=$R$15,i.04156h!$E$15,E346=$R$16,i.04156h!$E$16,E346=$R$17,i.04156h!$E$17)</f>
        <v>#N/A</v>
      </c>
      <c r="G346" s="522">
        <f t="shared" si="44"/>
        <v>0</v>
      </c>
      <c r="H346" s="850"/>
      <c r="I346" s="850"/>
      <c r="J346" s="847"/>
      <c r="K346" s="416"/>
      <c r="L346" s="416"/>
      <c r="M346" s="416"/>
      <c r="N346" s="416"/>
      <c r="O346" s="416"/>
      <c r="P346" s="416"/>
      <c r="Q346" s="416"/>
      <c r="R346" s="416"/>
      <c r="S346" s="416"/>
      <c r="T346" s="416"/>
      <c r="U346" s="416"/>
      <c r="V346" s="416"/>
      <c r="W346" s="416"/>
      <c r="X346" s="416"/>
      <c r="Y346" s="416"/>
      <c r="Z346" s="416"/>
      <c r="AA346" s="416"/>
      <c r="AB346" s="416"/>
    </row>
    <row r="347" spans="1:28" s="419" customFormat="1" outlineLevel="1" x14ac:dyDescent="0.2">
      <c r="A347" s="452" t="s">
        <v>1450</v>
      </c>
      <c r="B347" s="1258"/>
      <c r="C347" s="586">
        <f t="shared" si="48"/>
        <v>338</v>
      </c>
      <c r="D347" s="764"/>
      <c r="E347" s="587"/>
      <c r="F347" s="587"/>
      <c r="G347" s="766"/>
      <c r="H347" s="587"/>
      <c r="I347" s="587"/>
      <c r="J347" s="570"/>
      <c r="K347" s="416"/>
      <c r="L347" s="416"/>
      <c r="M347" s="416"/>
      <c r="N347" s="416"/>
      <c r="O347" s="416"/>
      <c r="P347" s="416"/>
      <c r="Q347" s="416"/>
      <c r="R347" s="416"/>
      <c r="S347" s="416"/>
      <c r="T347" s="416"/>
      <c r="U347" s="416"/>
      <c r="V347" s="416"/>
      <c r="W347" s="416"/>
      <c r="X347" s="416"/>
      <c r="Y347" s="416"/>
      <c r="Z347" s="416"/>
      <c r="AA347" s="416"/>
      <c r="AB347" s="416"/>
    </row>
    <row r="348" spans="1:28" s="419" customFormat="1" x14ac:dyDescent="0.2">
      <c r="A348" s="453" t="s">
        <v>1067</v>
      </c>
      <c r="B348" s="584">
        <v>3150</v>
      </c>
      <c r="C348" s="586">
        <f t="shared" si="48"/>
        <v>339</v>
      </c>
      <c r="D348" s="763"/>
      <c r="E348" s="584"/>
      <c r="F348" s="584"/>
      <c r="G348" s="765">
        <f>SUM(G349:G369)</f>
        <v>0</v>
      </c>
      <c r="H348" s="584"/>
      <c r="I348" s="584"/>
      <c r="J348" s="442" cm="1">
        <f t="array" ref="J348">SUMPRODUCT((J349:J368=$R$2)*G349:G368)+J369</f>
        <v>0</v>
      </c>
      <c r="K348" s="585"/>
      <c r="L348" s="416"/>
      <c r="M348" s="416"/>
      <c r="N348" s="416"/>
      <c r="O348" s="416"/>
      <c r="P348" s="416"/>
      <c r="Q348" s="416"/>
      <c r="R348" s="416"/>
      <c r="S348" s="416"/>
      <c r="T348" s="416"/>
      <c r="U348" s="416"/>
      <c r="V348" s="416"/>
      <c r="W348" s="416"/>
      <c r="X348" s="416"/>
      <c r="Y348" s="416"/>
      <c r="Z348" s="416"/>
      <c r="AA348" s="416"/>
      <c r="AB348" s="416"/>
    </row>
    <row r="349" spans="1:28" s="419" customFormat="1" outlineLevel="1" x14ac:dyDescent="0.2">
      <c r="A349" s="450"/>
      <c r="B349" s="1258"/>
      <c r="C349" s="586">
        <f t="shared" si="48"/>
        <v>340</v>
      </c>
      <c r="D349" s="764"/>
      <c r="E349" s="850"/>
      <c r="F349" s="522" t="e" cm="1">
        <f t="array" ref="F349">_xlfn.IFS(E349=$R$9,1,E349=$R$10,i.04156h!$E$10,E349=$R$11,i.04156h!$E$11,E349=$R$12,i.04156h!$E$12,E349=$R$13,i.04156h!$E$13,E349=$R$14,i.04156h!$E$14,E349=$R$15,i.04156h!$E$15,E349=$R$16,i.04156h!$E$16,E349=$R$17,i.04156h!$E$17)</f>
        <v>#N/A</v>
      </c>
      <c r="G349" s="522">
        <f>IF(ISNA(F349),0,D349*F349)</f>
        <v>0</v>
      </c>
      <c r="H349" s="850"/>
      <c r="I349" s="850"/>
      <c r="J349" s="847"/>
      <c r="K349" s="416"/>
      <c r="L349" s="416"/>
      <c r="M349" s="416"/>
      <c r="N349" s="416"/>
      <c r="O349" s="416"/>
      <c r="P349" s="416"/>
      <c r="Q349" s="416"/>
      <c r="R349" s="416"/>
      <c r="S349" s="416"/>
      <c r="T349" s="416"/>
      <c r="U349" s="416"/>
      <c r="V349" s="416"/>
      <c r="W349" s="416"/>
      <c r="X349" s="416"/>
      <c r="Y349" s="416"/>
      <c r="Z349" s="416"/>
      <c r="AA349" s="416"/>
      <c r="AB349" s="416"/>
    </row>
    <row r="350" spans="1:28" s="419" customFormat="1" outlineLevel="1" x14ac:dyDescent="0.2">
      <c r="A350" s="450"/>
      <c r="B350" s="1258"/>
      <c r="C350" s="586">
        <f t="shared" si="48"/>
        <v>341</v>
      </c>
      <c r="D350" s="764"/>
      <c r="E350" s="850"/>
      <c r="F350" s="522" t="e" cm="1">
        <f t="array" ref="F350">_xlfn.IFS(E350=$R$9,1,E350=$R$10,i.04156h!$E$10,E350=$R$11,i.04156h!$E$11,E350=$R$12,i.04156h!$E$12,E350=$R$13,i.04156h!$E$13,E350=$R$14,i.04156h!$E$14,E350=$R$15,i.04156h!$E$15,E350=$R$16,i.04156h!$E$16,E350=$R$17,i.04156h!$E$17)</f>
        <v>#N/A</v>
      </c>
      <c r="G350" s="522">
        <f t="shared" ref="G350:G368" si="50">IF(ISNA(F350),0,D350*F350)</f>
        <v>0</v>
      </c>
      <c r="H350" s="850"/>
      <c r="I350" s="850"/>
      <c r="J350" s="847"/>
      <c r="K350" s="567"/>
      <c r="L350" s="434" t="s">
        <v>1347</v>
      </c>
      <c r="M350" s="434" t="s">
        <v>1350</v>
      </c>
      <c r="N350" s="504"/>
      <c r="O350" s="504"/>
      <c r="P350" s="1239" t="s">
        <v>1350</v>
      </c>
      <c r="Q350" s="416"/>
      <c r="R350" s="416"/>
      <c r="S350" s="416"/>
      <c r="T350" s="416"/>
      <c r="U350" s="416"/>
      <c r="V350" s="416"/>
      <c r="W350" s="416"/>
      <c r="X350" s="416"/>
      <c r="Y350" s="416"/>
      <c r="Z350" s="416"/>
      <c r="AA350" s="416"/>
      <c r="AB350" s="416"/>
    </row>
    <row r="351" spans="1:28" s="419" customFormat="1" outlineLevel="1" x14ac:dyDescent="0.2">
      <c r="A351" s="450"/>
      <c r="B351" s="1258"/>
      <c r="C351" s="586">
        <f t="shared" si="48"/>
        <v>342</v>
      </c>
      <c r="D351" s="764"/>
      <c r="E351" s="850"/>
      <c r="F351" s="522" t="e" cm="1">
        <f t="array" ref="F351">_xlfn.IFS(E351=$R$9,1,E351=$R$10,i.04156h!$E$10,E351=$R$11,i.04156h!$E$11,E351=$R$12,i.04156h!$E$12,E351=$R$13,i.04156h!$E$13,E351=$R$14,i.04156h!$E$14,E351=$R$15,i.04156h!$E$15,E351=$R$16,i.04156h!$E$16,E351=$R$17,i.04156h!$E$17)</f>
        <v>#N/A</v>
      </c>
      <c r="G351" s="522">
        <f t="shared" si="50"/>
        <v>0</v>
      </c>
      <c r="H351" s="850"/>
      <c r="I351" s="850"/>
      <c r="J351" s="847"/>
      <c r="K351" s="571" t="s">
        <v>1351</v>
      </c>
      <c r="L351" s="490">
        <f>SUMIFS(D$349:D$369,E$349:E$369,"="&amp;$K351)</f>
        <v>0</v>
      </c>
      <c r="M351" s="490">
        <f>SUMIFS(G$349:G$369,E$349:E$369,"="&amp;$K351)</f>
        <v>0</v>
      </c>
      <c r="N351" s="504"/>
      <c r="O351" s="420"/>
      <c r="P351" s="1239"/>
      <c r="Q351" s="416"/>
      <c r="R351" s="416"/>
      <c r="S351" s="416"/>
      <c r="T351" s="416"/>
      <c r="U351" s="416"/>
      <c r="V351" s="416"/>
      <c r="W351" s="416"/>
      <c r="X351" s="416"/>
      <c r="Y351" s="416"/>
      <c r="Z351" s="416"/>
      <c r="AA351" s="416"/>
      <c r="AB351" s="416"/>
    </row>
    <row r="352" spans="1:28" s="419" customFormat="1" outlineLevel="1" x14ac:dyDescent="0.2">
      <c r="A352" s="450"/>
      <c r="B352" s="1258"/>
      <c r="C352" s="586">
        <f t="shared" si="48"/>
        <v>343</v>
      </c>
      <c r="D352" s="764"/>
      <c r="E352" s="850"/>
      <c r="F352" s="522" t="e" cm="1">
        <f t="array" ref="F352">_xlfn.IFS(E352=$R$9,1,E352=$R$10,i.04156h!$E$10,E352=$R$11,i.04156h!$E$11,E352=$R$12,i.04156h!$E$12,E352=$R$13,i.04156h!$E$13,E352=$R$14,i.04156h!$E$14,E352=$R$15,i.04156h!$E$15,E352=$R$16,i.04156h!$E$16,E352=$R$17,i.04156h!$E$17)</f>
        <v>#N/A</v>
      </c>
      <c r="G352" s="522">
        <f t="shared" si="50"/>
        <v>0</v>
      </c>
      <c r="H352" s="850"/>
      <c r="I352" s="850"/>
      <c r="J352" s="847"/>
      <c r="K352" s="571" t="s">
        <v>1352</v>
      </c>
      <c r="L352" s="490">
        <f t="shared" ref="L352:L359" si="51">SUMIFS(D$349:D$369,E$349:E$369,"="&amp;$K352)</f>
        <v>0</v>
      </c>
      <c r="M352" s="490">
        <f t="shared" ref="M352:M359" si="52">SUMIFS(G$349:G$369,E$349:E$369,"="&amp;$K352)</f>
        <v>0</v>
      </c>
      <c r="N352" s="504"/>
      <c r="O352" s="588" t="s">
        <v>1180</v>
      </c>
      <c r="P352" s="572">
        <f>SUMIFS(G$349:G$369,H$349:H$369,"="&amp;$O352)</f>
        <v>0</v>
      </c>
      <c r="Q352" s="416"/>
      <c r="R352" s="416"/>
      <c r="S352" s="416"/>
      <c r="T352" s="416"/>
      <c r="U352" s="416"/>
      <c r="V352" s="416"/>
      <c r="W352" s="416"/>
      <c r="X352" s="416"/>
      <c r="Y352" s="416"/>
      <c r="Z352" s="416"/>
      <c r="AA352" s="416"/>
      <c r="AB352" s="416"/>
    </row>
    <row r="353" spans="1:28" s="419" customFormat="1" outlineLevel="1" x14ac:dyDescent="0.2">
      <c r="A353" s="450"/>
      <c r="B353" s="1258"/>
      <c r="C353" s="586">
        <f t="shared" si="48"/>
        <v>344</v>
      </c>
      <c r="D353" s="764"/>
      <c r="E353" s="850"/>
      <c r="F353" s="522" t="e" cm="1">
        <f t="array" ref="F353">_xlfn.IFS(E353=$R$9,1,E353=$R$10,i.04156h!$E$10,E353=$R$11,i.04156h!$E$11,E353=$R$12,i.04156h!$E$12,E353=$R$13,i.04156h!$E$13,E353=$R$14,i.04156h!$E$14,E353=$R$15,i.04156h!$E$15,E353=$R$16,i.04156h!$E$16,E353=$R$17,i.04156h!$E$17)</f>
        <v>#N/A</v>
      </c>
      <c r="G353" s="522">
        <f t="shared" si="50"/>
        <v>0</v>
      </c>
      <c r="H353" s="850"/>
      <c r="I353" s="850"/>
      <c r="J353" s="847"/>
      <c r="K353" s="571" t="s">
        <v>1353</v>
      </c>
      <c r="L353" s="490">
        <f t="shared" si="51"/>
        <v>0</v>
      </c>
      <c r="M353" s="490">
        <f t="shared" si="52"/>
        <v>0</v>
      </c>
      <c r="N353" s="504"/>
      <c r="O353" s="588" t="s">
        <v>1172</v>
      </c>
      <c r="P353" s="572">
        <f t="shared" ref="P353:P359" si="53">SUMIFS(G$349:G$369,H$349:H$369,"="&amp;$O353)</f>
        <v>0</v>
      </c>
      <c r="Q353" s="416"/>
      <c r="R353" s="416"/>
      <c r="S353" s="416"/>
      <c r="T353" s="416"/>
      <c r="U353" s="416"/>
      <c r="V353" s="416"/>
      <c r="W353" s="416"/>
      <c r="X353" s="416"/>
      <c r="Y353" s="416"/>
      <c r="Z353" s="416"/>
      <c r="AA353" s="416"/>
      <c r="AB353" s="416"/>
    </row>
    <row r="354" spans="1:28" s="419" customFormat="1" outlineLevel="1" x14ac:dyDescent="0.2">
      <c r="A354" s="450"/>
      <c r="B354" s="1258"/>
      <c r="C354" s="586">
        <f t="shared" si="48"/>
        <v>345</v>
      </c>
      <c r="D354" s="764"/>
      <c r="E354" s="850"/>
      <c r="F354" s="522" t="e" cm="1">
        <f t="array" ref="F354">_xlfn.IFS(E354=$R$9,1,E354=$R$10,i.04156h!$E$10,E354=$R$11,i.04156h!$E$11,E354=$R$12,i.04156h!$E$12,E354=$R$13,i.04156h!$E$13,E354=$R$14,i.04156h!$E$14,E354=$R$15,i.04156h!$E$15,E354=$R$16,i.04156h!$E$16,E354=$R$17,i.04156h!$E$17)</f>
        <v>#N/A</v>
      </c>
      <c r="G354" s="522">
        <f t="shared" si="50"/>
        <v>0</v>
      </c>
      <c r="H354" s="850"/>
      <c r="I354" s="850"/>
      <c r="J354" s="847"/>
      <c r="K354" s="571" t="s">
        <v>1354</v>
      </c>
      <c r="L354" s="490">
        <f t="shared" si="51"/>
        <v>0</v>
      </c>
      <c r="M354" s="490">
        <f t="shared" si="52"/>
        <v>0</v>
      </c>
      <c r="N354" s="504"/>
      <c r="O354" s="588" t="s">
        <v>872</v>
      </c>
      <c r="P354" s="572">
        <f t="shared" si="53"/>
        <v>0</v>
      </c>
      <c r="Q354" s="416"/>
      <c r="R354" s="416"/>
      <c r="S354" s="416"/>
      <c r="T354" s="416"/>
      <c r="U354" s="416"/>
      <c r="V354" s="416"/>
      <c r="W354" s="416"/>
      <c r="X354" s="416"/>
      <c r="Y354" s="416"/>
      <c r="Z354" s="416"/>
      <c r="AA354" s="416"/>
      <c r="AB354" s="416"/>
    </row>
    <row r="355" spans="1:28" s="419" customFormat="1" outlineLevel="1" x14ac:dyDescent="0.2">
      <c r="A355" s="450"/>
      <c r="B355" s="1258"/>
      <c r="C355" s="586">
        <f t="shared" si="48"/>
        <v>346</v>
      </c>
      <c r="D355" s="764"/>
      <c r="E355" s="850"/>
      <c r="F355" s="522" t="e" cm="1">
        <f t="array" ref="F355">_xlfn.IFS(E355=$R$9,1,E355=$R$10,i.04156h!$E$10,E355=$R$11,i.04156h!$E$11,E355=$R$12,i.04156h!$E$12,E355=$R$13,i.04156h!$E$13,E355=$R$14,i.04156h!$E$14,E355=$R$15,i.04156h!$E$15,E355=$R$16,i.04156h!$E$16,E355=$R$17,i.04156h!$E$17)</f>
        <v>#N/A</v>
      </c>
      <c r="G355" s="522">
        <f t="shared" si="50"/>
        <v>0</v>
      </c>
      <c r="H355" s="850"/>
      <c r="I355" s="850"/>
      <c r="J355" s="847"/>
      <c r="K355" s="573" t="s">
        <v>1355</v>
      </c>
      <c r="L355" s="490">
        <f t="shared" si="51"/>
        <v>0</v>
      </c>
      <c r="M355" s="490">
        <f t="shared" si="52"/>
        <v>0</v>
      </c>
      <c r="N355" s="504"/>
      <c r="O355" s="588" t="s">
        <v>1173</v>
      </c>
      <c r="P355" s="572">
        <f t="shared" si="53"/>
        <v>0</v>
      </c>
      <c r="Q355" s="416"/>
      <c r="R355" s="416"/>
      <c r="S355" s="416"/>
      <c r="T355" s="416"/>
      <c r="U355" s="416"/>
      <c r="V355" s="416"/>
      <c r="W355" s="416"/>
      <c r="X355" s="416"/>
      <c r="Y355" s="416"/>
      <c r="Z355" s="416"/>
      <c r="AA355" s="416"/>
      <c r="AB355" s="416"/>
    </row>
    <row r="356" spans="1:28" s="419" customFormat="1" outlineLevel="1" x14ac:dyDescent="0.2">
      <c r="A356" s="450"/>
      <c r="B356" s="1258"/>
      <c r="C356" s="586">
        <f t="shared" si="48"/>
        <v>347</v>
      </c>
      <c r="D356" s="764"/>
      <c r="E356" s="850"/>
      <c r="F356" s="522" t="e" cm="1">
        <f t="array" ref="F356">_xlfn.IFS(E356=$R$9,1,E356=$R$10,i.04156h!$E$10,E356=$R$11,i.04156h!$E$11,E356=$R$12,i.04156h!$E$12,E356=$R$13,i.04156h!$E$13,E356=$R$14,i.04156h!$E$14,E356=$R$15,i.04156h!$E$15,E356=$R$16,i.04156h!$E$16,E356=$R$17,i.04156h!$E$17)</f>
        <v>#N/A</v>
      </c>
      <c r="G356" s="522">
        <f t="shared" si="50"/>
        <v>0</v>
      </c>
      <c r="H356" s="850"/>
      <c r="I356" s="850"/>
      <c r="J356" s="847"/>
      <c r="K356" s="573" t="s">
        <v>1356</v>
      </c>
      <c r="L356" s="490">
        <f t="shared" si="51"/>
        <v>0</v>
      </c>
      <c r="M356" s="490">
        <f t="shared" si="52"/>
        <v>0</v>
      </c>
      <c r="N356" s="504"/>
      <c r="O356" s="588" t="s">
        <v>1174</v>
      </c>
      <c r="P356" s="572">
        <f t="shared" si="53"/>
        <v>0</v>
      </c>
      <c r="Q356" s="416"/>
      <c r="R356" s="416"/>
      <c r="S356" s="416"/>
      <c r="T356" s="416"/>
      <c r="U356" s="416"/>
      <c r="V356" s="416"/>
      <c r="W356" s="416"/>
      <c r="X356" s="416"/>
      <c r="Y356" s="416"/>
      <c r="Z356" s="416"/>
      <c r="AA356" s="416"/>
      <c r="AB356" s="416"/>
    </row>
    <row r="357" spans="1:28" s="419" customFormat="1" outlineLevel="1" x14ac:dyDescent="0.2">
      <c r="A357" s="450"/>
      <c r="B357" s="1258"/>
      <c r="C357" s="586">
        <f t="shared" si="48"/>
        <v>348</v>
      </c>
      <c r="D357" s="764"/>
      <c r="E357" s="850"/>
      <c r="F357" s="522" t="e" cm="1">
        <f t="array" ref="F357">_xlfn.IFS(E357=$R$9,1,E357=$R$10,i.04156h!$E$10,E357=$R$11,i.04156h!$E$11,E357=$R$12,i.04156h!$E$12,E357=$R$13,i.04156h!$E$13,E357=$R$14,i.04156h!$E$14,E357=$R$15,i.04156h!$E$15,E357=$R$16,i.04156h!$E$16,E357=$R$17,i.04156h!$E$17)</f>
        <v>#N/A</v>
      </c>
      <c r="G357" s="522">
        <f t="shared" si="50"/>
        <v>0</v>
      </c>
      <c r="H357" s="850"/>
      <c r="I357" s="850"/>
      <c r="J357" s="847"/>
      <c r="K357" s="573" t="s">
        <v>1357</v>
      </c>
      <c r="L357" s="490">
        <f t="shared" si="51"/>
        <v>0</v>
      </c>
      <c r="M357" s="490">
        <f t="shared" si="52"/>
        <v>0</v>
      </c>
      <c r="N357" s="504"/>
      <c r="O357" s="588" t="s">
        <v>1175</v>
      </c>
      <c r="P357" s="572">
        <f t="shared" si="53"/>
        <v>0</v>
      </c>
      <c r="Q357" s="416"/>
      <c r="R357" s="416"/>
      <c r="S357" s="416"/>
      <c r="T357" s="416"/>
      <c r="U357" s="416"/>
      <c r="V357" s="416"/>
      <c r="W357" s="416"/>
      <c r="X357" s="416"/>
      <c r="Y357" s="416"/>
      <c r="Z357" s="416"/>
      <c r="AA357" s="416"/>
      <c r="AB357" s="416"/>
    </row>
    <row r="358" spans="1:28" s="419" customFormat="1" outlineLevel="1" x14ac:dyDescent="0.2">
      <c r="A358" s="450"/>
      <c r="B358" s="1258"/>
      <c r="C358" s="586">
        <f t="shared" si="48"/>
        <v>349</v>
      </c>
      <c r="D358" s="764"/>
      <c r="E358" s="850"/>
      <c r="F358" s="522" t="e" cm="1">
        <f t="array" ref="F358">_xlfn.IFS(E358=$R$9,1,E358=$R$10,i.04156h!$E$10,E358=$R$11,i.04156h!$E$11,E358=$R$12,i.04156h!$E$12,E358=$R$13,i.04156h!$E$13,E358=$R$14,i.04156h!$E$14,E358=$R$15,i.04156h!$E$15,E358=$R$16,i.04156h!$E$16,E358=$R$17,i.04156h!$E$17)</f>
        <v>#N/A</v>
      </c>
      <c r="G358" s="522">
        <f t="shared" si="50"/>
        <v>0</v>
      </c>
      <c r="H358" s="850"/>
      <c r="I358" s="850"/>
      <c r="J358" s="847"/>
      <c r="K358" s="571" t="s">
        <v>1358</v>
      </c>
      <c r="L358" s="490">
        <f t="shared" si="51"/>
        <v>0</v>
      </c>
      <c r="M358" s="490">
        <f t="shared" si="52"/>
        <v>0</v>
      </c>
      <c r="N358" s="504"/>
      <c r="O358" s="588" t="s">
        <v>1176</v>
      </c>
      <c r="P358" s="572">
        <f t="shared" si="53"/>
        <v>0</v>
      </c>
      <c r="Q358" s="416"/>
      <c r="R358" s="416"/>
      <c r="S358" s="416"/>
      <c r="T358" s="416"/>
      <c r="U358" s="416"/>
      <c r="V358" s="416"/>
      <c r="W358" s="416"/>
      <c r="X358" s="416"/>
      <c r="Y358" s="416"/>
      <c r="Z358" s="416"/>
      <c r="AA358" s="416"/>
      <c r="AB358" s="416"/>
    </row>
    <row r="359" spans="1:28" s="419" customFormat="1" outlineLevel="1" x14ac:dyDescent="0.2">
      <c r="A359" s="450"/>
      <c r="B359" s="1258"/>
      <c r="C359" s="586">
        <f t="shared" si="48"/>
        <v>350</v>
      </c>
      <c r="D359" s="764"/>
      <c r="E359" s="850"/>
      <c r="F359" s="522" t="e" cm="1">
        <f t="array" ref="F359">_xlfn.IFS(E359=$R$9,1,E359=$R$10,i.04156h!$E$10,E359=$R$11,i.04156h!$E$11,E359=$R$12,i.04156h!$E$12,E359=$R$13,i.04156h!$E$13,E359=$R$14,i.04156h!$E$14,E359=$R$15,i.04156h!$E$15,E359=$R$16,i.04156h!$E$16,E359=$R$17,i.04156h!$E$17)</f>
        <v>#N/A</v>
      </c>
      <c r="G359" s="522">
        <f t="shared" si="50"/>
        <v>0</v>
      </c>
      <c r="H359" s="850"/>
      <c r="I359" s="850"/>
      <c r="J359" s="847"/>
      <c r="K359" s="573" t="s">
        <v>1359</v>
      </c>
      <c r="L359" s="490">
        <f t="shared" si="51"/>
        <v>0</v>
      </c>
      <c r="M359" s="490">
        <f t="shared" si="52"/>
        <v>0</v>
      </c>
      <c r="N359" s="504"/>
      <c r="O359" s="588" t="s">
        <v>1177</v>
      </c>
      <c r="P359" s="572">
        <f t="shared" si="53"/>
        <v>0</v>
      </c>
      <c r="Q359" s="416"/>
      <c r="R359" s="416"/>
      <c r="S359" s="416"/>
      <c r="T359" s="416"/>
      <c r="U359" s="416"/>
      <c r="V359" s="416"/>
      <c r="W359" s="416"/>
      <c r="X359" s="416"/>
      <c r="Y359" s="416"/>
      <c r="Z359" s="416"/>
      <c r="AA359" s="416"/>
      <c r="AB359" s="416"/>
    </row>
    <row r="360" spans="1:28" s="419" customFormat="1" outlineLevel="1" x14ac:dyDescent="0.2">
      <c r="A360" s="450"/>
      <c r="B360" s="1258"/>
      <c r="C360" s="586">
        <f t="shared" si="48"/>
        <v>351</v>
      </c>
      <c r="D360" s="764"/>
      <c r="E360" s="850"/>
      <c r="F360" s="522" t="e" cm="1">
        <f t="array" ref="F360">_xlfn.IFS(E360=$R$9,1,E360=$R$10,i.04156h!$E$10,E360=$R$11,i.04156h!$E$11,E360=$R$12,i.04156h!$E$12,E360=$R$13,i.04156h!$E$13,E360=$R$14,i.04156h!$E$14,E360=$R$15,i.04156h!$E$15,E360=$R$16,i.04156h!$E$16,E360=$R$17,i.04156h!$E$17)</f>
        <v>#N/A</v>
      </c>
      <c r="G360" s="522">
        <f t="shared" si="50"/>
        <v>0</v>
      </c>
      <c r="H360" s="850"/>
      <c r="I360" s="850"/>
      <c r="J360" s="847"/>
      <c r="K360" s="416"/>
      <c r="L360" s="416"/>
      <c r="M360" s="416"/>
      <c r="N360" s="416"/>
      <c r="O360" s="416"/>
      <c r="P360" s="416"/>
      <c r="Q360" s="416"/>
      <c r="R360" s="416"/>
      <c r="S360" s="416"/>
      <c r="T360" s="416"/>
      <c r="U360" s="416"/>
      <c r="V360" s="416"/>
      <c r="W360" s="416"/>
      <c r="X360" s="416"/>
      <c r="Y360" s="416"/>
      <c r="Z360" s="416"/>
      <c r="AA360" s="416"/>
      <c r="AB360" s="416"/>
    </row>
    <row r="361" spans="1:28" s="419" customFormat="1" outlineLevel="1" x14ac:dyDescent="0.2">
      <c r="A361" s="450"/>
      <c r="B361" s="1258"/>
      <c r="C361" s="586">
        <f t="shared" si="48"/>
        <v>352</v>
      </c>
      <c r="D361" s="764"/>
      <c r="E361" s="850"/>
      <c r="F361" s="522" t="e" cm="1">
        <f t="array" ref="F361">_xlfn.IFS(E361=$R$9,1,E361=$R$10,i.04156h!$E$10,E361=$R$11,i.04156h!$E$11,E361=$R$12,i.04156h!$E$12,E361=$R$13,i.04156h!$E$13,E361=$R$14,i.04156h!$E$14,E361=$R$15,i.04156h!$E$15,E361=$R$16,i.04156h!$E$16,E361=$R$17,i.04156h!$E$17)</f>
        <v>#N/A</v>
      </c>
      <c r="G361" s="522">
        <f t="shared" si="50"/>
        <v>0</v>
      </c>
      <c r="H361" s="850"/>
      <c r="I361" s="850"/>
      <c r="J361" s="847"/>
      <c r="K361" s="416"/>
      <c r="L361" s="416"/>
      <c r="M361" s="416"/>
      <c r="N361" s="416"/>
      <c r="O361" s="416"/>
      <c r="P361" s="416"/>
      <c r="Q361" s="416"/>
      <c r="R361" s="416"/>
      <c r="S361" s="416"/>
      <c r="T361" s="416"/>
      <c r="U361" s="416"/>
      <c r="V361" s="416"/>
      <c r="W361" s="416"/>
      <c r="X361" s="416"/>
      <c r="Y361" s="416"/>
      <c r="Z361" s="416"/>
      <c r="AA361" s="416"/>
      <c r="AB361" s="416"/>
    </row>
    <row r="362" spans="1:28" s="419" customFormat="1" outlineLevel="1" x14ac:dyDescent="0.2">
      <c r="A362" s="450"/>
      <c r="B362" s="1258"/>
      <c r="C362" s="586">
        <f t="shared" si="48"/>
        <v>353</v>
      </c>
      <c r="D362" s="764"/>
      <c r="E362" s="850"/>
      <c r="F362" s="522" t="e" cm="1">
        <f t="array" ref="F362">_xlfn.IFS(E362=$R$9,1,E362=$R$10,i.04156h!$E$10,E362=$R$11,i.04156h!$E$11,E362=$R$12,i.04156h!$E$12,E362=$R$13,i.04156h!$E$13,E362=$R$14,i.04156h!$E$14,E362=$R$15,i.04156h!$E$15,E362=$R$16,i.04156h!$E$16,E362=$R$17,i.04156h!$E$17)</f>
        <v>#N/A</v>
      </c>
      <c r="G362" s="522">
        <f t="shared" si="50"/>
        <v>0</v>
      </c>
      <c r="H362" s="850"/>
      <c r="I362" s="850"/>
      <c r="J362" s="847"/>
      <c r="K362" s="416"/>
      <c r="L362" s="416"/>
      <c r="M362" s="416"/>
      <c r="N362" s="416"/>
      <c r="O362" s="416"/>
      <c r="P362" s="416"/>
      <c r="Q362" s="416"/>
      <c r="R362" s="416"/>
      <c r="S362" s="416"/>
      <c r="T362" s="416"/>
      <c r="U362" s="416"/>
      <c r="V362" s="416"/>
      <c r="W362" s="416"/>
      <c r="X362" s="416"/>
      <c r="Y362" s="416"/>
      <c r="Z362" s="416"/>
      <c r="AA362" s="416"/>
      <c r="AB362" s="416"/>
    </row>
    <row r="363" spans="1:28" s="419" customFormat="1" outlineLevel="1" x14ac:dyDescent="0.2">
      <c r="A363" s="450"/>
      <c r="B363" s="1258"/>
      <c r="C363" s="586">
        <f t="shared" si="48"/>
        <v>354</v>
      </c>
      <c r="D363" s="764"/>
      <c r="E363" s="850"/>
      <c r="F363" s="522" t="e" cm="1">
        <f t="array" ref="F363">_xlfn.IFS(E363=$R$9,1,E363=$R$10,i.04156h!$E$10,E363=$R$11,i.04156h!$E$11,E363=$R$12,i.04156h!$E$12,E363=$R$13,i.04156h!$E$13,E363=$R$14,i.04156h!$E$14,E363=$R$15,i.04156h!$E$15,E363=$R$16,i.04156h!$E$16,E363=$R$17,i.04156h!$E$17)</f>
        <v>#N/A</v>
      </c>
      <c r="G363" s="522">
        <f t="shared" si="50"/>
        <v>0</v>
      </c>
      <c r="H363" s="850"/>
      <c r="I363" s="850"/>
      <c r="J363" s="847"/>
      <c r="K363" s="416"/>
      <c r="L363" s="416"/>
      <c r="M363" s="416"/>
      <c r="N363" s="416"/>
      <c r="O363" s="416"/>
      <c r="P363" s="416"/>
      <c r="Q363" s="416"/>
      <c r="R363" s="416"/>
      <c r="S363" s="416"/>
      <c r="T363" s="416"/>
      <c r="U363" s="416"/>
      <c r="V363" s="416"/>
      <c r="W363" s="416"/>
      <c r="X363" s="416"/>
      <c r="Y363" s="416"/>
      <c r="Z363" s="416"/>
      <c r="AA363" s="416"/>
      <c r="AB363" s="416"/>
    </row>
    <row r="364" spans="1:28" s="419" customFormat="1" outlineLevel="1" x14ac:dyDescent="0.2">
      <c r="A364" s="450"/>
      <c r="B364" s="1258"/>
      <c r="C364" s="586">
        <f t="shared" si="48"/>
        <v>355</v>
      </c>
      <c r="D364" s="764"/>
      <c r="E364" s="850"/>
      <c r="F364" s="522" t="e" cm="1">
        <f t="array" ref="F364">_xlfn.IFS(E364=$R$9,1,E364=$R$10,i.04156h!$E$10,E364=$R$11,i.04156h!$E$11,E364=$R$12,i.04156h!$E$12,E364=$R$13,i.04156h!$E$13,E364=$R$14,i.04156h!$E$14,E364=$R$15,i.04156h!$E$15,E364=$R$16,i.04156h!$E$16,E364=$R$17,i.04156h!$E$17)</f>
        <v>#N/A</v>
      </c>
      <c r="G364" s="522">
        <f t="shared" si="50"/>
        <v>0</v>
      </c>
      <c r="H364" s="850"/>
      <c r="I364" s="850"/>
      <c r="J364" s="847"/>
      <c r="K364" s="416"/>
      <c r="L364" s="416"/>
      <c r="M364" s="416"/>
      <c r="N364" s="416"/>
      <c r="O364" s="416"/>
      <c r="P364" s="416"/>
      <c r="Q364" s="416"/>
      <c r="R364" s="416"/>
      <c r="S364" s="416"/>
      <c r="T364" s="416"/>
      <c r="U364" s="416"/>
      <c r="V364" s="416"/>
      <c r="W364" s="416"/>
      <c r="X364" s="416"/>
      <c r="Y364" s="416"/>
      <c r="Z364" s="416"/>
      <c r="AA364" s="416"/>
      <c r="AB364" s="416"/>
    </row>
    <row r="365" spans="1:28" s="419" customFormat="1" outlineLevel="1" x14ac:dyDescent="0.2">
      <c r="A365" s="450"/>
      <c r="B365" s="1258"/>
      <c r="C365" s="586">
        <f t="shared" si="48"/>
        <v>356</v>
      </c>
      <c r="D365" s="764"/>
      <c r="E365" s="850"/>
      <c r="F365" s="522" t="e" cm="1">
        <f t="array" ref="F365">_xlfn.IFS(E365=$R$9,1,E365=$R$10,i.04156h!$E$10,E365=$R$11,i.04156h!$E$11,E365=$R$12,i.04156h!$E$12,E365=$R$13,i.04156h!$E$13,E365=$R$14,i.04156h!$E$14,E365=$R$15,i.04156h!$E$15,E365=$R$16,i.04156h!$E$16,E365=$R$17,i.04156h!$E$17)</f>
        <v>#N/A</v>
      </c>
      <c r="G365" s="522">
        <f t="shared" si="50"/>
        <v>0</v>
      </c>
      <c r="H365" s="850"/>
      <c r="I365" s="850"/>
      <c r="J365" s="847"/>
      <c r="K365" s="416"/>
      <c r="L365" s="416"/>
      <c r="M365" s="416"/>
      <c r="N365" s="416"/>
      <c r="O365" s="416"/>
      <c r="P365" s="416"/>
      <c r="Q365" s="416"/>
      <c r="R365" s="416"/>
      <c r="S365" s="416"/>
      <c r="T365" s="416"/>
      <c r="U365" s="416"/>
      <c r="V365" s="416"/>
      <c r="W365" s="416"/>
      <c r="X365" s="416"/>
      <c r="Y365" s="416"/>
      <c r="Z365" s="416"/>
      <c r="AA365" s="416"/>
      <c r="AB365" s="416"/>
    </row>
    <row r="366" spans="1:28" s="419" customFormat="1" outlineLevel="1" x14ac:dyDescent="0.2">
      <c r="A366" s="450"/>
      <c r="B366" s="1258"/>
      <c r="C366" s="586">
        <f t="shared" si="48"/>
        <v>357</v>
      </c>
      <c r="D366" s="764"/>
      <c r="E366" s="850"/>
      <c r="F366" s="522" t="e" cm="1">
        <f t="array" ref="F366">_xlfn.IFS(E366=$R$9,1,E366=$R$10,i.04156h!$E$10,E366=$R$11,i.04156h!$E$11,E366=$R$12,i.04156h!$E$12,E366=$R$13,i.04156h!$E$13,E366=$R$14,i.04156h!$E$14,E366=$R$15,i.04156h!$E$15,E366=$R$16,i.04156h!$E$16,E366=$R$17,i.04156h!$E$17)</f>
        <v>#N/A</v>
      </c>
      <c r="G366" s="522">
        <f t="shared" si="50"/>
        <v>0</v>
      </c>
      <c r="H366" s="850"/>
      <c r="I366" s="850"/>
      <c r="J366" s="847"/>
      <c r="K366" s="416"/>
      <c r="L366" s="416"/>
      <c r="M366" s="416"/>
      <c r="N366" s="416"/>
      <c r="O366" s="416"/>
      <c r="P366" s="416"/>
      <c r="Q366" s="416"/>
      <c r="R366" s="416"/>
      <c r="S366" s="416"/>
      <c r="T366" s="416"/>
      <c r="U366" s="416"/>
      <c r="V366" s="416"/>
      <c r="W366" s="416"/>
      <c r="X366" s="416"/>
      <c r="Y366" s="416"/>
      <c r="Z366" s="416"/>
      <c r="AA366" s="416"/>
      <c r="AB366" s="416"/>
    </row>
    <row r="367" spans="1:28" s="419" customFormat="1" outlineLevel="1" x14ac:dyDescent="0.2">
      <c r="A367" s="450"/>
      <c r="B367" s="1258"/>
      <c r="C367" s="586">
        <f t="shared" si="48"/>
        <v>358</v>
      </c>
      <c r="D367" s="764"/>
      <c r="E367" s="850"/>
      <c r="F367" s="522" t="e" cm="1">
        <f t="array" ref="F367">_xlfn.IFS(E367=$R$9,1,E367=$R$10,i.04156h!$E$10,E367=$R$11,i.04156h!$E$11,E367=$R$12,i.04156h!$E$12,E367=$R$13,i.04156h!$E$13,E367=$R$14,i.04156h!$E$14,E367=$R$15,i.04156h!$E$15,E367=$R$16,i.04156h!$E$16,E367=$R$17,i.04156h!$E$17)</f>
        <v>#N/A</v>
      </c>
      <c r="G367" s="522">
        <f t="shared" ref="G367" si="54">IF(ISNA(F367),0,D367*F367)</f>
        <v>0</v>
      </c>
      <c r="H367" s="850"/>
      <c r="I367" s="850"/>
      <c r="J367" s="847"/>
      <c r="K367" s="416"/>
      <c r="L367" s="416"/>
      <c r="M367" s="416"/>
      <c r="N367" s="416"/>
      <c r="O367" s="416"/>
      <c r="P367" s="416"/>
      <c r="Q367" s="416"/>
      <c r="R367" s="416"/>
      <c r="S367" s="416"/>
      <c r="T367" s="416"/>
      <c r="U367" s="416"/>
      <c r="V367" s="416"/>
      <c r="W367" s="416"/>
      <c r="X367" s="416"/>
      <c r="Y367" s="416"/>
      <c r="Z367" s="416"/>
      <c r="AA367" s="416"/>
      <c r="AB367" s="416"/>
    </row>
    <row r="368" spans="1:28" s="419" customFormat="1" outlineLevel="1" x14ac:dyDescent="0.2">
      <c r="A368" s="450"/>
      <c r="B368" s="1258"/>
      <c r="C368" s="586">
        <f t="shared" si="48"/>
        <v>359</v>
      </c>
      <c r="D368" s="764"/>
      <c r="E368" s="850"/>
      <c r="F368" s="522" t="e" cm="1">
        <f t="array" ref="F368">_xlfn.IFS(E368=$R$9,1,E368=$R$10,i.04156h!$E$10,E368=$R$11,i.04156h!$E$11,E368=$R$12,i.04156h!$E$12,E368=$R$13,i.04156h!$E$13,E368=$R$14,i.04156h!$E$14,E368=$R$15,i.04156h!$E$15,E368=$R$16,i.04156h!$E$16,E368=$R$17,i.04156h!$E$17)</f>
        <v>#N/A</v>
      </c>
      <c r="G368" s="522">
        <f t="shared" si="50"/>
        <v>0</v>
      </c>
      <c r="H368" s="850"/>
      <c r="I368" s="850"/>
      <c r="J368" s="847"/>
      <c r="K368" s="416"/>
      <c r="L368" s="416"/>
      <c r="M368" s="416"/>
      <c r="N368" s="416"/>
      <c r="O368" s="416"/>
      <c r="P368" s="416"/>
      <c r="Q368" s="416"/>
      <c r="R368" s="416"/>
      <c r="S368" s="416"/>
      <c r="T368" s="416"/>
      <c r="U368" s="416"/>
      <c r="V368" s="416"/>
      <c r="W368" s="416"/>
      <c r="X368" s="416"/>
      <c r="Y368" s="416"/>
      <c r="Z368" s="416"/>
      <c r="AA368" s="416"/>
      <c r="AB368" s="416"/>
    </row>
    <row r="369" spans="1:28" s="419" customFormat="1" outlineLevel="1" x14ac:dyDescent="0.2">
      <c r="A369" s="452" t="s">
        <v>1450</v>
      </c>
      <c r="B369" s="1258"/>
      <c r="C369" s="586">
        <f t="shared" si="48"/>
        <v>360</v>
      </c>
      <c r="D369" s="764"/>
      <c r="E369" s="587"/>
      <c r="F369" s="587"/>
      <c r="G369" s="766"/>
      <c r="H369" s="587"/>
      <c r="I369" s="587"/>
      <c r="J369" s="570"/>
      <c r="K369" s="416"/>
      <c r="L369" s="416"/>
      <c r="M369" s="416"/>
      <c r="N369" s="416"/>
      <c r="O369" s="416"/>
      <c r="P369" s="416"/>
      <c r="Q369" s="416"/>
      <c r="R369" s="416"/>
      <c r="S369" s="416"/>
      <c r="T369" s="416"/>
      <c r="U369" s="416"/>
      <c r="V369" s="416"/>
      <c r="W369" s="416"/>
      <c r="X369" s="416"/>
      <c r="Y369" s="416"/>
      <c r="Z369" s="416"/>
      <c r="AA369" s="416"/>
      <c r="AB369" s="416"/>
    </row>
    <row r="370" spans="1:28" s="419" customFormat="1" x14ac:dyDescent="0.2">
      <c r="A370" s="453" t="s">
        <v>486</v>
      </c>
      <c r="B370" s="584">
        <v>3151</v>
      </c>
      <c r="C370" s="586">
        <f t="shared" si="48"/>
        <v>361</v>
      </c>
      <c r="D370" s="763"/>
      <c r="E370" s="584"/>
      <c r="F370" s="584"/>
      <c r="G370" s="765">
        <f>SUM(G371:G391)</f>
        <v>0</v>
      </c>
      <c r="H370" s="584"/>
      <c r="I370" s="584"/>
      <c r="J370" s="442" cm="1">
        <f t="array" ref="J370">SUMPRODUCT((J371:J390=$R$2)*G371:G390)+J391</f>
        <v>0</v>
      </c>
      <c r="K370" s="585"/>
      <c r="L370" s="416"/>
      <c r="M370" s="416"/>
      <c r="N370" s="416"/>
      <c r="O370" s="416"/>
      <c r="P370" s="416"/>
      <c r="Q370" s="416"/>
      <c r="R370" s="416"/>
      <c r="S370" s="416"/>
      <c r="T370" s="416"/>
      <c r="U370" s="416"/>
      <c r="V370" s="416"/>
      <c r="W370" s="416"/>
      <c r="X370" s="416"/>
      <c r="Y370" s="416"/>
      <c r="Z370" s="416"/>
      <c r="AA370" s="416"/>
      <c r="AB370" s="416"/>
    </row>
    <row r="371" spans="1:28" s="419" customFormat="1" outlineLevel="1" x14ac:dyDescent="0.2">
      <c r="A371" s="450"/>
      <c r="B371" s="1258"/>
      <c r="C371" s="586">
        <f t="shared" si="48"/>
        <v>362</v>
      </c>
      <c r="D371" s="587"/>
      <c r="E371" s="850"/>
      <c r="F371" s="522" t="e" cm="1">
        <f t="array" ref="F371">_xlfn.IFS(E371=$R$9,1,E371=$R$10,i.04156h!$E$10,E371=$R$11,i.04156h!$E$11,E371=$R$12,i.04156h!$E$12,E371=$R$13,i.04156h!$E$13,E371=$R$14,i.04156h!$E$14,E371=$R$15,i.04156h!$E$15,E371=$R$16,i.04156h!$E$16,E371=$R$17,i.04156h!$E$17)</f>
        <v>#N/A</v>
      </c>
      <c r="G371" s="522">
        <f>IF(ISNA(F371),0,D371*F371)</f>
        <v>0</v>
      </c>
      <c r="H371" s="850"/>
      <c r="I371" s="850"/>
      <c r="J371" s="847"/>
      <c r="K371" s="416"/>
      <c r="L371" s="416"/>
      <c r="M371" s="416"/>
      <c r="N371" s="416"/>
      <c r="O371" s="416"/>
      <c r="P371" s="416"/>
      <c r="Q371" s="416"/>
      <c r="R371" s="416"/>
      <c r="S371" s="416"/>
      <c r="T371" s="416"/>
      <c r="U371" s="416"/>
      <c r="V371" s="416"/>
      <c r="W371" s="416"/>
      <c r="X371" s="416"/>
      <c r="Y371" s="416"/>
      <c r="Z371" s="416"/>
      <c r="AA371" s="416"/>
      <c r="AB371" s="416"/>
    </row>
    <row r="372" spans="1:28" s="419" customFormat="1" outlineLevel="1" x14ac:dyDescent="0.2">
      <c r="A372" s="450"/>
      <c r="B372" s="1258"/>
      <c r="C372" s="586">
        <f t="shared" si="48"/>
        <v>363</v>
      </c>
      <c r="D372" s="587"/>
      <c r="E372" s="850"/>
      <c r="F372" s="522" t="e" cm="1">
        <f t="array" ref="F372">_xlfn.IFS(E372=$R$9,1,E372=$R$10,i.04156h!$E$10,E372=$R$11,i.04156h!$E$11,E372=$R$12,i.04156h!$E$12,E372=$R$13,i.04156h!$E$13,E372=$R$14,i.04156h!$E$14,E372=$R$15,i.04156h!$E$15,E372=$R$16,i.04156h!$E$16,E372=$R$17,i.04156h!$E$17)</f>
        <v>#N/A</v>
      </c>
      <c r="G372" s="522">
        <f t="shared" ref="G372:G390" si="55">IF(ISNA(F372),0,D372*F372)</f>
        <v>0</v>
      </c>
      <c r="H372" s="850"/>
      <c r="I372" s="850"/>
      <c r="J372" s="847"/>
      <c r="K372" s="567"/>
      <c r="L372" s="434" t="s">
        <v>1347</v>
      </c>
      <c r="M372" s="434" t="s">
        <v>1350</v>
      </c>
      <c r="N372" s="504"/>
      <c r="O372" s="504"/>
      <c r="P372" s="1239" t="s">
        <v>1350</v>
      </c>
      <c r="Q372" s="416"/>
      <c r="R372" s="416"/>
      <c r="S372" s="416"/>
      <c r="T372" s="416"/>
      <c r="U372" s="416"/>
      <c r="V372" s="416"/>
      <c r="W372" s="416"/>
      <c r="X372" s="416"/>
      <c r="Y372" s="416"/>
      <c r="Z372" s="416"/>
      <c r="AA372" s="416"/>
      <c r="AB372" s="416"/>
    </row>
    <row r="373" spans="1:28" s="419" customFormat="1" outlineLevel="1" x14ac:dyDescent="0.2">
      <c r="A373" s="450"/>
      <c r="B373" s="1258"/>
      <c r="C373" s="586">
        <f t="shared" si="48"/>
        <v>364</v>
      </c>
      <c r="D373" s="587"/>
      <c r="E373" s="850"/>
      <c r="F373" s="522" t="e" cm="1">
        <f t="array" ref="F373">_xlfn.IFS(E373=$R$9,1,E373=$R$10,i.04156h!$E$10,E373=$R$11,i.04156h!$E$11,E373=$R$12,i.04156h!$E$12,E373=$R$13,i.04156h!$E$13,E373=$R$14,i.04156h!$E$14,E373=$R$15,i.04156h!$E$15,E373=$R$16,i.04156h!$E$16,E373=$R$17,i.04156h!$E$17)</f>
        <v>#N/A</v>
      </c>
      <c r="G373" s="522">
        <f t="shared" si="55"/>
        <v>0</v>
      </c>
      <c r="H373" s="850"/>
      <c r="I373" s="850"/>
      <c r="J373" s="847"/>
      <c r="K373" s="571" t="s">
        <v>1351</v>
      </c>
      <c r="L373" s="490">
        <f>SUMIFS(D$371:D$391,E$371:E$391,"="&amp;$K373)</f>
        <v>0</v>
      </c>
      <c r="M373" s="490">
        <f>SUMIFS(G$371:G$391,E$371:E$391,"="&amp;$K373)</f>
        <v>0</v>
      </c>
      <c r="N373" s="504"/>
      <c r="O373" s="420"/>
      <c r="P373" s="1239"/>
      <c r="Q373" s="416"/>
      <c r="R373" s="416"/>
      <c r="S373" s="416"/>
      <c r="T373" s="416"/>
      <c r="U373" s="416"/>
      <c r="V373" s="416"/>
      <c r="W373" s="416"/>
      <c r="X373" s="416"/>
      <c r="Y373" s="416"/>
      <c r="Z373" s="416"/>
      <c r="AA373" s="416"/>
      <c r="AB373" s="416"/>
    </row>
    <row r="374" spans="1:28" s="419" customFormat="1" outlineLevel="1" x14ac:dyDescent="0.2">
      <c r="A374" s="450"/>
      <c r="B374" s="1258"/>
      <c r="C374" s="586">
        <f t="shared" si="48"/>
        <v>365</v>
      </c>
      <c r="D374" s="587"/>
      <c r="E374" s="850"/>
      <c r="F374" s="522" t="e" cm="1">
        <f t="array" ref="F374">_xlfn.IFS(E374=$R$9,1,E374=$R$10,i.04156h!$E$10,E374=$R$11,i.04156h!$E$11,E374=$R$12,i.04156h!$E$12,E374=$R$13,i.04156h!$E$13,E374=$R$14,i.04156h!$E$14,E374=$R$15,i.04156h!$E$15,E374=$R$16,i.04156h!$E$16,E374=$R$17,i.04156h!$E$17)</f>
        <v>#N/A</v>
      </c>
      <c r="G374" s="522">
        <f t="shared" si="55"/>
        <v>0</v>
      </c>
      <c r="H374" s="850"/>
      <c r="I374" s="850"/>
      <c r="J374" s="847"/>
      <c r="K374" s="571" t="s">
        <v>1352</v>
      </c>
      <c r="L374" s="490">
        <f t="shared" ref="L374:L381" si="56">SUMIFS(D$371:D$391,E$371:E$391,"="&amp;$K374)</f>
        <v>0</v>
      </c>
      <c r="M374" s="490">
        <f t="shared" ref="M374:M381" si="57">SUMIFS(G$371:G$391,E$371:E$391,"="&amp;$K374)</f>
        <v>0</v>
      </c>
      <c r="N374" s="504"/>
      <c r="O374" s="588" t="s">
        <v>1180</v>
      </c>
      <c r="P374" s="572">
        <f>SUMIFS(G$371:G$391,H$371:H$391,"="&amp;$O374)</f>
        <v>0</v>
      </c>
      <c r="Q374" s="416"/>
      <c r="R374" s="416"/>
      <c r="S374" s="416"/>
      <c r="T374" s="416"/>
      <c r="U374" s="416"/>
      <c r="V374" s="416"/>
      <c r="W374" s="416"/>
      <c r="X374" s="416"/>
      <c r="Y374" s="416"/>
      <c r="Z374" s="416"/>
      <c r="AA374" s="416"/>
      <c r="AB374" s="416"/>
    </row>
    <row r="375" spans="1:28" s="419" customFormat="1" outlineLevel="1" x14ac:dyDescent="0.2">
      <c r="A375" s="450"/>
      <c r="B375" s="1258"/>
      <c r="C375" s="586">
        <f t="shared" si="48"/>
        <v>366</v>
      </c>
      <c r="D375" s="587"/>
      <c r="E375" s="850"/>
      <c r="F375" s="522" t="e" cm="1">
        <f t="array" ref="F375">_xlfn.IFS(E375=$R$9,1,E375=$R$10,i.04156h!$E$10,E375=$R$11,i.04156h!$E$11,E375=$R$12,i.04156h!$E$12,E375=$R$13,i.04156h!$E$13,E375=$R$14,i.04156h!$E$14,E375=$R$15,i.04156h!$E$15,E375=$R$16,i.04156h!$E$16,E375=$R$17,i.04156h!$E$17)</f>
        <v>#N/A</v>
      </c>
      <c r="G375" s="522">
        <f t="shared" si="55"/>
        <v>0</v>
      </c>
      <c r="H375" s="850"/>
      <c r="I375" s="850"/>
      <c r="J375" s="847"/>
      <c r="K375" s="571" t="s">
        <v>1353</v>
      </c>
      <c r="L375" s="490">
        <f t="shared" si="56"/>
        <v>0</v>
      </c>
      <c r="M375" s="490">
        <f t="shared" si="57"/>
        <v>0</v>
      </c>
      <c r="N375" s="504"/>
      <c r="O375" s="588" t="s">
        <v>1172</v>
      </c>
      <c r="P375" s="572">
        <f t="shared" ref="P375:P381" si="58">SUMIFS(G$371:G$391,H$371:H$391,"="&amp;$O375)</f>
        <v>0</v>
      </c>
      <c r="Q375" s="416"/>
      <c r="R375" s="416"/>
      <c r="S375" s="416"/>
      <c r="T375" s="416"/>
      <c r="U375" s="416"/>
      <c r="V375" s="416"/>
      <c r="W375" s="416"/>
      <c r="X375" s="416"/>
      <c r="Y375" s="416"/>
      <c r="Z375" s="416"/>
      <c r="AA375" s="416"/>
      <c r="AB375" s="416"/>
    </row>
    <row r="376" spans="1:28" s="419" customFormat="1" outlineLevel="1" x14ac:dyDescent="0.2">
      <c r="A376" s="450"/>
      <c r="B376" s="1258"/>
      <c r="C376" s="586">
        <f t="shared" si="48"/>
        <v>367</v>
      </c>
      <c r="D376" s="587"/>
      <c r="E376" s="850"/>
      <c r="F376" s="522" t="e" cm="1">
        <f t="array" ref="F376">_xlfn.IFS(E376=$R$9,1,E376=$R$10,i.04156h!$E$10,E376=$R$11,i.04156h!$E$11,E376=$R$12,i.04156h!$E$12,E376=$R$13,i.04156h!$E$13,E376=$R$14,i.04156h!$E$14,E376=$R$15,i.04156h!$E$15,E376=$R$16,i.04156h!$E$16,E376=$R$17,i.04156h!$E$17)</f>
        <v>#N/A</v>
      </c>
      <c r="G376" s="522">
        <f t="shared" si="55"/>
        <v>0</v>
      </c>
      <c r="H376" s="850"/>
      <c r="I376" s="850"/>
      <c r="J376" s="847"/>
      <c r="K376" s="571" t="s">
        <v>1354</v>
      </c>
      <c r="L376" s="490">
        <f t="shared" si="56"/>
        <v>0</v>
      </c>
      <c r="M376" s="490">
        <f t="shared" si="57"/>
        <v>0</v>
      </c>
      <c r="N376" s="504"/>
      <c r="O376" s="588" t="s">
        <v>872</v>
      </c>
      <c r="P376" s="572">
        <f t="shared" si="58"/>
        <v>0</v>
      </c>
      <c r="Q376" s="416"/>
      <c r="R376" s="416"/>
      <c r="S376" s="416"/>
      <c r="T376" s="416"/>
      <c r="U376" s="416"/>
      <c r="V376" s="416"/>
      <c r="W376" s="416"/>
      <c r="X376" s="416"/>
      <c r="Y376" s="416"/>
      <c r="Z376" s="416"/>
      <c r="AA376" s="416"/>
      <c r="AB376" s="416"/>
    </row>
    <row r="377" spans="1:28" s="419" customFormat="1" outlineLevel="1" x14ac:dyDescent="0.2">
      <c r="A377" s="450"/>
      <c r="B377" s="1258"/>
      <c r="C377" s="586">
        <f t="shared" si="48"/>
        <v>368</v>
      </c>
      <c r="D377" s="587"/>
      <c r="E377" s="850"/>
      <c r="F377" s="522" t="e" cm="1">
        <f t="array" ref="F377">_xlfn.IFS(E377=$R$9,1,E377=$R$10,i.04156h!$E$10,E377=$R$11,i.04156h!$E$11,E377=$R$12,i.04156h!$E$12,E377=$R$13,i.04156h!$E$13,E377=$R$14,i.04156h!$E$14,E377=$R$15,i.04156h!$E$15,E377=$R$16,i.04156h!$E$16,E377=$R$17,i.04156h!$E$17)</f>
        <v>#N/A</v>
      </c>
      <c r="G377" s="522">
        <f t="shared" si="55"/>
        <v>0</v>
      </c>
      <c r="H377" s="850"/>
      <c r="I377" s="850"/>
      <c r="J377" s="847"/>
      <c r="K377" s="573" t="s">
        <v>1355</v>
      </c>
      <c r="L377" s="490">
        <f t="shared" si="56"/>
        <v>0</v>
      </c>
      <c r="M377" s="490">
        <f t="shared" si="57"/>
        <v>0</v>
      </c>
      <c r="N377" s="504"/>
      <c r="O377" s="588" t="s">
        <v>1173</v>
      </c>
      <c r="P377" s="572">
        <f t="shared" si="58"/>
        <v>0</v>
      </c>
      <c r="Q377" s="416"/>
      <c r="R377" s="416"/>
      <c r="S377" s="416"/>
      <c r="T377" s="416"/>
      <c r="U377" s="416"/>
      <c r="V377" s="416"/>
      <c r="W377" s="416"/>
      <c r="X377" s="416"/>
      <c r="Y377" s="416"/>
      <c r="Z377" s="416"/>
      <c r="AA377" s="416"/>
      <c r="AB377" s="416"/>
    </row>
    <row r="378" spans="1:28" s="419" customFormat="1" outlineLevel="1" x14ac:dyDescent="0.2">
      <c r="A378" s="450"/>
      <c r="B378" s="1258"/>
      <c r="C378" s="586">
        <f t="shared" si="48"/>
        <v>369</v>
      </c>
      <c r="D378" s="587"/>
      <c r="E378" s="850"/>
      <c r="F378" s="522" t="e" cm="1">
        <f t="array" ref="F378">_xlfn.IFS(E378=$R$9,1,E378=$R$10,i.04156h!$E$10,E378=$R$11,i.04156h!$E$11,E378=$R$12,i.04156h!$E$12,E378=$R$13,i.04156h!$E$13,E378=$R$14,i.04156h!$E$14,E378=$R$15,i.04156h!$E$15,E378=$R$16,i.04156h!$E$16,E378=$R$17,i.04156h!$E$17)</f>
        <v>#N/A</v>
      </c>
      <c r="G378" s="522">
        <f t="shared" si="55"/>
        <v>0</v>
      </c>
      <c r="H378" s="850"/>
      <c r="I378" s="850"/>
      <c r="J378" s="847"/>
      <c r="K378" s="573" t="s">
        <v>1356</v>
      </c>
      <c r="L378" s="490">
        <f t="shared" si="56"/>
        <v>0</v>
      </c>
      <c r="M378" s="490">
        <f t="shared" si="57"/>
        <v>0</v>
      </c>
      <c r="N378" s="504"/>
      <c r="O378" s="588" t="s">
        <v>1174</v>
      </c>
      <c r="P378" s="572">
        <f t="shared" si="58"/>
        <v>0</v>
      </c>
      <c r="Q378" s="416"/>
      <c r="R378" s="416"/>
      <c r="S378" s="416"/>
      <c r="T378" s="416"/>
      <c r="U378" s="416"/>
      <c r="V378" s="416"/>
      <c r="W378" s="416"/>
      <c r="X378" s="416"/>
      <c r="Y378" s="416"/>
      <c r="Z378" s="416"/>
      <c r="AA378" s="416"/>
      <c r="AB378" s="416"/>
    </row>
    <row r="379" spans="1:28" s="419" customFormat="1" outlineLevel="1" x14ac:dyDescent="0.2">
      <c r="A379" s="450"/>
      <c r="B379" s="1258"/>
      <c r="C379" s="586">
        <f t="shared" si="48"/>
        <v>370</v>
      </c>
      <c r="D379" s="587"/>
      <c r="E379" s="850"/>
      <c r="F379" s="522" t="e" cm="1">
        <f t="array" ref="F379">_xlfn.IFS(E379=$R$9,1,E379=$R$10,i.04156h!$E$10,E379=$R$11,i.04156h!$E$11,E379=$R$12,i.04156h!$E$12,E379=$R$13,i.04156h!$E$13,E379=$R$14,i.04156h!$E$14,E379=$R$15,i.04156h!$E$15,E379=$R$16,i.04156h!$E$16,E379=$R$17,i.04156h!$E$17)</f>
        <v>#N/A</v>
      </c>
      <c r="G379" s="522">
        <f t="shared" si="55"/>
        <v>0</v>
      </c>
      <c r="H379" s="850"/>
      <c r="I379" s="850"/>
      <c r="J379" s="847"/>
      <c r="K379" s="573" t="s">
        <v>1357</v>
      </c>
      <c r="L379" s="490">
        <f t="shared" si="56"/>
        <v>0</v>
      </c>
      <c r="M379" s="490">
        <f t="shared" si="57"/>
        <v>0</v>
      </c>
      <c r="N379" s="504"/>
      <c r="O379" s="588" t="s">
        <v>1175</v>
      </c>
      <c r="P379" s="572">
        <f t="shared" si="58"/>
        <v>0</v>
      </c>
      <c r="Q379" s="416"/>
      <c r="R379" s="416"/>
      <c r="S379" s="416"/>
      <c r="T379" s="416"/>
      <c r="U379" s="416"/>
      <c r="V379" s="416"/>
      <c r="W379" s="416"/>
      <c r="X379" s="416"/>
      <c r="Y379" s="416"/>
      <c r="Z379" s="416"/>
      <c r="AA379" s="416"/>
      <c r="AB379" s="416"/>
    </row>
    <row r="380" spans="1:28" s="419" customFormat="1" outlineLevel="1" x14ac:dyDescent="0.2">
      <c r="A380" s="450"/>
      <c r="B380" s="1258"/>
      <c r="C380" s="586">
        <f t="shared" si="48"/>
        <v>371</v>
      </c>
      <c r="D380" s="587"/>
      <c r="E380" s="850"/>
      <c r="F380" s="522" t="e" cm="1">
        <f t="array" ref="F380">_xlfn.IFS(E380=$R$9,1,E380=$R$10,i.04156h!$E$10,E380=$R$11,i.04156h!$E$11,E380=$R$12,i.04156h!$E$12,E380=$R$13,i.04156h!$E$13,E380=$R$14,i.04156h!$E$14,E380=$R$15,i.04156h!$E$15,E380=$R$16,i.04156h!$E$16,E380=$R$17,i.04156h!$E$17)</f>
        <v>#N/A</v>
      </c>
      <c r="G380" s="522">
        <f t="shared" si="55"/>
        <v>0</v>
      </c>
      <c r="H380" s="850"/>
      <c r="I380" s="850"/>
      <c r="J380" s="847"/>
      <c r="K380" s="571" t="s">
        <v>1358</v>
      </c>
      <c r="L380" s="490">
        <f t="shared" si="56"/>
        <v>0</v>
      </c>
      <c r="M380" s="490">
        <f t="shared" si="57"/>
        <v>0</v>
      </c>
      <c r="N380" s="504"/>
      <c r="O380" s="588" t="s">
        <v>1176</v>
      </c>
      <c r="P380" s="572">
        <f t="shared" si="58"/>
        <v>0</v>
      </c>
      <c r="Q380" s="416"/>
      <c r="R380" s="416"/>
      <c r="S380" s="416"/>
      <c r="T380" s="416"/>
      <c r="U380" s="416"/>
      <c r="V380" s="416"/>
      <c r="W380" s="416"/>
      <c r="X380" s="416"/>
      <c r="Y380" s="416"/>
      <c r="Z380" s="416"/>
      <c r="AA380" s="416"/>
      <c r="AB380" s="416"/>
    </row>
    <row r="381" spans="1:28" s="419" customFormat="1" outlineLevel="1" x14ac:dyDescent="0.2">
      <c r="A381" s="450"/>
      <c r="B381" s="1258"/>
      <c r="C381" s="586">
        <f t="shared" si="48"/>
        <v>372</v>
      </c>
      <c r="D381" s="587"/>
      <c r="E381" s="850"/>
      <c r="F381" s="522" t="e" cm="1">
        <f t="array" ref="F381">_xlfn.IFS(E381=$R$9,1,E381=$R$10,i.04156h!$E$10,E381=$R$11,i.04156h!$E$11,E381=$R$12,i.04156h!$E$12,E381=$R$13,i.04156h!$E$13,E381=$R$14,i.04156h!$E$14,E381=$R$15,i.04156h!$E$15,E381=$R$16,i.04156h!$E$16,E381=$R$17,i.04156h!$E$17)</f>
        <v>#N/A</v>
      </c>
      <c r="G381" s="522">
        <f t="shared" si="55"/>
        <v>0</v>
      </c>
      <c r="H381" s="850"/>
      <c r="I381" s="850"/>
      <c r="J381" s="847"/>
      <c r="K381" s="573" t="s">
        <v>1359</v>
      </c>
      <c r="L381" s="490">
        <f t="shared" si="56"/>
        <v>0</v>
      </c>
      <c r="M381" s="490">
        <f t="shared" si="57"/>
        <v>0</v>
      </c>
      <c r="N381" s="504"/>
      <c r="O381" s="588" t="s">
        <v>1177</v>
      </c>
      <c r="P381" s="572">
        <f t="shared" si="58"/>
        <v>0</v>
      </c>
      <c r="Q381" s="416"/>
      <c r="R381" s="416"/>
      <c r="S381" s="416"/>
      <c r="T381" s="416"/>
      <c r="U381" s="416"/>
      <c r="V381" s="416"/>
      <c r="W381" s="416"/>
      <c r="X381" s="416"/>
      <c r="Y381" s="416"/>
      <c r="Z381" s="416"/>
      <c r="AA381" s="416"/>
      <c r="AB381" s="416"/>
    </row>
    <row r="382" spans="1:28" s="419" customFormat="1" outlineLevel="1" x14ac:dyDescent="0.2">
      <c r="A382" s="450"/>
      <c r="B382" s="1258"/>
      <c r="C382" s="586">
        <f t="shared" si="48"/>
        <v>373</v>
      </c>
      <c r="D382" s="587"/>
      <c r="E382" s="850"/>
      <c r="F382" s="522" t="e" cm="1">
        <f t="array" ref="F382">_xlfn.IFS(E382=$R$9,1,E382=$R$10,i.04156h!$E$10,E382=$R$11,i.04156h!$E$11,E382=$R$12,i.04156h!$E$12,E382=$R$13,i.04156h!$E$13,E382=$R$14,i.04156h!$E$14,E382=$R$15,i.04156h!$E$15,E382=$R$16,i.04156h!$E$16,E382=$R$17,i.04156h!$E$17)</f>
        <v>#N/A</v>
      </c>
      <c r="G382" s="522">
        <f t="shared" si="55"/>
        <v>0</v>
      </c>
      <c r="H382" s="850"/>
      <c r="I382" s="850"/>
      <c r="J382" s="847"/>
      <c r="K382" s="416"/>
      <c r="L382" s="416"/>
      <c r="M382" s="416"/>
      <c r="N382" s="416"/>
      <c r="O382" s="416"/>
      <c r="P382" s="416"/>
      <c r="Q382" s="416"/>
      <c r="R382" s="416"/>
      <c r="S382" s="416"/>
      <c r="T382" s="416"/>
      <c r="U382" s="416"/>
      <c r="V382" s="416"/>
      <c r="W382" s="416"/>
      <c r="X382" s="416"/>
      <c r="Y382" s="416"/>
      <c r="Z382" s="416"/>
      <c r="AA382" s="416"/>
      <c r="AB382" s="416"/>
    </row>
    <row r="383" spans="1:28" s="419" customFormat="1" outlineLevel="1" x14ac:dyDescent="0.2">
      <c r="A383" s="450"/>
      <c r="B383" s="1258"/>
      <c r="C383" s="586">
        <f t="shared" si="48"/>
        <v>374</v>
      </c>
      <c r="D383" s="587"/>
      <c r="E383" s="850"/>
      <c r="F383" s="522" t="e" cm="1">
        <f t="array" ref="F383">_xlfn.IFS(E383=$R$9,1,E383=$R$10,i.04156h!$E$10,E383=$R$11,i.04156h!$E$11,E383=$R$12,i.04156h!$E$12,E383=$R$13,i.04156h!$E$13,E383=$R$14,i.04156h!$E$14,E383=$R$15,i.04156h!$E$15,E383=$R$16,i.04156h!$E$16,E383=$R$17,i.04156h!$E$17)</f>
        <v>#N/A</v>
      </c>
      <c r="G383" s="522">
        <f t="shared" si="55"/>
        <v>0</v>
      </c>
      <c r="H383" s="850"/>
      <c r="I383" s="850"/>
      <c r="J383" s="847"/>
      <c r="K383" s="416"/>
      <c r="L383" s="416"/>
      <c r="M383" s="416"/>
      <c r="N383" s="416"/>
      <c r="O383" s="416"/>
      <c r="P383" s="416"/>
      <c r="Q383" s="416"/>
      <c r="R383" s="416"/>
      <c r="S383" s="416"/>
      <c r="T383" s="416"/>
      <c r="U383" s="416"/>
      <c r="V383" s="416"/>
      <c r="W383" s="416"/>
      <c r="X383" s="416"/>
      <c r="Y383" s="416"/>
      <c r="Z383" s="416"/>
      <c r="AA383" s="416"/>
      <c r="AB383" s="416"/>
    </row>
    <row r="384" spans="1:28" s="419" customFormat="1" outlineLevel="1" x14ac:dyDescent="0.2">
      <c r="A384" s="450"/>
      <c r="B384" s="1258"/>
      <c r="C384" s="586">
        <f t="shared" si="48"/>
        <v>375</v>
      </c>
      <c r="D384" s="587"/>
      <c r="E384" s="850"/>
      <c r="F384" s="522" t="e" cm="1">
        <f t="array" ref="F384">_xlfn.IFS(E384=$R$9,1,E384=$R$10,i.04156h!$E$10,E384=$R$11,i.04156h!$E$11,E384=$R$12,i.04156h!$E$12,E384=$R$13,i.04156h!$E$13,E384=$R$14,i.04156h!$E$14,E384=$R$15,i.04156h!$E$15,E384=$R$16,i.04156h!$E$16,E384=$R$17,i.04156h!$E$17)</f>
        <v>#N/A</v>
      </c>
      <c r="G384" s="522">
        <f t="shared" si="55"/>
        <v>0</v>
      </c>
      <c r="H384" s="850"/>
      <c r="I384" s="850"/>
      <c r="J384" s="847"/>
      <c r="K384" s="416"/>
      <c r="L384" s="416"/>
      <c r="M384" s="416"/>
      <c r="N384" s="416"/>
      <c r="O384" s="416"/>
      <c r="P384" s="416"/>
      <c r="Q384" s="416"/>
      <c r="R384" s="416"/>
      <c r="S384" s="416"/>
      <c r="T384" s="416"/>
      <c r="U384" s="416"/>
      <c r="V384" s="416"/>
      <c r="W384" s="416"/>
      <c r="X384" s="416"/>
      <c r="Y384" s="416"/>
      <c r="Z384" s="416"/>
      <c r="AA384" s="416"/>
      <c r="AB384" s="416"/>
    </row>
    <row r="385" spans="1:28" s="419" customFormat="1" outlineLevel="1" x14ac:dyDescent="0.2">
      <c r="A385" s="450"/>
      <c r="B385" s="1258"/>
      <c r="C385" s="586">
        <f t="shared" si="48"/>
        <v>376</v>
      </c>
      <c r="D385" s="587"/>
      <c r="E385" s="850"/>
      <c r="F385" s="522" t="e" cm="1">
        <f t="array" ref="F385">_xlfn.IFS(E385=$R$9,1,E385=$R$10,i.04156h!$E$10,E385=$R$11,i.04156h!$E$11,E385=$R$12,i.04156h!$E$12,E385=$R$13,i.04156h!$E$13,E385=$R$14,i.04156h!$E$14,E385=$R$15,i.04156h!$E$15,E385=$R$16,i.04156h!$E$16,E385=$R$17,i.04156h!$E$17)</f>
        <v>#N/A</v>
      </c>
      <c r="G385" s="522">
        <f t="shared" si="55"/>
        <v>0</v>
      </c>
      <c r="H385" s="850"/>
      <c r="I385" s="850"/>
      <c r="J385" s="847"/>
      <c r="K385" s="416"/>
      <c r="L385" s="416"/>
      <c r="M385" s="416"/>
      <c r="N385" s="416"/>
      <c r="O385" s="416"/>
      <c r="P385" s="416"/>
      <c r="Q385" s="416"/>
      <c r="R385" s="416"/>
      <c r="S385" s="416"/>
      <c r="T385" s="416"/>
      <c r="U385" s="416"/>
      <c r="V385" s="416"/>
      <c r="W385" s="416"/>
      <c r="X385" s="416"/>
      <c r="Y385" s="416"/>
      <c r="Z385" s="416"/>
      <c r="AA385" s="416"/>
      <c r="AB385" s="416"/>
    </row>
    <row r="386" spans="1:28" s="419" customFormat="1" outlineLevel="1" x14ac:dyDescent="0.2">
      <c r="A386" s="450"/>
      <c r="B386" s="1258"/>
      <c r="C386" s="586">
        <f t="shared" si="48"/>
        <v>377</v>
      </c>
      <c r="D386" s="587"/>
      <c r="E386" s="850"/>
      <c r="F386" s="522" t="e" cm="1">
        <f t="array" ref="F386">_xlfn.IFS(E386=$R$9,1,E386=$R$10,i.04156h!$E$10,E386=$R$11,i.04156h!$E$11,E386=$R$12,i.04156h!$E$12,E386=$R$13,i.04156h!$E$13,E386=$R$14,i.04156h!$E$14,E386=$R$15,i.04156h!$E$15,E386=$R$16,i.04156h!$E$16,E386=$R$17,i.04156h!$E$17)</f>
        <v>#N/A</v>
      </c>
      <c r="G386" s="522">
        <f t="shared" si="55"/>
        <v>0</v>
      </c>
      <c r="H386" s="850"/>
      <c r="I386" s="850"/>
      <c r="J386" s="847"/>
      <c r="K386" s="416"/>
      <c r="L386" s="416"/>
      <c r="M386" s="416"/>
      <c r="N386" s="416"/>
      <c r="O386" s="416"/>
      <c r="P386" s="416"/>
      <c r="Q386" s="416"/>
      <c r="R386" s="416"/>
      <c r="S386" s="416"/>
      <c r="T386" s="416"/>
      <c r="U386" s="416"/>
      <c r="V386" s="416"/>
      <c r="W386" s="416"/>
      <c r="X386" s="416"/>
      <c r="Y386" s="416"/>
      <c r="Z386" s="416"/>
      <c r="AA386" s="416"/>
      <c r="AB386" s="416"/>
    </row>
    <row r="387" spans="1:28" s="419" customFormat="1" outlineLevel="1" x14ac:dyDescent="0.2">
      <c r="A387" s="450"/>
      <c r="B387" s="1258"/>
      <c r="C387" s="586">
        <f t="shared" si="48"/>
        <v>378</v>
      </c>
      <c r="D387" s="587"/>
      <c r="E387" s="850"/>
      <c r="F387" s="522" t="e" cm="1">
        <f t="array" ref="F387">_xlfn.IFS(E387=$R$9,1,E387=$R$10,i.04156h!$E$10,E387=$R$11,i.04156h!$E$11,E387=$R$12,i.04156h!$E$12,E387=$R$13,i.04156h!$E$13,E387=$R$14,i.04156h!$E$14,E387=$R$15,i.04156h!$E$15,E387=$R$16,i.04156h!$E$16,E387=$R$17,i.04156h!$E$17)</f>
        <v>#N/A</v>
      </c>
      <c r="G387" s="522">
        <f t="shared" si="55"/>
        <v>0</v>
      </c>
      <c r="H387" s="850"/>
      <c r="I387" s="850"/>
      <c r="J387" s="847"/>
      <c r="K387" s="416"/>
      <c r="L387" s="416"/>
      <c r="M387" s="416"/>
      <c r="N387" s="416"/>
      <c r="O387" s="416"/>
      <c r="P387" s="416"/>
      <c r="Q387" s="416"/>
      <c r="R387" s="416"/>
      <c r="S387" s="416"/>
      <c r="T387" s="416"/>
      <c r="U387" s="416"/>
      <c r="V387" s="416"/>
      <c r="W387" s="416"/>
      <c r="X387" s="416"/>
      <c r="Y387" s="416"/>
      <c r="Z387" s="416"/>
      <c r="AA387" s="416"/>
      <c r="AB387" s="416"/>
    </row>
    <row r="388" spans="1:28" s="419" customFormat="1" outlineLevel="1" x14ac:dyDescent="0.2">
      <c r="A388" s="450"/>
      <c r="B388" s="1258"/>
      <c r="C388" s="586">
        <f t="shared" si="48"/>
        <v>379</v>
      </c>
      <c r="D388" s="587"/>
      <c r="E388" s="850"/>
      <c r="F388" s="522" t="e" cm="1">
        <f t="array" ref="F388">_xlfn.IFS(E388=$R$9,1,E388=$R$10,i.04156h!$E$10,E388=$R$11,i.04156h!$E$11,E388=$R$12,i.04156h!$E$12,E388=$R$13,i.04156h!$E$13,E388=$R$14,i.04156h!$E$14,E388=$R$15,i.04156h!$E$15,E388=$R$16,i.04156h!$E$16,E388=$R$17,i.04156h!$E$17)</f>
        <v>#N/A</v>
      </c>
      <c r="G388" s="522">
        <f t="shared" si="55"/>
        <v>0</v>
      </c>
      <c r="H388" s="850"/>
      <c r="I388" s="850"/>
      <c r="J388" s="847"/>
      <c r="K388" s="416"/>
      <c r="L388" s="416"/>
      <c r="M388" s="416"/>
      <c r="N388" s="416"/>
      <c r="O388" s="416"/>
      <c r="P388" s="416"/>
      <c r="Q388" s="416"/>
      <c r="R388" s="416"/>
      <c r="S388" s="416"/>
      <c r="T388" s="416"/>
      <c r="U388" s="416"/>
      <c r="V388" s="416"/>
      <c r="W388" s="416"/>
      <c r="X388" s="416"/>
      <c r="Y388" s="416"/>
      <c r="Z388" s="416"/>
      <c r="AA388" s="416"/>
      <c r="AB388" s="416"/>
    </row>
    <row r="389" spans="1:28" s="419" customFormat="1" outlineLevel="1" x14ac:dyDescent="0.2">
      <c r="A389" s="450"/>
      <c r="B389" s="1258"/>
      <c r="C389" s="586">
        <f t="shared" si="48"/>
        <v>380</v>
      </c>
      <c r="D389" s="587"/>
      <c r="E389" s="850"/>
      <c r="F389" s="522" t="e" cm="1">
        <f t="array" ref="F389">_xlfn.IFS(E389=$R$9,1,E389=$R$10,i.04156h!$E$10,E389=$R$11,i.04156h!$E$11,E389=$R$12,i.04156h!$E$12,E389=$R$13,i.04156h!$E$13,E389=$R$14,i.04156h!$E$14,E389=$R$15,i.04156h!$E$15,E389=$R$16,i.04156h!$E$16,E389=$R$17,i.04156h!$E$17)</f>
        <v>#N/A</v>
      </c>
      <c r="G389" s="522">
        <f t="shared" ref="G389" si="59">IF(ISNA(F389),0,D389*F389)</f>
        <v>0</v>
      </c>
      <c r="H389" s="850"/>
      <c r="I389" s="850"/>
      <c r="J389" s="847"/>
      <c r="K389" s="416"/>
      <c r="L389" s="416"/>
      <c r="M389" s="416"/>
      <c r="N389" s="416"/>
      <c r="O389" s="416"/>
      <c r="P389" s="416"/>
      <c r="Q389" s="416"/>
      <c r="R389" s="416"/>
      <c r="S389" s="416"/>
      <c r="T389" s="416"/>
      <c r="U389" s="416"/>
      <c r="V389" s="416"/>
      <c r="W389" s="416"/>
      <c r="X389" s="416"/>
      <c r="Y389" s="416"/>
      <c r="Z389" s="416"/>
      <c r="AA389" s="416"/>
      <c r="AB389" s="416"/>
    </row>
    <row r="390" spans="1:28" s="419" customFormat="1" outlineLevel="1" x14ac:dyDescent="0.2">
      <c r="A390" s="450"/>
      <c r="B390" s="1258"/>
      <c r="C390" s="586">
        <f t="shared" si="48"/>
        <v>381</v>
      </c>
      <c r="D390" s="587"/>
      <c r="E390" s="850"/>
      <c r="F390" s="522" t="e" cm="1">
        <f t="array" ref="F390">_xlfn.IFS(E390=$R$9,1,E390=$R$10,i.04156h!$E$10,E390=$R$11,i.04156h!$E$11,E390=$R$12,i.04156h!$E$12,E390=$R$13,i.04156h!$E$13,E390=$R$14,i.04156h!$E$14,E390=$R$15,i.04156h!$E$15,E390=$R$16,i.04156h!$E$16,E390=$R$17,i.04156h!$E$17)</f>
        <v>#N/A</v>
      </c>
      <c r="G390" s="522">
        <f t="shared" si="55"/>
        <v>0</v>
      </c>
      <c r="H390" s="850"/>
      <c r="I390" s="850"/>
      <c r="J390" s="847"/>
      <c r="K390" s="416"/>
      <c r="L390" s="416"/>
      <c r="M390" s="416"/>
      <c r="N390" s="416"/>
      <c r="O390" s="416"/>
      <c r="P390" s="416"/>
      <c r="Q390" s="416"/>
      <c r="R390" s="416"/>
      <c r="S390" s="416"/>
      <c r="T390" s="416"/>
      <c r="U390" s="416"/>
      <c r="V390" s="416"/>
      <c r="W390" s="416"/>
      <c r="X390" s="416"/>
      <c r="Y390" s="416"/>
      <c r="Z390" s="416"/>
      <c r="AA390" s="416"/>
      <c r="AB390" s="416"/>
    </row>
    <row r="391" spans="1:28" s="419" customFormat="1" ht="13.5" outlineLevel="1" thickBot="1" x14ac:dyDescent="0.25">
      <c r="A391" s="470" t="s">
        <v>1450</v>
      </c>
      <c r="B391" s="1259"/>
      <c r="C391" s="586">
        <f t="shared" si="48"/>
        <v>382</v>
      </c>
      <c r="D391" s="591"/>
      <c r="E391" s="591"/>
      <c r="F391" s="591"/>
      <c r="G391" s="591"/>
      <c r="H391" s="591"/>
      <c r="I391" s="591"/>
      <c r="J391" s="581"/>
      <c r="K391" s="416"/>
      <c r="L391" s="416"/>
      <c r="M391" s="416"/>
      <c r="N391" s="416"/>
      <c r="O391" s="416"/>
      <c r="P391" s="416"/>
      <c r="Q391" s="416"/>
      <c r="R391" s="416"/>
      <c r="S391" s="416"/>
      <c r="T391" s="416"/>
      <c r="U391" s="416"/>
      <c r="V391" s="416"/>
      <c r="W391" s="416"/>
      <c r="X391" s="416"/>
      <c r="Y391" s="416"/>
      <c r="Z391" s="416"/>
      <c r="AA391" s="416"/>
      <c r="AB391" s="416"/>
    </row>
    <row r="392" spans="1:28" s="419" customFormat="1" x14ac:dyDescent="0.2">
      <c r="A392" s="500"/>
      <c r="J392" s="851">
        <f>SUM(J370,J348,J326,J274,J222,J120,J76,J54,J32,J10)</f>
        <v>0</v>
      </c>
      <c r="K392" s="416"/>
      <c r="L392" s="416"/>
      <c r="M392" s="416"/>
      <c r="N392" s="416"/>
      <c r="O392" s="416"/>
      <c r="P392" s="416"/>
      <c r="Q392" s="416"/>
      <c r="R392" s="416"/>
      <c r="S392" s="416"/>
      <c r="T392" s="416"/>
      <c r="U392" s="416"/>
      <c r="V392" s="416"/>
      <c r="W392" s="416"/>
      <c r="X392" s="416"/>
      <c r="Y392" s="416"/>
      <c r="Z392" s="416"/>
      <c r="AA392" s="416"/>
      <c r="AB392" s="416"/>
    </row>
    <row r="393" spans="1:28" s="419" customFormat="1" x14ac:dyDescent="0.2">
      <c r="A393" s="500"/>
      <c r="J393" s="416"/>
      <c r="K393" s="416"/>
      <c r="L393" s="416"/>
      <c r="M393" s="416"/>
      <c r="N393" s="416"/>
      <c r="O393" s="416"/>
      <c r="P393" s="416"/>
      <c r="Q393" s="416"/>
      <c r="R393" s="416"/>
      <c r="S393" s="416"/>
      <c r="T393" s="416"/>
      <c r="U393" s="416"/>
      <c r="V393" s="416"/>
      <c r="W393" s="416"/>
      <c r="X393" s="416"/>
      <c r="Y393" s="416"/>
      <c r="Z393" s="416"/>
      <c r="AA393" s="416"/>
      <c r="AB393" s="416"/>
    </row>
    <row r="394" spans="1:28" s="419" customFormat="1" ht="13.5" thickBot="1" x14ac:dyDescent="0.25">
      <c r="A394" s="500"/>
      <c r="J394" s="416"/>
      <c r="K394" s="416"/>
      <c r="L394" s="416"/>
      <c r="M394" s="416"/>
      <c r="N394" s="416"/>
      <c r="O394" s="416"/>
      <c r="P394" s="416"/>
      <c r="Q394" s="416"/>
      <c r="R394" s="416"/>
      <c r="S394" s="416"/>
      <c r="T394" s="416"/>
      <c r="U394" s="416"/>
      <c r="V394" s="416"/>
      <c r="W394" s="416"/>
      <c r="X394" s="416"/>
      <c r="Y394" s="416"/>
      <c r="Z394" s="416"/>
      <c r="AA394" s="416"/>
      <c r="AB394" s="416"/>
    </row>
    <row r="395" spans="1:28" s="419" customFormat="1" x14ac:dyDescent="0.2">
      <c r="A395" s="829" t="s">
        <v>1022</v>
      </c>
      <c r="B395" s="71"/>
      <c r="C395" s="506"/>
      <c r="D395" s="420"/>
      <c r="E395" s="420"/>
      <c r="F395" s="420"/>
      <c r="G395" s="803"/>
      <c r="J395" s="416"/>
      <c r="K395" s="416"/>
      <c r="L395" s="416"/>
      <c r="M395" s="416"/>
      <c r="N395" s="416"/>
      <c r="O395" s="416"/>
      <c r="P395" s="416"/>
      <c r="Q395" s="416"/>
      <c r="R395" s="416"/>
      <c r="S395" s="416"/>
      <c r="T395" s="416"/>
      <c r="U395" s="416"/>
      <c r="V395" s="416"/>
      <c r="W395" s="416"/>
      <c r="X395" s="416"/>
      <c r="Y395" s="416"/>
      <c r="Z395" s="416"/>
      <c r="AA395" s="416"/>
      <c r="AB395" s="416"/>
    </row>
    <row r="396" spans="1:28" s="419" customFormat="1" x14ac:dyDescent="0.2">
      <c r="A396" s="830" t="s">
        <v>1590</v>
      </c>
      <c r="B396" s="71"/>
      <c r="C396" s="506"/>
      <c r="D396" s="420"/>
      <c r="E396" s="420"/>
      <c r="F396" s="420"/>
      <c r="G396" s="803"/>
      <c r="J396" s="416"/>
      <c r="K396" s="416"/>
      <c r="L396" s="416"/>
      <c r="M396" s="416"/>
      <c r="N396" s="416"/>
      <c r="O396" s="416"/>
      <c r="P396" s="416"/>
      <c r="Q396" s="416"/>
      <c r="R396" s="416"/>
      <c r="S396" s="416"/>
      <c r="T396" s="416"/>
      <c r="U396" s="416"/>
      <c r="V396" s="416"/>
      <c r="W396" s="416"/>
      <c r="X396" s="416"/>
      <c r="Y396" s="416"/>
      <c r="Z396" s="416"/>
      <c r="AA396" s="416"/>
      <c r="AB396" s="416"/>
    </row>
    <row r="397" spans="1:28" s="419" customFormat="1" ht="87.95" customHeight="1" x14ac:dyDescent="0.2">
      <c r="A397" s="1250" t="s">
        <v>1611</v>
      </c>
      <c r="B397" s="1250"/>
      <c r="C397" s="1250"/>
      <c r="D397" s="1250"/>
      <c r="E397" s="1250"/>
      <c r="F397" s="1250"/>
      <c r="G397" s="1250"/>
      <c r="J397" s="416"/>
      <c r="K397" s="416"/>
      <c r="L397" s="416"/>
      <c r="M397" s="416"/>
      <c r="N397" s="416"/>
      <c r="O397" s="416"/>
      <c r="P397" s="416"/>
      <c r="Q397" s="416"/>
      <c r="R397" s="416"/>
      <c r="S397" s="416"/>
      <c r="T397" s="416"/>
      <c r="U397" s="416"/>
      <c r="V397" s="416"/>
      <c r="W397" s="416"/>
      <c r="X397" s="416"/>
      <c r="Y397" s="416"/>
      <c r="Z397" s="416"/>
      <c r="AA397" s="416"/>
      <c r="AB397" s="416"/>
    </row>
    <row r="398" spans="1:28" s="419" customFormat="1" ht="29.45" customHeight="1" x14ac:dyDescent="0.2">
      <c r="A398" s="1232" t="s">
        <v>1612</v>
      </c>
      <c r="B398" s="1232"/>
      <c r="C398" s="1232"/>
      <c r="D398" s="1232"/>
      <c r="E398" s="1232"/>
      <c r="F398" s="1232"/>
      <c r="G398" s="1232"/>
      <c r="J398" s="416"/>
      <c r="K398" s="416"/>
      <c r="L398" s="416"/>
      <c r="M398" s="416"/>
      <c r="N398" s="416"/>
      <c r="O398" s="416"/>
      <c r="P398" s="416"/>
      <c r="Q398" s="416"/>
      <c r="R398" s="416"/>
      <c r="S398" s="416"/>
      <c r="T398" s="416"/>
      <c r="U398" s="416"/>
      <c r="V398" s="416"/>
      <c r="W398" s="416"/>
      <c r="X398" s="416"/>
      <c r="Y398" s="416"/>
      <c r="Z398" s="416"/>
      <c r="AA398" s="416"/>
      <c r="AB398" s="416"/>
    </row>
    <row r="399" spans="1:28" s="419" customFormat="1" ht="34.5" customHeight="1" x14ac:dyDescent="0.2">
      <c r="A399" s="1232" t="s">
        <v>1613</v>
      </c>
      <c r="B399" s="1232"/>
      <c r="C399" s="1232"/>
      <c r="D399" s="1232"/>
      <c r="E399" s="1232"/>
      <c r="F399" s="1232"/>
      <c r="G399" s="1232"/>
      <c r="J399" s="416"/>
      <c r="K399" s="416"/>
      <c r="L399" s="416"/>
      <c r="M399" s="416"/>
      <c r="N399" s="416"/>
      <c r="O399" s="416"/>
      <c r="P399" s="416"/>
      <c r="Q399" s="416"/>
      <c r="R399" s="416"/>
      <c r="S399" s="416"/>
      <c r="T399" s="416"/>
      <c r="U399" s="416"/>
      <c r="V399" s="416"/>
      <c r="W399" s="416"/>
      <c r="X399" s="416"/>
      <c r="Y399" s="416"/>
      <c r="Z399" s="416"/>
      <c r="AA399" s="416"/>
      <c r="AB399" s="416"/>
    </row>
    <row r="400" spans="1:28" s="419" customFormat="1" ht="27.95" customHeight="1" x14ac:dyDescent="0.2">
      <c r="A400" s="1232" t="s">
        <v>1614</v>
      </c>
      <c r="B400" s="1232"/>
      <c r="C400" s="1232"/>
      <c r="D400" s="1232"/>
      <c r="E400" s="1232"/>
      <c r="F400" s="1232"/>
      <c r="G400" s="1232"/>
      <c r="J400" s="416"/>
      <c r="K400" s="416"/>
      <c r="L400" s="416"/>
      <c r="M400" s="416"/>
      <c r="N400" s="416"/>
      <c r="O400" s="416"/>
      <c r="P400" s="416"/>
      <c r="Q400" s="416"/>
      <c r="R400" s="416"/>
      <c r="S400" s="416"/>
      <c r="T400" s="416"/>
      <c r="U400" s="416"/>
      <c r="V400" s="416"/>
      <c r="W400" s="416"/>
      <c r="X400" s="416"/>
      <c r="Y400" s="416"/>
      <c r="Z400" s="416"/>
      <c r="AA400" s="416"/>
      <c r="AB400" s="416"/>
    </row>
    <row r="401" spans="1:28" s="419" customFormat="1" x14ac:dyDescent="0.2">
      <c r="A401" s="832"/>
      <c r="B401" s="71"/>
      <c r="C401" s="506"/>
      <c r="D401" s="420"/>
      <c r="E401" s="420"/>
      <c r="F401" s="420"/>
      <c r="G401" s="803"/>
      <c r="J401" s="416"/>
      <c r="K401" s="416"/>
      <c r="L401" s="416"/>
      <c r="M401" s="416"/>
      <c r="N401" s="416"/>
      <c r="O401" s="416"/>
      <c r="P401" s="416"/>
      <c r="Q401" s="416"/>
      <c r="R401" s="416"/>
      <c r="S401" s="416"/>
      <c r="T401" s="416"/>
      <c r="U401" s="416"/>
      <c r="V401" s="416"/>
      <c r="W401" s="416"/>
      <c r="X401" s="416"/>
      <c r="Y401" s="416"/>
      <c r="Z401" s="416"/>
      <c r="AA401" s="416"/>
      <c r="AB401" s="416"/>
    </row>
    <row r="402" spans="1:28" s="419" customFormat="1" x14ac:dyDescent="0.2">
      <c r="A402" s="833" t="s">
        <v>1594</v>
      </c>
      <c r="B402" s="833" t="s">
        <v>1595</v>
      </c>
      <c r="C402" s="506"/>
      <c r="D402" s="420"/>
      <c r="E402" s="420"/>
      <c r="F402" s="420"/>
      <c r="G402" s="803"/>
      <c r="J402" s="416"/>
      <c r="K402" s="416"/>
      <c r="L402" s="416"/>
      <c r="M402" s="416"/>
      <c r="N402" s="416"/>
      <c r="O402" s="416"/>
      <c r="P402" s="416"/>
      <c r="Q402" s="416"/>
      <c r="R402" s="416"/>
      <c r="S402" s="416"/>
      <c r="T402" s="416"/>
      <c r="U402" s="416"/>
      <c r="V402" s="416"/>
      <c r="W402" s="416"/>
      <c r="X402" s="416"/>
      <c r="Y402" s="416"/>
      <c r="Z402" s="416"/>
      <c r="AA402" s="416"/>
      <c r="AB402" s="416"/>
    </row>
    <row r="403" spans="1:28" s="419" customFormat="1" x14ac:dyDescent="0.2">
      <c r="A403" s="834" t="s">
        <v>1596</v>
      </c>
      <c r="B403" s="833"/>
      <c r="C403" s="506"/>
      <c r="D403" s="420"/>
      <c r="E403" s="420"/>
      <c r="F403" s="420"/>
      <c r="G403" s="803"/>
      <c r="J403" s="416"/>
      <c r="K403" s="416"/>
      <c r="L403" s="416"/>
      <c r="M403" s="416"/>
      <c r="N403" s="416"/>
      <c r="O403" s="416"/>
      <c r="P403" s="416"/>
      <c r="Q403" s="416"/>
      <c r="R403" s="416"/>
      <c r="S403" s="416"/>
      <c r="T403" s="416"/>
      <c r="U403" s="416"/>
      <c r="V403" s="416"/>
      <c r="W403" s="416"/>
      <c r="X403" s="416"/>
      <c r="Y403" s="416"/>
      <c r="Z403" s="416"/>
      <c r="AA403" s="416"/>
      <c r="AB403" s="416"/>
    </row>
    <row r="404" spans="1:28" s="419" customFormat="1" x14ac:dyDescent="0.2">
      <c r="A404" s="834" t="s">
        <v>1597</v>
      </c>
      <c r="B404" s="835"/>
      <c r="C404" s="506"/>
      <c r="D404" s="420"/>
      <c r="E404" s="420"/>
      <c r="F404" s="420"/>
      <c r="G404" s="803"/>
      <c r="J404" s="416"/>
      <c r="K404" s="416"/>
      <c r="L404" s="416"/>
      <c r="M404" s="416"/>
      <c r="N404" s="416"/>
      <c r="O404" s="416"/>
      <c r="P404" s="416"/>
      <c r="Q404" s="416"/>
      <c r="R404" s="416"/>
      <c r="S404" s="416"/>
      <c r="T404" s="416"/>
      <c r="U404" s="416"/>
      <c r="V404" s="416"/>
      <c r="W404" s="416"/>
      <c r="X404" s="416"/>
      <c r="Y404" s="416"/>
      <c r="Z404" s="416"/>
      <c r="AA404" s="416"/>
      <c r="AB404" s="416"/>
    </row>
    <row r="405" spans="1:28" s="419" customFormat="1" x14ac:dyDescent="0.2">
      <c r="A405" s="834" t="s">
        <v>1598</v>
      </c>
      <c r="B405" s="836"/>
      <c r="C405" s="506"/>
      <c r="D405" s="420"/>
      <c r="E405" s="420"/>
      <c r="F405" s="420"/>
      <c r="G405" s="803"/>
      <c r="J405" s="416"/>
      <c r="K405" s="416"/>
      <c r="L405" s="416"/>
      <c r="M405" s="416"/>
      <c r="N405" s="416"/>
      <c r="O405" s="416"/>
      <c r="P405" s="416"/>
      <c r="Q405" s="416"/>
      <c r="R405" s="416"/>
      <c r="S405" s="416"/>
      <c r="T405" s="416"/>
      <c r="U405" s="416"/>
      <c r="V405" s="416"/>
      <c r="W405" s="416"/>
      <c r="X405" s="416"/>
      <c r="Y405" s="416"/>
      <c r="Z405" s="416"/>
      <c r="AA405" s="416"/>
      <c r="AB405" s="416"/>
    </row>
    <row r="406" spans="1:28" s="419" customFormat="1" x14ac:dyDescent="0.2">
      <c r="A406" s="834" t="s">
        <v>1599</v>
      </c>
      <c r="B406" s="837"/>
      <c r="C406" s="506"/>
      <c r="D406" s="420"/>
      <c r="E406" s="420"/>
      <c r="F406" s="420"/>
      <c r="G406" s="803"/>
      <c r="J406" s="416"/>
      <c r="K406" s="416"/>
      <c r="L406" s="416"/>
      <c r="M406" s="416"/>
      <c r="N406" s="416"/>
      <c r="O406" s="416"/>
      <c r="P406" s="416"/>
      <c r="Q406" s="416"/>
      <c r="R406" s="416"/>
      <c r="S406" s="416"/>
      <c r="T406" s="416"/>
      <c r="U406" s="416"/>
      <c r="V406" s="416"/>
      <c r="W406" s="416"/>
      <c r="X406" s="416"/>
      <c r="Y406" s="416"/>
      <c r="Z406" s="416"/>
      <c r="AA406" s="416"/>
      <c r="AB406" s="416"/>
    </row>
    <row r="407" spans="1:28" s="419" customFormat="1" x14ac:dyDescent="0.2">
      <c r="A407" s="500"/>
      <c r="J407" s="416"/>
      <c r="K407" s="416"/>
      <c r="L407" s="416"/>
      <c r="M407" s="416"/>
      <c r="N407" s="416"/>
      <c r="O407" s="416"/>
      <c r="P407" s="416"/>
      <c r="Q407" s="416"/>
      <c r="R407" s="416"/>
      <c r="S407" s="416"/>
      <c r="T407" s="416"/>
      <c r="U407" s="416"/>
      <c r="V407" s="416"/>
      <c r="W407" s="416"/>
      <c r="X407" s="416"/>
      <c r="Y407" s="416"/>
      <c r="Z407" s="416"/>
      <c r="AA407" s="416"/>
      <c r="AB407" s="416"/>
    </row>
    <row r="408" spans="1:28" s="419" customFormat="1" x14ac:dyDescent="0.2">
      <c r="A408" s="500"/>
      <c r="J408" s="416"/>
      <c r="K408" s="416"/>
      <c r="L408" s="416"/>
      <c r="M408" s="416"/>
      <c r="N408" s="416"/>
      <c r="O408" s="416"/>
      <c r="P408" s="416"/>
      <c r="Q408" s="416"/>
      <c r="R408" s="416"/>
      <c r="S408" s="416"/>
      <c r="T408" s="416"/>
      <c r="U408" s="416"/>
      <c r="V408" s="416"/>
      <c r="W408" s="416"/>
      <c r="X408" s="416"/>
      <c r="Y408" s="416"/>
      <c r="Z408" s="416"/>
      <c r="AA408" s="416"/>
      <c r="AB408" s="416"/>
    </row>
    <row r="409" spans="1:28" s="419" customFormat="1" x14ac:dyDescent="0.2">
      <c r="A409" s="500"/>
      <c r="J409" s="416"/>
      <c r="K409" s="416"/>
      <c r="L409" s="416"/>
      <c r="M409" s="416"/>
      <c r="N409" s="416"/>
      <c r="O409" s="416"/>
      <c r="P409" s="416"/>
      <c r="Q409" s="416"/>
      <c r="R409" s="416"/>
      <c r="S409" s="416"/>
      <c r="T409" s="416"/>
      <c r="U409" s="416"/>
      <c r="V409" s="416"/>
      <c r="W409" s="416"/>
      <c r="X409" s="416"/>
      <c r="Y409" s="416"/>
      <c r="Z409" s="416"/>
      <c r="AA409" s="416"/>
      <c r="AB409" s="416"/>
    </row>
    <row r="410" spans="1:28" s="419" customFormat="1" x14ac:dyDescent="0.2">
      <c r="A410" s="500"/>
      <c r="J410" s="416"/>
      <c r="K410" s="416"/>
      <c r="L410" s="416"/>
      <c r="M410" s="416"/>
      <c r="N410" s="416"/>
      <c r="O410" s="416"/>
      <c r="P410" s="416"/>
      <c r="Q410" s="416"/>
      <c r="R410" s="416"/>
      <c r="S410" s="416"/>
      <c r="T410" s="416"/>
      <c r="U410" s="416"/>
      <c r="V410" s="416"/>
      <c r="W410" s="416"/>
      <c r="X410" s="416"/>
      <c r="Y410" s="416"/>
      <c r="Z410" s="416"/>
      <c r="AA410" s="416"/>
      <c r="AB410" s="416"/>
    </row>
    <row r="411" spans="1:28" s="419" customFormat="1" x14ac:dyDescent="0.2">
      <c r="A411" s="500"/>
      <c r="J411" s="416"/>
      <c r="K411" s="416"/>
      <c r="L411" s="416"/>
      <c r="M411" s="416"/>
      <c r="N411" s="416"/>
      <c r="O411" s="416"/>
      <c r="P411" s="416"/>
      <c r="Q411" s="416"/>
      <c r="R411" s="416"/>
      <c r="S411" s="416"/>
      <c r="T411" s="416"/>
      <c r="U411" s="416"/>
      <c r="V411" s="416"/>
      <c r="W411" s="416"/>
      <c r="X411" s="416"/>
      <c r="Y411" s="416"/>
      <c r="Z411" s="416"/>
      <c r="AA411" s="416"/>
      <c r="AB411" s="416"/>
    </row>
    <row r="412" spans="1:28" s="419" customFormat="1" x14ac:dyDescent="0.2">
      <c r="A412" s="500"/>
      <c r="J412" s="416"/>
      <c r="K412" s="416"/>
      <c r="L412" s="416"/>
      <c r="M412" s="416"/>
      <c r="N412" s="416"/>
      <c r="O412" s="416"/>
      <c r="P412" s="416"/>
      <c r="Q412" s="416"/>
      <c r="R412" s="416"/>
      <c r="S412" s="416"/>
      <c r="T412" s="416"/>
      <c r="U412" s="416"/>
      <c r="V412" s="416"/>
      <c r="W412" s="416"/>
      <c r="X412" s="416"/>
      <c r="Y412" s="416"/>
      <c r="Z412" s="416"/>
      <c r="AA412" s="416"/>
      <c r="AB412" s="416"/>
    </row>
    <row r="413" spans="1:28" s="419" customFormat="1" x14ac:dyDescent="0.2">
      <c r="A413" s="500"/>
      <c r="J413" s="416"/>
      <c r="K413" s="416"/>
      <c r="L413" s="416"/>
      <c r="M413" s="416"/>
      <c r="N413" s="416"/>
      <c r="O413" s="416"/>
      <c r="P413" s="416"/>
      <c r="Q413" s="416"/>
      <c r="R413" s="416"/>
      <c r="S413" s="416"/>
      <c r="T413" s="416"/>
      <c r="U413" s="416"/>
      <c r="V413" s="416"/>
      <c r="W413" s="416"/>
      <c r="X413" s="416"/>
      <c r="Y413" s="416"/>
      <c r="Z413" s="416"/>
      <c r="AA413" s="416"/>
      <c r="AB413" s="416"/>
    </row>
    <row r="414" spans="1:28" s="419" customFormat="1" x14ac:dyDescent="0.2">
      <c r="A414" s="500"/>
      <c r="J414" s="416"/>
      <c r="K414" s="416"/>
      <c r="L414" s="416"/>
      <c r="M414" s="416"/>
      <c r="N414" s="416"/>
      <c r="O414" s="416"/>
      <c r="P414" s="416"/>
      <c r="Q414" s="416"/>
      <c r="R414" s="416"/>
      <c r="S414" s="416"/>
      <c r="T414" s="416"/>
      <c r="U414" s="416"/>
      <c r="V414" s="416"/>
      <c r="W414" s="416"/>
      <c r="X414" s="416"/>
      <c r="Y414" s="416"/>
      <c r="Z414" s="416"/>
      <c r="AA414" s="416"/>
      <c r="AB414" s="416"/>
    </row>
    <row r="415" spans="1:28" s="419" customFormat="1" x14ac:dyDescent="0.2">
      <c r="A415" s="500"/>
      <c r="J415" s="416"/>
      <c r="K415" s="416"/>
      <c r="L415" s="416"/>
      <c r="M415" s="416"/>
      <c r="N415" s="416"/>
      <c r="O415" s="416"/>
      <c r="P415" s="416"/>
      <c r="Q415" s="416"/>
      <c r="R415" s="416"/>
      <c r="S415" s="416"/>
      <c r="T415" s="416"/>
      <c r="U415" s="416"/>
      <c r="V415" s="416"/>
      <c r="W415" s="416"/>
      <c r="X415" s="416"/>
      <c r="Y415" s="416"/>
      <c r="Z415" s="416"/>
      <c r="AA415" s="416"/>
      <c r="AB415" s="416"/>
    </row>
    <row r="416" spans="1:28" s="419" customFormat="1" x14ac:dyDescent="0.2">
      <c r="A416" s="500"/>
      <c r="J416" s="416"/>
      <c r="K416" s="416"/>
      <c r="L416" s="416"/>
      <c r="M416" s="416"/>
      <c r="N416" s="416"/>
      <c r="O416" s="416"/>
      <c r="P416" s="416"/>
      <c r="Q416" s="416"/>
      <c r="R416" s="416"/>
      <c r="S416" s="416"/>
      <c r="T416" s="416"/>
      <c r="U416" s="416"/>
      <c r="V416" s="416"/>
      <c r="W416" s="416"/>
      <c r="X416" s="416"/>
      <c r="Y416" s="416"/>
      <c r="Z416" s="416"/>
      <c r="AA416" s="416"/>
      <c r="AB416" s="416"/>
    </row>
    <row r="417" spans="1:28" s="419" customFormat="1" x14ac:dyDescent="0.2">
      <c r="A417" s="500"/>
      <c r="J417" s="416"/>
      <c r="K417" s="416"/>
      <c r="L417" s="416"/>
      <c r="M417" s="416"/>
      <c r="N417" s="416"/>
      <c r="O417" s="416"/>
      <c r="P417" s="416"/>
      <c r="Q417" s="416"/>
      <c r="R417" s="416"/>
      <c r="S417" s="416"/>
      <c r="T417" s="416"/>
      <c r="U417" s="416"/>
      <c r="V417" s="416"/>
      <c r="W417" s="416"/>
      <c r="X417" s="416"/>
      <c r="Y417" s="416"/>
      <c r="Z417" s="416"/>
      <c r="AA417" s="416"/>
      <c r="AB417" s="416"/>
    </row>
    <row r="418" spans="1:28" s="419" customFormat="1" x14ac:dyDescent="0.2">
      <c r="A418" s="500"/>
      <c r="J418" s="416"/>
      <c r="K418" s="416"/>
      <c r="L418" s="416"/>
      <c r="M418" s="416"/>
      <c r="N418" s="416"/>
      <c r="O418" s="416"/>
      <c r="P418" s="416"/>
      <c r="Q418" s="416"/>
      <c r="R418" s="416"/>
      <c r="S418" s="416"/>
      <c r="T418" s="416"/>
      <c r="U418" s="416"/>
      <c r="V418" s="416"/>
      <c r="W418" s="416"/>
      <c r="X418" s="416"/>
      <c r="Y418" s="416"/>
      <c r="Z418" s="416"/>
      <c r="AA418" s="416"/>
      <c r="AB418" s="416"/>
    </row>
    <row r="419" spans="1:28" s="419" customFormat="1" x14ac:dyDescent="0.2">
      <c r="A419" s="500"/>
      <c r="J419" s="416"/>
      <c r="K419" s="416"/>
      <c r="L419" s="416"/>
      <c r="M419" s="416"/>
      <c r="N419" s="416"/>
      <c r="O419" s="416"/>
      <c r="P419" s="416"/>
      <c r="Q419" s="416"/>
      <c r="R419" s="416"/>
      <c r="S419" s="416"/>
      <c r="T419" s="416"/>
      <c r="U419" s="416"/>
      <c r="V419" s="416"/>
      <c r="W419" s="416"/>
      <c r="X419" s="416"/>
      <c r="Y419" s="416"/>
      <c r="Z419" s="416"/>
      <c r="AA419" s="416"/>
      <c r="AB419" s="416"/>
    </row>
    <row r="420" spans="1:28" s="419" customFormat="1" x14ac:dyDescent="0.2">
      <c r="A420" s="500"/>
      <c r="J420" s="416"/>
      <c r="K420" s="416"/>
      <c r="L420" s="416"/>
      <c r="M420" s="416"/>
      <c r="N420" s="416"/>
      <c r="O420" s="416"/>
      <c r="P420" s="416"/>
      <c r="Q420" s="416"/>
      <c r="R420" s="416"/>
      <c r="S420" s="416"/>
      <c r="T420" s="416"/>
      <c r="U420" s="416"/>
      <c r="V420" s="416"/>
      <c r="W420" s="416"/>
      <c r="X420" s="416"/>
      <c r="Y420" s="416"/>
      <c r="Z420" s="416"/>
      <c r="AA420" s="416"/>
      <c r="AB420" s="416"/>
    </row>
    <row r="421" spans="1:28" s="419" customFormat="1" x14ac:dyDescent="0.2">
      <c r="A421" s="500"/>
      <c r="J421" s="416"/>
      <c r="K421" s="416"/>
      <c r="L421" s="416"/>
      <c r="M421" s="416"/>
      <c r="N421" s="416"/>
      <c r="O421" s="416"/>
      <c r="P421" s="416"/>
      <c r="Q421" s="416"/>
      <c r="R421" s="416"/>
      <c r="S421" s="416"/>
      <c r="T421" s="416"/>
      <c r="U421" s="416"/>
      <c r="V421" s="416"/>
      <c r="W421" s="416"/>
      <c r="X421" s="416"/>
      <c r="Y421" s="416"/>
      <c r="Z421" s="416"/>
      <c r="AA421" s="416"/>
      <c r="AB421" s="416"/>
    </row>
    <row r="422" spans="1:28" s="419" customFormat="1" x14ac:dyDescent="0.2">
      <c r="A422" s="500"/>
      <c r="J422" s="416"/>
      <c r="K422" s="416"/>
      <c r="L422" s="416"/>
      <c r="M422" s="416"/>
      <c r="N422" s="416"/>
      <c r="O422" s="416"/>
      <c r="P422" s="416"/>
      <c r="Q422" s="416"/>
      <c r="R422" s="416"/>
      <c r="S422" s="416"/>
      <c r="T422" s="416"/>
      <c r="U422" s="416"/>
      <c r="V422" s="416"/>
      <c r="W422" s="416"/>
      <c r="X422" s="416"/>
      <c r="Y422" s="416"/>
      <c r="Z422" s="416"/>
      <c r="AA422" s="416"/>
      <c r="AB422" s="416"/>
    </row>
    <row r="423" spans="1:28" s="419" customFormat="1" x14ac:dyDescent="0.2">
      <c r="A423" s="500"/>
      <c r="J423" s="416"/>
      <c r="K423" s="416"/>
      <c r="L423" s="416"/>
      <c r="M423" s="416"/>
      <c r="N423" s="416"/>
      <c r="O423" s="416"/>
      <c r="P423" s="416"/>
      <c r="Q423" s="416"/>
      <c r="R423" s="416"/>
      <c r="S423" s="416"/>
      <c r="T423" s="416"/>
      <c r="U423" s="416"/>
      <c r="V423" s="416"/>
      <c r="W423" s="416"/>
      <c r="X423" s="416"/>
      <c r="Y423" s="416"/>
      <c r="Z423" s="416"/>
      <c r="AA423" s="416"/>
      <c r="AB423" s="416"/>
    </row>
    <row r="424" spans="1:28" s="419" customFormat="1" x14ac:dyDescent="0.2">
      <c r="A424" s="500"/>
      <c r="J424" s="416"/>
      <c r="K424" s="416"/>
      <c r="L424" s="416"/>
      <c r="M424" s="416"/>
      <c r="N424" s="416"/>
      <c r="O424" s="416"/>
      <c r="P424" s="416"/>
      <c r="Q424" s="416"/>
      <c r="R424" s="416"/>
      <c r="S424" s="416"/>
      <c r="T424" s="416"/>
      <c r="U424" s="416"/>
      <c r="V424" s="416"/>
      <c r="W424" s="416"/>
      <c r="X424" s="416"/>
      <c r="Y424" s="416"/>
      <c r="Z424" s="416"/>
      <c r="AA424" s="416"/>
      <c r="AB424" s="416"/>
    </row>
    <row r="425" spans="1:28" s="419" customFormat="1" x14ac:dyDescent="0.2">
      <c r="A425" s="500"/>
      <c r="J425" s="416"/>
      <c r="K425" s="416"/>
      <c r="L425" s="416"/>
      <c r="M425" s="416"/>
      <c r="N425" s="416"/>
      <c r="O425" s="416"/>
      <c r="P425" s="416"/>
      <c r="Q425" s="416"/>
      <c r="R425" s="416"/>
      <c r="S425" s="416"/>
      <c r="T425" s="416"/>
      <c r="U425" s="416"/>
      <c r="V425" s="416"/>
      <c r="W425" s="416"/>
      <c r="X425" s="416"/>
      <c r="Y425" s="416"/>
      <c r="Z425" s="416"/>
      <c r="AA425" s="416"/>
      <c r="AB425" s="416"/>
    </row>
    <row r="426" spans="1:28" s="419" customFormat="1" x14ac:dyDescent="0.2">
      <c r="A426" s="500"/>
      <c r="J426" s="416"/>
      <c r="K426" s="416"/>
      <c r="L426" s="416"/>
      <c r="M426" s="416"/>
      <c r="N426" s="416"/>
      <c r="O426" s="416"/>
      <c r="P426" s="416"/>
      <c r="Q426" s="416"/>
      <c r="R426" s="416"/>
      <c r="S426" s="416"/>
      <c r="T426" s="416"/>
      <c r="U426" s="416"/>
      <c r="V426" s="416"/>
      <c r="W426" s="416"/>
      <c r="X426" s="416"/>
      <c r="Y426" s="416"/>
      <c r="Z426" s="416"/>
      <c r="AA426" s="416"/>
      <c r="AB426" s="416"/>
    </row>
    <row r="427" spans="1:28" s="419" customFormat="1" x14ac:dyDescent="0.2">
      <c r="A427" s="500"/>
      <c r="J427" s="416"/>
      <c r="K427" s="416"/>
      <c r="L427" s="416"/>
      <c r="M427" s="416"/>
      <c r="N427" s="416"/>
      <c r="O427" s="416"/>
      <c r="P427" s="416"/>
      <c r="Q427" s="416"/>
      <c r="R427" s="416"/>
      <c r="S427" s="416"/>
      <c r="T427" s="416"/>
      <c r="U427" s="416"/>
      <c r="V427" s="416"/>
      <c r="W427" s="416"/>
      <c r="X427" s="416"/>
      <c r="Y427" s="416"/>
      <c r="Z427" s="416"/>
      <c r="AA427" s="416"/>
      <c r="AB427" s="416"/>
    </row>
    <row r="428" spans="1:28" s="419" customFormat="1" x14ac:dyDescent="0.2">
      <c r="A428" s="500"/>
      <c r="J428" s="416"/>
      <c r="K428" s="416"/>
      <c r="L428" s="416"/>
      <c r="M428" s="416"/>
      <c r="N428" s="416"/>
      <c r="O428" s="416"/>
      <c r="P428" s="416"/>
      <c r="Q428" s="416"/>
      <c r="R428" s="416"/>
      <c r="S428" s="416"/>
      <c r="T428" s="416"/>
      <c r="U428" s="416"/>
      <c r="V428" s="416"/>
      <c r="W428" s="416"/>
      <c r="X428" s="416"/>
      <c r="Y428" s="416"/>
      <c r="Z428" s="416"/>
      <c r="AA428" s="416"/>
      <c r="AB428" s="416"/>
    </row>
    <row r="429" spans="1:28" s="419" customFormat="1" x14ac:dyDescent="0.2">
      <c r="A429" s="500"/>
      <c r="J429" s="416"/>
      <c r="K429" s="416"/>
      <c r="L429" s="416"/>
      <c r="M429" s="416"/>
      <c r="N429" s="416"/>
      <c r="O429" s="416"/>
      <c r="P429" s="416"/>
      <c r="Q429" s="416"/>
      <c r="R429" s="416"/>
      <c r="S429" s="416"/>
      <c r="T429" s="416"/>
      <c r="U429" s="416"/>
      <c r="V429" s="416"/>
      <c r="W429" s="416"/>
      <c r="X429" s="416"/>
      <c r="Y429" s="416"/>
      <c r="Z429" s="416"/>
      <c r="AA429" s="416"/>
      <c r="AB429" s="416"/>
    </row>
    <row r="430" spans="1:28" s="419" customFormat="1" x14ac:dyDescent="0.2">
      <c r="A430" s="500"/>
      <c r="J430" s="416"/>
      <c r="K430" s="416"/>
      <c r="L430" s="416"/>
      <c r="M430" s="416"/>
      <c r="N430" s="416"/>
      <c r="O430" s="416"/>
      <c r="P430" s="416"/>
      <c r="Q430" s="416"/>
      <c r="R430" s="416"/>
      <c r="S430" s="416"/>
      <c r="T430" s="416"/>
      <c r="U430" s="416"/>
      <c r="V430" s="416"/>
      <c r="W430" s="416"/>
      <c r="X430" s="416"/>
      <c r="Y430" s="416"/>
      <c r="Z430" s="416"/>
      <c r="AA430" s="416"/>
      <c r="AB430" s="416"/>
    </row>
    <row r="431" spans="1:28" s="419" customFormat="1" x14ac:dyDescent="0.2">
      <c r="A431" s="500"/>
      <c r="J431" s="416"/>
      <c r="K431" s="416"/>
      <c r="L431" s="416"/>
      <c r="M431" s="416"/>
      <c r="N431" s="416"/>
      <c r="O431" s="416"/>
      <c r="P431" s="416"/>
      <c r="Q431" s="416"/>
      <c r="R431" s="416"/>
      <c r="S431" s="416"/>
      <c r="T431" s="416"/>
      <c r="U431" s="416"/>
      <c r="V431" s="416"/>
      <c r="W431" s="416"/>
      <c r="X431" s="416"/>
      <c r="Y431" s="416"/>
      <c r="Z431" s="416"/>
      <c r="AA431" s="416"/>
      <c r="AB431" s="416"/>
    </row>
    <row r="432" spans="1:28" s="419" customFormat="1" x14ac:dyDescent="0.2">
      <c r="A432" s="500"/>
      <c r="J432" s="416"/>
      <c r="K432" s="416"/>
      <c r="L432" s="416"/>
      <c r="M432" s="416"/>
      <c r="N432" s="416"/>
      <c r="O432" s="416"/>
      <c r="P432" s="416"/>
      <c r="Q432" s="416"/>
      <c r="R432" s="416"/>
      <c r="S432" s="416"/>
      <c r="T432" s="416"/>
      <c r="U432" s="416"/>
      <c r="V432" s="416"/>
      <c r="W432" s="416"/>
      <c r="X432" s="416"/>
      <c r="Y432" s="416"/>
      <c r="Z432" s="416"/>
      <c r="AA432" s="416"/>
      <c r="AB432" s="416"/>
    </row>
    <row r="433" spans="1:28" s="419" customFormat="1" x14ac:dyDescent="0.2">
      <c r="A433" s="500"/>
      <c r="J433" s="416"/>
      <c r="K433" s="416"/>
      <c r="L433" s="416"/>
      <c r="M433" s="416"/>
      <c r="N433" s="416"/>
      <c r="O433" s="416"/>
      <c r="P433" s="416"/>
      <c r="Q433" s="416"/>
      <c r="R433" s="416"/>
      <c r="S433" s="416"/>
      <c r="T433" s="416"/>
      <c r="U433" s="416"/>
      <c r="V433" s="416"/>
      <c r="W433" s="416"/>
      <c r="X433" s="416"/>
      <c r="Y433" s="416"/>
      <c r="Z433" s="416"/>
      <c r="AA433" s="416"/>
      <c r="AB433" s="416"/>
    </row>
    <row r="434" spans="1:28" s="419" customFormat="1" x14ac:dyDescent="0.2">
      <c r="A434" s="500"/>
      <c r="J434" s="416"/>
      <c r="K434" s="416"/>
      <c r="L434" s="416"/>
      <c r="M434" s="416"/>
      <c r="N434" s="416"/>
      <c r="O434" s="416"/>
      <c r="P434" s="416"/>
      <c r="Q434" s="416"/>
      <c r="R434" s="416"/>
      <c r="S434" s="416"/>
      <c r="T434" s="416"/>
      <c r="U434" s="416"/>
      <c r="V434" s="416"/>
      <c r="W434" s="416"/>
      <c r="X434" s="416"/>
      <c r="Y434" s="416"/>
      <c r="Z434" s="416"/>
      <c r="AA434" s="416"/>
      <c r="AB434" s="416"/>
    </row>
    <row r="435" spans="1:28" s="419" customFormat="1" x14ac:dyDescent="0.2">
      <c r="A435" s="500"/>
      <c r="J435" s="416"/>
      <c r="K435" s="416"/>
      <c r="L435" s="416"/>
      <c r="M435" s="416"/>
      <c r="N435" s="416"/>
      <c r="O435" s="416"/>
      <c r="P435" s="416"/>
      <c r="Q435" s="416"/>
      <c r="R435" s="416"/>
      <c r="S435" s="416"/>
      <c r="T435" s="416"/>
      <c r="U435" s="416"/>
      <c r="V435" s="416"/>
      <c r="W435" s="416"/>
      <c r="X435" s="416"/>
      <c r="Y435" s="416"/>
      <c r="Z435" s="416"/>
      <c r="AA435" s="416"/>
      <c r="AB435" s="416"/>
    </row>
    <row r="436" spans="1:28" s="419" customFormat="1" x14ac:dyDescent="0.2">
      <c r="A436" s="500"/>
      <c r="J436" s="416"/>
      <c r="K436" s="416"/>
      <c r="L436" s="416"/>
      <c r="M436" s="416"/>
      <c r="N436" s="416"/>
      <c r="O436" s="416"/>
      <c r="P436" s="416"/>
      <c r="Q436" s="416"/>
      <c r="R436" s="416"/>
      <c r="S436" s="416"/>
      <c r="T436" s="416"/>
      <c r="U436" s="416"/>
      <c r="V436" s="416"/>
      <c r="W436" s="416"/>
      <c r="X436" s="416"/>
      <c r="Y436" s="416"/>
      <c r="Z436" s="416"/>
      <c r="AA436" s="416"/>
      <c r="AB436" s="416"/>
    </row>
    <row r="437" spans="1:28" s="419" customFormat="1" x14ac:dyDescent="0.2">
      <c r="A437" s="500"/>
      <c r="J437" s="416"/>
      <c r="K437" s="416"/>
      <c r="L437" s="416"/>
      <c r="M437" s="416"/>
      <c r="N437" s="416"/>
      <c r="O437" s="416"/>
      <c r="P437" s="416"/>
      <c r="Q437" s="416"/>
      <c r="R437" s="416"/>
      <c r="S437" s="416"/>
      <c r="T437" s="416"/>
      <c r="U437" s="416"/>
      <c r="V437" s="416"/>
      <c r="W437" s="416"/>
      <c r="X437" s="416"/>
      <c r="Y437" s="416"/>
      <c r="Z437" s="416"/>
      <c r="AA437" s="416"/>
      <c r="AB437" s="416"/>
    </row>
    <row r="438" spans="1:28" s="419" customFormat="1" x14ac:dyDescent="0.2">
      <c r="A438" s="500"/>
      <c r="J438" s="416"/>
      <c r="K438" s="416"/>
      <c r="L438" s="416"/>
      <c r="M438" s="416"/>
      <c r="N438" s="416"/>
      <c r="O438" s="416"/>
      <c r="P438" s="416"/>
      <c r="Q438" s="416"/>
      <c r="R438" s="416"/>
      <c r="S438" s="416"/>
      <c r="T438" s="416"/>
      <c r="U438" s="416"/>
      <c r="V438" s="416"/>
      <c r="W438" s="416"/>
      <c r="X438" s="416"/>
      <c r="Y438" s="416"/>
      <c r="Z438" s="416"/>
      <c r="AA438" s="416"/>
      <c r="AB438" s="416"/>
    </row>
    <row r="439" spans="1:28" s="419" customFormat="1" x14ac:dyDescent="0.2">
      <c r="A439" s="500"/>
      <c r="J439" s="416"/>
      <c r="K439" s="416"/>
      <c r="L439" s="416"/>
      <c r="M439" s="416"/>
      <c r="N439" s="416"/>
      <c r="O439" s="416"/>
      <c r="P439" s="416"/>
      <c r="Q439" s="416"/>
      <c r="R439" s="416"/>
      <c r="S439" s="416"/>
      <c r="T439" s="416"/>
      <c r="U439" s="416"/>
      <c r="V439" s="416"/>
      <c r="W439" s="416"/>
      <c r="X439" s="416"/>
      <c r="Y439" s="416"/>
      <c r="Z439" s="416"/>
      <c r="AA439" s="416"/>
      <c r="AB439" s="416"/>
    </row>
    <row r="440" spans="1:28" s="419" customFormat="1" x14ac:dyDescent="0.2">
      <c r="A440" s="500"/>
      <c r="J440" s="416"/>
      <c r="K440" s="416"/>
      <c r="L440" s="416"/>
      <c r="M440" s="416"/>
      <c r="N440" s="416"/>
      <c r="O440" s="416"/>
      <c r="P440" s="416"/>
      <c r="Q440" s="416"/>
      <c r="R440" s="416"/>
      <c r="S440" s="416"/>
      <c r="T440" s="416"/>
      <c r="U440" s="416"/>
      <c r="V440" s="416"/>
      <c r="W440" s="416"/>
      <c r="X440" s="416"/>
      <c r="Y440" s="416"/>
      <c r="Z440" s="416"/>
      <c r="AA440" s="416"/>
      <c r="AB440" s="416"/>
    </row>
    <row r="441" spans="1:28" s="419" customFormat="1" x14ac:dyDescent="0.2">
      <c r="A441" s="500"/>
      <c r="J441" s="416"/>
      <c r="K441" s="416"/>
      <c r="L441" s="416"/>
      <c r="M441" s="416"/>
      <c r="N441" s="416"/>
      <c r="O441" s="416"/>
      <c r="P441" s="416"/>
      <c r="Q441" s="416"/>
      <c r="R441" s="416"/>
      <c r="S441" s="416"/>
      <c r="T441" s="416"/>
      <c r="U441" s="416"/>
      <c r="V441" s="416"/>
      <c r="W441" s="416"/>
      <c r="X441" s="416"/>
      <c r="Y441" s="416"/>
      <c r="Z441" s="416"/>
      <c r="AA441" s="416"/>
      <c r="AB441" s="416"/>
    </row>
    <row r="442" spans="1:28" s="419" customFormat="1" x14ac:dyDescent="0.2">
      <c r="A442" s="500"/>
      <c r="J442" s="416"/>
      <c r="K442" s="416"/>
      <c r="L442" s="416"/>
      <c r="M442" s="416"/>
      <c r="N442" s="416"/>
      <c r="O442" s="416"/>
      <c r="P442" s="416"/>
      <c r="Q442" s="416"/>
      <c r="R442" s="416"/>
      <c r="S442" s="416"/>
      <c r="T442" s="416"/>
      <c r="U442" s="416"/>
      <c r="V442" s="416"/>
      <c r="W442" s="416"/>
      <c r="X442" s="416"/>
      <c r="Y442" s="416"/>
      <c r="Z442" s="416"/>
      <c r="AA442" s="416"/>
      <c r="AB442" s="416"/>
    </row>
    <row r="443" spans="1:28" s="419" customFormat="1" x14ac:dyDescent="0.2">
      <c r="A443" s="500"/>
      <c r="J443" s="416"/>
      <c r="K443" s="416"/>
      <c r="L443" s="416"/>
      <c r="M443" s="416"/>
      <c r="N443" s="416"/>
      <c r="O443" s="416"/>
      <c r="P443" s="416"/>
      <c r="Q443" s="416"/>
      <c r="R443" s="416"/>
      <c r="S443" s="416"/>
      <c r="T443" s="416"/>
      <c r="U443" s="416"/>
      <c r="V443" s="416"/>
      <c r="W443" s="416"/>
      <c r="X443" s="416"/>
      <c r="Y443" s="416"/>
      <c r="Z443" s="416"/>
      <c r="AA443" s="416"/>
      <c r="AB443" s="416"/>
    </row>
    <row r="444" spans="1:28" s="419" customFormat="1" x14ac:dyDescent="0.2">
      <c r="A444" s="500"/>
      <c r="J444" s="416"/>
      <c r="K444" s="416"/>
      <c r="L444" s="416"/>
      <c r="M444" s="416"/>
      <c r="N444" s="416"/>
      <c r="O444" s="416"/>
      <c r="P444" s="416"/>
      <c r="Q444" s="416"/>
      <c r="R444" s="416"/>
      <c r="S444" s="416"/>
      <c r="T444" s="416"/>
      <c r="U444" s="416"/>
      <c r="V444" s="416"/>
      <c r="W444" s="416"/>
      <c r="X444" s="416"/>
      <c r="Y444" s="416"/>
      <c r="Z444" s="416"/>
      <c r="AA444" s="416"/>
      <c r="AB444" s="416"/>
    </row>
    <row r="445" spans="1:28" s="419" customFormat="1" x14ac:dyDescent="0.2">
      <c r="A445" s="500"/>
      <c r="J445" s="416"/>
      <c r="K445" s="416"/>
      <c r="L445" s="416"/>
      <c r="M445" s="416"/>
      <c r="N445" s="416"/>
      <c r="O445" s="416"/>
      <c r="P445" s="416"/>
      <c r="Q445" s="416"/>
      <c r="R445" s="416"/>
      <c r="S445" s="416"/>
      <c r="T445" s="416"/>
      <c r="U445" s="416"/>
      <c r="V445" s="416"/>
      <c r="W445" s="416"/>
      <c r="X445" s="416"/>
      <c r="Y445" s="416"/>
      <c r="Z445" s="416"/>
      <c r="AA445" s="416"/>
      <c r="AB445" s="416"/>
    </row>
    <row r="446" spans="1:28" s="419" customFormat="1" x14ac:dyDescent="0.2">
      <c r="A446" s="500"/>
      <c r="J446" s="416"/>
      <c r="K446" s="416"/>
      <c r="L446" s="416"/>
      <c r="M446" s="416"/>
      <c r="N446" s="416"/>
      <c r="O446" s="416"/>
      <c r="P446" s="416"/>
      <c r="Q446" s="416"/>
      <c r="R446" s="416"/>
      <c r="S446" s="416"/>
      <c r="T446" s="416"/>
      <c r="U446" s="416"/>
      <c r="V446" s="416"/>
      <c r="W446" s="416"/>
      <c r="X446" s="416"/>
      <c r="Y446" s="416"/>
      <c r="Z446" s="416"/>
      <c r="AA446" s="416"/>
      <c r="AB446" s="416"/>
    </row>
    <row r="447" spans="1:28" s="419" customFormat="1" x14ac:dyDescent="0.2">
      <c r="A447" s="500"/>
      <c r="J447" s="416"/>
      <c r="K447" s="416"/>
      <c r="L447" s="416"/>
      <c r="M447" s="416"/>
      <c r="N447" s="416"/>
      <c r="O447" s="416"/>
      <c r="P447" s="416"/>
      <c r="Q447" s="416"/>
      <c r="R447" s="416"/>
      <c r="S447" s="416"/>
      <c r="T447" s="416"/>
      <c r="U447" s="416"/>
      <c r="V447" s="416"/>
      <c r="W447" s="416"/>
      <c r="X447" s="416"/>
      <c r="Y447" s="416"/>
      <c r="Z447" s="416"/>
      <c r="AA447" s="416"/>
      <c r="AB447" s="416"/>
    </row>
    <row r="448" spans="1:28" s="419" customFormat="1" x14ac:dyDescent="0.2">
      <c r="A448" s="500"/>
      <c r="J448" s="416"/>
      <c r="K448" s="416"/>
      <c r="L448" s="416"/>
      <c r="M448" s="416"/>
      <c r="N448" s="416"/>
      <c r="O448" s="416"/>
      <c r="P448" s="416"/>
      <c r="Q448" s="416"/>
      <c r="R448" s="416"/>
      <c r="S448" s="416"/>
      <c r="T448" s="416"/>
      <c r="U448" s="416"/>
      <c r="V448" s="416"/>
      <c r="W448" s="416"/>
      <c r="X448" s="416"/>
      <c r="Y448" s="416"/>
      <c r="Z448" s="416"/>
      <c r="AA448" s="416"/>
      <c r="AB448" s="416"/>
    </row>
    <row r="449" spans="1:28" s="419" customFormat="1" x14ac:dyDescent="0.2">
      <c r="A449" s="500"/>
      <c r="J449" s="416"/>
      <c r="K449" s="416"/>
      <c r="L449" s="416"/>
      <c r="M449" s="416"/>
      <c r="N449" s="416"/>
      <c r="O449" s="416"/>
      <c r="P449" s="416"/>
      <c r="Q449" s="416"/>
      <c r="R449" s="416"/>
      <c r="S449" s="416"/>
      <c r="T449" s="416"/>
      <c r="U449" s="416"/>
      <c r="V449" s="416"/>
      <c r="W449" s="416"/>
      <c r="X449" s="416"/>
      <c r="Y449" s="416"/>
      <c r="Z449" s="416"/>
      <c r="AA449" s="416"/>
      <c r="AB449" s="416"/>
    </row>
    <row r="450" spans="1:28" s="419" customFormat="1" x14ac:dyDescent="0.2">
      <c r="A450" s="500"/>
      <c r="J450" s="416"/>
      <c r="K450" s="416"/>
      <c r="L450" s="416"/>
      <c r="M450" s="416"/>
      <c r="N450" s="416"/>
      <c r="O450" s="416"/>
      <c r="P450" s="416"/>
      <c r="Q450" s="416"/>
      <c r="R450" s="416"/>
      <c r="S450" s="416"/>
      <c r="T450" s="416"/>
      <c r="U450" s="416"/>
      <c r="V450" s="416"/>
      <c r="W450" s="416"/>
      <c r="X450" s="416"/>
      <c r="Y450" s="416"/>
      <c r="Z450" s="416"/>
      <c r="AA450" s="416"/>
      <c r="AB450" s="416"/>
    </row>
    <row r="451" spans="1:28" s="419" customFormat="1" x14ac:dyDescent="0.2">
      <c r="A451" s="500"/>
      <c r="J451" s="416"/>
      <c r="K451" s="416"/>
      <c r="L451" s="416"/>
      <c r="M451" s="416"/>
      <c r="N451" s="416"/>
      <c r="O451" s="416"/>
      <c r="P451" s="416"/>
      <c r="Q451" s="416"/>
      <c r="R451" s="416"/>
      <c r="S451" s="416"/>
      <c r="T451" s="416"/>
      <c r="U451" s="416"/>
      <c r="V451" s="416"/>
      <c r="W451" s="416"/>
      <c r="X451" s="416"/>
      <c r="Y451" s="416"/>
      <c r="Z451" s="416"/>
      <c r="AA451" s="416"/>
      <c r="AB451" s="416"/>
    </row>
    <row r="452" spans="1:28" s="419" customFormat="1" x14ac:dyDescent="0.2">
      <c r="A452" s="500"/>
      <c r="J452" s="416"/>
      <c r="K452" s="416"/>
      <c r="L452" s="416"/>
      <c r="M452" s="416"/>
      <c r="N452" s="416"/>
      <c r="O452" s="416"/>
      <c r="P452" s="416"/>
      <c r="Q452" s="416"/>
      <c r="R452" s="416"/>
      <c r="S452" s="416"/>
      <c r="T452" s="416"/>
      <c r="U452" s="416"/>
      <c r="V452" s="416"/>
      <c r="W452" s="416"/>
      <c r="X452" s="416"/>
      <c r="Y452" s="416"/>
      <c r="Z452" s="416"/>
      <c r="AA452" s="416"/>
      <c r="AB452" s="416"/>
    </row>
    <row r="453" spans="1:28" s="419" customFormat="1" x14ac:dyDescent="0.2">
      <c r="A453" s="500"/>
      <c r="J453" s="416"/>
      <c r="K453" s="416"/>
      <c r="L453" s="416"/>
      <c r="M453" s="416"/>
      <c r="N453" s="416"/>
      <c r="O453" s="416"/>
      <c r="P453" s="416"/>
      <c r="Q453" s="416"/>
      <c r="R453" s="416"/>
      <c r="S453" s="416"/>
      <c r="T453" s="416"/>
      <c r="U453" s="416"/>
      <c r="V453" s="416"/>
      <c r="W453" s="416"/>
      <c r="X453" s="416"/>
      <c r="Y453" s="416"/>
      <c r="Z453" s="416"/>
      <c r="AA453" s="416"/>
      <c r="AB453" s="416"/>
    </row>
    <row r="454" spans="1:28" s="419" customFormat="1" x14ac:dyDescent="0.2">
      <c r="A454" s="500"/>
      <c r="J454" s="416"/>
      <c r="K454" s="416"/>
      <c r="L454" s="416"/>
      <c r="M454" s="416"/>
      <c r="N454" s="416"/>
      <c r="O454" s="416"/>
      <c r="P454" s="416"/>
      <c r="Q454" s="416"/>
      <c r="R454" s="416"/>
      <c r="S454" s="416"/>
      <c r="T454" s="416"/>
      <c r="U454" s="416"/>
      <c r="V454" s="416"/>
      <c r="W454" s="416"/>
      <c r="X454" s="416"/>
      <c r="Y454" s="416"/>
      <c r="Z454" s="416"/>
      <c r="AA454" s="416"/>
      <c r="AB454" s="416"/>
    </row>
    <row r="455" spans="1:28" s="419" customFormat="1" x14ac:dyDescent="0.2">
      <c r="A455" s="500"/>
      <c r="J455" s="416"/>
      <c r="K455" s="416"/>
      <c r="L455" s="416"/>
      <c r="M455" s="416"/>
      <c r="N455" s="416"/>
      <c r="O455" s="416"/>
      <c r="P455" s="416"/>
      <c r="Q455" s="416"/>
      <c r="R455" s="416"/>
      <c r="S455" s="416"/>
      <c r="T455" s="416"/>
      <c r="U455" s="416"/>
      <c r="V455" s="416"/>
      <c r="W455" s="416"/>
      <c r="X455" s="416"/>
      <c r="Y455" s="416"/>
      <c r="Z455" s="416"/>
      <c r="AA455" s="416"/>
      <c r="AB455" s="416"/>
    </row>
    <row r="456" spans="1:28" s="419" customFormat="1" x14ac:dyDescent="0.2">
      <c r="A456" s="500"/>
      <c r="J456" s="416"/>
      <c r="K456" s="416"/>
      <c r="L456" s="416"/>
      <c r="M456" s="416"/>
      <c r="N456" s="416"/>
      <c r="O456" s="416"/>
      <c r="P456" s="416"/>
      <c r="Q456" s="416"/>
      <c r="R456" s="416"/>
      <c r="S456" s="416"/>
      <c r="T456" s="416"/>
      <c r="U456" s="416"/>
      <c r="V456" s="416"/>
      <c r="W456" s="416"/>
      <c r="X456" s="416"/>
      <c r="Y456" s="416"/>
      <c r="Z456" s="416"/>
      <c r="AA456" s="416"/>
      <c r="AB456" s="416"/>
    </row>
    <row r="457" spans="1:28" s="419" customFormat="1" x14ac:dyDescent="0.2">
      <c r="A457" s="500"/>
      <c r="J457" s="416"/>
      <c r="K457" s="416"/>
      <c r="L457" s="416"/>
      <c r="M457" s="416"/>
      <c r="N457" s="416"/>
      <c r="O457" s="416"/>
      <c r="P457" s="416"/>
      <c r="Q457" s="416"/>
      <c r="R457" s="416"/>
      <c r="S457" s="416"/>
      <c r="T457" s="416"/>
      <c r="U457" s="416"/>
      <c r="V457" s="416"/>
      <c r="W457" s="416"/>
      <c r="X457" s="416"/>
      <c r="Y457" s="416"/>
      <c r="Z457" s="416"/>
      <c r="AA457" s="416"/>
      <c r="AB457" s="416"/>
    </row>
    <row r="458" spans="1:28" s="419" customFormat="1" x14ac:dyDescent="0.2">
      <c r="A458" s="500"/>
      <c r="J458" s="416"/>
      <c r="K458" s="416"/>
      <c r="L458" s="416"/>
      <c r="M458" s="416"/>
      <c r="N458" s="416"/>
      <c r="O458" s="416"/>
      <c r="P458" s="416"/>
      <c r="Q458" s="416"/>
      <c r="R458" s="416"/>
      <c r="S458" s="416"/>
      <c r="T458" s="416"/>
      <c r="U458" s="416"/>
      <c r="V458" s="416"/>
      <c r="W458" s="416"/>
      <c r="X458" s="416"/>
      <c r="Y458" s="416"/>
      <c r="Z458" s="416"/>
      <c r="AA458" s="416"/>
      <c r="AB458" s="416"/>
    </row>
    <row r="459" spans="1:28" s="419" customFormat="1" x14ac:dyDescent="0.2">
      <c r="A459" s="500"/>
      <c r="J459" s="416"/>
      <c r="K459" s="416"/>
      <c r="L459" s="416"/>
      <c r="M459" s="416"/>
      <c r="N459" s="416"/>
      <c r="O459" s="416"/>
      <c r="P459" s="416"/>
      <c r="Q459" s="416"/>
      <c r="R459" s="416"/>
      <c r="S459" s="416"/>
      <c r="T459" s="416"/>
      <c r="U459" s="416"/>
      <c r="V459" s="416"/>
      <c r="W459" s="416"/>
      <c r="X459" s="416"/>
      <c r="Y459" s="416"/>
      <c r="Z459" s="416"/>
      <c r="AA459" s="416"/>
      <c r="AB459" s="416"/>
    </row>
    <row r="460" spans="1:28" s="419" customFormat="1" x14ac:dyDescent="0.2">
      <c r="A460" s="500"/>
      <c r="J460" s="416"/>
      <c r="K460" s="416"/>
      <c r="L460" s="416"/>
      <c r="M460" s="416"/>
      <c r="N460" s="416"/>
      <c r="O460" s="416"/>
      <c r="P460" s="416"/>
      <c r="Q460" s="416"/>
      <c r="R460" s="416"/>
      <c r="S460" s="416"/>
      <c r="T460" s="416"/>
      <c r="U460" s="416"/>
      <c r="V460" s="416"/>
      <c r="W460" s="416"/>
      <c r="X460" s="416"/>
      <c r="Y460" s="416"/>
      <c r="Z460" s="416"/>
      <c r="AA460" s="416"/>
      <c r="AB460" s="416"/>
    </row>
    <row r="461" spans="1:28" s="419" customFormat="1" x14ac:dyDescent="0.2">
      <c r="A461" s="500"/>
      <c r="J461" s="416"/>
      <c r="K461" s="416"/>
      <c r="L461" s="416"/>
      <c r="M461" s="416"/>
      <c r="N461" s="416"/>
      <c r="O461" s="416"/>
      <c r="P461" s="416"/>
      <c r="Q461" s="416"/>
      <c r="R461" s="416"/>
      <c r="S461" s="416"/>
      <c r="T461" s="416"/>
      <c r="U461" s="416"/>
      <c r="V461" s="416"/>
      <c r="W461" s="416"/>
      <c r="X461" s="416"/>
      <c r="Y461" s="416"/>
      <c r="Z461" s="416"/>
      <c r="AA461" s="416"/>
      <c r="AB461" s="416"/>
    </row>
    <row r="462" spans="1:28" s="419" customFormat="1" x14ac:dyDescent="0.2">
      <c r="A462" s="500"/>
      <c r="J462" s="416"/>
      <c r="K462" s="416"/>
      <c r="L462" s="416"/>
      <c r="M462" s="416"/>
      <c r="N462" s="416"/>
      <c r="O462" s="416"/>
      <c r="P462" s="416"/>
      <c r="Q462" s="416"/>
      <c r="R462" s="416"/>
      <c r="S462" s="416"/>
      <c r="T462" s="416"/>
      <c r="U462" s="416"/>
      <c r="V462" s="416"/>
      <c r="W462" s="416"/>
      <c r="X462" s="416"/>
      <c r="Y462" s="416"/>
      <c r="Z462" s="416"/>
      <c r="AA462" s="416"/>
      <c r="AB462" s="416"/>
    </row>
    <row r="463" spans="1:28" s="419" customFormat="1" x14ac:dyDescent="0.2">
      <c r="A463" s="500"/>
      <c r="J463" s="416"/>
      <c r="K463" s="416"/>
      <c r="L463" s="416"/>
      <c r="M463" s="416"/>
      <c r="N463" s="416"/>
      <c r="O463" s="416"/>
      <c r="P463" s="416"/>
      <c r="Q463" s="416"/>
      <c r="R463" s="416"/>
      <c r="S463" s="416"/>
      <c r="T463" s="416"/>
      <c r="U463" s="416"/>
      <c r="V463" s="416"/>
      <c r="W463" s="416"/>
      <c r="X463" s="416"/>
      <c r="Y463" s="416"/>
      <c r="Z463" s="416"/>
      <c r="AA463" s="416"/>
      <c r="AB463" s="416"/>
    </row>
    <row r="464" spans="1:28" s="419" customFormat="1" x14ac:dyDescent="0.2">
      <c r="A464" s="500"/>
      <c r="J464" s="416"/>
      <c r="K464" s="416"/>
      <c r="L464" s="416"/>
      <c r="M464" s="416"/>
      <c r="N464" s="416"/>
      <c r="O464" s="416"/>
      <c r="P464" s="416"/>
      <c r="Q464" s="416"/>
      <c r="R464" s="416"/>
      <c r="S464" s="416"/>
      <c r="T464" s="416"/>
      <c r="U464" s="416"/>
      <c r="V464" s="416"/>
      <c r="W464" s="416"/>
      <c r="X464" s="416"/>
      <c r="Y464" s="416"/>
      <c r="Z464" s="416"/>
      <c r="AA464" s="416"/>
      <c r="AB464" s="416"/>
    </row>
    <row r="465" spans="1:28" s="419" customFormat="1" x14ac:dyDescent="0.2">
      <c r="A465" s="500"/>
      <c r="J465" s="416"/>
      <c r="K465" s="416"/>
      <c r="L465" s="416"/>
      <c r="M465" s="416"/>
      <c r="N465" s="416"/>
      <c r="O465" s="416"/>
      <c r="P465" s="416"/>
      <c r="Q465" s="416"/>
      <c r="R465" s="416"/>
      <c r="S465" s="416"/>
      <c r="T465" s="416"/>
      <c r="U465" s="416"/>
      <c r="V465" s="416"/>
      <c r="W465" s="416"/>
      <c r="X465" s="416"/>
      <c r="Y465" s="416"/>
      <c r="Z465" s="416"/>
      <c r="AA465" s="416"/>
      <c r="AB465" s="416"/>
    </row>
    <row r="466" spans="1:28" s="419" customFormat="1" x14ac:dyDescent="0.2">
      <c r="A466" s="500"/>
      <c r="J466" s="416"/>
      <c r="K466" s="416"/>
      <c r="L466" s="416"/>
      <c r="M466" s="416"/>
      <c r="N466" s="416"/>
      <c r="O466" s="416"/>
      <c r="P466" s="416"/>
      <c r="Q466" s="416"/>
      <c r="R466" s="416"/>
      <c r="S466" s="416"/>
      <c r="T466" s="416"/>
      <c r="U466" s="416"/>
      <c r="V466" s="416"/>
      <c r="W466" s="416"/>
      <c r="X466" s="416"/>
      <c r="Y466" s="416"/>
      <c r="Z466" s="416"/>
      <c r="AA466" s="416"/>
      <c r="AB466" s="416"/>
    </row>
    <row r="467" spans="1:28" s="419" customFormat="1" x14ac:dyDescent="0.2">
      <c r="A467" s="500"/>
      <c r="J467" s="416"/>
      <c r="K467" s="416"/>
      <c r="L467" s="416"/>
      <c r="M467" s="416"/>
      <c r="N467" s="416"/>
      <c r="O467" s="416"/>
      <c r="P467" s="416"/>
      <c r="Q467" s="416"/>
      <c r="R467" s="416"/>
      <c r="S467" s="416"/>
      <c r="T467" s="416"/>
      <c r="U467" s="416"/>
      <c r="V467" s="416"/>
      <c r="W467" s="416"/>
      <c r="X467" s="416"/>
      <c r="Y467" s="416"/>
      <c r="Z467" s="416"/>
      <c r="AA467" s="416"/>
      <c r="AB467" s="416"/>
    </row>
    <row r="468" spans="1:28" s="419" customFormat="1" x14ac:dyDescent="0.2">
      <c r="A468" s="500"/>
      <c r="J468" s="416"/>
      <c r="K468" s="416"/>
      <c r="L468" s="416"/>
      <c r="M468" s="416"/>
      <c r="N468" s="416"/>
      <c r="O468" s="416"/>
      <c r="P468" s="416"/>
      <c r="Q468" s="416"/>
      <c r="R468" s="416"/>
      <c r="S468" s="416"/>
      <c r="T468" s="416"/>
      <c r="U468" s="416"/>
      <c r="V468" s="416"/>
      <c r="W468" s="416"/>
      <c r="X468" s="416"/>
      <c r="Y468" s="416"/>
      <c r="Z468" s="416"/>
      <c r="AA468" s="416"/>
      <c r="AB468" s="416"/>
    </row>
    <row r="469" spans="1:28" s="419" customFormat="1" x14ac:dyDescent="0.2">
      <c r="A469" s="500"/>
      <c r="J469" s="416"/>
      <c r="K469" s="416"/>
      <c r="L469" s="416"/>
      <c r="M469" s="416"/>
      <c r="N469" s="416"/>
      <c r="O469" s="416"/>
      <c r="P469" s="416"/>
      <c r="Q469" s="416"/>
      <c r="R469" s="416"/>
      <c r="S469" s="416"/>
      <c r="T469" s="416"/>
      <c r="U469" s="416"/>
      <c r="V469" s="416"/>
      <c r="W469" s="416"/>
      <c r="X469" s="416"/>
      <c r="Y469" s="416"/>
      <c r="Z469" s="416"/>
      <c r="AA469" s="416"/>
      <c r="AB469" s="416"/>
    </row>
    <row r="470" spans="1:28" s="419" customFormat="1" x14ac:dyDescent="0.2">
      <c r="A470" s="500"/>
      <c r="J470" s="416"/>
      <c r="K470" s="416"/>
      <c r="L470" s="416"/>
      <c r="M470" s="416"/>
      <c r="N470" s="416"/>
      <c r="O470" s="416"/>
      <c r="P470" s="416"/>
      <c r="Q470" s="416"/>
      <c r="R470" s="416"/>
      <c r="S470" s="416"/>
      <c r="T470" s="416"/>
      <c r="U470" s="416"/>
      <c r="V470" s="416"/>
      <c r="W470" s="416"/>
      <c r="X470" s="416"/>
      <c r="Y470" s="416"/>
      <c r="Z470" s="416"/>
      <c r="AA470" s="416"/>
      <c r="AB470" s="416"/>
    </row>
    <row r="471" spans="1:28" s="419" customFormat="1" x14ac:dyDescent="0.2">
      <c r="A471" s="500"/>
      <c r="J471" s="416"/>
      <c r="K471" s="416"/>
      <c r="L471" s="416"/>
      <c r="M471" s="416"/>
      <c r="N471" s="416"/>
      <c r="O471" s="416"/>
      <c r="P471" s="416"/>
      <c r="Q471" s="416"/>
      <c r="R471" s="416"/>
      <c r="S471" s="416"/>
      <c r="T471" s="416"/>
      <c r="U471" s="416"/>
      <c r="V471" s="416"/>
      <c r="W471" s="416"/>
      <c r="X471" s="416"/>
      <c r="Y471" s="416"/>
      <c r="Z471" s="416"/>
      <c r="AA471" s="416"/>
      <c r="AB471" s="416"/>
    </row>
    <row r="472" spans="1:28" s="419" customFormat="1" x14ac:dyDescent="0.2">
      <c r="A472" s="500"/>
      <c r="J472" s="416"/>
      <c r="K472" s="416"/>
      <c r="L472" s="416"/>
      <c r="M472" s="416"/>
      <c r="N472" s="416"/>
      <c r="O472" s="416"/>
      <c r="P472" s="416"/>
      <c r="Q472" s="416"/>
      <c r="R472" s="416"/>
      <c r="S472" s="416"/>
      <c r="T472" s="416"/>
      <c r="U472" s="416"/>
      <c r="V472" s="416"/>
      <c r="W472" s="416"/>
      <c r="X472" s="416"/>
      <c r="Y472" s="416"/>
      <c r="Z472" s="416"/>
      <c r="AA472" s="416"/>
      <c r="AB472" s="416"/>
    </row>
    <row r="473" spans="1:28" s="419" customFormat="1" x14ac:dyDescent="0.2">
      <c r="A473" s="500"/>
      <c r="J473" s="416"/>
      <c r="K473" s="416"/>
      <c r="L473" s="416"/>
      <c r="M473" s="416"/>
      <c r="N473" s="416"/>
      <c r="O473" s="416"/>
      <c r="P473" s="416"/>
      <c r="Q473" s="416"/>
      <c r="R473" s="416"/>
      <c r="S473" s="416"/>
      <c r="T473" s="416"/>
      <c r="U473" s="416"/>
      <c r="V473" s="416"/>
      <c r="W473" s="416"/>
      <c r="X473" s="416"/>
      <c r="Y473" s="416"/>
      <c r="Z473" s="416"/>
      <c r="AA473" s="416"/>
      <c r="AB473" s="416"/>
    </row>
    <row r="474" spans="1:28" s="419" customFormat="1" x14ac:dyDescent="0.2">
      <c r="A474" s="500"/>
      <c r="J474" s="416"/>
      <c r="K474" s="416"/>
      <c r="L474" s="416"/>
      <c r="M474" s="416"/>
      <c r="N474" s="416"/>
      <c r="O474" s="416"/>
      <c r="P474" s="416"/>
      <c r="Q474" s="416"/>
      <c r="R474" s="416"/>
      <c r="S474" s="416"/>
      <c r="T474" s="416"/>
      <c r="U474" s="416"/>
      <c r="V474" s="416"/>
      <c r="W474" s="416"/>
      <c r="X474" s="416"/>
      <c r="Y474" s="416"/>
      <c r="Z474" s="416"/>
      <c r="AA474" s="416"/>
      <c r="AB474" s="416"/>
    </row>
    <row r="475" spans="1:28" s="419" customFormat="1" x14ac:dyDescent="0.2">
      <c r="A475" s="500"/>
      <c r="J475" s="416"/>
      <c r="K475" s="416"/>
      <c r="L475" s="416"/>
      <c r="M475" s="416"/>
      <c r="N475" s="416"/>
      <c r="O475" s="416"/>
      <c r="P475" s="416"/>
      <c r="Q475" s="416"/>
      <c r="R475" s="416"/>
      <c r="S475" s="416"/>
      <c r="T475" s="416"/>
      <c r="U475" s="416"/>
      <c r="V475" s="416"/>
      <c r="W475" s="416"/>
      <c r="X475" s="416"/>
      <c r="Y475" s="416"/>
      <c r="Z475" s="416"/>
      <c r="AA475" s="416"/>
      <c r="AB475" s="416"/>
    </row>
    <row r="476" spans="1:28" s="419" customFormat="1" x14ac:dyDescent="0.2">
      <c r="A476" s="500"/>
      <c r="J476" s="416"/>
      <c r="K476" s="416"/>
      <c r="L476" s="416"/>
      <c r="M476" s="416"/>
      <c r="N476" s="416"/>
      <c r="O476" s="416"/>
      <c r="P476" s="416"/>
      <c r="Q476" s="416"/>
      <c r="R476" s="416"/>
      <c r="S476" s="416"/>
      <c r="T476" s="416"/>
      <c r="U476" s="416"/>
      <c r="V476" s="416"/>
      <c r="W476" s="416"/>
      <c r="X476" s="416"/>
      <c r="Y476" s="416"/>
      <c r="Z476" s="416"/>
      <c r="AA476" s="416"/>
      <c r="AB476" s="416"/>
    </row>
    <row r="477" spans="1:28" s="419" customFormat="1" x14ac:dyDescent="0.2">
      <c r="A477" s="500"/>
      <c r="J477" s="416"/>
      <c r="K477" s="416"/>
      <c r="L477" s="416"/>
      <c r="M477" s="416"/>
      <c r="N477" s="416"/>
      <c r="O477" s="416"/>
      <c r="P477" s="416"/>
      <c r="Q477" s="416"/>
      <c r="R477" s="416"/>
      <c r="S477" s="416"/>
      <c r="T477" s="416"/>
      <c r="U477" s="416"/>
      <c r="V477" s="416"/>
      <c r="W477" s="416"/>
      <c r="X477" s="416"/>
      <c r="Y477" s="416"/>
      <c r="Z477" s="416"/>
      <c r="AA477" s="416"/>
      <c r="AB477" s="416"/>
    </row>
    <row r="478" spans="1:28" s="419" customFormat="1" x14ac:dyDescent="0.2">
      <c r="A478" s="500"/>
      <c r="J478" s="416"/>
      <c r="K478" s="416"/>
      <c r="L478" s="416"/>
      <c r="M478" s="416"/>
      <c r="N478" s="416"/>
      <c r="O478" s="416"/>
      <c r="P478" s="416"/>
      <c r="Q478" s="416"/>
      <c r="R478" s="416"/>
      <c r="S478" s="416"/>
      <c r="T478" s="416"/>
      <c r="U478" s="416"/>
      <c r="V478" s="416"/>
      <c r="W478" s="416"/>
      <c r="X478" s="416"/>
      <c r="Y478" s="416"/>
      <c r="Z478" s="416"/>
      <c r="AA478" s="416"/>
      <c r="AB478" s="416"/>
    </row>
    <row r="479" spans="1:28" s="419" customFormat="1" x14ac:dyDescent="0.2">
      <c r="A479" s="500"/>
      <c r="J479" s="416"/>
      <c r="K479" s="416"/>
      <c r="L479" s="416"/>
      <c r="M479" s="416"/>
      <c r="N479" s="416"/>
      <c r="O479" s="416"/>
      <c r="P479" s="416"/>
      <c r="Q479" s="416"/>
      <c r="R479" s="416"/>
      <c r="S479" s="416"/>
      <c r="T479" s="416"/>
      <c r="U479" s="416"/>
      <c r="V479" s="416"/>
      <c r="W479" s="416"/>
      <c r="X479" s="416"/>
      <c r="Y479" s="416"/>
      <c r="Z479" s="416"/>
      <c r="AA479" s="416"/>
      <c r="AB479" s="416"/>
    </row>
    <row r="480" spans="1:28" s="419" customFormat="1" x14ac:dyDescent="0.2">
      <c r="A480" s="500"/>
      <c r="J480" s="416"/>
      <c r="K480" s="416"/>
      <c r="L480" s="416"/>
      <c r="M480" s="416"/>
      <c r="N480" s="416"/>
      <c r="O480" s="416"/>
      <c r="P480" s="416"/>
      <c r="Q480" s="416"/>
      <c r="R480" s="416"/>
      <c r="S480" s="416"/>
      <c r="T480" s="416"/>
      <c r="U480" s="416"/>
      <c r="V480" s="416"/>
      <c r="W480" s="416"/>
      <c r="X480" s="416"/>
      <c r="Y480" s="416"/>
      <c r="Z480" s="416"/>
      <c r="AA480" s="416"/>
      <c r="AB480" s="416"/>
    </row>
    <row r="481" spans="1:28" s="419" customFormat="1" x14ac:dyDescent="0.2">
      <c r="A481" s="500"/>
      <c r="J481" s="416"/>
      <c r="K481" s="416"/>
      <c r="L481" s="416"/>
      <c r="M481" s="416"/>
      <c r="N481" s="416"/>
      <c r="O481" s="416"/>
      <c r="P481" s="416"/>
      <c r="Q481" s="416"/>
      <c r="R481" s="416"/>
      <c r="S481" s="416"/>
      <c r="T481" s="416"/>
      <c r="U481" s="416"/>
      <c r="V481" s="416"/>
      <c r="W481" s="416"/>
      <c r="X481" s="416"/>
      <c r="Y481" s="416"/>
      <c r="Z481" s="416"/>
      <c r="AA481" s="416"/>
      <c r="AB481" s="416"/>
    </row>
    <row r="482" spans="1:28" s="419" customFormat="1" x14ac:dyDescent="0.2">
      <c r="A482" s="500"/>
      <c r="J482" s="416"/>
      <c r="K482" s="416"/>
      <c r="L482" s="416"/>
      <c r="M482" s="416"/>
      <c r="N482" s="416"/>
      <c r="O482" s="416"/>
      <c r="P482" s="416"/>
      <c r="Q482" s="416"/>
      <c r="R482" s="416"/>
      <c r="S482" s="416"/>
      <c r="T482" s="416"/>
      <c r="U482" s="416"/>
      <c r="V482" s="416"/>
      <c r="W482" s="416"/>
      <c r="X482" s="416"/>
      <c r="Y482" s="416"/>
      <c r="Z482" s="416"/>
      <c r="AA482" s="416"/>
      <c r="AB482" s="416"/>
    </row>
    <row r="483" spans="1:28" s="419" customFormat="1" x14ac:dyDescent="0.2">
      <c r="A483" s="500"/>
      <c r="J483" s="416"/>
      <c r="K483" s="416"/>
      <c r="L483" s="416"/>
      <c r="M483" s="416"/>
      <c r="N483" s="416"/>
      <c r="O483" s="416"/>
      <c r="P483" s="416"/>
      <c r="Q483" s="416"/>
      <c r="R483" s="416"/>
      <c r="S483" s="416"/>
      <c r="T483" s="416"/>
      <c r="U483" s="416"/>
      <c r="V483" s="416"/>
      <c r="W483" s="416"/>
      <c r="X483" s="416"/>
      <c r="Y483" s="416"/>
      <c r="Z483" s="416"/>
      <c r="AA483" s="416"/>
      <c r="AB483" s="416"/>
    </row>
    <row r="484" spans="1:28" s="419" customFormat="1" x14ac:dyDescent="0.2">
      <c r="A484" s="500"/>
      <c r="J484" s="416"/>
      <c r="K484" s="416"/>
      <c r="L484" s="416"/>
      <c r="M484" s="416"/>
      <c r="N484" s="416"/>
      <c r="O484" s="416"/>
      <c r="P484" s="416"/>
      <c r="Q484" s="416"/>
      <c r="R484" s="416"/>
      <c r="S484" s="416"/>
      <c r="T484" s="416"/>
      <c r="U484" s="416"/>
      <c r="V484" s="416"/>
      <c r="W484" s="416"/>
      <c r="X484" s="416"/>
      <c r="Y484" s="416"/>
      <c r="Z484" s="416"/>
      <c r="AA484" s="416"/>
      <c r="AB484" s="416"/>
    </row>
    <row r="485" spans="1:28" s="419" customFormat="1" x14ac:dyDescent="0.2">
      <c r="A485" s="500"/>
      <c r="J485" s="416"/>
      <c r="K485" s="416"/>
      <c r="L485" s="416"/>
      <c r="M485" s="416"/>
      <c r="N485" s="416"/>
      <c r="O485" s="416"/>
      <c r="P485" s="416"/>
      <c r="Q485" s="416"/>
      <c r="R485" s="416"/>
      <c r="S485" s="416"/>
      <c r="T485" s="416"/>
      <c r="U485" s="416"/>
      <c r="V485" s="416"/>
      <c r="W485" s="416"/>
      <c r="X485" s="416"/>
      <c r="Y485" s="416"/>
      <c r="Z485" s="416"/>
      <c r="AA485" s="416"/>
      <c r="AB485" s="416"/>
    </row>
    <row r="486" spans="1:28" s="419" customFormat="1" x14ac:dyDescent="0.2">
      <c r="A486" s="500"/>
      <c r="J486" s="416"/>
      <c r="K486" s="416"/>
      <c r="L486" s="416"/>
      <c r="M486" s="416"/>
      <c r="N486" s="416"/>
      <c r="O486" s="416"/>
      <c r="P486" s="416"/>
      <c r="Q486" s="416"/>
      <c r="R486" s="416"/>
      <c r="S486" s="416"/>
      <c r="T486" s="416"/>
      <c r="U486" s="416"/>
      <c r="V486" s="416"/>
      <c r="W486" s="416"/>
      <c r="X486" s="416"/>
      <c r="Y486" s="416"/>
      <c r="Z486" s="416"/>
      <c r="AA486" s="416"/>
      <c r="AB486" s="416"/>
    </row>
    <row r="487" spans="1:28" s="419" customFormat="1" x14ac:dyDescent="0.2">
      <c r="A487" s="500"/>
      <c r="J487" s="416"/>
      <c r="K487" s="416"/>
      <c r="L487" s="416"/>
      <c r="M487" s="416"/>
      <c r="N487" s="416"/>
      <c r="O487" s="416"/>
      <c r="P487" s="416"/>
      <c r="Q487" s="416"/>
      <c r="R487" s="416"/>
      <c r="S487" s="416"/>
      <c r="T487" s="416"/>
      <c r="U487" s="416"/>
      <c r="V487" s="416"/>
      <c r="W487" s="416"/>
      <c r="X487" s="416"/>
      <c r="Y487" s="416"/>
      <c r="Z487" s="416"/>
      <c r="AA487" s="416"/>
      <c r="AB487" s="416"/>
    </row>
    <row r="488" spans="1:28" s="419" customFormat="1" x14ac:dyDescent="0.2">
      <c r="A488" s="500"/>
      <c r="J488" s="416"/>
      <c r="K488" s="416"/>
      <c r="L488" s="416"/>
      <c r="M488" s="416"/>
      <c r="N488" s="416"/>
      <c r="O488" s="416"/>
      <c r="P488" s="416"/>
      <c r="Q488" s="416"/>
      <c r="R488" s="416"/>
      <c r="S488" s="416"/>
      <c r="T488" s="416"/>
      <c r="U488" s="416"/>
      <c r="V488" s="416"/>
      <c r="W488" s="416"/>
      <c r="X488" s="416"/>
      <c r="Y488" s="416"/>
      <c r="Z488" s="416"/>
      <c r="AA488" s="416"/>
      <c r="AB488" s="416"/>
    </row>
    <row r="489" spans="1:28" s="419" customFormat="1" x14ac:dyDescent="0.2">
      <c r="A489" s="500"/>
      <c r="J489" s="416"/>
      <c r="K489" s="416"/>
      <c r="L489" s="416"/>
      <c r="M489" s="416"/>
      <c r="N489" s="416"/>
      <c r="O489" s="416"/>
      <c r="P489" s="416"/>
      <c r="Q489" s="416"/>
      <c r="R489" s="416"/>
      <c r="S489" s="416"/>
      <c r="T489" s="416"/>
      <c r="U489" s="416"/>
      <c r="V489" s="416"/>
      <c r="W489" s="416"/>
      <c r="X489" s="416"/>
      <c r="Y489" s="416"/>
      <c r="Z489" s="416"/>
      <c r="AA489" s="416"/>
      <c r="AB489" s="416"/>
    </row>
    <row r="490" spans="1:28" s="419" customFormat="1" x14ac:dyDescent="0.2">
      <c r="A490" s="500"/>
      <c r="J490" s="416"/>
      <c r="K490" s="416"/>
      <c r="L490" s="416"/>
      <c r="M490" s="416"/>
      <c r="N490" s="416"/>
      <c r="O490" s="416"/>
      <c r="P490" s="416"/>
      <c r="Q490" s="416"/>
      <c r="R490" s="416"/>
      <c r="S490" s="416"/>
      <c r="T490" s="416"/>
      <c r="U490" s="416"/>
      <c r="V490" s="416"/>
      <c r="W490" s="416"/>
      <c r="X490" s="416"/>
      <c r="Y490" s="416"/>
      <c r="Z490" s="416"/>
      <c r="AA490" s="416"/>
      <c r="AB490" s="416"/>
    </row>
    <row r="491" spans="1:28" s="419" customFormat="1" x14ac:dyDescent="0.2">
      <c r="A491" s="500"/>
      <c r="J491" s="416"/>
      <c r="K491" s="416"/>
      <c r="L491" s="416"/>
      <c r="M491" s="416"/>
      <c r="N491" s="416"/>
      <c r="O491" s="416"/>
      <c r="P491" s="416"/>
      <c r="Q491" s="416"/>
      <c r="R491" s="416"/>
      <c r="S491" s="416"/>
      <c r="T491" s="416"/>
      <c r="U491" s="416"/>
      <c r="V491" s="416"/>
      <c r="W491" s="416"/>
      <c r="X491" s="416"/>
      <c r="Y491" s="416"/>
      <c r="Z491" s="416"/>
      <c r="AA491" s="416"/>
      <c r="AB491" s="416"/>
    </row>
    <row r="492" spans="1:28" s="419" customFormat="1" x14ac:dyDescent="0.2">
      <c r="A492" s="500"/>
      <c r="J492" s="416"/>
      <c r="K492" s="416"/>
      <c r="L492" s="416"/>
      <c r="M492" s="416"/>
      <c r="N492" s="416"/>
      <c r="O492" s="416"/>
      <c r="P492" s="416"/>
      <c r="Q492" s="416"/>
      <c r="R492" s="416"/>
      <c r="S492" s="416"/>
      <c r="T492" s="416"/>
      <c r="U492" s="416"/>
      <c r="V492" s="416"/>
      <c r="W492" s="416"/>
      <c r="X492" s="416"/>
      <c r="Y492" s="416"/>
      <c r="Z492" s="416"/>
      <c r="AA492" s="416"/>
      <c r="AB492" s="416"/>
    </row>
    <row r="493" spans="1:28" s="419" customFormat="1" x14ac:dyDescent="0.2">
      <c r="A493" s="500"/>
      <c r="J493" s="416"/>
      <c r="K493" s="416"/>
      <c r="L493" s="416"/>
      <c r="M493" s="416"/>
      <c r="N493" s="416"/>
      <c r="O493" s="416"/>
      <c r="P493" s="416"/>
      <c r="Q493" s="416"/>
      <c r="R493" s="416"/>
      <c r="S493" s="416"/>
      <c r="T493" s="416"/>
      <c r="U493" s="416"/>
      <c r="V493" s="416"/>
      <c r="W493" s="416"/>
      <c r="X493" s="416"/>
      <c r="Y493" s="416"/>
      <c r="Z493" s="416"/>
      <c r="AA493" s="416"/>
      <c r="AB493" s="416"/>
    </row>
    <row r="494" spans="1:28" s="419" customFormat="1" x14ac:dyDescent="0.2">
      <c r="A494" s="500"/>
      <c r="J494" s="416"/>
      <c r="K494" s="416"/>
      <c r="L494" s="416"/>
      <c r="M494" s="416"/>
      <c r="N494" s="416"/>
      <c r="O494" s="416"/>
      <c r="P494" s="416"/>
      <c r="Q494" s="416"/>
      <c r="R494" s="416"/>
      <c r="S494" s="416"/>
      <c r="T494" s="416"/>
      <c r="U494" s="416"/>
      <c r="V494" s="416"/>
      <c r="W494" s="416"/>
      <c r="X494" s="416"/>
      <c r="Y494" s="416"/>
      <c r="Z494" s="416"/>
      <c r="AA494" s="416"/>
      <c r="AB494" s="416"/>
    </row>
    <row r="495" spans="1:28" s="419" customFormat="1" x14ac:dyDescent="0.2">
      <c r="A495" s="500"/>
      <c r="J495" s="416"/>
      <c r="K495" s="416"/>
      <c r="L495" s="416"/>
      <c r="M495" s="416"/>
      <c r="N495" s="416"/>
      <c r="O495" s="416"/>
      <c r="P495" s="416"/>
      <c r="Q495" s="416"/>
      <c r="R495" s="416"/>
      <c r="S495" s="416"/>
      <c r="T495" s="416"/>
      <c r="U495" s="416"/>
      <c r="V495" s="416"/>
      <c r="W495" s="416"/>
      <c r="X495" s="416"/>
      <c r="Y495" s="416"/>
      <c r="Z495" s="416"/>
      <c r="AA495" s="416"/>
      <c r="AB495" s="416"/>
    </row>
    <row r="496" spans="1:28" s="419" customFormat="1" x14ac:dyDescent="0.2">
      <c r="A496" s="500"/>
      <c r="J496" s="416"/>
      <c r="K496" s="416"/>
      <c r="L496" s="416"/>
      <c r="M496" s="416"/>
      <c r="N496" s="416"/>
      <c r="O496" s="416"/>
      <c r="P496" s="416"/>
      <c r="Q496" s="416"/>
      <c r="R496" s="416"/>
      <c r="S496" s="416"/>
      <c r="T496" s="416"/>
      <c r="U496" s="416"/>
      <c r="V496" s="416"/>
      <c r="W496" s="416"/>
      <c r="X496" s="416"/>
      <c r="Y496" s="416"/>
      <c r="Z496" s="416"/>
      <c r="AA496" s="416"/>
      <c r="AB496" s="416"/>
    </row>
    <row r="497" spans="1:28" s="419" customFormat="1" x14ac:dyDescent="0.2">
      <c r="A497" s="500"/>
      <c r="J497" s="416"/>
      <c r="K497" s="416"/>
      <c r="L497" s="416"/>
      <c r="M497" s="416"/>
      <c r="N497" s="416"/>
      <c r="O497" s="416"/>
      <c r="P497" s="416"/>
      <c r="Q497" s="416"/>
      <c r="R497" s="416"/>
      <c r="S497" s="416"/>
      <c r="T497" s="416"/>
      <c r="U497" s="416"/>
      <c r="V497" s="416"/>
      <c r="W497" s="416"/>
      <c r="X497" s="416"/>
      <c r="Y497" s="416"/>
      <c r="Z497" s="416"/>
      <c r="AA497" s="416"/>
      <c r="AB497" s="416"/>
    </row>
    <row r="498" spans="1:28" s="419" customFormat="1" x14ac:dyDescent="0.2">
      <c r="A498" s="500"/>
      <c r="J498" s="416"/>
      <c r="K498" s="416"/>
      <c r="L498" s="416"/>
      <c r="M498" s="416"/>
      <c r="N498" s="416"/>
      <c r="O498" s="416"/>
      <c r="P498" s="416"/>
      <c r="Q498" s="416"/>
      <c r="R498" s="416"/>
      <c r="S498" s="416"/>
      <c r="T498" s="416"/>
      <c r="U498" s="416"/>
      <c r="V498" s="416"/>
      <c r="W498" s="416"/>
      <c r="X498" s="416"/>
      <c r="Y498" s="416"/>
      <c r="Z498" s="416"/>
      <c r="AA498" s="416"/>
      <c r="AB498" s="416"/>
    </row>
    <row r="499" spans="1:28" s="419" customFormat="1" x14ac:dyDescent="0.2">
      <c r="A499" s="500"/>
      <c r="J499" s="416"/>
      <c r="K499" s="416"/>
      <c r="L499" s="416"/>
      <c r="M499" s="416"/>
      <c r="N499" s="416"/>
      <c r="O499" s="416"/>
      <c r="P499" s="416"/>
      <c r="Q499" s="416"/>
      <c r="R499" s="416"/>
      <c r="S499" s="416"/>
      <c r="T499" s="416"/>
      <c r="U499" s="416"/>
      <c r="V499" s="416"/>
      <c r="W499" s="416"/>
      <c r="X499" s="416"/>
      <c r="Y499" s="416"/>
      <c r="Z499" s="416"/>
      <c r="AA499" s="416"/>
      <c r="AB499" s="416"/>
    </row>
    <row r="500" spans="1:28" s="419" customFormat="1" x14ac:dyDescent="0.2">
      <c r="A500" s="500"/>
      <c r="J500" s="416"/>
      <c r="K500" s="416"/>
      <c r="L500" s="416"/>
      <c r="M500" s="416"/>
      <c r="N500" s="416"/>
      <c r="O500" s="416"/>
      <c r="P500" s="416"/>
      <c r="Q500" s="416"/>
      <c r="R500" s="416"/>
      <c r="S500" s="416"/>
      <c r="T500" s="416"/>
      <c r="U500" s="416"/>
      <c r="V500" s="416"/>
      <c r="W500" s="416"/>
      <c r="X500" s="416"/>
      <c r="Y500" s="416"/>
      <c r="Z500" s="416"/>
      <c r="AA500" s="416"/>
      <c r="AB500" s="416"/>
    </row>
    <row r="501" spans="1:28" s="419" customFormat="1" x14ac:dyDescent="0.2">
      <c r="A501" s="500"/>
      <c r="J501" s="416"/>
      <c r="K501" s="416"/>
      <c r="L501" s="416"/>
      <c r="M501" s="416"/>
      <c r="N501" s="416"/>
      <c r="O501" s="416"/>
      <c r="P501" s="416"/>
      <c r="Q501" s="416"/>
      <c r="R501" s="416"/>
      <c r="S501" s="416"/>
      <c r="T501" s="416"/>
      <c r="U501" s="416"/>
      <c r="V501" s="416"/>
      <c r="W501" s="416"/>
      <c r="X501" s="416"/>
      <c r="Y501" s="416"/>
      <c r="Z501" s="416"/>
      <c r="AA501" s="416"/>
      <c r="AB501" s="416"/>
    </row>
    <row r="502" spans="1:28" s="419" customFormat="1" x14ac:dyDescent="0.2">
      <c r="A502" s="500"/>
      <c r="J502" s="416"/>
      <c r="K502" s="416"/>
      <c r="L502" s="416"/>
      <c r="M502" s="416"/>
      <c r="N502" s="416"/>
      <c r="O502" s="416"/>
      <c r="P502" s="416"/>
      <c r="Q502" s="416"/>
      <c r="R502" s="416"/>
      <c r="S502" s="416"/>
      <c r="T502" s="416"/>
      <c r="U502" s="416"/>
      <c r="V502" s="416"/>
      <c r="W502" s="416"/>
      <c r="X502" s="416"/>
      <c r="Y502" s="416"/>
      <c r="Z502" s="416"/>
      <c r="AA502" s="416"/>
      <c r="AB502" s="416"/>
    </row>
    <row r="503" spans="1:28" s="419" customFormat="1" x14ac:dyDescent="0.2">
      <c r="A503" s="500"/>
      <c r="J503" s="416"/>
      <c r="K503" s="416"/>
      <c r="L503" s="416"/>
      <c r="M503" s="416"/>
      <c r="N503" s="416"/>
      <c r="O503" s="416"/>
      <c r="P503" s="416"/>
      <c r="Q503" s="416"/>
      <c r="R503" s="416"/>
      <c r="S503" s="416"/>
      <c r="T503" s="416"/>
      <c r="U503" s="416"/>
      <c r="V503" s="416"/>
      <c r="W503" s="416"/>
      <c r="X503" s="416"/>
      <c r="Y503" s="416"/>
      <c r="Z503" s="416"/>
      <c r="AA503" s="416"/>
      <c r="AB503" s="416"/>
    </row>
    <row r="504" spans="1:28" s="419" customFormat="1" x14ac:dyDescent="0.2">
      <c r="A504" s="500"/>
      <c r="J504" s="416"/>
      <c r="K504" s="416"/>
      <c r="L504" s="416"/>
      <c r="M504" s="416"/>
      <c r="N504" s="416"/>
      <c r="O504" s="416"/>
      <c r="P504" s="416"/>
      <c r="Q504" s="416"/>
      <c r="R504" s="416"/>
      <c r="S504" s="416"/>
      <c r="T504" s="416"/>
      <c r="U504" s="416"/>
      <c r="V504" s="416"/>
      <c r="W504" s="416"/>
      <c r="X504" s="416"/>
      <c r="Y504" s="416"/>
      <c r="Z504" s="416"/>
      <c r="AA504" s="416"/>
      <c r="AB504" s="416"/>
    </row>
    <row r="505" spans="1:28" s="419" customFormat="1" x14ac:dyDescent="0.2">
      <c r="A505" s="500"/>
      <c r="J505" s="416"/>
      <c r="K505" s="416"/>
      <c r="L505" s="416"/>
      <c r="M505" s="416"/>
      <c r="N505" s="416"/>
      <c r="O505" s="416"/>
      <c r="P505" s="416"/>
      <c r="Q505" s="416"/>
      <c r="R505" s="416"/>
      <c r="S505" s="416"/>
      <c r="T505" s="416"/>
      <c r="U505" s="416"/>
      <c r="V505" s="416"/>
      <c r="W505" s="416"/>
      <c r="X505" s="416"/>
      <c r="Y505" s="416"/>
      <c r="Z505" s="416"/>
      <c r="AA505" s="416"/>
      <c r="AB505" s="416"/>
    </row>
    <row r="506" spans="1:28" s="419" customFormat="1" x14ac:dyDescent="0.2">
      <c r="A506" s="500"/>
      <c r="J506" s="416"/>
      <c r="K506" s="416"/>
      <c r="L506" s="416"/>
      <c r="M506" s="416"/>
      <c r="N506" s="416"/>
      <c r="O506" s="416"/>
      <c r="P506" s="416"/>
      <c r="Q506" s="416"/>
      <c r="R506" s="416"/>
      <c r="S506" s="416"/>
      <c r="T506" s="416"/>
      <c r="U506" s="416"/>
      <c r="V506" s="416"/>
      <c r="W506" s="416"/>
      <c r="X506" s="416"/>
      <c r="Y506" s="416"/>
      <c r="Z506" s="416"/>
      <c r="AA506" s="416"/>
      <c r="AB506" s="416"/>
    </row>
    <row r="507" spans="1:28" s="419" customFormat="1" x14ac:dyDescent="0.2">
      <c r="A507" s="500"/>
      <c r="J507" s="416"/>
      <c r="K507" s="416"/>
      <c r="L507" s="416"/>
      <c r="M507" s="416"/>
      <c r="N507" s="416"/>
      <c r="O507" s="416"/>
      <c r="P507" s="416"/>
      <c r="Q507" s="416"/>
      <c r="R507" s="416"/>
      <c r="S507" s="416"/>
      <c r="T507" s="416"/>
      <c r="U507" s="416"/>
      <c r="V507" s="416"/>
      <c r="W507" s="416"/>
      <c r="X507" s="416"/>
      <c r="Y507" s="416"/>
      <c r="Z507" s="416"/>
      <c r="AA507" s="416"/>
      <c r="AB507" s="416"/>
    </row>
    <row r="508" spans="1:28" s="419" customFormat="1" x14ac:dyDescent="0.2">
      <c r="A508" s="500"/>
      <c r="J508" s="416"/>
      <c r="K508" s="416"/>
      <c r="L508" s="416"/>
      <c r="M508" s="416"/>
      <c r="N508" s="416"/>
      <c r="O508" s="416"/>
      <c r="P508" s="416"/>
      <c r="Q508" s="416"/>
      <c r="R508" s="416"/>
      <c r="S508" s="416"/>
      <c r="T508" s="416"/>
      <c r="U508" s="416"/>
      <c r="V508" s="416"/>
      <c r="W508" s="416"/>
      <c r="X508" s="416"/>
      <c r="Y508" s="416"/>
      <c r="Z508" s="416"/>
      <c r="AA508" s="416"/>
      <c r="AB508" s="416"/>
    </row>
    <row r="509" spans="1:28" s="419" customFormat="1" x14ac:dyDescent="0.2">
      <c r="A509" s="500"/>
      <c r="J509" s="416"/>
      <c r="K509" s="416"/>
      <c r="L509" s="416"/>
      <c r="M509" s="416"/>
      <c r="N509" s="416"/>
      <c r="O509" s="416"/>
      <c r="P509" s="416"/>
      <c r="Q509" s="416"/>
      <c r="R509" s="416"/>
      <c r="S509" s="416"/>
      <c r="T509" s="416"/>
      <c r="U509" s="416"/>
      <c r="V509" s="416"/>
      <c r="W509" s="416"/>
      <c r="X509" s="416"/>
      <c r="Y509" s="416"/>
      <c r="Z509" s="416"/>
      <c r="AA509" s="416"/>
      <c r="AB509" s="416"/>
    </row>
    <row r="510" spans="1:28" s="419" customFormat="1" x14ac:dyDescent="0.2">
      <c r="A510" s="500"/>
      <c r="J510" s="416"/>
      <c r="K510" s="416"/>
      <c r="L510" s="416"/>
      <c r="M510" s="416"/>
      <c r="N510" s="416"/>
      <c r="O510" s="416"/>
      <c r="P510" s="416"/>
      <c r="Q510" s="416"/>
      <c r="R510" s="416"/>
      <c r="S510" s="416"/>
      <c r="T510" s="416"/>
      <c r="U510" s="416"/>
      <c r="V510" s="416"/>
      <c r="W510" s="416"/>
      <c r="X510" s="416"/>
      <c r="Y510" s="416"/>
      <c r="Z510" s="416"/>
      <c r="AA510" s="416"/>
      <c r="AB510" s="416"/>
    </row>
    <row r="511" spans="1:28" s="419" customFormat="1" x14ac:dyDescent="0.2">
      <c r="A511" s="500"/>
      <c r="J511" s="416"/>
      <c r="K511" s="416"/>
      <c r="L511" s="416"/>
      <c r="M511" s="416"/>
      <c r="N511" s="416"/>
      <c r="O511" s="416"/>
      <c r="P511" s="416"/>
      <c r="Q511" s="416"/>
      <c r="R511" s="416"/>
      <c r="S511" s="416"/>
      <c r="T511" s="416"/>
      <c r="U511" s="416"/>
      <c r="V511" s="416"/>
      <c r="W511" s="416"/>
      <c r="X511" s="416"/>
      <c r="Y511" s="416"/>
      <c r="Z511" s="416"/>
      <c r="AA511" s="416"/>
      <c r="AB511" s="416"/>
    </row>
    <row r="512" spans="1:28" s="419" customFormat="1" x14ac:dyDescent="0.2">
      <c r="A512" s="500"/>
      <c r="J512" s="416"/>
      <c r="K512" s="416"/>
      <c r="L512" s="416"/>
      <c r="M512" s="416"/>
      <c r="N512" s="416"/>
      <c r="O512" s="416"/>
      <c r="P512" s="416"/>
      <c r="Q512" s="416"/>
      <c r="R512" s="416"/>
      <c r="S512" s="416"/>
      <c r="T512" s="416"/>
      <c r="U512" s="416"/>
      <c r="V512" s="416"/>
      <c r="W512" s="416"/>
      <c r="X512" s="416"/>
      <c r="Y512" s="416"/>
      <c r="Z512" s="416"/>
      <c r="AA512" s="416"/>
      <c r="AB512" s="416"/>
    </row>
    <row r="513" spans="1:28" s="419" customFormat="1" x14ac:dyDescent="0.2">
      <c r="A513" s="500"/>
      <c r="J513" s="416"/>
      <c r="K513" s="416"/>
      <c r="L513" s="416"/>
      <c r="M513" s="416"/>
      <c r="N513" s="416"/>
      <c r="O513" s="416"/>
      <c r="P513" s="416"/>
      <c r="Q513" s="416"/>
      <c r="R513" s="416"/>
      <c r="S513" s="416"/>
      <c r="T513" s="416"/>
      <c r="U513" s="416"/>
      <c r="V513" s="416"/>
      <c r="W513" s="416"/>
      <c r="X513" s="416"/>
      <c r="Y513" s="416"/>
      <c r="Z513" s="416"/>
      <c r="AA513" s="416"/>
      <c r="AB513" s="416"/>
    </row>
    <row r="514" spans="1:28" s="419" customFormat="1" x14ac:dyDescent="0.2">
      <c r="A514" s="500"/>
      <c r="J514" s="416"/>
      <c r="K514" s="416"/>
      <c r="L514" s="416"/>
      <c r="M514" s="416"/>
      <c r="N514" s="416"/>
      <c r="O514" s="416"/>
      <c r="P514" s="416"/>
      <c r="Q514" s="416"/>
      <c r="R514" s="416"/>
      <c r="S514" s="416"/>
      <c r="T514" s="416"/>
      <c r="U514" s="416"/>
      <c r="V514" s="416"/>
      <c r="W514" s="416"/>
      <c r="X514" s="416"/>
      <c r="Y514" s="416"/>
      <c r="Z514" s="416"/>
      <c r="AA514" s="416"/>
      <c r="AB514" s="416"/>
    </row>
    <row r="515" spans="1:28" s="419" customFormat="1" x14ac:dyDescent="0.2">
      <c r="A515" s="500"/>
      <c r="J515" s="416"/>
      <c r="K515" s="416"/>
      <c r="L515" s="416"/>
      <c r="M515" s="416"/>
      <c r="N515" s="416"/>
      <c r="O515" s="416"/>
      <c r="P515" s="416"/>
      <c r="Q515" s="416"/>
      <c r="R515" s="416"/>
      <c r="S515" s="416"/>
      <c r="T515" s="416"/>
      <c r="U515" s="416"/>
      <c r="V515" s="416"/>
      <c r="W515" s="416"/>
      <c r="X515" s="416"/>
      <c r="Y515" s="416"/>
      <c r="Z515" s="416"/>
      <c r="AA515" s="416"/>
      <c r="AB515" s="416"/>
    </row>
    <row r="516" spans="1:28" s="419" customFormat="1" x14ac:dyDescent="0.2">
      <c r="A516" s="500"/>
      <c r="J516" s="416"/>
      <c r="K516" s="416"/>
      <c r="L516" s="416"/>
      <c r="M516" s="416"/>
      <c r="N516" s="416"/>
      <c r="O516" s="416"/>
      <c r="P516" s="416"/>
      <c r="Q516" s="416"/>
      <c r="R516" s="416"/>
      <c r="S516" s="416"/>
      <c r="T516" s="416"/>
      <c r="U516" s="416"/>
      <c r="V516" s="416"/>
      <c r="W516" s="416"/>
      <c r="X516" s="416"/>
      <c r="Y516" s="416"/>
      <c r="Z516" s="416"/>
      <c r="AA516" s="416"/>
      <c r="AB516" s="416"/>
    </row>
    <row r="517" spans="1:28" s="419" customFormat="1" x14ac:dyDescent="0.2">
      <c r="A517" s="500"/>
      <c r="J517" s="416"/>
      <c r="K517" s="416"/>
      <c r="L517" s="416"/>
      <c r="M517" s="416"/>
      <c r="N517" s="416"/>
      <c r="O517" s="416"/>
      <c r="P517" s="416"/>
      <c r="Q517" s="416"/>
      <c r="R517" s="416"/>
      <c r="S517" s="416"/>
      <c r="T517" s="416"/>
      <c r="U517" s="416"/>
      <c r="V517" s="416"/>
      <c r="W517" s="416"/>
      <c r="X517" s="416"/>
      <c r="Y517" s="416"/>
      <c r="Z517" s="416"/>
      <c r="AA517" s="416"/>
      <c r="AB517" s="416"/>
    </row>
    <row r="518" spans="1:28" s="419" customFormat="1" x14ac:dyDescent="0.2">
      <c r="A518" s="500"/>
      <c r="J518" s="416"/>
      <c r="K518" s="416"/>
      <c r="L518" s="416"/>
      <c r="M518" s="416"/>
      <c r="N518" s="416"/>
      <c r="O518" s="416"/>
      <c r="P518" s="416"/>
      <c r="Q518" s="416"/>
      <c r="R518" s="416"/>
      <c r="S518" s="416"/>
      <c r="T518" s="416"/>
      <c r="U518" s="416"/>
      <c r="V518" s="416"/>
      <c r="W518" s="416"/>
      <c r="X518" s="416"/>
      <c r="Y518" s="416"/>
      <c r="Z518" s="416"/>
      <c r="AA518" s="416"/>
      <c r="AB518" s="416"/>
    </row>
    <row r="519" spans="1:28" s="419" customFormat="1" x14ac:dyDescent="0.2">
      <c r="A519" s="500"/>
      <c r="J519" s="416"/>
      <c r="K519" s="416"/>
      <c r="L519" s="416"/>
      <c r="M519" s="416"/>
      <c r="N519" s="416"/>
      <c r="O519" s="416"/>
      <c r="P519" s="416"/>
      <c r="Q519" s="416"/>
      <c r="R519" s="416"/>
      <c r="S519" s="416"/>
      <c r="T519" s="416"/>
      <c r="U519" s="416"/>
      <c r="V519" s="416"/>
      <c r="W519" s="416"/>
      <c r="X519" s="416"/>
      <c r="Y519" s="416"/>
      <c r="Z519" s="416"/>
      <c r="AA519" s="416"/>
      <c r="AB519" s="416"/>
    </row>
    <row r="520" spans="1:28" s="419" customFormat="1" x14ac:dyDescent="0.2">
      <c r="A520" s="500"/>
      <c r="J520" s="416"/>
      <c r="K520" s="416"/>
      <c r="L520" s="416"/>
      <c r="M520" s="416"/>
      <c r="N520" s="416"/>
      <c r="O520" s="416"/>
      <c r="P520" s="416"/>
      <c r="Q520" s="416"/>
      <c r="R520" s="416"/>
      <c r="S520" s="416"/>
      <c r="T520" s="416"/>
      <c r="U520" s="416"/>
      <c r="V520" s="416"/>
      <c r="W520" s="416"/>
      <c r="X520" s="416"/>
      <c r="Y520" s="416"/>
      <c r="Z520" s="416"/>
      <c r="AA520" s="416"/>
      <c r="AB520" s="416"/>
    </row>
    <row r="521" spans="1:28" s="419" customFormat="1" x14ac:dyDescent="0.2">
      <c r="A521" s="500"/>
      <c r="J521" s="416"/>
      <c r="K521" s="416"/>
      <c r="L521" s="416"/>
      <c r="M521" s="416"/>
      <c r="N521" s="416"/>
      <c r="O521" s="416"/>
      <c r="P521" s="416"/>
      <c r="Q521" s="416"/>
      <c r="R521" s="416"/>
      <c r="S521" s="416"/>
      <c r="T521" s="416"/>
      <c r="U521" s="416"/>
      <c r="V521" s="416"/>
      <c r="W521" s="416"/>
      <c r="X521" s="416"/>
      <c r="Y521" s="416"/>
      <c r="Z521" s="416"/>
      <c r="AA521" s="416"/>
      <c r="AB521" s="416"/>
    </row>
    <row r="522" spans="1:28" s="419" customFormat="1" x14ac:dyDescent="0.2">
      <c r="A522" s="500"/>
      <c r="J522" s="416"/>
      <c r="K522" s="416"/>
      <c r="L522" s="416"/>
      <c r="M522" s="416"/>
      <c r="N522" s="416"/>
      <c r="O522" s="416"/>
      <c r="P522" s="416"/>
      <c r="Q522" s="416"/>
      <c r="R522" s="416"/>
      <c r="S522" s="416"/>
      <c r="T522" s="416"/>
      <c r="U522" s="416"/>
      <c r="V522" s="416"/>
      <c r="W522" s="416"/>
      <c r="X522" s="416"/>
      <c r="Y522" s="416"/>
      <c r="Z522" s="416"/>
      <c r="AA522" s="416"/>
      <c r="AB522" s="416"/>
    </row>
    <row r="523" spans="1:28" s="419" customFormat="1" x14ac:dyDescent="0.2">
      <c r="A523" s="500"/>
      <c r="J523" s="416"/>
      <c r="K523" s="416"/>
      <c r="L523" s="416"/>
      <c r="M523" s="416"/>
      <c r="N523" s="416"/>
      <c r="O523" s="416"/>
      <c r="P523" s="416"/>
      <c r="Q523" s="416"/>
      <c r="R523" s="416"/>
      <c r="S523" s="416"/>
      <c r="T523" s="416"/>
      <c r="U523" s="416"/>
      <c r="V523" s="416"/>
      <c r="W523" s="416"/>
      <c r="X523" s="416"/>
      <c r="Y523" s="416"/>
      <c r="Z523" s="416"/>
      <c r="AA523" s="416"/>
      <c r="AB523" s="416"/>
    </row>
    <row r="524" spans="1:28" s="419" customFormat="1" x14ac:dyDescent="0.2">
      <c r="A524" s="500"/>
      <c r="J524" s="416"/>
      <c r="K524" s="416"/>
      <c r="L524" s="416"/>
      <c r="M524" s="416"/>
      <c r="N524" s="416"/>
      <c r="O524" s="416"/>
      <c r="P524" s="416"/>
      <c r="Q524" s="416"/>
      <c r="R524" s="416"/>
      <c r="S524" s="416"/>
      <c r="T524" s="416"/>
      <c r="U524" s="416"/>
      <c r="V524" s="416"/>
      <c r="W524" s="416"/>
      <c r="X524" s="416"/>
      <c r="Y524" s="416"/>
      <c r="Z524" s="416"/>
      <c r="AA524" s="416"/>
      <c r="AB524" s="416"/>
    </row>
    <row r="525" spans="1:28" s="419" customFormat="1" x14ac:dyDescent="0.2">
      <c r="A525" s="500"/>
      <c r="J525" s="416"/>
      <c r="K525" s="416"/>
      <c r="L525" s="416"/>
      <c r="M525" s="416"/>
      <c r="N525" s="416"/>
      <c r="O525" s="416"/>
      <c r="P525" s="416"/>
      <c r="Q525" s="416"/>
      <c r="R525" s="416"/>
      <c r="S525" s="416"/>
      <c r="T525" s="416"/>
      <c r="U525" s="416"/>
      <c r="V525" s="416"/>
      <c r="W525" s="416"/>
      <c r="X525" s="416"/>
      <c r="Y525" s="416"/>
      <c r="Z525" s="416"/>
      <c r="AA525" s="416"/>
      <c r="AB525" s="416"/>
    </row>
    <row r="526" spans="1:28" s="419" customFormat="1" x14ac:dyDescent="0.2">
      <c r="A526" s="500"/>
      <c r="J526" s="416"/>
      <c r="K526" s="416"/>
      <c r="L526" s="416"/>
      <c r="M526" s="416"/>
      <c r="N526" s="416"/>
      <c r="O526" s="416"/>
      <c r="P526" s="416"/>
      <c r="Q526" s="416"/>
      <c r="R526" s="416"/>
      <c r="S526" s="416"/>
      <c r="T526" s="416"/>
      <c r="U526" s="416"/>
      <c r="V526" s="416"/>
      <c r="W526" s="416"/>
      <c r="X526" s="416"/>
      <c r="Y526" s="416"/>
      <c r="Z526" s="416"/>
      <c r="AA526" s="416"/>
      <c r="AB526" s="416"/>
    </row>
    <row r="527" spans="1:28" s="419" customFormat="1" x14ac:dyDescent="0.2">
      <c r="A527" s="500"/>
      <c r="J527" s="416"/>
      <c r="K527" s="416"/>
      <c r="L527" s="416"/>
      <c r="M527" s="416"/>
      <c r="N527" s="416"/>
      <c r="O527" s="416"/>
      <c r="P527" s="416"/>
      <c r="Q527" s="416"/>
      <c r="R527" s="416"/>
      <c r="S527" s="416"/>
      <c r="T527" s="416"/>
      <c r="U527" s="416"/>
      <c r="V527" s="416"/>
      <c r="W527" s="416"/>
      <c r="X527" s="416"/>
      <c r="Y527" s="416"/>
      <c r="Z527" s="416"/>
      <c r="AA527" s="416"/>
      <c r="AB527" s="416"/>
    </row>
    <row r="528" spans="1:28" s="419" customFormat="1" x14ac:dyDescent="0.2">
      <c r="A528" s="500"/>
      <c r="J528" s="416"/>
      <c r="K528" s="416"/>
      <c r="L528" s="416"/>
      <c r="M528" s="416"/>
      <c r="N528" s="416"/>
      <c r="O528" s="416"/>
      <c r="P528" s="416"/>
      <c r="Q528" s="416"/>
      <c r="R528" s="416"/>
      <c r="S528" s="416"/>
      <c r="T528" s="416"/>
      <c r="U528" s="416"/>
      <c r="V528" s="416"/>
      <c r="W528" s="416"/>
      <c r="X528" s="416"/>
      <c r="Y528" s="416"/>
      <c r="Z528" s="416"/>
      <c r="AA528" s="416"/>
      <c r="AB528" s="416"/>
    </row>
    <row r="529" spans="1:28" s="419" customFormat="1" x14ac:dyDescent="0.2">
      <c r="A529" s="500"/>
      <c r="J529" s="416"/>
      <c r="K529" s="416"/>
      <c r="L529" s="416"/>
      <c r="M529" s="416"/>
      <c r="N529" s="416"/>
      <c r="O529" s="416"/>
      <c r="P529" s="416"/>
      <c r="Q529" s="416"/>
      <c r="R529" s="416"/>
      <c r="S529" s="416"/>
      <c r="T529" s="416"/>
      <c r="U529" s="416"/>
      <c r="V529" s="416"/>
      <c r="W529" s="416"/>
      <c r="X529" s="416"/>
      <c r="Y529" s="416"/>
      <c r="Z529" s="416"/>
      <c r="AA529" s="416"/>
      <c r="AB529" s="416"/>
    </row>
    <row r="530" spans="1:28" s="419" customFormat="1" x14ac:dyDescent="0.2">
      <c r="A530" s="500"/>
      <c r="J530" s="416"/>
      <c r="K530" s="416"/>
      <c r="L530" s="416"/>
      <c r="M530" s="416"/>
      <c r="N530" s="416"/>
      <c r="O530" s="416"/>
      <c r="P530" s="416"/>
      <c r="Q530" s="416"/>
      <c r="R530" s="416"/>
      <c r="S530" s="416"/>
      <c r="T530" s="416"/>
      <c r="U530" s="416"/>
      <c r="V530" s="416"/>
      <c r="W530" s="416"/>
      <c r="X530" s="416"/>
      <c r="Y530" s="416"/>
      <c r="Z530" s="416"/>
      <c r="AA530" s="416"/>
      <c r="AB530" s="416"/>
    </row>
    <row r="531" spans="1:28" s="419" customFormat="1" x14ac:dyDescent="0.2">
      <c r="A531" s="500"/>
      <c r="J531" s="416"/>
      <c r="K531" s="416"/>
      <c r="L531" s="416"/>
      <c r="M531" s="416"/>
      <c r="N531" s="416"/>
      <c r="O531" s="416"/>
      <c r="P531" s="416"/>
      <c r="Q531" s="416"/>
      <c r="R531" s="416"/>
      <c r="S531" s="416"/>
      <c r="T531" s="416"/>
      <c r="U531" s="416"/>
      <c r="V531" s="416"/>
      <c r="W531" s="416"/>
      <c r="X531" s="416"/>
      <c r="Y531" s="416"/>
      <c r="Z531" s="416"/>
      <c r="AA531" s="416"/>
      <c r="AB531" s="416"/>
    </row>
    <row r="532" spans="1:28" s="419" customFormat="1" x14ac:dyDescent="0.2">
      <c r="A532" s="500"/>
      <c r="J532" s="416"/>
      <c r="K532" s="416"/>
      <c r="L532" s="416"/>
      <c r="M532" s="416"/>
      <c r="N532" s="416"/>
      <c r="O532" s="416"/>
      <c r="P532" s="416"/>
      <c r="Q532" s="416"/>
      <c r="R532" s="416"/>
      <c r="S532" s="416"/>
      <c r="T532" s="416"/>
      <c r="U532" s="416"/>
      <c r="V532" s="416"/>
      <c r="W532" s="416"/>
      <c r="X532" s="416"/>
      <c r="Y532" s="416"/>
      <c r="Z532" s="416"/>
      <c r="AA532" s="416"/>
      <c r="AB532" s="416"/>
    </row>
    <row r="533" spans="1:28" s="419" customFormat="1" x14ac:dyDescent="0.2">
      <c r="A533" s="500"/>
      <c r="J533" s="416"/>
      <c r="K533" s="416"/>
      <c r="L533" s="416"/>
      <c r="M533" s="416"/>
      <c r="N533" s="416"/>
      <c r="O533" s="416"/>
      <c r="P533" s="416"/>
      <c r="Q533" s="416"/>
      <c r="R533" s="416"/>
      <c r="S533" s="416"/>
      <c r="T533" s="416"/>
      <c r="U533" s="416"/>
      <c r="V533" s="416"/>
      <c r="W533" s="416"/>
      <c r="X533" s="416"/>
      <c r="Y533" s="416"/>
      <c r="Z533" s="416"/>
      <c r="AA533" s="416"/>
      <c r="AB533" s="416"/>
    </row>
    <row r="534" spans="1:28" s="419" customFormat="1" x14ac:dyDescent="0.2">
      <c r="A534" s="500"/>
      <c r="J534" s="416"/>
      <c r="K534" s="416"/>
      <c r="L534" s="416"/>
      <c r="M534" s="416"/>
      <c r="N534" s="416"/>
      <c r="O534" s="416"/>
      <c r="P534" s="416"/>
      <c r="Q534" s="416"/>
      <c r="R534" s="416"/>
      <c r="S534" s="416"/>
      <c r="T534" s="416"/>
      <c r="U534" s="416"/>
      <c r="V534" s="416"/>
      <c r="W534" s="416"/>
      <c r="X534" s="416"/>
      <c r="Y534" s="416"/>
      <c r="Z534" s="416"/>
      <c r="AA534" s="416"/>
      <c r="AB534" s="416"/>
    </row>
    <row r="535" spans="1:28" s="419" customFormat="1" x14ac:dyDescent="0.2">
      <c r="A535" s="500"/>
      <c r="J535" s="416"/>
      <c r="K535" s="416"/>
      <c r="L535" s="416"/>
      <c r="M535" s="416"/>
      <c r="N535" s="416"/>
      <c r="O535" s="416"/>
      <c r="P535" s="416"/>
      <c r="Q535" s="416"/>
      <c r="R535" s="416"/>
      <c r="S535" s="416"/>
      <c r="T535" s="416"/>
      <c r="U535" s="416"/>
      <c r="V535" s="416"/>
      <c r="W535" s="416"/>
      <c r="X535" s="416"/>
      <c r="Y535" s="416"/>
      <c r="Z535" s="416"/>
      <c r="AA535" s="416"/>
      <c r="AB535" s="416"/>
    </row>
    <row r="536" spans="1:28" s="419" customFormat="1" x14ac:dyDescent="0.2">
      <c r="A536" s="500"/>
      <c r="J536" s="416"/>
      <c r="K536" s="416"/>
      <c r="L536" s="416"/>
      <c r="M536" s="416"/>
      <c r="N536" s="416"/>
      <c r="O536" s="416"/>
      <c r="P536" s="416"/>
      <c r="Q536" s="416"/>
      <c r="R536" s="416"/>
      <c r="S536" s="416"/>
      <c r="T536" s="416"/>
      <c r="U536" s="416"/>
      <c r="V536" s="416"/>
      <c r="W536" s="416"/>
      <c r="X536" s="416"/>
      <c r="Y536" s="416"/>
      <c r="Z536" s="416"/>
      <c r="AA536" s="416"/>
      <c r="AB536" s="416"/>
    </row>
    <row r="537" spans="1:28" s="419" customFormat="1" x14ac:dyDescent="0.2">
      <c r="A537" s="500"/>
      <c r="J537" s="416"/>
      <c r="K537" s="416"/>
      <c r="L537" s="416"/>
      <c r="M537" s="416"/>
      <c r="N537" s="416"/>
      <c r="O537" s="416"/>
      <c r="P537" s="416"/>
      <c r="Q537" s="416"/>
      <c r="R537" s="416"/>
      <c r="S537" s="416"/>
      <c r="T537" s="416"/>
      <c r="U537" s="416"/>
      <c r="V537" s="416"/>
      <c r="W537" s="416"/>
      <c r="X537" s="416"/>
      <c r="Y537" s="416"/>
      <c r="Z537" s="416"/>
      <c r="AA537" s="416"/>
      <c r="AB537" s="416"/>
    </row>
    <row r="538" spans="1:28" s="419" customFormat="1" x14ac:dyDescent="0.2">
      <c r="A538" s="500"/>
      <c r="J538" s="416"/>
      <c r="K538" s="416"/>
      <c r="L538" s="416"/>
      <c r="M538" s="416"/>
      <c r="N538" s="416"/>
      <c r="O538" s="416"/>
      <c r="P538" s="416"/>
      <c r="Q538" s="416"/>
      <c r="R538" s="416"/>
      <c r="S538" s="416"/>
      <c r="T538" s="416"/>
      <c r="U538" s="416"/>
      <c r="V538" s="416"/>
      <c r="W538" s="416"/>
      <c r="X538" s="416"/>
      <c r="Y538" s="416"/>
      <c r="Z538" s="416"/>
      <c r="AA538" s="416"/>
      <c r="AB538" s="416"/>
    </row>
    <row r="539" spans="1:28" s="419" customFormat="1" x14ac:dyDescent="0.2">
      <c r="A539" s="500"/>
      <c r="J539" s="416"/>
      <c r="K539" s="416"/>
      <c r="L539" s="416"/>
      <c r="M539" s="416"/>
      <c r="N539" s="416"/>
      <c r="O539" s="416"/>
      <c r="P539" s="416"/>
      <c r="Q539" s="416"/>
      <c r="R539" s="416"/>
      <c r="S539" s="416"/>
      <c r="T539" s="416"/>
      <c r="U539" s="416"/>
      <c r="V539" s="416"/>
      <c r="W539" s="416"/>
      <c r="X539" s="416"/>
      <c r="Y539" s="416"/>
      <c r="Z539" s="416"/>
      <c r="AA539" s="416"/>
      <c r="AB539" s="416"/>
    </row>
    <row r="540" spans="1:28" s="419" customFormat="1" x14ac:dyDescent="0.2">
      <c r="A540" s="500"/>
      <c r="J540" s="416"/>
      <c r="K540" s="416"/>
      <c r="L540" s="416"/>
      <c r="M540" s="416"/>
      <c r="N540" s="416"/>
      <c r="O540" s="416"/>
      <c r="P540" s="416"/>
      <c r="Q540" s="416"/>
      <c r="R540" s="416"/>
      <c r="S540" s="416"/>
      <c r="T540" s="416"/>
      <c r="U540" s="416"/>
      <c r="V540" s="416"/>
      <c r="W540" s="416"/>
      <c r="X540" s="416"/>
      <c r="Y540" s="416"/>
      <c r="Z540" s="416"/>
      <c r="AA540" s="416"/>
      <c r="AB540" s="416"/>
    </row>
    <row r="541" spans="1:28" s="419" customFormat="1" x14ac:dyDescent="0.2">
      <c r="A541" s="500"/>
      <c r="J541" s="416"/>
      <c r="K541" s="416"/>
      <c r="L541" s="416"/>
      <c r="M541" s="416"/>
      <c r="N541" s="416"/>
      <c r="O541" s="416"/>
      <c r="P541" s="416"/>
      <c r="Q541" s="416"/>
      <c r="R541" s="416"/>
      <c r="S541" s="416"/>
      <c r="T541" s="416"/>
      <c r="U541" s="416"/>
      <c r="V541" s="416"/>
      <c r="W541" s="416"/>
      <c r="X541" s="416"/>
      <c r="Y541" s="416"/>
      <c r="Z541" s="416"/>
      <c r="AA541" s="416"/>
      <c r="AB541" s="416"/>
    </row>
    <row r="542" spans="1:28" s="419" customFormat="1" x14ac:dyDescent="0.2">
      <c r="A542" s="500"/>
      <c r="J542" s="416"/>
      <c r="K542" s="416"/>
      <c r="L542" s="416"/>
      <c r="M542" s="416"/>
      <c r="N542" s="416"/>
      <c r="O542" s="416"/>
      <c r="P542" s="416"/>
      <c r="Q542" s="416"/>
      <c r="R542" s="416"/>
      <c r="S542" s="416"/>
      <c r="T542" s="416"/>
      <c r="U542" s="416"/>
      <c r="V542" s="416"/>
      <c r="W542" s="416"/>
      <c r="X542" s="416"/>
      <c r="Y542" s="416"/>
      <c r="Z542" s="416"/>
      <c r="AA542" s="416"/>
      <c r="AB542" s="416"/>
    </row>
    <row r="543" spans="1:28" s="419" customFormat="1" x14ac:dyDescent="0.2">
      <c r="A543" s="500"/>
      <c r="J543" s="416"/>
      <c r="K543" s="416"/>
      <c r="L543" s="416"/>
      <c r="M543" s="416"/>
      <c r="N543" s="416"/>
      <c r="O543" s="416"/>
      <c r="P543" s="416"/>
      <c r="Q543" s="416"/>
      <c r="R543" s="416"/>
      <c r="S543" s="416"/>
      <c r="T543" s="416"/>
      <c r="U543" s="416"/>
      <c r="V543" s="416"/>
      <c r="W543" s="416"/>
      <c r="X543" s="416"/>
      <c r="Y543" s="416"/>
      <c r="Z543" s="416"/>
      <c r="AA543" s="416"/>
      <c r="AB543" s="416"/>
    </row>
    <row r="544" spans="1:28" s="419" customFormat="1" x14ac:dyDescent="0.2">
      <c r="A544" s="500"/>
      <c r="J544" s="416"/>
      <c r="K544" s="416"/>
      <c r="L544" s="416"/>
      <c r="M544" s="416"/>
      <c r="N544" s="416"/>
      <c r="O544" s="416"/>
      <c r="P544" s="416"/>
      <c r="Q544" s="416"/>
      <c r="R544" s="416"/>
      <c r="S544" s="416"/>
      <c r="T544" s="416"/>
      <c r="U544" s="416"/>
      <c r="V544" s="416"/>
      <c r="W544" s="416"/>
      <c r="X544" s="416"/>
      <c r="Y544" s="416"/>
      <c r="Z544" s="416"/>
      <c r="AA544" s="416"/>
      <c r="AB544" s="416"/>
    </row>
    <row r="545" spans="1:28" s="419" customFormat="1" x14ac:dyDescent="0.2">
      <c r="A545" s="500"/>
      <c r="J545" s="416"/>
      <c r="K545" s="416"/>
      <c r="L545" s="416"/>
      <c r="M545" s="416"/>
      <c r="N545" s="416"/>
      <c r="O545" s="416"/>
      <c r="P545" s="416"/>
      <c r="Q545" s="416"/>
      <c r="R545" s="416"/>
      <c r="S545" s="416"/>
      <c r="T545" s="416"/>
      <c r="U545" s="416"/>
      <c r="V545" s="416"/>
      <c r="W545" s="416"/>
      <c r="X545" s="416"/>
      <c r="Y545" s="416"/>
      <c r="Z545" s="416"/>
      <c r="AA545" s="416"/>
      <c r="AB545" s="416"/>
    </row>
    <row r="546" spans="1:28" s="419" customFormat="1" x14ac:dyDescent="0.2">
      <c r="A546" s="500"/>
      <c r="J546" s="416"/>
      <c r="K546" s="416"/>
      <c r="L546" s="416"/>
      <c r="M546" s="416"/>
      <c r="N546" s="416"/>
      <c r="O546" s="416"/>
      <c r="P546" s="416"/>
      <c r="Q546" s="416"/>
      <c r="R546" s="416"/>
      <c r="S546" s="416"/>
      <c r="T546" s="416"/>
      <c r="U546" s="416"/>
      <c r="V546" s="416"/>
      <c r="W546" s="416"/>
      <c r="X546" s="416"/>
      <c r="Y546" s="416"/>
      <c r="Z546" s="416"/>
      <c r="AA546" s="416"/>
      <c r="AB546" s="416"/>
    </row>
    <row r="547" spans="1:28" s="419" customFormat="1" x14ac:dyDescent="0.2">
      <c r="A547" s="500"/>
      <c r="J547" s="416"/>
      <c r="K547" s="416"/>
      <c r="L547" s="416"/>
      <c r="M547" s="416"/>
      <c r="N547" s="416"/>
      <c r="O547" s="416"/>
      <c r="P547" s="416"/>
      <c r="Q547" s="416"/>
      <c r="R547" s="416"/>
      <c r="S547" s="416"/>
      <c r="T547" s="416"/>
      <c r="U547" s="416"/>
      <c r="V547" s="416"/>
      <c r="W547" s="416"/>
      <c r="X547" s="416"/>
      <c r="Y547" s="416"/>
      <c r="Z547" s="416"/>
      <c r="AA547" s="416"/>
      <c r="AB547" s="416"/>
    </row>
    <row r="548" spans="1:28" s="419" customFormat="1" x14ac:dyDescent="0.2">
      <c r="A548" s="500"/>
      <c r="J548" s="416"/>
      <c r="K548" s="416"/>
      <c r="L548" s="416"/>
      <c r="M548" s="416"/>
      <c r="N548" s="416"/>
      <c r="O548" s="416"/>
      <c r="P548" s="416"/>
      <c r="Q548" s="416"/>
      <c r="R548" s="416"/>
      <c r="S548" s="416"/>
      <c r="T548" s="416"/>
      <c r="U548" s="416"/>
      <c r="V548" s="416"/>
      <c r="W548" s="416"/>
      <c r="X548" s="416"/>
      <c r="Y548" s="416"/>
      <c r="Z548" s="416"/>
      <c r="AA548" s="416"/>
      <c r="AB548" s="416"/>
    </row>
    <row r="549" spans="1:28" s="419" customFormat="1" x14ac:dyDescent="0.2">
      <c r="A549" s="500"/>
      <c r="J549" s="416"/>
      <c r="K549" s="416"/>
      <c r="L549" s="416"/>
      <c r="M549" s="416"/>
      <c r="N549" s="416"/>
      <c r="O549" s="416"/>
      <c r="P549" s="416"/>
      <c r="Q549" s="416"/>
      <c r="R549" s="416"/>
      <c r="S549" s="416"/>
      <c r="T549" s="416"/>
      <c r="U549" s="416"/>
      <c r="V549" s="416"/>
      <c r="W549" s="416"/>
      <c r="X549" s="416"/>
      <c r="Y549" s="416"/>
      <c r="Z549" s="416"/>
      <c r="AA549" s="416"/>
      <c r="AB549" s="416"/>
    </row>
    <row r="550" spans="1:28" s="419" customFormat="1" x14ac:dyDescent="0.2">
      <c r="A550" s="500"/>
      <c r="J550" s="416"/>
      <c r="K550" s="416"/>
      <c r="L550" s="416"/>
      <c r="M550" s="416"/>
      <c r="N550" s="416"/>
      <c r="O550" s="416"/>
      <c r="P550" s="416"/>
      <c r="Q550" s="416"/>
      <c r="R550" s="416"/>
      <c r="S550" s="416"/>
      <c r="T550" s="416"/>
      <c r="U550" s="416"/>
      <c r="V550" s="416"/>
      <c r="W550" s="416"/>
      <c r="X550" s="416"/>
      <c r="Y550" s="416"/>
      <c r="Z550" s="416"/>
      <c r="AA550" s="416"/>
      <c r="AB550" s="416"/>
    </row>
    <row r="551" spans="1:28" s="419" customFormat="1" x14ac:dyDescent="0.2">
      <c r="A551" s="500"/>
      <c r="J551" s="416"/>
      <c r="K551" s="416"/>
      <c r="L551" s="416"/>
      <c r="M551" s="416"/>
      <c r="N551" s="416"/>
      <c r="O551" s="416"/>
      <c r="P551" s="416"/>
      <c r="Q551" s="416"/>
      <c r="R551" s="416"/>
      <c r="S551" s="416"/>
      <c r="T551" s="416"/>
      <c r="U551" s="416"/>
      <c r="V551" s="416"/>
      <c r="W551" s="416"/>
      <c r="X551" s="416"/>
      <c r="Y551" s="416"/>
      <c r="Z551" s="416"/>
      <c r="AA551" s="416"/>
      <c r="AB551" s="416"/>
    </row>
    <row r="552" spans="1:28" s="419" customFormat="1" x14ac:dyDescent="0.2">
      <c r="A552" s="500"/>
      <c r="J552" s="416"/>
      <c r="K552" s="416"/>
      <c r="L552" s="416"/>
      <c r="M552" s="416"/>
      <c r="N552" s="416"/>
      <c r="O552" s="416"/>
      <c r="P552" s="416"/>
      <c r="Q552" s="416"/>
      <c r="R552" s="416"/>
      <c r="S552" s="416"/>
      <c r="T552" s="416"/>
      <c r="U552" s="416"/>
      <c r="V552" s="416"/>
      <c r="W552" s="416"/>
      <c r="X552" s="416"/>
      <c r="Y552" s="416"/>
      <c r="Z552" s="416"/>
      <c r="AA552" s="416"/>
      <c r="AB552" s="416"/>
    </row>
    <row r="553" spans="1:28" s="419" customFormat="1" x14ac:dyDescent="0.2">
      <c r="A553" s="500"/>
      <c r="J553" s="416"/>
      <c r="K553" s="416"/>
      <c r="L553" s="416"/>
      <c r="M553" s="416"/>
      <c r="N553" s="416"/>
      <c r="O553" s="416"/>
      <c r="P553" s="416"/>
      <c r="Q553" s="416"/>
      <c r="R553" s="416"/>
      <c r="S553" s="416"/>
      <c r="T553" s="416"/>
      <c r="U553" s="416"/>
      <c r="V553" s="416"/>
      <c r="W553" s="416"/>
      <c r="X553" s="416"/>
      <c r="Y553" s="416"/>
      <c r="Z553" s="416"/>
      <c r="AA553" s="416"/>
      <c r="AB553" s="416"/>
    </row>
    <row r="554" spans="1:28" s="419" customFormat="1" x14ac:dyDescent="0.2">
      <c r="A554" s="500"/>
      <c r="J554" s="416"/>
      <c r="K554" s="416"/>
      <c r="L554" s="416"/>
      <c r="M554" s="416"/>
      <c r="N554" s="416"/>
      <c r="O554" s="416"/>
      <c r="P554" s="416"/>
      <c r="Q554" s="416"/>
      <c r="R554" s="416"/>
      <c r="S554" s="416"/>
      <c r="T554" s="416"/>
      <c r="U554" s="416"/>
      <c r="V554" s="416"/>
      <c r="W554" s="416"/>
      <c r="X554" s="416"/>
      <c r="Y554" s="416"/>
      <c r="Z554" s="416"/>
      <c r="AA554" s="416"/>
      <c r="AB554" s="416"/>
    </row>
    <row r="555" spans="1:28" s="419" customFormat="1" x14ac:dyDescent="0.2">
      <c r="A555" s="500"/>
      <c r="J555" s="416"/>
      <c r="K555" s="416"/>
      <c r="L555" s="416"/>
      <c r="M555" s="416"/>
      <c r="N555" s="416"/>
      <c r="O555" s="416"/>
      <c r="P555" s="416"/>
      <c r="Q555" s="416"/>
      <c r="R555" s="416"/>
      <c r="S555" s="416"/>
      <c r="T555" s="416"/>
      <c r="U555" s="416"/>
      <c r="V555" s="416"/>
      <c r="W555" s="416"/>
      <c r="X555" s="416"/>
      <c r="Y555" s="416"/>
      <c r="Z555" s="416"/>
      <c r="AA555" s="416"/>
      <c r="AB555" s="416"/>
    </row>
    <row r="556" spans="1:28" s="419" customFormat="1" x14ac:dyDescent="0.2">
      <c r="A556" s="500"/>
      <c r="J556" s="416"/>
      <c r="K556" s="416"/>
      <c r="L556" s="416"/>
      <c r="M556" s="416"/>
      <c r="N556" s="416"/>
      <c r="O556" s="416"/>
      <c r="P556" s="416"/>
      <c r="Q556" s="416"/>
      <c r="R556" s="416"/>
      <c r="S556" s="416"/>
      <c r="T556" s="416"/>
      <c r="U556" s="416"/>
      <c r="V556" s="416"/>
      <c r="W556" s="416"/>
      <c r="X556" s="416"/>
      <c r="Y556" s="416"/>
      <c r="Z556" s="416"/>
      <c r="AA556" s="416"/>
      <c r="AB556" s="416"/>
    </row>
    <row r="557" spans="1:28" s="419" customFormat="1" x14ac:dyDescent="0.2">
      <c r="A557" s="500"/>
      <c r="J557" s="416"/>
      <c r="K557" s="416"/>
      <c r="L557" s="416"/>
      <c r="M557" s="416"/>
      <c r="N557" s="416"/>
      <c r="O557" s="416"/>
      <c r="P557" s="416"/>
      <c r="Q557" s="416"/>
      <c r="R557" s="416"/>
      <c r="S557" s="416"/>
      <c r="T557" s="416"/>
      <c r="U557" s="416"/>
      <c r="V557" s="416"/>
      <c r="W557" s="416"/>
      <c r="X557" s="416"/>
      <c r="Y557" s="416"/>
      <c r="Z557" s="416"/>
      <c r="AA557" s="416"/>
      <c r="AB557" s="416"/>
    </row>
    <row r="558" spans="1:28" s="419" customFormat="1" x14ac:dyDescent="0.2">
      <c r="A558" s="500"/>
      <c r="J558" s="416"/>
      <c r="K558" s="416"/>
      <c r="L558" s="416"/>
      <c r="M558" s="416"/>
      <c r="N558" s="416"/>
      <c r="O558" s="416"/>
      <c r="P558" s="416"/>
      <c r="Q558" s="416"/>
      <c r="R558" s="416"/>
      <c r="S558" s="416"/>
      <c r="T558" s="416"/>
      <c r="U558" s="416"/>
      <c r="V558" s="416"/>
      <c r="W558" s="416"/>
      <c r="X558" s="416"/>
      <c r="Y558" s="416"/>
      <c r="Z558" s="416"/>
      <c r="AA558" s="416"/>
      <c r="AB558" s="416"/>
    </row>
    <row r="559" spans="1:28" s="419" customFormat="1" x14ac:dyDescent="0.2">
      <c r="A559" s="500"/>
      <c r="J559" s="416"/>
      <c r="K559" s="416"/>
      <c r="L559" s="416"/>
      <c r="M559" s="416"/>
      <c r="N559" s="416"/>
      <c r="O559" s="416"/>
      <c r="P559" s="416"/>
      <c r="Q559" s="416"/>
      <c r="R559" s="416"/>
      <c r="S559" s="416"/>
      <c r="T559" s="416"/>
      <c r="U559" s="416"/>
      <c r="V559" s="416"/>
      <c r="W559" s="416"/>
      <c r="X559" s="416"/>
      <c r="Y559" s="416"/>
      <c r="Z559" s="416"/>
      <c r="AA559" s="416"/>
      <c r="AB559" s="416"/>
    </row>
    <row r="560" spans="1:28" s="419" customFormat="1" x14ac:dyDescent="0.2">
      <c r="A560" s="500"/>
      <c r="J560" s="416"/>
      <c r="K560" s="416"/>
      <c r="L560" s="416"/>
      <c r="M560" s="416"/>
      <c r="N560" s="416"/>
      <c r="O560" s="416"/>
      <c r="P560" s="416"/>
      <c r="Q560" s="416"/>
      <c r="R560" s="416"/>
      <c r="S560" s="416"/>
      <c r="T560" s="416"/>
      <c r="U560" s="416"/>
      <c r="V560" s="416"/>
      <c r="W560" s="416"/>
      <c r="X560" s="416"/>
      <c r="Y560" s="416"/>
      <c r="Z560" s="416"/>
      <c r="AA560" s="416"/>
      <c r="AB560" s="416"/>
    </row>
    <row r="561" spans="1:28" s="419" customFormat="1" x14ac:dyDescent="0.2">
      <c r="A561" s="500"/>
      <c r="J561" s="416"/>
      <c r="K561" s="416"/>
      <c r="L561" s="416"/>
      <c r="M561" s="416"/>
      <c r="N561" s="416"/>
      <c r="O561" s="416"/>
      <c r="P561" s="416"/>
      <c r="Q561" s="416"/>
      <c r="R561" s="416"/>
      <c r="S561" s="416"/>
      <c r="T561" s="416"/>
      <c r="U561" s="416"/>
      <c r="V561" s="416"/>
      <c r="W561" s="416"/>
      <c r="X561" s="416"/>
      <c r="Y561" s="416"/>
      <c r="Z561" s="416"/>
      <c r="AA561" s="416"/>
      <c r="AB561" s="416"/>
    </row>
    <row r="562" spans="1:28" s="419" customFormat="1" x14ac:dyDescent="0.2">
      <c r="A562" s="500"/>
      <c r="J562" s="416"/>
      <c r="K562" s="416"/>
      <c r="L562" s="416"/>
      <c r="M562" s="416"/>
      <c r="N562" s="416"/>
      <c r="O562" s="416"/>
      <c r="P562" s="416"/>
      <c r="Q562" s="416"/>
      <c r="R562" s="416"/>
      <c r="S562" s="416"/>
      <c r="T562" s="416"/>
      <c r="U562" s="416"/>
      <c r="V562" s="416"/>
      <c r="W562" s="416"/>
      <c r="X562" s="416"/>
      <c r="Y562" s="416"/>
      <c r="Z562" s="416"/>
      <c r="AA562" s="416"/>
      <c r="AB562" s="416"/>
    </row>
    <row r="563" spans="1:28" s="419" customFormat="1" x14ac:dyDescent="0.2">
      <c r="A563" s="500"/>
      <c r="J563" s="416"/>
      <c r="K563" s="416"/>
      <c r="L563" s="416"/>
      <c r="M563" s="416"/>
      <c r="N563" s="416"/>
      <c r="O563" s="416"/>
      <c r="P563" s="416"/>
      <c r="Q563" s="416"/>
      <c r="R563" s="416"/>
      <c r="S563" s="416"/>
      <c r="T563" s="416"/>
      <c r="U563" s="416"/>
      <c r="V563" s="416"/>
      <c r="W563" s="416"/>
      <c r="X563" s="416"/>
      <c r="Y563" s="416"/>
      <c r="Z563" s="416"/>
      <c r="AA563" s="416"/>
      <c r="AB563" s="416"/>
    </row>
    <row r="564" spans="1:28" s="419" customFormat="1" x14ac:dyDescent="0.2">
      <c r="A564" s="500"/>
      <c r="J564" s="416"/>
      <c r="K564" s="416"/>
      <c r="L564" s="416"/>
      <c r="M564" s="416"/>
      <c r="N564" s="416"/>
      <c r="O564" s="416"/>
      <c r="P564" s="416"/>
      <c r="Q564" s="416"/>
      <c r="R564" s="416"/>
      <c r="S564" s="416"/>
      <c r="T564" s="416"/>
      <c r="U564" s="416"/>
      <c r="V564" s="416"/>
      <c r="W564" s="416"/>
      <c r="X564" s="416"/>
      <c r="Y564" s="416"/>
      <c r="Z564" s="416"/>
      <c r="AA564" s="416"/>
      <c r="AB564" s="416"/>
    </row>
    <row r="565" spans="1:28" s="419" customFormat="1" x14ac:dyDescent="0.2">
      <c r="A565" s="500"/>
      <c r="J565" s="416"/>
      <c r="K565" s="416"/>
      <c r="L565" s="416"/>
      <c r="M565" s="416"/>
      <c r="N565" s="416"/>
      <c r="O565" s="416"/>
      <c r="P565" s="416"/>
      <c r="Q565" s="416"/>
      <c r="R565" s="416"/>
      <c r="S565" s="416"/>
      <c r="T565" s="416"/>
      <c r="U565" s="416"/>
      <c r="V565" s="416"/>
      <c r="W565" s="416"/>
      <c r="X565" s="416"/>
      <c r="Y565" s="416"/>
      <c r="Z565" s="416"/>
      <c r="AA565" s="416"/>
      <c r="AB565" s="416"/>
    </row>
    <row r="566" spans="1:28" s="419" customFormat="1" x14ac:dyDescent="0.2">
      <c r="A566" s="500"/>
      <c r="J566" s="416"/>
      <c r="K566" s="416"/>
      <c r="L566" s="416"/>
      <c r="M566" s="416"/>
      <c r="N566" s="416"/>
      <c r="O566" s="416"/>
      <c r="P566" s="416"/>
      <c r="Q566" s="416"/>
      <c r="R566" s="416"/>
      <c r="S566" s="416"/>
      <c r="T566" s="416"/>
      <c r="U566" s="416"/>
      <c r="V566" s="416"/>
      <c r="W566" s="416"/>
      <c r="X566" s="416"/>
      <c r="Y566" s="416"/>
      <c r="Z566" s="416"/>
      <c r="AA566" s="416"/>
      <c r="AB566" s="416"/>
    </row>
    <row r="567" spans="1:28" s="419" customFormat="1" x14ac:dyDescent="0.2">
      <c r="A567" s="500"/>
      <c r="J567" s="416"/>
      <c r="K567" s="416"/>
      <c r="L567" s="416"/>
      <c r="M567" s="416"/>
      <c r="N567" s="416"/>
      <c r="O567" s="416"/>
      <c r="P567" s="416"/>
      <c r="Q567" s="416"/>
      <c r="R567" s="416"/>
      <c r="S567" s="416"/>
      <c r="T567" s="416"/>
      <c r="U567" s="416"/>
      <c r="V567" s="416"/>
      <c r="W567" s="416"/>
      <c r="X567" s="416"/>
      <c r="Y567" s="416"/>
      <c r="Z567" s="416"/>
      <c r="AA567" s="416"/>
      <c r="AB567" s="416"/>
    </row>
    <row r="568" spans="1:28" s="419" customFormat="1" x14ac:dyDescent="0.2">
      <c r="A568" s="500"/>
      <c r="J568" s="416"/>
      <c r="K568" s="416"/>
      <c r="L568" s="416"/>
      <c r="M568" s="416"/>
      <c r="N568" s="416"/>
      <c r="O568" s="416"/>
      <c r="P568" s="416"/>
      <c r="Q568" s="416"/>
      <c r="R568" s="416"/>
      <c r="S568" s="416"/>
      <c r="T568" s="416"/>
      <c r="U568" s="416"/>
      <c r="V568" s="416"/>
      <c r="W568" s="416"/>
      <c r="X568" s="416"/>
      <c r="Y568" s="416"/>
      <c r="Z568" s="416"/>
      <c r="AA568" s="416"/>
      <c r="AB568" s="416"/>
    </row>
    <row r="569" spans="1:28" s="419" customFormat="1" x14ac:dyDescent="0.2">
      <c r="A569" s="500"/>
      <c r="J569" s="416"/>
      <c r="K569" s="416"/>
      <c r="L569" s="416"/>
      <c r="M569" s="416"/>
      <c r="N569" s="416"/>
      <c r="O569" s="416"/>
      <c r="P569" s="416"/>
      <c r="Q569" s="416"/>
      <c r="R569" s="416"/>
      <c r="S569" s="416"/>
      <c r="T569" s="416"/>
      <c r="U569" s="416"/>
      <c r="V569" s="416"/>
      <c r="W569" s="416"/>
      <c r="X569" s="416"/>
      <c r="Y569" s="416"/>
      <c r="Z569" s="416"/>
      <c r="AA569" s="416"/>
      <c r="AB569" s="416"/>
    </row>
    <row r="570" spans="1:28" s="419" customFormat="1" x14ac:dyDescent="0.2">
      <c r="A570" s="500"/>
      <c r="J570" s="416"/>
      <c r="K570" s="416"/>
      <c r="L570" s="416"/>
      <c r="M570" s="416"/>
      <c r="N570" s="416"/>
      <c r="O570" s="416"/>
      <c r="P570" s="416"/>
      <c r="Q570" s="416"/>
      <c r="R570" s="416"/>
      <c r="S570" s="416"/>
      <c r="T570" s="416"/>
      <c r="U570" s="416"/>
      <c r="V570" s="416"/>
      <c r="W570" s="416"/>
      <c r="X570" s="416"/>
      <c r="Y570" s="416"/>
      <c r="Z570" s="416"/>
      <c r="AA570" s="416"/>
      <c r="AB570" s="416"/>
    </row>
    <row r="571" spans="1:28" s="419" customFormat="1" x14ac:dyDescent="0.2">
      <c r="A571" s="500"/>
      <c r="J571" s="416"/>
      <c r="K571" s="416"/>
      <c r="L571" s="416"/>
      <c r="M571" s="416"/>
      <c r="N571" s="416"/>
      <c r="O571" s="416"/>
      <c r="P571" s="416"/>
      <c r="Q571" s="416"/>
      <c r="R571" s="416"/>
      <c r="S571" s="416"/>
      <c r="T571" s="416"/>
      <c r="U571" s="416"/>
      <c r="V571" s="416"/>
      <c r="W571" s="416"/>
      <c r="X571" s="416"/>
      <c r="Y571" s="416"/>
      <c r="Z571" s="416"/>
      <c r="AA571" s="416"/>
      <c r="AB571" s="416"/>
    </row>
    <row r="572" spans="1:28" s="419" customFormat="1" x14ac:dyDescent="0.2">
      <c r="A572" s="500"/>
      <c r="J572" s="416"/>
      <c r="K572" s="416"/>
      <c r="L572" s="416"/>
      <c r="M572" s="416"/>
      <c r="N572" s="416"/>
      <c r="O572" s="416"/>
      <c r="P572" s="416"/>
      <c r="Q572" s="416"/>
      <c r="R572" s="416"/>
      <c r="S572" s="416"/>
      <c r="T572" s="416"/>
      <c r="U572" s="416"/>
      <c r="V572" s="416"/>
      <c r="W572" s="416"/>
      <c r="X572" s="416"/>
      <c r="Y572" s="416"/>
      <c r="Z572" s="416"/>
      <c r="AA572" s="416"/>
      <c r="AB572" s="416"/>
    </row>
    <row r="573" spans="1:28" s="419" customFormat="1" x14ac:dyDescent="0.2">
      <c r="A573" s="500"/>
      <c r="J573" s="416"/>
      <c r="K573" s="416"/>
      <c r="L573" s="416"/>
      <c r="M573" s="416"/>
      <c r="N573" s="416"/>
      <c r="O573" s="416"/>
      <c r="P573" s="416"/>
      <c r="Q573" s="416"/>
      <c r="R573" s="416"/>
      <c r="S573" s="416"/>
      <c r="T573" s="416"/>
      <c r="U573" s="416"/>
      <c r="V573" s="416"/>
      <c r="W573" s="416"/>
      <c r="X573" s="416"/>
      <c r="Y573" s="416"/>
      <c r="Z573" s="416"/>
      <c r="AA573" s="416"/>
      <c r="AB573" s="416"/>
    </row>
    <row r="574" spans="1:28" s="419" customFormat="1" x14ac:dyDescent="0.2">
      <c r="A574" s="500"/>
      <c r="J574" s="416"/>
      <c r="K574" s="416"/>
      <c r="L574" s="416"/>
      <c r="M574" s="416"/>
      <c r="N574" s="416"/>
      <c r="O574" s="416"/>
      <c r="P574" s="416"/>
      <c r="Q574" s="416"/>
      <c r="R574" s="416"/>
      <c r="S574" s="416"/>
      <c r="T574" s="416"/>
      <c r="U574" s="416"/>
      <c r="V574" s="416"/>
      <c r="W574" s="416"/>
      <c r="X574" s="416"/>
      <c r="Y574" s="416"/>
      <c r="Z574" s="416"/>
      <c r="AA574" s="416"/>
      <c r="AB574" s="416"/>
    </row>
    <row r="575" spans="1:28" s="419" customFormat="1" x14ac:dyDescent="0.2">
      <c r="A575" s="500"/>
      <c r="J575" s="416"/>
      <c r="K575" s="416"/>
      <c r="L575" s="416"/>
      <c r="M575" s="416"/>
      <c r="N575" s="416"/>
      <c r="O575" s="416"/>
      <c r="P575" s="416"/>
      <c r="Q575" s="416"/>
      <c r="R575" s="416"/>
      <c r="S575" s="416"/>
      <c r="T575" s="416"/>
      <c r="U575" s="416"/>
      <c r="V575" s="416"/>
      <c r="W575" s="416"/>
      <c r="X575" s="416"/>
      <c r="Y575" s="416"/>
      <c r="Z575" s="416"/>
      <c r="AA575" s="416"/>
      <c r="AB575" s="416"/>
    </row>
    <row r="576" spans="1:28" s="419" customFormat="1" x14ac:dyDescent="0.2">
      <c r="A576" s="500"/>
      <c r="J576" s="416"/>
      <c r="K576" s="416"/>
      <c r="L576" s="416"/>
      <c r="M576" s="416"/>
      <c r="N576" s="416"/>
      <c r="O576" s="416"/>
      <c r="P576" s="416"/>
      <c r="Q576" s="416"/>
      <c r="R576" s="416"/>
      <c r="S576" s="416"/>
      <c r="T576" s="416"/>
      <c r="U576" s="416"/>
      <c r="V576" s="416"/>
      <c r="W576" s="416"/>
      <c r="X576" s="416"/>
      <c r="Y576" s="416"/>
      <c r="Z576" s="416"/>
      <c r="AA576" s="416"/>
      <c r="AB576" s="416"/>
    </row>
    <row r="577" spans="1:28" s="419" customFormat="1" x14ac:dyDescent="0.2">
      <c r="A577" s="500"/>
      <c r="J577" s="416"/>
      <c r="K577" s="416"/>
      <c r="L577" s="416"/>
      <c r="M577" s="416"/>
      <c r="N577" s="416"/>
      <c r="O577" s="416"/>
      <c r="P577" s="416"/>
      <c r="Q577" s="416"/>
      <c r="R577" s="416"/>
      <c r="S577" s="416"/>
      <c r="T577" s="416"/>
      <c r="U577" s="416"/>
      <c r="V577" s="416"/>
      <c r="W577" s="416"/>
      <c r="X577" s="416"/>
      <c r="Y577" s="416"/>
      <c r="Z577" s="416"/>
      <c r="AA577" s="416"/>
      <c r="AB577" s="416"/>
    </row>
    <row r="578" spans="1:28" s="419" customFormat="1" x14ac:dyDescent="0.2">
      <c r="A578" s="500"/>
      <c r="J578" s="416"/>
      <c r="K578" s="416"/>
      <c r="L578" s="416"/>
      <c r="M578" s="416"/>
      <c r="N578" s="416"/>
      <c r="O578" s="416"/>
      <c r="P578" s="416"/>
      <c r="Q578" s="416"/>
      <c r="R578" s="416"/>
      <c r="S578" s="416"/>
      <c r="T578" s="416"/>
      <c r="U578" s="416"/>
      <c r="V578" s="416"/>
      <c r="W578" s="416"/>
      <c r="X578" s="416"/>
      <c r="Y578" s="416"/>
      <c r="Z578" s="416"/>
      <c r="AA578" s="416"/>
      <c r="AB578" s="416"/>
    </row>
    <row r="579" spans="1:28" s="419" customFormat="1" x14ac:dyDescent="0.2">
      <c r="A579" s="500"/>
      <c r="J579" s="416"/>
      <c r="K579" s="416"/>
      <c r="L579" s="416"/>
      <c r="M579" s="416"/>
      <c r="N579" s="416"/>
      <c r="O579" s="416"/>
      <c r="P579" s="416"/>
      <c r="Q579" s="416"/>
      <c r="R579" s="416"/>
      <c r="S579" s="416"/>
      <c r="T579" s="416"/>
      <c r="U579" s="416"/>
      <c r="V579" s="416"/>
      <c r="W579" s="416"/>
      <c r="X579" s="416"/>
      <c r="Y579" s="416"/>
      <c r="Z579" s="416"/>
      <c r="AA579" s="416"/>
      <c r="AB579" s="416"/>
    </row>
    <row r="580" spans="1:28" s="419" customFormat="1" x14ac:dyDescent="0.2">
      <c r="A580" s="500"/>
      <c r="J580" s="416"/>
      <c r="K580" s="416"/>
      <c r="L580" s="416"/>
      <c r="M580" s="416"/>
      <c r="N580" s="416"/>
      <c r="O580" s="416"/>
      <c r="P580" s="416"/>
      <c r="Q580" s="416"/>
      <c r="R580" s="416"/>
      <c r="S580" s="416"/>
      <c r="T580" s="416"/>
      <c r="U580" s="416"/>
      <c r="V580" s="416"/>
      <c r="W580" s="416"/>
      <c r="X580" s="416"/>
      <c r="Y580" s="416"/>
      <c r="Z580" s="416"/>
      <c r="AA580" s="416"/>
      <c r="AB580" s="416"/>
    </row>
    <row r="581" spans="1:28" s="419" customFormat="1" x14ac:dyDescent="0.2">
      <c r="A581" s="500"/>
      <c r="J581" s="416"/>
      <c r="K581" s="416"/>
      <c r="L581" s="416"/>
      <c r="M581" s="416"/>
      <c r="N581" s="416"/>
      <c r="O581" s="416"/>
      <c r="P581" s="416"/>
      <c r="Q581" s="416"/>
      <c r="R581" s="416"/>
      <c r="S581" s="416"/>
      <c r="T581" s="416"/>
      <c r="U581" s="416"/>
      <c r="V581" s="416"/>
      <c r="W581" s="416"/>
      <c r="X581" s="416"/>
      <c r="Y581" s="416"/>
      <c r="Z581" s="416"/>
      <c r="AA581" s="416"/>
      <c r="AB581" s="416"/>
    </row>
    <row r="582" spans="1:28" s="419" customFormat="1" x14ac:dyDescent="0.2">
      <c r="A582" s="500"/>
      <c r="J582" s="416"/>
      <c r="K582" s="416"/>
      <c r="L582" s="416"/>
      <c r="M582" s="416"/>
      <c r="N582" s="416"/>
      <c r="O582" s="416"/>
      <c r="P582" s="416"/>
      <c r="Q582" s="416"/>
      <c r="R582" s="416"/>
      <c r="S582" s="416"/>
      <c r="T582" s="416"/>
      <c r="U582" s="416"/>
      <c r="V582" s="416"/>
      <c r="W582" s="416"/>
      <c r="X582" s="416"/>
      <c r="Y582" s="416"/>
      <c r="Z582" s="416"/>
      <c r="AA582" s="416"/>
      <c r="AB582" s="416"/>
    </row>
    <row r="583" spans="1:28" s="419" customFormat="1" x14ac:dyDescent="0.2">
      <c r="A583" s="500"/>
      <c r="J583" s="416"/>
      <c r="K583" s="416"/>
      <c r="L583" s="416"/>
      <c r="M583" s="416"/>
      <c r="N583" s="416"/>
      <c r="O583" s="416"/>
      <c r="P583" s="416"/>
      <c r="Q583" s="416"/>
      <c r="R583" s="416"/>
      <c r="S583" s="416"/>
      <c r="T583" s="416"/>
      <c r="U583" s="416"/>
      <c r="V583" s="416"/>
      <c r="W583" s="416"/>
      <c r="X583" s="416"/>
      <c r="Y583" s="416"/>
      <c r="Z583" s="416"/>
      <c r="AA583" s="416"/>
      <c r="AB583" s="416"/>
    </row>
    <row r="584" spans="1:28" s="419" customFormat="1" x14ac:dyDescent="0.2">
      <c r="A584" s="500"/>
      <c r="J584" s="416"/>
      <c r="K584" s="416"/>
      <c r="L584" s="416"/>
      <c r="M584" s="416"/>
      <c r="N584" s="416"/>
      <c r="O584" s="416"/>
      <c r="P584" s="416"/>
      <c r="Q584" s="416"/>
      <c r="R584" s="416"/>
      <c r="S584" s="416"/>
      <c r="T584" s="416"/>
      <c r="U584" s="416"/>
      <c r="V584" s="416"/>
      <c r="W584" s="416"/>
      <c r="X584" s="416"/>
      <c r="Y584" s="416"/>
      <c r="Z584" s="416"/>
      <c r="AA584" s="416"/>
      <c r="AB584" s="416"/>
    </row>
    <row r="585" spans="1:28" s="419" customFormat="1" x14ac:dyDescent="0.2">
      <c r="A585" s="500"/>
      <c r="J585" s="416"/>
      <c r="K585" s="416"/>
      <c r="L585" s="416"/>
      <c r="M585" s="416"/>
      <c r="N585" s="416"/>
      <c r="O585" s="416"/>
      <c r="P585" s="416"/>
      <c r="Q585" s="416"/>
      <c r="R585" s="416"/>
      <c r="S585" s="416"/>
      <c r="T585" s="416"/>
      <c r="U585" s="416"/>
      <c r="V585" s="416"/>
      <c r="W585" s="416"/>
      <c r="X585" s="416"/>
      <c r="Y585" s="416"/>
      <c r="Z585" s="416"/>
      <c r="AA585" s="416"/>
      <c r="AB585" s="416"/>
    </row>
    <row r="586" spans="1:28" s="419" customFormat="1" x14ac:dyDescent="0.2">
      <c r="A586" s="500"/>
      <c r="J586" s="416"/>
      <c r="K586" s="416"/>
      <c r="L586" s="416"/>
      <c r="M586" s="416"/>
      <c r="N586" s="416"/>
      <c r="O586" s="416"/>
      <c r="P586" s="416"/>
      <c r="Q586" s="416"/>
      <c r="R586" s="416"/>
      <c r="S586" s="416"/>
      <c r="T586" s="416"/>
      <c r="U586" s="416"/>
      <c r="V586" s="416"/>
      <c r="W586" s="416"/>
      <c r="X586" s="416"/>
      <c r="Y586" s="416"/>
      <c r="Z586" s="416"/>
      <c r="AA586" s="416"/>
      <c r="AB586" s="416"/>
    </row>
    <row r="587" spans="1:28" s="419" customFormat="1" x14ac:dyDescent="0.2">
      <c r="A587" s="500"/>
      <c r="J587" s="416"/>
      <c r="K587" s="416"/>
      <c r="L587" s="416"/>
      <c r="M587" s="416"/>
      <c r="N587" s="416"/>
      <c r="O587" s="416"/>
      <c r="P587" s="416"/>
      <c r="Q587" s="416"/>
      <c r="R587" s="416"/>
      <c r="S587" s="416"/>
      <c r="T587" s="416"/>
      <c r="U587" s="416"/>
      <c r="V587" s="416"/>
      <c r="W587" s="416"/>
      <c r="X587" s="416"/>
      <c r="Y587" s="416"/>
      <c r="Z587" s="416"/>
      <c r="AA587" s="416"/>
      <c r="AB587" s="416"/>
    </row>
    <row r="588" spans="1:28" s="419" customFormat="1" x14ac:dyDescent="0.2">
      <c r="A588" s="500"/>
      <c r="J588" s="416"/>
      <c r="K588" s="416"/>
      <c r="L588" s="416"/>
      <c r="M588" s="416"/>
      <c r="N588" s="416"/>
      <c r="O588" s="416"/>
      <c r="P588" s="416"/>
      <c r="Q588" s="416"/>
      <c r="R588" s="416"/>
      <c r="S588" s="416"/>
      <c r="T588" s="416"/>
      <c r="U588" s="416"/>
      <c r="V588" s="416"/>
      <c r="W588" s="416"/>
      <c r="X588" s="416"/>
      <c r="Y588" s="416"/>
      <c r="Z588" s="416"/>
      <c r="AA588" s="416"/>
      <c r="AB588" s="416"/>
    </row>
    <row r="589" spans="1:28" s="419" customFormat="1" x14ac:dyDescent="0.2">
      <c r="A589" s="500"/>
      <c r="J589" s="416"/>
      <c r="K589" s="416"/>
      <c r="L589" s="416"/>
      <c r="M589" s="416"/>
      <c r="N589" s="416"/>
      <c r="O589" s="416"/>
      <c r="P589" s="416"/>
      <c r="Q589" s="416"/>
      <c r="R589" s="416"/>
      <c r="S589" s="416"/>
      <c r="T589" s="416"/>
      <c r="U589" s="416"/>
      <c r="V589" s="416"/>
      <c r="W589" s="416"/>
      <c r="X589" s="416"/>
      <c r="Y589" s="416"/>
      <c r="Z589" s="416"/>
      <c r="AA589" s="416"/>
      <c r="AB589" s="416"/>
    </row>
    <row r="590" spans="1:28" s="419" customFormat="1" x14ac:dyDescent="0.2">
      <c r="A590" s="500"/>
      <c r="J590" s="416"/>
      <c r="K590" s="416"/>
      <c r="L590" s="416"/>
      <c r="M590" s="416"/>
      <c r="N590" s="416"/>
      <c r="O590" s="416"/>
      <c r="P590" s="416"/>
      <c r="Q590" s="416"/>
      <c r="R590" s="416"/>
      <c r="S590" s="416"/>
      <c r="T590" s="416"/>
      <c r="U590" s="416"/>
      <c r="V590" s="416"/>
      <c r="W590" s="416"/>
      <c r="X590" s="416"/>
      <c r="Y590" s="416"/>
      <c r="Z590" s="416"/>
      <c r="AA590" s="416"/>
      <c r="AB590" s="416"/>
    </row>
    <row r="591" spans="1:28" s="419" customFormat="1" x14ac:dyDescent="0.2">
      <c r="A591" s="500"/>
      <c r="J591" s="416"/>
      <c r="K591" s="416"/>
      <c r="L591" s="416"/>
      <c r="M591" s="416"/>
      <c r="N591" s="416"/>
      <c r="O591" s="416"/>
      <c r="P591" s="416"/>
      <c r="Q591" s="416"/>
      <c r="R591" s="416"/>
      <c r="S591" s="416"/>
      <c r="T591" s="416"/>
      <c r="U591" s="416"/>
      <c r="V591" s="416"/>
      <c r="W591" s="416"/>
      <c r="X591" s="416"/>
      <c r="Y591" s="416"/>
      <c r="Z591" s="416"/>
      <c r="AA591" s="416"/>
      <c r="AB591" s="416"/>
    </row>
    <row r="592" spans="1:28" s="419" customFormat="1" x14ac:dyDescent="0.2">
      <c r="A592" s="500"/>
      <c r="J592" s="416"/>
      <c r="K592" s="416"/>
      <c r="L592" s="416"/>
      <c r="M592" s="416"/>
      <c r="N592" s="416"/>
      <c r="O592" s="416"/>
      <c r="P592" s="416"/>
      <c r="Q592" s="416"/>
      <c r="R592" s="416"/>
      <c r="S592" s="416"/>
      <c r="T592" s="416"/>
      <c r="U592" s="416"/>
      <c r="V592" s="416"/>
      <c r="W592" s="416"/>
      <c r="X592" s="416"/>
      <c r="Y592" s="416"/>
      <c r="Z592" s="416"/>
      <c r="AA592" s="416"/>
      <c r="AB592" s="416"/>
    </row>
    <row r="593" spans="1:28" s="419" customFormat="1" x14ac:dyDescent="0.2">
      <c r="A593" s="500"/>
      <c r="J593" s="416"/>
      <c r="K593" s="416"/>
      <c r="L593" s="416"/>
      <c r="M593" s="416"/>
      <c r="N593" s="416"/>
      <c r="O593" s="416"/>
      <c r="P593" s="416"/>
      <c r="Q593" s="416"/>
      <c r="R593" s="416"/>
      <c r="S593" s="416"/>
      <c r="T593" s="416"/>
      <c r="U593" s="416"/>
      <c r="V593" s="416"/>
      <c r="W593" s="416"/>
      <c r="X593" s="416"/>
      <c r="Y593" s="416"/>
      <c r="Z593" s="416"/>
      <c r="AA593" s="416"/>
      <c r="AB593" s="416"/>
    </row>
    <row r="594" spans="1:28" s="419" customFormat="1" x14ac:dyDescent="0.2">
      <c r="A594" s="500"/>
      <c r="J594" s="416"/>
      <c r="K594" s="416"/>
      <c r="L594" s="416"/>
      <c r="M594" s="416"/>
      <c r="N594" s="416"/>
      <c r="O594" s="416"/>
      <c r="P594" s="416"/>
      <c r="Q594" s="416"/>
      <c r="R594" s="416"/>
      <c r="S594" s="416"/>
      <c r="T594" s="416"/>
      <c r="U594" s="416"/>
      <c r="V594" s="416"/>
      <c r="W594" s="416"/>
      <c r="X594" s="416"/>
      <c r="Y594" s="416"/>
      <c r="Z594" s="416"/>
      <c r="AA594" s="416"/>
      <c r="AB594" s="416"/>
    </row>
    <row r="595" spans="1:28" s="419" customFormat="1" x14ac:dyDescent="0.2">
      <c r="A595" s="500"/>
      <c r="J595" s="416"/>
      <c r="K595" s="416"/>
      <c r="L595" s="416"/>
      <c r="M595" s="416"/>
      <c r="N595" s="416"/>
      <c r="O595" s="416"/>
      <c r="P595" s="416"/>
      <c r="Q595" s="416"/>
      <c r="R595" s="416"/>
      <c r="S595" s="416"/>
      <c r="T595" s="416"/>
      <c r="U595" s="416"/>
      <c r="V595" s="416"/>
      <c r="W595" s="416"/>
      <c r="X595" s="416"/>
      <c r="Y595" s="416"/>
      <c r="Z595" s="416"/>
      <c r="AA595" s="416"/>
      <c r="AB595" s="416"/>
    </row>
    <row r="596" spans="1:28" s="419" customFormat="1" x14ac:dyDescent="0.2">
      <c r="A596" s="500"/>
      <c r="J596" s="416"/>
      <c r="K596" s="416"/>
      <c r="L596" s="416"/>
      <c r="M596" s="416"/>
      <c r="N596" s="416"/>
      <c r="O596" s="416"/>
      <c r="P596" s="416"/>
      <c r="Q596" s="416"/>
      <c r="R596" s="416"/>
      <c r="S596" s="416"/>
      <c r="T596" s="416"/>
      <c r="U596" s="416"/>
      <c r="V596" s="416"/>
      <c r="W596" s="416"/>
      <c r="X596" s="416"/>
      <c r="Y596" s="416"/>
      <c r="Z596" s="416"/>
      <c r="AA596" s="416"/>
      <c r="AB596" s="416"/>
    </row>
    <row r="597" spans="1:28" s="419" customFormat="1" x14ac:dyDescent="0.2">
      <c r="A597" s="500"/>
      <c r="J597" s="416"/>
      <c r="K597" s="416"/>
      <c r="L597" s="416"/>
      <c r="M597" s="416"/>
      <c r="N597" s="416"/>
      <c r="O597" s="416"/>
      <c r="P597" s="416"/>
      <c r="Q597" s="416"/>
      <c r="R597" s="416"/>
      <c r="S597" s="416"/>
      <c r="T597" s="416"/>
      <c r="U597" s="416"/>
      <c r="V597" s="416"/>
      <c r="W597" s="416"/>
      <c r="X597" s="416"/>
      <c r="Y597" s="416"/>
      <c r="Z597" s="416"/>
      <c r="AA597" s="416"/>
      <c r="AB597" s="416"/>
    </row>
    <row r="598" spans="1:28" s="419" customFormat="1" x14ac:dyDescent="0.2">
      <c r="A598" s="500"/>
      <c r="J598" s="416"/>
      <c r="K598" s="416"/>
      <c r="L598" s="416"/>
      <c r="M598" s="416"/>
      <c r="N598" s="416"/>
      <c r="O598" s="416"/>
      <c r="P598" s="416"/>
      <c r="Q598" s="416"/>
      <c r="R598" s="416"/>
      <c r="S598" s="416"/>
      <c r="T598" s="416"/>
      <c r="U598" s="416"/>
      <c r="V598" s="416"/>
      <c r="W598" s="416"/>
      <c r="X598" s="416"/>
      <c r="Y598" s="416"/>
      <c r="Z598" s="416"/>
      <c r="AA598" s="416"/>
      <c r="AB598" s="416"/>
    </row>
    <row r="599" spans="1:28" s="419" customFormat="1" x14ac:dyDescent="0.2">
      <c r="A599" s="500"/>
      <c r="J599" s="416"/>
      <c r="K599" s="416"/>
      <c r="L599" s="416"/>
      <c r="M599" s="416"/>
      <c r="N599" s="416"/>
      <c r="O599" s="416"/>
      <c r="P599" s="416"/>
      <c r="Q599" s="416"/>
      <c r="R599" s="416"/>
      <c r="S599" s="416"/>
      <c r="T599" s="416"/>
      <c r="U599" s="416"/>
      <c r="V599" s="416"/>
      <c r="W599" s="416"/>
      <c r="X599" s="416"/>
      <c r="Y599" s="416"/>
      <c r="Z599" s="416"/>
      <c r="AA599" s="416"/>
      <c r="AB599" s="416"/>
    </row>
    <row r="600" spans="1:28" s="419" customFormat="1" x14ac:dyDescent="0.2">
      <c r="A600" s="500"/>
      <c r="J600" s="416"/>
      <c r="K600" s="416"/>
      <c r="L600" s="416"/>
      <c r="M600" s="416"/>
      <c r="N600" s="416"/>
      <c r="O600" s="416"/>
      <c r="P600" s="416"/>
      <c r="Q600" s="416"/>
      <c r="R600" s="416"/>
      <c r="S600" s="416"/>
      <c r="T600" s="416"/>
      <c r="U600" s="416"/>
      <c r="V600" s="416"/>
      <c r="W600" s="416"/>
      <c r="X600" s="416"/>
      <c r="Y600" s="416"/>
      <c r="Z600" s="416"/>
      <c r="AA600" s="416"/>
      <c r="AB600" s="416"/>
    </row>
    <row r="601" spans="1:28" s="419" customFormat="1" x14ac:dyDescent="0.2">
      <c r="A601" s="500"/>
      <c r="J601" s="416"/>
      <c r="K601" s="416"/>
      <c r="L601" s="416"/>
      <c r="M601" s="416"/>
      <c r="N601" s="416"/>
      <c r="O601" s="416"/>
      <c r="P601" s="416"/>
      <c r="Q601" s="416"/>
      <c r="R601" s="416"/>
      <c r="S601" s="416"/>
      <c r="T601" s="416"/>
      <c r="U601" s="416"/>
      <c r="V601" s="416"/>
      <c r="W601" s="416"/>
      <c r="X601" s="416"/>
      <c r="Y601" s="416"/>
      <c r="Z601" s="416"/>
      <c r="AA601" s="416"/>
      <c r="AB601" s="416"/>
    </row>
    <row r="602" spans="1:28" s="419" customFormat="1" x14ac:dyDescent="0.2">
      <c r="A602" s="500"/>
      <c r="J602" s="416"/>
      <c r="K602" s="416"/>
      <c r="L602" s="416"/>
      <c r="M602" s="416"/>
      <c r="N602" s="416"/>
      <c r="O602" s="416"/>
      <c r="P602" s="416"/>
      <c r="Q602" s="416"/>
      <c r="R602" s="416"/>
      <c r="S602" s="416"/>
      <c r="T602" s="416"/>
      <c r="U602" s="416"/>
      <c r="V602" s="416"/>
      <c r="W602" s="416"/>
      <c r="X602" s="416"/>
      <c r="Y602" s="416"/>
      <c r="Z602" s="416"/>
      <c r="AA602" s="416"/>
      <c r="AB602" s="416"/>
    </row>
    <row r="603" spans="1:28" s="419" customFormat="1" x14ac:dyDescent="0.2">
      <c r="A603" s="500"/>
      <c r="J603" s="416"/>
      <c r="K603" s="416"/>
      <c r="L603" s="416"/>
      <c r="M603" s="416"/>
      <c r="N603" s="416"/>
      <c r="O603" s="416"/>
      <c r="P603" s="416"/>
      <c r="Q603" s="416"/>
      <c r="R603" s="416"/>
      <c r="S603" s="416"/>
      <c r="T603" s="416"/>
      <c r="U603" s="416"/>
      <c r="V603" s="416"/>
      <c r="W603" s="416"/>
      <c r="X603" s="416"/>
      <c r="Y603" s="416"/>
      <c r="Z603" s="416"/>
      <c r="AA603" s="416"/>
      <c r="AB603" s="416"/>
    </row>
    <row r="604" spans="1:28" s="419" customFormat="1" x14ac:dyDescent="0.2">
      <c r="A604" s="500"/>
      <c r="J604" s="416"/>
      <c r="K604" s="416"/>
      <c r="L604" s="416"/>
      <c r="M604" s="416"/>
      <c r="N604" s="416"/>
      <c r="O604" s="416"/>
      <c r="P604" s="416"/>
      <c r="Q604" s="416"/>
      <c r="R604" s="416"/>
      <c r="S604" s="416"/>
      <c r="T604" s="416"/>
      <c r="U604" s="416"/>
      <c r="V604" s="416"/>
      <c r="W604" s="416"/>
      <c r="X604" s="416"/>
      <c r="Y604" s="416"/>
      <c r="Z604" s="416"/>
      <c r="AA604" s="416"/>
      <c r="AB604" s="416"/>
    </row>
    <row r="605" spans="1:28" s="419" customFormat="1" x14ac:dyDescent="0.2">
      <c r="A605" s="500"/>
      <c r="J605" s="416"/>
      <c r="K605" s="416"/>
      <c r="L605" s="416"/>
      <c r="M605" s="416"/>
      <c r="N605" s="416"/>
      <c r="O605" s="416"/>
      <c r="P605" s="416"/>
      <c r="Q605" s="416"/>
      <c r="R605" s="416"/>
      <c r="S605" s="416"/>
      <c r="T605" s="416"/>
      <c r="U605" s="416"/>
      <c r="V605" s="416"/>
      <c r="W605" s="416"/>
      <c r="X605" s="416"/>
      <c r="Y605" s="416"/>
      <c r="Z605" s="416"/>
      <c r="AA605" s="416"/>
      <c r="AB605" s="416"/>
    </row>
    <row r="606" spans="1:28" s="419" customFormat="1" x14ac:dyDescent="0.2">
      <c r="A606" s="500"/>
      <c r="J606" s="416"/>
      <c r="K606" s="416"/>
      <c r="L606" s="416"/>
      <c r="M606" s="416"/>
      <c r="N606" s="416"/>
      <c r="O606" s="416"/>
      <c r="P606" s="416"/>
      <c r="Q606" s="416"/>
      <c r="R606" s="416"/>
      <c r="S606" s="416"/>
      <c r="T606" s="416"/>
      <c r="U606" s="416"/>
      <c r="V606" s="416"/>
      <c r="W606" s="416"/>
      <c r="X606" s="416"/>
      <c r="Y606" s="416"/>
      <c r="Z606" s="416"/>
      <c r="AA606" s="416"/>
      <c r="AB606" s="416"/>
    </row>
    <row r="607" spans="1:28" s="419" customFormat="1" x14ac:dyDescent="0.2">
      <c r="A607" s="500"/>
      <c r="J607" s="416"/>
      <c r="K607" s="416"/>
      <c r="L607" s="416"/>
      <c r="M607" s="416"/>
      <c r="N607" s="416"/>
      <c r="O607" s="416"/>
      <c r="P607" s="416"/>
      <c r="Q607" s="416"/>
      <c r="R607" s="416"/>
      <c r="S607" s="416"/>
      <c r="T607" s="416"/>
      <c r="U607" s="416"/>
      <c r="V607" s="416"/>
      <c r="W607" s="416"/>
      <c r="X607" s="416"/>
      <c r="Y607" s="416"/>
      <c r="Z607" s="416"/>
      <c r="AA607" s="416"/>
      <c r="AB607" s="416"/>
    </row>
    <row r="608" spans="1:28" s="419" customFormat="1" x14ac:dyDescent="0.2">
      <c r="A608" s="500"/>
      <c r="J608" s="416"/>
      <c r="K608" s="416"/>
      <c r="L608" s="416"/>
      <c r="M608" s="416"/>
      <c r="N608" s="416"/>
      <c r="O608" s="416"/>
      <c r="P608" s="416"/>
      <c r="Q608" s="416"/>
      <c r="R608" s="416"/>
      <c r="S608" s="416"/>
      <c r="T608" s="416"/>
      <c r="U608" s="416"/>
      <c r="V608" s="416"/>
      <c r="W608" s="416"/>
      <c r="X608" s="416"/>
      <c r="Y608" s="416"/>
      <c r="Z608" s="416"/>
      <c r="AA608" s="416"/>
      <c r="AB608" s="416"/>
    </row>
    <row r="609" spans="1:28" s="419" customFormat="1" x14ac:dyDescent="0.2">
      <c r="A609" s="500"/>
      <c r="J609" s="416"/>
      <c r="K609" s="416"/>
      <c r="L609" s="416"/>
      <c r="M609" s="416"/>
      <c r="N609" s="416"/>
      <c r="O609" s="416"/>
      <c r="P609" s="416"/>
      <c r="Q609" s="416"/>
      <c r="R609" s="416"/>
      <c r="S609" s="416"/>
      <c r="T609" s="416"/>
      <c r="U609" s="416"/>
      <c r="V609" s="416"/>
      <c r="W609" s="416"/>
      <c r="X609" s="416"/>
      <c r="Y609" s="416"/>
      <c r="Z609" s="416"/>
      <c r="AA609" s="416"/>
      <c r="AB609" s="416"/>
    </row>
    <row r="610" spans="1:28" s="419" customFormat="1" x14ac:dyDescent="0.2">
      <c r="A610" s="500"/>
      <c r="J610" s="416"/>
      <c r="K610" s="416"/>
      <c r="L610" s="416"/>
      <c r="M610" s="416"/>
      <c r="N610" s="416"/>
      <c r="O610" s="416"/>
      <c r="P610" s="416"/>
      <c r="Q610" s="416"/>
      <c r="R610" s="416"/>
      <c r="S610" s="416"/>
      <c r="T610" s="416"/>
      <c r="U610" s="416"/>
      <c r="V610" s="416"/>
      <c r="W610" s="416"/>
      <c r="X610" s="416"/>
      <c r="Y610" s="416"/>
      <c r="Z610" s="416"/>
      <c r="AA610" s="416"/>
      <c r="AB610" s="416"/>
    </row>
    <row r="611" spans="1:28" s="419" customFormat="1" x14ac:dyDescent="0.2">
      <c r="A611" s="500"/>
      <c r="J611" s="416"/>
      <c r="K611" s="416"/>
      <c r="L611" s="416"/>
      <c r="M611" s="416"/>
      <c r="N611" s="416"/>
      <c r="O611" s="416"/>
      <c r="P611" s="416"/>
      <c r="Q611" s="416"/>
      <c r="R611" s="416"/>
      <c r="S611" s="416"/>
      <c r="T611" s="416"/>
      <c r="U611" s="416"/>
      <c r="V611" s="416"/>
      <c r="W611" s="416"/>
      <c r="X611" s="416"/>
      <c r="Y611" s="416"/>
      <c r="Z611" s="416"/>
      <c r="AA611" s="416"/>
      <c r="AB611" s="416"/>
    </row>
    <row r="612" spans="1:28" s="419" customFormat="1" x14ac:dyDescent="0.2">
      <c r="A612" s="500"/>
      <c r="J612" s="416"/>
      <c r="K612" s="416"/>
      <c r="L612" s="416"/>
      <c r="M612" s="416"/>
      <c r="N612" s="416"/>
      <c r="O612" s="416"/>
      <c r="P612" s="416"/>
      <c r="Q612" s="416"/>
      <c r="R612" s="416"/>
      <c r="S612" s="416"/>
      <c r="T612" s="416"/>
      <c r="U612" s="416"/>
      <c r="V612" s="416"/>
      <c r="W612" s="416"/>
      <c r="X612" s="416"/>
      <c r="Y612" s="416"/>
      <c r="Z612" s="416"/>
      <c r="AA612" s="416"/>
      <c r="AB612" s="416"/>
    </row>
    <row r="613" spans="1:28" s="419" customFormat="1" x14ac:dyDescent="0.2">
      <c r="A613" s="500"/>
      <c r="J613" s="416"/>
      <c r="K613" s="416"/>
      <c r="L613" s="416"/>
      <c r="M613" s="416"/>
      <c r="N613" s="416"/>
      <c r="O613" s="416"/>
      <c r="P613" s="416"/>
      <c r="Q613" s="416"/>
      <c r="R613" s="416"/>
      <c r="S613" s="416"/>
      <c r="T613" s="416"/>
      <c r="U613" s="416"/>
      <c r="V613" s="416"/>
      <c r="W613" s="416"/>
      <c r="X613" s="416"/>
      <c r="Y613" s="416"/>
      <c r="Z613" s="416"/>
      <c r="AA613" s="416"/>
      <c r="AB613" s="416"/>
    </row>
    <row r="614" spans="1:28" s="419" customFormat="1" x14ac:dyDescent="0.2">
      <c r="A614" s="500"/>
      <c r="J614" s="416"/>
      <c r="K614" s="416"/>
      <c r="L614" s="416"/>
      <c r="M614" s="416"/>
      <c r="N614" s="416"/>
      <c r="O614" s="416"/>
      <c r="P614" s="416"/>
      <c r="Q614" s="416"/>
      <c r="R614" s="416"/>
      <c r="S614" s="416"/>
      <c r="T614" s="416"/>
      <c r="U614" s="416"/>
      <c r="V614" s="416"/>
      <c r="W614" s="416"/>
      <c r="X614" s="416"/>
      <c r="Y614" s="416"/>
      <c r="Z614" s="416"/>
      <c r="AA614" s="416"/>
      <c r="AB614" s="416"/>
    </row>
    <row r="615" spans="1:28" s="419" customFormat="1" x14ac:dyDescent="0.2">
      <c r="A615" s="500"/>
      <c r="J615" s="416"/>
      <c r="K615" s="416"/>
      <c r="L615" s="416"/>
      <c r="M615" s="416"/>
      <c r="N615" s="416"/>
      <c r="O615" s="416"/>
      <c r="P615" s="416"/>
      <c r="Q615" s="416"/>
      <c r="R615" s="416"/>
      <c r="S615" s="416"/>
      <c r="T615" s="416"/>
      <c r="U615" s="416"/>
      <c r="V615" s="416"/>
      <c r="W615" s="416"/>
      <c r="X615" s="416"/>
      <c r="Y615" s="416"/>
      <c r="Z615" s="416"/>
      <c r="AA615" s="416"/>
      <c r="AB615" s="416"/>
    </row>
    <row r="616" spans="1:28" s="419" customFormat="1" x14ac:dyDescent="0.2">
      <c r="A616" s="500"/>
      <c r="J616" s="416"/>
      <c r="K616" s="416"/>
      <c r="L616" s="416"/>
      <c r="M616" s="416"/>
      <c r="N616" s="416"/>
      <c r="O616" s="416"/>
      <c r="P616" s="416"/>
      <c r="Q616" s="416"/>
      <c r="R616" s="416"/>
      <c r="S616" s="416"/>
      <c r="T616" s="416"/>
      <c r="U616" s="416"/>
      <c r="V616" s="416"/>
      <c r="W616" s="416"/>
      <c r="X616" s="416"/>
      <c r="Y616" s="416"/>
      <c r="Z616" s="416"/>
      <c r="AA616" s="416"/>
      <c r="AB616" s="416"/>
    </row>
    <row r="617" spans="1:28" s="419" customFormat="1" x14ac:dyDescent="0.2">
      <c r="A617" s="500"/>
      <c r="J617" s="416"/>
      <c r="K617" s="416"/>
      <c r="L617" s="416"/>
      <c r="M617" s="416"/>
      <c r="N617" s="416"/>
      <c r="O617" s="416"/>
      <c r="P617" s="416"/>
      <c r="Q617" s="416"/>
      <c r="R617" s="416"/>
      <c r="S617" s="416"/>
      <c r="T617" s="416"/>
      <c r="U617" s="416"/>
      <c r="V617" s="416"/>
      <c r="W617" s="416"/>
      <c r="X617" s="416"/>
      <c r="Y617" s="416"/>
      <c r="Z617" s="416"/>
      <c r="AA617" s="416"/>
      <c r="AB617" s="416"/>
    </row>
    <row r="618" spans="1:28" s="419" customFormat="1" x14ac:dyDescent="0.2">
      <c r="A618" s="500"/>
      <c r="J618" s="416"/>
      <c r="K618" s="416"/>
      <c r="L618" s="416"/>
      <c r="M618" s="416"/>
      <c r="N618" s="416"/>
      <c r="O618" s="416"/>
      <c r="P618" s="416"/>
      <c r="Q618" s="416"/>
      <c r="R618" s="416"/>
      <c r="S618" s="416"/>
      <c r="T618" s="416"/>
      <c r="U618" s="416"/>
      <c r="V618" s="416"/>
      <c r="W618" s="416"/>
      <c r="X618" s="416"/>
      <c r="Y618" s="416"/>
      <c r="Z618" s="416"/>
      <c r="AA618" s="416"/>
      <c r="AB618" s="416"/>
    </row>
    <row r="619" spans="1:28" s="419" customFormat="1" x14ac:dyDescent="0.2">
      <c r="A619" s="500"/>
      <c r="J619" s="416"/>
      <c r="K619" s="416"/>
      <c r="L619" s="416"/>
      <c r="M619" s="416"/>
      <c r="N619" s="416"/>
      <c r="O619" s="416"/>
      <c r="P619" s="416"/>
      <c r="Q619" s="416"/>
      <c r="R619" s="416"/>
      <c r="S619" s="416"/>
      <c r="T619" s="416"/>
      <c r="U619" s="416"/>
      <c r="V619" s="416"/>
      <c r="W619" s="416"/>
      <c r="X619" s="416"/>
      <c r="Y619" s="416"/>
      <c r="Z619" s="416"/>
      <c r="AA619" s="416"/>
      <c r="AB619" s="416"/>
    </row>
    <row r="620" spans="1:28" s="419" customFormat="1" x14ac:dyDescent="0.2">
      <c r="A620" s="500"/>
      <c r="J620" s="416"/>
      <c r="K620" s="416"/>
      <c r="L620" s="416"/>
      <c r="M620" s="416"/>
      <c r="N620" s="416"/>
      <c r="O620" s="416"/>
      <c r="P620" s="416"/>
      <c r="Q620" s="416"/>
      <c r="R620" s="416"/>
      <c r="S620" s="416"/>
      <c r="T620" s="416"/>
      <c r="U620" s="416"/>
      <c r="V620" s="416"/>
      <c r="W620" s="416"/>
      <c r="X620" s="416"/>
      <c r="Y620" s="416"/>
      <c r="Z620" s="416"/>
      <c r="AA620" s="416"/>
      <c r="AB620" s="416"/>
    </row>
    <row r="621" spans="1:28" s="419" customFormat="1" x14ac:dyDescent="0.2">
      <c r="A621" s="500"/>
      <c r="J621" s="416"/>
      <c r="K621" s="416"/>
      <c r="L621" s="416"/>
      <c r="M621" s="416"/>
      <c r="N621" s="416"/>
      <c r="O621" s="416"/>
      <c r="P621" s="416"/>
      <c r="Q621" s="416"/>
      <c r="R621" s="416"/>
      <c r="S621" s="416"/>
      <c r="T621" s="416"/>
      <c r="U621" s="416"/>
      <c r="V621" s="416"/>
      <c r="W621" s="416"/>
      <c r="X621" s="416"/>
      <c r="Y621" s="416"/>
      <c r="Z621" s="416"/>
      <c r="AA621" s="416"/>
      <c r="AB621" s="416"/>
    </row>
    <row r="622" spans="1:28" s="419" customFormat="1" x14ac:dyDescent="0.2">
      <c r="A622" s="500"/>
      <c r="J622" s="416"/>
      <c r="K622" s="416"/>
      <c r="L622" s="416"/>
      <c r="M622" s="416"/>
      <c r="N622" s="416"/>
      <c r="O622" s="416"/>
      <c r="P622" s="416"/>
      <c r="Q622" s="416"/>
      <c r="R622" s="416"/>
      <c r="S622" s="416"/>
      <c r="T622" s="416"/>
      <c r="U622" s="416"/>
      <c r="V622" s="416"/>
      <c r="W622" s="416"/>
      <c r="X622" s="416"/>
      <c r="Y622" s="416"/>
      <c r="Z622" s="416"/>
      <c r="AA622" s="416"/>
      <c r="AB622" s="416"/>
    </row>
    <row r="623" spans="1:28" s="419" customFormat="1" x14ac:dyDescent="0.2">
      <c r="A623" s="500"/>
      <c r="J623" s="416"/>
      <c r="K623" s="416"/>
      <c r="L623" s="416"/>
      <c r="M623" s="416"/>
      <c r="N623" s="416"/>
      <c r="O623" s="416"/>
      <c r="P623" s="416"/>
      <c r="Q623" s="416"/>
      <c r="R623" s="416"/>
      <c r="S623" s="416"/>
      <c r="T623" s="416"/>
      <c r="U623" s="416"/>
      <c r="V623" s="416"/>
      <c r="W623" s="416"/>
      <c r="X623" s="416"/>
      <c r="Y623" s="416"/>
      <c r="Z623" s="416"/>
      <c r="AA623" s="416"/>
      <c r="AB623" s="416"/>
    </row>
    <row r="624" spans="1:28" s="419" customFormat="1" x14ac:dyDescent="0.2">
      <c r="A624" s="500"/>
      <c r="J624" s="416"/>
      <c r="K624" s="416"/>
      <c r="L624" s="416"/>
      <c r="M624" s="416"/>
      <c r="N624" s="416"/>
      <c r="O624" s="416"/>
      <c r="P624" s="416"/>
      <c r="Q624" s="416"/>
      <c r="R624" s="416"/>
      <c r="S624" s="416"/>
      <c r="T624" s="416"/>
      <c r="U624" s="416"/>
      <c r="V624" s="416"/>
      <c r="W624" s="416"/>
      <c r="X624" s="416"/>
      <c r="Y624" s="416"/>
      <c r="Z624" s="416"/>
      <c r="AA624" s="416"/>
      <c r="AB624" s="416"/>
    </row>
    <row r="625" spans="1:28" s="419" customFormat="1" x14ac:dyDescent="0.2">
      <c r="A625" s="500"/>
      <c r="J625" s="416"/>
      <c r="K625" s="416"/>
      <c r="L625" s="416"/>
      <c r="M625" s="416"/>
      <c r="N625" s="416"/>
      <c r="O625" s="416"/>
      <c r="P625" s="416"/>
      <c r="Q625" s="416"/>
      <c r="R625" s="416"/>
      <c r="S625" s="416"/>
      <c r="T625" s="416"/>
      <c r="U625" s="416"/>
      <c r="V625" s="416"/>
      <c r="W625" s="416"/>
      <c r="X625" s="416"/>
      <c r="Y625" s="416"/>
      <c r="Z625" s="416"/>
      <c r="AA625" s="416"/>
      <c r="AB625" s="416"/>
    </row>
    <row r="626" spans="1:28" s="419" customFormat="1" x14ac:dyDescent="0.2">
      <c r="A626" s="500"/>
      <c r="J626" s="416"/>
      <c r="K626" s="416"/>
      <c r="L626" s="416"/>
      <c r="M626" s="416"/>
      <c r="N626" s="416"/>
      <c r="O626" s="416"/>
      <c r="P626" s="416"/>
      <c r="Q626" s="416"/>
      <c r="R626" s="416"/>
      <c r="S626" s="416"/>
      <c r="T626" s="416"/>
      <c r="U626" s="416"/>
      <c r="V626" s="416"/>
      <c r="W626" s="416"/>
      <c r="X626" s="416"/>
      <c r="Y626" s="416"/>
      <c r="Z626" s="416"/>
      <c r="AA626" s="416"/>
      <c r="AB626" s="416"/>
    </row>
    <row r="627" spans="1:28" s="419" customFormat="1" x14ac:dyDescent="0.2">
      <c r="A627" s="500"/>
      <c r="J627" s="416"/>
      <c r="K627" s="416"/>
      <c r="L627" s="416"/>
      <c r="M627" s="416"/>
      <c r="N627" s="416"/>
      <c r="O627" s="416"/>
      <c r="P627" s="416"/>
      <c r="Q627" s="416"/>
      <c r="R627" s="416"/>
      <c r="S627" s="416"/>
      <c r="T627" s="416"/>
      <c r="U627" s="416"/>
      <c r="V627" s="416"/>
      <c r="W627" s="416"/>
      <c r="X627" s="416"/>
      <c r="Y627" s="416"/>
      <c r="Z627" s="416"/>
      <c r="AA627" s="416"/>
      <c r="AB627" s="416"/>
    </row>
    <row r="628" spans="1:28" s="419" customFormat="1" x14ac:dyDescent="0.2">
      <c r="A628" s="500"/>
      <c r="J628" s="416"/>
      <c r="K628" s="416"/>
      <c r="L628" s="416"/>
      <c r="M628" s="416"/>
      <c r="N628" s="416"/>
      <c r="O628" s="416"/>
      <c r="P628" s="416"/>
      <c r="Q628" s="416"/>
      <c r="R628" s="416"/>
      <c r="S628" s="416"/>
      <c r="T628" s="416"/>
      <c r="U628" s="416"/>
      <c r="V628" s="416"/>
      <c r="W628" s="416"/>
      <c r="X628" s="416"/>
      <c r="Y628" s="416"/>
      <c r="Z628" s="416"/>
      <c r="AA628" s="416"/>
      <c r="AB628" s="416"/>
    </row>
    <row r="629" spans="1:28" s="419" customFormat="1" x14ac:dyDescent="0.2">
      <c r="A629" s="500"/>
      <c r="J629" s="416"/>
      <c r="K629" s="416"/>
      <c r="L629" s="416"/>
      <c r="M629" s="416"/>
      <c r="N629" s="416"/>
      <c r="O629" s="416"/>
      <c r="P629" s="416"/>
      <c r="Q629" s="416"/>
      <c r="R629" s="416"/>
      <c r="S629" s="416"/>
      <c r="T629" s="416"/>
      <c r="U629" s="416"/>
      <c r="V629" s="416"/>
      <c r="W629" s="416"/>
      <c r="X629" s="416"/>
      <c r="Y629" s="416"/>
      <c r="Z629" s="416"/>
      <c r="AA629" s="416"/>
      <c r="AB629" s="416"/>
    </row>
    <row r="630" spans="1:28" s="419" customFormat="1" x14ac:dyDescent="0.2">
      <c r="A630" s="500"/>
      <c r="J630" s="416"/>
      <c r="K630" s="416"/>
      <c r="L630" s="416"/>
      <c r="M630" s="416"/>
      <c r="N630" s="416"/>
      <c r="O630" s="416"/>
      <c r="P630" s="416"/>
      <c r="Q630" s="416"/>
      <c r="R630" s="416"/>
      <c r="S630" s="416"/>
      <c r="T630" s="416"/>
      <c r="U630" s="416"/>
      <c r="V630" s="416"/>
      <c r="W630" s="416"/>
      <c r="X630" s="416"/>
      <c r="Y630" s="416"/>
      <c r="Z630" s="416"/>
      <c r="AA630" s="416"/>
      <c r="AB630" s="416"/>
    </row>
    <row r="631" spans="1:28" s="419" customFormat="1" x14ac:dyDescent="0.2">
      <c r="A631" s="500"/>
      <c r="J631" s="416"/>
      <c r="K631" s="416"/>
      <c r="L631" s="416"/>
      <c r="M631" s="416"/>
      <c r="N631" s="416"/>
      <c r="O631" s="416"/>
      <c r="P631" s="416"/>
      <c r="Q631" s="416"/>
      <c r="R631" s="416"/>
      <c r="S631" s="416"/>
      <c r="T631" s="416"/>
      <c r="U631" s="416"/>
      <c r="V631" s="416"/>
      <c r="W631" s="416"/>
      <c r="X631" s="416"/>
      <c r="Y631" s="416"/>
      <c r="Z631" s="416"/>
      <c r="AA631" s="416"/>
      <c r="AB631" s="416"/>
    </row>
    <row r="632" spans="1:28" s="419" customFormat="1" x14ac:dyDescent="0.2">
      <c r="A632" s="500"/>
      <c r="J632" s="416"/>
      <c r="K632" s="416"/>
      <c r="L632" s="416"/>
      <c r="M632" s="416"/>
      <c r="N632" s="416"/>
      <c r="O632" s="416"/>
      <c r="P632" s="416"/>
      <c r="Q632" s="416"/>
      <c r="R632" s="416"/>
      <c r="S632" s="416"/>
      <c r="T632" s="416"/>
      <c r="U632" s="416"/>
      <c r="V632" s="416"/>
      <c r="W632" s="416"/>
      <c r="X632" s="416"/>
      <c r="Y632" s="416"/>
      <c r="Z632" s="416"/>
      <c r="AA632" s="416"/>
      <c r="AB632" s="416"/>
    </row>
    <row r="633" spans="1:28" s="419" customFormat="1" x14ac:dyDescent="0.2">
      <c r="A633" s="500"/>
      <c r="J633" s="416"/>
      <c r="K633" s="416"/>
      <c r="L633" s="416"/>
      <c r="M633" s="416"/>
      <c r="N633" s="416"/>
      <c r="O633" s="416"/>
      <c r="P633" s="416"/>
      <c r="Q633" s="416"/>
      <c r="R633" s="416"/>
      <c r="S633" s="416"/>
      <c r="T633" s="416"/>
      <c r="U633" s="416"/>
      <c r="V633" s="416"/>
      <c r="W633" s="416"/>
      <c r="X633" s="416"/>
      <c r="Y633" s="416"/>
      <c r="Z633" s="416"/>
      <c r="AA633" s="416"/>
      <c r="AB633" s="416"/>
    </row>
    <row r="634" spans="1:28" s="419" customFormat="1" x14ac:dyDescent="0.2">
      <c r="A634" s="500"/>
      <c r="J634" s="416"/>
      <c r="K634" s="416"/>
      <c r="L634" s="416"/>
      <c r="M634" s="416"/>
      <c r="N634" s="416"/>
      <c r="O634" s="416"/>
      <c r="P634" s="416"/>
      <c r="Q634" s="416"/>
      <c r="R634" s="416"/>
      <c r="S634" s="416"/>
      <c r="T634" s="416"/>
      <c r="U634" s="416"/>
      <c r="V634" s="416"/>
      <c r="W634" s="416"/>
      <c r="X634" s="416"/>
      <c r="Y634" s="416"/>
      <c r="Z634" s="416"/>
      <c r="AA634" s="416"/>
      <c r="AB634" s="416"/>
    </row>
    <row r="635" spans="1:28" s="419" customFormat="1" x14ac:dyDescent="0.2">
      <c r="A635" s="500"/>
      <c r="J635" s="416"/>
      <c r="K635" s="416"/>
      <c r="L635" s="416"/>
      <c r="M635" s="416"/>
      <c r="N635" s="416"/>
      <c r="O635" s="416"/>
      <c r="P635" s="416"/>
      <c r="Q635" s="416"/>
      <c r="R635" s="416"/>
      <c r="S635" s="416"/>
      <c r="T635" s="416"/>
      <c r="U635" s="416"/>
      <c r="V635" s="416"/>
      <c r="W635" s="416"/>
      <c r="X635" s="416"/>
      <c r="Y635" s="416"/>
      <c r="Z635" s="416"/>
      <c r="AA635" s="416"/>
      <c r="AB635" s="416"/>
    </row>
    <row r="636" spans="1:28" s="419" customFormat="1" x14ac:dyDescent="0.2">
      <c r="A636" s="500"/>
      <c r="J636" s="416"/>
      <c r="K636" s="416"/>
      <c r="L636" s="416"/>
      <c r="M636" s="416"/>
      <c r="N636" s="416"/>
      <c r="O636" s="416"/>
      <c r="P636" s="416"/>
      <c r="Q636" s="416"/>
      <c r="R636" s="416"/>
      <c r="S636" s="416"/>
      <c r="T636" s="416"/>
      <c r="U636" s="416"/>
      <c r="V636" s="416"/>
      <c r="W636" s="416"/>
      <c r="X636" s="416"/>
      <c r="Y636" s="416"/>
      <c r="Z636" s="416"/>
      <c r="AA636" s="416"/>
      <c r="AB636" s="416"/>
    </row>
    <row r="637" spans="1:28" s="419" customFormat="1" x14ac:dyDescent="0.2">
      <c r="A637" s="500"/>
      <c r="J637" s="416"/>
      <c r="K637" s="416"/>
      <c r="L637" s="416"/>
      <c r="M637" s="416"/>
      <c r="N637" s="416"/>
      <c r="O637" s="416"/>
      <c r="P637" s="416"/>
      <c r="Q637" s="416"/>
      <c r="R637" s="416"/>
      <c r="S637" s="416"/>
      <c r="T637" s="416"/>
      <c r="U637" s="416"/>
      <c r="V637" s="416"/>
      <c r="W637" s="416"/>
      <c r="X637" s="416"/>
      <c r="Y637" s="416"/>
      <c r="Z637" s="416"/>
      <c r="AA637" s="416"/>
      <c r="AB637" s="416"/>
    </row>
    <row r="638" spans="1:28" s="419" customFormat="1" x14ac:dyDescent="0.2">
      <c r="A638" s="500"/>
      <c r="J638" s="416"/>
      <c r="K638" s="416"/>
      <c r="L638" s="416"/>
      <c r="M638" s="416"/>
      <c r="N638" s="416"/>
      <c r="O638" s="416"/>
      <c r="P638" s="416"/>
      <c r="Q638" s="416"/>
      <c r="R638" s="416"/>
      <c r="S638" s="416"/>
      <c r="T638" s="416"/>
      <c r="U638" s="416"/>
      <c r="V638" s="416"/>
      <c r="W638" s="416"/>
      <c r="X638" s="416"/>
      <c r="Y638" s="416"/>
      <c r="Z638" s="416"/>
      <c r="AA638" s="416"/>
      <c r="AB638" s="416"/>
    </row>
    <row r="639" spans="1:28" s="419" customFormat="1" x14ac:dyDescent="0.2">
      <c r="A639" s="500"/>
      <c r="J639" s="416"/>
      <c r="K639" s="416"/>
      <c r="L639" s="416"/>
      <c r="M639" s="416"/>
      <c r="N639" s="416"/>
      <c r="O639" s="416"/>
      <c r="P639" s="416"/>
      <c r="Q639" s="416"/>
      <c r="R639" s="416"/>
      <c r="S639" s="416"/>
      <c r="T639" s="416"/>
      <c r="U639" s="416"/>
      <c r="V639" s="416"/>
      <c r="W639" s="416"/>
      <c r="X639" s="416"/>
      <c r="Y639" s="416"/>
      <c r="Z639" s="416"/>
      <c r="AA639" s="416"/>
      <c r="AB639" s="416"/>
    </row>
    <row r="640" spans="1:28" s="419" customFormat="1" x14ac:dyDescent="0.2">
      <c r="A640" s="500"/>
      <c r="J640" s="416"/>
      <c r="K640" s="416"/>
      <c r="L640" s="416"/>
      <c r="M640" s="416"/>
      <c r="N640" s="416"/>
      <c r="O640" s="416"/>
      <c r="P640" s="416"/>
      <c r="Q640" s="416"/>
      <c r="R640" s="416"/>
      <c r="S640" s="416"/>
      <c r="T640" s="416"/>
      <c r="U640" s="416"/>
      <c r="V640" s="416"/>
      <c r="W640" s="416"/>
      <c r="X640" s="416"/>
      <c r="Y640" s="416"/>
      <c r="Z640" s="416"/>
      <c r="AA640" s="416"/>
      <c r="AB640" s="416"/>
    </row>
    <row r="641" spans="1:28" s="419" customFormat="1" x14ac:dyDescent="0.2">
      <c r="A641" s="500"/>
      <c r="J641" s="416"/>
      <c r="K641" s="416"/>
      <c r="L641" s="416"/>
      <c r="M641" s="416"/>
      <c r="N641" s="416"/>
      <c r="O641" s="416"/>
      <c r="P641" s="416"/>
      <c r="Q641" s="416"/>
      <c r="R641" s="416"/>
      <c r="S641" s="416"/>
      <c r="T641" s="416"/>
      <c r="U641" s="416"/>
      <c r="V641" s="416"/>
      <c r="W641" s="416"/>
      <c r="X641" s="416"/>
      <c r="Y641" s="416"/>
      <c r="Z641" s="416"/>
      <c r="AA641" s="416"/>
      <c r="AB641" s="416"/>
    </row>
    <row r="642" spans="1:28" s="419" customFormat="1" x14ac:dyDescent="0.2">
      <c r="A642" s="500"/>
      <c r="J642" s="416"/>
      <c r="K642" s="416"/>
      <c r="L642" s="416"/>
      <c r="M642" s="416"/>
      <c r="N642" s="416"/>
      <c r="O642" s="416"/>
      <c r="P642" s="416"/>
      <c r="Q642" s="416"/>
      <c r="R642" s="416"/>
      <c r="S642" s="416"/>
      <c r="T642" s="416"/>
      <c r="U642" s="416"/>
      <c r="V642" s="416"/>
      <c r="W642" s="416"/>
      <c r="X642" s="416"/>
      <c r="Y642" s="416"/>
      <c r="Z642" s="416"/>
      <c r="AA642" s="416"/>
      <c r="AB642" s="416"/>
    </row>
    <row r="643" spans="1:28" s="419" customFormat="1" x14ac:dyDescent="0.2">
      <c r="A643" s="500"/>
      <c r="J643" s="416"/>
      <c r="K643" s="416"/>
      <c r="L643" s="416"/>
      <c r="M643" s="416"/>
      <c r="N643" s="416"/>
      <c r="O643" s="416"/>
      <c r="P643" s="416"/>
      <c r="Q643" s="416"/>
      <c r="R643" s="416"/>
      <c r="S643" s="416"/>
      <c r="T643" s="416"/>
      <c r="U643" s="416"/>
      <c r="V643" s="416"/>
      <c r="W643" s="416"/>
      <c r="X643" s="416"/>
      <c r="Y643" s="416"/>
      <c r="Z643" s="416"/>
      <c r="AA643" s="416"/>
      <c r="AB643" s="416"/>
    </row>
    <row r="644" spans="1:28" s="419" customFormat="1" x14ac:dyDescent="0.2">
      <c r="A644" s="500"/>
      <c r="J644" s="416"/>
      <c r="K644" s="416"/>
      <c r="L644" s="416"/>
      <c r="M644" s="416"/>
      <c r="N644" s="416"/>
      <c r="O644" s="416"/>
      <c r="P644" s="416"/>
      <c r="Q644" s="416"/>
      <c r="R644" s="416"/>
      <c r="S644" s="416"/>
      <c r="T644" s="416"/>
      <c r="U644" s="416"/>
      <c r="V644" s="416"/>
      <c r="W644" s="416"/>
      <c r="X644" s="416"/>
      <c r="Y644" s="416"/>
      <c r="Z644" s="416"/>
      <c r="AA644" s="416"/>
      <c r="AB644" s="416"/>
    </row>
    <row r="645" spans="1:28" s="419" customFormat="1" x14ac:dyDescent="0.2">
      <c r="A645" s="500"/>
      <c r="J645" s="416"/>
      <c r="K645" s="416"/>
      <c r="L645" s="416"/>
      <c r="M645" s="416"/>
      <c r="N645" s="416"/>
      <c r="O645" s="416"/>
      <c r="P645" s="416"/>
      <c r="Q645" s="416"/>
      <c r="R645" s="416"/>
      <c r="S645" s="416"/>
      <c r="T645" s="416"/>
      <c r="U645" s="416"/>
      <c r="V645" s="416"/>
      <c r="W645" s="416"/>
      <c r="X645" s="416"/>
      <c r="Y645" s="416"/>
      <c r="Z645" s="416"/>
      <c r="AA645" s="416"/>
      <c r="AB645" s="416"/>
    </row>
    <row r="646" spans="1:28" s="419" customFormat="1" x14ac:dyDescent="0.2">
      <c r="A646" s="500"/>
      <c r="J646" s="416"/>
      <c r="K646" s="416"/>
      <c r="L646" s="416"/>
      <c r="M646" s="416"/>
      <c r="N646" s="416"/>
      <c r="O646" s="416"/>
      <c r="P646" s="416"/>
      <c r="Q646" s="416"/>
      <c r="R646" s="416"/>
      <c r="S646" s="416"/>
      <c r="T646" s="416"/>
      <c r="U646" s="416"/>
      <c r="V646" s="416"/>
      <c r="W646" s="416"/>
      <c r="X646" s="416"/>
      <c r="Y646" s="416"/>
      <c r="Z646" s="416"/>
      <c r="AA646" s="416"/>
      <c r="AB646" s="416"/>
    </row>
    <row r="647" spans="1:28" s="419" customFormat="1" x14ac:dyDescent="0.2">
      <c r="A647" s="500"/>
      <c r="J647" s="416"/>
      <c r="K647" s="416"/>
      <c r="L647" s="416"/>
      <c r="M647" s="416"/>
      <c r="N647" s="416"/>
      <c r="O647" s="416"/>
      <c r="P647" s="416"/>
      <c r="Q647" s="416"/>
      <c r="R647" s="416"/>
      <c r="S647" s="416"/>
      <c r="T647" s="416"/>
      <c r="U647" s="416"/>
      <c r="V647" s="416"/>
      <c r="W647" s="416"/>
      <c r="X647" s="416"/>
      <c r="Y647" s="416"/>
      <c r="Z647" s="416"/>
      <c r="AA647" s="416"/>
      <c r="AB647" s="416"/>
    </row>
    <row r="648" spans="1:28" s="419" customFormat="1" x14ac:dyDescent="0.2">
      <c r="A648" s="500"/>
      <c r="J648" s="416"/>
      <c r="K648" s="416"/>
      <c r="L648" s="416"/>
      <c r="M648" s="416"/>
      <c r="N648" s="416"/>
      <c r="O648" s="416"/>
      <c r="P648" s="416"/>
      <c r="Q648" s="416"/>
      <c r="R648" s="416"/>
      <c r="S648" s="416"/>
      <c r="T648" s="416"/>
      <c r="U648" s="416"/>
      <c r="V648" s="416"/>
      <c r="W648" s="416"/>
      <c r="X648" s="416"/>
      <c r="Y648" s="416"/>
      <c r="Z648" s="416"/>
      <c r="AA648" s="416"/>
      <c r="AB648" s="416"/>
    </row>
    <row r="649" spans="1:28" s="419" customFormat="1" x14ac:dyDescent="0.2">
      <c r="A649" s="500"/>
      <c r="J649" s="416"/>
      <c r="K649" s="416"/>
      <c r="L649" s="416"/>
      <c r="M649" s="416"/>
      <c r="N649" s="416"/>
      <c r="O649" s="416"/>
      <c r="P649" s="416"/>
      <c r="Q649" s="416"/>
      <c r="R649" s="416"/>
      <c r="S649" s="416"/>
      <c r="T649" s="416"/>
      <c r="U649" s="416"/>
      <c r="V649" s="416"/>
      <c r="W649" s="416"/>
      <c r="X649" s="416"/>
      <c r="Y649" s="416"/>
      <c r="Z649" s="416"/>
      <c r="AA649" s="416"/>
      <c r="AB649" s="416"/>
    </row>
    <row r="650" spans="1:28" s="419" customFormat="1" x14ac:dyDescent="0.2">
      <c r="A650" s="500"/>
      <c r="J650" s="416"/>
      <c r="K650" s="416"/>
      <c r="L650" s="416"/>
      <c r="M650" s="416"/>
      <c r="N650" s="416"/>
      <c r="O650" s="416"/>
      <c r="P650" s="416"/>
      <c r="Q650" s="416"/>
      <c r="R650" s="416"/>
      <c r="S650" s="416"/>
      <c r="T650" s="416"/>
      <c r="U650" s="416"/>
      <c r="V650" s="416"/>
      <c r="W650" s="416"/>
      <c r="X650" s="416"/>
      <c r="Y650" s="416"/>
      <c r="Z650" s="416"/>
      <c r="AA650" s="416"/>
      <c r="AB650" s="416"/>
    </row>
    <row r="651" spans="1:28" s="419" customFormat="1" x14ac:dyDescent="0.2">
      <c r="A651" s="500"/>
      <c r="J651" s="416"/>
      <c r="K651" s="416"/>
      <c r="L651" s="416"/>
      <c r="M651" s="416"/>
      <c r="N651" s="416"/>
      <c r="O651" s="416"/>
      <c r="P651" s="416"/>
      <c r="Q651" s="416"/>
      <c r="R651" s="416"/>
      <c r="S651" s="416"/>
      <c r="T651" s="416"/>
      <c r="U651" s="416"/>
      <c r="V651" s="416"/>
      <c r="W651" s="416"/>
      <c r="X651" s="416"/>
      <c r="Y651" s="416"/>
      <c r="Z651" s="416"/>
      <c r="AA651" s="416"/>
      <c r="AB651" s="416"/>
    </row>
    <row r="652" spans="1:28" s="419" customFormat="1" x14ac:dyDescent="0.2">
      <c r="A652" s="500"/>
      <c r="J652" s="416"/>
      <c r="K652" s="416"/>
      <c r="L652" s="416"/>
      <c r="M652" s="416"/>
      <c r="N652" s="416"/>
      <c r="O652" s="416"/>
      <c r="P652" s="416"/>
      <c r="Q652" s="416"/>
      <c r="R652" s="416"/>
      <c r="S652" s="416"/>
      <c r="T652" s="416"/>
      <c r="U652" s="416"/>
      <c r="V652" s="416"/>
      <c r="W652" s="416"/>
      <c r="X652" s="416"/>
      <c r="Y652" s="416"/>
      <c r="Z652" s="416"/>
      <c r="AA652" s="416"/>
      <c r="AB652" s="416"/>
    </row>
    <row r="653" spans="1:28" s="419" customFormat="1" x14ac:dyDescent="0.2">
      <c r="A653" s="500"/>
      <c r="J653" s="416"/>
      <c r="K653" s="416"/>
      <c r="L653" s="416"/>
      <c r="M653" s="416"/>
      <c r="N653" s="416"/>
      <c r="O653" s="416"/>
      <c r="P653" s="416"/>
      <c r="Q653" s="416"/>
      <c r="R653" s="416"/>
      <c r="S653" s="416"/>
      <c r="T653" s="416"/>
      <c r="U653" s="416"/>
      <c r="V653" s="416"/>
      <c r="W653" s="416"/>
      <c r="X653" s="416"/>
      <c r="Y653" s="416"/>
      <c r="Z653" s="416"/>
      <c r="AA653" s="416"/>
      <c r="AB653" s="416"/>
    </row>
    <row r="654" spans="1:28" s="419" customFormat="1" x14ac:dyDescent="0.2">
      <c r="A654" s="500"/>
      <c r="J654" s="416"/>
      <c r="K654" s="416"/>
      <c r="L654" s="416"/>
      <c r="M654" s="416"/>
      <c r="N654" s="416"/>
      <c r="O654" s="416"/>
      <c r="P654" s="416"/>
      <c r="Q654" s="416"/>
      <c r="R654" s="416"/>
      <c r="S654" s="416"/>
      <c r="T654" s="416"/>
      <c r="U654" s="416"/>
      <c r="V654" s="416"/>
      <c r="W654" s="416"/>
      <c r="X654" s="416"/>
      <c r="Y654" s="416"/>
      <c r="Z654" s="416"/>
      <c r="AA654" s="416"/>
      <c r="AB654" s="416"/>
    </row>
    <row r="655" spans="1:28" s="419" customFormat="1" x14ac:dyDescent="0.2">
      <c r="A655" s="500"/>
      <c r="J655" s="416"/>
      <c r="K655" s="416"/>
      <c r="L655" s="416"/>
      <c r="M655" s="416"/>
      <c r="N655" s="416"/>
      <c r="O655" s="416"/>
      <c r="P655" s="416"/>
      <c r="Q655" s="416"/>
      <c r="R655" s="416"/>
      <c r="S655" s="416"/>
      <c r="T655" s="416"/>
      <c r="U655" s="416"/>
      <c r="V655" s="416"/>
      <c r="W655" s="416"/>
      <c r="X655" s="416"/>
      <c r="Y655" s="416"/>
      <c r="Z655" s="416"/>
      <c r="AA655" s="416"/>
      <c r="AB655" s="416"/>
    </row>
    <row r="656" spans="1:28" s="419" customFormat="1" x14ac:dyDescent="0.2">
      <c r="A656" s="500"/>
      <c r="J656" s="416"/>
      <c r="K656" s="416"/>
      <c r="L656" s="416"/>
      <c r="M656" s="416"/>
      <c r="N656" s="416"/>
      <c r="O656" s="416"/>
      <c r="P656" s="416"/>
      <c r="Q656" s="416"/>
      <c r="R656" s="416"/>
      <c r="S656" s="416"/>
      <c r="T656" s="416"/>
      <c r="U656" s="416"/>
      <c r="V656" s="416"/>
      <c r="W656" s="416"/>
      <c r="X656" s="416"/>
      <c r="Y656" s="416"/>
      <c r="Z656" s="416"/>
      <c r="AA656" s="416"/>
      <c r="AB656" s="416"/>
    </row>
    <row r="657" spans="1:28" s="419" customFormat="1" x14ac:dyDescent="0.2">
      <c r="A657" s="500"/>
      <c r="J657" s="416"/>
      <c r="K657" s="416"/>
      <c r="L657" s="416"/>
      <c r="M657" s="416"/>
      <c r="N657" s="416"/>
      <c r="O657" s="416"/>
      <c r="P657" s="416"/>
      <c r="Q657" s="416"/>
      <c r="R657" s="416"/>
      <c r="S657" s="416"/>
      <c r="T657" s="416"/>
      <c r="U657" s="416"/>
      <c r="V657" s="416"/>
      <c r="W657" s="416"/>
      <c r="X657" s="416"/>
      <c r="Y657" s="416"/>
      <c r="Z657" s="416"/>
      <c r="AA657" s="416"/>
      <c r="AB657" s="416"/>
    </row>
    <row r="658" spans="1:28" s="419" customFormat="1" x14ac:dyDescent="0.2">
      <c r="A658" s="500"/>
      <c r="J658" s="416"/>
      <c r="K658" s="416"/>
      <c r="L658" s="416"/>
      <c r="M658" s="416"/>
      <c r="N658" s="416"/>
      <c r="O658" s="416"/>
      <c r="P658" s="416"/>
      <c r="Q658" s="416"/>
      <c r="R658" s="416"/>
      <c r="S658" s="416"/>
      <c r="T658" s="416"/>
      <c r="U658" s="416"/>
      <c r="V658" s="416"/>
      <c r="W658" s="416"/>
      <c r="X658" s="416"/>
      <c r="Y658" s="416"/>
      <c r="Z658" s="416"/>
      <c r="AA658" s="416"/>
      <c r="AB658" s="416"/>
    </row>
    <row r="659" spans="1:28" s="419" customFormat="1" x14ac:dyDescent="0.2">
      <c r="A659" s="500"/>
      <c r="J659" s="416"/>
      <c r="K659" s="416"/>
      <c r="L659" s="416"/>
      <c r="M659" s="416"/>
      <c r="N659" s="416"/>
      <c r="O659" s="416"/>
      <c r="P659" s="416"/>
      <c r="Q659" s="416"/>
      <c r="R659" s="416"/>
      <c r="S659" s="416"/>
      <c r="T659" s="416"/>
      <c r="U659" s="416"/>
      <c r="V659" s="416"/>
      <c r="W659" s="416"/>
      <c r="X659" s="416"/>
      <c r="Y659" s="416"/>
      <c r="Z659" s="416"/>
      <c r="AA659" s="416"/>
      <c r="AB659" s="416"/>
    </row>
    <row r="660" spans="1:28" s="419" customFormat="1" x14ac:dyDescent="0.2">
      <c r="A660" s="500"/>
      <c r="J660" s="416"/>
      <c r="K660" s="416"/>
      <c r="L660" s="416"/>
      <c r="M660" s="416"/>
      <c r="N660" s="416"/>
      <c r="O660" s="416"/>
      <c r="P660" s="416"/>
      <c r="Q660" s="416"/>
      <c r="R660" s="416"/>
      <c r="S660" s="416"/>
      <c r="T660" s="416"/>
      <c r="U660" s="416"/>
      <c r="V660" s="416"/>
      <c r="W660" s="416"/>
      <c r="X660" s="416"/>
      <c r="Y660" s="416"/>
      <c r="Z660" s="416"/>
      <c r="AA660" s="416"/>
      <c r="AB660" s="416"/>
    </row>
    <row r="661" spans="1:28" s="419" customFormat="1" x14ac:dyDescent="0.2">
      <c r="A661" s="500"/>
      <c r="J661" s="416"/>
      <c r="K661" s="416"/>
      <c r="L661" s="416"/>
      <c r="M661" s="416"/>
      <c r="N661" s="416"/>
      <c r="O661" s="416"/>
      <c r="P661" s="416"/>
      <c r="Q661" s="416"/>
      <c r="R661" s="416"/>
      <c r="S661" s="416"/>
      <c r="T661" s="416"/>
      <c r="U661" s="416"/>
      <c r="V661" s="416"/>
      <c r="W661" s="416"/>
      <c r="X661" s="416"/>
      <c r="Y661" s="416"/>
      <c r="Z661" s="416"/>
      <c r="AA661" s="416"/>
      <c r="AB661" s="416"/>
    </row>
    <row r="662" spans="1:28" s="419" customFormat="1" x14ac:dyDescent="0.2">
      <c r="A662" s="500"/>
      <c r="J662" s="416"/>
      <c r="K662" s="416"/>
      <c r="L662" s="416"/>
      <c r="M662" s="416"/>
      <c r="N662" s="416"/>
      <c r="O662" s="416"/>
      <c r="P662" s="416"/>
      <c r="Q662" s="416"/>
      <c r="R662" s="416"/>
      <c r="S662" s="416"/>
      <c r="T662" s="416"/>
      <c r="U662" s="416"/>
      <c r="V662" s="416"/>
      <c r="W662" s="416"/>
      <c r="X662" s="416"/>
      <c r="Y662" s="416"/>
      <c r="Z662" s="416"/>
      <c r="AA662" s="416"/>
      <c r="AB662" s="416"/>
    </row>
    <row r="663" spans="1:28" s="419" customFormat="1" x14ac:dyDescent="0.2">
      <c r="A663" s="500"/>
      <c r="J663" s="416"/>
      <c r="K663" s="416"/>
      <c r="L663" s="416"/>
      <c r="M663" s="416"/>
      <c r="N663" s="416"/>
      <c r="O663" s="416"/>
      <c r="P663" s="416"/>
      <c r="Q663" s="416"/>
      <c r="R663" s="416"/>
      <c r="S663" s="416"/>
      <c r="T663" s="416"/>
      <c r="U663" s="416"/>
      <c r="V663" s="416"/>
      <c r="W663" s="416"/>
      <c r="X663" s="416"/>
      <c r="Y663" s="416"/>
      <c r="Z663" s="416"/>
      <c r="AA663" s="416"/>
      <c r="AB663" s="416"/>
    </row>
    <row r="664" spans="1:28" s="419" customFormat="1" x14ac:dyDescent="0.2">
      <c r="A664" s="500"/>
      <c r="J664" s="416"/>
      <c r="K664" s="416"/>
      <c r="L664" s="416"/>
      <c r="M664" s="416"/>
      <c r="N664" s="416"/>
      <c r="O664" s="416"/>
      <c r="P664" s="416"/>
      <c r="Q664" s="416"/>
      <c r="R664" s="416"/>
      <c r="S664" s="416"/>
      <c r="T664" s="416"/>
      <c r="U664" s="416"/>
      <c r="V664" s="416"/>
      <c r="W664" s="416"/>
      <c r="X664" s="416"/>
      <c r="Y664" s="416"/>
      <c r="Z664" s="416"/>
      <c r="AA664" s="416"/>
      <c r="AB664" s="416"/>
    </row>
    <row r="665" spans="1:28" s="419" customFormat="1" x14ac:dyDescent="0.2">
      <c r="A665" s="500"/>
      <c r="J665" s="416"/>
      <c r="K665" s="416"/>
      <c r="L665" s="416"/>
      <c r="M665" s="416"/>
      <c r="N665" s="416"/>
      <c r="O665" s="416"/>
      <c r="P665" s="416"/>
      <c r="Q665" s="416"/>
      <c r="R665" s="416"/>
      <c r="S665" s="416"/>
      <c r="T665" s="416"/>
      <c r="U665" s="416"/>
      <c r="V665" s="416"/>
      <c r="W665" s="416"/>
      <c r="X665" s="416"/>
      <c r="Y665" s="416"/>
      <c r="Z665" s="416"/>
      <c r="AA665" s="416"/>
      <c r="AB665" s="416"/>
    </row>
    <row r="666" spans="1:28" s="419" customFormat="1" x14ac:dyDescent="0.2">
      <c r="A666" s="500"/>
      <c r="J666" s="416"/>
      <c r="K666" s="416"/>
      <c r="L666" s="416"/>
      <c r="M666" s="416"/>
      <c r="N666" s="416"/>
      <c r="O666" s="416"/>
      <c r="P666" s="416"/>
      <c r="Q666" s="416"/>
      <c r="R666" s="416"/>
      <c r="S666" s="416"/>
      <c r="T666" s="416"/>
      <c r="U666" s="416"/>
      <c r="V666" s="416"/>
      <c r="W666" s="416"/>
      <c r="X666" s="416"/>
      <c r="Y666" s="416"/>
      <c r="Z666" s="416"/>
      <c r="AA666" s="416"/>
      <c r="AB666" s="416"/>
    </row>
    <row r="667" spans="1:28" s="419" customFormat="1" x14ac:dyDescent="0.2">
      <c r="A667" s="500"/>
      <c r="J667" s="416"/>
      <c r="K667" s="416"/>
      <c r="L667" s="416"/>
      <c r="M667" s="416"/>
      <c r="N667" s="416"/>
      <c r="O667" s="416"/>
      <c r="P667" s="416"/>
      <c r="Q667" s="416"/>
      <c r="R667" s="416"/>
      <c r="S667" s="416"/>
      <c r="T667" s="416"/>
      <c r="U667" s="416"/>
      <c r="V667" s="416"/>
      <c r="W667" s="416"/>
      <c r="X667" s="416"/>
      <c r="Y667" s="416"/>
      <c r="Z667" s="416"/>
      <c r="AA667" s="416"/>
      <c r="AB667" s="416"/>
    </row>
    <row r="668" spans="1:28" s="419" customFormat="1" x14ac:dyDescent="0.2">
      <c r="A668" s="500"/>
      <c r="J668" s="416"/>
      <c r="K668" s="416"/>
      <c r="L668" s="416"/>
      <c r="M668" s="416"/>
      <c r="N668" s="416"/>
      <c r="O668" s="416"/>
      <c r="P668" s="416"/>
      <c r="Q668" s="416"/>
      <c r="R668" s="416"/>
      <c r="S668" s="416"/>
      <c r="T668" s="416"/>
      <c r="U668" s="416"/>
      <c r="V668" s="416"/>
      <c r="W668" s="416"/>
      <c r="X668" s="416"/>
      <c r="Y668" s="416"/>
      <c r="Z668" s="416"/>
      <c r="AA668" s="416"/>
      <c r="AB668" s="416"/>
    </row>
    <row r="669" spans="1:28" s="419" customFormat="1" x14ac:dyDescent="0.2">
      <c r="A669" s="500"/>
      <c r="J669" s="416"/>
      <c r="K669" s="416"/>
      <c r="L669" s="416"/>
      <c r="M669" s="416"/>
      <c r="N669" s="416"/>
      <c r="O669" s="416"/>
      <c r="P669" s="416"/>
      <c r="Q669" s="416"/>
      <c r="R669" s="416"/>
      <c r="S669" s="416"/>
      <c r="T669" s="416"/>
      <c r="U669" s="416"/>
      <c r="V669" s="416"/>
      <c r="W669" s="416"/>
      <c r="X669" s="416"/>
      <c r="Y669" s="416"/>
      <c r="Z669" s="416"/>
      <c r="AA669" s="416"/>
      <c r="AB669" s="416"/>
    </row>
    <row r="670" spans="1:28" s="419" customFormat="1" x14ac:dyDescent="0.2">
      <c r="A670" s="500"/>
      <c r="J670" s="416"/>
      <c r="K670" s="416"/>
      <c r="L670" s="416"/>
      <c r="M670" s="416"/>
      <c r="N670" s="416"/>
      <c r="O670" s="416"/>
      <c r="P670" s="416"/>
      <c r="Q670" s="416"/>
      <c r="R670" s="416"/>
      <c r="S670" s="416"/>
      <c r="T670" s="416"/>
      <c r="U670" s="416"/>
      <c r="V670" s="416"/>
      <c r="W670" s="416"/>
      <c r="X670" s="416"/>
      <c r="Y670" s="416"/>
      <c r="Z670" s="416"/>
      <c r="AA670" s="416"/>
      <c r="AB670" s="416"/>
    </row>
    <row r="671" spans="1:28" s="419" customFormat="1" x14ac:dyDescent="0.2">
      <c r="A671" s="500"/>
      <c r="J671" s="416"/>
      <c r="K671" s="416"/>
      <c r="L671" s="416"/>
      <c r="M671" s="416"/>
      <c r="N671" s="416"/>
      <c r="O671" s="416"/>
      <c r="P671" s="416"/>
      <c r="Q671" s="416"/>
      <c r="R671" s="416"/>
      <c r="S671" s="416"/>
      <c r="T671" s="416"/>
      <c r="U671" s="416"/>
      <c r="V671" s="416"/>
      <c r="W671" s="416"/>
      <c r="X671" s="416"/>
      <c r="Y671" s="416"/>
      <c r="Z671" s="416"/>
      <c r="AA671" s="416"/>
      <c r="AB671" s="416"/>
    </row>
    <row r="672" spans="1:28" s="419" customFormat="1" x14ac:dyDescent="0.2">
      <c r="A672" s="500"/>
      <c r="J672" s="416"/>
      <c r="K672" s="416"/>
      <c r="L672" s="416"/>
      <c r="M672" s="416"/>
      <c r="N672" s="416"/>
      <c r="O672" s="416"/>
      <c r="P672" s="416"/>
      <c r="Q672" s="416"/>
      <c r="R672" s="416"/>
      <c r="S672" s="416"/>
      <c r="T672" s="416"/>
      <c r="U672" s="416"/>
      <c r="V672" s="416"/>
      <c r="W672" s="416"/>
      <c r="X672" s="416"/>
      <c r="Y672" s="416"/>
      <c r="Z672" s="416"/>
      <c r="AA672" s="416"/>
      <c r="AB672" s="416"/>
    </row>
    <row r="673" spans="1:28" s="419" customFormat="1" x14ac:dyDescent="0.2">
      <c r="A673" s="500"/>
      <c r="J673" s="416"/>
      <c r="K673" s="416"/>
      <c r="L673" s="416"/>
      <c r="M673" s="416"/>
      <c r="N673" s="416"/>
      <c r="O673" s="416"/>
      <c r="P673" s="416"/>
      <c r="Q673" s="416"/>
      <c r="R673" s="416"/>
      <c r="S673" s="416"/>
      <c r="T673" s="416"/>
      <c r="U673" s="416"/>
      <c r="V673" s="416"/>
      <c r="W673" s="416"/>
      <c r="X673" s="416"/>
      <c r="Y673" s="416"/>
      <c r="Z673" s="416"/>
      <c r="AA673" s="416"/>
      <c r="AB673" s="416"/>
    </row>
    <row r="674" spans="1:28" s="419" customFormat="1" x14ac:dyDescent="0.2">
      <c r="A674" s="500"/>
      <c r="J674" s="416"/>
      <c r="K674" s="416"/>
      <c r="L674" s="416"/>
      <c r="M674" s="416"/>
      <c r="N674" s="416"/>
      <c r="O674" s="416"/>
      <c r="P674" s="416"/>
      <c r="Q674" s="416"/>
      <c r="R674" s="416"/>
      <c r="S674" s="416"/>
      <c r="T674" s="416"/>
      <c r="U674" s="416"/>
      <c r="V674" s="416"/>
      <c r="W674" s="416"/>
      <c r="X674" s="416"/>
      <c r="Y674" s="416"/>
      <c r="Z674" s="416"/>
      <c r="AA674" s="416"/>
      <c r="AB674" s="416"/>
    </row>
    <row r="675" spans="1:28" s="419" customFormat="1" x14ac:dyDescent="0.2">
      <c r="A675" s="500"/>
      <c r="J675" s="416"/>
      <c r="K675" s="416"/>
      <c r="L675" s="416"/>
      <c r="M675" s="416"/>
      <c r="N675" s="416"/>
      <c r="O675" s="416"/>
      <c r="P675" s="416"/>
      <c r="Q675" s="416"/>
      <c r="R675" s="416"/>
      <c r="S675" s="416"/>
      <c r="T675" s="416"/>
      <c r="U675" s="416"/>
      <c r="V675" s="416"/>
      <c r="W675" s="416"/>
      <c r="X675" s="416"/>
      <c r="Y675" s="416"/>
      <c r="Z675" s="416"/>
      <c r="AA675" s="416"/>
      <c r="AB675" s="416"/>
    </row>
    <row r="676" spans="1:28" s="419" customFormat="1" x14ac:dyDescent="0.2">
      <c r="A676" s="500"/>
      <c r="J676" s="416"/>
      <c r="K676" s="416"/>
      <c r="L676" s="416"/>
      <c r="M676" s="416"/>
      <c r="N676" s="416"/>
      <c r="O676" s="416"/>
      <c r="P676" s="416"/>
      <c r="Q676" s="416"/>
      <c r="R676" s="416"/>
      <c r="S676" s="416"/>
      <c r="T676" s="416"/>
      <c r="U676" s="416"/>
      <c r="V676" s="416"/>
      <c r="W676" s="416"/>
      <c r="X676" s="416"/>
      <c r="Y676" s="416"/>
      <c r="Z676" s="416"/>
      <c r="AA676" s="416"/>
      <c r="AB676" s="416"/>
    </row>
    <row r="677" spans="1:28" s="419" customFormat="1" x14ac:dyDescent="0.2">
      <c r="A677" s="500"/>
      <c r="J677" s="416"/>
      <c r="K677" s="416"/>
      <c r="L677" s="416"/>
      <c r="M677" s="416"/>
      <c r="N677" s="416"/>
      <c r="O677" s="416"/>
      <c r="P677" s="416"/>
      <c r="Q677" s="416"/>
      <c r="R677" s="416"/>
      <c r="S677" s="416"/>
      <c r="T677" s="416"/>
      <c r="U677" s="416"/>
      <c r="V677" s="416"/>
      <c r="W677" s="416"/>
      <c r="X677" s="416"/>
      <c r="Y677" s="416"/>
      <c r="Z677" s="416"/>
      <c r="AA677" s="416"/>
      <c r="AB677" s="416"/>
    </row>
    <row r="678" spans="1:28" s="419" customFormat="1" x14ac:dyDescent="0.2">
      <c r="A678" s="500"/>
      <c r="J678" s="416"/>
      <c r="K678" s="416"/>
      <c r="L678" s="416"/>
      <c r="M678" s="416"/>
      <c r="N678" s="416"/>
      <c r="O678" s="416"/>
      <c r="P678" s="416"/>
      <c r="Q678" s="416"/>
      <c r="R678" s="416"/>
      <c r="S678" s="416"/>
      <c r="T678" s="416"/>
      <c r="U678" s="416"/>
      <c r="V678" s="416"/>
      <c r="W678" s="416"/>
      <c r="X678" s="416"/>
      <c r="Y678" s="416"/>
      <c r="Z678" s="416"/>
      <c r="AA678" s="416"/>
      <c r="AB678" s="416"/>
    </row>
    <row r="679" spans="1:28" s="419" customFormat="1" x14ac:dyDescent="0.2">
      <c r="A679" s="500"/>
      <c r="J679" s="416"/>
      <c r="K679" s="416"/>
      <c r="L679" s="416"/>
      <c r="M679" s="416"/>
      <c r="N679" s="416"/>
      <c r="O679" s="416"/>
      <c r="P679" s="416"/>
      <c r="Q679" s="416"/>
      <c r="R679" s="416"/>
      <c r="S679" s="416"/>
      <c r="T679" s="416"/>
      <c r="U679" s="416"/>
      <c r="V679" s="416"/>
      <c r="W679" s="416"/>
      <c r="X679" s="416"/>
      <c r="Y679" s="416"/>
      <c r="Z679" s="416"/>
      <c r="AA679" s="416"/>
      <c r="AB679" s="416"/>
    </row>
    <row r="680" spans="1:28" s="419" customFormat="1" x14ac:dyDescent="0.2">
      <c r="A680" s="500"/>
      <c r="J680" s="416"/>
      <c r="K680" s="416"/>
      <c r="L680" s="416"/>
      <c r="M680" s="416"/>
      <c r="N680" s="416"/>
      <c r="O680" s="416"/>
      <c r="P680" s="416"/>
      <c r="Q680" s="416"/>
      <c r="R680" s="416"/>
      <c r="S680" s="416"/>
      <c r="T680" s="416"/>
      <c r="U680" s="416"/>
      <c r="V680" s="416"/>
      <c r="W680" s="416"/>
      <c r="X680" s="416"/>
      <c r="Y680" s="416"/>
      <c r="Z680" s="416"/>
      <c r="AA680" s="416"/>
      <c r="AB680" s="416"/>
    </row>
    <row r="681" spans="1:28" s="419" customFormat="1" x14ac:dyDescent="0.2">
      <c r="A681" s="500"/>
      <c r="J681" s="416"/>
      <c r="K681" s="416"/>
      <c r="L681" s="416"/>
      <c r="M681" s="416"/>
      <c r="N681" s="416"/>
      <c r="O681" s="416"/>
      <c r="P681" s="416"/>
      <c r="Q681" s="416"/>
      <c r="R681" s="416"/>
      <c r="S681" s="416"/>
      <c r="T681" s="416"/>
      <c r="U681" s="416"/>
      <c r="V681" s="416"/>
      <c r="W681" s="416"/>
      <c r="X681" s="416"/>
      <c r="Y681" s="416"/>
      <c r="Z681" s="416"/>
      <c r="AA681" s="416"/>
      <c r="AB681" s="416"/>
    </row>
    <row r="682" spans="1:28" s="419" customFormat="1" x14ac:dyDescent="0.2">
      <c r="A682" s="500"/>
      <c r="J682" s="416"/>
      <c r="K682" s="416"/>
      <c r="L682" s="416"/>
      <c r="M682" s="416"/>
      <c r="N682" s="416"/>
      <c r="O682" s="416"/>
      <c r="P682" s="416"/>
      <c r="Q682" s="416"/>
      <c r="R682" s="416"/>
      <c r="S682" s="416"/>
      <c r="T682" s="416"/>
      <c r="U682" s="416"/>
      <c r="V682" s="416"/>
      <c r="W682" s="416"/>
      <c r="X682" s="416"/>
      <c r="Y682" s="416"/>
      <c r="Z682" s="416"/>
      <c r="AA682" s="416"/>
      <c r="AB682" s="416"/>
    </row>
    <row r="683" spans="1:28" s="419" customFormat="1" x14ac:dyDescent="0.2">
      <c r="A683" s="500"/>
      <c r="J683" s="416"/>
      <c r="K683" s="416"/>
      <c r="L683" s="416"/>
      <c r="M683" s="416"/>
      <c r="N683" s="416"/>
      <c r="O683" s="416"/>
      <c r="P683" s="416"/>
      <c r="Q683" s="416"/>
      <c r="R683" s="416"/>
      <c r="S683" s="416"/>
      <c r="T683" s="416"/>
      <c r="U683" s="416"/>
      <c r="V683" s="416"/>
      <c r="W683" s="416"/>
      <c r="X683" s="416"/>
      <c r="Y683" s="416"/>
      <c r="Z683" s="416"/>
      <c r="AA683" s="416"/>
      <c r="AB683" s="416"/>
    </row>
    <row r="684" spans="1:28" s="419" customFormat="1" x14ac:dyDescent="0.2">
      <c r="A684" s="500"/>
      <c r="J684" s="416"/>
      <c r="K684" s="416"/>
      <c r="L684" s="416"/>
      <c r="M684" s="416"/>
      <c r="N684" s="416"/>
      <c r="O684" s="416"/>
      <c r="P684" s="416"/>
      <c r="Q684" s="416"/>
      <c r="R684" s="416"/>
      <c r="S684" s="416"/>
      <c r="T684" s="416"/>
      <c r="U684" s="416"/>
      <c r="V684" s="416"/>
      <c r="W684" s="416"/>
      <c r="X684" s="416"/>
      <c r="Y684" s="416"/>
      <c r="Z684" s="416"/>
      <c r="AA684" s="416"/>
      <c r="AB684" s="416"/>
    </row>
    <row r="685" spans="1:28" s="419" customFormat="1" x14ac:dyDescent="0.2">
      <c r="A685" s="500"/>
      <c r="J685" s="416"/>
      <c r="K685" s="416"/>
      <c r="L685" s="416"/>
      <c r="M685" s="416"/>
      <c r="N685" s="416"/>
      <c r="O685" s="416"/>
      <c r="P685" s="416"/>
      <c r="Q685" s="416"/>
      <c r="R685" s="416"/>
      <c r="S685" s="416"/>
      <c r="T685" s="416"/>
      <c r="U685" s="416"/>
      <c r="V685" s="416"/>
      <c r="W685" s="416"/>
      <c r="X685" s="416"/>
      <c r="Y685" s="416"/>
      <c r="Z685" s="416"/>
      <c r="AA685" s="416"/>
      <c r="AB685" s="416"/>
    </row>
    <row r="686" spans="1:28" s="419" customFormat="1" x14ac:dyDescent="0.2">
      <c r="A686" s="500"/>
      <c r="J686" s="416"/>
      <c r="K686" s="416"/>
      <c r="L686" s="416"/>
      <c r="M686" s="416"/>
      <c r="N686" s="416"/>
      <c r="O686" s="416"/>
      <c r="P686" s="416"/>
      <c r="Q686" s="416"/>
      <c r="R686" s="416"/>
      <c r="S686" s="416"/>
      <c r="T686" s="416"/>
      <c r="U686" s="416"/>
      <c r="V686" s="416"/>
      <c r="W686" s="416"/>
      <c r="X686" s="416"/>
      <c r="Y686" s="416"/>
      <c r="Z686" s="416"/>
      <c r="AA686" s="416"/>
      <c r="AB686" s="416"/>
    </row>
    <row r="687" spans="1:28" s="419" customFormat="1" x14ac:dyDescent="0.2">
      <c r="A687" s="500"/>
      <c r="J687" s="416"/>
      <c r="K687" s="416"/>
      <c r="L687" s="416"/>
      <c r="M687" s="416"/>
      <c r="N687" s="416"/>
      <c r="O687" s="416"/>
      <c r="P687" s="416"/>
      <c r="Q687" s="416"/>
      <c r="R687" s="416"/>
      <c r="S687" s="416"/>
      <c r="T687" s="416"/>
      <c r="U687" s="416"/>
      <c r="V687" s="416"/>
      <c r="W687" s="416"/>
      <c r="X687" s="416"/>
      <c r="Y687" s="416"/>
      <c r="Z687" s="416"/>
      <c r="AA687" s="416"/>
      <c r="AB687" s="416"/>
    </row>
    <row r="688" spans="1:28" s="419" customFormat="1" x14ac:dyDescent="0.2">
      <c r="A688" s="500"/>
      <c r="J688" s="416"/>
      <c r="K688" s="416"/>
      <c r="L688" s="416"/>
      <c r="M688" s="416"/>
      <c r="N688" s="416"/>
      <c r="O688" s="416"/>
      <c r="P688" s="416"/>
      <c r="Q688" s="416"/>
      <c r="R688" s="416"/>
      <c r="S688" s="416"/>
      <c r="T688" s="416"/>
      <c r="U688" s="416"/>
      <c r="V688" s="416"/>
      <c r="W688" s="416"/>
      <c r="X688" s="416"/>
      <c r="Y688" s="416"/>
      <c r="Z688" s="416"/>
      <c r="AA688" s="416"/>
      <c r="AB688" s="416"/>
    </row>
    <row r="689" spans="1:28" s="419" customFormat="1" x14ac:dyDescent="0.2">
      <c r="A689" s="500"/>
      <c r="J689" s="416"/>
      <c r="K689" s="416"/>
      <c r="L689" s="416"/>
      <c r="M689" s="416"/>
      <c r="N689" s="416"/>
      <c r="O689" s="416"/>
      <c r="P689" s="416"/>
      <c r="Q689" s="416"/>
      <c r="R689" s="416"/>
      <c r="S689" s="416"/>
      <c r="T689" s="416"/>
      <c r="U689" s="416"/>
      <c r="V689" s="416"/>
      <c r="W689" s="416"/>
      <c r="X689" s="416"/>
      <c r="Y689" s="416"/>
      <c r="Z689" s="416"/>
      <c r="AA689" s="416"/>
      <c r="AB689" s="416"/>
    </row>
    <row r="690" spans="1:28" s="419" customFormat="1" x14ac:dyDescent="0.2">
      <c r="A690" s="500"/>
      <c r="J690" s="416"/>
      <c r="K690" s="416"/>
      <c r="L690" s="416"/>
      <c r="M690" s="416"/>
      <c r="N690" s="416"/>
      <c r="O690" s="416"/>
      <c r="P690" s="416"/>
      <c r="Q690" s="416"/>
      <c r="R690" s="416"/>
      <c r="S690" s="416"/>
      <c r="T690" s="416"/>
      <c r="U690" s="416"/>
      <c r="V690" s="416"/>
      <c r="W690" s="416"/>
      <c r="X690" s="416"/>
      <c r="Y690" s="416"/>
      <c r="Z690" s="416"/>
      <c r="AA690" s="416"/>
      <c r="AB690" s="416"/>
    </row>
    <row r="691" spans="1:28" s="419" customFormat="1" x14ac:dyDescent="0.2">
      <c r="A691" s="500"/>
      <c r="J691" s="416"/>
      <c r="K691" s="416"/>
      <c r="L691" s="416"/>
      <c r="M691" s="416"/>
      <c r="N691" s="416"/>
      <c r="O691" s="416"/>
      <c r="P691" s="416"/>
      <c r="Q691" s="416"/>
      <c r="R691" s="416"/>
      <c r="S691" s="416"/>
      <c r="T691" s="416"/>
      <c r="U691" s="416"/>
      <c r="V691" s="416"/>
      <c r="W691" s="416"/>
      <c r="X691" s="416"/>
      <c r="Y691" s="416"/>
      <c r="Z691" s="416"/>
      <c r="AA691" s="416"/>
      <c r="AB691" s="416"/>
    </row>
    <row r="692" spans="1:28" s="419" customFormat="1" x14ac:dyDescent="0.2">
      <c r="A692" s="500"/>
      <c r="J692" s="416"/>
      <c r="K692" s="416"/>
      <c r="L692" s="416"/>
      <c r="M692" s="416"/>
      <c r="N692" s="416"/>
      <c r="O692" s="416"/>
      <c r="P692" s="416"/>
      <c r="Q692" s="416"/>
      <c r="R692" s="416"/>
      <c r="S692" s="416"/>
      <c r="T692" s="416"/>
      <c r="U692" s="416"/>
      <c r="V692" s="416"/>
      <c r="W692" s="416"/>
      <c r="X692" s="416"/>
      <c r="Y692" s="416"/>
      <c r="Z692" s="416"/>
      <c r="AA692" s="416"/>
      <c r="AB692" s="416"/>
    </row>
    <row r="693" spans="1:28" s="419" customFormat="1" x14ac:dyDescent="0.2">
      <c r="A693" s="500"/>
      <c r="J693" s="416"/>
      <c r="K693" s="416"/>
      <c r="L693" s="416"/>
      <c r="M693" s="416"/>
      <c r="N693" s="416"/>
      <c r="O693" s="416"/>
      <c r="P693" s="416"/>
      <c r="Q693" s="416"/>
      <c r="R693" s="416"/>
      <c r="S693" s="416"/>
      <c r="T693" s="416"/>
      <c r="U693" s="416"/>
      <c r="V693" s="416"/>
      <c r="W693" s="416"/>
      <c r="X693" s="416"/>
      <c r="Y693" s="416"/>
      <c r="Z693" s="416"/>
      <c r="AA693" s="416"/>
      <c r="AB693" s="416"/>
    </row>
    <row r="694" spans="1:28" s="419" customFormat="1" x14ac:dyDescent="0.2">
      <c r="A694" s="500"/>
      <c r="J694" s="416"/>
      <c r="K694" s="416"/>
      <c r="L694" s="416"/>
      <c r="M694" s="416"/>
      <c r="N694" s="416"/>
      <c r="O694" s="416"/>
      <c r="P694" s="416"/>
      <c r="Q694" s="416"/>
      <c r="R694" s="416"/>
      <c r="S694" s="416"/>
      <c r="T694" s="416"/>
      <c r="U694" s="416"/>
      <c r="V694" s="416"/>
      <c r="W694" s="416"/>
      <c r="X694" s="416"/>
      <c r="Y694" s="416"/>
      <c r="Z694" s="416"/>
      <c r="AA694" s="416"/>
      <c r="AB694" s="416"/>
    </row>
    <row r="695" spans="1:28" s="419" customFormat="1" x14ac:dyDescent="0.2">
      <c r="A695" s="500"/>
      <c r="J695" s="416"/>
      <c r="K695" s="416"/>
      <c r="L695" s="416"/>
      <c r="M695" s="416"/>
      <c r="N695" s="416"/>
      <c r="O695" s="416"/>
      <c r="P695" s="416"/>
      <c r="Q695" s="416"/>
      <c r="R695" s="416"/>
      <c r="S695" s="416"/>
      <c r="T695" s="416"/>
      <c r="U695" s="416"/>
      <c r="V695" s="416"/>
      <c r="W695" s="416"/>
      <c r="X695" s="416"/>
      <c r="Y695" s="416"/>
      <c r="Z695" s="416"/>
      <c r="AA695" s="416"/>
      <c r="AB695" s="416"/>
    </row>
    <row r="696" spans="1:28" s="419" customFormat="1" x14ac:dyDescent="0.2">
      <c r="A696" s="500"/>
      <c r="J696" s="416"/>
      <c r="K696" s="416"/>
      <c r="L696" s="416"/>
      <c r="M696" s="416"/>
      <c r="N696" s="416"/>
      <c r="O696" s="416"/>
      <c r="P696" s="416"/>
      <c r="Q696" s="416"/>
      <c r="R696" s="416"/>
      <c r="S696" s="416"/>
      <c r="T696" s="416"/>
      <c r="U696" s="416"/>
      <c r="V696" s="416"/>
      <c r="W696" s="416"/>
      <c r="X696" s="416"/>
      <c r="Y696" s="416"/>
      <c r="Z696" s="416"/>
      <c r="AA696" s="416"/>
      <c r="AB696" s="416"/>
    </row>
    <row r="697" spans="1:28" s="419" customFormat="1" x14ac:dyDescent="0.2">
      <c r="A697" s="500"/>
      <c r="J697" s="416"/>
      <c r="K697" s="416"/>
      <c r="L697" s="416"/>
      <c r="M697" s="416"/>
      <c r="N697" s="416"/>
      <c r="O697" s="416"/>
      <c r="P697" s="416"/>
      <c r="Q697" s="416"/>
      <c r="R697" s="416"/>
      <c r="S697" s="416"/>
      <c r="T697" s="416"/>
      <c r="U697" s="416"/>
      <c r="V697" s="416"/>
      <c r="W697" s="416"/>
      <c r="X697" s="416"/>
      <c r="Y697" s="416"/>
      <c r="Z697" s="416"/>
      <c r="AA697" s="416"/>
      <c r="AB697" s="416"/>
    </row>
    <row r="698" spans="1:28" s="419" customFormat="1" x14ac:dyDescent="0.2">
      <c r="A698" s="500"/>
      <c r="J698" s="416"/>
      <c r="K698" s="416"/>
      <c r="L698" s="416"/>
      <c r="M698" s="416"/>
      <c r="N698" s="416"/>
      <c r="O698" s="416"/>
      <c r="P698" s="416"/>
      <c r="Q698" s="416"/>
      <c r="R698" s="416"/>
      <c r="S698" s="416"/>
      <c r="T698" s="416"/>
      <c r="U698" s="416"/>
      <c r="V698" s="416"/>
      <c r="W698" s="416"/>
      <c r="X698" s="416"/>
      <c r="Y698" s="416"/>
      <c r="Z698" s="416"/>
      <c r="AA698" s="416"/>
      <c r="AB698" s="416"/>
    </row>
    <row r="699" spans="1:28" s="419" customFormat="1" x14ac:dyDescent="0.2">
      <c r="A699" s="500"/>
      <c r="J699" s="416"/>
      <c r="K699" s="416"/>
      <c r="L699" s="416"/>
      <c r="M699" s="416"/>
      <c r="N699" s="416"/>
      <c r="O699" s="416"/>
      <c r="P699" s="416"/>
      <c r="Q699" s="416"/>
      <c r="R699" s="416"/>
      <c r="S699" s="416"/>
      <c r="T699" s="416"/>
      <c r="U699" s="416"/>
      <c r="V699" s="416"/>
      <c r="W699" s="416"/>
      <c r="X699" s="416"/>
      <c r="Y699" s="416"/>
      <c r="Z699" s="416"/>
      <c r="AA699" s="416"/>
      <c r="AB699" s="416"/>
    </row>
    <row r="700" spans="1:28" s="419" customFormat="1" x14ac:dyDescent="0.2">
      <c r="A700" s="500"/>
      <c r="J700" s="416"/>
      <c r="K700" s="416"/>
      <c r="L700" s="416"/>
      <c r="M700" s="416"/>
      <c r="N700" s="416"/>
      <c r="O700" s="416"/>
      <c r="P700" s="416"/>
      <c r="Q700" s="416"/>
      <c r="R700" s="416"/>
      <c r="S700" s="416"/>
      <c r="T700" s="416"/>
      <c r="U700" s="416"/>
      <c r="V700" s="416"/>
      <c r="W700" s="416"/>
      <c r="X700" s="416"/>
      <c r="Y700" s="416"/>
      <c r="Z700" s="416"/>
      <c r="AA700" s="416"/>
      <c r="AB700" s="416"/>
    </row>
    <row r="701" spans="1:28" s="419" customFormat="1" x14ac:dyDescent="0.2">
      <c r="A701" s="500"/>
      <c r="J701" s="416"/>
      <c r="K701" s="416"/>
      <c r="L701" s="416"/>
      <c r="M701" s="416"/>
      <c r="N701" s="416"/>
      <c r="O701" s="416"/>
      <c r="P701" s="416"/>
      <c r="Q701" s="416"/>
      <c r="R701" s="416"/>
      <c r="S701" s="416"/>
      <c r="T701" s="416"/>
      <c r="U701" s="416"/>
      <c r="V701" s="416"/>
      <c r="W701" s="416"/>
      <c r="X701" s="416"/>
      <c r="Y701" s="416"/>
      <c r="Z701" s="416"/>
      <c r="AA701" s="416"/>
      <c r="AB701" s="416"/>
    </row>
    <row r="702" spans="1:28" s="419" customFormat="1" x14ac:dyDescent="0.2">
      <c r="A702" s="500"/>
      <c r="J702" s="416"/>
      <c r="K702" s="416"/>
      <c r="L702" s="416"/>
      <c r="M702" s="416"/>
      <c r="N702" s="416"/>
      <c r="O702" s="416"/>
      <c r="P702" s="416"/>
      <c r="Q702" s="416"/>
      <c r="R702" s="416"/>
      <c r="S702" s="416"/>
      <c r="T702" s="416"/>
      <c r="U702" s="416"/>
      <c r="V702" s="416"/>
      <c r="W702" s="416"/>
      <c r="X702" s="416"/>
      <c r="Y702" s="416"/>
      <c r="Z702" s="416"/>
      <c r="AA702" s="416"/>
      <c r="AB702" s="416"/>
    </row>
    <row r="703" spans="1:28" s="419" customFormat="1" x14ac:dyDescent="0.2">
      <c r="A703" s="500"/>
      <c r="J703" s="416"/>
      <c r="K703" s="416"/>
      <c r="L703" s="416"/>
      <c r="M703" s="416"/>
      <c r="N703" s="416"/>
      <c r="O703" s="416"/>
      <c r="P703" s="416"/>
      <c r="Q703" s="416"/>
      <c r="R703" s="416"/>
      <c r="S703" s="416"/>
      <c r="T703" s="416"/>
      <c r="U703" s="416"/>
      <c r="V703" s="416"/>
      <c r="W703" s="416"/>
      <c r="X703" s="416"/>
      <c r="Y703" s="416"/>
      <c r="Z703" s="416"/>
      <c r="AA703" s="416"/>
      <c r="AB703" s="416"/>
    </row>
    <row r="704" spans="1:28" s="419" customFormat="1" x14ac:dyDescent="0.2">
      <c r="A704" s="500"/>
      <c r="J704" s="416"/>
      <c r="K704" s="416"/>
      <c r="L704" s="416"/>
      <c r="M704" s="416"/>
      <c r="N704" s="416"/>
      <c r="O704" s="416"/>
      <c r="P704" s="416"/>
      <c r="Q704" s="416"/>
      <c r="R704" s="416"/>
      <c r="S704" s="416"/>
      <c r="T704" s="416"/>
      <c r="U704" s="416"/>
      <c r="V704" s="416"/>
      <c r="W704" s="416"/>
      <c r="X704" s="416"/>
      <c r="Y704" s="416"/>
      <c r="Z704" s="416"/>
      <c r="AA704" s="416"/>
      <c r="AB704" s="416"/>
    </row>
    <row r="705" spans="1:28" s="419" customFormat="1" x14ac:dyDescent="0.2">
      <c r="A705" s="500"/>
      <c r="J705" s="416"/>
      <c r="K705" s="416"/>
      <c r="L705" s="416"/>
      <c r="M705" s="416"/>
      <c r="N705" s="416"/>
      <c r="O705" s="416"/>
      <c r="P705" s="416"/>
      <c r="Q705" s="416"/>
      <c r="R705" s="416"/>
      <c r="S705" s="416"/>
      <c r="T705" s="416"/>
      <c r="U705" s="416"/>
      <c r="V705" s="416"/>
      <c r="W705" s="416"/>
      <c r="X705" s="416"/>
      <c r="Y705" s="416"/>
      <c r="Z705" s="416"/>
      <c r="AA705" s="416"/>
      <c r="AB705" s="416"/>
    </row>
    <row r="706" spans="1:28" s="419" customFormat="1" x14ac:dyDescent="0.2">
      <c r="A706" s="500"/>
      <c r="J706" s="416"/>
      <c r="K706" s="416"/>
      <c r="L706" s="416"/>
      <c r="M706" s="416"/>
      <c r="N706" s="416"/>
      <c r="O706" s="416"/>
      <c r="P706" s="416"/>
      <c r="Q706" s="416"/>
      <c r="R706" s="416"/>
      <c r="S706" s="416"/>
      <c r="T706" s="416"/>
      <c r="U706" s="416"/>
      <c r="V706" s="416"/>
      <c r="W706" s="416"/>
      <c r="X706" s="416"/>
      <c r="Y706" s="416"/>
      <c r="Z706" s="416"/>
      <c r="AA706" s="416"/>
      <c r="AB706" s="416"/>
    </row>
    <row r="707" spans="1:28" s="419" customFormat="1" x14ac:dyDescent="0.2">
      <c r="A707" s="500"/>
      <c r="J707" s="416"/>
      <c r="K707" s="416"/>
      <c r="L707" s="416"/>
      <c r="M707" s="416"/>
      <c r="N707" s="416"/>
      <c r="O707" s="416"/>
      <c r="P707" s="416"/>
      <c r="Q707" s="416"/>
      <c r="R707" s="416"/>
      <c r="S707" s="416"/>
      <c r="T707" s="416"/>
      <c r="U707" s="416"/>
      <c r="V707" s="416"/>
      <c r="W707" s="416"/>
      <c r="X707" s="416"/>
      <c r="Y707" s="416"/>
      <c r="Z707" s="416"/>
      <c r="AA707" s="416"/>
      <c r="AB707" s="416"/>
    </row>
    <row r="708" spans="1:28" s="419" customFormat="1" x14ac:dyDescent="0.2">
      <c r="A708" s="500"/>
      <c r="J708" s="416"/>
      <c r="K708" s="416"/>
      <c r="L708" s="416"/>
      <c r="M708" s="416"/>
      <c r="N708" s="416"/>
      <c r="O708" s="416"/>
      <c r="P708" s="416"/>
      <c r="Q708" s="416"/>
      <c r="R708" s="416"/>
      <c r="S708" s="416"/>
      <c r="T708" s="416"/>
      <c r="U708" s="416"/>
      <c r="V708" s="416"/>
      <c r="W708" s="416"/>
      <c r="X708" s="416"/>
      <c r="Y708" s="416"/>
      <c r="Z708" s="416"/>
      <c r="AA708" s="416"/>
      <c r="AB708" s="416"/>
    </row>
    <row r="709" spans="1:28" s="419" customFormat="1" x14ac:dyDescent="0.2">
      <c r="A709" s="500"/>
      <c r="J709" s="416"/>
      <c r="K709" s="416"/>
      <c r="L709" s="416"/>
      <c r="M709" s="416"/>
      <c r="N709" s="416"/>
      <c r="O709" s="416"/>
      <c r="P709" s="416"/>
      <c r="Q709" s="416"/>
      <c r="R709" s="416"/>
      <c r="S709" s="416"/>
      <c r="T709" s="416"/>
      <c r="U709" s="416"/>
      <c r="V709" s="416"/>
      <c r="W709" s="416"/>
      <c r="X709" s="416"/>
      <c r="Y709" s="416"/>
      <c r="Z709" s="416"/>
      <c r="AA709" s="416"/>
      <c r="AB709" s="416"/>
    </row>
    <row r="710" spans="1:28" s="419" customFormat="1" x14ac:dyDescent="0.2">
      <c r="A710" s="500"/>
      <c r="J710" s="416"/>
      <c r="K710" s="416"/>
      <c r="L710" s="416"/>
      <c r="M710" s="416"/>
      <c r="N710" s="416"/>
      <c r="O710" s="416"/>
      <c r="P710" s="416"/>
      <c r="Q710" s="416"/>
      <c r="R710" s="416"/>
      <c r="S710" s="416"/>
      <c r="T710" s="416"/>
      <c r="U710" s="416"/>
      <c r="V710" s="416"/>
      <c r="W710" s="416"/>
      <c r="X710" s="416"/>
      <c r="Y710" s="416"/>
      <c r="Z710" s="416"/>
      <c r="AA710" s="416"/>
      <c r="AB710" s="416"/>
    </row>
    <row r="711" spans="1:28" s="419" customFormat="1" x14ac:dyDescent="0.2">
      <c r="A711" s="500"/>
      <c r="J711" s="416"/>
      <c r="K711" s="416"/>
      <c r="L711" s="416"/>
      <c r="M711" s="416"/>
      <c r="N711" s="416"/>
      <c r="O711" s="416"/>
      <c r="P711" s="416"/>
      <c r="Q711" s="416"/>
      <c r="R711" s="416"/>
      <c r="S711" s="416"/>
      <c r="T711" s="416"/>
      <c r="U711" s="416"/>
      <c r="V711" s="416"/>
      <c r="W711" s="416"/>
      <c r="X711" s="416"/>
      <c r="Y711" s="416"/>
      <c r="Z711" s="416"/>
      <c r="AA711" s="416"/>
      <c r="AB711" s="416"/>
    </row>
    <row r="712" spans="1:28" s="419" customFormat="1" x14ac:dyDescent="0.2">
      <c r="A712" s="500"/>
      <c r="J712" s="416"/>
      <c r="K712" s="416"/>
      <c r="L712" s="416"/>
      <c r="M712" s="416"/>
      <c r="N712" s="416"/>
      <c r="O712" s="416"/>
      <c r="P712" s="416"/>
      <c r="Q712" s="416"/>
      <c r="R712" s="416"/>
      <c r="S712" s="416"/>
      <c r="T712" s="416"/>
      <c r="U712" s="416"/>
      <c r="V712" s="416"/>
      <c r="W712" s="416"/>
      <c r="X712" s="416"/>
      <c r="Y712" s="416"/>
      <c r="Z712" s="416"/>
      <c r="AA712" s="416"/>
      <c r="AB712" s="416"/>
    </row>
    <row r="713" spans="1:28" s="419" customFormat="1" x14ac:dyDescent="0.2">
      <c r="A713" s="500"/>
      <c r="J713" s="416"/>
      <c r="K713" s="416"/>
      <c r="L713" s="416"/>
      <c r="M713" s="416"/>
      <c r="N713" s="416"/>
      <c r="O713" s="416"/>
      <c r="P713" s="416"/>
      <c r="Q713" s="416"/>
      <c r="R713" s="416"/>
      <c r="S713" s="416"/>
      <c r="T713" s="416"/>
      <c r="U713" s="416"/>
      <c r="V713" s="416"/>
      <c r="W713" s="416"/>
      <c r="X713" s="416"/>
      <c r="Y713" s="416"/>
      <c r="Z713" s="416"/>
      <c r="AA713" s="416"/>
      <c r="AB713" s="416"/>
    </row>
    <row r="714" spans="1:28" s="419" customFormat="1" x14ac:dyDescent="0.2">
      <c r="A714" s="500"/>
      <c r="J714" s="416"/>
      <c r="K714" s="416"/>
      <c r="L714" s="416"/>
      <c r="M714" s="416"/>
      <c r="N714" s="416"/>
      <c r="O714" s="416"/>
      <c r="P714" s="416"/>
      <c r="Q714" s="416"/>
      <c r="R714" s="416"/>
      <c r="S714" s="416"/>
      <c r="T714" s="416"/>
      <c r="U714" s="416"/>
      <c r="V714" s="416"/>
      <c r="W714" s="416"/>
      <c r="X714" s="416"/>
      <c r="Y714" s="416"/>
      <c r="Z714" s="416"/>
      <c r="AA714" s="416"/>
      <c r="AB714" s="416"/>
    </row>
    <row r="715" spans="1:28" s="419" customFormat="1" x14ac:dyDescent="0.2">
      <c r="A715" s="500"/>
      <c r="J715" s="416"/>
      <c r="K715" s="416"/>
      <c r="L715" s="416"/>
      <c r="M715" s="416"/>
      <c r="N715" s="416"/>
      <c r="O715" s="416"/>
      <c r="P715" s="416"/>
      <c r="Q715" s="416"/>
      <c r="R715" s="416"/>
      <c r="S715" s="416"/>
      <c r="T715" s="416"/>
      <c r="U715" s="416"/>
      <c r="V715" s="416"/>
      <c r="W715" s="416"/>
      <c r="X715" s="416"/>
      <c r="Y715" s="416"/>
      <c r="Z715" s="416"/>
      <c r="AA715" s="416"/>
      <c r="AB715" s="416"/>
    </row>
    <row r="716" spans="1:28" s="419" customFormat="1" x14ac:dyDescent="0.2">
      <c r="A716" s="500"/>
      <c r="J716" s="416"/>
      <c r="K716" s="416"/>
      <c r="L716" s="416"/>
      <c r="M716" s="416"/>
      <c r="N716" s="416"/>
      <c r="O716" s="416"/>
      <c r="P716" s="416"/>
      <c r="Q716" s="416"/>
      <c r="R716" s="416"/>
      <c r="S716" s="416"/>
      <c r="T716" s="416"/>
      <c r="U716" s="416"/>
      <c r="V716" s="416"/>
      <c r="W716" s="416"/>
      <c r="X716" s="416"/>
      <c r="Y716" s="416"/>
      <c r="Z716" s="416"/>
      <c r="AA716" s="416"/>
      <c r="AB716" s="416"/>
    </row>
    <row r="717" spans="1:28" s="419" customFormat="1" x14ac:dyDescent="0.2">
      <c r="A717" s="500"/>
      <c r="J717" s="416"/>
      <c r="K717" s="416"/>
      <c r="L717" s="416"/>
      <c r="M717" s="416"/>
      <c r="N717" s="416"/>
      <c r="O717" s="416"/>
      <c r="P717" s="416"/>
      <c r="Q717" s="416"/>
      <c r="R717" s="416"/>
      <c r="S717" s="416"/>
      <c r="T717" s="416"/>
      <c r="U717" s="416"/>
      <c r="V717" s="416"/>
      <c r="W717" s="416"/>
      <c r="X717" s="416"/>
      <c r="Y717" s="416"/>
      <c r="Z717" s="416"/>
      <c r="AA717" s="416"/>
      <c r="AB717" s="416"/>
    </row>
    <row r="718" spans="1:28" s="419" customFormat="1" x14ac:dyDescent="0.2">
      <c r="A718" s="500"/>
      <c r="J718" s="416"/>
      <c r="K718" s="416"/>
      <c r="L718" s="416"/>
      <c r="M718" s="416"/>
      <c r="N718" s="416"/>
      <c r="O718" s="416"/>
      <c r="P718" s="416"/>
      <c r="Q718" s="416"/>
      <c r="R718" s="416"/>
      <c r="S718" s="416"/>
      <c r="T718" s="416"/>
      <c r="U718" s="416"/>
      <c r="V718" s="416"/>
      <c r="W718" s="416"/>
      <c r="X718" s="416"/>
      <c r="Y718" s="416"/>
      <c r="Z718" s="416"/>
      <c r="AA718" s="416"/>
      <c r="AB718" s="416"/>
    </row>
    <row r="719" spans="1:28" s="419" customFormat="1" x14ac:dyDescent="0.2">
      <c r="A719" s="500"/>
      <c r="J719" s="416"/>
      <c r="K719" s="416"/>
      <c r="L719" s="416"/>
      <c r="M719" s="416"/>
      <c r="N719" s="416"/>
      <c r="O719" s="416"/>
      <c r="P719" s="416"/>
      <c r="Q719" s="416"/>
      <c r="R719" s="416"/>
      <c r="S719" s="416"/>
      <c r="T719" s="416"/>
      <c r="U719" s="416"/>
      <c r="V719" s="416"/>
      <c r="W719" s="416"/>
      <c r="X719" s="416"/>
      <c r="Y719" s="416"/>
      <c r="Z719" s="416"/>
      <c r="AA719" s="416"/>
      <c r="AB719" s="416"/>
    </row>
    <row r="720" spans="1:28" s="419" customFormat="1" x14ac:dyDescent="0.2">
      <c r="A720" s="500"/>
      <c r="J720" s="416"/>
      <c r="K720" s="416"/>
      <c r="L720" s="416"/>
      <c r="M720" s="416"/>
      <c r="N720" s="416"/>
      <c r="O720" s="416"/>
      <c r="P720" s="416"/>
      <c r="Q720" s="416"/>
      <c r="R720" s="416"/>
      <c r="S720" s="416"/>
      <c r="T720" s="416"/>
      <c r="U720" s="416"/>
      <c r="V720" s="416"/>
      <c r="W720" s="416"/>
      <c r="X720" s="416"/>
      <c r="Y720" s="416"/>
      <c r="Z720" s="416"/>
      <c r="AA720" s="416"/>
      <c r="AB720" s="416"/>
    </row>
    <row r="721" spans="1:28" s="419" customFormat="1" x14ac:dyDescent="0.2">
      <c r="A721" s="500"/>
      <c r="J721" s="416"/>
      <c r="K721" s="416"/>
      <c r="L721" s="416"/>
      <c r="M721" s="416"/>
      <c r="N721" s="416"/>
      <c r="O721" s="416"/>
      <c r="P721" s="416"/>
      <c r="Q721" s="416"/>
      <c r="R721" s="416"/>
      <c r="S721" s="416"/>
      <c r="T721" s="416"/>
      <c r="U721" s="416"/>
      <c r="V721" s="416"/>
      <c r="W721" s="416"/>
      <c r="X721" s="416"/>
      <c r="Y721" s="416"/>
      <c r="Z721" s="416"/>
      <c r="AA721" s="416"/>
      <c r="AB721" s="416"/>
    </row>
    <row r="722" spans="1:28" s="419" customFormat="1" x14ac:dyDescent="0.2">
      <c r="A722" s="500"/>
      <c r="J722" s="416"/>
      <c r="K722" s="416"/>
      <c r="L722" s="416"/>
      <c r="M722" s="416"/>
      <c r="N722" s="416"/>
      <c r="O722" s="416"/>
      <c r="P722" s="416"/>
      <c r="Q722" s="416"/>
      <c r="R722" s="416"/>
      <c r="S722" s="416"/>
      <c r="T722" s="416"/>
      <c r="U722" s="416"/>
      <c r="V722" s="416"/>
      <c r="W722" s="416"/>
      <c r="X722" s="416"/>
      <c r="Y722" s="416"/>
      <c r="Z722" s="416"/>
      <c r="AA722" s="416"/>
      <c r="AB722" s="416"/>
    </row>
    <row r="723" spans="1:28" s="419" customFormat="1" x14ac:dyDescent="0.2">
      <c r="A723" s="500"/>
      <c r="J723" s="416"/>
      <c r="K723" s="416"/>
      <c r="L723" s="416"/>
      <c r="M723" s="416"/>
      <c r="N723" s="416"/>
      <c r="O723" s="416"/>
      <c r="P723" s="416"/>
      <c r="Q723" s="416"/>
      <c r="R723" s="416"/>
      <c r="S723" s="416"/>
      <c r="T723" s="416"/>
      <c r="U723" s="416"/>
      <c r="V723" s="416"/>
      <c r="W723" s="416"/>
      <c r="X723" s="416"/>
      <c r="Y723" s="416"/>
      <c r="Z723" s="416"/>
      <c r="AA723" s="416"/>
      <c r="AB723" s="416"/>
    </row>
    <row r="724" spans="1:28" s="419" customFormat="1" x14ac:dyDescent="0.2">
      <c r="A724" s="500"/>
      <c r="J724" s="416"/>
      <c r="K724" s="416"/>
      <c r="L724" s="416"/>
      <c r="M724" s="416"/>
      <c r="N724" s="416"/>
      <c r="O724" s="416"/>
      <c r="P724" s="416"/>
      <c r="Q724" s="416"/>
      <c r="R724" s="416"/>
      <c r="S724" s="416"/>
      <c r="T724" s="416"/>
      <c r="U724" s="416"/>
      <c r="V724" s="416"/>
      <c r="W724" s="416"/>
      <c r="X724" s="416"/>
      <c r="Y724" s="416"/>
      <c r="Z724" s="416"/>
      <c r="AA724" s="416"/>
      <c r="AB724" s="416"/>
    </row>
    <row r="725" spans="1:28" s="419" customFormat="1" x14ac:dyDescent="0.2">
      <c r="A725" s="500"/>
      <c r="J725" s="416"/>
      <c r="K725" s="416"/>
      <c r="L725" s="416"/>
      <c r="M725" s="416"/>
      <c r="N725" s="416"/>
      <c r="O725" s="416"/>
      <c r="P725" s="416"/>
      <c r="Q725" s="416"/>
      <c r="R725" s="416"/>
      <c r="S725" s="416"/>
      <c r="T725" s="416"/>
      <c r="U725" s="416"/>
      <c r="V725" s="416"/>
      <c r="W725" s="416"/>
      <c r="X725" s="416"/>
      <c r="Y725" s="416"/>
      <c r="Z725" s="416"/>
      <c r="AA725" s="416"/>
      <c r="AB725" s="416"/>
    </row>
    <row r="726" spans="1:28" s="419" customFormat="1" x14ac:dyDescent="0.2">
      <c r="A726" s="500"/>
      <c r="J726" s="416"/>
      <c r="K726" s="416"/>
      <c r="L726" s="416"/>
      <c r="M726" s="416"/>
      <c r="N726" s="416"/>
      <c r="O726" s="416"/>
      <c r="P726" s="416"/>
      <c r="Q726" s="416"/>
      <c r="R726" s="416"/>
      <c r="S726" s="416"/>
      <c r="T726" s="416"/>
      <c r="U726" s="416"/>
      <c r="V726" s="416"/>
      <c r="W726" s="416"/>
      <c r="X726" s="416"/>
      <c r="Y726" s="416"/>
      <c r="Z726" s="416"/>
      <c r="AA726" s="416"/>
      <c r="AB726" s="416"/>
    </row>
    <row r="727" spans="1:28" s="419" customFormat="1" x14ac:dyDescent="0.2">
      <c r="A727" s="500"/>
      <c r="J727" s="416"/>
      <c r="K727" s="416"/>
      <c r="L727" s="416"/>
      <c r="M727" s="416"/>
      <c r="N727" s="416"/>
      <c r="O727" s="416"/>
      <c r="P727" s="416"/>
      <c r="Q727" s="416"/>
      <c r="R727" s="416"/>
      <c r="S727" s="416"/>
      <c r="T727" s="416"/>
      <c r="U727" s="416"/>
      <c r="V727" s="416"/>
      <c r="W727" s="416"/>
      <c r="X727" s="416"/>
      <c r="Y727" s="416"/>
      <c r="Z727" s="416"/>
      <c r="AA727" s="416"/>
      <c r="AB727" s="416"/>
    </row>
    <row r="728" spans="1:28" s="419" customFormat="1" x14ac:dyDescent="0.2">
      <c r="A728" s="500"/>
      <c r="J728" s="416"/>
      <c r="K728" s="416"/>
      <c r="L728" s="416"/>
      <c r="M728" s="416"/>
      <c r="N728" s="416"/>
      <c r="O728" s="416"/>
      <c r="P728" s="416"/>
      <c r="Q728" s="416"/>
      <c r="R728" s="416"/>
      <c r="S728" s="416"/>
      <c r="T728" s="416"/>
      <c r="U728" s="416"/>
      <c r="V728" s="416"/>
      <c r="W728" s="416"/>
      <c r="X728" s="416"/>
      <c r="Y728" s="416"/>
      <c r="Z728" s="416"/>
      <c r="AA728" s="416"/>
      <c r="AB728" s="416"/>
    </row>
    <row r="729" spans="1:28" s="419" customFormat="1" x14ac:dyDescent="0.2">
      <c r="A729" s="500"/>
      <c r="J729" s="416"/>
      <c r="K729" s="416"/>
      <c r="L729" s="416"/>
      <c r="M729" s="416"/>
      <c r="N729" s="416"/>
      <c r="O729" s="416"/>
      <c r="P729" s="416"/>
      <c r="Q729" s="416"/>
      <c r="R729" s="416"/>
      <c r="S729" s="416"/>
      <c r="T729" s="416"/>
      <c r="U729" s="416"/>
      <c r="V729" s="416"/>
      <c r="W729" s="416"/>
      <c r="X729" s="416"/>
      <c r="Y729" s="416"/>
      <c r="Z729" s="416"/>
      <c r="AA729" s="416"/>
      <c r="AB729" s="416"/>
    </row>
    <row r="730" spans="1:28" s="419" customFormat="1" x14ac:dyDescent="0.2">
      <c r="A730" s="500"/>
      <c r="J730" s="416"/>
      <c r="K730" s="416"/>
      <c r="L730" s="416"/>
      <c r="M730" s="416"/>
      <c r="N730" s="416"/>
      <c r="O730" s="416"/>
      <c r="P730" s="416"/>
      <c r="Q730" s="416"/>
      <c r="R730" s="416"/>
      <c r="S730" s="416"/>
      <c r="T730" s="416"/>
      <c r="U730" s="416"/>
      <c r="V730" s="416"/>
      <c r="W730" s="416"/>
      <c r="X730" s="416"/>
      <c r="Y730" s="416"/>
      <c r="Z730" s="416"/>
      <c r="AA730" s="416"/>
      <c r="AB730" s="416"/>
    </row>
    <row r="731" spans="1:28" s="419" customFormat="1" x14ac:dyDescent="0.2">
      <c r="A731" s="500"/>
      <c r="J731" s="416"/>
      <c r="K731" s="416"/>
      <c r="L731" s="416"/>
      <c r="M731" s="416"/>
      <c r="N731" s="416"/>
      <c r="O731" s="416"/>
      <c r="P731" s="416"/>
      <c r="Q731" s="416"/>
      <c r="R731" s="416"/>
      <c r="S731" s="416"/>
      <c r="T731" s="416"/>
      <c r="U731" s="416"/>
      <c r="V731" s="416"/>
      <c r="W731" s="416"/>
      <c r="X731" s="416"/>
      <c r="Y731" s="416"/>
      <c r="Z731" s="416"/>
      <c r="AA731" s="416"/>
      <c r="AB731" s="416"/>
    </row>
    <row r="732" spans="1:28" s="419" customFormat="1" x14ac:dyDescent="0.2">
      <c r="A732" s="500"/>
      <c r="J732" s="416"/>
      <c r="K732" s="416"/>
      <c r="L732" s="416"/>
      <c r="M732" s="416"/>
      <c r="N732" s="416"/>
      <c r="O732" s="416"/>
      <c r="P732" s="416"/>
      <c r="Q732" s="416"/>
      <c r="R732" s="416"/>
      <c r="S732" s="416"/>
      <c r="T732" s="416"/>
      <c r="U732" s="416"/>
      <c r="V732" s="416"/>
      <c r="W732" s="416"/>
      <c r="X732" s="416"/>
      <c r="Y732" s="416"/>
      <c r="Z732" s="416"/>
      <c r="AA732" s="416"/>
      <c r="AB732" s="416"/>
    </row>
    <row r="733" spans="1:28" s="419" customFormat="1" x14ac:dyDescent="0.2">
      <c r="A733" s="500"/>
      <c r="J733" s="416"/>
      <c r="K733" s="416"/>
      <c r="L733" s="416"/>
      <c r="M733" s="416"/>
      <c r="N733" s="416"/>
      <c r="O733" s="416"/>
      <c r="P733" s="416"/>
      <c r="Q733" s="416"/>
      <c r="R733" s="416"/>
      <c r="S733" s="416"/>
      <c r="T733" s="416"/>
      <c r="U733" s="416"/>
      <c r="V733" s="416"/>
      <c r="W733" s="416"/>
      <c r="X733" s="416"/>
      <c r="Y733" s="416"/>
      <c r="Z733" s="416"/>
      <c r="AA733" s="416"/>
      <c r="AB733" s="416"/>
    </row>
    <row r="734" spans="1:28" s="419" customFormat="1" x14ac:dyDescent="0.2">
      <c r="A734" s="500"/>
      <c r="J734" s="416"/>
      <c r="K734" s="416"/>
      <c r="L734" s="416"/>
      <c r="M734" s="416"/>
      <c r="N734" s="416"/>
      <c r="O734" s="416"/>
      <c r="P734" s="416"/>
      <c r="Q734" s="416"/>
      <c r="R734" s="416"/>
      <c r="S734" s="416"/>
      <c r="T734" s="416"/>
      <c r="U734" s="416"/>
      <c r="V734" s="416"/>
      <c r="W734" s="416"/>
      <c r="X734" s="416"/>
      <c r="Y734" s="416"/>
      <c r="Z734" s="416"/>
      <c r="AA734" s="416"/>
      <c r="AB734" s="416"/>
    </row>
    <row r="735" spans="1:28" s="419" customFormat="1" x14ac:dyDescent="0.2">
      <c r="A735" s="500"/>
      <c r="J735" s="416"/>
      <c r="K735" s="416"/>
      <c r="L735" s="416"/>
      <c r="M735" s="416"/>
      <c r="N735" s="416"/>
      <c r="O735" s="416"/>
      <c r="P735" s="416"/>
      <c r="Q735" s="416"/>
      <c r="R735" s="416"/>
      <c r="S735" s="416"/>
      <c r="T735" s="416"/>
      <c r="U735" s="416"/>
      <c r="V735" s="416"/>
      <c r="W735" s="416"/>
      <c r="X735" s="416"/>
      <c r="Y735" s="416"/>
      <c r="Z735" s="416"/>
      <c r="AA735" s="416"/>
      <c r="AB735" s="416"/>
    </row>
    <row r="736" spans="1:28" s="419" customFormat="1" x14ac:dyDescent="0.2">
      <c r="A736" s="500"/>
      <c r="J736" s="416"/>
      <c r="K736" s="416"/>
      <c r="L736" s="416"/>
      <c r="M736" s="416"/>
      <c r="N736" s="416"/>
      <c r="O736" s="416"/>
      <c r="P736" s="416"/>
      <c r="Q736" s="416"/>
      <c r="R736" s="416"/>
      <c r="S736" s="416"/>
      <c r="T736" s="416"/>
      <c r="U736" s="416"/>
      <c r="V736" s="416"/>
      <c r="W736" s="416"/>
      <c r="X736" s="416"/>
      <c r="Y736" s="416"/>
      <c r="Z736" s="416"/>
      <c r="AA736" s="416"/>
      <c r="AB736" s="416"/>
    </row>
    <row r="737" spans="1:28" s="419" customFormat="1" x14ac:dyDescent="0.2">
      <c r="A737" s="500"/>
      <c r="J737" s="416"/>
      <c r="K737" s="416"/>
      <c r="L737" s="416"/>
      <c r="M737" s="416"/>
      <c r="N737" s="416"/>
      <c r="O737" s="416"/>
      <c r="P737" s="416"/>
      <c r="Q737" s="416"/>
      <c r="R737" s="416"/>
      <c r="S737" s="416"/>
      <c r="T737" s="416"/>
      <c r="U737" s="416"/>
      <c r="V737" s="416"/>
      <c r="W737" s="416"/>
      <c r="X737" s="416"/>
      <c r="Y737" s="416"/>
      <c r="Z737" s="416"/>
      <c r="AA737" s="416"/>
      <c r="AB737" s="416"/>
    </row>
    <row r="738" spans="1:28" s="419" customFormat="1" x14ac:dyDescent="0.2">
      <c r="A738" s="500"/>
      <c r="J738" s="416"/>
      <c r="K738" s="416"/>
      <c r="L738" s="416"/>
      <c r="M738" s="416"/>
      <c r="N738" s="416"/>
      <c r="O738" s="416"/>
      <c r="P738" s="416"/>
      <c r="Q738" s="416"/>
      <c r="R738" s="416"/>
      <c r="S738" s="416"/>
      <c r="T738" s="416"/>
      <c r="U738" s="416"/>
      <c r="V738" s="416"/>
      <c r="W738" s="416"/>
      <c r="X738" s="416"/>
      <c r="Y738" s="416"/>
      <c r="Z738" s="416"/>
      <c r="AA738" s="416"/>
      <c r="AB738" s="416"/>
    </row>
    <row r="739" spans="1:28" s="419" customFormat="1" x14ac:dyDescent="0.2">
      <c r="A739" s="500"/>
      <c r="J739" s="416"/>
      <c r="K739" s="416"/>
      <c r="L739" s="416"/>
      <c r="M739" s="416"/>
      <c r="N739" s="416"/>
      <c r="O739" s="416"/>
      <c r="P739" s="416"/>
      <c r="Q739" s="416"/>
      <c r="R739" s="416"/>
      <c r="S739" s="416"/>
      <c r="T739" s="416"/>
      <c r="U739" s="416"/>
      <c r="V739" s="416"/>
      <c r="W739" s="416"/>
      <c r="X739" s="416"/>
      <c r="Y739" s="416"/>
      <c r="Z739" s="416"/>
      <c r="AA739" s="416"/>
      <c r="AB739" s="416"/>
    </row>
    <row r="740" spans="1:28" s="419" customFormat="1" x14ac:dyDescent="0.2">
      <c r="A740" s="500"/>
      <c r="J740" s="416"/>
      <c r="K740" s="416"/>
      <c r="L740" s="416"/>
      <c r="M740" s="416"/>
      <c r="N740" s="416"/>
      <c r="O740" s="416"/>
      <c r="P740" s="416"/>
      <c r="Q740" s="416"/>
      <c r="R740" s="416"/>
      <c r="S740" s="416"/>
      <c r="T740" s="416"/>
      <c r="U740" s="416"/>
      <c r="V740" s="416"/>
      <c r="W740" s="416"/>
      <c r="X740" s="416"/>
      <c r="Y740" s="416"/>
      <c r="Z740" s="416"/>
      <c r="AA740" s="416"/>
      <c r="AB740" s="416"/>
    </row>
    <row r="741" spans="1:28" s="419" customFormat="1" x14ac:dyDescent="0.2">
      <c r="A741" s="500"/>
      <c r="J741" s="416"/>
      <c r="K741" s="416"/>
      <c r="L741" s="416"/>
      <c r="M741" s="416"/>
      <c r="N741" s="416"/>
      <c r="O741" s="416"/>
      <c r="P741" s="416"/>
      <c r="Q741" s="416"/>
      <c r="R741" s="416"/>
      <c r="S741" s="416"/>
      <c r="T741" s="416"/>
      <c r="U741" s="416"/>
      <c r="V741" s="416"/>
      <c r="W741" s="416"/>
      <c r="X741" s="416"/>
      <c r="Y741" s="416"/>
      <c r="Z741" s="416"/>
      <c r="AA741" s="416"/>
      <c r="AB741" s="416"/>
    </row>
    <row r="742" spans="1:28" s="419" customFormat="1" x14ac:dyDescent="0.2">
      <c r="A742" s="500"/>
      <c r="J742" s="416"/>
      <c r="K742" s="416"/>
      <c r="L742" s="416"/>
      <c r="M742" s="416"/>
      <c r="N742" s="416"/>
      <c r="O742" s="416"/>
      <c r="P742" s="416"/>
      <c r="Q742" s="416"/>
      <c r="R742" s="416"/>
      <c r="S742" s="416"/>
      <c r="T742" s="416"/>
      <c r="U742" s="416"/>
      <c r="V742" s="416"/>
      <c r="W742" s="416"/>
      <c r="X742" s="416"/>
      <c r="Y742" s="416"/>
      <c r="Z742" s="416"/>
      <c r="AA742" s="416"/>
      <c r="AB742" s="416"/>
    </row>
    <row r="743" spans="1:28" s="419" customFormat="1" x14ac:dyDescent="0.2">
      <c r="A743" s="500"/>
      <c r="J743" s="416"/>
      <c r="K743" s="416"/>
      <c r="L743" s="416"/>
      <c r="M743" s="416"/>
      <c r="N743" s="416"/>
      <c r="O743" s="416"/>
      <c r="P743" s="416"/>
      <c r="Q743" s="416"/>
      <c r="R743" s="416"/>
      <c r="S743" s="416"/>
      <c r="T743" s="416"/>
      <c r="U743" s="416"/>
      <c r="V743" s="416"/>
      <c r="W743" s="416"/>
      <c r="X743" s="416"/>
      <c r="Y743" s="416"/>
      <c r="Z743" s="416"/>
      <c r="AA743" s="416"/>
      <c r="AB743" s="416"/>
    </row>
    <row r="744" spans="1:28" s="419" customFormat="1" x14ac:dyDescent="0.2">
      <c r="A744" s="500"/>
      <c r="J744" s="416"/>
      <c r="K744" s="416"/>
      <c r="L744" s="416"/>
      <c r="M744" s="416"/>
      <c r="N744" s="416"/>
      <c r="O744" s="416"/>
      <c r="P744" s="416"/>
      <c r="Q744" s="416"/>
      <c r="R744" s="416"/>
      <c r="S744" s="416"/>
      <c r="T744" s="416"/>
      <c r="U744" s="416"/>
      <c r="V744" s="416"/>
      <c r="W744" s="416"/>
      <c r="X744" s="416"/>
      <c r="Y744" s="416"/>
      <c r="Z744" s="416"/>
      <c r="AA744" s="416"/>
      <c r="AB744" s="416"/>
    </row>
    <row r="745" spans="1:28" s="419" customFormat="1" x14ac:dyDescent="0.2">
      <c r="A745" s="500"/>
      <c r="J745" s="416"/>
      <c r="K745" s="416"/>
      <c r="L745" s="416"/>
      <c r="M745" s="416"/>
      <c r="N745" s="416"/>
      <c r="O745" s="416"/>
      <c r="P745" s="416"/>
      <c r="Q745" s="416"/>
      <c r="R745" s="416"/>
      <c r="S745" s="416"/>
      <c r="T745" s="416"/>
      <c r="U745" s="416"/>
      <c r="V745" s="416"/>
      <c r="W745" s="416"/>
      <c r="X745" s="416"/>
      <c r="Y745" s="416"/>
      <c r="Z745" s="416"/>
      <c r="AA745" s="416"/>
      <c r="AB745" s="416"/>
    </row>
    <row r="746" spans="1:28" s="419" customFormat="1" x14ac:dyDescent="0.2">
      <c r="A746" s="500"/>
      <c r="J746" s="416"/>
      <c r="K746" s="416"/>
      <c r="L746" s="416"/>
      <c r="M746" s="416"/>
      <c r="N746" s="416"/>
      <c r="O746" s="416"/>
      <c r="P746" s="416"/>
      <c r="Q746" s="416"/>
      <c r="R746" s="416"/>
      <c r="S746" s="416"/>
      <c r="T746" s="416"/>
      <c r="U746" s="416"/>
      <c r="V746" s="416"/>
      <c r="W746" s="416"/>
      <c r="X746" s="416"/>
      <c r="Y746" s="416"/>
      <c r="Z746" s="416"/>
      <c r="AA746" s="416"/>
      <c r="AB746" s="416"/>
    </row>
    <row r="747" spans="1:28" s="419" customFormat="1" x14ac:dyDescent="0.2">
      <c r="A747" s="500"/>
      <c r="J747" s="416"/>
      <c r="K747" s="416"/>
      <c r="L747" s="416"/>
      <c r="M747" s="416"/>
      <c r="N747" s="416"/>
      <c r="O747" s="416"/>
      <c r="P747" s="416"/>
      <c r="Q747" s="416"/>
      <c r="R747" s="416"/>
      <c r="S747" s="416"/>
      <c r="T747" s="416"/>
      <c r="U747" s="416"/>
      <c r="V747" s="416"/>
      <c r="W747" s="416"/>
      <c r="X747" s="416"/>
      <c r="Y747" s="416"/>
      <c r="Z747" s="416"/>
      <c r="AA747" s="416"/>
      <c r="AB747" s="416"/>
    </row>
    <row r="748" spans="1:28" s="419" customFormat="1" x14ac:dyDescent="0.2">
      <c r="A748" s="500"/>
      <c r="J748" s="416"/>
      <c r="K748" s="416"/>
      <c r="L748" s="416"/>
      <c r="M748" s="416"/>
      <c r="N748" s="416"/>
      <c r="O748" s="416"/>
      <c r="P748" s="416"/>
      <c r="Q748" s="416"/>
      <c r="R748" s="416"/>
      <c r="S748" s="416"/>
      <c r="T748" s="416"/>
      <c r="U748" s="416"/>
      <c r="V748" s="416"/>
      <c r="W748" s="416"/>
      <c r="X748" s="416"/>
      <c r="Y748" s="416"/>
      <c r="Z748" s="416"/>
      <c r="AA748" s="416"/>
      <c r="AB748" s="416"/>
    </row>
    <row r="749" spans="1:28" s="419" customFormat="1" x14ac:dyDescent="0.2">
      <c r="A749" s="500"/>
      <c r="J749" s="416"/>
      <c r="K749" s="416"/>
      <c r="L749" s="416"/>
      <c r="M749" s="416"/>
      <c r="N749" s="416"/>
      <c r="O749" s="416"/>
      <c r="P749" s="416"/>
      <c r="Q749" s="416"/>
      <c r="R749" s="416"/>
      <c r="S749" s="416"/>
      <c r="T749" s="416"/>
      <c r="U749" s="416"/>
      <c r="V749" s="416"/>
      <c r="W749" s="416"/>
      <c r="X749" s="416"/>
      <c r="Y749" s="416"/>
      <c r="Z749" s="416"/>
      <c r="AA749" s="416"/>
      <c r="AB749" s="416"/>
    </row>
    <row r="750" spans="1:28" s="419" customFormat="1" x14ac:dyDescent="0.2">
      <c r="A750" s="500"/>
      <c r="J750" s="416"/>
      <c r="K750" s="416"/>
      <c r="L750" s="416"/>
      <c r="M750" s="416"/>
      <c r="N750" s="416"/>
      <c r="O750" s="416"/>
      <c r="P750" s="416"/>
      <c r="Q750" s="416"/>
      <c r="R750" s="416"/>
      <c r="S750" s="416"/>
      <c r="T750" s="416"/>
      <c r="U750" s="416"/>
      <c r="V750" s="416"/>
      <c r="W750" s="416"/>
      <c r="X750" s="416"/>
      <c r="Y750" s="416"/>
      <c r="Z750" s="416"/>
      <c r="AA750" s="416"/>
      <c r="AB750" s="416"/>
    </row>
    <row r="751" spans="1:28" s="419" customFormat="1" x14ac:dyDescent="0.2">
      <c r="A751" s="500"/>
      <c r="J751" s="416"/>
      <c r="K751" s="416"/>
      <c r="L751" s="416"/>
      <c r="M751" s="416"/>
      <c r="N751" s="416"/>
      <c r="O751" s="416"/>
      <c r="P751" s="416"/>
      <c r="Q751" s="416"/>
      <c r="R751" s="416"/>
      <c r="S751" s="416"/>
      <c r="T751" s="416"/>
      <c r="U751" s="416"/>
      <c r="V751" s="416"/>
      <c r="W751" s="416"/>
      <c r="X751" s="416"/>
      <c r="Y751" s="416"/>
      <c r="Z751" s="416"/>
      <c r="AA751" s="416"/>
      <c r="AB751" s="416"/>
    </row>
    <row r="752" spans="1:28" s="419" customFormat="1" x14ac:dyDescent="0.2">
      <c r="A752" s="500"/>
      <c r="J752" s="416"/>
      <c r="K752" s="416"/>
      <c r="L752" s="416"/>
      <c r="M752" s="416"/>
      <c r="N752" s="416"/>
      <c r="O752" s="416"/>
      <c r="P752" s="416"/>
      <c r="Q752" s="416"/>
      <c r="R752" s="416"/>
      <c r="S752" s="416"/>
      <c r="T752" s="416"/>
      <c r="U752" s="416"/>
      <c r="V752" s="416"/>
      <c r="W752" s="416"/>
      <c r="X752" s="416"/>
      <c r="Y752" s="416"/>
      <c r="Z752" s="416"/>
      <c r="AA752" s="416"/>
      <c r="AB752" s="416"/>
    </row>
    <row r="753" spans="1:28" s="419" customFormat="1" x14ac:dyDescent="0.2">
      <c r="A753" s="500"/>
      <c r="J753" s="416"/>
      <c r="K753" s="416"/>
      <c r="L753" s="416"/>
      <c r="M753" s="416"/>
      <c r="N753" s="416"/>
      <c r="O753" s="416"/>
      <c r="P753" s="416"/>
      <c r="Q753" s="416"/>
      <c r="R753" s="416"/>
      <c r="S753" s="416"/>
      <c r="T753" s="416"/>
      <c r="U753" s="416"/>
      <c r="V753" s="416"/>
      <c r="W753" s="416"/>
      <c r="X753" s="416"/>
      <c r="Y753" s="416"/>
      <c r="Z753" s="416"/>
      <c r="AA753" s="416"/>
      <c r="AB753" s="416"/>
    </row>
    <row r="754" spans="1:28" s="419" customFormat="1" x14ac:dyDescent="0.2">
      <c r="A754" s="500"/>
      <c r="J754" s="416"/>
      <c r="K754" s="416"/>
      <c r="L754" s="416"/>
      <c r="M754" s="416"/>
      <c r="N754" s="416"/>
      <c r="O754" s="416"/>
      <c r="P754" s="416"/>
      <c r="Q754" s="416"/>
      <c r="R754" s="416"/>
      <c r="S754" s="416"/>
      <c r="T754" s="416"/>
      <c r="U754" s="416"/>
      <c r="V754" s="416"/>
      <c r="W754" s="416"/>
      <c r="X754" s="416"/>
      <c r="Y754" s="416"/>
      <c r="Z754" s="416"/>
      <c r="AA754" s="416"/>
      <c r="AB754" s="416"/>
    </row>
    <row r="755" spans="1:28" s="419" customFormat="1" x14ac:dyDescent="0.2">
      <c r="A755" s="500"/>
      <c r="J755" s="416"/>
      <c r="K755" s="416"/>
      <c r="L755" s="416"/>
      <c r="M755" s="416"/>
      <c r="N755" s="416"/>
      <c r="O755" s="416"/>
      <c r="P755" s="416"/>
      <c r="Q755" s="416"/>
      <c r="R755" s="416"/>
      <c r="S755" s="416"/>
      <c r="T755" s="416"/>
      <c r="U755" s="416"/>
      <c r="V755" s="416"/>
      <c r="W755" s="416"/>
      <c r="X755" s="416"/>
      <c r="Y755" s="416"/>
      <c r="Z755" s="416"/>
      <c r="AA755" s="416"/>
      <c r="AB755" s="416"/>
    </row>
    <row r="756" spans="1:28" s="419" customFormat="1" x14ac:dyDescent="0.2">
      <c r="A756" s="500"/>
      <c r="J756" s="416"/>
      <c r="K756" s="416"/>
      <c r="L756" s="416"/>
      <c r="M756" s="416"/>
      <c r="N756" s="416"/>
      <c r="O756" s="416"/>
      <c r="P756" s="416"/>
      <c r="Q756" s="416"/>
      <c r="R756" s="416"/>
      <c r="S756" s="416"/>
      <c r="T756" s="416"/>
      <c r="U756" s="416"/>
      <c r="V756" s="416"/>
      <c r="W756" s="416"/>
      <c r="X756" s="416"/>
      <c r="Y756" s="416"/>
      <c r="Z756" s="416"/>
      <c r="AA756" s="416"/>
      <c r="AB756" s="416"/>
    </row>
    <row r="757" spans="1:28" s="419" customFormat="1" x14ac:dyDescent="0.2">
      <c r="A757" s="500"/>
      <c r="J757" s="416"/>
      <c r="K757" s="416"/>
      <c r="L757" s="416"/>
      <c r="M757" s="416"/>
      <c r="N757" s="416"/>
      <c r="O757" s="416"/>
      <c r="P757" s="416"/>
      <c r="Q757" s="416"/>
      <c r="R757" s="416"/>
      <c r="S757" s="416"/>
      <c r="T757" s="416"/>
      <c r="U757" s="416"/>
      <c r="V757" s="416"/>
      <c r="W757" s="416"/>
      <c r="X757" s="416"/>
      <c r="Y757" s="416"/>
      <c r="Z757" s="416"/>
      <c r="AA757" s="416"/>
      <c r="AB757" s="416"/>
    </row>
    <row r="758" spans="1:28" s="419" customFormat="1" x14ac:dyDescent="0.2">
      <c r="A758" s="500"/>
      <c r="J758" s="416"/>
      <c r="K758" s="416"/>
      <c r="L758" s="416"/>
      <c r="M758" s="416"/>
      <c r="N758" s="416"/>
      <c r="O758" s="416"/>
      <c r="P758" s="416"/>
      <c r="Q758" s="416"/>
      <c r="R758" s="416"/>
      <c r="S758" s="416"/>
      <c r="T758" s="416"/>
      <c r="U758" s="416"/>
      <c r="V758" s="416"/>
      <c r="W758" s="416"/>
      <c r="X758" s="416"/>
      <c r="Y758" s="416"/>
      <c r="Z758" s="416"/>
      <c r="AA758" s="416"/>
      <c r="AB758" s="416"/>
    </row>
    <row r="759" spans="1:28" s="419" customFormat="1" x14ac:dyDescent="0.2">
      <c r="A759" s="500"/>
      <c r="J759" s="416"/>
      <c r="K759" s="416"/>
      <c r="L759" s="416"/>
      <c r="M759" s="416"/>
      <c r="N759" s="416"/>
      <c r="O759" s="416"/>
      <c r="P759" s="416"/>
      <c r="Q759" s="416"/>
      <c r="R759" s="416"/>
      <c r="S759" s="416"/>
      <c r="T759" s="416"/>
      <c r="U759" s="416"/>
      <c r="V759" s="416"/>
      <c r="W759" s="416"/>
      <c r="X759" s="416"/>
      <c r="Y759" s="416"/>
      <c r="Z759" s="416"/>
      <c r="AA759" s="416"/>
      <c r="AB759" s="416"/>
    </row>
    <row r="760" spans="1:28" s="419" customFormat="1" x14ac:dyDescent="0.2">
      <c r="A760" s="500"/>
      <c r="J760" s="416"/>
      <c r="K760" s="416"/>
      <c r="L760" s="416"/>
      <c r="M760" s="416"/>
      <c r="N760" s="416"/>
      <c r="O760" s="416"/>
      <c r="P760" s="416"/>
      <c r="Q760" s="416"/>
      <c r="R760" s="416"/>
      <c r="S760" s="416"/>
      <c r="T760" s="416"/>
      <c r="U760" s="416"/>
      <c r="V760" s="416"/>
      <c r="W760" s="416"/>
      <c r="X760" s="416"/>
      <c r="Y760" s="416"/>
      <c r="Z760" s="416"/>
      <c r="AA760" s="416"/>
      <c r="AB760" s="416"/>
    </row>
    <row r="761" spans="1:28" s="419" customFormat="1" x14ac:dyDescent="0.2">
      <c r="A761" s="500"/>
      <c r="J761" s="416"/>
      <c r="K761" s="416"/>
      <c r="L761" s="416"/>
      <c r="M761" s="416"/>
      <c r="N761" s="416"/>
      <c r="O761" s="416"/>
      <c r="P761" s="416"/>
      <c r="Q761" s="416"/>
      <c r="R761" s="416"/>
      <c r="S761" s="416"/>
      <c r="T761" s="416"/>
      <c r="U761" s="416"/>
      <c r="V761" s="416"/>
      <c r="W761" s="416"/>
      <c r="X761" s="416"/>
      <c r="Y761" s="416"/>
      <c r="Z761" s="416"/>
      <c r="AA761" s="416"/>
      <c r="AB761" s="416"/>
    </row>
    <row r="762" spans="1:28" s="419" customFormat="1" x14ac:dyDescent="0.2">
      <c r="A762" s="500"/>
      <c r="J762" s="416"/>
      <c r="K762" s="416"/>
      <c r="L762" s="416"/>
      <c r="M762" s="416"/>
      <c r="N762" s="416"/>
      <c r="O762" s="416"/>
      <c r="P762" s="416"/>
      <c r="Q762" s="416"/>
      <c r="R762" s="416"/>
      <c r="S762" s="416"/>
      <c r="T762" s="416"/>
      <c r="U762" s="416"/>
      <c r="V762" s="416"/>
      <c r="W762" s="416"/>
      <c r="X762" s="416"/>
      <c r="Y762" s="416"/>
      <c r="Z762" s="416"/>
      <c r="AA762" s="416"/>
      <c r="AB762" s="416"/>
    </row>
    <row r="763" spans="1:28" s="419" customFormat="1" x14ac:dyDescent="0.2">
      <c r="A763" s="500"/>
      <c r="J763" s="416"/>
      <c r="K763" s="416"/>
      <c r="L763" s="416"/>
      <c r="M763" s="416"/>
      <c r="N763" s="416"/>
      <c r="O763" s="416"/>
      <c r="P763" s="416"/>
      <c r="Q763" s="416"/>
      <c r="R763" s="416"/>
      <c r="S763" s="416"/>
      <c r="T763" s="416"/>
      <c r="U763" s="416"/>
      <c r="V763" s="416"/>
      <c r="W763" s="416"/>
      <c r="X763" s="416"/>
      <c r="Y763" s="416"/>
      <c r="Z763" s="416"/>
      <c r="AA763" s="416"/>
      <c r="AB763" s="416"/>
    </row>
    <row r="764" spans="1:28" s="419" customFormat="1" x14ac:dyDescent="0.2">
      <c r="A764" s="500"/>
      <c r="J764" s="416"/>
      <c r="K764" s="416"/>
      <c r="L764" s="416"/>
      <c r="M764" s="416"/>
      <c r="N764" s="416"/>
      <c r="O764" s="416"/>
      <c r="P764" s="416"/>
      <c r="Q764" s="416"/>
      <c r="R764" s="416"/>
      <c r="S764" s="416"/>
      <c r="T764" s="416"/>
      <c r="U764" s="416"/>
      <c r="V764" s="416"/>
      <c r="W764" s="416"/>
      <c r="X764" s="416"/>
      <c r="Y764" s="416"/>
      <c r="Z764" s="416"/>
      <c r="AA764" s="416"/>
      <c r="AB764" s="416"/>
    </row>
    <row r="765" spans="1:28" s="419" customFormat="1" x14ac:dyDescent="0.2">
      <c r="A765" s="500"/>
      <c r="J765" s="416"/>
      <c r="K765" s="416"/>
      <c r="L765" s="416"/>
      <c r="M765" s="416"/>
      <c r="N765" s="416"/>
      <c r="O765" s="416"/>
      <c r="P765" s="416"/>
      <c r="Q765" s="416"/>
      <c r="R765" s="416"/>
      <c r="S765" s="416"/>
      <c r="T765" s="416"/>
      <c r="U765" s="416"/>
      <c r="V765" s="416"/>
      <c r="W765" s="416"/>
      <c r="X765" s="416"/>
      <c r="Y765" s="416"/>
      <c r="Z765" s="416"/>
      <c r="AA765" s="416"/>
      <c r="AB765" s="416"/>
    </row>
    <row r="766" spans="1:28" s="419" customFormat="1" x14ac:dyDescent="0.2">
      <c r="A766" s="500"/>
      <c r="J766" s="416"/>
      <c r="K766" s="416"/>
      <c r="L766" s="416"/>
      <c r="M766" s="416"/>
      <c r="N766" s="416"/>
      <c r="O766" s="416"/>
      <c r="P766" s="416"/>
      <c r="Q766" s="416"/>
      <c r="R766" s="416"/>
      <c r="S766" s="416"/>
      <c r="T766" s="416"/>
      <c r="U766" s="416"/>
      <c r="V766" s="416"/>
      <c r="W766" s="416"/>
      <c r="X766" s="416"/>
      <c r="Y766" s="416"/>
      <c r="Z766" s="416"/>
      <c r="AA766" s="416"/>
      <c r="AB766" s="416"/>
    </row>
    <row r="767" spans="1:28" s="419" customFormat="1" x14ac:dyDescent="0.2">
      <c r="A767" s="500"/>
      <c r="J767" s="416"/>
      <c r="K767" s="416"/>
      <c r="L767" s="416"/>
      <c r="M767" s="416"/>
      <c r="N767" s="416"/>
      <c r="O767" s="416"/>
      <c r="P767" s="416"/>
      <c r="Q767" s="416"/>
      <c r="R767" s="416"/>
      <c r="S767" s="416"/>
      <c r="T767" s="416"/>
      <c r="U767" s="416"/>
      <c r="V767" s="416"/>
      <c r="W767" s="416"/>
      <c r="X767" s="416"/>
      <c r="Y767" s="416"/>
      <c r="Z767" s="416"/>
      <c r="AA767" s="416"/>
      <c r="AB767" s="416"/>
    </row>
    <row r="768" spans="1:28" s="419" customFormat="1" x14ac:dyDescent="0.2">
      <c r="A768" s="500"/>
      <c r="J768" s="416"/>
      <c r="K768" s="416"/>
      <c r="L768" s="416"/>
      <c r="M768" s="416"/>
      <c r="N768" s="416"/>
      <c r="O768" s="416"/>
      <c r="P768" s="416"/>
      <c r="Q768" s="416"/>
      <c r="R768" s="416"/>
      <c r="S768" s="416"/>
      <c r="T768" s="416"/>
      <c r="U768" s="416"/>
      <c r="V768" s="416"/>
      <c r="W768" s="416"/>
      <c r="X768" s="416"/>
      <c r="Y768" s="416"/>
      <c r="Z768" s="416"/>
      <c r="AA768" s="416"/>
      <c r="AB768" s="416"/>
    </row>
    <row r="769" spans="1:28" s="419" customFormat="1" x14ac:dyDescent="0.2">
      <c r="A769" s="500"/>
      <c r="J769" s="416"/>
      <c r="K769" s="416"/>
      <c r="L769" s="416"/>
      <c r="M769" s="416"/>
      <c r="N769" s="416"/>
      <c r="O769" s="416"/>
      <c r="P769" s="416"/>
      <c r="Q769" s="416"/>
      <c r="R769" s="416"/>
      <c r="S769" s="416"/>
      <c r="T769" s="416"/>
      <c r="U769" s="416"/>
      <c r="V769" s="416"/>
      <c r="W769" s="416"/>
      <c r="X769" s="416"/>
      <c r="Y769" s="416"/>
      <c r="Z769" s="416"/>
      <c r="AA769" s="416"/>
      <c r="AB769" s="416"/>
    </row>
    <row r="770" spans="1:28" s="419" customFormat="1" x14ac:dyDescent="0.2">
      <c r="A770" s="500"/>
      <c r="J770" s="416"/>
      <c r="K770" s="416"/>
      <c r="L770" s="416"/>
      <c r="M770" s="416"/>
      <c r="N770" s="416"/>
      <c r="O770" s="416"/>
      <c r="P770" s="416"/>
      <c r="Q770" s="416"/>
      <c r="R770" s="416"/>
      <c r="S770" s="416"/>
      <c r="T770" s="416"/>
      <c r="U770" s="416"/>
      <c r="V770" s="416"/>
      <c r="W770" s="416"/>
      <c r="X770" s="416"/>
      <c r="Y770" s="416"/>
      <c r="Z770" s="416"/>
      <c r="AA770" s="416"/>
      <c r="AB770" s="416"/>
    </row>
    <row r="771" spans="1:28" s="419" customFormat="1" x14ac:dyDescent="0.2">
      <c r="A771" s="500"/>
      <c r="J771" s="416"/>
      <c r="K771" s="416"/>
      <c r="L771" s="416"/>
      <c r="M771" s="416"/>
      <c r="N771" s="416"/>
      <c r="O771" s="416"/>
      <c r="P771" s="416"/>
      <c r="Q771" s="416"/>
      <c r="R771" s="416"/>
      <c r="S771" s="416"/>
      <c r="T771" s="416"/>
      <c r="U771" s="416"/>
      <c r="V771" s="416"/>
      <c r="W771" s="416"/>
      <c r="X771" s="416"/>
      <c r="Y771" s="416"/>
      <c r="Z771" s="416"/>
      <c r="AA771" s="416"/>
      <c r="AB771" s="416"/>
    </row>
    <row r="772" spans="1:28" s="419" customFormat="1" x14ac:dyDescent="0.2">
      <c r="A772" s="500"/>
      <c r="J772" s="416"/>
      <c r="K772" s="416"/>
      <c r="L772" s="416"/>
      <c r="M772" s="416"/>
      <c r="N772" s="416"/>
      <c r="O772" s="416"/>
      <c r="P772" s="416"/>
      <c r="Q772" s="416"/>
      <c r="R772" s="416"/>
      <c r="S772" s="416"/>
      <c r="T772" s="416"/>
      <c r="U772" s="416"/>
      <c r="V772" s="416"/>
      <c r="W772" s="416"/>
      <c r="X772" s="416"/>
      <c r="Y772" s="416"/>
      <c r="Z772" s="416"/>
      <c r="AA772" s="416"/>
      <c r="AB772" s="416"/>
    </row>
    <row r="773" spans="1:28" s="419" customFormat="1" x14ac:dyDescent="0.2">
      <c r="A773" s="500"/>
      <c r="J773" s="416"/>
      <c r="K773" s="416"/>
      <c r="L773" s="416"/>
      <c r="M773" s="416"/>
      <c r="N773" s="416"/>
      <c r="O773" s="416"/>
      <c r="P773" s="416"/>
      <c r="Q773" s="416"/>
      <c r="R773" s="416"/>
      <c r="S773" s="416"/>
      <c r="T773" s="416"/>
      <c r="U773" s="416"/>
      <c r="V773" s="416"/>
      <c r="W773" s="416"/>
      <c r="X773" s="416"/>
      <c r="Y773" s="416"/>
      <c r="Z773" s="416"/>
      <c r="AA773" s="416"/>
      <c r="AB773" s="416"/>
    </row>
    <row r="774" spans="1:28" s="419" customFormat="1" x14ac:dyDescent="0.2">
      <c r="A774" s="500"/>
      <c r="J774" s="416"/>
      <c r="K774" s="416"/>
      <c r="L774" s="416"/>
      <c r="M774" s="416"/>
      <c r="N774" s="416"/>
      <c r="O774" s="416"/>
      <c r="P774" s="416"/>
      <c r="Q774" s="416"/>
      <c r="R774" s="416"/>
      <c r="S774" s="416"/>
      <c r="T774" s="416"/>
      <c r="U774" s="416"/>
      <c r="V774" s="416"/>
      <c r="W774" s="416"/>
      <c r="X774" s="416"/>
      <c r="Y774" s="416"/>
      <c r="Z774" s="416"/>
      <c r="AA774" s="416"/>
      <c r="AB774" s="416"/>
    </row>
    <row r="775" spans="1:28" s="419" customFormat="1" x14ac:dyDescent="0.2">
      <c r="A775" s="500"/>
      <c r="J775" s="416"/>
      <c r="K775" s="416"/>
      <c r="L775" s="416"/>
      <c r="M775" s="416"/>
      <c r="N775" s="416"/>
      <c r="O775" s="416"/>
      <c r="P775" s="416"/>
      <c r="Q775" s="416"/>
      <c r="R775" s="416"/>
      <c r="S775" s="416"/>
      <c r="T775" s="416"/>
      <c r="U775" s="416"/>
      <c r="V775" s="416"/>
      <c r="W775" s="416"/>
      <c r="X775" s="416"/>
      <c r="Y775" s="416"/>
      <c r="Z775" s="416"/>
      <c r="AA775" s="416"/>
      <c r="AB775" s="416"/>
    </row>
    <row r="776" spans="1:28" s="419" customFormat="1" x14ac:dyDescent="0.2">
      <c r="A776" s="500"/>
      <c r="J776" s="416"/>
      <c r="K776" s="416"/>
      <c r="L776" s="416"/>
      <c r="M776" s="416"/>
      <c r="N776" s="416"/>
      <c r="O776" s="416"/>
      <c r="P776" s="416"/>
      <c r="Q776" s="416"/>
      <c r="R776" s="416"/>
      <c r="S776" s="416"/>
      <c r="T776" s="416"/>
      <c r="U776" s="416"/>
      <c r="V776" s="416"/>
      <c r="W776" s="416"/>
      <c r="X776" s="416"/>
      <c r="Y776" s="416"/>
      <c r="Z776" s="416"/>
      <c r="AA776" s="416"/>
      <c r="AB776" s="416"/>
    </row>
    <row r="777" spans="1:28" s="419" customFormat="1" x14ac:dyDescent="0.2">
      <c r="A777" s="500"/>
      <c r="J777" s="416"/>
      <c r="K777" s="416"/>
      <c r="L777" s="416"/>
      <c r="M777" s="416"/>
      <c r="N777" s="416"/>
      <c r="O777" s="416"/>
      <c r="P777" s="416"/>
      <c r="Q777" s="416"/>
      <c r="R777" s="416"/>
      <c r="S777" s="416"/>
      <c r="T777" s="416"/>
      <c r="U777" s="416"/>
      <c r="V777" s="416"/>
      <c r="W777" s="416"/>
      <c r="X777" s="416"/>
      <c r="Y777" s="416"/>
      <c r="Z777" s="416"/>
      <c r="AA777" s="416"/>
      <c r="AB777" s="416"/>
    </row>
    <row r="778" spans="1:28" s="419" customFormat="1" x14ac:dyDescent="0.2">
      <c r="A778" s="500"/>
      <c r="J778" s="416"/>
      <c r="K778" s="416"/>
      <c r="L778" s="416"/>
      <c r="M778" s="416"/>
      <c r="N778" s="416"/>
      <c r="O778" s="416"/>
      <c r="P778" s="416"/>
      <c r="Q778" s="416"/>
      <c r="R778" s="416"/>
      <c r="S778" s="416"/>
      <c r="T778" s="416"/>
      <c r="U778" s="416"/>
      <c r="V778" s="416"/>
      <c r="W778" s="416"/>
      <c r="X778" s="416"/>
      <c r="Y778" s="416"/>
      <c r="Z778" s="416"/>
      <c r="AA778" s="416"/>
      <c r="AB778" s="416"/>
    </row>
    <row r="779" spans="1:28" s="419" customFormat="1" x14ac:dyDescent="0.2">
      <c r="A779" s="500"/>
      <c r="J779" s="416"/>
      <c r="K779" s="416"/>
      <c r="L779" s="416"/>
      <c r="M779" s="416"/>
      <c r="N779" s="416"/>
      <c r="O779" s="416"/>
      <c r="P779" s="416"/>
      <c r="Q779" s="416"/>
      <c r="R779" s="416"/>
      <c r="S779" s="416"/>
      <c r="T779" s="416"/>
      <c r="U779" s="416"/>
      <c r="V779" s="416"/>
      <c r="W779" s="416"/>
      <c r="X779" s="416"/>
      <c r="Y779" s="416"/>
      <c r="Z779" s="416"/>
      <c r="AA779" s="416"/>
      <c r="AB779" s="416"/>
    </row>
    <row r="780" spans="1:28" s="419" customFormat="1" x14ac:dyDescent="0.2">
      <c r="A780" s="500"/>
      <c r="J780" s="416"/>
      <c r="K780" s="416"/>
      <c r="L780" s="416"/>
      <c r="M780" s="416"/>
      <c r="N780" s="416"/>
      <c r="O780" s="416"/>
      <c r="P780" s="416"/>
      <c r="Q780" s="416"/>
      <c r="R780" s="416"/>
      <c r="S780" s="416"/>
      <c r="T780" s="416"/>
      <c r="U780" s="416"/>
      <c r="V780" s="416"/>
      <c r="W780" s="416"/>
      <c r="X780" s="416"/>
      <c r="Y780" s="416"/>
      <c r="Z780" s="416"/>
      <c r="AA780" s="416"/>
      <c r="AB780" s="416"/>
    </row>
    <row r="781" spans="1:28" s="419" customFormat="1" x14ac:dyDescent="0.2">
      <c r="A781" s="500"/>
      <c r="J781" s="416"/>
      <c r="K781" s="416"/>
      <c r="L781" s="416"/>
      <c r="M781" s="416"/>
      <c r="N781" s="416"/>
      <c r="O781" s="416"/>
      <c r="P781" s="416"/>
      <c r="Q781" s="416"/>
      <c r="R781" s="416"/>
      <c r="S781" s="416"/>
      <c r="T781" s="416"/>
      <c r="U781" s="416"/>
      <c r="V781" s="416"/>
      <c r="W781" s="416"/>
      <c r="X781" s="416"/>
      <c r="Y781" s="416"/>
      <c r="Z781" s="416"/>
      <c r="AA781" s="416"/>
      <c r="AB781" s="416"/>
    </row>
    <row r="782" spans="1:28" s="419" customFormat="1" x14ac:dyDescent="0.2">
      <c r="A782" s="500"/>
      <c r="J782" s="416"/>
      <c r="K782" s="416"/>
      <c r="L782" s="416"/>
      <c r="M782" s="416"/>
      <c r="N782" s="416"/>
      <c r="O782" s="416"/>
      <c r="P782" s="416"/>
      <c r="Q782" s="416"/>
      <c r="R782" s="416"/>
      <c r="S782" s="416"/>
      <c r="T782" s="416"/>
      <c r="U782" s="416"/>
      <c r="V782" s="416"/>
      <c r="W782" s="416"/>
      <c r="X782" s="416"/>
      <c r="Y782" s="416"/>
      <c r="Z782" s="416"/>
      <c r="AA782" s="416"/>
      <c r="AB782" s="416"/>
    </row>
    <row r="783" spans="1:28" s="419" customFormat="1" x14ac:dyDescent="0.2">
      <c r="A783" s="500"/>
      <c r="J783" s="416"/>
      <c r="K783" s="416"/>
      <c r="L783" s="416"/>
      <c r="M783" s="416"/>
      <c r="N783" s="416"/>
      <c r="O783" s="416"/>
      <c r="P783" s="416"/>
      <c r="Q783" s="416"/>
      <c r="R783" s="416"/>
      <c r="S783" s="416"/>
      <c r="T783" s="416"/>
      <c r="U783" s="416"/>
      <c r="V783" s="416"/>
      <c r="W783" s="416"/>
      <c r="X783" s="416"/>
      <c r="Y783" s="416"/>
      <c r="Z783" s="416"/>
      <c r="AA783" s="416"/>
      <c r="AB783" s="416"/>
    </row>
    <row r="784" spans="1:28" s="419" customFormat="1" x14ac:dyDescent="0.2">
      <c r="A784" s="500"/>
      <c r="J784" s="416"/>
      <c r="K784" s="416"/>
      <c r="L784" s="416"/>
      <c r="M784" s="416"/>
      <c r="N784" s="416"/>
      <c r="O784" s="416"/>
      <c r="P784" s="416"/>
      <c r="Q784" s="416"/>
      <c r="R784" s="416"/>
      <c r="S784" s="416"/>
      <c r="T784" s="416"/>
      <c r="U784" s="416"/>
      <c r="V784" s="416"/>
      <c r="W784" s="416"/>
      <c r="X784" s="416"/>
      <c r="Y784" s="416"/>
      <c r="Z784" s="416"/>
      <c r="AA784" s="416"/>
      <c r="AB784" s="416"/>
    </row>
    <row r="785" spans="1:28" s="419" customFormat="1" x14ac:dyDescent="0.2">
      <c r="A785" s="500"/>
      <c r="J785" s="416"/>
      <c r="K785" s="416"/>
      <c r="L785" s="416"/>
      <c r="M785" s="416"/>
      <c r="N785" s="416"/>
      <c r="O785" s="416"/>
      <c r="P785" s="416"/>
      <c r="Q785" s="416"/>
      <c r="R785" s="416"/>
      <c r="S785" s="416"/>
      <c r="T785" s="416"/>
      <c r="U785" s="416"/>
      <c r="V785" s="416"/>
      <c r="W785" s="416"/>
      <c r="X785" s="416"/>
      <c r="Y785" s="416"/>
      <c r="Z785" s="416"/>
      <c r="AA785" s="416"/>
      <c r="AB785" s="416"/>
    </row>
    <row r="786" spans="1:28" s="419" customFormat="1" x14ac:dyDescent="0.2">
      <c r="A786" s="500"/>
      <c r="J786" s="416"/>
      <c r="K786" s="416"/>
      <c r="L786" s="416"/>
      <c r="M786" s="416"/>
      <c r="N786" s="416"/>
      <c r="O786" s="416"/>
      <c r="P786" s="416"/>
      <c r="Q786" s="416"/>
      <c r="R786" s="416"/>
      <c r="S786" s="416"/>
      <c r="T786" s="416"/>
      <c r="U786" s="416"/>
      <c r="V786" s="416"/>
      <c r="W786" s="416"/>
      <c r="X786" s="416"/>
      <c r="Y786" s="416"/>
      <c r="Z786" s="416"/>
      <c r="AA786" s="416"/>
      <c r="AB786" s="416"/>
    </row>
    <row r="787" spans="1:28" s="419" customFormat="1" x14ac:dyDescent="0.2">
      <c r="A787" s="500"/>
      <c r="J787" s="416"/>
      <c r="K787" s="416"/>
      <c r="L787" s="416"/>
      <c r="M787" s="416"/>
      <c r="N787" s="416"/>
      <c r="O787" s="416"/>
      <c r="P787" s="416"/>
      <c r="Q787" s="416"/>
      <c r="R787" s="416"/>
      <c r="S787" s="416"/>
      <c r="T787" s="416"/>
      <c r="U787" s="416"/>
      <c r="V787" s="416"/>
      <c r="W787" s="416"/>
      <c r="X787" s="416"/>
      <c r="Y787" s="416"/>
      <c r="Z787" s="416"/>
      <c r="AA787" s="416"/>
      <c r="AB787" s="416"/>
    </row>
    <row r="788" spans="1:28" s="419" customFormat="1" x14ac:dyDescent="0.2">
      <c r="A788" s="500"/>
      <c r="J788" s="416"/>
      <c r="K788" s="416"/>
      <c r="L788" s="416"/>
      <c r="M788" s="416"/>
      <c r="N788" s="416"/>
      <c r="O788" s="416"/>
      <c r="P788" s="416"/>
      <c r="Q788" s="416"/>
      <c r="R788" s="416"/>
      <c r="S788" s="416"/>
      <c r="T788" s="416"/>
      <c r="U788" s="416"/>
      <c r="V788" s="416"/>
      <c r="W788" s="416"/>
      <c r="X788" s="416"/>
      <c r="Y788" s="416"/>
      <c r="Z788" s="416"/>
      <c r="AA788" s="416"/>
      <c r="AB788" s="416"/>
    </row>
    <row r="789" spans="1:28" s="419" customFormat="1" x14ac:dyDescent="0.2">
      <c r="A789" s="500"/>
      <c r="J789" s="416"/>
      <c r="K789" s="416"/>
      <c r="L789" s="416"/>
      <c r="M789" s="416"/>
      <c r="N789" s="416"/>
      <c r="O789" s="416"/>
      <c r="P789" s="416"/>
      <c r="Q789" s="416"/>
      <c r="R789" s="416"/>
      <c r="S789" s="416"/>
      <c r="T789" s="416"/>
      <c r="U789" s="416"/>
      <c r="V789" s="416"/>
      <c r="W789" s="416"/>
      <c r="X789" s="416"/>
      <c r="Y789" s="416"/>
      <c r="Z789" s="416"/>
      <c r="AA789" s="416"/>
      <c r="AB789" s="416"/>
    </row>
    <row r="790" spans="1:28" s="419" customFormat="1" x14ac:dyDescent="0.2">
      <c r="A790" s="500"/>
      <c r="J790" s="416"/>
      <c r="K790" s="416"/>
      <c r="L790" s="416"/>
      <c r="M790" s="416"/>
      <c r="N790" s="416"/>
      <c r="O790" s="416"/>
      <c r="P790" s="416"/>
      <c r="Q790" s="416"/>
      <c r="R790" s="416"/>
      <c r="S790" s="416"/>
      <c r="T790" s="416"/>
      <c r="U790" s="416"/>
      <c r="V790" s="416"/>
      <c r="W790" s="416"/>
      <c r="X790" s="416"/>
      <c r="Y790" s="416"/>
      <c r="Z790" s="416"/>
      <c r="AA790" s="416"/>
      <c r="AB790" s="416"/>
    </row>
    <row r="791" spans="1:28" s="419" customFormat="1" x14ac:dyDescent="0.2">
      <c r="A791" s="500"/>
      <c r="J791" s="416"/>
      <c r="K791" s="416"/>
      <c r="L791" s="416"/>
      <c r="M791" s="416"/>
      <c r="N791" s="416"/>
      <c r="O791" s="416"/>
      <c r="P791" s="416"/>
      <c r="Q791" s="416"/>
      <c r="R791" s="416"/>
      <c r="S791" s="416"/>
      <c r="T791" s="416"/>
      <c r="U791" s="416"/>
      <c r="V791" s="416"/>
      <c r="W791" s="416"/>
      <c r="X791" s="416"/>
      <c r="Y791" s="416"/>
      <c r="Z791" s="416"/>
      <c r="AA791" s="416"/>
      <c r="AB791" s="416"/>
    </row>
    <row r="792" spans="1:28" s="419" customFormat="1" x14ac:dyDescent="0.2">
      <c r="A792" s="500"/>
      <c r="J792" s="416"/>
      <c r="K792" s="416"/>
      <c r="L792" s="416"/>
      <c r="M792" s="416"/>
      <c r="N792" s="416"/>
      <c r="O792" s="416"/>
      <c r="P792" s="416"/>
      <c r="Q792" s="416"/>
      <c r="R792" s="416"/>
      <c r="S792" s="416"/>
      <c r="T792" s="416"/>
      <c r="U792" s="416"/>
      <c r="V792" s="416"/>
      <c r="W792" s="416"/>
      <c r="X792" s="416"/>
      <c r="Y792" s="416"/>
      <c r="Z792" s="416"/>
      <c r="AA792" s="416"/>
      <c r="AB792" s="416"/>
    </row>
    <row r="793" spans="1:28" s="419" customFormat="1" x14ac:dyDescent="0.2">
      <c r="A793" s="500"/>
      <c r="J793" s="416"/>
      <c r="K793" s="416"/>
      <c r="L793" s="416"/>
      <c r="M793" s="416"/>
      <c r="N793" s="416"/>
      <c r="O793" s="416"/>
      <c r="P793" s="416"/>
      <c r="Q793" s="416"/>
      <c r="R793" s="416"/>
      <c r="S793" s="416"/>
      <c r="T793" s="416"/>
      <c r="U793" s="416"/>
      <c r="V793" s="416"/>
      <c r="W793" s="416"/>
      <c r="X793" s="416"/>
      <c r="Y793" s="416"/>
      <c r="Z793" s="416"/>
      <c r="AA793" s="416"/>
      <c r="AB793" s="416"/>
    </row>
    <row r="794" spans="1:28" s="419" customFormat="1" x14ac:dyDescent="0.2">
      <c r="A794" s="500"/>
      <c r="J794" s="416"/>
      <c r="K794" s="416"/>
      <c r="L794" s="416"/>
      <c r="M794" s="416"/>
      <c r="N794" s="416"/>
      <c r="O794" s="416"/>
      <c r="P794" s="416"/>
      <c r="Q794" s="416"/>
      <c r="R794" s="416"/>
      <c r="S794" s="416"/>
      <c r="T794" s="416"/>
      <c r="U794" s="416"/>
      <c r="V794" s="416"/>
      <c r="W794" s="416"/>
      <c r="X794" s="416"/>
      <c r="Y794" s="416"/>
      <c r="Z794" s="416"/>
      <c r="AA794" s="416"/>
      <c r="AB794" s="416"/>
    </row>
    <row r="795" spans="1:28" s="419" customFormat="1" x14ac:dyDescent="0.2">
      <c r="A795" s="500"/>
      <c r="J795" s="416"/>
      <c r="K795" s="416"/>
      <c r="L795" s="416"/>
      <c r="M795" s="416"/>
      <c r="N795" s="416"/>
      <c r="O795" s="416"/>
      <c r="P795" s="416"/>
      <c r="Q795" s="416"/>
      <c r="R795" s="416"/>
      <c r="S795" s="416"/>
      <c r="T795" s="416"/>
      <c r="U795" s="416"/>
      <c r="V795" s="416"/>
      <c r="W795" s="416"/>
      <c r="X795" s="416"/>
      <c r="Y795" s="416"/>
      <c r="Z795" s="416"/>
      <c r="AA795" s="416"/>
      <c r="AB795" s="416"/>
    </row>
    <row r="796" spans="1:28" s="419" customFormat="1" x14ac:dyDescent="0.2">
      <c r="A796" s="500"/>
      <c r="J796" s="416"/>
      <c r="K796" s="416"/>
      <c r="L796" s="416"/>
      <c r="M796" s="416"/>
      <c r="N796" s="416"/>
      <c r="O796" s="416"/>
      <c r="P796" s="416"/>
      <c r="Q796" s="416"/>
      <c r="R796" s="416"/>
      <c r="S796" s="416"/>
      <c r="T796" s="416"/>
      <c r="U796" s="416"/>
      <c r="V796" s="416"/>
      <c r="W796" s="416"/>
      <c r="X796" s="416"/>
      <c r="Y796" s="416"/>
      <c r="Z796" s="416"/>
      <c r="AA796" s="416"/>
      <c r="AB796" s="416"/>
    </row>
    <row r="797" spans="1:28" s="419" customFormat="1" x14ac:dyDescent="0.2">
      <c r="A797" s="500"/>
      <c r="J797" s="416"/>
      <c r="K797" s="416"/>
      <c r="L797" s="416"/>
      <c r="M797" s="416"/>
      <c r="N797" s="416"/>
      <c r="O797" s="416"/>
      <c r="P797" s="416"/>
      <c r="Q797" s="416"/>
      <c r="R797" s="416"/>
      <c r="S797" s="416"/>
      <c r="T797" s="416"/>
      <c r="U797" s="416"/>
      <c r="V797" s="416"/>
      <c r="W797" s="416"/>
      <c r="X797" s="416"/>
      <c r="Y797" s="416"/>
      <c r="Z797" s="416"/>
      <c r="AA797" s="416"/>
      <c r="AB797" s="416"/>
    </row>
    <row r="798" spans="1:28" s="419" customFormat="1" x14ac:dyDescent="0.2">
      <c r="A798" s="500"/>
      <c r="J798" s="416"/>
      <c r="K798" s="416"/>
      <c r="L798" s="416"/>
      <c r="M798" s="416"/>
      <c r="N798" s="416"/>
      <c r="O798" s="416"/>
      <c r="P798" s="416"/>
      <c r="Q798" s="416"/>
      <c r="R798" s="416"/>
      <c r="S798" s="416"/>
      <c r="T798" s="416"/>
      <c r="U798" s="416"/>
      <c r="V798" s="416"/>
      <c r="W798" s="416"/>
      <c r="X798" s="416"/>
      <c r="Y798" s="416"/>
      <c r="Z798" s="416"/>
      <c r="AA798" s="416"/>
      <c r="AB798" s="416"/>
    </row>
    <row r="799" spans="1:28" s="419" customFormat="1" x14ac:dyDescent="0.2">
      <c r="A799" s="500"/>
      <c r="J799" s="416"/>
      <c r="K799" s="416"/>
      <c r="L799" s="416"/>
      <c r="M799" s="416"/>
      <c r="N799" s="416"/>
      <c r="O799" s="416"/>
      <c r="P799" s="416"/>
      <c r="Q799" s="416"/>
      <c r="R799" s="416"/>
      <c r="S799" s="416"/>
      <c r="T799" s="416"/>
      <c r="U799" s="416"/>
      <c r="V799" s="416"/>
      <c r="W799" s="416"/>
      <c r="X799" s="416"/>
      <c r="Y799" s="416"/>
      <c r="Z799" s="416"/>
      <c r="AA799" s="416"/>
      <c r="AB799" s="416"/>
    </row>
    <row r="800" spans="1:28" s="419" customFormat="1" x14ac:dyDescent="0.2">
      <c r="A800" s="500"/>
      <c r="J800" s="416"/>
      <c r="K800" s="416"/>
      <c r="L800" s="416"/>
      <c r="M800" s="416"/>
      <c r="N800" s="416"/>
      <c r="O800" s="416"/>
      <c r="P800" s="416"/>
      <c r="Q800" s="416"/>
      <c r="R800" s="416"/>
      <c r="S800" s="416"/>
      <c r="T800" s="416"/>
      <c r="U800" s="416"/>
      <c r="V800" s="416"/>
      <c r="W800" s="416"/>
      <c r="X800" s="416"/>
      <c r="Y800" s="416"/>
      <c r="Z800" s="416"/>
      <c r="AA800" s="416"/>
      <c r="AB800" s="416"/>
    </row>
    <row r="801" spans="1:28" s="419" customFormat="1" x14ac:dyDescent="0.2">
      <c r="A801" s="500"/>
      <c r="J801" s="416"/>
      <c r="K801" s="416"/>
      <c r="L801" s="416"/>
      <c r="M801" s="416"/>
      <c r="N801" s="416"/>
      <c r="O801" s="416"/>
      <c r="P801" s="416"/>
      <c r="Q801" s="416"/>
      <c r="R801" s="416"/>
      <c r="S801" s="416"/>
      <c r="T801" s="416"/>
      <c r="U801" s="416"/>
      <c r="V801" s="416"/>
      <c r="W801" s="416"/>
      <c r="X801" s="416"/>
      <c r="Y801" s="416"/>
      <c r="Z801" s="416"/>
      <c r="AA801" s="416"/>
      <c r="AB801" s="416"/>
    </row>
    <row r="802" spans="1:28" s="419" customFormat="1" x14ac:dyDescent="0.2">
      <c r="A802" s="500"/>
      <c r="J802" s="416"/>
      <c r="K802" s="416"/>
      <c r="L802" s="416"/>
      <c r="M802" s="416"/>
      <c r="N802" s="416"/>
      <c r="O802" s="416"/>
      <c r="P802" s="416"/>
      <c r="Q802" s="416"/>
      <c r="R802" s="416"/>
      <c r="S802" s="416"/>
      <c r="T802" s="416"/>
      <c r="U802" s="416"/>
      <c r="V802" s="416"/>
      <c r="W802" s="416"/>
      <c r="X802" s="416"/>
      <c r="Y802" s="416"/>
      <c r="Z802" s="416"/>
      <c r="AA802" s="416"/>
      <c r="AB802" s="416"/>
    </row>
    <row r="803" spans="1:28" s="419" customFormat="1" x14ac:dyDescent="0.2">
      <c r="A803" s="500"/>
      <c r="J803" s="416"/>
      <c r="K803" s="416"/>
      <c r="L803" s="416"/>
      <c r="M803" s="416"/>
      <c r="N803" s="416"/>
      <c r="O803" s="416"/>
      <c r="P803" s="416"/>
      <c r="Q803" s="416"/>
      <c r="R803" s="416"/>
      <c r="S803" s="416"/>
      <c r="T803" s="416"/>
      <c r="U803" s="416"/>
      <c r="V803" s="416"/>
      <c r="W803" s="416"/>
      <c r="X803" s="416"/>
      <c r="Y803" s="416"/>
      <c r="Z803" s="416"/>
      <c r="AA803" s="416"/>
      <c r="AB803" s="416"/>
    </row>
    <row r="804" spans="1:28" s="419" customFormat="1" x14ac:dyDescent="0.2">
      <c r="A804" s="500"/>
      <c r="J804" s="416"/>
      <c r="K804" s="416"/>
      <c r="L804" s="416"/>
      <c r="M804" s="416"/>
      <c r="N804" s="416"/>
      <c r="O804" s="416"/>
      <c r="P804" s="416"/>
      <c r="Q804" s="416"/>
      <c r="R804" s="416"/>
      <c r="S804" s="416"/>
      <c r="T804" s="416"/>
      <c r="U804" s="416"/>
      <c r="V804" s="416"/>
      <c r="W804" s="416"/>
      <c r="X804" s="416"/>
      <c r="Y804" s="416"/>
      <c r="Z804" s="416"/>
      <c r="AA804" s="416"/>
      <c r="AB804" s="416"/>
    </row>
    <row r="805" spans="1:28" s="419" customFormat="1" x14ac:dyDescent="0.2">
      <c r="A805" s="500"/>
      <c r="J805" s="416"/>
      <c r="K805" s="416"/>
      <c r="L805" s="416"/>
      <c r="M805" s="416"/>
      <c r="N805" s="416"/>
      <c r="O805" s="416"/>
      <c r="P805" s="416"/>
      <c r="Q805" s="416"/>
      <c r="R805" s="416"/>
      <c r="S805" s="416"/>
      <c r="T805" s="416"/>
      <c r="U805" s="416"/>
      <c r="V805" s="416"/>
      <c r="W805" s="416"/>
      <c r="X805" s="416"/>
      <c r="Y805" s="416"/>
      <c r="Z805" s="416"/>
      <c r="AA805" s="416"/>
      <c r="AB805" s="416"/>
    </row>
    <row r="806" spans="1:28" s="419" customFormat="1" x14ac:dyDescent="0.2">
      <c r="A806" s="500"/>
      <c r="J806" s="416"/>
      <c r="K806" s="416"/>
      <c r="L806" s="416"/>
      <c r="M806" s="416"/>
      <c r="N806" s="416"/>
      <c r="O806" s="416"/>
      <c r="P806" s="416"/>
      <c r="Q806" s="416"/>
      <c r="R806" s="416"/>
      <c r="S806" s="416"/>
      <c r="T806" s="416"/>
      <c r="U806" s="416"/>
      <c r="V806" s="416"/>
      <c r="W806" s="416"/>
      <c r="X806" s="416"/>
      <c r="Y806" s="416"/>
      <c r="Z806" s="416"/>
      <c r="AA806" s="416"/>
      <c r="AB806" s="416"/>
    </row>
    <row r="807" spans="1:28" s="419" customFormat="1" x14ac:dyDescent="0.2">
      <c r="A807" s="500"/>
      <c r="J807" s="416"/>
      <c r="K807" s="416"/>
      <c r="L807" s="416"/>
      <c r="M807" s="416"/>
      <c r="N807" s="416"/>
      <c r="O807" s="416"/>
      <c r="P807" s="416"/>
      <c r="Q807" s="416"/>
      <c r="R807" s="416"/>
      <c r="S807" s="416"/>
      <c r="T807" s="416"/>
      <c r="U807" s="416"/>
      <c r="V807" s="416"/>
      <c r="W807" s="416"/>
      <c r="X807" s="416"/>
      <c r="Y807" s="416"/>
      <c r="Z807" s="416"/>
      <c r="AA807" s="416"/>
      <c r="AB807" s="416"/>
    </row>
    <row r="808" spans="1:28" s="419" customFormat="1" x14ac:dyDescent="0.2">
      <c r="A808" s="500"/>
      <c r="J808" s="416"/>
      <c r="K808" s="416"/>
      <c r="L808" s="416"/>
      <c r="M808" s="416"/>
      <c r="N808" s="416"/>
      <c r="O808" s="416"/>
      <c r="P808" s="416"/>
      <c r="Q808" s="416"/>
      <c r="R808" s="416"/>
      <c r="S808" s="416"/>
      <c r="T808" s="416"/>
      <c r="U808" s="416"/>
      <c r="V808" s="416"/>
      <c r="W808" s="416"/>
      <c r="X808" s="416"/>
      <c r="Y808" s="416"/>
      <c r="Z808" s="416"/>
      <c r="AA808" s="416"/>
      <c r="AB808" s="416"/>
    </row>
    <row r="809" spans="1:28" s="419" customFormat="1" x14ac:dyDescent="0.2">
      <c r="A809" s="500"/>
      <c r="J809" s="416"/>
      <c r="K809" s="416"/>
      <c r="L809" s="416"/>
      <c r="M809" s="416"/>
      <c r="N809" s="416"/>
      <c r="O809" s="416"/>
      <c r="P809" s="416"/>
      <c r="Q809" s="416"/>
      <c r="R809" s="416"/>
      <c r="S809" s="416"/>
      <c r="T809" s="416"/>
      <c r="U809" s="416"/>
      <c r="V809" s="416"/>
      <c r="W809" s="416"/>
      <c r="X809" s="416"/>
      <c r="Y809" s="416"/>
      <c r="Z809" s="416"/>
      <c r="AA809" s="416"/>
      <c r="AB809" s="416"/>
    </row>
    <row r="810" spans="1:28" s="419" customFormat="1" x14ac:dyDescent="0.2">
      <c r="A810" s="500"/>
      <c r="J810" s="416"/>
      <c r="K810" s="416"/>
      <c r="L810" s="416"/>
      <c r="M810" s="416"/>
      <c r="N810" s="416"/>
      <c r="O810" s="416"/>
      <c r="P810" s="416"/>
      <c r="Q810" s="416"/>
      <c r="R810" s="416"/>
      <c r="S810" s="416"/>
      <c r="T810" s="416"/>
      <c r="U810" s="416"/>
      <c r="V810" s="416"/>
      <c r="W810" s="416"/>
      <c r="X810" s="416"/>
      <c r="Y810" s="416"/>
      <c r="Z810" s="416"/>
      <c r="AA810" s="416"/>
      <c r="AB810" s="416"/>
    </row>
    <row r="811" spans="1:28" s="419" customFormat="1" x14ac:dyDescent="0.2">
      <c r="A811" s="500"/>
      <c r="J811" s="416"/>
      <c r="K811" s="416"/>
      <c r="L811" s="416"/>
      <c r="M811" s="416"/>
      <c r="N811" s="416"/>
      <c r="O811" s="416"/>
      <c r="P811" s="416"/>
      <c r="Q811" s="416"/>
      <c r="R811" s="416"/>
      <c r="S811" s="416"/>
      <c r="T811" s="416"/>
      <c r="U811" s="416"/>
      <c r="V811" s="416"/>
      <c r="W811" s="416"/>
      <c r="X811" s="416"/>
      <c r="Y811" s="416"/>
      <c r="Z811" s="416"/>
      <c r="AA811" s="416"/>
      <c r="AB811" s="416"/>
    </row>
    <row r="812" spans="1:28" s="419" customFormat="1" x14ac:dyDescent="0.2">
      <c r="A812" s="500"/>
      <c r="J812" s="416"/>
      <c r="K812" s="416"/>
      <c r="L812" s="416"/>
      <c r="M812" s="416"/>
      <c r="N812" s="416"/>
      <c r="O812" s="416"/>
      <c r="P812" s="416"/>
      <c r="Q812" s="416"/>
      <c r="R812" s="416"/>
      <c r="S812" s="416"/>
      <c r="T812" s="416"/>
      <c r="U812" s="416"/>
      <c r="V812" s="416"/>
      <c r="W812" s="416"/>
      <c r="X812" s="416"/>
      <c r="Y812" s="416"/>
      <c r="Z812" s="416"/>
      <c r="AA812" s="416"/>
      <c r="AB812" s="416"/>
    </row>
    <row r="813" spans="1:28" s="419" customFormat="1" x14ac:dyDescent="0.2">
      <c r="A813" s="500"/>
      <c r="J813" s="416"/>
      <c r="K813" s="416"/>
      <c r="L813" s="416"/>
      <c r="M813" s="416"/>
      <c r="N813" s="416"/>
      <c r="O813" s="416"/>
      <c r="P813" s="416"/>
      <c r="Q813" s="416"/>
      <c r="R813" s="416"/>
      <c r="S813" s="416"/>
      <c r="T813" s="416"/>
      <c r="U813" s="416"/>
      <c r="V813" s="416"/>
      <c r="W813" s="416"/>
      <c r="X813" s="416"/>
      <c r="Y813" s="416"/>
      <c r="Z813" s="416"/>
      <c r="AA813" s="416"/>
      <c r="AB813" s="416"/>
    </row>
    <row r="814" spans="1:28" s="419" customFormat="1" x14ac:dyDescent="0.2">
      <c r="A814" s="500"/>
      <c r="J814" s="416"/>
      <c r="K814" s="416"/>
      <c r="L814" s="416"/>
      <c r="M814" s="416"/>
      <c r="N814" s="416"/>
      <c r="O814" s="416"/>
      <c r="P814" s="416"/>
      <c r="Q814" s="416"/>
      <c r="R814" s="416"/>
      <c r="S814" s="416"/>
      <c r="T814" s="416"/>
      <c r="U814" s="416"/>
      <c r="V814" s="416"/>
      <c r="W814" s="416"/>
      <c r="X814" s="416"/>
      <c r="Y814" s="416"/>
      <c r="Z814" s="416"/>
      <c r="AA814" s="416"/>
      <c r="AB814" s="416"/>
    </row>
    <row r="815" spans="1:28" s="419" customFormat="1" x14ac:dyDescent="0.2">
      <c r="A815" s="500"/>
      <c r="J815" s="416"/>
      <c r="K815" s="416"/>
      <c r="L815" s="416"/>
      <c r="M815" s="416"/>
      <c r="N815" s="416"/>
      <c r="O815" s="416"/>
      <c r="P815" s="416"/>
      <c r="Q815" s="416"/>
      <c r="R815" s="416"/>
      <c r="S815" s="416"/>
      <c r="T815" s="416"/>
      <c r="U815" s="416"/>
      <c r="V815" s="416"/>
      <c r="W815" s="416"/>
      <c r="X815" s="416"/>
      <c r="Y815" s="416"/>
      <c r="Z815" s="416"/>
      <c r="AA815" s="416"/>
      <c r="AB815" s="416"/>
    </row>
    <row r="816" spans="1:28" s="419" customFormat="1" x14ac:dyDescent="0.2">
      <c r="A816" s="500"/>
      <c r="J816" s="416"/>
      <c r="K816" s="416"/>
      <c r="L816" s="416"/>
      <c r="M816" s="416"/>
      <c r="N816" s="416"/>
      <c r="O816" s="416"/>
      <c r="P816" s="416"/>
      <c r="Q816" s="416"/>
      <c r="R816" s="416"/>
      <c r="S816" s="416"/>
      <c r="T816" s="416"/>
      <c r="U816" s="416"/>
      <c r="V816" s="416"/>
      <c r="W816" s="416"/>
      <c r="X816" s="416"/>
      <c r="Y816" s="416"/>
      <c r="Z816" s="416"/>
      <c r="AA816" s="416"/>
      <c r="AB816" s="416"/>
    </row>
    <row r="817" spans="1:28" s="419" customFormat="1" x14ac:dyDescent="0.2">
      <c r="A817" s="500"/>
      <c r="J817" s="416"/>
      <c r="K817" s="416"/>
      <c r="L817" s="416"/>
      <c r="M817" s="416"/>
      <c r="N817" s="416"/>
      <c r="O817" s="416"/>
      <c r="P817" s="416"/>
      <c r="Q817" s="416"/>
      <c r="R817" s="416"/>
      <c r="S817" s="416"/>
      <c r="T817" s="416"/>
      <c r="U817" s="416"/>
      <c r="V817" s="416"/>
      <c r="W817" s="416"/>
      <c r="X817" s="416"/>
      <c r="Y817" s="416"/>
      <c r="Z817" s="416"/>
      <c r="AA817" s="416"/>
      <c r="AB817" s="416"/>
    </row>
    <row r="818" spans="1:28" s="419" customFormat="1" x14ac:dyDescent="0.2">
      <c r="A818" s="500"/>
      <c r="J818" s="416"/>
      <c r="K818" s="416"/>
      <c r="L818" s="416"/>
      <c r="M818" s="416"/>
      <c r="N818" s="416"/>
      <c r="O818" s="416"/>
      <c r="P818" s="416"/>
      <c r="Q818" s="416"/>
      <c r="R818" s="416"/>
      <c r="S818" s="416"/>
      <c r="T818" s="416"/>
      <c r="U818" s="416"/>
      <c r="V818" s="416"/>
      <c r="W818" s="416"/>
      <c r="X818" s="416"/>
      <c r="Y818" s="416"/>
      <c r="Z818" s="416"/>
      <c r="AA818" s="416"/>
      <c r="AB818" s="416"/>
    </row>
    <row r="819" spans="1:28" s="419" customFormat="1" x14ac:dyDescent="0.2">
      <c r="A819" s="500"/>
      <c r="J819" s="416"/>
      <c r="K819" s="416"/>
      <c r="L819" s="416"/>
      <c r="M819" s="416"/>
      <c r="N819" s="416"/>
      <c r="O819" s="416"/>
      <c r="P819" s="416"/>
      <c r="Q819" s="416"/>
      <c r="R819" s="416"/>
      <c r="S819" s="416"/>
      <c r="T819" s="416"/>
      <c r="U819" s="416"/>
      <c r="V819" s="416"/>
      <c r="W819" s="416"/>
      <c r="X819" s="416"/>
      <c r="Y819" s="416"/>
      <c r="Z819" s="416"/>
      <c r="AA819" s="416"/>
      <c r="AB819" s="416"/>
    </row>
    <row r="820" spans="1:28" s="419" customFormat="1" x14ac:dyDescent="0.2">
      <c r="A820" s="500"/>
      <c r="J820" s="416"/>
      <c r="K820" s="416"/>
      <c r="L820" s="416"/>
      <c r="M820" s="416"/>
      <c r="N820" s="416"/>
      <c r="O820" s="416"/>
      <c r="P820" s="416"/>
      <c r="Q820" s="416"/>
      <c r="R820" s="416"/>
      <c r="S820" s="416"/>
      <c r="T820" s="416"/>
      <c r="U820" s="416"/>
      <c r="V820" s="416"/>
      <c r="W820" s="416"/>
      <c r="X820" s="416"/>
      <c r="Y820" s="416"/>
      <c r="Z820" s="416"/>
      <c r="AA820" s="416"/>
      <c r="AB820" s="416"/>
    </row>
    <row r="821" spans="1:28" s="419" customFormat="1" x14ac:dyDescent="0.2">
      <c r="A821" s="500"/>
      <c r="J821" s="416"/>
      <c r="K821" s="416"/>
      <c r="L821" s="416"/>
      <c r="M821" s="416"/>
      <c r="N821" s="416"/>
      <c r="O821" s="416"/>
      <c r="P821" s="416"/>
      <c r="Q821" s="416"/>
      <c r="R821" s="416"/>
      <c r="S821" s="416"/>
      <c r="T821" s="416"/>
      <c r="U821" s="416"/>
      <c r="V821" s="416"/>
      <c r="W821" s="416"/>
      <c r="X821" s="416"/>
      <c r="Y821" s="416"/>
      <c r="Z821" s="416"/>
      <c r="AA821" s="416"/>
      <c r="AB821" s="416"/>
    </row>
    <row r="822" spans="1:28" s="419" customFormat="1" x14ac:dyDescent="0.2">
      <c r="A822" s="500"/>
      <c r="J822" s="416"/>
      <c r="K822" s="416"/>
      <c r="L822" s="416"/>
      <c r="M822" s="416"/>
      <c r="N822" s="416"/>
      <c r="O822" s="416"/>
      <c r="P822" s="416"/>
      <c r="Q822" s="416"/>
      <c r="R822" s="416"/>
      <c r="S822" s="416"/>
      <c r="T822" s="416"/>
      <c r="U822" s="416"/>
      <c r="V822" s="416"/>
      <c r="W822" s="416"/>
      <c r="X822" s="416"/>
      <c r="Y822" s="416"/>
      <c r="Z822" s="416"/>
      <c r="AA822" s="416"/>
      <c r="AB822" s="416"/>
    </row>
    <row r="823" spans="1:28" s="419" customFormat="1" x14ac:dyDescent="0.2">
      <c r="A823" s="500"/>
      <c r="J823" s="416"/>
      <c r="K823" s="416"/>
      <c r="L823" s="416"/>
      <c r="M823" s="416"/>
      <c r="N823" s="416"/>
      <c r="O823" s="416"/>
      <c r="P823" s="416"/>
      <c r="Q823" s="416"/>
      <c r="R823" s="416"/>
      <c r="S823" s="416"/>
      <c r="T823" s="416"/>
      <c r="U823" s="416"/>
      <c r="V823" s="416"/>
      <c r="W823" s="416"/>
      <c r="X823" s="416"/>
      <c r="Y823" s="416"/>
      <c r="Z823" s="416"/>
      <c r="AA823" s="416"/>
      <c r="AB823" s="416"/>
    </row>
    <row r="824" spans="1:28" s="419" customFormat="1" x14ac:dyDescent="0.2">
      <c r="A824" s="500"/>
      <c r="J824" s="416"/>
      <c r="K824" s="416"/>
      <c r="L824" s="416"/>
      <c r="M824" s="416"/>
      <c r="N824" s="416"/>
      <c r="O824" s="416"/>
      <c r="P824" s="416"/>
      <c r="Q824" s="416"/>
      <c r="R824" s="416"/>
      <c r="S824" s="416"/>
      <c r="T824" s="416"/>
      <c r="U824" s="416"/>
      <c r="V824" s="416"/>
      <c r="W824" s="416"/>
      <c r="X824" s="416"/>
      <c r="Y824" s="416"/>
      <c r="Z824" s="416"/>
      <c r="AA824" s="416"/>
      <c r="AB824" s="416"/>
    </row>
    <row r="825" spans="1:28" s="419" customFormat="1" x14ac:dyDescent="0.2">
      <c r="A825" s="500"/>
      <c r="J825" s="416"/>
      <c r="K825" s="416"/>
      <c r="L825" s="416"/>
      <c r="M825" s="416"/>
      <c r="N825" s="416"/>
      <c r="O825" s="416"/>
      <c r="P825" s="416"/>
      <c r="Q825" s="416"/>
      <c r="R825" s="416"/>
      <c r="S825" s="416"/>
      <c r="T825" s="416"/>
      <c r="U825" s="416"/>
      <c r="V825" s="416"/>
      <c r="W825" s="416"/>
      <c r="X825" s="416"/>
      <c r="Y825" s="416"/>
      <c r="Z825" s="416"/>
      <c r="AA825" s="416"/>
      <c r="AB825" s="416"/>
    </row>
    <row r="826" spans="1:28" s="419" customFormat="1" x14ac:dyDescent="0.2">
      <c r="A826" s="500"/>
      <c r="J826" s="416"/>
      <c r="K826" s="416"/>
      <c r="L826" s="416"/>
      <c r="M826" s="416"/>
      <c r="N826" s="416"/>
      <c r="O826" s="416"/>
      <c r="P826" s="416"/>
      <c r="Q826" s="416"/>
      <c r="R826" s="416"/>
      <c r="S826" s="416"/>
      <c r="T826" s="416"/>
      <c r="U826" s="416"/>
      <c r="V826" s="416"/>
      <c r="W826" s="416"/>
      <c r="X826" s="416"/>
      <c r="Y826" s="416"/>
      <c r="Z826" s="416"/>
      <c r="AA826" s="416"/>
      <c r="AB826" s="416"/>
    </row>
    <row r="827" spans="1:28" s="419" customFormat="1" x14ac:dyDescent="0.2">
      <c r="A827" s="500"/>
      <c r="J827" s="416"/>
      <c r="K827" s="416"/>
      <c r="L827" s="416"/>
      <c r="M827" s="416"/>
      <c r="N827" s="416"/>
      <c r="O827" s="416"/>
      <c r="P827" s="416"/>
      <c r="Q827" s="416"/>
      <c r="R827" s="416"/>
      <c r="S827" s="416"/>
      <c r="T827" s="416"/>
      <c r="U827" s="416"/>
      <c r="V827" s="416"/>
      <c r="W827" s="416"/>
      <c r="X827" s="416"/>
      <c r="Y827" s="416"/>
      <c r="Z827" s="416"/>
      <c r="AA827" s="416"/>
      <c r="AB827" s="416"/>
    </row>
    <row r="828" spans="1:28" s="419" customFormat="1" x14ac:dyDescent="0.2">
      <c r="A828" s="500"/>
      <c r="J828" s="416"/>
      <c r="K828" s="416"/>
      <c r="L828" s="416"/>
      <c r="M828" s="416"/>
      <c r="N828" s="416"/>
      <c r="O828" s="416"/>
      <c r="P828" s="416"/>
      <c r="Q828" s="416"/>
      <c r="R828" s="416"/>
      <c r="S828" s="416"/>
      <c r="T828" s="416"/>
      <c r="U828" s="416"/>
      <c r="V828" s="416"/>
      <c r="W828" s="416"/>
      <c r="X828" s="416"/>
      <c r="Y828" s="416"/>
      <c r="Z828" s="416"/>
      <c r="AA828" s="416"/>
      <c r="AB828" s="416"/>
    </row>
    <row r="829" spans="1:28" s="419" customFormat="1" x14ac:dyDescent="0.2">
      <c r="A829" s="500"/>
      <c r="J829" s="416"/>
      <c r="K829" s="416"/>
      <c r="L829" s="416"/>
      <c r="M829" s="416"/>
      <c r="N829" s="416"/>
      <c r="O829" s="416"/>
      <c r="P829" s="416"/>
      <c r="Q829" s="416"/>
      <c r="R829" s="416"/>
      <c r="S829" s="416"/>
      <c r="T829" s="416"/>
      <c r="U829" s="416"/>
      <c r="V829" s="416"/>
      <c r="W829" s="416"/>
      <c r="X829" s="416"/>
      <c r="Y829" s="416"/>
      <c r="Z829" s="416"/>
      <c r="AA829" s="416"/>
      <c r="AB829" s="416"/>
    </row>
    <row r="830" spans="1:28" s="419" customFormat="1" x14ac:dyDescent="0.2">
      <c r="A830" s="500"/>
      <c r="J830" s="416"/>
      <c r="K830" s="416"/>
      <c r="L830" s="416"/>
      <c r="M830" s="416"/>
      <c r="N830" s="416"/>
      <c r="O830" s="416"/>
      <c r="P830" s="416"/>
      <c r="Q830" s="416"/>
      <c r="R830" s="416"/>
      <c r="S830" s="416"/>
      <c r="T830" s="416"/>
      <c r="U830" s="416"/>
      <c r="V830" s="416"/>
      <c r="W830" s="416"/>
      <c r="X830" s="416"/>
      <c r="Y830" s="416"/>
      <c r="Z830" s="416"/>
      <c r="AA830" s="416"/>
      <c r="AB830" s="416"/>
    </row>
    <row r="831" spans="1:28" s="419" customFormat="1" x14ac:dyDescent="0.2">
      <c r="A831" s="500"/>
      <c r="J831" s="416"/>
      <c r="K831" s="416"/>
      <c r="L831" s="416"/>
      <c r="M831" s="416"/>
      <c r="N831" s="416"/>
      <c r="O831" s="416"/>
      <c r="P831" s="416"/>
      <c r="Q831" s="416"/>
      <c r="R831" s="416"/>
      <c r="S831" s="416"/>
      <c r="T831" s="416"/>
      <c r="U831" s="416"/>
      <c r="V831" s="416"/>
      <c r="W831" s="416"/>
      <c r="X831" s="416"/>
      <c r="Y831" s="416"/>
      <c r="Z831" s="416"/>
      <c r="AA831" s="416"/>
      <c r="AB831" s="416"/>
    </row>
    <row r="832" spans="1:28" s="419" customFormat="1" x14ac:dyDescent="0.2">
      <c r="A832" s="500"/>
      <c r="J832" s="416"/>
      <c r="K832" s="416"/>
      <c r="L832" s="416"/>
      <c r="M832" s="416"/>
      <c r="N832" s="416"/>
      <c r="O832" s="416"/>
      <c r="P832" s="416"/>
      <c r="Q832" s="416"/>
      <c r="R832" s="416"/>
      <c r="S832" s="416"/>
      <c r="T832" s="416"/>
      <c r="U832" s="416"/>
      <c r="V832" s="416"/>
      <c r="W832" s="416"/>
      <c r="X832" s="416"/>
      <c r="Y832" s="416"/>
      <c r="Z832" s="416"/>
      <c r="AA832" s="416"/>
      <c r="AB832" s="416"/>
    </row>
    <row r="833" spans="1:28" s="419" customFormat="1" x14ac:dyDescent="0.2">
      <c r="A833" s="500"/>
      <c r="J833" s="416"/>
      <c r="K833" s="416"/>
      <c r="L833" s="416"/>
      <c r="M833" s="416"/>
      <c r="N833" s="416"/>
      <c r="O833" s="416"/>
      <c r="P833" s="416"/>
      <c r="Q833" s="416"/>
      <c r="R833" s="416"/>
      <c r="S833" s="416"/>
      <c r="T833" s="416"/>
      <c r="U833" s="416"/>
      <c r="V833" s="416"/>
      <c r="W833" s="416"/>
      <c r="X833" s="416"/>
      <c r="Y833" s="416"/>
      <c r="Z833" s="416"/>
      <c r="AA833" s="416"/>
      <c r="AB833" s="416"/>
    </row>
    <row r="834" spans="1:28" s="419" customFormat="1" x14ac:dyDescent="0.2">
      <c r="A834" s="500"/>
      <c r="J834" s="416"/>
      <c r="K834" s="416"/>
      <c r="L834" s="416"/>
      <c r="M834" s="416"/>
      <c r="N834" s="416"/>
      <c r="O834" s="416"/>
      <c r="P834" s="416"/>
      <c r="Q834" s="416"/>
      <c r="R834" s="416"/>
      <c r="S834" s="416"/>
      <c r="T834" s="416"/>
      <c r="U834" s="416"/>
      <c r="V834" s="416"/>
      <c r="W834" s="416"/>
      <c r="X834" s="416"/>
      <c r="Y834" s="416"/>
      <c r="Z834" s="416"/>
      <c r="AA834" s="416"/>
      <c r="AB834" s="416"/>
    </row>
    <row r="835" spans="1:28" s="419" customFormat="1" x14ac:dyDescent="0.2">
      <c r="A835" s="500"/>
      <c r="J835" s="416"/>
      <c r="K835" s="416"/>
      <c r="L835" s="416"/>
      <c r="M835" s="416"/>
      <c r="N835" s="416"/>
      <c r="O835" s="416"/>
      <c r="P835" s="416"/>
      <c r="Q835" s="416"/>
      <c r="R835" s="416"/>
      <c r="S835" s="416"/>
      <c r="T835" s="416"/>
      <c r="U835" s="416"/>
      <c r="V835" s="416"/>
      <c r="W835" s="416"/>
      <c r="X835" s="416"/>
      <c r="Y835" s="416"/>
      <c r="Z835" s="416"/>
      <c r="AA835" s="416"/>
      <c r="AB835" s="416"/>
    </row>
    <row r="836" spans="1:28" s="419" customFormat="1" x14ac:dyDescent="0.2">
      <c r="A836" s="500"/>
      <c r="J836" s="416"/>
      <c r="K836" s="416"/>
      <c r="L836" s="416"/>
      <c r="M836" s="416"/>
      <c r="N836" s="416"/>
      <c r="O836" s="416"/>
      <c r="P836" s="416"/>
      <c r="Q836" s="416"/>
      <c r="R836" s="416"/>
      <c r="S836" s="416"/>
      <c r="T836" s="416"/>
      <c r="U836" s="416"/>
      <c r="V836" s="416"/>
      <c r="W836" s="416"/>
      <c r="X836" s="416"/>
      <c r="Y836" s="416"/>
      <c r="Z836" s="416"/>
      <c r="AA836" s="416"/>
      <c r="AB836" s="416"/>
    </row>
    <row r="837" spans="1:28" s="419" customFormat="1" x14ac:dyDescent="0.2">
      <c r="A837" s="500"/>
      <c r="J837" s="416"/>
      <c r="K837" s="416"/>
      <c r="L837" s="416"/>
      <c r="M837" s="416"/>
      <c r="N837" s="416"/>
      <c r="O837" s="416"/>
      <c r="P837" s="416"/>
      <c r="Q837" s="416"/>
      <c r="R837" s="416"/>
      <c r="S837" s="416"/>
      <c r="T837" s="416"/>
      <c r="U837" s="416"/>
      <c r="V837" s="416"/>
      <c r="W837" s="416"/>
      <c r="X837" s="416"/>
      <c r="Y837" s="416"/>
      <c r="Z837" s="416"/>
      <c r="AA837" s="416"/>
      <c r="AB837" s="416"/>
    </row>
    <row r="838" spans="1:28" s="419" customFormat="1" x14ac:dyDescent="0.2">
      <c r="A838" s="500"/>
      <c r="J838" s="416"/>
      <c r="K838" s="416"/>
      <c r="L838" s="416"/>
      <c r="M838" s="416"/>
      <c r="N838" s="416"/>
      <c r="O838" s="416"/>
      <c r="P838" s="416"/>
      <c r="Q838" s="416"/>
      <c r="R838" s="416"/>
      <c r="S838" s="416"/>
      <c r="T838" s="416"/>
      <c r="U838" s="416"/>
      <c r="V838" s="416"/>
      <c r="W838" s="416"/>
      <c r="X838" s="416"/>
      <c r="Y838" s="416"/>
      <c r="Z838" s="416"/>
      <c r="AA838" s="416"/>
      <c r="AB838" s="416"/>
    </row>
    <row r="839" spans="1:28" s="419" customFormat="1" x14ac:dyDescent="0.2">
      <c r="A839" s="500"/>
      <c r="J839" s="416"/>
      <c r="K839" s="416"/>
      <c r="L839" s="416"/>
      <c r="M839" s="416"/>
      <c r="N839" s="416"/>
      <c r="O839" s="416"/>
      <c r="P839" s="416"/>
      <c r="Q839" s="416"/>
      <c r="R839" s="416"/>
      <c r="S839" s="416"/>
      <c r="T839" s="416"/>
      <c r="U839" s="416"/>
      <c r="V839" s="416"/>
      <c r="W839" s="416"/>
      <c r="X839" s="416"/>
      <c r="Y839" s="416"/>
      <c r="Z839" s="416"/>
      <c r="AA839" s="416"/>
      <c r="AB839" s="416"/>
    </row>
    <row r="840" spans="1:28" s="419" customFormat="1" x14ac:dyDescent="0.2">
      <c r="A840" s="500"/>
      <c r="J840" s="416"/>
      <c r="K840" s="416"/>
      <c r="L840" s="416"/>
      <c r="M840" s="416"/>
      <c r="N840" s="416"/>
      <c r="O840" s="416"/>
      <c r="P840" s="416"/>
      <c r="Q840" s="416"/>
      <c r="R840" s="416"/>
      <c r="S840" s="416"/>
      <c r="T840" s="416"/>
      <c r="U840" s="416"/>
      <c r="V840" s="416"/>
      <c r="W840" s="416"/>
      <c r="X840" s="416"/>
      <c r="Y840" s="416"/>
      <c r="Z840" s="416"/>
      <c r="AA840" s="416"/>
      <c r="AB840" s="416"/>
    </row>
    <row r="841" spans="1:28" s="419" customFormat="1" x14ac:dyDescent="0.2">
      <c r="A841" s="500"/>
      <c r="J841" s="416"/>
      <c r="K841" s="416"/>
      <c r="L841" s="416"/>
      <c r="M841" s="416"/>
      <c r="N841" s="416"/>
      <c r="O841" s="416"/>
      <c r="P841" s="416"/>
      <c r="Q841" s="416"/>
      <c r="R841" s="416"/>
      <c r="S841" s="416"/>
      <c r="T841" s="416"/>
      <c r="U841" s="416"/>
      <c r="V841" s="416"/>
      <c r="W841" s="416"/>
      <c r="X841" s="416"/>
      <c r="Y841" s="416"/>
      <c r="Z841" s="416"/>
      <c r="AA841" s="416"/>
      <c r="AB841" s="416"/>
    </row>
    <row r="842" spans="1:28" s="419" customFormat="1" x14ac:dyDescent="0.2">
      <c r="A842" s="500"/>
      <c r="J842" s="416"/>
      <c r="K842" s="416"/>
      <c r="L842" s="416"/>
      <c r="M842" s="416"/>
      <c r="N842" s="416"/>
      <c r="O842" s="416"/>
      <c r="P842" s="416"/>
      <c r="Q842" s="416"/>
      <c r="R842" s="416"/>
      <c r="S842" s="416"/>
      <c r="T842" s="416"/>
      <c r="U842" s="416"/>
      <c r="V842" s="416"/>
      <c r="W842" s="416"/>
      <c r="X842" s="416"/>
      <c r="Y842" s="416"/>
      <c r="Z842" s="416"/>
      <c r="AA842" s="416"/>
      <c r="AB842" s="416"/>
    </row>
    <row r="843" spans="1:28" s="419" customFormat="1" x14ac:dyDescent="0.2">
      <c r="A843" s="500"/>
      <c r="J843" s="416"/>
      <c r="K843" s="416"/>
      <c r="L843" s="416"/>
      <c r="M843" s="416"/>
      <c r="N843" s="416"/>
      <c r="O843" s="416"/>
      <c r="P843" s="416"/>
      <c r="Q843" s="416"/>
      <c r="R843" s="416"/>
      <c r="S843" s="416"/>
      <c r="T843" s="416"/>
      <c r="U843" s="416"/>
      <c r="V843" s="416"/>
      <c r="W843" s="416"/>
      <c r="X843" s="416"/>
      <c r="Y843" s="416"/>
      <c r="Z843" s="416"/>
      <c r="AA843" s="416"/>
      <c r="AB843" s="416"/>
    </row>
    <row r="844" spans="1:28" s="419" customFormat="1" x14ac:dyDescent="0.2">
      <c r="A844" s="500"/>
      <c r="J844" s="416"/>
      <c r="K844" s="416"/>
      <c r="L844" s="416"/>
      <c r="M844" s="416"/>
      <c r="N844" s="416"/>
      <c r="O844" s="416"/>
      <c r="P844" s="416"/>
      <c r="Q844" s="416"/>
      <c r="R844" s="416"/>
      <c r="S844" s="416"/>
      <c r="T844" s="416"/>
      <c r="U844" s="416"/>
      <c r="V844" s="416"/>
      <c r="W844" s="416"/>
      <c r="X844" s="416"/>
      <c r="Y844" s="416"/>
      <c r="Z844" s="416"/>
      <c r="AA844" s="416"/>
      <c r="AB844" s="416"/>
    </row>
    <row r="845" spans="1:28" s="419" customFormat="1" x14ac:dyDescent="0.2">
      <c r="A845" s="500"/>
      <c r="J845" s="416"/>
      <c r="K845" s="416"/>
      <c r="L845" s="416"/>
      <c r="M845" s="416"/>
      <c r="N845" s="416"/>
      <c r="O845" s="416"/>
      <c r="P845" s="416"/>
      <c r="Q845" s="416"/>
      <c r="R845" s="416"/>
      <c r="S845" s="416"/>
      <c r="T845" s="416"/>
      <c r="U845" s="416"/>
      <c r="V845" s="416"/>
      <c r="W845" s="416"/>
      <c r="X845" s="416"/>
      <c r="Y845" s="416"/>
      <c r="Z845" s="416"/>
      <c r="AA845" s="416"/>
      <c r="AB845" s="416"/>
    </row>
    <row r="846" spans="1:28" s="419" customFormat="1" x14ac:dyDescent="0.2">
      <c r="A846" s="500"/>
      <c r="J846" s="416"/>
      <c r="K846" s="416"/>
      <c r="L846" s="416"/>
      <c r="M846" s="416"/>
      <c r="N846" s="416"/>
      <c r="O846" s="416"/>
      <c r="P846" s="416"/>
      <c r="Q846" s="416"/>
      <c r="R846" s="416"/>
      <c r="S846" s="416"/>
      <c r="T846" s="416"/>
      <c r="U846" s="416"/>
      <c r="V846" s="416"/>
      <c r="W846" s="416"/>
      <c r="X846" s="416"/>
      <c r="Y846" s="416"/>
      <c r="Z846" s="416"/>
      <c r="AA846" s="416"/>
      <c r="AB846" s="416"/>
    </row>
    <row r="847" spans="1:28" s="419" customFormat="1" x14ac:dyDescent="0.2">
      <c r="A847" s="500"/>
      <c r="J847" s="416"/>
      <c r="K847" s="416"/>
      <c r="L847" s="416"/>
      <c r="M847" s="416"/>
      <c r="N847" s="416"/>
      <c r="O847" s="416"/>
      <c r="P847" s="416"/>
      <c r="Q847" s="416"/>
      <c r="R847" s="416"/>
      <c r="S847" s="416"/>
      <c r="T847" s="416"/>
      <c r="U847" s="416"/>
      <c r="V847" s="416"/>
      <c r="W847" s="416"/>
      <c r="X847" s="416"/>
      <c r="Y847" s="416"/>
      <c r="Z847" s="416"/>
      <c r="AA847" s="416"/>
      <c r="AB847" s="416"/>
    </row>
    <row r="848" spans="1:28" s="419" customFormat="1" x14ac:dyDescent="0.2">
      <c r="A848" s="500"/>
      <c r="J848" s="416"/>
      <c r="K848" s="416"/>
      <c r="L848" s="416"/>
      <c r="M848" s="416"/>
      <c r="N848" s="416"/>
      <c r="O848" s="416"/>
      <c r="P848" s="416"/>
      <c r="Q848" s="416"/>
      <c r="R848" s="416"/>
      <c r="S848" s="416"/>
      <c r="T848" s="416"/>
      <c r="U848" s="416"/>
      <c r="V848" s="416"/>
      <c r="W848" s="416"/>
      <c r="X848" s="416"/>
      <c r="Y848" s="416"/>
      <c r="Z848" s="416"/>
      <c r="AA848" s="416"/>
      <c r="AB848" s="416"/>
    </row>
    <row r="849" spans="1:28" s="419" customFormat="1" x14ac:dyDescent="0.2">
      <c r="A849" s="500"/>
      <c r="J849" s="416"/>
      <c r="K849" s="416"/>
      <c r="L849" s="416"/>
      <c r="M849" s="416"/>
      <c r="N849" s="416"/>
      <c r="O849" s="416"/>
      <c r="P849" s="416"/>
      <c r="Q849" s="416"/>
      <c r="R849" s="416"/>
      <c r="S849" s="416"/>
      <c r="T849" s="416"/>
      <c r="U849" s="416"/>
      <c r="V849" s="416"/>
      <c r="W849" s="416"/>
      <c r="X849" s="416"/>
      <c r="Y849" s="416"/>
      <c r="Z849" s="416"/>
      <c r="AA849" s="416"/>
      <c r="AB849" s="416"/>
    </row>
    <row r="850" spans="1:28" s="419" customFormat="1" x14ac:dyDescent="0.2">
      <c r="A850" s="500"/>
      <c r="J850" s="416"/>
      <c r="K850" s="416"/>
      <c r="L850" s="416"/>
      <c r="M850" s="416"/>
      <c r="N850" s="416"/>
      <c r="O850" s="416"/>
      <c r="P850" s="416"/>
      <c r="Q850" s="416"/>
      <c r="R850" s="416"/>
      <c r="S850" s="416"/>
      <c r="T850" s="416"/>
      <c r="U850" s="416"/>
      <c r="V850" s="416"/>
      <c r="W850" s="416"/>
      <c r="X850" s="416"/>
      <c r="Y850" s="416"/>
      <c r="Z850" s="416"/>
      <c r="AA850" s="416"/>
      <c r="AB850" s="416"/>
    </row>
    <row r="851" spans="1:28" s="419" customFormat="1" x14ac:dyDescent="0.2">
      <c r="A851" s="500"/>
      <c r="J851" s="416"/>
      <c r="K851" s="416"/>
      <c r="L851" s="416"/>
      <c r="M851" s="416"/>
      <c r="N851" s="416"/>
      <c r="O851" s="416"/>
      <c r="P851" s="416"/>
      <c r="Q851" s="416"/>
      <c r="R851" s="416"/>
      <c r="S851" s="416"/>
      <c r="T851" s="416"/>
      <c r="U851" s="416"/>
      <c r="V851" s="416"/>
      <c r="W851" s="416"/>
      <c r="X851" s="416"/>
      <c r="Y851" s="416"/>
      <c r="Z851" s="416"/>
      <c r="AA851" s="416"/>
      <c r="AB851" s="416"/>
    </row>
    <row r="852" spans="1:28" s="419" customFormat="1" x14ac:dyDescent="0.2">
      <c r="A852" s="500"/>
      <c r="J852" s="416"/>
      <c r="K852" s="416"/>
      <c r="L852" s="416"/>
      <c r="M852" s="416"/>
      <c r="N852" s="416"/>
      <c r="O852" s="416"/>
      <c r="P852" s="416"/>
      <c r="Q852" s="416"/>
      <c r="R852" s="416"/>
      <c r="S852" s="416"/>
      <c r="T852" s="416"/>
      <c r="U852" s="416"/>
      <c r="V852" s="416"/>
      <c r="W852" s="416"/>
      <c r="X852" s="416"/>
      <c r="Y852" s="416"/>
      <c r="Z852" s="416"/>
      <c r="AA852" s="416"/>
      <c r="AB852" s="416"/>
    </row>
    <row r="853" spans="1:28" s="419" customFormat="1" x14ac:dyDescent="0.2">
      <c r="A853" s="500"/>
      <c r="J853" s="416"/>
      <c r="K853" s="416"/>
      <c r="L853" s="416"/>
      <c r="M853" s="416"/>
      <c r="N853" s="416"/>
      <c r="O853" s="416"/>
      <c r="P853" s="416"/>
      <c r="Q853" s="416"/>
      <c r="R853" s="416"/>
      <c r="S853" s="416"/>
      <c r="T853" s="416"/>
      <c r="U853" s="416"/>
      <c r="V853" s="416"/>
      <c r="W853" s="416"/>
      <c r="X853" s="416"/>
      <c r="Y853" s="416"/>
      <c r="Z853" s="416"/>
      <c r="AA853" s="416"/>
      <c r="AB853" s="416"/>
    </row>
    <row r="854" spans="1:28" s="419" customFormat="1" x14ac:dyDescent="0.2">
      <c r="A854" s="500"/>
      <c r="J854" s="416"/>
      <c r="K854" s="416"/>
      <c r="L854" s="416"/>
      <c r="M854" s="416"/>
      <c r="N854" s="416"/>
      <c r="O854" s="416"/>
      <c r="P854" s="416"/>
      <c r="Q854" s="416"/>
      <c r="R854" s="416"/>
      <c r="S854" s="416"/>
      <c r="T854" s="416"/>
      <c r="U854" s="416"/>
      <c r="V854" s="416"/>
      <c r="W854" s="416"/>
      <c r="X854" s="416"/>
      <c r="Y854" s="416"/>
      <c r="Z854" s="416"/>
      <c r="AA854" s="416"/>
      <c r="AB854" s="416"/>
    </row>
    <row r="855" spans="1:28" s="419" customFormat="1" x14ac:dyDescent="0.2">
      <c r="A855" s="500"/>
      <c r="J855" s="416"/>
      <c r="K855" s="416"/>
      <c r="L855" s="416"/>
      <c r="M855" s="416"/>
      <c r="N855" s="416"/>
      <c r="O855" s="416"/>
      <c r="P855" s="416"/>
      <c r="Q855" s="416"/>
      <c r="R855" s="416"/>
      <c r="S855" s="416"/>
      <c r="T855" s="416"/>
      <c r="U855" s="416"/>
      <c r="V855" s="416"/>
      <c r="W855" s="416"/>
      <c r="X855" s="416"/>
      <c r="Y855" s="416"/>
      <c r="Z855" s="416"/>
      <c r="AA855" s="416"/>
      <c r="AB855" s="416"/>
    </row>
    <row r="856" spans="1:28" s="419" customFormat="1" x14ac:dyDescent="0.2">
      <c r="A856" s="500"/>
      <c r="J856" s="416"/>
      <c r="K856" s="416"/>
      <c r="L856" s="416"/>
      <c r="M856" s="416"/>
      <c r="N856" s="416"/>
      <c r="O856" s="416"/>
      <c r="P856" s="416"/>
      <c r="Q856" s="416"/>
      <c r="R856" s="416"/>
      <c r="S856" s="416"/>
      <c r="T856" s="416"/>
      <c r="U856" s="416"/>
      <c r="V856" s="416"/>
      <c r="W856" s="416"/>
      <c r="X856" s="416"/>
      <c r="Y856" s="416"/>
      <c r="Z856" s="416"/>
      <c r="AA856" s="416"/>
      <c r="AB856" s="416"/>
    </row>
    <row r="857" spans="1:28" s="419" customFormat="1" x14ac:dyDescent="0.2">
      <c r="A857" s="500"/>
      <c r="J857" s="416"/>
      <c r="K857" s="416"/>
      <c r="L857" s="416"/>
      <c r="M857" s="416"/>
      <c r="N857" s="416"/>
      <c r="O857" s="416"/>
      <c r="P857" s="416"/>
      <c r="Q857" s="416"/>
      <c r="R857" s="416"/>
      <c r="S857" s="416"/>
      <c r="T857" s="416"/>
      <c r="U857" s="416"/>
      <c r="V857" s="416"/>
      <c r="W857" s="416"/>
      <c r="X857" s="416"/>
      <c r="Y857" s="416"/>
      <c r="Z857" s="416"/>
      <c r="AA857" s="416"/>
      <c r="AB857" s="416"/>
    </row>
    <row r="858" spans="1:28" s="419" customFormat="1" x14ac:dyDescent="0.2">
      <c r="A858" s="500"/>
      <c r="J858" s="416"/>
      <c r="K858" s="416"/>
      <c r="L858" s="416"/>
      <c r="M858" s="416"/>
      <c r="N858" s="416"/>
      <c r="O858" s="416"/>
      <c r="P858" s="416"/>
      <c r="Q858" s="416"/>
      <c r="R858" s="416"/>
      <c r="S858" s="416"/>
      <c r="T858" s="416"/>
      <c r="U858" s="416"/>
      <c r="V858" s="416"/>
      <c r="W858" s="416"/>
      <c r="X858" s="416"/>
      <c r="Y858" s="416"/>
      <c r="Z858" s="416"/>
      <c r="AA858" s="416"/>
      <c r="AB858" s="416"/>
    </row>
    <row r="859" spans="1:28" s="419" customFormat="1" x14ac:dyDescent="0.2">
      <c r="A859" s="500"/>
      <c r="J859" s="416"/>
      <c r="K859" s="416"/>
      <c r="L859" s="416"/>
      <c r="M859" s="416"/>
      <c r="N859" s="416"/>
      <c r="O859" s="416"/>
      <c r="P859" s="416"/>
      <c r="Q859" s="416"/>
      <c r="R859" s="416"/>
      <c r="S859" s="416"/>
      <c r="T859" s="416"/>
      <c r="U859" s="416"/>
      <c r="V859" s="416"/>
      <c r="W859" s="416"/>
      <c r="X859" s="416"/>
      <c r="Y859" s="416"/>
      <c r="Z859" s="416"/>
      <c r="AA859" s="416"/>
      <c r="AB859" s="416"/>
    </row>
    <row r="860" spans="1:28" s="419" customFormat="1" x14ac:dyDescent="0.2">
      <c r="A860" s="500"/>
      <c r="J860" s="416"/>
      <c r="K860" s="416"/>
      <c r="L860" s="416"/>
      <c r="M860" s="416"/>
      <c r="N860" s="416"/>
      <c r="O860" s="416"/>
      <c r="P860" s="416"/>
      <c r="Q860" s="416"/>
      <c r="R860" s="416"/>
      <c r="S860" s="416"/>
      <c r="T860" s="416"/>
      <c r="U860" s="416"/>
      <c r="V860" s="416"/>
      <c r="W860" s="416"/>
      <c r="X860" s="416"/>
      <c r="Y860" s="416"/>
      <c r="Z860" s="416"/>
      <c r="AA860" s="416"/>
      <c r="AB860" s="416"/>
    </row>
    <row r="861" spans="1:28" s="419" customFormat="1" x14ac:dyDescent="0.2">
      <c r="A861" s="500"/>
      <c r="J861" s="416"/>
      <c r="K861" s="416"/>
      <c r="L861" s="416"/>
      <c r="M861" s="416"/>
      <c r="N861" s="416"/>
      <c r="O861" s="416"/>
      <c r="P861" s="416"/>
      <c r="Q861" s="416"/>
      <c r="R861" s="416"/>
      <c r="S861" s="416"/>
      <c r="T861" s="416"/>
      <c r="U861" s="416"/>
      <c r="V861" s="416"/>
      <c r="W861" s="416"/>
      <c r="X861" s="416"/>
      <c r="Y861" s="416"/>
      <c r="Z861" s="416"/>
      <c r="AA861" s="416"/>
      <c r="AB861" s="416"/>
    </row>
    <row r="862" spans="1:28" s="419" customFormat="1" x14ac:dyDescent="0.2">
      <c r="A862" s="500"/>
      <c r="J862" s="416"/>
      <c r="K862" s="416"/>
      <c r="L862" s="416"/>
      <c r="M862" s="416"/>
      <c r="N862" s="416"/>
      <c r="O862" s="416"/>
      <c r="P862" s="416"/>
      <c r="Q862" s="416"/>
      <c r="R862" s="416"/>
      <c r="S862" s="416"/>
      <c r="T862" s="416"/>
      <c r="U862" s="416"/>
      <c r="V862" s="416"/>
      <c r="W862" s="416"/>
      <c r="X862" s="416"/>
      <c r="Y862" s="416"/>
      <c r="Z862" s="416"/>
      <c r="AA862" s="416"/>
      <c r="AB862" s="416"/>
    </row>
    <row r="863" spans="1:28" s="419" customFormat="1" x14ac:dyDescent="0.2">
      <c r="A863" s="500"/>
      <c r="J863" s="416"/>
      <c r="K863" s="416"/>
      <c r="L863" s="416"/>
      <c r="M863" s="416"/>
      <c r="N863" s="416"/>
      <c r="O863" s="416"/>
      <c r="P863" s="416"/>
      <c r="Q863" s="416"/>
      <c r="R863" s="416"/>
      <c r="S863" s="416"/>
      <c r="T863" s="416"/>
      <c r="U863" s="416"/>
      <c r="V863" s="416"/>
      <c r="W863" s="416"/>
      <c r="X863" s="416"/>
      <c r="Y863" s="416"/>
      <c r="Z863" s="416"/>
      <c r="AA863" s="416"/>
      <c r="AB863" s="416"/>
    </row>
    <row r="864" spans="1:28" s="419" customFormat="1" x14ac:dyDescent="0.2">
      <c r="A864" s="500"/>
      <c r="J864" s="416"/>
      <c r="K864" s="416"/>
      <c r="L864" s="416"/>
      <c r="M864" s="416"/>
      <c r="N864" s="416"/>
      <c r="O864" s="416"/>
      <c r="P864" s="416"/>
      <c r="Q864" s="416"/>
      <c r="R864" s="416"/>
      <c r="S864" s="416"/>
      <c r="T864" s="416"/>
      <c r="U864" s="416"/>
      <c r="V864" s="416"/>
      <c r="W864" s="416"/>
      <c r="X864" s="416"/>
      <c r="Y864" s="416"/>
      <c r="Z864" s="416"/>
      <c r="AA864" s="416"/>
      <c r="AB864" s="416"/>
    </row>
    <row r="865" spans="1:28" s="419" customFormat="1" x14ac:dyDescent="0.2">
      <c r="A865" s="500"/>
      <c r="J865" s="416"/>
      <c r="K865" s="416"/>
      <c r="L865" s="416"/>
      <c r="M865" s="416"/>
      <c r="N865" s="416"/>
      <c r="O865" s="416"/>
      <c r="P865" s="416"/>
      <c r="Q865" s="416"/>
      <c r="R865" s="416"/>
      <c r="S865" s="416"/>
      <c r="T865" s="416"/>
      <c r="U865" s="416"/>
      <c r="V865" s="416"/>
      <c r="W865" s="416"/>
      <c r="X865" s="416"/>
      <c r="Y865" s="416"/>
      <c r="Z865" s="416"/>
      <c r="AA865" s="416"/>
      <c r="AB865" s="416"/>
    </row>
    <row r="866" spans="1:28" s="419" customFormat="1" x14ac:dyDescent="0.2">
      <c r="A866" s="500"/>
      <c r="J866" s="416"/>
      <c r="K866" s="416"/>
      <c r="L866" s="416"/>
      <c r="M866" s="416"/>
      <c r="N866" s="416"/>
      <c r="O866" s="416"/>
      <c r="P866" s="416"/>
      <c r="Q866" s="416"/>
      <c r="R866" s="416"/>
      <c r="S866" s="416"/>
      <c r="T866" s="416"/>
      <c r="U866" s="416"/>
      <c r="V866" s="416"/>
      <c r="W866" s="416"/>
      <c r="X866" s="416"/>
      <c r="Y866" s="416"/>
      <c r="Z866" s="416"/>
      <c r="AA866" s="416"/>
      <c r="AB866" s="416"/>
    </row>
    <row r="867" spans="1:28" s="419" customFormat="1" x14ac:dyDescent="0.2">
      <c r="A867" s="500"/>
      <c r="J867" s="416"/>
      <c r="K867" s="416"/>
      <c r="L867" s="416"/>
      <c r="M867" s="416"/>
      <c r="N867" s="416"/>
      <c r="O867" s="416"/>
      <c r="P867" s="416"/>
      <c r="Q867" s="416"/>
      <c r="R867" s="416"/>
      <c r="S867" s="416"/>
      <c r="T867" s="416"/>
      <c r="U867" s="416"/>
      <c r="V867" s="416"/>
      <c r="W867" s="416"/>
      <c r="X867" s="416"/>
      <c r="Y867" s="416"/>
      <c r="Z867" s="416"/>
      <c r="AA867" s="416"/>
      <c r="AB867" s="416"/>
    </row>
    <row r="868" spans="1:28" s="419" customFormat="1" x14ac:dyDescent="0.2">
      <c r="A868" s="500"/>
      <c r="J868" s="416"/>
      <c r="K868" s="416"/>
      <c r="L868" s="416"/>
      <c r="M868" s="416"/>
      <c r="N868" s="416"/>
      <c r="O868" s="416"/>
      <c r="P868" s="416"/>
      <c r="Q868" s="416"/>
      <c r="R868" s="416"/>
      <c r="S868" s="416"/>
      <c r="T868" s="416"/>
      <c r="U868" s="416"/>
      <c r="V868" s="416"/>
      <c r="W868" s="416"/>
      <c r="X868" s="416"/>
      <c r="Y868" s="416"/>
      <c r="Z868" s="416"/>
      <c r="AA868" s="416"/>
      <c r="AB868" s="416"/>
    </row>
    <row r="869" spans="1:28" s="419" customFormat="1" x14ac:dyDescent="0.2">
      <c r="A869" s="500"/>
      <c r="J869" s="416"/>
      <c r="K869" s="416"/>
      <c r="L869" s="416"/>
      <c r="M869" s="416"/>
      <c r="N869" s="416"/>
      <c r="O869" s="416"/>
      <c r="P869" s="416"/>
      <c r="Q869" s="416"/>
      <c r="R869" s="416"/>
      <c r="S869" s="416"/>
      <c r="T869" s="416"/>
      <c r="U869" s="416"/>
      <c r="V869" s="416"/>
      <c r="W869" s="416"/>
      <c r="X869" s="416"/>
      <c r="Y869" s="416"/>
      <c r="Z869" s="416"/>
      <c r="AA869" s="416"/>
      <c r="AB869" s="416"/>
    </row>
    <row r="870" spans="1:28" s="419" customFormat="1" x14ac:dyDescent="0.2">
      <c r="A870" s="500"/>
      <c r="J870" s="416"/>
      <c r="K870" s="416"/>
      <c r="L870" s="416"/>
      <c r="M870" s="416"/>
      <c r="N870" s="416"/>
      <c r="O870" s="416"/>
      <c r="P870" s="416"/>
      <c r="Q870" s="416"/>
      <c r="R870" s="416"/>
      <c r="S870" s="416"/>
      <c r="T870" s="416"/>
      <c r="U870" s="416"/>
      <c r="V870" s="416"/>
      <c r="W870" s="416"/>
      <c r="X870" s="416"/>
      <c r="Y870" s="416"/>
      <c r="Z870" s="416"/>
      <c r="AA870" s="416"/>
      <c r="AB870" s="416"/>
    </row>
    <row r="871" spans="1:28" s="419" customFormat="1" x14ac:dyDescent="0.2">
      <c r="A871" s="500"/>
      <c r="J871" s="416"/>
      <c r="K871" s="416"/>
      <c r="L871" s="416"/>
      <c r="M871" s="416"/>
      <c r="N871" s="416"/>
      <c r="O871" s="416"/>
      <c r="P871" s="416"/>
      <c r="Q871" s="416"/>
      <c r="R871" s="416"/>
      <c r="S871" s="416"/>
      <c r="T871" s="416"/>
      <c r="U871" s="416"/>
      <c r="V871" s="416"/>
      <c r="W871" s="416"/>
      <c r="X871" s="416"/>
      <c r="Y871" s="416"/>
      <c r="Z871" s="416"/>
      <c r="AA871" s="416"/>
      <c r="AB871" s="416"/>
    </row>
    <row r="872" spans="1:28" s="419" customFormat="1" x14ac:dyDescent="0.2">
      <c r="A872" s="500"/>
      <c r="J872" s="416"/>
      <c r="K872" s="416"/>
      <c r="L872" s="416"/>
      <c r="M872" s="416"/>
      <c r="N872" s="416"/>
      <c r="O872" s="416"/>
      <c r="P872" s="416"/>
      <c r="Q872" s="416"/>
      <c r="R872" s="416"/>
      <c r="S872" s="416"/>
      <c r="T872" s="416"/>
      <c r="U872" s="416"/>
      <c r="V872" s="416"/>
      <c r="W872" s="416"/>
      <c r="X872" s="416"/>
      <c r="Y872" s="416"/>
      <c r="Z872" s="416"/>
      <c r="AA872" s="416"/>
      <c r="AB872" s="416"/>
    </row>
    <row r="873" spans="1:28" s="419" customFormat="1" x14ac:dyDescent="0.2">
      <c r="A873" s="500"/>
      <c r="J873" s="416"/>
      <c r="K873" s="416"/>
      <c r="L873" s="416"/>
      <c r="M873" s="416"/>
      <c r="N873" s="416"/>
      <c r="O873" s="416"/>
      <c r="P873" s="416"/>
      <c r="Q873" s="416"/>
      <c r="R873" s="416"/>
      <c r="S873" s="416"/>
      <c r="T873" s="416"/>
      <c r="U873" s="416"/>
      <c r="V873" s="416"/>
      <c r="W873" s="416"/>
      <c r="X873" s="416"/>
      <c r="Y873" s="416"/>
      <c r="Z873" s="416"/>
      <c r="AA873" s="416"/>
      <c r="AB873" s="416"/>
    </row>
    <row r="874" spans="1:28" s="419" customFormat="1" x14ac:dyDescent="0.2">
      <c r="A874" s="500"/>
      <c r="J874" s="416"/>
      <c r="K874" s="416"/>
      <c r="L874" s="416"/>
      <c r="M874" s="416"/>
      <c r="N874" s="416"/>
      <c r="O874" s="416"/>
      <c r="P874" s="416"/>
      <c r="Q874" s="416"/>
      <c r="R874" s="416"/>
      <c r="S874" s="416"/>
      <c r="T874" s="416"/>
      <c r="U874" s="416"/>
      <c r="V874" s="416"/>
      <c r="W874" s="416"/>
      <c r="X874" s="416"/>
      <c r="Y874" s="416"/>
      <c r="Z874" s="416"/>
      <c r="AA874" s="416"/>
      <c r="AB874" s="416"/>
    </row>
    <row r="875" spans="1:28" s="419" customFormat="1" x14ac:dyDescent="0.2">
      <c r="A875" s="500"/>
      <c r="J875" s="416"/>
      <c r="K875" s="416"/>
      <c r="L875" s="416"/>
      <c r="M875" s="416"/>
      <c r="N875" s="416"/>
      <c r="O875" s="416"/>
      <c r="P875" s="416"/>
      <c r="Q875" s="416"/>
      <c r="R875" s="416"/>
      <c r="S875" s="416"/>
      <c r="T875" s="416"/>
      <c r="U875" s="416"/>
      <c r="V875" s="416"/>
      <c r="W875" s="416"/>
      <c r="X875" s="416"/>
      <c r="Y875" s="416"/>
      <c r="Z875" s="416"/>
      <c r="AA875" s="416"/>
      <c r="AB875" s="416"/>
    </row>
    <row r="876" spans="1:28" s="419" customFormat="1" x14ac:dyDescent="0.2">
      <c r="A876" s="500"/>
      <c r="J876" s="416"/>
      <c r="K876" s="416"/>
      <c r="L876" s="416"/>
      <c r="M876" s="416"/>
      <c r="N876" s="416"/>
      <c r="O876" s="416"/>
      <c r="P876" s="416"/>
      <c r="Q876" s="416"/>
      <c r="R876" s="416"/>
      <c r="S876" s="416"/>
      <c r="T876" s="416"/>
      <c r="U876" s="416"/>
      <c r="V876" s="416"/>
      <c r="W876" s="416"/>
      <c r="X876" s="416"/>
      <c r="Y876" s="416"/>
      <c r="Z876" s="416"/>
      <c r="AA876" s="416"/>
      <c r="AB876" s="416"/>
    </row>
    <row r="877" spans="1:28" s="419" customFormat="1" x14ac:dyDescent="0.2">
      <c r="A877" s="500"/>
      <c r="J877" s="416"/>
      <c r="K877" s="416"/>
      <c r="L877" s="416"/>
      <c r="M877" s="416"/>
      <c r="N877" s="416"/>
      <c r="O877" s="416"/>
      <c r="P877" s="416"/>
      <c r="Q877" s="416"/>
      <c r="R877" s="416"/>
      <c r="S877" s="416"/>
      <c r="T877" s="416"/>
      <c r="U877" s="416"/>
      <c r="V877" s="416"/>
      <c r="W877" s="416"/>
      <c r="X877" s="416"/>
      <c r="Y877" s="416"/>
      <c r="Z877" s="416"/>
      <c r="AA877" s="416"/>
      <c r="AB877" s="416"/>
    </row>
    <row r="878" spans="1:28" s="419" customFormat="1" x14ac:dyDescent="0.2">
      <c r="A878" s="500"/>
      <c r="J878" s="416"/>
      <c r="K878" s="416"/>
      <c r="L878" s="416"/>
      <c r="M878" s="416"/>
      <c r="N878" s="416"/>
      <c r="O878" s="416"/>
      <c r="P878" s="416"/>
      <c r="Q878" s="416"/>
      <c r="R878" s="416"/>
      <c r="S878" s="416"/>
      <c r="T878" s="416"/>
      <c r="U878" s="416"/>
      <c r="V878" s="416"/>
      <c r="W878" s="416"/>
      <c r="X878" s="416"/>
      <c r="Y878" s="416"/>
      <c r="Z878" s="416"/>
      <c r="AA878" s="416"/>
      <c r="AB878" s="416"/>
    </row>
    <row r="879" spans="1:28" s="419" customFormat="1" x14ac:dyDescent="0.2">
      <c r="A879" s="500"/>
      <c r="J879" s="416"/>
      <c r="K879" s="416"/>
      <c r="L879" s="416"/>
      <c r="M879" s="416"/>
      <c r="N879" s="416"/>
      <c r="O879" s="416"/>
      <c r="P879" s="416"/>
      <c r="Q879" s="416"/>
      <c r="R879" s="416"/>
      <c r="S879" s="416"/>
      <c r="T879" s="416"/>
      <c r="U879" s="416"/>
      <c r="V879" s="416"/>
      <c r="W879" s="416"/>
      <c r="X879" s="416"/>
      <c r="Y879" s="416"/>
      <c r="Z879" s="416"/>
      <c r="AA879" s="416"/>
      <c r="AB879" s="416"/>
    </row>
    <row r="880" spans="1:28" s="419" customFormat="1" x14ac:dyDescent="0.2">
      <c r="A880" s="500"/>
      <c r="J880" s="416"/>
      <c r="K880" s="416"/>
      <c r="L880" s="416"/>
      <c r="M880" s="416"/>
      <c r="N880" s="416"/>
      <c r="O880" s="416"/>
      <c r="P880" s="416"/>
      <c r="Q880" s="416"/>
      <c r="R880" s="416"/>
      <c r="S880" s="416"/>
      <c r="T880" s="416"/>
      <c r="U880" s="416"/>
      <c r="V880" s="416"/>
      <c r="W880" s="416"/>
      <c r="X880" s="416"/>
      <c r="Y880" s="416"/>
      <c r="Z880" s="416"/>
      <c r="AA880" s="416"/>
      <c r="AB880" s="416"/>
    </row>
    <row r="881" spans="1:28" s="419" customFormat="1" x14ac:dyDescent="0.2">
      <c r="A881" s="500"/>
      <c r="J881" s="416"/>
      <c r="K881" s="416"/>
      <c r="L881" s="416"/>
      <c r="M881" s="416"/>
      <c r="N881" s="416"/>
      <c r="O881" s="416"/>
      <c r="P881" s="416"/>
      <c r="Q881" s="416"/>
      <c r="R881" s="416"/>
      <c r="S881" s="416"/>
      <c r="T881" s="416"/>
      <c r="U881" s="416"/>
      <c r="V881" s="416"/>
      <c r="W881" s="416"/>
      <c r="X881" s="416"/>
      <c r="Y881" s="416"/>
      <c r="Z881" s="416"/>
      <c r="AA881" s="416"/>
      <c r="AB881" s="416"/>
    </row>
    <row r="882" spans="1:28" s="419" customFormat="1" x14ac:dyDescent="0.2">
      <c r="A882" s="500"/>
      <c r="J882" s="416"/>
      <c r="K882" s="416"/>
      <c r="L882" s="416"/>
      <c r="M882" s="416"/>
      <c r="N882" s="416"/>
      <c r="O882" s="416"/>
      <c r="P882" s="416"/>
      <c r="Q882" s="416"/>
      <c r="R882" s="416"/>
      <c r="S882" s="416"/>
      <c r="T882" s="416"/>
      <c r="U882" s="416"/>
      <c r="V882" s="416"/>
      <c r="W882" s="416"/>
      <c r="X882" s="416"/>
      <c r="Y882" s="416"/>
      <c r="Z882" s="416"/>
      <c r="AA882" s="416"/>
      <c r="AB882" s="416"/>
    </row>
    <row r="883" spans="1:28" s="419" customFormat="1" x14ac:dyDescent="0.2">
      <c r="A883" s="500"/>
      <c r="J883" s="416"/>
      <c r="K883" s="416"/>
      <c r="L883" s="416"/>
      <c r="M883" s="416"/>
      <c r="N883" s="416"/>
      <c r="O883" s="416"/>
      <c r="P883" s="416"/>
      <c r="Q883" s="416"/>
      <c r="R883" s="416"/>
      <c r="S883" s="416"/>
      <c r="T883" s="416"/>
      <c r="U883" s="416"/>
      <c r="V883" s="416"/>
      <c r="W883" s="416"/>
      <c r="X883" s="416"/>
      <c r="Y883" s="416"/>
      <c r="Z883" s="416"/>
      <c r="AA883" s="416"/>
      <c r="AB883" s="416"/>
    </row>
    <row r="884" spans="1:28" s="419" customFormat="1" x14ac:dyDescent="0.2">
      <c r="A884" s="500"/>
      <c r="J884" s="416"/>
      <c r="K884" s="416"/>
      <c r="L884" s="416"/>
      <c r="M884" s="416"/>
      <c r="N884" s="416"/>
      <c r="O884" s="416"/>
      <c r="P884" s="416"/>
      <c r="Q884" s="416"/>
      <c r="R884" s="416"/>
      <c r="S884" s="416"/>
      <c r="T884" s="416"/>
      <c r="U884" s="416"/>
      <c r="V884" s="416"/>
      <c r="W884" s="416"/>
      <c r="X884" s="416"/>
      <c r="Y884" s="416"/>
      <c r="Z884" s="416"/>
      <c r="AA884" s="416"/>
      <c r="AB884" s="416"/>
    </row>
    <row r="885" spans="1:28" s="419" customFormat="1" x14ac:dyDescent="0.2">
      <c r="A885" s="500"/>
      <c r="J885" s="416"/>
      <c r="K885" s="416"/>
      <c r="L885" s="416"/>
      <c r="M885" s="416"/>
      <c r="N885" s="416"/>
      <c r="O885" s="416"/>
      <c r="P885" s="416"/>
      <c r="Q885" s="416"/>
      <c r="R885" s="416"/>
      <c r="S885" s="416"/>
      <c r="T885" s="416"/>
      <c r="U885" s="416"/>
      <c r="V885" s="416"/>
      <c r="W885" s="416"/>
      <c r="X885" s="416"/>
      <c r="Y885" s="416"/>
      <c r="Z885" s="416"/>
      <c r="AA885" s="416"/>
      <c r="AB885" s="416"/>
    </row>
    <row r="886" spans="1:28" s="419" customFormat="1" x14ac:dyDescent="0.2">
      <c r="A886" s="500"/>
      <c r="J886" s="416"/>
      <c r="K886" s="416"/>
      <c r="L886" s="416"/>
      <c r="M886" s="416"/>
      <c r="N886" s="416"/>
      <c r="O886" s="416"/>
      <c r="P886" s="416"/>
      <c r="Q886" s="416"/>
      <c r="R886" s="416"/>
      <c r="S886" s="416"/>
      <c r="T886" s="416"/>
      <c r="U886" s="416"/>
      <c r="V886" s="416"/>
      <c r="W886" s="416"/>
      <c r="X886" s="416"/>
      <c r="Y886" s="416"/>
      <c r="Z886" s="416"/>
      <c r="AA886" s="416"/>
      <c r="AB886" s="416"/>
    </row>
    <row r="887" spans="1:28" s="419" customFormat="1" x14ac:dyDescent="0.2">
      <c r="A887" s="500"/>
      <c r="J887" s="416"/>
      <c r="K887" s="416"/>
      <c r="L887" s="416"/>
      <c r="M887" s="416"/>
      <c r="N887" s="416"/>
      <c r="O887" s="416"/>
      <c r="P887" s="416"/>
      <c r="Q887" s="416"/>
      <c r="R887" s="416"/>
      <c r="S887" s="416"/>
      <c r="T887" s="416"/>
      <c r="U887" s="416"/>
      <c r="V887" s="416"/>
      <c r="W887" s="416"/>
      <c r="X887" s="416"/>
      <c r="Y887" s="416"/>
      <c r="Z887" s="416"/>
      <c r="AA887" s="416"/>
      <c r="AB887" s="416"/>
    </row>
    <row r="888" spans="1:28" s="419" customFormat="1" x14ac:dyDescent="0.2">
      <c r="A888" s="500"/>
      <c r="J888" s="416"/>
      <c r="K888" s="416"/>
      <c r="L888" s="416"/>
      <c r="M888" s="416"/>
      <c r="N888" s="416"/>
      <c r="O888" s="416"/>
      <c r="P888" s="416"/>
      <c r="Q888" s="416"/>
      <c r="R888" s="416"/>
      <c r="S888" s="416"/>
      <c r="T888" s="416"/>
      <c r="U888" s="416"/>
      <c r="V888" s="416"/>
      <c r="W888" s="416"/>
      <c r="X888" s="416"/>
      <c r="Y888" s="416"/>
      <c r="Z888" s="416"/>
      <c r="AA888" s="416"/>
      <c r="AB888" s="416"/>
    </row>
    <row r="889" spans="1:28" s="419" customFormat="1" x14ac:dyDescent="0.2">
      <c r="A889" s="500"/>
      <c r="J889" s="416"/>
      <c r="K889" s="416"/>
      <c r="L889" s="416"/>
      <c r="M889" s="416"/>
      <c r="N889" s="416"/>
      <c r="O889" s="416"/>
      <c r="P889" s="416"/>
      <c r="Q889" s="416"/>
      <c r="R889" s="416"/>
      <c r="S889" s="416"/>
      <c r="T889" s="416"/>
      <c r="U889" s="416"/>
      <c r="V889" s="416"/>
      <c r="W889" s="416"/>
      <c r="X889" s="416"/>
      <c r="Y889" s="416"/>
      <c r="Z889" s="416"/>
      <c r="AA889" s="416"/>
      <c r="AB889" s="416"/>
    </row>
    <row r="890" spans="1:28" s="419" customFormat="1" x14ac:dyDescent="0.2">
      <c r="A890" s="500"/>
      <c r="J890" s="416"/>
      <c r="K890" s="416"/>
      <c r="L890" s="416"/>
      <c r="M890" s="416"/>
      <c r="N890" s="416"/>
      <c r="O890" s="416"/>
      <c r="P890" s="416"/>
      <c r="Q890" s="416"/>
      <c r="R890" s="416"/>
      <c r="S890" s="416"/>
      <c r="T890" s="416"/>
      <c r="U890" s="416"/>
      <c r="V890" s="416"/>
      <c r="W890" s="416"/>
      <c r="X890" s="416"/>
      <c r="Y890" s="416"/>
      <c r="Z890" s="416"/>
      <c r="AA890" s="416"/>
      <c r="AB890" s="416"/>
    </row>
    <row r="891" spans="1:28" s="419" customFormat="1" x14ac:dyDescent="0.2">
      <c r="A891" s="500"/>
      <c r="J891" s="416"/>
      <c r="K891" s="416"/>
      <c r="L891" s="416"/>
      <c r="M891" s="416"/>
      <c r="N891" s="416"/>
      <c r="O891" s="416"/>
      <c r="P891" s="416"/>
      <c r="Q891" s="416"/>
      <c r="R891" s="416"/>
      <c r="S891" s="416"/>
      <c r="T891" s="416"/>
      <c r="U891" s="416"/>
      <c r="V891" s="416"/>
      <c r="W891" s="416"/>
      <c r="X891" s="416"/>
      <c r="Y891" s="416"/>
      <c r="Z891" s="416"/>
      <c r="AA891" s="416"/>
      <c r="AB891" s="416"/>
    </row>
    <row r="892" spans="1:28" s="419" customFormat="1" x14ac:dyDescent="0.2">
      <c r="A892" s="500"/>
      <c r="J892" s="416"/>
      <c r="K892" s="416"/>
      <c r="L892" s="416"/>
      <c r="M892" s="416"/>
      <c r="N892" s="416"/>
      <c r="O892" s="416"/>
      <c r="P892" s="416"/>
      <c r="Q892" s="416"/>
      <c r="R892" s="416"/>
      <c r="S892" s="416"/>
      <c r="T892" s="416"/>
      <c r="U892" s="416"/>
      <c r="V892" s="416"/>
      <c r="W892" s="416"/>
      <c r="X892" s="416"/>
      <c r="Y892" s="416"/>
      <c r="Z892" s="416"/>
      <c r="AA892" s="416"/>
      <c r="AB892" s="416"/>
    </row>
    <row r="893" spans="1:28" s="419" customFormat="1" x14ac:dyDescent="0.2">
      <c r="A893" s="500"/>
      <c r="J893" s="416"/>
      <c r="K893" s="416"/>
      <c r="L893" s="416"/>
      <c r="M893" s="416"/>
      <c r="N893" s="416"/>
      <c r="O893" s="416"/>
      <c r="P893" s="416"/>
      <c r="Q893" s="416"/>
      <c r="R893" s="416"/>
      <c r="S893" s="416"/>
      <c r="T893" s="416"/>
      <c r="U893" s="416"/>
      <c r="V893" s="416"/>
      <c r="W893" s="416"/>
      <c r="X893" s="416"/>
      <c r="Y893" s="416"/>
      <c r="Z893" s="416"/>
      <c r="AA893" s="416"/>
      <c r="AB893" s="416"/>
    </row>
    <row r="894" spans="1:28" s="419" customFormat="1" x14ac:dyDescent="0.2">
      <c r="A894" s="500"/>
      <c r="J894" s="416"/>
      <c r="K894" s="416"/>
      <c r="L894" s="416"/>
      <c r="M894" s="416"/>
      <c r="N894" s="416"/>
      <c r="O894" s="416"/>
      <c r="P894" s="416"/>
      <c r="Q894" s="416"/>
      <c r="R894" s="416"/>
      <c r="S894" s="416"/>
      <c r="T894" s="416"/>
      <c r="U894" s="416"/>
      <c r="V894" s="416"/>
      <c r="W894" s="416"/>
      <c r="X894" s="416"/>
      <c r="Y894" s="416"/>
      <c r="Z894" s="416"/>
      <c r="AA894" s="416"/>
      <c r="AB894" s="416"/>
    </row>
    <row r="895" spans="1:28" s="419" customFormat="1" x14ac:dyDescent="0.2">
      <c r="A895" s="500"/>
      <c r="J895" s="416"/>
      <c r="K895" s="416"/>
      <c r="L895" s="416"/>
      <c r="M895" s="416"/>
      <c r="N895" s="416"/>
      <c r="O895" s="416"/>
      <c r="P895" s="416"/>
      <c r="Q895" s="416"/>
      <c r="R895" s="416"/>
      <c r="S895" s="416"/>
      <c r="T895" s="416"/>
      <c r="U895" s="416"/>
      <c r="V895" s="416"/>
      <c r="W895" s="416"/>
      <c r="X895" s="416"/>
      <c r="Y895" s="416"/>
      <c r="Z895" s="416"/>
      <c r="AA895" s="416"/>
      <c r="AB895" s="416"/>
    </row>
    <row r="896" spans="1:28" s="419" customFormat="1" x14ac:dyDescent="0.2">
      <c r="A896" s="500"/>
      <c r="J896" s="416"/>
      <c r="K896" s="416"/>
      <c r="L896" s="416"/>
      <c r="M896" s="416"/>
      <c r="N896" s="416"/>
      <c r="O896" s="416"/>
      <c r="P896" s="416"/>
      <c r="Q896" s="416"/>
      <c r="R896" s="416"/>
      <c r="S896" s="416"/>
      <c r="T896" s="416"/>
      <c r="U896" s="416"/>
      <c r="V896" s="416"/>
      <c r="W896" s="416"/>
      <c r="X896" s="416"/>
      <c r="Y896" s="416"/>
      <c r="Z896" s="416"/>
      <c r="AA896" s="416"/>
      <c r="AB896" s="416"/>
    </row>
    <row r="897" spans="1:28" s="419" customFormat="1" x14ac:dyDescent="0.2">
      <c r="A897" s="500"/>
      <c r="J897" s="416"/>
      <c r="K897" s="416"/>
      <c r="L897" s="416"/>
      <c r="M897" s="416"/>
      <c r="N897" s="416"/>
      <c r="O897" s="416"/>
      <c r="P897" s="416"/>
      <c r="Q897" s="416"/>
      <c r="R897" s="416"/>
      <c r="S897" s="416"/>
      <c r="T897" s="416"/>
      <c r="U897" s="416"/>
      <c r="V897" s="416"/>
      <c r="W897" s="416"/>
      <c r="X897" s="416"/>
      <c r="Y897" s="416"/>
      <c r="Z897" s="416"/>
      <c r="AA897" s="416"/>
      <c r="AB897" s="416"/>
    </row>
    <row r="898" spans="1:28" s="419" customFormat="1" x14ac:dyDescent="0.2">
      <c r="A898" s="500"/>
      <c r="J898" s="416"/>
      <c r="K898" s="416"/>
      <c r="L898" s="416"/>
      <c r="M898" s="416"/>
      <c r="N898" s="416"/>
      <c r="O898" s="416"/>
      <c r="P898" s="416"/>
      <c r="Q898" s="416"/>
      <c r="R898" s="416"/>
      <c r="S898" s="416"/>
      <c r="T898" s="416"/>
      <c r="U898" s="416"/>
      <c r="V898" s="416"/>
      <c r="W898" s="416"/>
      <c r="X898" s="416"/>
      <c r="Y898" s="416"/>
      <c r="Z898" s="416"/>
      <c r="AA898" s="416"/>
      <c r="AB898" s="416"/>
    </row>
    <row r="899" spans="1:28" s="419" customFormat="1" x14ac:dyDescent="0.2">
      <c r="A899" s="500"/>
      <c r="J899" s="416"/>
      <c r="K899" s="416"/>
      <c r="L899" s="416"/>
      <c r="M899" s="416"/>
      <c r="N899" s="416"/>
      <c r="O899" s="416"/>
      <c r="P899" s="416"/>
      <c r="Q899" s="416"/>
      <c r="R899" s="416"/>
      <c r="S899" s="416"/>
      <c r="T899" s="416"/>
      <c r="U899" s="416"/>
      <c r="V899" s="416"/>
      <c r="W899" s="416"/>
      <c r="X899" s="416"/>
      <c r="Y899" s="416"/>
      <c r="Z899" s="416"/>
      <c r="AA899" s="416"/>
      <c r="AB899" s="416"/>
    </row>
    <row r="900" spans="1:28" s="419" customFormat="1" x14ac:dyDescent="0.2">
      <c r="A900" s="500"/>
      <c r="J900" s="416"/>
      <c r="K900" s="416"/>
      <c r="L900" s="416"/>
      <c r="M900" s="416"/>
      <c r="N900" s="416"/>
      <c r="O900" s="416"/>
      <c r="P900" s="416"/>
      <c r="Q900" s="416"/>
      <c r="R900" s="416"/>
      <c r="S900" s="416"/>
      <c r="T900" s="416"/>
      <c r="U900" s="416"/>
      <c r="V900" s="416"/>
      <c r="W900" s="416"/>
      <c r="X900" s="416"/>
      <c r="Y900" s="416"/>
      <c r="Z900" s="416"/>
      <c r="AA900" s="416"/>
      <c r="AB900" s="416"/>
    </row>
    <row r="901" spans="1:28" s="419" customFormat="1" x14ac:dyDescent="0.2">
      <c r="A901" s="500"/>
      <c r="J901" s="416"/>
      <c r="K901" s="416"/>
      <c r="L901" s="416"/>
      <c r="M901" s="416"/>
      <c r="N901" s="416"/>
      <c r="O901" s="416"/>
      <c r="P901" s="416"/>
      <c r="Q901" s="416"/>
      <c r="R901" s="416"/>
      <c r="S901" s="416"/>
      <c r="T901" s="416"/>
      <c r="U901" s="416"/>
      <c r="V901" s="416"/>
      <c r="W901" s="416"/>
      <c r="X901" s="416"/>
      <c r="Y901" s="416"/>
      <c r="Z901" s="416"/>
      <c r="AA901" s="416"/>
      <c r="AB901" s="416"/>
    </row>
    <row r="902" spans="1:28" s="419" customFormat="1" x14ac:dyDescent="0.2">
      <c r="A902" s="500"/>
      <c r="J902" s="416"/>
      <c r="K902" s="416"/>
      <c r="L902" s="416"/>
      <c r="M902" s="416"/>
      <c r="N902" s="416"/>
      <c r="O902" s="416"/>
      <c r="P902" s="416"/>
      <c r="Q902" s="416"/>
      <c r="R902" s="416"/>
      <c r="S902" s="416"/>
      <c r="T902" s="416"/>
      <c r="U902" s="416"/>
      <c r="V902" s="416"/>
      <c r="W902" s="416"/>
      <c r="X902" s="416"/>
      <c r="Y902" s="416"/>
      <c r="Z902" s="416"/>
      <c r="AA902" s="416"/>
      <c r="AB902" s="416"/>
    </row>
    <row r="903" spans="1:28" s="419" customFormat="1" x14ac:dyDescent="0.2">
      <c r="A903" s="500"/>
      <c r="J903" s="416"/>
      <c r="K903" s="416"/>
      <c r="L903" s="416"/>
      <c r="M903" s="416"/>
      <c r="N903" s="416"/>
      <c r="O903" s="416"/>
      <c r="P903" s="416"/>
      <c r="Q903" s="416"/>
      <c r="R903" s="416"/>
      <c r="S903" s="416"/>
      <c r="T903" s="416"/>
      <c r="U903" s="416"/>
      <c r="V903" s="416"/>
      <c r="W903" s="416"/>
      <c r="X903" s="416"/>
      <c r="Y903" s="416"/>
      <c r="Z903" s="416"/>
      <c r="AA903" s="416"/>
      <c r="AB903" s="416"/>
    </row>
    <row r="904" spans="1:28" s="419" customFormat="1" x14ac:dyDescent="0.2">
      <c r="A904" s="500"/>
      <c r="J904" s="416"/>
      <c r="K904" s="416"/>
      <c r="L904" s="416"/>
      <c r="M904" s="416"/>
      <c r="N904" s="416"/>
      <c r="O904" s="416"/>
      <c r="P904" s="416"/>
      <c r="Q904" s="416"/>
      <c r="R904" s="416"/>
      <c r="S904" s="416"/>
      <c r="T904" s="416"/>
      <c r="U904" s="416"/>
      <c r="V904" s="416"/>
      <c r="W904" s="416"/>
      <c r="X904" s="416"/>
      <c r="Y904" s="416"/>
      <c r="Z904" s="416"/>
      <c r="AA904" s="416"/>
      <c r="AB904" s="416"/>
    </row>
    <row r="905" spans="1:28" s="419" customFormat="1" x14ac:dyDescent="0.2">
      <c r="A905" s="500"/>
      <c r="J905" s="416"/>
      <c r="K905" s="416"/>
      <c r="L905" s="416"/>
      <c r="M905" s="416"/>
      <c r="N905" s="416"/>
      <c r="O905" s="416"/>
      <c r="P905" s="416"/>
      <c r="Q905" s="416"/>
      <c r="R905" s="416"/>
      <c r="S905" s="416"/>
      <c r="T905" s="416"/>
      <c r="U905" s="416"/>
      <c r="V905" s="416"/>
      <c r="W905" s="416"/>
      <c r="X905" s="416"/>
      <c r="Y905" s="416"/>
      <c r="Z905" s="416"/>
      <c r="AA905" s="416"/>
      <c r="AB905" s="416"/>
    </row>
    <row r="906" spans="1:28" s="419" customFormat="1" x14ac:dyDescent="0.2">
      <c r="A906" s="500"/>
      <c r="J906" s="416"/>
      <c r="K906" s="416"/>
      <c r="L906" s="416"/>
      <c r="M906" s="416"/>
      <c r="N906" s="416"/>
      <c r="O906" s="416"/>
      <c r="P906" s="416"/>
      <c r="Q906" s="416"/>
      <c r="R906" s="416"/>
      <c r="S906" s="416"/>
      <c r="T906" s="416"/>
      <c r="U906" s="416"/>
      <c r="V906" s="416"/>
      <c r="W906" s="416"/>
      <c r="X906" s="416"/>
      <c r="Y906" s="416"/>
      <c r="Z906" s="416"/>
      <c r="AA906" s="416"/>
      <c r="AB906" s="416"/>
    </row>
    <row r="907" spans="1:28" s="419" customFormat="1" x14ac:dyDescent="0.2">
      <c r="A907" s="500"/>
      <c r="J907" s="416"/>
      <c r="K907" s="416"/>
      <c r="L907" s="416"/>
      <c r="M907" s="416"/>
      <c r="N907" s="416"/>
      <c r="O907" s="416"/>
      <c r="P907" s="416"/>
      <c r="Q907" s="416"/>
      <c r="R907" s="416"/>
      <c r="S907" s="416"/>
      <c r="T907" s="416"/>
      <c r="U907" s="416"/>
      <c r="V907" s="416"/>
      <c r="W907" s="416"/>
      <c r="X907" s="416"/>
      <c r="Y907" s="416"/>
      <c r="Z907" s="416"/>
      <c r="AA907" s="416"/>
      <c r="AB907" s="416"/>
    </row>
    <row r="908" spans="1:28" s="419" customFormat="1" x14ac:dyDescent="0.2">
      <c r="A908" s="500"/>
      <c r="J908" s="416"/>
      <c r="K908" s="416"/>
      <c r="L908" s="416"/>
      <c r="M908" s="416"/>
      <c r="N908" s="416"/>
      <c r="O908" s="416"/>
      <c r="P908" s="416"/>
      <c r="Q908" s="416"/>
      <c r="R908" s="416"/>
      <c r="S908" s="416"/>
      <c r="T908" s="416"/>
      <c r="U908" s="416"/>
      <c r="V908" s="416"/>
      <c r="W908" s="416"/>
      <c r="X908" s="416"/>
      <c r="Y908" s="416"/>
      <c r="Z908" s="416"/>
      <c r="AA908" s="416"/>
      <c r="AB908" s="416"/>
    </row>
    <row r="909" spans="1:28" s="419" customFormat="1" x14ac:dyDescent="0.2">
      <c r="A909" s="500"/>
      <c r="J909" s="416"/>
      <c r="K909" s="416"/>
      <c r="L909" s="416"/>
      <c r="M909" s="416"/>
      <c r="N909" s="416"/>
      <c r="O909" s="416"/>
      <c r="P909" s="416"/>
      <c r="Q909" s="416"/>
      <c r="R909" s="416"/>
      <c r="S909" s="416"/>
      <c r="T909" s="416"/>
      <c r="U909" s="416"/>
      <c r="V909" s="416"/>
      <c r="W909" s="416"/>
      <c r="X909" s="416"/>
      <c r="Y909" s="416"/>
      <c r="Z909" s="416"/>
      <c r="AA909" s="416"/>
      <c r="AB909" s="416"/>
    </row>
    <row r="910" spans="1:28" s="419" customFormat="1" x14ac:dyDescent="0.2">
      <c r="A910" s="500"/>
      <c r="J910" s="416"/>
      <c r="K910" s="416"/>
      <c r="L910" s="416"/>
      <c r="M910" s="416"/>
      <c r="N910" s="416"/>
      <c r="O910" s="416"/>
      <c r="P910" s="416"/>
      <c r="Q910" s="416"/>
      <c r="R910" s="416"/>
      <c r="S910" s="416"/>
      <c r="T910" s="416"/>
      <c r="U910" s="416"/>
      <c r="V910" s="416"/>
      <c r="W910" s="416"/>
      <c r="X910" s="416"/>
      <c r="Y910" s="416"/>
      <c r="Z910" s="416"/>
      <c r="AA910" s="416"/>
      <c r="AB910" s="416"/>
    </row>
    <row r="911" spans="1:28" s="419" customFormat="1" x14ac:dyDescent="0.2">
      <c r="A911" s="500"/>
      <c r="J911" s="416"/>
      <c r="K911" s="416"/>
      <c r="L911" s="416"/>
      <c r="M911" s="416"/>
      <c r="N911" s="416"/>
      <c r="O911" s="416"/>
      <c r="P911" s="416"/>
      <c r="Q911" s="416"/>
      <c r="R911" s="416"/>
      <c r="S911" s="416"/>
      <c r="T911" s="416"/>
      <c r="U911" s="416"/>
      <c r="V911" s="416"/>
      <c r="W911" s="416"/>
      <c r="X911" s="416"/>
      <c r="Y911" s="416"/>
      <c r="Z911" s="416"/>
      <c r="AA911" s="416"/>
      <c r="AB911" s="416"/>
    </row>
    <row r="912" spans="1:28" s="419" customFormat="1" x14ac:dyDescent="0.2">
      <c r="A912" s="500"/>
      <c r="J912" s="416"/>
      <c r="K912" s="416"/>
      <c r="L912" s="416"/>
      <c r="M912" s="416"/>
      <c r="N912" s="416"/>
      <c r="O912" s="416"/>
      <c r="P912" s="416"/>
      <c r="Q912" s="416"/>
      <c r="R912" s="416"/>
      <c r="S912" s="416"/>
      <c r="T912" s="416"/>
      <c r="U912" s="416"/>
      <c r="V912" s="416"/>
      <c r="W912" s="416"/>
      <c r="X912" s="416"/>
      <c r="Y912" s="416"/>
      <c r="Z912" s="416"/>
      <c r="AA912" s="416"/>
      <c r="AB912" s="416"/>
    </row>
    <row r="913" spans="1:28" s="419" customFormat="1" x14ac:dyDescent="0.2">
      <c r="A913" s="500"/>
      <c r="J913" s="416"/>
      <c r="K913" s="416"/>
      <c r="L913" s="416"/>
      <c r="M913" s="416"/>
      <c r="N913" s="416"/>
      <c r="O913" s="416"/>
      <c r="P913" s="416"/>
      <c r="Q913" s="416"/>
      <c r="R913" s="416"/>
      <c r="S913" s="416"/>
      <c r="T913" s="416"/>
      <c r="U913" s="416"/>
      <c r="V913" s="416"/>
      <c r="W913" s="416"/>
      <c r="X913" s="416"/>
      <c r="Y913" s="416"/>
      <c r="Z913" s="416"/>
      <c r="AA913" s="416"/>
      <c r="AB913" s="416"/>
    </row>
    <row r="914" spans="1:28" s="419" customFormat="1" x14ac:dyDescent="0.2">
      <c r="A914" s="500"/>
      <c r="J914" s="416"/>
      <c r="K914" s="416"/>
      <c r="L914" s="416"/>
      <c r="M914" s="416"/>
      <c r="N914" s="416"/>
      <c r="O914" s="416"/>
      <c r="P914" s="416"/>
      <c r="Q914" s="416"/>
      <c r="R914" s="416"/>
      <c r="S914" s="416"/>
      <c r="T914" s="416"/>
      <c r="U914" s="416"/>
      <c r="V914" s="416"/>
      <c r="W914" s="416"/>
      <c r="X914" s="416"/>
      <c r="Y914" s="416"/>
      <c r="Z914" s="416"/>
      <c r="AA914" s="416"/>
      <c r="AB914" s="416"/>
    </row>
    <row r="915" spans="1:28" s="419" customFormat="1" x14ac:dyDescent="0.2">
      <c r="A915" s="500"/>
      <c r="J915" s="416"/>
      <c r="K915" s="416"/>
      <c r="L915" s="416"/>
      <c r="M915" s="416"/>
      <c r="N915" s="416"/>
      <c r="O915" s="416"/>
      <c r="P915" s="416"/>
      <c r="Q915" s="416"/>
      <c r="R915" s="416"/>
      <c r="S915" s="416"/>
      <c r="T915" s="416"/>
      <c r="U915" s="416"/>
      <c r="V915" s="416"/>
      <c r="W915" s="416"/>
      <c r="X915" s="416"/>
      <c r="Y915" s="416"/>
      <c r="Z915" s="416"/>
      <c r="AA915" s="416"/>
      <c r="AB915" s="416"/>
    </row>
    <row r="916" spans="1:28" s="419" customFormat="1" x14ac:dyDescent="0.2">
      <c r="A916" s="500"/>
      <c r="J916" s="416"/>
      <c r="K916" s="416"/>
      <c r="L916" s="416"/>
      <c r="M916" s="416"/>
      <c r="N916" s="416"/>
      <c r="O916" s="416"/>
      <c r="P916" s="416"/>
      <c r="Q916" s="416"/>
      <c r="R916" s="416"/>
      <c r="S916" s="416"/>
      <c r="T916" s="416"/>
      <c r="U916" s="416"/>
      <c r="V916" s="416"/>
      <c r="W916" s="416"/>
      <c r="X916" s="416"/>
      <c r="Y916" s="416"/>
      <c r="Z916" s="416"/>
      <c r="AA916" s="416"/>
      <c r="AB916" s="416"/>
    </row>
    <row r="917" spans="1:28" s="419" customFormat="1" x14ac:dyDescent="0.2">
      <c r="A917" s="500"/>
      <c r="J917" s="416"/>
      <c r="K917" s="416"/>
      <c r="L917" s="416"/>
      <c r="M917" s="416"/>
      <c r="N917" s="416"/>
      <c r="O917" s="416"/>
      <c r="P917" s="416"/>
      <c r="Q917" s="416"/>
      <c r="R917" s="416"/>
      <c r="S917" s="416"/>
      <c r="T917" s="416"/>
      <c r="U917" s="416"/>
      <c r="V917" s="416"/>
      <c r="W917" s="416"/>
      <c r="X917" s="416"/>
      <c r="Y917" s="416"/>
      <c r="Z917" s="416"/>
      <c r="AA917" s="416"/>
      <c r="AB917" s="416"/>
    </row>
    <row r="918" spans="1:28" s="419" customFormat="1" x14ac:dyDescent="0.2">
      <c r="A918" s="500"/>
      <c r="J918" s="416"/>
      <c r="K918" s="416"/>
      <c r="L918" s="416"/>
      <c r="M918" s="416"/>
      <c r="N918" s="416"/>
      <c r="O918" s="416"/>
      <c r="P918" s="416"/>
      <c r="Q918" s="416"/>
      <c r="R918" s="416"/>
      <c r="S918" s="416"/>
      <c r="T918" s="416"/>
      <c r="U918" s="416"/>
      <c r="V918" s="416"/>
      <c r="W918" s="416"/>
      <c r="X918" s="416"/>
      <c r="Y918" s="416"/>
      <c r="Z918" s="416"/>
      <c r="AA918" s="416"/>
      <c r="AB918" s="416"/>
    </row>
    <row r="919" spans="1:28" s="419" customFormat="1" x14ac:dyDescent="0.2">
      <c r="A919" s="500"/>
      <c r="J919" s="416"/>
      <c r="K919" s="416"/>
      <c r="L919" s="416"/>
      <c r="M919" s="416"/>
      <c r="N919" s="416"/>
      <c r="O919" s="416"/>
      <c r="P919" s="416"/>
      <c r="Q919" s="416"/>
      <c r="R919" s="416"/>
      <c r="S919" s="416"/>
      <c r="T919" s="416"/>
      <c r="U919" s="416"/>
      <c r="V919" s="416"/>
      <c r="W919" s="416"/>
      <c r="X919" s="416"/>
      <c r="Y919" s="416"/>
      <c r="Z919" s="416"/>
      <c r="AA919" s="416"/>
      <c r="AB919" s="416"/>
    </row>
    <row r="920" spans="1:28" s="419" customFormat="1" x14ac:dyDescent="0.2">
      <c r="A920" s="500"/>
      <c r="J920" s="416"/>
      <c r="K920" s="416"/>
      <c r="L920" s="416"/>
      <c r="M920" s="416"/>
      <c r="N920" s="416"/>
      <c r="O920" s="416"/>
      <c r="P920" s="416"/>
      <c r="Q920" s="416"/>
      <c r="R920" s="416"/>
      <c r="S920" s="416"/>
      <c r="T920" s="416"/>
      <c r="U920" s="416"/>
      <c r="V920" s="416"/>
      <c r="W920" s="416"/>
      <c r="X920" s="416"/>
      <c r="Y920" s="416"/>
      <c r="Z920" s="416"/>
      <c r="AA920" s="416"/>
      <c r="AB920" s="416"/>
    </row>
    <row r="921" spans="1:28" s="419" customFormat="1" x14ac:dyDescent="0.2">
      <c r="A921" s="500"/>
      <c r="J921" s="416"/>
      <c r="K921" s="416"/>
      <c r="L921" s="416"/>
      <c r="M921" s="416"/>
      <c r="N921" s="416"/>
      <c r="O921" s="416"/>
      <c r="P921" s="416"/>
      <c r="Q921" s="416"/>
      <c r="R921" s="416"/>
      <c r="S921" s="416"/>
      <c r="T921" s="416"/>
      <c r="U921" s="416"/>
      <c r="V921" s="416"/>
      <c r="W921" s="416"/>
      <c r="X921" s="416"/>
      <c r="Y921" s="416"/>
      <c r="Z921" s="416"/>
      <c r="AA921" s="416"/>
      <c r="AB921" s="416"/>
    </row>
    <row r="922" spans="1:28" s="419" customFormat="1" x14ac:dyDescent="0.2">
      <c r="A922" s="500"/>
      <c r="J922" s="416"/>
      <c r="K922" s="416"/>
      <c r="L922" s="416"/>
      <c r="M922" s="416"/>
      <c r="N922" s="416"/>
      <c r="O922" s="416"/>
      <c r="P922" s="416"/>
      <c r="Q922" s="416"/>
      <c r="R922" s="416"/>
      <c r="S922" s="416"/>
      <c r="T922" s="416"/>
      <c r="U922" s="416"/>
      <c r="V922" s="416"/>
      <c r="W922" s="416"/>
      <c r="X922" s="416"/>
      <c r="Y922" s="416"/>
      <c r="Z922" s="416"/>
      <c r="AA922" s="416"/>
      <c r="AB922" s="416"/>
    </row>
    <row r="923" spans="1:28" s="419" customFormat="1" x14ac:dyDescent="0.2">
      <c r="A923" s="500"/>
      <c r="J923" s="416"/>
      <c r="K923" s="416"/>
      <c r="L923" s="416"/>
      <c r="M923" s="416"/>
      <c r="N923" s="416"/>
      <c r="O923" s="416"/>
      <c r="P923" s="416"/>
      <c r="Q923" s="416"/>
      <c r="R923" s="416"/>
      <c r="S923" s="416"/>
      <c r="T923" s="416"/>
      <c r="U923" s="416"/>
      <c r="V923" s="416"/>
      <c r="W923" s="416"/>
      <c r="X923" s="416"/>
      <c r="Y923" s="416"/>
      <c r="Z923" s="416"/>
      <c r="AA923" s="416"/>
      <c r="AB923" s="416"/>
    </row>
    <row r="924" spans="1:28" s="419" customFormat="1" x14ac:dyDescent="0.2">
      <c r="A924" s="500"/>
      <c r="J924" s="416"/>
      <c r="K924" s="416"/>
      <c r="L924" s="416"/>
      <c r="M924" s="416"/>
      <c r="N924" s="416"/>
      <c r="O924" s="416"/>
      <c r="P924" s="416"/>
      <c r="Q924" s="416"/>
      <c r="R924" s="416"/>
      <c r="S924" s="416"/>
      <c r="T924" s="416"/>
      <c r="U924" s="416"/>
      <c r="V924" s="416"/>
      <c r="W924" s="416"/>
      <c r="X924" s="416"/>
      <c r="Y924" s="416"/>
      <c r="Z924" s="416"/>
      <c r="AA924" s="416"/>
      <c r="AB924" s="416"/>
    </row>
    <row r="925" spans="1:28" s="419" customFormat="1" x14ac:dyDescent="0.2">
      <c r="A925" s="500"/>
      <c r="J925" s="416"/>
      <c r="K925" s="416"/>
      <c r="L925" s="416"/>
      <c r="M925" s="416"/>
      <c r="N925" s="416"/>
      <c r="O925" s="416"/>
      <c r="P925" s="416"/>
      <c r="Q925" s="416"/>
      <c r="R925" s="416"/>
      <c r="S925" s="416"/>
      <c r="T925" s="416"/>
      <c r="U925" s="416"/>
      <c r="V925" s="416"/>
      <c r="W925" s="416"/>
      <c r="X925" s="416"/>
      <c r="Y925" s="416"/>
      <c r="Z925" s="416"/>
      <c r="AA925" s="416"/>
      <c r="AB925" s="416"/>
    </row>
    <row r="926" spans="1:28" s="419" customFormat="1" x14ac:dyDescent="0.2">
      <c r="A926" s="500"/>
      <c r="J926" s="416"/>
      <c r="K926" s="416"/>
      <c r="L926" s="416"/>
      <c r="M926" s="416"/>
      <c r="N926" s="416"/>
      <c r="O926" s="416"/>
      <c r="P926" s="416"/>
      <c r="Q926" s="416"/>
      <c r="R926" s="416"/>
      <c r="S926" s="416"/>
      <c r="T926" s="416"/>
      <c r="U926" s="416"/>
      <c r="V926" s="416"/>
      <c r="W926" s="416"/>
      <c r="X926" s="416"/>
      <c r="Y926" s="416"/>
      <c r="Z926" s="416"/>
      <c r="AA926" s="416"/>
      <c r="AB926" s="416"/>
    </row>
    <row r="927" spans="1:28" s="419" customFormat="1" x14ac:dyDescent="0.2">
      <c r="A927" s="500"/>
      <c r="J927" s="416"/>
      <c r="K927" s="416"/>
      <c r="L927" s="416"/>
      <c r="M927" s="416"/>
      <c r="N927" s="416"/>
      <c r="O927" s="416"/>
      <c r="P927" s="416"/>
      <c r="Q927" s="416"/>
      <c r="R927" s="416"/>
      <c r="S927" s="416"/>
      <c r="T927" s="416"/>
      <c r="U927" s="416"/>
      <c r="V927" s="416"/>
      <c r="W927" s="416"/>
      <c r="X927" s="416"/>
      <c r="Y927" s="416"/>
      <c r="Z927" s="416"/>
      <c r="AA927" s="416"/>
      <c r="AB927" s="416"/>
    </row>
    <row r="928" spans="1:28" s="419" customFormat="1" x14ac:dyDescent="0.2">
      <c r="A928" s="500"/>
      <c r="J928" s="416"/>
      <c r="K928" s="416"/>
      <c r="L928" s="416"/>
      <c r="M928" s="416"/>
      <c r="N928" s="416"/>
      <c r="O928" s="416"/>
      <c r="P928" s="416"/>
      <c r="Q928" s="416"/>
      <c r="R928" s="416"/>
      <c r="S928" s="416"/>
      <c r="T928" s="416"/>
      <c r="U928" s="416"/>
      <c r="V928" s="416"/>
      <c r="W928" s="416"/>
      <c r="X928" s="416"/>
      <c r="Y928" s="416"/>
      <c r="Z928" s="416"/>
      <c r="AA928" s="416"/>
      <c r="AB928" s="416"/>
    </row>
    <row r="929" spans="1:28" s="419" customFormat="1" x14ac:dyDescent="0.2">
      <c r="A929" s="500"/>
      <c r="J929" s="416"/>
      <c r="K929" s="416"/>
      <c r="L929" s="416"/>
      <c r="M929" s="416"/>
      <c r="N929" s="416"/>
      <c r="O929" s="416"/>
      <c r="P929" s="416"/>
      <c r="Q929" s="416"/>
      <c r="R929" s="416"/>
      <c r="S929" s="416"/>
      <c r="T929" s="416"/>
      <c r="U929" s="416"/>
      <c r="V929" s="416"/>
      <c r="W929" s="416"/>
      <c r="X929" s="416"/>
      <c r="Y929" s="416"/>
      <c r="Z929" s="416"/>
      <c r="AA929" s="416"/>
      <c r="AB929" s="416"/>
    </row>
    <row r="930" spans="1:28" s="419" customFormat="1" x14ac:dyDescent="0.2">
      <c r="A930" s="500"/>
      <c r="J930" s="416"/>
      <c r="K930" s="416"/>
      <c r="L930" s="416"/>
      <c r="M930" s="416"/>
      <c r="N930" s="416"/>
      <c r="O930" s="416"/>
      <c r="P930" s="416"/>
      <c r="Q930" s="416"/>
      <c r="R930" s="416"/>
      <c r="S930" s="416"/>
      <c r="T930" s="416"/>
      <c r="U930" s="416"/>
      <c r="V930" s="416"/>
      <c r="W930" s="416"/>
      <c r="X930" s="416"/>
      <c r="Y930" s="416"/>
      <c r="Z930" s="416"/>
      <c r="AA930" s="416"/>
      <c r="AB930" s="416"/>
    </row>
    <row r="931" spans="1:28" s="419" customFormat="1" x14ac:dyDescent="0.2">
      <c r="A931" s="500"/>
      <c r="J931" s="416"/>
      <c r="K931" s="416"/>
      <c r="L931" s="416"/>
      <c r="M931" s="416"/>
      <c r="N931" s="416"/>
      <c r="O931" s="416"/>
      <c r="P931" s="416"/>
      <c r="Q931" s="416"/>
      <c r="R931" s="416"/>
      <c r="S931" s="416"/>
      <c r="T931" s="416"/>
      <c r="U931" s="416"/>
      <c r="V931" s="416"/>
      <c r="W931" s="416"/>
      <c r="X931" s="416"/>
      <c r="Y931" s="416"/>
      <c r="Z931" s="416"/>
      <c r="AA931" s="416"/>
      <c r="AB931" s="416"/>
    </row>
    <row r="932" spans="1:28" s="419" customFormat="1" x14ac:dyDescent="0.2">
      <c r="A932" s="500"/>
      <c r="J932" s="416"/>
      <c r="K932" s="416"/>
      <c r="L932" s="416"/>
      <c r="M932" s="416"/>
      <c r="N932" s="416"/>
      <c r="O932" s="416"/>
      <c r="P932" s="416"/>
      <c r="Q932" s="416"/>
      <c r="R932" s="416"/>
      <c r="S932" s="416"/>
      <c r="T932" s="416"/>
      <c r="U932" s="416"/>
      <c r="V932" s="416"/>
      <c r="W932" s="416"/>
      <c r="X932" s="416"/>
      <c r="Y932" s="416"/>
      <c r="Z932" s="416"/>
      <c r="AA932" s="416"/>
      <c r="AB932" s="416"/>
    </row>
    <row r="933" spans="1:28" s="419" customFormat="1" x14ac:dyDescent="0.2">
      <c r="A933" s="500"/>
      <c r="J933" s="416"/>
      <c r="K933" s="416"/>
      <c r="L933" s="416"/>
      <c r="M933" s="416"/>
      <c r="N933" s="416"/>
      <c r="O933" s="416"/>
      <c r="P933" s="416"/>
      <c r="Q933" s="416"/>
      <c r="R933" s="416"/>
      <c r="S933" s="416"/>
      <c r="T933" s="416"/>
      <c r="U933" s="416"/>
      <c r="V933" s="416"/>
      <c r="W933" s="416"/>
      <c r="X933" s="416"/>
      <c r="Y933" s="416"/>
      <c r="Z933" s="416"/>
      <c r="AA933" s="416"/>
      <c r="AB933" s="416"/>
    </row>
    <row r="934" spans="1:28" s="419" customFormat="1" x14ac:dyDescent="0.2">
      <c r="A934" s="500"/>
      <c r="J934" s="416"/>
      <c r="K934" s="416"/>
      <c r="L934" s="416"/>
      <c r="M934" s="416"/>
      <c r="N934" s="416"/>
      <c r="O934" s="416"/>
      <c r="P934" s="416"/>
      <c r="Q934" s="416"/>
      <c r="R934" s="416"/>
      <c r="S934" s="416"/>
      <c r="T934" s="416"/>
      <c r="U934" s="416"/>
      <c r="V934" s="416"/>
      <c r="W934" s="416"/>
      <c r="X934" s="416"/>
      <c r="Y934" s="416"/>
      <c r="Z934" s="416"/>
      <c r="AA934" s="416"/>
      <c r="AB934" s="416"/>
    </row>
    <row r="935" spans="1:28" s="419" customFormat="1" x14ac:dyDescent="0.2">
      <c r="A935" s="500"/>
      <c r="J935" s="416"/>
      <c r="K935" s="416"/>
      <c r="L935" s="416"/>
      <c r="M935" s="416"/>
      <c r="N935" s="416"/>
      <c r="O935" s="416"/>
      <c r="P935" s="416"/>
      <c r="Q935" s="416"/>
      <c r="R935" s="416"/>
      <c r="S935" s="416"/>
      <c r="T935" s="416"/>
      <c r="U935" s="416"/>
      <c r="V935" s="416"/>
      <c r="W935" s="416"/>
      <c r="X935" s="416"/>
      <c r="Y935" s="416"/>
      <c r="Z935" s="416"/>
      <c r="AA935" s="416"/>
      <c r="AB935" s="416"/>
    </row>
    <row r="936" spans="1:28" s="419" customFormat="1" x14ac:dyDescent="0.2">
      <c r="A936" s="500"/>
      <c r="J936" s="416"/>
      <c r="K936" s="416"/>
      <c r="L936" s="416"/>
      <c r="M936" s="416"/>
      <c r="N936" s="416"/>
      <c r="O936" s="416"/>
      <c r="P936" s="416"/>
      <c r="Q936" s="416"/>
      <c r="R936" s="416"/>
      <c r="S936" s="416"/>
      <c r="T936" s="416"/>
      <c r="U936" s="416"/>
      <c r="V936" s="416"/>
      <c r="W936" s="416"/>
      <c r="X936" s="416"/>
      <c r="Y936" s="416"/>
      <c r="Z936" s="416"/>
      <c r="AA936" s="416"/>
      <c r="AB936" s="416"/>
    </row>
    <row r="937" spans="1:28" s="419" customFormat="1" x14ac:dyDescent="0.2">
      <c r="A937" s="500"/>
      <c r="J937" s="416"/>
      <c r="K937" s="416"/>
      <c r="L937" s="416"/>
      <c r="M937" s="416"/>
      <c r="N937" s="416"/>
      <c r="O937" s="416"/>
      <c r="P937" s="416"/>
      <c r="Q937" s="416"/>
      <c r="R937" s="416"/>
      <c r="S937" s="416"/>
      <c r="T937" s="416"/>
      <c r="U937" s="416"/>
      <c r="V937" s="416"/>
      <c r="W937" s="416"/>
      <c r="X937" s="416"/>
      <c r="Y937" s="416"/>
      <c r="Z937" s="416"/>
      <c r="AA937" s="416"/>
      <c r="AB937" s="416"/>
    </row>
    <row r="938" spans="1:28" s="419" customFormat="1" x14ac:dyDescent="0.2">
      <c r="A938" s="500"/>
      <c r="J938" s="416"/>
      <c r="K938" s="416"/>
      <c r="L938" s="416"/>
      <c r="M938" s="416"/>
      <c r="N938" s="416"/>
      <c r="O938" s="416"/>
      <c r="P938" s="416"/>
      <c r="Q938" s="416"/>
      <c r="R938" s="416"/>
      <c r="S938" s="416"/>
      <c r="T938" s="416"/>
      <c r="U938" s="416"/>
      <c r="V938" s="416"/>
      <c r="W938" s="416"/>
      <c r="X938" s="416"/>
      <c r="Y938" s="416"/>
      <c r="Z938" s="416"/>
      <c r="AA938" s="416"/>
      <c r="AB938" s="416"/>
    </row>
    <row r="939" spans="1:28" s="419" customFormat="1" x14ac:dyDescent="0.2">
      <c r="A939" s="500"/>
      <c r="J939" s="416"/>
      <c r="K939" s="416"/>
      <c r="L939" s="416"/>
      <c r="M939" s="416"/>
      <c r="N939" s="416"/>
      <c r="O939" s="416"/>
      <c r="P939" s="416"/>
      <c r="Q939" s="416"/>
      <c r="R939" s="416"/>
      <c r="S939" s="416"/>
      <c r="T939" s="416"/>
      <c r="U939" s="416"/>
      <c r="V939" s="416"/>
      <c r="W939" s="416"/>
      <c r="X939" s="416"/>
      <c r="Y939" s="416"/>
      <c r="Z939" s="416"/>
      <c r="AA939" s="416"/>
      <c r="AB939" s="416"/>
    </row>
    <row r="940" spans="1:28" s="419" customFormat="1" x14ac:dyDescent="0.2">
      <c r="A940" s="500"/>
      <c r="J940" s="416"/>
      <c r="K940" s="416"/>
      <c r="L940" s="416"/>
      <c r="M940" s="416"/>
      <c r="N940" s="416"/>
      <c r="O940" s="416"/>
      <c r="P940" s="416"/>
      <c r="Q940" s="416"/>
      <c r="R940" s="416"/>
      <c r="S940" s="416"/>
      <c r="T940" s="416"/>
      <c r="U940" s="416"/>
      <c r="V940" s="416"/>
      <c r="W940" s="416"/>
      <c r="X940" s="416"/>
      <c r="Y940" s="416"/>
      <c r="Z940" s="416"/>
      <c r="AA940" s="416"/>
      <c r="AB940" s="416"/>
    </row>
    <row r="941" spans="1:28" s="419" customFormat="1" x14ac:dyDescent="0.2">
      <c r="A941" s="500"/>
      <c r="J941" s="416"/>
      <c r="K941" s="416"/>
      <c r="L941" s="416"/>
      <c r="M941" s="416"/>
      <c r="N941" s="416"/>
      <c r="O941" s="416"/>
      <c r="P941" s="416"/>
      <c r="Q941" s="416"/>
      <c r="R941" s="416"/>
      <c r="S941" s="416"/>
      <c r="T941" s="416"/>
      <c r="U941" s="416"/>
      <c r="V941" s="416"/>
      <c r="W941" s="416"/>
      <c r="X941" s="416"/>
      <c r="Y941" s="416"/>
      <c r="Z941" s="416"/>
      <c r="AA941" s="416"/>
      <c r="AB941" s="416"/>
    </row>
    <row r="942" spans="1:28" s="419" customFormat="1" x14ac:dyDescent="0.2">
      <c r="A942" s="500"/>
      <c r="J942" s="416"/>
      <c r="K942" s="416"/>
      <c r="L942" s="416"/>
      <c r="M942" s="416"/>
      <c r="N942" s="416"/>
      <c r="O942" s="416"/>
      <c r="P942" s="416"/>
      <c r="Q942" s="416"/>
      <c r="R942" s="416"/>
      <c r="S942" s="416"/>
      <c r="T942" s="416"/>
      <c r="U942" s="416"/>
      <c r="V942" s="416"/>
      <c r="W942" s="416"/>
      <c r="X942" s="416"/>
      <c r="Y942" s="416"/>
      <c r="Z942" s="416"/>
      <c r="AA942" s="416"/>
      <c r="AB942" s="416"/>
    </row>
    <row r="943" spans="1:28" s="419" customFormat="1" x14ac:dyDescent="0.2">
      <c r="A943" s="500"/>
      <c r="J943" s="416"/>
      <c r="K943" s="416"/>
      <c r="L943" s="416"/>
      <c r="M943" s="416"/>
      <c r="N943" s="416"/>
      <c r="O943" s="416"/>
      <c r="P943" s="416"/>
      <c r="Q943" s="416"/>
      <c r="R943" s="416"/>
      <c r="S943" s="416"/>
      <c r="T943" s="416"/>
      <c r="U943" s="416"/>
      <c r="V943" s="416"/>
      <c r="W943" s="416"/>
      <c r="X943" s="416"/>
      <c r="Y943" s="416"/>
      <c r="Z943" s="416"/>
      <c r="AA943" s="416"/>
      <c r="AB943" s="416"/>
    </row>
    <row r="944" spans="1:28" s="419" customFormat="1" x14ac:dyDescent="0.2">
      <c r="A944" s="500"/>
      <c r="J944" s="416"/>
      <c r="K944" s="416"/>
      <c r="L944" s="416"/>
      <c r="M944" s="416"/>
      <c r="N944" s="416"/>
      <c r="O944" s="416"/>
      <c r="P944" s="416"/>
      <c r="Q944" s="416"/>
      <c r="R944" s="416"/>
      <c r="S944" s="416"/>
      <c r="T944" s="416"/>
      <c r="U944" s="416"/>
      <c r="V944" s="416"/>
      <c r="W944" s="416"/>
      <c r="X944" s="416"/>
      <c r="Y944" s="416"/>
      <c r="Z944" s="416"/>
      <c r="AA944" s="416"/>
      <c r="AB944" s="416"/>
    </row>
    <row r="945" spans="1:28" s="419" customFormat="1" x14ac:dyDescent="0.2">
      <c r="A945" s="500"/>
      <c r="J945" s="416"/>
      <c r="K945" s="416"/>
      <c r="L945" s="416"/>
      <c r="M945" s="416"/>
      <c r="N945" s="416"/>
      <c r="O945" s="416"/>
      <c r="P945" s="416"/>
      <c r="Q945" s="416"/>
      <c r="R945" s="416"/>
      <c r="S945" s="416"/>
      <c r="T945" s="416"/>
      <c r="U945" s="416"/>
      <c r="V945" s="416"/>
      <c r="W945" s="416"/>
      <c r="X945" s="416"/>
      <c r="Y945" s="416"/>
      <c r="Z945" s="416"/>
      <c r="AA945" s="416"/>
      <c r="AB945" s="416"/>
    </row>
    <row r="946" spans="1:28" s="419" customFormat="1" x14ac:dyDescent="0.2">
      <c r="A946" s="500"/>
      <c r="J946" s="416"/>
      <c r="K946" s="416"/>
      <c r="L946" s="416"/>
      <c r="M946" s="416"/>
      <c r="N946" s="416"/>
      <c r="O946" s="416"/>
      <c r="P946" s="416"/>
      <c r="Q946" s="416"/>
      <c r="R946" s="416"/>
      <c r="S946" s="416"/>
      <c r="T946" s="416"/>
      <c r="U946" s="416"/>
      <c r="V946" s="416"/>
      <c r="W946" s="416"/>
      <c r="X946" s="416"/>
      <c r="Y946" s="416"/>
      <c r="Z946" s="416"/>
      <c r="AA946" s="416"/>
      <c r="AB946" s="416"/>
    </row>
    <row r="947" spans="1:28" s="419" customFormat="1" x14ac:dyDescent="0.2">
      <c r="A947" s="500"/>
      <c r="J947" s="416"/>
      <c r="K947" s="416"/>
      <c r="L947" s="416"/>
      <c r="M947" s="416"/>
      <c r="N947" s="416"/>
      <c r="O947" s="416"/>
      <c r="P947" s="416"/>
      <c r="Q947" s="416"/>
      <c r="R947" s="416"/>
      <c r="S947" s="416"/>
      <c r="T947" s="416"/>
      <c r="U947" s="416"/>
      <c r="V947" s="416"/>
      <c r="W947" s="416"/>
      <c r="X947" s="416"/>
      <c r="Y947" s="416"/>
      <c r="Z947" s="416"/>
      <c r="AA947" s="416"/>
      <c r="AB947" s="416"/>
    </row>
    <row r="948" spans="1:28" s="419" customFormat="1" x14ac:dyDescent="0.2">
      <c r="A948" s="500"/>
      <c r="J948" s="416"/>
      <c r="K948" s="416"/>
      <c r="L948" s="416"/>
      <c r="M948" s="416"/>
      <c r="N948" s="416"/>
      <c r="O948" s="416"/>
      <c r="P948" s="416"/>
      <c r="Q948" s="416"/>
      <c r="R948" s="416"/>
      <c r="S948" s="416"/>
      <c r="T948" s="416"/>
      <c r="U948" s="416"/>
      <c r="V948" s="416"/>
      <c r="W948" s="416"/>
      <c r="X948" s="416"/>
      <c r="Y948" s="416"/>
      <c r="Z948" s="416"/>
      <c r="AA948" s="416"/>
      <c r="AB948" s="416"/>
    </row>
    <row r="949" spans="1:28" s="419" customFormat="1" x14ac:dyDescent="0.2">
      <c r="A949" s="500"/>
      <c r="J949" s="416"/>
      <c r="K949" s="416"/>
      <c r="L949" s="416"/>
      <c r="M949" s="416"/>
      <c r="N949" s="416"/>
      <c r="O949" s="416"/>
      <c r="P949" s="416"/>
      <c r="Q949" s="416"/>
      <c r="R949" s="416"/>
      <c r="S949" s="416"/>
      <c r="T949" s="416"/>
      <c r="U949" s="416"/>
      <c r="V949" s="416"/>
      <c r="W949" s="416"/>
      <c r="X949" s="416"/>
      <c r="Y949" s="416"/>
      <c r="Z949" s="416"/>
      <c r="AA949" s="416"/>
      <c r="AB949" s="416"/>
    </row>
    <row r="950" spans="1:28" s="419" customFormat="1" x14ac:dyDescent="0.2">
      <c r="A950" s="500"/>
      <c r="J950" s="416"/>
      <c r="K950" s="416"/>
      <c r="L950" s="416"/>
      <c r="M950" s="416"/>
      <c r="N950" s="416"/>
      <c r="O950" s="416"/>
      <c r="P950" s="416"/>
      <c r="Q950" s="416"/>
      <c r="R950" s="416"/>
      <c r="S950" s="416"/>
      <c r="T950" s="416"/>
      <c r="U950" s="416"/>
      <c r="V950" s="416"/>
      <c r="W950" s="416"/>
      <c r="X950" s="416"/>
      <c r="Y950" s="416"/>
      <c r="Z950" s="416"/>
      <c r="AA950" s="416"/>
      <c r="AB950" s="416"/>
    </row>
    <row r="951" spans="1:28" s="419" customFormat="1" x14ac:dyDescent="0.2">
      <c r="A951" s="500"/>
      <c r="J951" s="416"/>
      <c r="K951" s="416"/>
      <c r="L951" s="416"/>
      <c r="M951" s="416"/>
      <c r="N951" s="416"/>
      <c r="O951" s="416"/>
      <c r="P951" s="416"/>
      <c r="Q951" s="416"/>
      <c r="R951" s="416"/>
      <c r="S951" s="416"/>
      <c r="T951" s="416"/>
      <c r="U951" s="416"/>
      <c r="V951" s="416"/>
      <c r="W951" s="416"/>
      <c r="X951" s="416"/>
      <c r="Y951" s="416"/>
      <c r="Z951" s="416"/>
      <c r="AA951" s="416"/>
      <c r="AB951" s="416"/>
    </row>
    <row r="952" spans="1:28" s="419" customFormat="1" x14ac:dyDescent="0.2">
      <c r="A952" s="500"/>
      <c r="J952" s="416"/>
      <c r="K952" s="416"/>
      <c r="L952" s="416"/>
      <c r="M952" s="416"/>
      <c r="N952" s="416"/>
      <c r="O952" s="416"/>
      <c r="P952" s="416"/>
      <c r="Q952" s="416"/>
      <c r="R952" s="416"/>
      <c r="S952" s="416"/>
      <c r="T952" s="416"/>
      <c r="U952" s="416"/>
      <c r="V952" s="416"/>
      <c r="W952" s="416"/>
      <c r="X952" s="416"/>
      <c r="Y952" s="416"/>
      <c r="Z952" s="416"/>
      <c r="AA952" s="416"/>
      <c r="AB952" s="416"/>
    </row>
    <row r="953" spans="1:28" s="419" customFormat="1" x14ac:dyDescent="0.2">
      <c r="A953" s="500"/>
      <c r="J953" s="416"/>
      <c r="K953" s="416"/>
      <c r="L953" s="416"/>
      <c r="M953" s="416"/>
      <c r="N953" s="416"/>
      <c r="O953" s="416"/>
      <c r="P953" s="416"/>
      <c r="Q953" s="416"/>
      <c r="R953" s="416"/>
      <c r="S953" s="416"/>
      <c r="T953" s="416"/>
      <c r="U953" s="416"/>
      <c r="V953" s="416"/>
      <c r="W953" s="416"/>
      <c r="X953" s="416"/>
      <c r="Y953" s="416"/>
      <c r="Z953" s="416"/>
      <c r="AA953" s="416"/>
      <c r="AB953" s="416"/>
    </row>
    <row r="954" spans="1:28" s="419" customFormat="1" x14ac:dyDescent="0.2">
      <c r="A954" s="500"/>
      <c r="J954" s="416"/>
      <c r="K954" s="416"/>
      <c r="L954" s="416"/>
      <c r="M954" s="416"/>
      <c r="N954" s="416"/>
      <c r="O954" s="416"/>
      <c r="P954" s="416"/>
      <c r="Q954" s="416"/>
      <c r="R954" s="416"/>
      <c r="S954" s="416"/>
      <c r="T954" s="416"/>
      <c r="U954" s="416"/>
      <c r="V954" s="416"/>
      <c r="W954" s="416"/>
      <c r="X954" s="416"/>
      <c r="Y954" s="416"/>
      <c r="Z954" s="416"/>
      <c r="AA954" s="416"/>
      <c r="AB954" s="416"/>
    </row>
    <row r="955" spans="1:28" s="419" customFormat="1" x14ac:dyDescent="0.2">
      <c r="A955" s="500"/>
      <c r="J955" s="416"/>
      <c r="K955" s="416"/>
      <c r="L955" s="416"/>
      <c r="M955" s="416"/>
      <c r="N955" s="416"/>
      <c r="O955" s="416"/>
      <c r="P955" s="416"/>
      <c r="Q955" s="416"/>
      <c r="R955" s="416"/>
      <c r="S955" s="416"/>
      <c r="T955" s="416"/>
      <c r="U955" s="416"/>
      <c r="V955" s="416"/>
      <c r="W955" s="416"/>
      <c r="X955" s="416"/>
      <c r="Y955" s="416"/>
      <c r="Z955" s="416"/>
      <c r="AA955" s="416"/>
      <c r="AB955" s="416"/>
    </row>
    <row r="956" spans="1:28" s="419" customFormat="1" x14ac:dyDescent="0.2">
      <c r="A956" s="500"/>
      <c r="J956" s="416"/>
      <c r="K956" s="416"/>
      <c r="L956" s="416"/>
      <c r="M956" s="416"/>
      <c r="N956" s="416"/>
      <c r="O956" s="416"/>
      <c r="P956" s="416"/>
      <c r="Q956" s="416"/>
      <c r="R956" s="416"/>
      <c r="S956" s="416"/>
      <c r="T956" s="416"/>
      <c r="U956" s="416"/>
      <c r="V956" s="416"/>
      <c r="W956" s="416"/>
      <c r="X956" s="416"/>
      <c r="Y956" s="416"/>
      <c r="Z956" s="416"/>
      <c r="AA956" s="416"/>
      <c r="AB956" s="416"/>
    </row>
    <row r="957" spans="1:28" s="419" customFormat="1" x14ac:dyDescent="0.2">
      <c r="A957" s="500"/>
      <c r="J957" s="416"/>
      <c r="K957" s="416"/>
      <c r="L957" s="416"/>
      <c r="M957" s="416"/>
      <c r="N957" s="416"/>
      <c r="O957" s="416"/>
      <c r="P957" s="416"/>
      <c r="Q957" s="416"/>
      <c r="R957" s="416"/>
      <c r="S957" s="416"/>
      <c r="T957" s="416"/>
      <c r="U957" s="416"/>
      <c r="V957" s="416"/>
      <c r="W957" s="416"/>
      <c r="X957" s="416"/>
      <c r="Y957" s="416"/>
      <c r="Z957" s="416"/>
      <c r="AA957" s="416"/>
      <c r="AB957" s="416"/>
    </row>
    <row r="958" spans="1:28" s="419" customFormat="1" x14ac:dyDescent="0.2">
      <c r="A958" s="500"/>
      <c r="J958" s="416"/>
      <c r="K958" s="416"/>
      <c r="L958" s="416"/>
      <c r="M958" s="416"/>
      <c r="N958" s="416"/>
      <c r="O958" s="416"/>
      <c r="P958" s="416"/>
      <c r="Q958" s="416"/>
      <c r="R958" s="416"/>
      <c r="S958" s="416"/>
      <c r="T958" s="416"/>
      <c r="U958" s="416"/>
      <c r="V958" s="416"/>
      <c r="W958" s="416"/>
      <c r="X958" s="416"/>
      <c r="Y958" s="416"/>
      <c r="Z958" s="416"/>
      <c r="AA958" s="416"/>
      <c r="AB958" s="416"/>
    </row>
    <row r="959" spans="1:28" s="419" customFormat="1" x14ac:dyDescent="0.2">
      <c r="A959" s="500"/>
      <c r="J959" s="416"/>
      <c r="K959" s="416"/>
      <c r="L959" s="416"/>
      <c r="M959" s="416"/>
      <c r="N959" s="416"/>
      <c r="O959" s="416"/>
      <c r="P959" s="416"/>
      <c r="Q959" s="416"/>
      <c r="R959" s="416"/>
      <c r="S959" s="416"/>
      <c r="T959" s="416"/>
      <c r="U959" s="416"/>
      <c r="V959" s="416"/>
      <c r="W959" s="416"/>
      <c r="X959" s="416"/>
      <c r="Y959" s="416"/>
      <c r="Z959" s="416"/>
      <c r="AA959" s="416"/>
      <c r="AB959" s="416"/>
    </row>
    <row r="960" spans="1:28" s="419" customFormat="1" x14ac:dyDescent="0.2">
      <c r="A960" s="500"/>
      <c r="J960" s="416"/>
      <c r="K960" s="416"/>
      <c r="L960" s="416"/>
      <c r="M960" s="416"/>
      <c r="N960" s="416"/>
      <c r="O960" s="416"/>
      <c r="P960" s="416"/>
      <c r="Q960" s="416"/>
      <c r="R960" s="416"/>
      <c r="S960" s="416"/>
      <c r="T960" s="416"/>
      <c r="U960" s="416"/>
      <c r="V960" s="416"/>
      <c r="W960" s="416"/>
      <c r="X960" s="416"/>
      <c r="Y960" s="416"/>
      <c r="Z960" s="416"/>
      <c r="AA960" s="416"/>
      <c r="AB960" s="416"/>
    </row>
    <row r="961" spans="1:28" s="419" customFormat="1" x14ac:dyDescent="0.2">
      <c r="A961" s="500"/>
      <c r="J961" s="416"/>
      <c r="K961" s="416"/>
      <c r="L961" s="416"/>
      <c r="M961" s="416"/>
      <c r="N961" s="416"/>
      <c r="O961" s="416"/>
      <c r="P961" s="416"/>
      <c r="Q961" s="416"/>
      <c r="R961" s="416"/>
      <c r="S961" s="416"/>
      <c r="T961" s="416"/>
      <c r="U961" s="416"/>
      <c r="V961" s="416"/>
      <c r="W961" s="416"/>
      <c r="X961" s="416"/>
      <c r="Y961" s="416"/>
      <c r="Z961" s="416"/>
      <c r="AA961" s="416"/>
      <c r="AB961" s="416"/>
    </row>
    <row r="962" spans="1:28" s="419" customFormat="1" x14ac:dyDescent="0.2">
      <c r="A962" s="500"/>
      <c r="J962" s="416"/>
      <c r="K962" s="416"/>
      <c r="L962" s="416"/>
      <c r="M962" s="416"/>
      <c r="N962" s="416"/>
      <c r="O962" s="416"/>
      <c r="P962" s="416"/>
      <c r="Q962" s="416"/>
      <c r="R962" s="416"/>
      <c r="S962" s="416"/>
      <c r="T962" s="416"/>
      <c r="U962" s="416"/>
      <c r="V962" s="416"/>
      <c r="W962" s="416"/>
      <c r="X962" s="416"/>
      <c r="Y962" s="416"/>
      <c r="Z962" s="416"/>
      <c r="AA962" s="416"/>
      <c r="AB962" s="416"/>
    </row>
    <row r="963" spans="1:28" s="419" customFormat="1" x14ac:dyDescent="0.2">
      <c r="A963" s="500"/>
      <c r="J963" s="416"/>
      <c r="K963" s="416"/>
      <c r="L963" s="416"/>
      <c r="M963" s="416"/>
      <c r="N963" s="416"/>
      <c r="O963" s="416"/>
      <c r="P963" s="416"/>
      <c r="Q963" s="416"/>
      <c r="R963" s="416"/>
      <c r="S963" s="416"/>
      <c r="T963" s="416"/>
      <c r="U963" s="416"/>
      <c r="V963" s="416"/>
      <c r="W963" s="416"/>
      <c r="X963" s="416"/>
      <c r="Y963" s="416"/>
      <c r="Z963" s="416"/>
      <c r="AA963" s="416"/>
      <c r="AB963" s="416"/>
    </row>
    <row r="964" spans="1:28" s="419" customFormat="1" x14ac:dyDescent="0.2">
      <c r="A964" s="500"/>
      <c r="J964" s="416"/>
      <c r="K964" s="416"/>
      <c r="L964" s="416"/>
      <c r="M964" s="416"/>
      <c r="N964" s="416"/>
      <c r="O964" s="416"/>
      <c r="P964" s="416"/>
      <c r="Q964" s="416"/>
      <c r="R964" s="416"/>
      <c r="S964" s="416"/>
      <c r="T964" s="416"/>
      <c r="U964" s="416"/>
      <c r="V964" s="416"/>
      <c r="W964" s="416"/>
      <c r="X964" s="416"/>
      <c r="Y964" s="416"/>
      <c r="Z964" s="416"/>
      <c r="AA964" s="416"/>
      <c r="AB964" s="416"/>
    </row>
    <row r="965" spans="1:28" s="419" customFormat="1" x14ac:dyDescent="0.2">
      <c r="A965" s="500"/>
      <c r="J965" s="416"/>
      <c r="K965" s="416"/>
      <c r="L965" s="416"/>
      <c r="M965" s="416"/>
      <c r="N965" s="416"/>
      <c r="O965" s="416"/>
      <c r="P965" s="416"/>
      <c r="Q965" s="416"/>
      <c r="R965" s="416"/>
      <c r="S965" s="416"/>
      <c r="T965" s="416"/>
      <c r="U965" s="416"/>
      <c r="V965" s="416"/>
      <c r="W965" s="416"/>
      <c r="X965" s="416"/>
      <c r="Y965" s="416"/>
      <c r="Z965" s="416"/>
      <c r="AA965" s="416"/>
      <c r="AB965" s="416"/>
    </row>
    <row r="966" spans="1:28" s="419" customFormat="1" x14ac:dyDescent="0.2">
      <c r="A966" s="500"/>
      <c r="J966" s="416"/>
      <c r="K966" s="416"/>
      <c r="L966" s="416"/>
      <c r="M966" s="416"/>
      <c r="N966" s="416"/>
      <c r="O966" s="416"/>
      <c r="P966" s="416"/>
      <c r="Q966" s="416"/>
      <c r="R966" s="416"/>
      <c r="S966" s="416"/>
      <c r="T966" s="416"/>
      <c r="U966" s="416"/>
      <c r="V966" s="416"/>
      <c r="W966" s="416"/>
      <c r="X966" s="416"/>
      <c r="Y966" s="416"/>
      <c r="Z966" s="416"/>
      <c r="AA966" s="416"/>
      <c r="AB966" s="416"/>
    </row>
    <row r="967" spans="1:28" s="419" customFormat="1" x14ac:dyDescent="0.2">
      <c r="A967" s="500"/>
      <c r="J967" s="416"/>
      <c r="K967" s="416"/>
      <c r="L967" s="416"/>
      <c r="M967" s="416"/>
      <c r="N967" s="416"/>
      <c r="O967" s="416"/>
      <c r="P967" s="416"/>
      <c r="Q967" s="416"/>
      <c r="R967" s="416"/>
      <c r="S967" s="416"/>
      <c r="T967" s="416"/>
      <c r="U967" s="416"/>
      <c r="V967" s="416"/>
      <c r="W967" s="416"/>
      <c r="X967" s="416"/>
      <c r="Y967" s="416"/>
      <c r="Z967" s="416"/>
      <c r="AA967" s="416"/>
      <c r="AB967" s="416"/>
    </row>
    <row r="968" spans="1:28" s="419" customFormat="1" x14ac:dyDescent="0.2">
      <c r="A968" s="500"/>
      <c r="J968" s="416"/>
      <c r="K968" s="416"/>
      <c r="L968" s="416"/>
      <c r="M968" s="416"/>
      <c r="N968" s="416"/>
      <c r="O968" s="416"/>
      <c r="P968" s="416"/>
      <c r="Q968" s="416"/>
      <c r="R968" s="416"/>
      <c r="S968" s="416"/>
      <c r="T968" s="416"/>
      <c r="U968" s="416"/>
      <c r="V968" s="416"/>
      <c r="W968" s="416"/>
      <c r="X968" s="416"/>
      <c r="Y968" s="416"/>
      <c r="Z968" s="416"/>
      <c r="AA968" s="416"/>
      <c r="AB968" s="416"/>
    </row>
    <row r="969" spans="1:28" s="419" customFormat="1" x14ac:dyDescent="0.2">
      <c r="A969" s="500"/>
      <c r="J969" s="416"/>
      <c r="K969" s="416"/>
      <c r="L969" s="416"/>
      <c r="M969" s="416"/>
      <c r="N969" s="416"/>
      <c r="O969" s="416"/>
      <c r="P969" s="416"/>
      <c r="Q969" s="416"/>
      <c r="R969" s="416"/>
      <c r="S969" s="416"/>
      <c r="T969" s="416"/>
      <c r="U969" s="416"/>
      <c r="V969" s="416"/>
      <c r="W969" s="416"/>
      <c r="X969" s="416"/>
      <c r="Y969" s="416"/>
      <c r="Z969" s="416"/>
      <c r="AA969" s="416"/>
      <c r="AB969" s="416"/>
    </row>
    <row r="970" spans="1:28" s="419" customFormat="1" x14ac:dyDescent="0.2">
      <c r="A970" s="500"/>
      <c r="J970" s="416"/>
      <c r="K970" s="416"/>
      <c r="L970" s="416"/>
      <c r="M970" s="416"/>
      <c r="N970" s="416"/>
      <c r="O970" s="416"/>
      <c r="P970" s="416"/>
      <c r="Q970" s="416"/>
      <c r="R970" s="416"/>
      <c r="S970" s="416"/>
      <c r="T970" s="416"/>
      <c r="U970" s="416"/>
      <c r="V970" s="416"/>
      <c r="W970" s="416"/>
      <c r="X970" s="416"/>
      <c r="Y970" s="416"/>
      <c r="Z970" s="416"/>
      <c r="AA970" s="416"/>
      <c r="AB970" s="416"/>
    </row>
    <row r="971" spans="1:28" s="419" customFormat="1" x14ac:dyDescent="0.2">
      <c r="A971" s="500"/>
      <c r="J971" s="416"/>
      <c r="K971" s="416"/>
      <c r="L971" s="416"/>
      <c r="M971" s="416"/>
      <c r="N971" s="416"/>
      <c r="O971" s="416"/>
      <c r="P971" s="416"/>
      <c r="Q971" s="416"/>
      <c r="R971" s="416"/>
      <c r="S971" s="416"/>
      <c r="T971" s="416"/>
      <c r="U971" s="416"/>
      <c r="V971" s="416"/>
      <c r="W971" s="416"/>
      <c r="X971" s="416"/>
      <c r="Y971" s="416"/>
      <c r="Z971" s="416"/>
      <c r="AA971" s="416"/>
      <c r="AB971" s="416"/>
    </row>
    <row r="972" spans="1:28" s="419" customFormat="1" x14ac:dyDescent="0.2">
      <c r="A972" s="500"/>
      <c r="J972" s="416"/>
      <c r="K972" s="416"/>
      <c r="L972" s="416"/>
      <c r="M972" s="416"/>
      <c r="N972" s="416"/>
      <c r="O972" s="416"/>
      <c r="P972" s="416"/>
      <c r="Q972" s="416"/>
      <c r="R972" s="416"/>
      <c r="S972" s="416"/>
      <c r="T972" s="416"/>
      <c r="U972" s="416"/>
      <c r="V972" s="416"/>
      <c r="W972" s="416"/>
      <c r="X972" s="416"/>
      <c r="Y972" s="416"/>
      <c r="Z972" s="416"/>
      <c r="AA972" s="416"/>
      <c r="AB972" s="416"/>
    </row>
    <row r="973" spans="1:28" s="419" customFormat="1" x14ac:dyDescent="0.2">
      <c r="A973" s="500"/>
      <c r="J973" s="416"/>
      <c r="K973" s="416"/>
      <c r="L973" s="416"/>
      <c r="M973" s="416"/>
      <c r="N973" s="416"/>
      <c r="O973" s="416"/>
      <c r="P973" s="416"/>
      <c r="Q973" s="416"/>
      <c r="R973" s="416"/>
      <c r="S973" s="416"/>
      <c r="T973" s="416"/>
      <c r="U973" s="416"/>
      <c r="V973" s="416"/>
      <c r="W973" s="416"/>
      <c r="X973" s="416"/>
      <c r="Y973" s="416"/>
      <c r="Z973" s="416"/>
      <c r="AA973" s="416"/>
      <c r="AB973" s="416"/>
    </row>
    <row r="974" spans="1:28" s="419" customFormat="1" x14ac:dyDescent="0.2">
      <c r="A974" s="500"/>
      <c r="J974" s="416"/>
      <c r="K974" s="416"/>
      <c r="L974" s="416"/>
      <c r="M974" s="416"/>
      <c r="N974" s="416"/>
      <c r="O974" s="416"/>
      <c r="P974" s="416"/>
      <c r="Q974" s="416"/>
      <c r="R974" s="416"/>
      <c r="S974" s="416"/>
      <c r="T974" s="416"/>
      <c r="U974" s="416"/>
      <c r="V974" s="416"/>
      <c r="W974" s="416"/>
      <c r="X974" s="416"/>
      <c r="Y974" s="416"/>
      <c r="Z974" s="416"/>
      <c r="AA974" s="416"/>
      <c r="AB974" s="416"/>
    </row>
    <row r="975" spans="1:28" s="419" customFormat="1" x14ac:dyDescent="0.2">
      <c r="A975" s="500"/>
      <c r="J975" s="416"/>
      <c r="K975" s="416"/>
      <c r="L975" s="416"/>
      <c r="M975" s="416"/>
      <c r="N975" s="416"/>
      <c r="O975" s="416"/>
      <c r="P975" s="416"/>
      <c r="Q975" s="416"/>
      <c r="R975" s="416"/>
      <c r="S975" s="416"/>
      <c r="T975" s="416"/>
      <c r="U975" s="416"/>
      <c r="V975" s="416"/>
      <c r="W975" s="416"/>
      <c r="X975" s="416"/>
      <c r="Y975" s="416"/>
      <c r="Z975" s="416"/>
      <c r="AA975" s="416"/>
      <c r="AB975" s="416"/>
    </row>
    <row r="976" spans="1:28" s="419" customFormat="1" x14ac:dyDescent="0.2">
      <c r="A976" s="500"/>
      <c r="J976" s="416"/>
      <c r="K976" s="416"/>
      <c r="L976" s="416"/>
      <c r="M976" s="416"/>
      <c r="N976" s="416"/>
      <c r="O976" s="416"/>
      <c r="P976" s="416"/>
      <c r="Q976" s="416"/>
      <c r="R976" s="416"/>
      <c r="S976" s="416"/>
      <c r="T976" s="416"/>
      <c r="U976" s="416"/>
      <c r="V976" s="416"/>
      <c r="W976" s="416"/>
      <c r="X976" s="416"/>
      <c r="Y976" s="416"/>
      <c r="Z976" s="416"/>
      <c r="AA976" s="416"/>
      <c r="AB976" s="416"/>
    </row>
    <row r="977" spans="1:28" s="419" customFormat="1" x14ac:dyDescent="0.2">
      <c r="A977" s="500"/>
      <c r="J977" s="416"/>
      <c r="K977" s="416"/>
      <c r="L977" s="416"/>
      <c r="M977" s="416"/>
      <c r="N977" s="416"/>
      <c r="O977" s="416"/>
      <c r="P977" s="416"/>
      <c r="Q977" s="416"/>
      <c r="R977" s="416"/>
      <c r="S977" s="416"/>
      <c r="T977" s="416"/>
      <c r="U977" s="416"/>
      <c r="V977" s="416"/>
      <c r="W977" s="416"/>
      <c r="X977" s="416"/>
      <c r="Y977" s="416"/>
      <c r="Z977" s="416"/>
      <c r="AA977" s="416"/>
      <c r="AB977" s="416"/>
    </row>
    <row r="978" spans="1:28" s="419" customFormat="1" x14ac:dyDescent="0.2">
      <c r="A978" s="500"/>
      <c r="J978" s="416"/>
      <c r="K978" s="416"/>
      <c r="L978" s="416"/>
      <c r="M978" s="416"/>
      <c r="N978" s="416"/>
      <c r="O978" s="416"/>
      <c r="P978" s="416"/>
      <c r="Q978" s="416"/>
      <c r="R978" s="416"/>
      <c r="S978" s="416"/>
      <c r="T978" s="416"/>
      <c r="U978" s="416"/>
      <c r="V978" s="416"/>
      <c r="W978" s="416"/>
      <c r="X978" s="416"/>
      <c r="Y978" s="416"/>
      <c r="Z978" s="416"/>
      <c r="AA978" s="416"/>
      <c r="AB978" s="416"/>
    </row>
    <row r="979" spans="1:28" s="419" customFormat="1" x14ac:dyDescent="0.2">
      <c r="A979" s="500"/>
      <c r="J979" s="416"/>
      <c r="K979" s="416"/>
      <c r="L979" s="416"/>
      <c r="M979" s="416"/>
      <c r="N979" s="416"/>
      <c r="O979" s="416"/>
      <c r="P979" s="416"/>
      <c r="Q979" s="416"/>
      <c r="R979" s="416"/>
      <c r="S979" s="416"/>
      <c r="T979" s="416"/>
      <c r="U979" s="416"/>
      <c r="V979" s="416"/>
      <c r="W979" s="416"/>
      <c r="X979" s="416"/>
      <c r="Y979" s="416"/>
      <c r="Z979" s="416"/>
      <c r="AA979" s="416"/>
      <c r="AB979" s="416"/>
    </row>
    <row r="980" spans="1:28" s="419" customFormat="1" x14ac:dyDescent="0.2">
      <c r="A980" s="500"/>
      <c r="J980" s="416"/>
      <c r="K980" s="416"/>
      <c r="L980" s="416"/>
      <c r="M980" s="416"/>
      <c r="N980" s="416"/>
      <c r="O980" s="416"/>
      <c r="P980" s="416"/>
      <c r="Q980" s="416"/>
      <c r="R980" s="416"/>
      <c r="S980" s="416"/>
      <c r="T980" s="416"/>
      <c r="U980" s="416"/>
      <c r="V980" s="416"/>
      <c r="W980" s="416"/>
      <c r="X980" s="416"/>
      <c r="Y980" s="416"/>
      <c r="Z980" s="416"/>
      <c r="AA980" s="416"/>
      <c r="AB980" s="416"/>
    </row>
    <row r="981" spans="1:28" s="419" customFormat="1" x14ac:dyDescent="0.2">
      <c r="A981" s="500"/>
      <c r="J981" s="416"/>
      <c r="K981" s="416"/>
      <c r="L981" s="416"/>
      <c r="M981" s="416"/>
      <c r="N981" s="416"/>
      <c r="O981" s="416"/>
      <c r="P981" s="416"/>
      <c r="Q981" s="416"/>
      <c r="R981" s="416"/>
      <c r="S981" s="416"/>
      <c r="T981" s="416"/>
      <c r="U981" s="416"/>
      <c r="V981" s="416"/>
      <c r="W981" s="416"/>
      <c r="X981" s="416"/>
      <c r="Y981" s="416"/>
      <c r="Z981" s="416"/>
      <c r="AA981" s="416"/>
      <c r="AB981" s="416"/>
    </row>
    <row r="982" spans="1:28" s="419" customFormat="1" x14ac:dyDescent="0.2">
      <c r="A982" s="500"/>
      <c r="J982" s="416"/>
      <c r="K982" s="416"/>
      <c r="L982" s="416"/>
      <c r="M982" s="416"/>
      <c r="N982" s="416"/>
      <c r="O982" s="416"/>
      <c r="P982" s="416"/>
      <c r="Q982" s="416"/>
      <c r="R982" s="416"/>
      <c r="S982" s="416"/>
      <c r="T982" s="416"/>
      <c r="U982" s="416"/>
      <c r="V982" s="416"/>
      <c r="W982" s="416"/>
      <c r="X982" s="416"/>
      <c r="Y982" s="416"/>
      <c r="Z982" s="416"/>
      <c r="AA982" s="416"/>
      <c r="AB982" s="416"/>
    </row>
    <row r="983" spans="1:28" s="419" customFormat="1" x14ac:dyDescent="0.2">
      <c r="A983" s="500"/>
      <c r="J983" s="416"/>
      <c r="K983" s="416"/>
      <c r="L983" s="416"/>
      <c r="M983" s="416"/>
      <c r="N983" s="416"/>
      <c r="O983" s="416"/>
      <c r="P983" s="416"/>
      <c r="Q983" s="416"/>
      <c r="R983" s="416"/>
      <c r="S983" s="416"/>
      <c r="T983" s="416"/>
      <c r="U983" s="416"/>
      <c r="V983" s="416"/>
      <c r="W983" s="416"/>
      <c r="X983" s="416"/>
      <c r="Y983" s="416"/>
      <c r="Z983" s="416"/>
      <c r="AA983" s="416"/>
      <c r="AB983" s="416"/>
    </row>
    <row r="984" spans="1:28" s="419" customFormat="1" x14ac:dyDescent="0.2">
      <c r="A984" s="500"/>
      <c r="J984" s="416"/>
      <c r="K984" s="416"/>
      <c r="L984" s="416"/>
      <c r="M984" s="416"/>
      <c r="N984" s="416"/>
      <c r="O984" s="416"/>
      <c r="P984" s="416"/>
      <c r="Q984" s="416"/>
      <c r="R984" s="416"/>
      <c r="S984" s="416"/>
      <c r="T984" s="416"/>
      <c r="U984" s="416"/>
      <c r="V984" s="416"/>
      <c r="W984" s="416"/>
      <c r="X984" s="416"/>
      <c r="Y984" s="416"/>
      <c r="Z984" s="416"/>
      <c r="AA984" s="416"/>
      <c r="AB984" s="416"/>
    </row>
    <row r="985" spans="1:28" s="419" customFormat="1" x14ac:dyDescent="0.2">
      <c r="A985" s="500"/>
      <c r="J985" s="416"/>
      <c r="K985" s="416"/>
      <c r="L985" s="416"/>
      <c r="M985" s="416"/>
      <c r="N985" s="416"/>
      <c r="O985" s="416"/>
      <c r="P985" s="416"/>
      <c r="Q985" s="416"/>
      <c r="R985" s="416"/>
      <c r="S985" s="416"/>
      <c r="T985" s="416"/>
      <c r="U985" s="416"/>
      <c r="V985" s="416"/>
      <c r="W985" s="416"/>
      <c r="X985" s="416"/>
      <c r="Y985" s="416"/>
      <c r="Z985" s="416"/>
      <c r="AA985" s="416"/>
      <c r="AB985" s="416"/>
    </row>
    <row r="986" spans="1:28" s="419" customFormat="1" x14ac:dyDescent="0.2">
      <c r="A986" s="500"/>
      <c r="J986" s="416"/>
      <c r="K986" s="416"/>
      <c r="L986" s="416"/>
      <c r="M986" s="416"/>
      <c r="N986" s="416"/>
      <c r="O986" s="416"/>
      <c r="P986" s="416"/>
      <c r="Q986" s="416"/>
      <c r="R986" s="416"/>
      <c r="S986" s="416"/>
      <c r="T986" s="416"/>
      <c r="U986" s="416"/>
      <c r="V986" s="416"/>
      <c r="W986" s="416"/>
      <c r="X986" s="416"/>
      <c r="Y986" s="416"/>
      <c r="Z986" s="416"/>
      <c r="AA986" s="416"/>
      <c r="AB986" s="416"/>
    </row>
    <row r="987" spans="1:28" s="419" customFormat="1" x14ac:dyDescent="0.2">
      <c r="A987" s="500"/>
      <c r="J987" s="416"/>
      <c r="K987" s="416"/>
      <c r="L987" s="416"/>
      <c r="M987" s="416"/>
      <c r="N987" s="416"/>
      <c r="O987" s="416"/>
      <c r="P987" s="416"/>
      <c r="Q987" s="416"/>
      <c r="R987" s="416"/>
      <c r="S987" s="416"/>
      <c r="T987" s="416"/>
      <c r="U987" s="416"/>
      <c r="V987" s="416"/>
      <c r="W987" s="416"/>
      <c r="X987" s="416"/>
      <c r="Y987" s="416"/>
      <c r="Z987" s="416"/>
      <c r="AA987" s="416"/>
      <c r="AB987" s="416"/>
    </row>
    <row r="988" spans="1:28" s="419" customFormat="1" x14ac:dyDescent="0.2">
      <c r="A988" s="500"/>
      <c r="J988" s="416"/>
      <c r="K988" s="416"/>
      <c r="L988" s="416"/>
      <c r="M988" s="416"/>
      <c r="N988" s="416"/>
      <c r="O988" s="416"/>
      <c r="P988" s="416"/>
      <c r="Q988" s="416"/>
      <c r="R988" s="416"/>
      <c r="S988" s="416"/>
      <c r="T988" s="416"/>
      <c r="U988" s="416"/>
      <c r="V988" s="416"/>
      <c r="W988" s="416"/>
      <c r="X988" s="416"/>
      <c r="Y988" s="416"/>
      <c r="Z988" s="416"/>
      <c r="AA988" s="416"/>
      <c r="AB988" s="416"/>
    </row>
    <row r="989" spans="1:28" s="419" customFormat="1" x14ac:dyDescent="0.2">
      <c r="A989" s="500"/>
      <c r="J989" s="416"/>
      <c r="K989" s="416"/>
      <c r="L989" s="416"/>
      <c r="M989" s="416"/>
      <c r="N989" s="416"/>
      <c r="O989" s="416"/>
      <c r="P989" s="416"/>
      <c r="Q989" s="416"/>
      <c r="R989" s="416"/>
      <c r="S989" s="416"/>
      <c r="T989" s="416"/>
      <c r="U989" s="416"/>
      <c r="V989" s="416"/>
      <c r="W989" s="416"/>
      <c r="X989" s="416"/>
      <c r="Y989" s="416"/>
      <c r="Z989" s="416"/>
      <c r="AA989" s="416"/>
      <c r="AB989" s="416"/>
    </row>
    <row r="990" spans="1:28" s="419" customFormat="1" x14ac:dyDescent="0.2">
      <c r="A990" s="500"/>
      <c r="J990" s="416"/>
      <c r="K990" s="416"/>
      <c r="L990" s="416"/>
      <c r="M990" s="416"/>
      <c r="N990" s="416"/>
      <c r="O990" s="416"/>
      <c r="P990" s="416"/>
      <c r="Q990" s="416"/>
      <c r="R990" s="416"/>
      <c r="S990" s="416"/>
      <c r="T990" s="416"/>
      <c r="U990" s="416"/>
      <c r="V990" s="416"/>
      <c r="W990" s="416"/>
      <c r="X990" s="416"/>
      <c r="Y990" s="416"/>
      <c r="Z990" s="416"/>
      <c r="AA990" s="416"/>
      <c r="AB990" s="416"/>
    </row>
    <row r="991" spans="1:28" s="419" customFormat="1" x14ac:dyDescent="0.2">
      <c r="A991" s="500"/>
      <c r="J991" s="416"/>
      <c r="K991" s="416"/>
      <c r="L991" s="416"/>
      <c r="M991" s="416"/>
      <c r="N991" s="416"/>
      <c r="O991" s="416"/>
      <c r="P991" s="416"/>
      <c r="Q991" s="416"/>
      <c r="R991" s="416"/>
      <c r="S991" s="416"/>
      <c r="T991" s="416"/>
      <c r="U991" s="416"/>
      <c r="V991" s="416"/>
      <c r="W991" s="416"/>
      <c r="X991" s="416"/>
      <c r="Y991" s="416"/>
      <c r="Z991" s="416"/>
      <c r="AA991" s="416"/>
      <c r="AB991" s="416"/>
    </row>
    <row r="992" spans="1:28" s="419" customFormat="1" x14ac:dyDescent="0.2">
      <c r="A992" s="500"/>
      <c r="J992" s="416"/>
      <c r="K992" s="416"/>
      <c r="L992" s="416"/>
      <c r="M992" s="416"/>
      <c r="N992" s="416"/>
      <c r="O992" s="416"/>
      <c r="P992" s="416"/>
      <c r="Q992" s="416"/>
      <c r="R992" s="416"/>
      <c r="S992" s="416"/>
      <c r="T992" s="416"/>
      <c r="U992" s="416"/>
      <c r="V992" s="416"/>
      <c r="W992" s="416"/>
      <c r="X992" s="416"/>
      <c r="Y992" s="416"/>
      <c r="Z992" s="416"/>
      <c r="AA992" s="416"/>
      <c r="AB992" s="416"/>
    </row>
    <row r="993" spans="1:28" s="419" customFormat="1" x14ac:dyDescent="0.2">
      <c r="A993" s="500"/>
      <c r="J993" s="416"/>
      <c r="K993" s="416"/>
      <c r="L993" s="416"/>
      <c r="M993" s="416"/>
      <c r="N993" s="416"/>
      <c r="O993" s="416"/>
      <c r="P993" s="416"/>
      <c r="Q993" s="416"/>
      <c r="R993" s="416"/>
      <c r="S993" s="416"/>
      <c r="T993" s="416"/>
      <c r="U993" s="416"/>
      <c r="V993" s="416"/>
      <c r="W993" s="416"/>
      <c r="X993" s="416"/>
      <c r="Y993" s="416"/>
      <c r="Z993" s="416"/>
      <c r="AA993" s="416"/>
      <c r="AB993" s="416"/>
    </row>
    <row r="994" spans="1:28" s="419" customFormat="1" x14ac:dyDescent="0.2">
      <c r="A994" s="500"/>
      <c r="J994" s="416"/>
      <c r="K994" s="416"/>
      <c r="L994" s="416"/>
      <c r="M994" s="416"/>
      <c r="N994" s="416"/>
      <c r="O994" s="416"/>
      <c r="P994" s="416"/>
      <c r="Q994" s="416"/>
      <c r="R994" s="416"/>
      <c r="S994" s="416"/>
      <c r="T994" s="416"/>
      <c r="U994" s="416"/>
      <c r="V994" s="416"/>
      <c r="W994" s="416"/>
      <c r="X994" s="416"/>
      <c r="Y994" s="416"/>
      <c r="Z994" s="416"/>
      <c r="AA994" s="416"/>
      <c r="AB994" s="416"/>
    </row>
    <row r="995" spans="1:28" s="419" customFormat="1" x14ac:dyDescent="0.2">
      <c r="A995" s="500"/>
      <c r="J995" s="416"/>
      <c r="K995" s="416"/>
      <c r="L995" s="416"/>
      <c r="M995" s="416"/>
      <c r="N995" s="416"/>
      <c r="O995" s="416"/>
      <c r="P995" s="416"/>
      <c r="Q995" s="416"/>
      <c r="R995" s="416"/>
      <c r="S995" s="416"/>
      <c r="T995" s="416"/>
      <c r="U995" s="416"/>
      <c r="V995" s="416"/>
      <c r="W995" s="416"/>
      <c r="X995" s="416"/>
      <c r="Y995" s="416"/>
      <c r="Z995" s="416"/>
      <c r="AA995" s="416"/>
      <c r="AB995" s="416"/>
    </row>
    <row r="996" spans="1:28" s="419" customFormat="1" x14ac:dyDescent="0.2">
      <c r="A996" s="500"/>
      <c r="J996" s="416"/>
      <c r="K996" s="416"/>
      <c r="L996" s="416"/>
      <c r="M996" s="416"/>
      <c r="N996" s="416"/>
      <c r="O996" s="416"/>
      <c r="P996" s="416"/>
      <c r="Q996" s="416"/>
      <c r="R996" s="416"/>
      <c r="S996" s="416"/>
      <c r="T996" s="416"/>
      <c r="U996" s="416"/>
      <c r="V996" s="416"/>
      <c r="W996" s="416"/>
      <c r="X996" s="416"/>
      <c r="Y996" s="416"/>
      <c r="Z996" s="416"/>
      <c r="AA996" s="416"/>
      <c r="AB996" s="416"/>
    </row>
    <row r="997" spans="1:28" s="419" customFormat="1" x14ac:dyDescent="0.2">
      <c r="A997" s="500"/>
      <c r="J997" s="416"/>
      <c r="K997" s="416"/>
      <c r="L997" s="416"/>
      <c r="M997" s="416"/>
      <c r="N997" s="416"/>
      <c r="O997" s="416"/>
      <c r="P997" s="416"/>
      <c r="Q997" s="416"/>
      <c r="R997" s="416"/>
      <c r="S997" s="416"/>
      <c r="T997" s="416"/>
      <c r="U997" s="416"/>
      <c r="V997" s="416"/>
      <c r="W997" s="416"/>
      <c r="X997" s="416"/>
      <c r="Y997" s="416"/>
      <c r="Z997" s="416"/>
      <c r="AA997" s="416"/>
      <c r="AB997" s="416"/>
    </row>
    <row r="998" spans="1:28" s="419" customFormat="1" x14ac:dyDescent="0.2">
      <c r="A998" s="500"/>
      <c r="J998" s="416"/>
      <c r="K998" s="416"/>
      <c r="L998" s="416"/>
      <c r="M998" s="416"/>
      <c r="N998" s="416"/>
      <c r="O998" s="416"/>
      <c r="P998" s="416"/>
      <c r="Q998" s="416"/>
      <c r="R998" s="416"/>
      <c r="S998" s="416"/>
      <c r="T998" s="416"/>
      <c r="U998" s="416"/>
      <c r="V998" s="416"/>
      <c r="W998" s="416"/>
      <c r="X998" s="416"/>
      <c r="Y998" s="416"/>
      <c r="Z998" s="416"/>
      <c r="AA998" s="416"/>
      <c r="AB998" s="416"/>
    </row>
    <row r="999" spans="1:28" s="419" customFormat="1" x14ac:dyDescent="0.2">
      <c r="A999" s="500"/>
      <c r="J999" s="416"/>
      <c r="K999" s="416"/>
      <c r="L999" s="416"/>
      <c r="M999" s="416"/>
      <c r="N999" s="416"/>
      <c r="O999" s="416"/>
      <c r="P999" s="416"/>
      <c r="Q999" s="416"/>
      <c r="R999" s="416"/>
      <c r="S999" s="416"/>
      <c r="T999" s="416"/>
      <c r="U999" s="416"/>
      <c r="V999" s="416"/>
      <c r="W999" s="416"/>
      <c r="X999" s="416"/>
      <c r="Y999" s="416"/>
      <c r="Z999" s="416"/>
      <c r="AA999" s="416"/>
      <c r="AB999" s="416"/>
    </row>
    <row r="1000" spans="1:28" s="419" customFormat="1" x14ac:dyDescent="0.2">
      <c r="A1000" s="500"/>
      <c r="J1000" s="416"/>
      <c r="K1000" s="416"/>
      <c r="L1000" s="416"/>
      <c r="M1000" s="416"/>
      <c r="N1000" s="416"/>
      <c r="O1000" s="416"/>
      <c r="P1000" s="416"/>
      <c r="Q1000" s="416"/>
      <c r="R1000" s="416"/>
      <c r="S1000" s="416"/>
      <c r="T1000" s="416"/>
      <c r="U1000" s="416"/>
      <c r="V1000" s="416"/>
      <c r="W1000" s="416"/>
      <c r="X1000" s="416"/>
      <c r="Y1000" s="416"/>
      <c r="Z1000" s="416"/>
      <c r="AA1000" s="416"/>
      <c r="AB1000" s="416"/>
    </row>
    <row r="1001" spans="1:28" s="419" customFormat="1" x14ac:dyDescent="0.2">
      <c r="A1001" s="500"/>
      <c r="J1001" s="416"/>
      <c r="K1001" s="416"/>
      <c r="L1001" s="416"/>
      <c r="M1001" s="416"/>
      <c r="N1001" s="416"/>
      <c r="O1001" s="416"/>
      <c r="P1001" s="416"/>
      <c r="Q1001" s="416"/>
      <c r="R1001" s="416"/>
      <c r="S1001" s="416"/>
      <c r="T1001" s="416"/>
      <c r="U1001" s="416"/>
      <c r="V1001" s="416"/>
      <c r="W1001" s="416"/>
      <c r="X1001" s="416"/>
      <c r="Y1001" s="416"/>
      <c r="Z1001" s="416"/>
      <c r="AA1001" s="416"/>
      <c r="AB1001" s="416"/>
    </row>
    <row r="1002" spans="1:28" s="419" customFormat="1" x14ac:dyDescent="0.2">
      <c r="A1002" s="500"/>
      <c r="J1002" s="416"/>
      <c r="K1002" s="416"/>
      <c r="L1002" s="416"/>
      <c r="M1002" s="416"/>
      <c r="N1002" s="416"/>
      <c r="O1002" s="416"/>
      <c r="P1002" s="416"/>
      <c r="Q1002" s="416"/>
      <c r="R1002" s="416"/>
      <c r="S1002" s="416"/>
      <c r="T1002" s="416"/>
      <c r="U1002" s="416"/>
      <c r="V1002" s="416"/>
      <c r="W1002" s="416"/>
      <c r="X1002" s="416"/>
      <c r="Y1002" s="416"/>
      <c r="Z1002" s="416"/>
      <c r="AA1002" s="416"/>
      <c r="AB1002" s="416"/>
    </row>
    <row r="1003" spans="1:28" s="419" customFormat="1" x14ac:dyDescent="0.2">
      <c r="A1003" s="500"/>
      <c r="J1003" s="416"/>
      <c r="K1003" s="416"/>
      <c r="L1003" s="416"/>
      <c r="M1003" s="416"/>
      <c r="N1003" s="416"/>
      <c r="O1003" s="416"/>
      <c r="P1003" s="416"/>
      <c r="Q1003" s="416"/>
      <c r="R1003" s="416"/>
      <c r="S1003" s="416"/>
      <c r="T1003" s="416"/>
      <c r="U1003" s="416"/>
      <c r="V1003" s="416"/>
      <c r="W1003" s="416"/>
      <c r="X1003" s="416"/>
      <c r="Y1003" s="416"/>
      <c r="Z1003" s="416"/>
      <c r="AA1003" s="416"/>
      <c r="AB1003" s="416"/>
    </row>
    <row r="1004" spans="1:28" s="419" customFormat="1" x14ac:dyDescent="0.2">
      <c r="A1004" s="500"/>
      <c r="J1004" s="416"/>
      <c r="K1004" s="416"/>
      <c r="L1004" s="416"/>
      <c r="M1004" s="416"/>
      <c r="N1004" s="416"/>
      <c r="O1004" s="416"/>
      <c r="P1004" s="416"/>
      <c r="Q1004" s="416"/>
      <c r="R1004" s="416"/>
      <c r="S1004" s="416"/>
      <c r="T1004" s="416"/>
      <c r="U1004" s="416"/>
      <c r="V1004" s="416"/>
      <c r="W1004" s="416"/>
      <c r="X1004" s="416"/>
      <c r="Y1004" s="416"/>
      <c r="Z1004" s="416"/>
      <c r="AA1004" s="416"/>
      <c r="AB1004" s="416"/>
    </row>
    <row r="1005" spans="1:28" s="419" customFormat="1" x14ac:dyDescent="0.2">
      <c r="A1005" s="500"/>
      <c r="J1005" s="416"/>
      <c r="K1005" s="416"/>
      <c r="L1005" s="416"/>
      <c r="M1005" s="416"/>
      <c r="N1005" s="416"/>
      <c r="O1005" s="416"/>
      <c r="P1005" s="416"/>
      <c r="Q1005" s="416"/>
      <c r="R1005" s="416"/>
      <c r="S1005" s="416"/>
      <c r="T1005" s="416"/>
      <c r="U1005" s="416"/>
      <c r="V1005" s="416"/>
      <c r="W1005" s="416"/>
      <c r="X1005" s="416"/>
      <c r="Y1005" s="416"/>
      <c r="Z1005" s="416"/>
      <c r="AA1005" s="416"/>
      <c r="AB1005" s="416"/>
    </row>
    <row r="1006" spans="1:28" s="419" customFormat="1" x14ac:dyDescent="0.2">
      <c r="A1006" s="500"/>
      <c r="J1006" s="416"/>
      <c r="K1006" s="416"/>
      <c r="L1006" s="416"/>
      <c r="M1006" s="416"/>
      <c r="N1006" s="416"/>
      <c r="O1006" s="416"/>
      <c r="P1006" s="416"/>
      <c r="Q1006" s="416"/>
      <c r="R1006" s="416"/>
      <c r="S1006" s="416"/>
      <c r="T1006" s="416"/>
      <c r="U1006" s="416"/>
      <c r="V1006" s="416"/>
      <c r="W1006" s="416"/>
      <c r="X1006" s="416"/>
      <c r="Y1006" s="416"/>
      <c r="Z1006" s="416"/>
      <c r="AA1006" s="416"/>
      <c r="AB1006" s="416"/>
    </row>
    <row r="1007" spans="1:28" s="419" customFormat="1" x14ac:dyDescent="0.2">
      <c r="A1007" s="500"/>
      <c r="J1007" s="416"/>
      <c r="K1007" s="416"/>
      <c r="L1007" s="416"/>
      <c r="M1007" s="416"/>
      <c r="N1007" s="416"/>
      <c r="O1007" s="416"/>
      <c r="P1007" s="416"/>
      <c r="Q1007" s="416"/>
      <c r="R1007" s="416"/>
      <c r="S1007" s="416"/>
      <c r="T1007" s="416"/>
      <c r="U1007" s="416"/>
      <c r="V1007" s="416"/>
      <c r="W1007" s="416"/>
      <c r="X1007" s="416"/>
      <c r="Y1007" s="416"/>
      <c r="Z1007" s="416"/>
      <c r="AA1007" s="416"/>
      <c r="AB1007" s="416"/>
    </row>
    <row r="1008" spans="1:28" s="419" customFormat="1" x14ac:dyDescent="0.2">
      <c r="A1008" s="500"/>
      <c r="J1008" s="416"/>
      <c r="K1008" s="416"/>
      <c r="L1008" s="416"/>
      <c r="M1008" s="416"/>
      <c r="N1008" s="416"/>
      <c r="O1008" s="416"/>
      <c r="P1008" s="416"/>
      <c r="Q1008" s="416"/>
      <c r="R1008" s="416"/>
      <c r="S1008" s="416"/>
      <c r="T1008" s="416"/>
      <c r="U1008" s="416"/>
      <c r="V1008" s="416"/>
      <c r="W1008" s="416"/>
      <c r="X1008" s="416"/>
      <c r="Y1008" s="416"/>
      <c r="Z1008" s="416"/>
      <c r="AA1008" s="416"/>
      <c r="AB1008" s="416"/>
    </row>
    <row r="1009" spans="1:28" s="419" customFormat="1" x14ac:dyDescent="0.2">
      <c r="A1009" s="500"/>
      <c r="J1009" s="416"/>
      <c r="K1009" s="416"/>
      <c r="L1009" s="416"/>
      <c r="M1009" s="416"/>
      <c r="N1009" s="416"/>
      <c r="O1009" s="416"/>
      <c r="P1009" s="416"/>
      <c r="Q1009" s="416"/>
      <c r="R1009" s="416"/>
      <c r="S1009" s="416"/>
      <c r="T1009" s="416"/>
      <c r="U1009" s="416"/>
      <c r="V1009" s="416"/>
      <c r="W1009" s="416"/>
      <c r="X1009" s="416"/>
      <c r="Y1009" s="416"/>
      <c r="Z1009" s="416"/>
      <c r="AA1009" s="416"/>
      <c r="AB1009" s="416"/>
    </row>
    <row r="1010" spans="1:28" s="419" customFormat="1" x14ac:dyDescent="0.2">
      <c r="A1010" s="500"/>
      <c r="J1010" s="416"/>
      <c r="K1010" s="416"/>
      <c r="L1010" s="416"/>
      <c r="M1010" s="416"/>
      <c r="N1010" s="416"/>
      <c r="O1010" s="416"/>
      <c r="P1010" s="416"/>
      <c r="Q1010" s="416"/>
      <c r="R1010" s="416"/>
      <c r="S1010" s="416"/>
      <c r="T1010" s="416"/>
      <c r="U1010" s="416"/>
      <c r="V1010" s="416"/>
      <c r="W1010" s="416"/>
      <c r="X1010" s="416"/>
      <c r="Y1010" s="416"/>
      <c r="Z1010" s="416"/>
      <c r="AA1010" s="416"/>
      <c r="AB1010" s="416"/>
    </row>
    <row r="1011" spans="1:28" s="419" customFormat="1" x14ac:dyDescent="0.2">
      <c r="A1011" s="500"/>
      <c r="J1011" s="416"/>
      <c r="K1011" s="416"/>
      <c r="L1011" s="416"/>
      <c r="M1011" s="416"/>
      <c r="N1011" s="416"/>
      <c r="O1011" s="416"/>
      <c r="P1011" s="416"/>
      <c r="Q1011" s="416"/>
      <c r="R1011" s="416"/>
      <c r="S1011" s="416"/>
      <c r="T1011" s="416"/>
      <c r="U1011" s="416"/>
      <c r="V1011" s="416"/>
      <c r="W1011" s="416"/>
      <c r="X1011" s="416"/>
      <c r="Y1011" s="416"/>
      <c r="Z1011" s="416"/>
      <c r="AA1011" s="416"/>
      <c r="AB1011" s="416"/>
    </row>
    <row r="1012" spans="1:28" s="419" customFormat="1" x14ac:dyDescent="0.2">
      <c r="A1012" s="500"/>
      <c r="J1012" s="416"/>
      <c r="K1012" s="416"/>
      <c r="L1012" s="416"/>
      <c r="M1012" s="416"/>
      <c r="N1012" s="416"/>
      <c r="O1012" s="416"/>
      <c r="P1012" s="416"/>
      <c r="Q1012" s="416"/>
      <c r="R1012" s="416"/>
      <c r="S1012" s="416"/>
      <c r="T1012" s="416"/>
      <c r="U1012" s="416"/>
      <c r="V1012" s="416"/>
      <c r="W1012" s="416"/>
      <c r="X1012" s="416"/>
      <c r="Y1012" s="416"/>
      <c r="Z1012" s="416"/>
      <c r="AA1012" s="416"/>
      <c r="AB1012" s="416"/>
    </row>
    <row r="1013" spans="1:28" s="419" customFormat="1" x14ac:dyDescent="0.2">
      <c r="A1013" s="500"/>
      <c r="J1013" s="416"/>
      <c r="K1013" s="416"/>
      <c r="L1013" s="416"/>
      <c r="M1013" s="416"/>
      <c r="N1013" s="416"/>
      <c r="O1013" s="416"/>
      <c r="P1013" s="416"/>
      <c r="Q1013" s="416"/>
      <c r="R1013" s="416"/>
      <c r="S1013" s="416"/>
      <c r="T1013" s="416"/>
      <c r="U1013" s="416"/>
      <c r="V1013" s="416"/>
      <c r="W1013" s="416"/>
      <c r="X1013" s="416"/>
      <c r="Y1013" s="416"/>
      <c r="Z1013" s="416"/>
      <c r="AA1013" s="416"/>
      <c r="AB1013" s="416"/>
    </row>
    <row r="1014" spans="1:28" s="419" customFormat="1" x14ac:dyDescent="0.2">
      <c r="A1014" s="500"/>
      <c r="J1014" s="416"/>
      <c r="K1014" s="416"/>
      <c r="L1014" s="416"/>
      <c r="M1014" s="416"/>
      <c r="N1014" s="416"/>
      <c r="O1014" s="416"/>
      <c r="P1014" s="416"/>
      <c r="Q1014" s="416"/>
      <c r="R1014" s="416"/>
      <c r="S1014" s="416"/>
      <c r="T1014" s="416"/>
      <c r="U1014" s="416"/>
      <c r="V1014" s="416"/>
      <c r="W1014" s="416"/>
      <c r="X1014" s="416"/>
      <c r="Y1014" s="416"/>
      <c r="Z1014" s="416"/>
      <c r="AA1014" s="416"/>
      <c r="AB1014" s="416"/>
    </row>
    <row r="1015" spans="1:28" s="419" customFormat="1" x14ac:dyDescent="0.2">
      <c r="A1015" s="500"/>
      <c r="J1015" s="416"/>
      <c r="K1015" s="416"/>
      <c r="L1015" s="416"/>
      <c r="M1015" s="416"/>
      <c r="N1015" s="416"/>
      <c r="O1015" s="416"/>
      <c r="P1015" s="416"/>
      <c r="Q1015" s="416"/>
      <c r="R1015" s="416"/>
      <c r="S1015" s="416"/>
      <c r="T1015" s="416"/>
      <c r="U1015" s="416"/>
      <c r="V1015" s="416"/>
      <c r="W1015" s="416"/>
      <c r="X1015" s="416"/>
      <c r="Y1015" s="416"/>
      <c r="Z1015" s="416"/>
      <c r="AA1015" s="416"/>
      <c r="AB1015" s="416"/>
    </row>
    <row r="1016" spans="1:28" s="419" customFormat="1" x14ac:dyDescent="0.2">
      <c r="A1016" s="500"/>
      <c r="J1016" s="416"/>
      <c r="K1016" s="416"/>
      <c r="L1016" s="416"/>
      <c r="M1016" s="416"/>
      <c r="N1016" s="416"/>
      <c r="O1016" s="416"/>
      <c r="P1016" s="416"/>
      <c r="Q1016" s="416"/>
      <c r="R1016" s="416"/>
      <c r="S1016" s="416"/>
      <c r="T1016" s="416"/>
      <c r="U1016" s="416"/>
      <c r="V1016" s="416"/>
      <c r="W1016" s="416"/>
      <c r="X1016" s="416"/>
      <c r="Y1016" s="416"/>
      <c r="Z1016" s="416"/>
      <c r="AA1016" s="416"/>
      <c r="AB1016" s="416"/>
    </row>
    <row r="1017" spans="1:28" s="419" customFormat="1" x14ac:dyDescent="0.2">
      <c r="A1017" s="500"/>
      <c r="J1017" s="416"/>
      <c r="K1017" s="416"/>
      <c r="L1017" s="416"/>
      <c r="M1017" s="416"/>
      <c r="N1017" s="416"/>
      <c r="O1017" s="416"/>
      <c r="P1017" s="416"/>
      <c r="Q1017" s="416"/>
      <c r="R1017" s="416"/>
      <c r="S1017" s="416"/>
      <c r="T1017" s="416"/>
      <c r="U1017" s="416"/>
      <c r="V1017" s="416"/>
      <c r="W1017" s="416"/>
      <c r="X1017" s="416"/>
      <c r="Y1017" s="416"/>
      <c r="Z1017" s="416"/>
      <c r="AA1017" s="416"/>
      <c r="AB1017" s="416"/>
    </row>
    <row r="1018" spans="1:28" s="419" customFormat="1" x14ac:dyDescent="0.2">
      <c r="A1018" s="500"/>
      <c r="J1018" s="416"/>
      <c r="K1018" s="416"/>
      <c r="L1018" s="416"/>
      <c r="M1018" s="416"/>
      <c r="N1018" s="416"/>
      <c r="O1018" s="416"/>
      <c r="P1018" s="416"/>
      <c r="Q1018" s="416"/>
      <c r="R1018" s="416"/>
      <c r="S1018" s="416"/>
      <c r="T1018" s="416"/>
      <c r="U1018" s="416"/>
      <c r="V1018" s="416"/>
      <c r="W1018" s="416"/>
      <c r="X1018" s="416"/>
      <c r="Y1018" s="416"/>
      <c r="Z1018" s="416"/>
      <c r="AA1018" s="416"/>
      <c r="AB1018" s="416"/>
    </row>
    <row r="1019" spans="1:28" s="419" customFormat="1" x14ac:dyDescent="0.2">
      <c r="A1019" s="500"/>
      <c r="J1019" s="416"/>
      <c r="K1019" s="416"/>
      <c r="L1019" s="416"/>
      <c r="M1019" s="416"/>
      <c r="N1019" s="416"/>
      <c r="O1019" s="416"/>
      <c r="P1019" s="416"/>
      <c r="Q1019" s="416"/>
      <c r="R1019" s="416"/>
      <c r="S1019" s="416"/>
      <c r="T1019" s="416"/>
      <c r="U1019" s="416"/>
      <c r="V1019" s="416"/>
      <c r="W1019" s="416"/>
      <c r="X1019" s="416"/>
      <c r="Y1019" s="416"/>
      <c r="Z1019" s="416"/>
      <c r="AA1019" s="416"/>
      <c r="AB1019" s="416"/>
    </row>
    <row r="1020" spans="1:28" s="419" customFormat="1" x14ac:dyDescent="0.2">
      <c r="A1020" s="500"/>
      <c r="J1020" s="416"/>
      <c r="K1020" s="416"/>
      <c r="L1020" s="416"/>
      <c r="M1020" s="416"/>
      <c r="N1020" s="416"/>
      <c r="O1020" s="416"/>
      <c r="P1020" s="416"/>
      <c r="Q1020" s="416"/>
      <c r="R1020" s="416"/>
      <c r="S1020" s="416"/>
      <c r="T1020" s="416"/>
      <c r="U1020" s="416"/>
      <c r="V1020" s="416"/>
      <c r="W1020" s="416"/>
      <c r="X1020" s="416"/>
      <c r="Y1020" s="416"/>
      <c r="Z1020" s="416"/>
      <c r="AA1020" s="416"/>
      <c r="AB1020" s="416"/>
    </row>
    <row r="1021" spans="1:28" s="419" customFormat="1" x14ac:dyDescent="0.2">
      <c r="A1021" s="500"/>
      <c r="J1021" s="416"/>
      <c r="K1021" s="416"/>
      <c r="L1021" s="416"/>
      <c r="M1021" s="416"/>
      <c r="N1021" s="416"/>
      <c r="O1021" s="416"/>
      <c r="P1021" s="416"/>
      <c r="Q1021" s="416"/>
      <c r="R1021" s="416"/>
      <c r="S1021" s="416"/>
      <c r="T1021" s="416"/>
      <c r="U1021" s="416"/>
      <c r="V1021" s="416"/>
      <c r="W1021" s="416"/>
      <c r="X1021" s="416"/>
      <c r="Y1021" s="416"/>
      <c r="Z1021" s="416"/>
      <c r="AA1021" s="416"/>
      <c r="AB1021" s="416"/>
    </row>
    <row r="1022" spans="1:28" s="419" customFormat="1" x14ac:dyDescent="0.2">
      <c r="A1022" s="500"/>
      <c r="J1022" s="416"/>
      <c r="K1022" s="416"/>
      <c r="L1022" s="416"/>
      <c r="M1022" s="416"/>
      <c r="N1022" s="416"/>
      <c r="O1022" s="416"/>
      <c r="P1022" s="416"/>
      <c r="Q1022" s="416"/>
      <c r="R1022" s="416"/>
      <c r="S1022" s="416"/>
      <c r="T1022" s="416"/>
      <c r="U1022" s="416"/>
      <c r="V1022" s="416"/>
      <c r="W1022" s="416"/>
      <c r="X1022" s="416"/>
      <c r="Y1022" s="416"/>
      <c r="Z1022" s="416"/>
      <c r="AA1022" s="416"/>
      <c r="AB1022" s="416"/>
    </row>
    <row r="1023" spans="1:28" s="419" customFormat="1" x14ac:dyDescent="0.2">
      <c r="A1023" s="500"/>
      <c r="J1023" s="416"/>
      <c r="K1023" s="416"/>
      <c r="L1023" s="416"/>
      <c r="M1023" s="416"/>
      <c r="N1023" s="416"/>
      <c r="O1023" s="416"/>
      <c r="P1023" s="416"/>
      <c r="Q1023" s="416"/>
      <c r="R1023" s="416"/>
      <c r="S1023" s="416"/>
      <c r="T1023" s="416"/>
      <c r="U1023" s="416"/>
      <c r="V1023" s="416"/>
      <c r="W1023" s="416"/>
      <c r="X1023" s="416"/>
      <c r="Y1023" s="416"/>
      <c r="Z1023" s="416"/>
      <c r="AA1023" s="416"/>
      <c r="AB1023" s="416"/>
    </row>
    <row r="1024" spans="1:28" s="419" customFormat="1" x14ac:dyDescent="0.2">
      <c r="A1024" s="500"/>
      <c r="J1024" s="416"/>
      <c r="K1024" s="416"/>
      <c r="L1024" s="416"/>
      <c r="M1024" s="416"/>
      <c r="N1024" s="416"/>
      <c r="O1024" s="416"/>
      <c r="P1024" s="416"/>
      <c r="Q1024" s="416"/>
      <c r="R1024" s="416"/>
      <c r="S1024" s="416"/>
      <c r="T1024" s="416"/>
      <c r="U1024" s="416"/>
      <c r="V1024" s="416"/>
      <c r="W1024" s="416"/>
      <c r="X1024" s="416"/>
      <c r="Y1024" s="416"/>
      <c r="Z1024" s="416"/>
      <c r="AA1024" s="416"/>
      <c r="AB1024" s="416"/>
    </row>
    <row r="1025" spans="1:28" s="419" customFormat="1" x14ac:dyDescent="0.2">
      <c r="A1025" s="500"/>
      <c r="J1025" s="416"/>
      <c r="K1025" s="416"/>
      <c r="L1025" s="416"/>
      <c r="M1025" s="416"/>
      <c r="N1025" s="416"/>
      <c r="O1025" s="416"/>
      <c r="P1025" s="416"/>
      <c r="Q1025" s="416"/>
      <c r="R1025" s="416"/>
      <c r="S1025" s="416"/>
      <c r="T1025" s="416"/>
      <c r="U1025" s="416"/>
      <c r="V1025" s="416"/>
      <c r="W1025" s="416"/>
      <c r="X1025" s="416"/>
      <c r="Y1025" s="416"/>
      <c r="Z1025" s="416"/>
      <c r="AA1025" s="416"/>
      <c r="AB1025" s="416"/>
    </row>
    <row r="1026" spans="1:28" s="419" customFormat="1" x14ac:dyDescent="0.2">
      <c r="A1026" s="500"/>
      <c r="J1026" s="416"/>
      <c r="K1026" s="416"/>
      <c r="L1026" s="416"/>
      <c r="M1026" s="416"/>
      <c r="N1026" s="416"/>
      <c r="O1026" s="416"/>
      <c r="P1026" s="416"/>
      <c r="Q1026" s="416"/>
      <c r="R1026" s="416"/>
      <c r="S1026" s="416"/>
      <c r="T1026" s="416"/>
      <c r="U1026" s="416"/>
      <c r="V1026" s="416"/>
      <c r="W1026" s="416"/>
      <c r="X1026" s="416"/>
      <c r="Y1026" s="416"/>
      <c r="Z1026" s="416"/>
      <c r="AA1026" s="416"/>
      <c r="AB1026" s="416"/>
    </row>
    <row r="1027" spans="1:28" s="419" customFormat="1" x14ac:dyDescent="0.2">
      <c r="A1027" s="500"/>
      <c r="J1027" s="416"/>
      <c r="K1027" s="416"/>
      <c r="L1027" s="416"/>
      <c r="M1027" s="416"/>
      <c r="N1027" s="416"/>
      <c r="O1027" s="416"/>
      <c r="P1027" s="416"/>
      <c r="Q1027" s="416"/>
      <c r="R1027" s="416"/>
      <c r="S1027" s="416"/>
      <c r="T1027" s="416"/>
      <c r="U1027" s="416"/>
      <c r="V1027" s="416"/>
      <c r="W1027" s="416"/>
      <c r="X1027" s="416"/>
      <c r="Y1027" s="416"/>
      <c r="Z1027" s="416"/>
      <c r="AA1027" s="416"/>
      <c r="AB1027" s="416"/>
    </row>
    <row r="1028" spans="1:28" s="419" customFormat="1" x14ac:dyDescent="0.2">
      <c r="A1028" s="500"/>
      <c r="J1028" s="416"/>
      <c r="K1028" s="416"/>
      <c r="L1028" s="416"/>
      <c r="M1028" s="416"/>
      <c r="N1028" s="416"/>
      <c r="O1028" s="416"/>
      <c r="P1028" s="416"/>
      <c r="Q1028" s="416"/>
      <c r="R1028" s="416"/>
      <c r="S1028" s="416"/>
      <c r="T1028" s="416"/>
      <c r="U1028" s="416"/>
      <c r="V1028" s="416"/>
      <c r="W1028" s="416"/>
      <c r="X1028" s="416"/>
      <c r="Y1028" s="416"/>
      <c r="Z1028" s="416"/>
      <c r="AA1028" s="416"/>
      <c r="AB1028" s="416"/>
    </row>
    <row r="1029" spans="1:28" s="419" customFormat="1" x14ac:dyDescent="0.2">
      <c r="A1029" s="500"/>
      <c r="J1029" s="416"/>
      <c r="K1029" s="416"/>
      <c r="L1029" s="416"/>
      <c r="M1029" s="416"/>
      <c r="N1029" s="416"/>
      <c r="O1029" s="416"/>
      <c r="P1029" s="416"/>
      <c r="Q1029" s="416"/>
      <c r="R1029" s="416"/>
      <c r="S1029" s="416"/>
      <c r="T1029" s="416"/>
      <c r="U1029" s="416"/>
      <c r="V1029" s="416"/>
      <c r="W1029" s="416"/>
      <c r="X1029" s="416"/>
      <c r="Y1029" s="416"/>
      <c r="Z1029" s="416"/>
      <c r="AA1029" s="416"/>
      <c r="AB1029" s="416"/>
    </row>
    <row r="1030" spans="1:28" s="419" customFormat="1" x14ac:dyDescent="0.2">
      <c r="A1030" s="500"/>
      <c r="J1030" s="416"/>
      <c r="K1030" s="416"/>
      <c r="L1030" s="416"/>
      <c r="M1030" s="416"/>
      <c r="N1030" s="416"/>
      <c r="O1030" s="416"/>
      <c r="P1030" s="416"/>
      <c r="Q1030" s="416"/>
      <c r="R1030" s="416"/>
      <c r="S1030" s="416"/>
      <c r="T1030" s="416"/>
      <c r="U1030" s="416"/>
      <c r="V1030" s="416"/>
      <c r="W1030" s="416"/>
      <c r="X1030" s="416"/>
      <c r="Y1030" s="416"/>
      <c r="Z1030" s="416"/>
      <c r="AA1030" s="416"/>
      <c r="AB1030" s="416"/>
    </row>
    <row r="1031" spans="1:28" s="419" customFormat="1" x14ac:dyDescent="0.2">
      <c r="A1031" s="500"/>
      <c r="J1031" s="416"/>
      <c r="K1031" s="416"/>
      <c r="L1031" s="416"/>
      <c r="M1031" s="416"/>
      <c r="N1031" s="416"/>
      <c r="O1031" s="416"/>
      <c r="P1031" s="416"/>
      <c r="Q1031" s="416"/>
      <c r="R1031" s="416"/>
      <c r="S1031" s="416"/>
      <c r="T1031" s="416"/>
      <c r="U1031" s="416"/>
      <c r="V1031" s="416"/>
      <c r="W1031" s="416"/>
      <c r="X1031" s="416"/>
      <c r="Y1031" s="416"/>
      <c r="Z1031" s="416"/>
      <c r="AA1031" s="416"/>
      <c r="AB1031" s="416"/>
    </row>
    <row r="1032" spans="1:28" s="419" customFormat="1" x14ac:dyDescent="0.2">
      <c r="A1032" s="500"/>
      <c r="J1032" s="416"/>
      <c r="K1032" s="416"/>
      <c r="L1032" s="416"/>
      <c r="M1032" s="416"/>
      <c r="N1032" s="416"/>
      <c r="O1032" s="416"/>
      <c r="P1032" s="416"/>
      <c r="Q1032" s="416"/>
      <c r="R1032" s="416"/>
      <c r="S1032" s="416"/>
      <c r="T1032" s="416"/>
      <c r="U1032" s="416"/>
      <c r="V1032" s="416"/>
      <c r="W1032" s="416"/>
      <c r="X1032" s="416"/>
      <c r="Y1032" s="416"/>
      <c r="Z1032" s="416"/>
      <c r="AA1032" s="416"/>
      <c r="AB1032" s="416"/>
    </row>
    <row r="1033" spans="1:28" s="419" customFormat="1" x14ac:dyDescent="0.2">
      <c r="A1033" s="500"/>
      <c r="J1033" s="416"/>
      <c r="K1033" s="416"/>
      <c r="L1033" s="416"/>
      <c r="M1033" s="416"/>
      <c r="N1033" s="416"/>
      <c r="O1033" s="416"/>
      <c r="P1033" s="416"/>
      <c r="Q1033" s="416"/>
      <c r="R1033" s="416"/>
      <c r="S1033" s="416"/>
      <c r="T1033" s="416"/>
      <c r="U1033" s="416"/>
      <c r="V1033" s="416"/>
      <c r="W1033" s="416"/>
      <c r="X1033" s="416"/>
      <c r="Y1033" s="416"/>
      <c r="Z1033" s="416"/>
      <c r="AA1033" s="416"/>
      <c r="AB1033" s="416"/>
    </row>
    <row r="1034" spans="1:28" s="419" customFormat="1" x14ac:dyDescent="0.2">
      <c r="A1034" s="500"/>
      <c r="J1034" s="416"/>
      <c r="K1034" s="416"/>
      <c r="L1034" s="416"/>
      <c r="M1034" s="416"/>
      <c r="N1034" s="416"/>
      <c r="O1034" s="416"/>
      <c r="P1034" s="416"/>
      <c r="Q1034" s="416"/>
      <c r="R1034" s="416"/>
      <c r="S1034" s="416"/>
      <c r="T1034" s="416"/>
      <c r="U1034" s="416"/>
      <c r="V1034" s="416"/>
      <c r="W1034" s="416"/>
      <c r="X1034" s="416"/>
      <c r="Y1034" s="416"/>
      <c r="Z1034" s="416"/>
      <c r="AA1034" s="416"/>
      <c r="AB1034" s="416"/>
    </row>
    <row r="1035" spans="1:28" s="419" customFormat="1" x14ac:dyDescent="0.2">
      <c r="A1035" s="500"/>
      <c r="J1035" s="416"/>
      <c r="K1035" s="416"/>
      <c r="L1035" s="416"/>
      <c r="M1035" s="416"/>
      <c r="N1035" s="416"/>
      <c r="O1035" s="416"/>
      <c r="P1035" s="416"/>
      <c r="Q1035" s="416"/>
      <c r="R1035" s="416"/>
      <c r="S1035" s="416"/>
      <c r="T1035" s="416"/>
      <c r="U1035" s="416"/>
      <c r="V1035" s="416"/>
      <c r="W1035" s="416"/>
      <c r="X1035" s="416"/>
      <c r="Y1035" s="416"/>
      <c r="Z1035" s="416"/>
      <c r="AA1035" s="416"/>
      <c r="AB1035" s="416"/>
    </row>
    <row r="1036" spans="1:28" s="419" customFormat="1" x14ac:dyDescent="0.2">
      <c r="A1036" s="500"/>
      <c r="J1036" s="416"/>
      <c r="K1036" s="416"/>
      <c r="L1036" s="416"/>
      <c r="M1036" s="416"/>
      <c r="N1036" s="416"/>
      <c r="O1036" s="416"/>
      <c r="P1036" s="416"/>
      <c r="Q1036" s="416"/>
      <c r="R1036" s="416"/>
      <c r="S1036" s="416"/>
      <c r="T1036" s="416"/>
      <c r="U1036" s="416"/>
      <c r="V1036" s="416"/>
      <c r="W1036" s="416"/>
      <c r="X1036" s="416"/>
      <c r="Y1036" s="416"/>
      <c r="Z1036" s="416"/>
      <c r="AA1036" s="416"/>
      <c r="AB1036" s="416"/>
    </row>
    <row r="1037" spans="1:28" s="419" customFormat="1" x14ac:dyDescent="0.2">
      <c r="A1037" s="500"/>
      <c r="J1037" s="416"/>
      <c r="K1037" s="416"/>
      <c r="L1037" s="416"/>
      <c r="M1037" s="416"/>
      <c r="N1037" s="416"/>
      <c r="O1037" s="416"/>
      <c r="P1037" s="416"/>
      <c r="Q1037" s="416"/>
      <c r="R1037" s="416"/>
      <c r="S1037" s="416"/>
      <c r="T1037" s="416"/>
      <c r="U1037" s="416"/>
      <c r="V1037" s="416"/>
      <c r="W1037" s="416"/>
      <c r="X1037" s="416"/>
      <c r="Y1037" s="416"/>
      <c r="Z1037" s="416"/>
      <c r="AA1037" s="416"/>
      <c r="AB1037" s="416"/>
    </row>
    <row r="1038" spans="1:28" s="419" customFormat="1" x14ac:dyDescent="0.2">
      <c r="A1038" s="500"/>
      <c r="J1038" s="416"/>
      <c r="K1038" s="416"/>
      <c r="L1038" s="416"/>
      <c r="M1038" s="416"/>
      <c r="N1038" s="416"/>
      <c r="O1038" s="416"/>
      <c r="P1038" s="416"/>
      <c r="Q1038" s="416"/>
      <c r="R1038" s="416"/>
      <c r="S1038" s="416"/>
      <c r="T1038" s="416"/>
      <c r="U1038" s="416"/>
      <c r="V1038" s="416"/>
      <c r="W1038" s="416"/>
      <c r="X1038" s="416"/>
      <c r="Y1038" s="416"/>
      <c r="Z1038" s="416"/>
      <c r="AA1038" s="416"/>
      <c r="AB1038" s="416"/>
    </row>
    <row r="1039" spans="1:28" s="419" customFormat="1" x14ac:dyDescent="0.2">
      <c r="A1039" s="500"/>
      <c r="J1039" s="416"/>
      <c r="K1039" s="416"/>
      <c r="L1039" s="416"/>
      <c r="M1039" s="416"/>
      <c r="N1039" s="416"/>
      <c r="O1039" s="416"/>
      <c r="P1039" s="416"/>
      <c r="Q1039" s="416"/>
      <c r="R1039" s="416"/>
      <c r="S1039" s="416"/>
      <c r="T1039" s="416"/>
      <c r="U1039" s="416"/>
      <c r="V1039" s="416"/>
      <c r="W1039" s="416"/>
      <c r="X1039" s="416"/>
      <c r="Y1039" s="416"/>
      <c r="Z1039" s="416"/>
      <c r="AA1039" s="416"/>
      <c r="AB1039" s="416"/>
    </row>
    <row r="1040" spans="1:28" s="419" customFormat="1" x14ac:dyDescent="0.2">
      <c r="A1040" s="500"/>
      <c r="J1040" s="416"/>
      <c r="K1040" s="416"/>
      <c r="L1040" s="416"/>
      <c r="M1040" s="416"/>
      <c r="N1040" s="416"/>
      <c r="O1040" s="416"/>
      <c r="P1040" s="416"/>
      <c r="Q1040" s="416"/>
      <c r="R1040" s="416"/>
      <c r="S1040" s="416"/>
      <c r="T1040" s="416"/>
      <c r="U1040" s="416"/>
      <c r="V1040" s="416"/>
      <c r="W1040" s="416"/>
      <c r="X1040" s="416"/>
      <c r="Y1040" s="416"/>
      <c r="Z1040" s="416"/>
      <c r="AA1040" s="416"/>
      <c r="AB1040" s="416"/>
    </row>
    <row r="1041" spans="1:28" s="419" customFormat="1" x14ac:dyDescent="0.2">
      <c r="A1041" s="500"/>
      <c r="J1041" s="416"/>
      <c r="K1041" s="416"/>
      <c r="L1041" s="416"/>
      <c r="M1041" s="416"/>
      <c r="N1041" s="416"/>
      <c r="O1041" s="416"/>
      <c r="P1041" s="416"/>
      <c r="Q1041" s="416"/>
      <c r="R1041" s="416"/>
      <c r="S1041" s="416"/>
      <c r="T1041" s="416"/>
      <c r="U1041" s="416"/>
      <c r="V1041" s="416"/>
      <c r="W1041" s="416"/>
      <c r="X1041" s="416"/>
      <c r="Y1041" s="416"/>
      <c r="Z1041" s="416"/>
      <c r="AA1041" s="416"/>
      <c r="AB1041" s="416"/>
    </row>
    <row r="1042" spans="1:28" s="419" customFormat="1" x14ac:dyDescent="0.2">
      <c r="A1042" s="500"/>
      <c r="J1042" s="416"/>
      <c r="K1042" s="416"/>
      <c r="L1042" s="416"/>
      <c r="M1042" s="416"/>
      <c r="N1042" s="416"/>
      <c r="O1042" s="416"/>
      <c r="P1042" s="416"/>
      <c r="Q1042" s="416"/>
      <c r="R1042" s="416"/>
      <c r="S1042" s="416"/>
      <c r="T1042" s="416"/>
      <c r="U1042" s="416"/>
      <c r="V1042" s="416"/>
      <c r="W1042" s="416"/>
      <c r="X1042" s="416"/>
      <c r="Y1042" s="416"/>
      <c r="Z1042" s="416"/>
      <c r="AA1042" s="416"/>
      <c r="AB1042" s="416"/>
    </row>
    <row r="1043" spans="1:28" s="419" customFormat="1" x14ac:dyDescent="0.2">
      <c r="A1043" s="500"/>
      <c r="J1043" s="416"/>
      <c r="K1043" s="416"/>
      <c r="L1043" s="416"/>
      <c r="M1043" s="416"/>
      <c r="N1043" s="416"/>
      <c r="O1043" s="416"/>
      <c r="P1043" s="416"/>
      <c r="Q1043" s="416"/>
      <c r="R1043" s="416"/>
      <c r="S1043" s="416"/>
      <c r="T1043" s="416"/>
      <c r="U1043" s="416"/>
      <c r="V1043" s="416"/>
      <c r="W1043" s="416"/>
      <c r="X1043" s="416"/>
      <c r="Y1043" s="416"/>
      <c r="Z1043" s="416"/>
      <c r="AA1043" s="416"/>
      <c r="AB1043" s="416"/>
    </row>
    <row r="1044" spans="1:28" s="419" customFormat="1" x14ac:dyDescent="0.2">
      <c r="A1044" s="500"/>
      <c r="J1044" s="416"/>
      <c r="K1044" s="416"/>
      <c r="L1044" s="416"/>
      <c r="M1044" s="416"/>
      <c r="N1044" s="416"/>
      <c r="O1044" s="416"/>
      <c r="P1044" s="416"/>
      <c r="Q1044" s="416"/>
      <c r="R1044" s="416"/>
      <c r="S1044" s="416"/>
      <c r="T1044" s="416"/>
      <c r="U1044" s="416"/>
      <c r="V1044" s="416"/>
      <c r="W1044" s="416"/>
      <c r="X1044" s="416"/>
      <c r="Y1044" s="416"/>
      <c r="Z1044" s="416"/>
      <c r="AA1044" s="416"/>
      <c r="AB1044" s="416"/>
    </row>
    <row r="1045" spans="1:28" s="419" customFormat="1" x14ac:dyDescent="0.2">
      <c r="A1045" s="500"/>
      <c r="J1045" s="416"/>
      <c r="K1045" s="416"/>
      <c r="L1045" s="416"/>
      <c r="M1045" s="416"/>
      <c r="N1045" s="416"/>
      <c r="O1045" s="416"/>
      <c r="P1045" s="416"/>
      <c r="Q1045" s="416"/>
      <c r="R1045" s="416"/>
      <c r="S1045" s="416"/>
      <c r="T1045" s="416"/>
      <c r="U1045" s="416"/>
      <c r="V1045" s="416"/>
      <c r="W1045" s="416"/>
      <c r="X1045" s="416"/>
      <c r="Y1045" s="416"/>
      <c r="Z1045" s="416"/>
      <c r="AA1045" s="416"/>
      <c r="AB1045" s="416"/>
    </row>
    <row r="1046" spans="1:28" s="419" customFormat="1" x14ac:dyDescent="0.2">
      <c r="A1046" s="500"/>
      <c r="J1046" s="416"/>
      <c r="K1046" s="416"/>
      <c r="L1046" s="416"/>
      <c r="M1046" s="416"/>
      <c r="N1046" s="416"/>
      <c r="O1046" s="416"/>
      <c r="P1046" s="416"/>
      <c r="Q1046" s="416"/>
      <c r="R1046" s="416"/>
      <c r="S1046" s="416"/>
      <c r="T1046" s="416"/>
      <c r="U1046" s="416"/>
      <c r="V1046" s="416"/>
      <c r="W1046" s="416"/>
      <c r="X1046" s="416"/>
      <c r="Y1046" s="416"/>
      <c r="Z1046" s="416"/>
      <c r="AA1046" s="416"/>
      <c r="AB1046" s="416"/>
    </row>
    <row r="1047" spans="1:28" s="419" customFormat="1" x14ac:dyDescent="0.2">
      <c r="A1047" s="500"/>
      <c r="J1047" s="416"/>
      <c r="K1047" s="416"/>
      <c r="L1047" s="416"/>
      <c r="M1047" s="416"/>
      <c r="N1047" s="416"/>
      <c r="O1047" s="416"/>
      <c r="P1047" s="416"/>
      <c r="Q1047" s="416"/>
      <c r="R1047" s="416"/>
      <c r="S1047" s="416"/>
      <c r="T1047" s="416"/>
      <c r="U1047" s="416"/>
      <c r="V1047" s="416"/>
      <c r="W1047" s="416"/>
      <c r="X1047" s="416"/>
      <c r="Y1047" s="416"/>
      <c r="Z1047" s="416"/>
      <c r="AA1047" s="416"/>
      <c r="AB1047" s="416"/>
    </row>
    <row r="1048" spans="1:28" s="419" customFormat="1" x14ac:dyDescent="0.2">
      <c r="A1048" s="500"/>
      <c r="J1048" s="416"/>
      <c r="K1048" s="416"/>
      <c r="L1048" s="416"/>
      <c r="M1048" s="416"/>
      <c r="N1048" s="416"/>
      <c r="O1048" s="416"/>
      <c r="P1048" s="416"/>
      <c r="Q1048" s="416"/>
      <c r="R1048" s="416"/>
      <c r="S1048" s="416"/>
      <c r="T1048" s="416"/>
      <c r="U1048" s="416"/>
      <c r="V1048" s="416"/>
      <c r="W1048" s="416"/>
      <c r="X1048" s="416"/>
      <c r="Y1048" s="416"/>
      <c r="Z1048" s="416"/>
      <c r="AA1048" s="416"/>
      <c r="AB1048" s="416"/>
    </row>
    <row r="1049" spans="1:28" s="419" customFormat="1" x14ac:dyDescent="0.2">
      <c r="A1049" s="500"/>
      <c r="J1049" s="416"/>
      <c r="K1049" s="416"/>
      <c r="L1049" s="416"/>
      <c r="M1049" s="416"/>
      <c r="N1049" s="416"/>
      <c r="O1049" s="416"/>
      <c r="P1049" s="416"/>
      <c r="Q1049" s="416"/>
      <c r="R1049" s="416"/>
      <c r="S1049" s="416"/>
      <c r="T1049" s="416"/>
      <c r="U1049" s="416"/>
      <c r="V1049" s="416"/>
      <c r="W1049" s="416"/>
      <c r="X1049" s="416"/>
      <c r="Y1049" s="416"/>
      <c r="Z1049" s="416"/>
      <c r="AA1049" s="416"/>
      <c r="AB1049" s="416"/>
    </row>
    <row r="1050" spans="1:28" s="419" customFormat="1" x14ac:dyDescent="0.2">
      <c r="A1050" s="500"/>
      <c r="J1050" s="416"/>
      <c r="K1050" s="416"/>
      <c r="L1050" s="416"/>
      <c r="M1050" s="416"/>
      <c r="N1050" s="416"/>
      <c r="O1050" s="416"/>
      <c r="P1050" s="416"/>
      <c r="Q1050" s="416"/>
      <c r="R1050" s="416"/>
      <c r="S1050" s="416"/>
      <c r="T1050" s="416"/>
      <c r="U1050" s="416"/>
      <c r="V1050" s="416"/>
      <c r="W1050" s="416"/>
      <c r="X1050" s="416"/>
      <c r="Y1050" s="416"/>
      <c r="Z1050" s="416"/>
      <c r="AA1050" s="416"/>
      <c r="AB1050" s="416"/>
    </row>
    <row r="1051" spans="1:28" s="419" customFormat="1" x14ac:dyDescent="0.2">
      <c r="A1051" s="500"/>
      <c r="J1051" s="416"/>
      <c r="K1051" s="416"/>
      <c r="L1051" s="416"/>
      <c r="M1051" s="416"/>
      <c r="N1051" s="416"/>
      <c r="O1051" s="416"/>
      <c r="P1051" s="416"/>
      <c r="Q1051" s="416"/>
      <c r="R1051" s="416"/>
      <c r="S1051" s="416"/>
      <c r="T1051" s="416"/>
      <c r="U1051" s="416"/>
      <c r="V1051" s="416"/>
      <c r="W1051" s="416"/>
      <c r="X1051" s="416"/>
      <c r="Y1051" s="416"/>
      <c r="Z1051" s="416"/>
      <c r="AA1051" s="416"/>
      <c r="AB1051" s="416"/>
    </row>
    <row r="1052" spans="1:28" s="419" customFormat="1" x14ac:dyDescent="0.2">
      <c r="A1052" s="500"/>
      <c r="J1052" s="416"/>
      <c r="K1052" s="416"/>
      <c r="L1052" s="416"/>
      <c r="M1052" s="416"/>
      <c r="N1052" s="416"/>
      <c r="O1052" s="416"/>
      <c r="P1052" s="416"/>
      <c r="Q1052" s="416"/>
      <c r="R1052" s="416"/>
      <c r="S1052" s="416"/>
      <c r="T1052" s="416"/>
      <c r="U1052" s="416"/>
      <c r="V1052" s="416"/>
      <c r="W1052" s="416"/>
      <c r="X1052" s="416"/>
      <c r="Y1052" s="416"/>
      <c r="Z1052" s="416"/>
      <c r="AA1052" s="416"/>
      <c r="AB1052" s="416"/>
    </row>
    <row r="1053" spans="1:28" s="419" customFormat="1" x14ac:dyDescent="0.2">
      <c r="A1053" s="500"/>
      <c r="J1053" s="416"/>
      <c r="K1053" s="416"/>
      <c r="L1053" s="416"/>
      <c r="M1053" s="416"/>
      <c r="N1053" s="416"/>
      <c r="O1053" s="416"/>
      <c r="P1053" s="416"/>
      <c r="Q1053" s="416"/>
      <c r="R1053" s="416"/>
      <c r="S1053" s="416"/>
      <c r="T1053" s="416"/>
      <c r="U1053" s="416"/>
      <c r="V1053" s="416"/>
      <c r="W1053" s="416"/>
      <c r="X1053" s="416"/>
      <c r="Y1053" s="416"/>
      <c r="Z1053" s="416"/>
      <c r="AA1053" s="416"/>
      <c r="AB1053" s="416"/>
    </row>
    <row r="1054" spans="1:28" s="419" customFormat="1" x14ac:dyDescent="0.2">
      <c r="A1054" s="500"/>
      <c r="J1054" s="416"/>
      <c r="K1054" s="416"/>
      <c r="L1054" s="416"/>
      <c r="M1054" s="416"/>
      <c r="N1054" s="416"/>
      <c r="O1054" s="416"/>
      <c r="P1054" s="416"/>
      <c r="Q1054" s="416"/>
      <c r="R1054" s="416"/>
      <c r="S1054" s="416"/>
      <c r="T1054" s="416"/>
      <c r="U1054" s="416"/>
      <c r="V1054" s="416"/>
      <c r="W1054" s="416"/>
      <c r="X1054" s="416"/>
      <c r="Y1054" s="416"/>
      <c r="Z1054" s="416"/>
      <c r="AA1054" s="416"/>
      <c r="AB1054" s="416"/>
    </row>
    <row r="1055" spans="1:28" s="419" customFormat="1" x14ac:dyDescent="0.2">
      <c r="A1055" s="500"/>
      <c r="J1055" s="416"/>
      <c r="K1055" s="416"/>
      <c r="L1055" s="416"/>
      <c r="M1055" s="416"/>
      <c r="N1055" s="416"/>
      <c r="O1055" s="416"/>
      <c r="P1055" s="416"/>
      <c r="Q1055" s="416"/>
      <c r="R1055" s="416"/>
      <c r="S1055" s="416"/>
      <c r="T1055" s="416"/>
      <c r="U1055" s="416"/>
      <c r="V1055" s="416"/>
      <c r="W1055" s="416"/>
      <c r="X1055" s="416"/>
      <c r="Y1055" s="416"/>
      <c r="Z1055" s="416"/>
      <c r="AA1055" s="416"/>
      <c r="AB1055" s="416"/>
    </row>
    <row r="1056" spans="1:28" s="419" customFormat="1" x14ac:dyDescent="0.2">
      <c r="A1056" s="500"/>
      <c r="J1056" s="416"/>
      <c r="K1056" s="416"/>
      <c r="L1056" s="416"/>
      <c r="M1056" s="416"/>
      <c r="N1056" s="416"/>
      <c r="O1056" s="416"/>
      <c r="P1056" s="416"/>
      <c r="Q1056" s="416"/>
      <c r="R1056" s="416"/>
      <c r="S1056" s="416"/>
      <c r="T1056" s="416"/>
      <c r="U1056" s="416"/>
      <c r="V1056" s="416"/>
      <c r="W1056" s="416"/>
      <c r="X1056" s="416"/>
      <c r="Y1056" s="416"/>
      <c r="Z1056" s="416"/>
      <c r="AA1056" s="416"/>
      <c r="AB1056" s="416"/>
    </row>
    <row r="1057" spans="1:28" s="419" customFormat="1" x14ac:dyDescent="0.2">
      <c r="A1057" s="500"/>
      <c r="J1057" s="416"/>
      <c r="K1057" s="416"/>
      <c r="L1057" s="416"/>
      <c r="M1057" s="416"/>
      <c r="N1057" s="416"/>
      <c r="O1057" s="416"/>
      <c r="P1057" s="416"/>
      <c r="Q1057" s="416"/>
      <c r="R1057" s="416"/>
      <c r="S1057" s="416"/>
      <c r="T1057" s="416"/>
      <c r="U1057" s="416"/>
      <c r="V1057" s="416"/>
      <c r="W1057" s="416"/>
      <c r="X1057" s="416"/>
      <c r="Y1057" s="416"/>
      <c r="Z1057" s="416"/>
      <c r="AA1057" s="416"/>
      <c r="AB1057" s="416"/>
    </row>
    <row r="1058" spans="1:28" s="419" customFormat="1" x14ac:dyDescent="0.2">
      <c r="A1058" s="500"/>
      <c r="J1058" s="416"/>
      <c r="K1058" s="416"/>
      <c r="L1058" s="416"/>
      <c r="M1058" s="416"/>
      <c r="N1058" s="416"/>
      <c r="O1058" s="416"/>
      <c r="P1058" s="416"/>
      <c r="Q1058" s="416"/>
      <c r="R1058" s="416"/>
      <c r="S1058" s="416"/>
      <c r="T1058" s="416"/>
      <c r="U1058" s="416"/>
      <c r="V1058" s="416"/>
      <c r="W1058" s="416"/>
      <c r="X1058" s="416"/>
      <c r="Y1058" s="416"/>
      <c r="Z1058" s="416"/>
      <c r="AA1058" s="416"/>
      <c r="AB1058" s="416"/>
    </row>
    <row r="1059" spans="1:28" s="419" customFormat="1" x14ac:dyDescent="0.2">
      <c r="A1059" s="500"/>
      <c r="J1059" s="416"/>
      <c r="K1059" s="416"/>
      <c r="L1059" s="416"/>
      <c r="M1059" s="416"/>
      <c r="N1059" s="416"/>
      <c r="O1059" s="416"/>
      <c r="P1059" s="416"/>
      <c r="Q1059" s="416"/>
      <c r="R1059" s="416"/>
      <c r="S1059" s="416"/>
      <c r="T1059" s="416"/>
      <c r="U1059" s="416"/>
      <c r="V1059" s="416"/>
      <c r="W1059" s="416"/>
      <c r="X1059" s="416"/>
      <c r="Y1059" s="416"/>
      <c r="Z1059" s="416"/>
      <c r="AA1059" s="416"/>
      <c r="AB1059" s="416"/>
    </row>
    <row r="1060" spans="1:28" s="419" customFormat="1" x14ac:dyDescent="0.2">
      <c r="A1060" s="500"/>
      <c r="J1060" s="416"/>
      <c r="K1060" s="416"/>
      <c r="L1060" s="416"/>
      <c r="M1060" s="416"/>
      <c r="N1060" s="416"/>
      <c r="O1060" s="416"/>
      <c r="P1060" s="416"/>
      <c r="Q1060" s="416"/>
      <c r="R1060" s="416"/>
      <c r="S1060" s="416"/>
      <c r="T1060" s="416"/>
      <c r="U1060" s="416"/>
      <c r="V1060" s="416"/>
      <c r="W1060" s="416"/>
      <c r="X1060" s="416"/>
      <c r="Y1060" s="416"/>
      <c r="Z1060" s="416"/>
      <c r="AA1060" s="416"/>
      <c r="AB1060" s="416"/>
    </row>
    <row r="1061" spans="1:28" s="419" customFormat="1" x14ac:dyDescent="0.2">
      <c r="A1061" s="500"/>
      <c r="J1061" s="416"/>
      <c r="K1061" s="416"/>
      <c r="L1061" s="416"/>
      <c r="M1061" s="416"/>
      <c r="N1061" s="416"/>
      <c r="O1061" s="416"/>
      <c r="P1061" s="416"/>
      <c r="Q1061" s="416"/>
      <c r="R1061" s="416"/>
      <c r="S1061" s="416"/>
      <c r="T1061" s="416"/>
      <c r="U1061" s="416"/>
      <c r="V1061" s="416"/>
      <c r="W1061" s="416"/>
      <c r="X1061" s="416"/>
      <c r="Y1061" s="416"/>
      <c r="Z1061" s="416"/>
      <c r="AA1061" s="416"/>
      <c r="AB1061" s="416"/>
    </row>
    <row r="1062" spans="1:28" s="419" customFormat="1" x14ac:dyDescent="0.2">
      <c r="A1062" s="500"/>
      <c r="J1062" s="416"/>
      <c r="K1062" s="416"/>
      <c r="L1062" s="416"/>
      <c r="M1062" s="416"/>
      <c r="N1062" s="416"/>
      <c r="O1062" s="416"/>
      <c r="P1062" s="416"/>
      <c r="Q1062" s="416"/>
      <c r="R1062" s="416"/>
      <c r="S1062" s="416"/>
      <c r="T1062" s="416"/>
      <c r="U1062" s="416"/>
      <c r="V1062" s="416"/>
      <c r="W1062" s="416"/>
      <c r="X1062" s="416"/>
      <c r="Y1062" s="416"/>
      <c r="Z1062" s="416"/>
      <c r="AA1062" s="416"/>
      <c r="AB1062" s="416"/>
    </row>
    <row r="1063" spans="1:28" s="419" customFormat="1" x14ac:dyDescent="0.2">
      <c r="A1063" s="500"/>
      <c r="J1063" s="416"/>
      <c r="K1063" s="416"/>
      <c r="L1063" s="416"/>
      <c r="M1063" s="416"/>
      <c r="N1063" s="416"/>
      <c r="O1063" s="416"/>
      <c r="P1063" s="416"/>
      <c r="Q1063" s="416"/>
      <c r="R1063" s="416"/>
      <c r="S1063" s="416"/>
      <c r="T1063" s="416"/>
      <c r="U1063" s="416"/>
      <c r="V1063" s="416"/>
      <c r="W1063" s="416"/>
      <c r="X1063" s="416"/>
      <c r="Y1063" s="416"/>
      <c r="Z1063" s="416"/>
      <c r="AA1063" s="416"/>
      <c r="AB1063" s="416"/>
    </row>
    <row r="1064" spans="1:28" s="419" customFormat="1" x14ac:dyDescent="0.2">
      <c r="A1064" s="500"/>
      <c r="J1064" s="416"/>
      <c r="K1064" s="416"/>
      <c r="L1064" s="416"/>
      <c r="M1064" s="416"/>
      <c r="N1064" s="416"/>
      <c r="O1064" s="416"/>
      <c r="P1064" s="416"/>
      <c r="Q1064" s="416"/>
      <c r="R1064" s="416"/>
      <c r="S1064" s="416"/>
      <c r="T1064" s="416"/>
      <c r="U1064" s="416"/>
      <c r="V1064" s="416"/>
      <c r="W1064" s="416"/>
      <c r="X1064" s="416"/>
      <c r="Y1064" s="416"/>
      <c r="Z1064" s="416"/>
      <c r="AA1064" s="416"/>
      <c r="AB1064" s="416"/>
    </row>
    <row r="1065" spans="1:28" s="419" customFormat="1" x14ac:dyDescent="0.2">
      <c r="A1065" s="500"/>
      <c r="J1065" s="416"/>
      <c r="K1065" s="416"/>
      <c r="L1065" s="416"/>
      <c r="M1065" s="416"/>
      <c r="N1065" s="416"/>
      <c r="O1065" s="416"/>
      <c r="P1065" s="416"/>
      <c r="Q1065" s="416"/>
      <c r="R1065" s="416"/>
      <c r="S1065" s="416"/>
      <c r="T1065" s="416"/>
      <c r="U1065" s="416"/>
      <c r="V1065" s="416"/>
      <c r="W1065" s="416"/>
      <c r="X1065" s="416"/>
      <c r="Y1065" s="416"/>
      <c r="Z1065" s="416"/>
      <c r="AA1065" s="416"/>
      <c r="AB1065" s="416"/>
    </row>
    <row r="1066" spans="1:28" s="419" customFormat="1" x14ac:dyDescent="0.2">
      <c r="A1066" s="500"/>
      <c r="J1066" s="416"/>
      <c r="K1066" s="416"/>
      <c r="L1066" s="416"/>
      <c r="M1066" s="416"/>
      <c r="N1066" s="416"/>
      <c r="O1066" s="416"/>
      <c r="P1066" s="416"/>
      <c r="Q1066" s="416"/>
      <c r="R1066" s="416"/>
      <c r="S1066" s="416"/>
      <c r="T1066" s="416"/>
      <c r="U1066" s="416"/>
      <c r="V1066" s="416"/>
      <c r="W1066" s="416"/>
      <c r="X1066" s="416"/>
      <c r="Y1066" s="416"/>
      <c r="Z1066" s="416"/>
      <c r="AA1066" s="416"/>
      <c r="AB1066" s="416"/>
    </row>
    <row r="1067" spans="1:28" s="419" customFormat="1" x14ac:dyDescent="0.2">
      <c r="A1067" s="500"/>
      <c r="J1067" s="416"/>
      <c r="K1067" s="416"/>
      <c r="L1067" s="416"/>
      <c r="M1067" s="416"/>
      <c r="N1067" s="416"/>
      <c r="O1067" s="416"/>
      <c r="P1067" s="416"/>
      <c r="Q1067" s="416"/>
      <c r="R1067" s="416"/>
      <c r="S1067" s="416"/>
      <c r="T1067" s="416"/>
      <c r="U1067" s="416"/>
      <c r="V1067" s="416"/>
      <c r="W1067" s="416"/>
      <c r="X1067" s="416"/>
      <c r="Y1067" s="416"/>
      <c r="Z1067" s="416"/>
      <c r="AA1067" s="416"/>
      <c r="AB1067" s="416"/>
    </row>
    <row r="1068" spans="1:28" s="419" customFormat="1" x14ac:dyDescent="0.2">
      <c r="A1068" s="500"/>
      <c r="J1068" s="416"/>
      <c r="K1068" s="416"/>
      <c r="L1068" s="416"/>
      <c r="M1068" s="416"/>
      <c r="N1068" s="416"/>
      <c r="O1068" s="416"/>
      <c r="P1068" s="416"/>
      <c r="Q1068" s="416"/>
      <c r="R1068" s="416"/>
      <c r="S1068" s="416"/>
      <c r="T1068" s="416"/>
      <c r="U1068" s="416"/>
      <c r="V1068" s="416"/>
      <c r="W1068" s="416"/>
      <c r="X1068" s="416"/>
      <c r="Y1068" s="416"/>
      <c r="Z1068" s="416"/>
      <c r="AA1068" s="416"/>
      <c r="AB1068" s="416"/>
    </row>
    <row r="1069" spans="1:28" s="419" customFormat="1" x14ac:dyDescent="0.2">
      <c r="A1069" s="500"/>
      <c r="J1069" s="416"/>
      <c r="K1069" s="416"/>
      <c r="L1069" s="416"/>
      <c r="M1069" s="416"/>
      <c r="N1069" s="416"/>
      <c r="O1069" s="416"/>
      <c r="P1069" s="416"/>
      <c r="Q1069" s="416"/>
      <c r="R1069" s="416"/>
      <c r="S1069" s="416"/>
      <c r="T1069" s="416"/>
      <c r="U1069" s="416"/>
      <c r="V1069" s="416"/>
      <c r="W1069" s="416"/>
      <c r="X1069" s="416"/>
      <c r="Y1069" s="416"/>
      <c r="Z1069" s="416"/>
      <c r="AA1069" s="416"/>
      <c r="AB1069" s="416"/>
    </row>
    <row r="1070" spans="1:28" s="419" customFormat="1" x14ac:dyDescent="0.2">
      <c r="A1070" s="500"/>
      <c r="J1070" s="416"/>
      <c r="K1070" s="416"/>
      <c r="L1070" s="416"/>
      <c r="M1070" s="416"/>
      <c r="N1070" s="416"/>
      <c r="O1070" s="416"/>
      <c r="P1070" s="416"/>
      <c r="Q1070" s="416"/>
      <c r="R1070" s="416"/>
      <c r="S1070" s="416"/>
      <c r="T1070" s="416"/>
      <c r="U1070" s="416"/>
      <c r="V1070" s="416"/>
      <c r="W1070" s="416"/>
      <c r="X1070" s="416"/>
      <c r="Y1070" s="416"/>
      <c r="Z1070" s="416"/>
      <c r="AA1070" s="416"/>
      <c r="AB1070" s="416"/>
    </row>
    <row r="1071" spans="1:28" s="419" customFormat="1" x14ac:dyDescent="0.2">
      <c r="A1071" s="500"/>
      <c r="J1071" s="416"/>
      <c r="K1071" s="416"/>
      <c r="L1071" s="416"/>
      <c r="M1071" s="416"/>
      <c r="N1071" s="416"/>
      <c r="O1071" s="416"/>
      <c r="P1071" s="416"/>
      <c r="Q1071" s="416"/>
      <c r="R1071" s="416"/>
      <c r="S1071" s="416"/>
      <c r="T1071" s="416"/>
      <c r="U1071" s="416"/>
      <c r="V1071" s="416"/>
      <c r="W1071" s="416"/>
      <c r="X1071" s="416"/>
      <c r="Y1071" s="416"/>
      <c r="Z1071" s="416"/>
      <c r="AA1071" s="416"/>
      <c r="AB1071" s="416"/>
    </row>
    <row r="1072" spans="1:28" s="419" customFormat="1" x14ac:dyDescent="0.2">
      <c r="A1072" s="500"/>
      <c r="J1072" s="416"/>
      <c r="K1072" s="416"/>
      <c r="L1072" s="416"/>
      <c r="M1072" s="416"/>
      <c r="N1072" s="416"/>
      <c r="O1072" s="416"/>
      <c r="P1072" s="416"/>
      <c r="Q1072" s="416"/>
      <c r="R1072" s="416"/>
      <c r="S1072" s="416"/>
      <c r="T1072" s="416"/>
      <c r="U1072" s="416"/>
      <c r="V1072" s="416"/>
      <c r="W1072" s="416"/>
      <c r="X1072" s="416"/>
      <c r="Y1072" s="416"/>
      <c r="Z1072" s="416"/>
      <c r="AA1072" s="416"/>
      <c r="AB1072" s="416"/>
    </row>
    <row r="1073" spans="1:28" s="419" customFormat="1" x14ac:dyDescent="0.2">
      <c r="A1073" s="500"/>
      <c r="J1073" s="416"/>
      <c r="K1073" s="416"/>
      <c r="L1073" s="416"/>
      <c r="M1073" s="416"/>
      <c r="N1073" s="416"/>
      <c r="O1073" s="416"/>
      <c r="P1073" s="416"/>
      <c r="Q1073" s="416"/>
      <c r="R1073" s="416"/>
      <c r="S1073" s="416"/>
      <c r="T1073" s="416"/>
      <c r="U1073" s="416"/>
      <c r="V1073" s="416"/>
      <c r="W1073" s="416"/>
      <c r="X1073" s="416"/>
      <c r="Y1073" s="416"/>
      <c r="Z1073" s="416"/>
      <c r="AA1073" s="416"/>
      <c r="AB1073" s="416"/>
    </row>
    <row r="1074" spans="1:28" s="419" customFormat="1" x14ac:dyDescent="0.2">
      <c r="A1074" s="500"/>
      <c r="J1074" s="416"/>
      <c r="K1074" s="416"/>
      <c r="L1074" s="416"/>
      <c r="M1074" s="416"/>
      <c r="N1074" s="416"/>
      <c r="O1074" s="416"/>
      <c r="P1074" s="416"/>
      <c r="Q1074" s="416"/>
      <c r="R1074" s="416"/>
      <c r="S1074" s="416"/>
      <c r="T1074" s="416"/>
      <c r="U1074" s="416"/>
      <c r="V1074" s="416"/>
      <c r="W1074" s="416"/>
      <c r="X1074" s="416"/>
      <c r="Y1074" s="416"/>
      <c r="Z1074" s="416"/>
      <c r="AA1074" s="416"/>
      <c r="AB1074" s="416"/>
    </row>
    <row r="1075" spans="1:28" s="419" customFormat="1" x14ac:dyDescent="0.2">
      <c r="A1075" s="500"/>
      <c r="J1075" s="416"/>
      <c r="K1075" s="416"/>
      <c r="L1075" s="416"/>
      <c r="M1075" s="416"/>
      <c r="N1075" s="416"/>
      <c r="O1075" s="416"/>
      <c r="P1075" s="416"/>
      <c r="Q1075" s="416"/>
      <c r="R1075" s="416"/>
      <c r="S1075" s="416"/>
      <c r="T1075" s="416"/>
      <c r="U1075" s="416"/>
      <c r="V1075" s="416"/>
      <c r="W1075" s="416"/>
      <c r="X1075" s="416"/>
      <c r="Y1075" s="416"/>
      <c r="Z1075" s="416"/>
      <c r="AA1075" s="416"/>
      <c r="AB1075" s="416"/>
    </row>
    <row r="1076" spans="1:28" s="419" customFormat="1" x14ac:dyDescent="0.2">
      <c r="A1076" s="500"/>
      <c r="J1076" s="416"/>
      <c r="K1076" s="416"/>
      <c r="L1076" s="416"/>
      <c r="M1076" s="416"/>
      <c r="N1076" s="416"/>
      <c r="O1076" s="416"/>
      <c r="P1076" s="416"/>
      <c r="Q1076" s="416"/>
      <c r="R1076" s="416"/>
      <c r="S1076" s="416"/>
      <c r="T1076" s="416"/>
      <c r="U1076" s="416"/>
      <c r="V1076" s="416"/>
      <c r="W1076" s="416"/>
      <c r="X1076" s="416"/>
      <c r="Y1076" s="416"/>
      <c r="Z1076" s="416"/>
      <c r="AA1076" s="416"/>
      <c r="AB1076" s="416"/>
    </row>
    <row r="1077" spans="1:28" s="419" customFormat="1" x14ac:dyDescent="0.2">
      <c r="A1077" s="500"/>
      <c r="J1077" s="416"/>
      <c r="K1077" s="416"/>
      <c r="L1077" s="416"/>
      <c r="M1077" s="416"/>
      <c r="N1077" s="416"/>
      <c r="O1077" s="416"/>
      <c r="P1077" s="416"/>
      <c r="Q1077" s="416"/>
      <c r="R1077" s="416"/>
      <c r="S1077" s="416"/>
      <c r="T1077" s="416"/>
      <c r="U1077" s="416"/>
      <c r="V1077" s="416"/>
      <c r="W1077" s="416"/>
      <c r="X1077" s="416"/>
      <c r="Y1077" s="416"/>
      <c r="Z1077" s="416"/>
      <c r="AA1077" s="416"/>
      <c r="AB1077" s="416"/>
    </row>
    <row r="1078" spans="1:28" s="419" customFormat="1" x14ac:dyDescent="0.2">
      <c r="A1078" s="500"/>
      <c r="J1078" s="416"/>
      <c r="K1078" s="416"/>
      <c r="L1078" s="416"/>
      <c r="M1078" s="416"/>
      <c r="N1078" s="416"/>
      <c r="O1078" s="416"/>
      <c r="P1078" s="416"/>
      <c r="Q1078" s="416"/>
      <c r="R1078" s="416"/>
      <c r="S1078" s="416"/>
      <c r="T1078" s="416"/>
      <c r="U1078" s="416"/>
      <c r="V1078" s="416"/>
      <c r="W1078" s="416"/>
      <c r="X1078" s="416"/>
      <c r="Y1078" s="416"/>
      <c r="Z1078" s="416"/>
      <c r="AA1078" s="416"/>
      <c r="AB1078" s="416"/>
    </row>
    <row r="1079" spans="1:28" s="419" customFormat="1" x14ac:dyDescent="0.2">
      <c r="A1079" s="500"/>
      <c r="J1079" s="416"/>
      <c r="K1079" s="416"/>
      <c r="L1079" s="416"/>
      <c r="M1079" s="416"/>
      <c r="N1079" s="416"/>
      <c r="O1079" s="416"/>
      <c r="P1079" s="416"/>
      <c r="Q1079" s="416"/>
      <c r="R1079" s="416"/>
      <c r="S1079" s="416"/>
      <c r="T1079" s="416"/>
      <c r="U1079" s="416"/>
      <c r="V1079" s="416"/>
      <c r="W1079" s="416"/>
      <c r="X1079" s="416"/>
      <c r="Y1079" s="416"/>
      <c r="Z1079" s="416"/>
      <c r="AA1079" s="416"/>
      <c r="AB1079" s="416"/>
    </row>
    <row r="1080" spans="1:28" s="419" customFormat="1" x14ac:dyDescent="0.2">
      <c r="A1080" s="500"/>
      <c r="J1080" s="416"/>
      <c r="K1080" s="416"/>
      <c r="L1080" s="416"/>
      <c r="M1080" s="416"/>
      <c r="N1080" s="416"/>
      <c r="O1080" s="416"/>
      <c r="P1080" s="416"/>
      <c r="Q1080" s="416"/>
      <c r="R1080" s="416"/>
      <c r="S1080" s="416"/>
      <c r="T1080" s="416"/>
      <c r="U1080" s="416"/>
      <c r="V1080" s="416"/>
      <c r="W1080" s="416"/>
      <c r="X1080" s="416"/>
      <c r="Y1080" s="416"/>
      <c r="Z1080" s="416"/>
      <c r="AA1080" s="416"/>
      <c r="AB1080" s="416"/>
    </row>
    <row r="1081" spans="1:28" s="419" customFormat="1" x14ac:dyDescent="0.2">
      <c r="A1081" s="500"/>
      <c r="J1081" s="416"/>
      <c r="K1081" s="416"/>
      <c r="L1081" s="416"/>
      <c r="M1081" s="416"/>
      <c r="N1081" s="416"/>
      <c r="O1081" s="416"/>
      <c r="P1081" s="416"/>
      <c r="Q1081" s="416"/>
      <c r="R1081" s="416"/>
      <c r="S1081" s="416"/>
      <c r="T1081" s="416"/>
      <c r="U1081" s="416"/>
      <c r="V1081" s="416"/>
      <c r="W1081" s="416"/>
      <c r="X1081" s="416"/>
      <c r="Y1081" s="416"/>
      <c r="Z1081" s="416"/>
      <c r="AA1081" s="416"/>
      <c r="AB1081" s="416"/>
    </row>
    <row r="1082" spans="1:28" s="419" customFormat="1" x14ac:dyDescent="0.2">
      <c r="A1082" s="500"/>
      <c r="J1082" s="416"/>
      <c r="K1082" s="416"/>
      <c r="L1082" s="416"/>
      <c r="M1082" s="416"/>
      <c r="N1082" s="416"/>
      <c r="O1082" s="416"/>
      <c r="P1082" s="416"/>
      <c r="Q1082" s="416"/>
      <c r="R1082" s="416"/>
      <c r="S1082" s="416"/>
      <c r="T1082" s="416"/>
      <c r="U1082" s="416"/>
      <c r="V1082" s="416"/>
      <c r="W1082" s="416"/>
      <c r="X1082" s="416"/>
      <c r="Y1082" s="416"/>
      <c r="Z1082" s="416"/>
      <c r="AA1082" s="416"/>
      <c r="AB1082" s="416"/>
    </row>
    <row r="1083" spans="1:28" s="419" customFormat="1" x14ac:dyDescent="0.2">
      <c r="A1083" s="500"/>
      <c r="J1083" s="416"/>
      <c r="K1083" s="416"/>
      <c r="L1083" s="416"/>
      <c r="M1083" s="416"/>
      <c r="N1083" s="416"/>
      <c r="O1083" s="416"/>
      <c r="P1083" s="416"/>
      <c r="Q1083" s="416"/>
      <c r="R1083" s="416"/>
      <c r="S1083" s="416"/>
      <c r="T1083" s="416"/>
      <c r="U1083" s="416"/>
      <c r="V1083" s="416"/>
      <c r="W1083" s="416"/>
      <c r="X1083" s="416"/>
      <c r="Y1083" s="416"/>
      <c r="Z1083" s="416"/>
      <c r="AA1083" s="416"/>
      <c r="AB1083" s="416"/>
    </row>
    <row r="1084" spans="1:28" s="419" customFormat="1" x14ac:dyDescent="0.2">
      <c r="A1084" s="500"/>
      <c r="J1084" s="416"/>
      <c r="K1084" s="416"/>
      <c r="L1084" s="416"/>
      <c r="M1084" s="416"/>
      <c r="N1084" s="416"/>
      <c r="O1084" s="416"/>
      <c r="P1084" s="416"/>
      <c r="Q1084" s="416"/>
      <c r="R1084" s="416"/>
      <c r="S1084" s="416"/>
      <c r="T1084" s="416"/>
      <c r="U1084" s="416"/>
      <c r="V1084" s="416"/>
      <c r="W1084" s="416"/>
      <c r="X1084" s="416"/>
      <c r="Y1084" s="416"/>
      <c r="Z1084" s="416"/>
      <c r="AA1084" s="416"/>
      <c r="AB1084" s="416"/>
    </row>
    <row r="1085" spans="1:28" s="419" customFormat="1" x14ac:dyDescent="0.2">
      <c r="A1085" s="500"/>
      <c r="J1085" s="416"/>
      <c r="K1085" s="416"/>
      <c r="L1085" s="416"/>
      <c r="M1085" s="416"/>
      <c r="N1085" s="416"/>
      <c r="O1085" s="416"/>
      <c r="P1085" s="416"/>
      <c r="Q1085" s="416"/>
      <c r="R1085" s="416"/>
      <c r="S1085" s="416"/>
      <c r="T1085" s="416"/>
      <c r="U1085" s="416"/>
      <c r="V1085" s="416"/>
      <c r="W1085" s="416"/>
      <c r="X1085" s="416"/>
      <c r="Y1085" s="416"/>
      <c r="Z1085" s="416"/>
      <c r="AA1085" s="416"/>
      <c r="AB1085" s="416"/>
    </row>
    <row r="1086" spans="1:28" s="419" customFormat="1" x14ac:dyDescent="0.2">
      <c r="A1086" s="500"/>
      <c r="J1086" s="416"/>
      <c r="K1086" s="416"/>
      <c r="L1086" s="416"/>
      <c r="M1086" s="416"/>
      <c r="N1086" s="416"/>
      <c r="O1086" s="416"/>
      <c r="P1086" s="416"/>
      <c r="Q1086" s="416"/>
      <c r="R1086" s="416"/>
      <c r="S1086" s="416"/>
      <c r="T1086" s="416"/>
      <c r="U1086" s="416"/>
      <c r="V1086" s="416"/>
      <c r="W1086" s="416"/>
      <c r="X1086" s="416"/>
      <c r="Y1086" s="416"/>
      <c r="Z1086" s="416"/>
      <c r="AA1086" s="416"/>
      <c r="AB1086" s="416"/>
    </row>
    <row r="1087" spans="1:28" s="419" customFormat="1" x14ac:dyDescent="0.2">
      <c r="A1087" s="500"/>
      <c r="J1087" s="416"/>
      <c r="K1087" s="416"/>
      <c r="L1087" s="416"/>
      <c r="M1087" s="416"/>
      <c r="N1087" s="416"/>
      <c r="O1087" s="416"/>
      <c r="P1087" s="416"/>
      <c r="Q1087" s="416"/>
      <c r="R1087" s="416"/>
      <c r="S1087" s="416"/>
      <c r="T1087" s="416"/>
      <c r="U1087" s="416"/>
      <c r="V1087" s="416"/>
      <c r="W1087" s="416"/>
      <c r="X1087" s="416"/>
      <c r="Y1087" s="416"/>
      <c r="Z1087" s="416"/>
      <c r="AA1087" s="416"/>
      <c r="AB1087" s="416"/>
    </row>
    <row r="1088" spans="1:28" s="419" customFormat="1" x14ac:dyDescent="0.2">
      <c r="A1088" s="500"/>
      <c r="J1088" s="416"/>
      <c r="K1088" s="416"/>
      <c r="L1088" s="416"/>
      <c r="M1088" s="416"/>
      <c r="N1088" s="416"/>
      <c r="O1088" s="416"/>
      <c r="P1088" s="416"/>
      <c r="Q1088" s="416"/>
      <c r="R1088" s="416"/>
      <c r="S1088" s="416"/>
      <c r="T1088" s="416"/>
      <c r="U1088" s="416"/>
      <c r="V1088" s="416"/>
      <c r="W1088" s="416"/>
      <c r="X1088" s="416"/>
      <c r="Y1088" s="416"/>
      <c r="Z1088" s="416"/>
      <c r="AA1088" s="416"/>
      <c r="AB1088" s="416"/>
    </row>
    <row r="1089" spans="1:28" s="419" customFormat="1" x14ac:dyDescent="0.2">
      <c r="A1089" s="500"/>
      <c r="J1089" s="416"/>
      <c r="K1089" s="416"/>
      <c r="L1089" s="416"/>
      <c r="M1089" s="416"/>
      <c r="N1089" s="416"/>
      <c r="O1089" s="416"/>
      <c r="P1089" s="416"/>
      <c r="Q1089" s="416"/>
      <c r="R1089" s="416"/>
      <c r="S1089" s="416"/>
      <c r="T1089" s="416"/>
      <c r="U1089" s="416"/>
      <c r="V1089" s="416"/>
      <c r="W1089" s="416"/>
      <c r="X1089" s="416"/>
      <c r="Y1089" s="416"/>
      <c r="Z1089" s="416"/>
      <c r="AA1089" s="416"/>
      <c r="AB1089" s="416"/>
    </row>
    <row r="1090" spans="1:28" s="419" customFormat="1" x14ac:dyDescent="0.2">
      <c r="A1090" s="500"/>
      <c r="J1090" s="416"/>
      <c r="K1090" s="416"/>
      <c r="L1090" s="416"/>
      <c r="M1090" s="416"/>
      <c r="N1090" s="416"/>
      <c r="O1090" s="416"/>
      <c r="P1090" s="416"/>
      <c r="Q1090" s="416"/>
      <c r="R1090" s="416"/>
      <c r="S1090" s="416"/>
      <c r="T1090" s="416"/>
      <c r="U1090" s="416"/>
      <c r="V1090" s="416"/>
      <c r="W1090" s="416"/>
      <c r="X1090" s="416"/>
      <c r="Y1090" s="416"/>
      <c r="Z1090" s="416"/>
      <c r="AA1090" s="416"/>
      <c r="AB1090" s="416"/>
    </row>
    <row r="1091" spans="1:28" s="419" customFormat="1" x14ac:dyDescent="0.2">
      <c r="A1091" s="500"/>
      <c r="J1091" s="416"/>
      <c r="K1091" s="416"/>
      <c r="L1091" s="416"/>
      <c r="M1091" s="416"/>
      <c r="N1091" s="416"/>
      <c r="O1091" s="416"/>
      <c r="P1091" s="416"/>
      <c r="Q1091" s="416"/>
      <c r="R1091" s="416"/>
      <c r="S1091" s="416"/>
      <c r="T1091" s="416"/>
      <c r="U1091" s="416"/>
      <c r="V1091" s="416"/>
      <c r="W1091" s="416"/>
      <c r="X1091" s="416"/>
      <c r="Y1091" s="416"/>
      <c r="Z1091" s="416"/>
      <c r="AA1091" s="416"/>
      <c r="AB1091" s="416"/>
    </row>
    <row r="1092" spans="1:28" s="419" customFormat="1" x14ac:dyDescent="0.2">
      <c r="A1092" s="500"/>
      <c r="J1092" s="416"/>
      <c r="K1092" s="416"/>
      <c r="L1092" s="416"/>
      <c r="M1092" s="416"/>
      <c r="N1092" s="416"/>
      <c r="O1092" s="416"/>
      <c r="P1092" s="416"/>
      <c r="Q1092" s="416"/>
      <c r="R1092" s="416"/>
      <c r="S1092" s="416"/>
      <c r="T1092" s="416"/>
      <c r="U1092" s="416"/>
      <c r="V1092" s="416"/>
      <c r="W1092" s="416"/>
      <c r="X1092" s="416"/>
      <c r="Y1092" s="416"/>
      <c r="Z1092" s="416"/>
      <c r="AA1092" s="416"/>
      <c r="AB1092" s="416"/>
    </row>
    <row r="1093" spans="1:28" s="419" customFormat="1" x14ac:dyDescent="0.2">
      <c r="A1093" s="500"/>
      <c r="J1093" s="416"/>
      <c r="K1093" s="416"/>
      <c r="L1093" s="416"/>
      <c r="M1093" s="416"/>
      <c r="N1093" s="416"/>
      <c r="O1093" s="416"/>
      <c r="P1093" s="416"/>
      <c r="Q1093" s="416"/>
      <c r="R1093" s="416"/>
      <c r="S1093" s="416"/>
      <c r="T1093" s="416"/>
      <c r="U1093" s="416"/>
      <c r="V1093" s="416"/>
      <c r="W1093" s="416"/>
      <c r="X1093" s="416"/>
      <c r="Y1093" s="416"/>
      <c r="Z1093" s="416"/>
      <c r="AA1093" s="416"/>
      <c r="AB1093" s="416"/>
    </row>
    <row r="1094" spans="1:28" s="419" customFormat="1" x14ac:dyDescent="0.2">
      <c r="A1094" s="500"/>
      <c r="J1094" s="416"/>
      <c r="K1094" s="416"/>
      <c r="L1094" s="416"/>
      <c r="M1094" s="416"/>
      <c r="N1094" s="416"/>
      <c r="O1094" s="416"/>
      <c r="P1094" s="416"/>
      <c r="Q1094" s="416"/>
      <c r="R1094" s="416"/>
      <c r="S1094" s="416"/>
      <c r="T1094" s="416"/>
      <c r="U1094" s="416"/>
      <c r="V1094" s="416"/>
      <c r="W1094" s="416"/>
      <c r="X1094" s="416"/>
      <c r="Y1094" s="416"/>
      <c r="Z1094" s="416"/>
      <c r="AA1094" s="416"/>
      <c r="AB1094" s="416"/>
    </row>
    <row r="1095" spans="1:28" s="419" customFormat="1" x14ac:dyDescent="0.2">
      <c r="A1095" s="500"/>
      <c r="J1095" s="416"/>
      <c r="K1095" s="416"/>
      <c r="L1095" s="416"/>
      <c r="M1095" s="416"/>
      <c r="N1095" s="416"/>
      <c r="O1095" s="416"/>
      <c r="P1095" s="416"/>
      <c r="Q1095" s="416"/>
      <c r="R1095" s="416"/>
      <c r="S1095" s="416"/>
      <c r="T1095" s="416"/>
      <c r="U1095" s="416"/>
      <c r="V1095" s="416"/>
      <c r="W1095" s="416"/>
      <c r="X1095" s="416"/>
      <c r="Y1095" s="416"/>
      <c r="Z1095" s="416"/>
      <c r="AA1095" s="416"/>
      <c r="AB1095" s="416"/>
    </row>
    <row r="1096" spans="1:28" s="419" customFormat="1" x14ac:dyDescent="0.2">
      <c r="A1096" s="500"/>
      <c r="J1096" s="416"/>
      <c r="K1096" s="416"/>
      <c r="L1096" s="416"/>
      <c r="M1096" s="416"/>
      <c r="N1096" s="416"/>
      <c r="O1096" s="416"/>
      <c r="P1096" s="416"/>
      <c r="Q1096" s="416"/>
      <c r="R1096" s="416"/>
      <c r="S1096" s="416"/>
      <c r="T1096" s="416"/>
      <c r="U1096" s="416"/>
      <c r="V1096" s="416"/>
      <c r="W1096" s="416"/>
      <c r="X1096" s="416"/>
      <c r="Y1096" s="416"/>
      <c r="Z1096" s="416"/>
      <c r="AA1096" s="416"/>
      <c r="AB1096" s="416"/>
    </row>
    <row r="1097" spans="1:28" s="419" customFormat="1" x14ac:dyDescent="0.2">
      <c r="A1097" s="500"/>
      <c r="J1097" s="416"/>
      <c r="K1097" s="416"/>
      <c r="L1097" s="416"/>
      <c r="M1097" s="416"/>
      <c r="N1097" s="416"/>
      <c r="O1097" s="416"/>
      <c r="P1097" s="416"/>
      <c r="Q1097" s="416"/>
      <c r="R1097" s="416"/>
      <c r="S1097" s="416"/>
      <c r="T1097" s="416"/>
      <c r="U1097" s="416"/>
      <c r="V1097" s="416"/>
      <c r="W1097" s="416"/>
      <c r="X1097" s="416"/>
      <c r="Y1097" s="416"/>
      <c r="Z1097" s="416"/>
      <c r="AA1097" s="416"/>
      <c r="AB1097" s="416"/>
    </row>
    <row r="1098" spans="1:28" s="419" customFormat="1" x14ac:dyDescent="0.2">
      <c r="A1098" s="500"/>
      <c r="J1098" s="416"/>
      <c r="K1098" s="416"/>
      <c r="L1098" s="416"/>
      <c r="M1098" s="416"/>
      <c r="N1098" s="416"/>
      <c r="O1098" s="416"/>
      <c r="P1098" s="416"/>
      <c r="Q1098" s="416"/>
      <c r="R1098" s="416"/>
      <c r="S1098" s="416"/>
      <c r="T1098" s="416"/>
      <c r="U1098" s="416"/>
      <c r="V1098" s="416"/>
      <c r="W1098" s="416"/>
      <c r="X1098" s="416"/>
      <c r="Y1098" s="416"/>
      <c r="Z1098" s="416"/>
      <c r="AA1098" s="416"/>
      <c r="AB1098" s="416"/>
    </row>
    <row r="1099" spans="1:28" s="419" customFormat="1" x14ac:dyDescent="0.2">
      <c r="A1099" s="500"/>
      <c r="J1099" s="416"/>
      <c r="K1099" s="416"/>
      <c r="L1099" s="416"/>
      <c r="M1099" s="416"/>
      <c r="N1099" s="416"/>
      <c r="O1099" s="416"/>
      <c r="P1099" s="416"/>
      <c r="Q1099" s="416"/>
      <c r="R1099" s="416"/>
      <c r="S1099" s="416"/>
      <c r="T1099" s="416"/>
      <c r="U1099" s="416"/>
      <c r="V1099" s="416"/>
      <c r="W1099" s="416"/>
      <c r="X1099" s="416"/>
      <c r="Y1099" s="416"/>
      <c r="Z1099" s="416"/>
      <c r="AA1099" s="416"/>
      <c r="AB1099" s="416"/>
    </row>
    <row r="1100" spans="1:28" s="419" customFormat="1" x14ac:dyDescent="0.2">
      <c r="A1100" s="500"/>
      <c r="J1100" s="416"/>
      <c r="K1100" s="416"/>
      <c r="L1100" s="416"/>
      <c r="M1100" s="416"/>
      <c r="N1100" s="416"/>
      <c r="O1100" s="416"/>
      <c r="P1100" s="416"/>
      <c r="Q1100" s="416"/>
      <c r="R1100" s="416"/>
      <c r="S1100" s="416"/>
      <c r="T1100" s="416"/>
      <c r="U1100" s="416"/>
      <c r="V1100" s="416"/>
      <c r="W1100" s="416"/>
      <c r="X1100" s="416"/>
      <c r="Y1100" s="416"/>
      <c r="Z1100" s="416"/>
      <c r="AA1100" s="416"/>
      <c r="AB1100" s="416"/>
    </row>
    <row r="1101" spans="1:28" s="419" customFormat="1" x14ac:dyDescent="0.2">
      <c r="A1101" s="500"/>
      <c r="J1101" s="416"/>
      <c r="K1101" s="416"/>
      <c r="L1101" s="416"/>
      <c r="M1101" s="416"/>
      <c r="N1101" s="416"/>
      <c r="O1101" s="416"/>
      <c r="P1101" s="416"/>
      <c r="Q1101" s="416"/>
      <c r="R1101" s="416"/>
      <c r="S1101" s="416"/>
      <c r="T1101" s="416"/>
      <c r="U1101" s="416"/>
      <c r="V1101" s="416"/>
      <c r="W1101" s="416"/>
      <c r="X1101" s="416"/>
      <c r="Y1101" s="416"/>
      <c r="Z1101" s="416"/>
      <c r="AA1101" s="416"/>
      <c r="AB1101" s="416"/>
    </row>
    <row r="1102" spans="1:28" s="419" customFormat="1" x14ac:dyDescent="0.2">
      <c r="A1102" s="500"/>
      <c r="J1102" s="416"/>
      <c r="K1102" s="416"/>
      <c r="L1102" s="416"/>
      <c r="M1102" s="416"/>
      <c r="N1102" s="416"/>
      <c r="O1102" s="416"/>
      <c r="P1102" s="416"/>
      <c r="Q1102" s="416"/>
      <c r="R1102" s="416"/>
      <c r="S1102" s="416"/>
      <c r="T1102" s="416"/>
      <c r="U1102" s="416"/>
      <c r="V1102" s="416"/>
      <c r="W1102" s="416"/>
      <c r="X1102" s="416"/>
      <c r="Y1102" s="416"/>
      <c r="Z1102" s="416"/>
      <c r="AA1102" s="416"/>
      <c r="AB1102" s="416"/>
    </row>
    <row r="1103" spans="1:28" s="419" customFormat="1" x14ac:dyDescent="0.2">
      <c r="A1103" s="500"/>
      <c r="J1103" s="416"/>
      <c r="K1103" s="416"/>
      <c r="L1103" s="416"/>
      <c r="M1103" s="416"/>
      <c r="N1103" s="416"/>
      <c r="O1103" s="416"/>
      <c r="P1103" s="416"/>
      <c r="Q1103" s="416"/>
      <c r="R1103" s="416"/>
      <c r="S1103" s="416"/>
      <c r="T1103" s="416"/>
      <c r="U1103" s="416"/>
      <c r="V1103" s="416"/>
      <c r="W1103" s="416"/>
      <c r="X1103" s="416"/>
      <c r="Y1103" s="416"/>
      <c r="Z1103" s="416"/>
      <c r="AA1103" s="416"/>
      <c r="AB1103" s="416"/>
    </row>
    <row r="1104" spans="1:28" s="419" customFormat="1" x14ac:dyDescent="0.2">
      <c r="A1104" s="500"/>
      <c r="J1104" s="416"/>
      <c r="K1104" s="416"/>
      <c r="L1104" s="416"/>
      <c r="M1104" s="416"/>
      <c r="N1104" s="416"/>
      <c r="O1104" s="416"/>
      <c r="P1104" s="416"/>
      <c r="Q1104" s="416"/>
      <c r="R1104" s="416"/>
      <c r="S1104" s="416"/>
      <c r="T1104" s="416"/>
      <c r="U1104" s="416"/>
      <c r="V1104" s="416"/>
      <c r="W1104" s="416"/>
      <c r="X1104" s="416"/>
      <c r="Y1104" s="416"/>
      <c r="Z1104" s="416"/>
      <c r="AA1104" s="416"/>
      <c r="AB1104" s="416"/>
    </row>
    <row r="1105" spans="1:28" s="419" customFormat="1" x14ac:dyDescent="0.2">
      <c r="A1105" s="500"/>
      <c r="J1105" s="416"/>
      <c r="K1105" s="416"/>
      <c r="L1105" s="416"/>
      <c r="M1105" s="416"/>
      <c r="N1105" s="416"/>
      <c r="O1105" s="416"/>
      <c r="P1105" s="416"/>
      <c r="Q1105" s="416"/>
      <c r="R1105" s="416"/>
      <c r="S1105" s="416"/>
      <c r="T1105" s="416"/>
      <c r="U1105" s="416"/>
      <c r="V1105" s="416"/>
      <c r="W1105" s="416"/>
      <c r="X1105" s="416"/>
      <c r="Y1105" s="416"/>
      <c r="Z1105" s="416"/>
      <c r="AA1105" s="416"/>
      <c r="AB1105" s="416"/>
    </row>
    <row r="1106" spans="1:28" s="419" customFormat="1" x14ac:dyDescent="0.2">
      <c r="A1106" s="500"/>
      <c r="J1106" s="416"/>
      <c r="K1106" s="416"/>
      <c r="L1106" s="416"/>
      <c r="M1106" s="416"/>
      <c r="N1106" s="416"/>
      <c r="O1106" s="416"/>
      <c r="P1106" s="416"/>
      <c r="Q1106" s="416"/>
      <c r="R1106" s="416"/>
      <c r="S1106" s="416"/>
      <c r="T1106" s="416"/>
      <c r="U1106" s="416"/>
      <c r="V1106" s="416"/>
      <c r="W1106" s="416"/>
      <c r="X1106" s="416"/>
      <c r="Y1106" s="416"/>
      <c r="Z1106" s="416"/>
      <c r="AA1106" s="416"/>
      <c r="AB1106" s="416"/>
    </row>
    <row r="1107" spans="1:28" s="419" customFormat="1" x14ac:dyDescent="0.2">
      <c r="A1107" s="500"/>
      <c r="J1107" s="416"/>
      <c r="K1107" s="416"/>
      <c r="L1107" s="416"/>
      <c r="M1107" s="416"/>
      <c r="N1107" s="416"/>
      <c r="O1107" s="416"/>
      <c r="P1107" s="416"/>
      <c r="Q1107" s="416"/>
      <c r="R1107" s="416"/>
      <c r="S1107" s="416"/>
      <c r="T1107" s="416"/>
      <c r="U1107" s="416"/>
      <c r="V1107" s="416"/>
      <c r="W1107" s="416"/>
      <c r="X1107" s="416"/>
      <c r="Y1107" s="416"/>
      <c r="Z1107" s="416"/>
      <c r="AA1107" s="416"/>
      <c r="AB1107" s="416"/>
    </row>
    <row r="1108" spans="1:28" s="419" customFormat="1" x14ac:dyDescent="0.2">
      <c r="A1108" s="500"/>
      <c r="J1108" s="416"/>
      <c r="K1108" s="416"/>
      <c r="L1108" s="416"/>
      <c r="M1108" s="416"/>
      <c r="N1108" s="416"/>
      <c r="O1108" s="416"/>
      <c r="P1108" s="416"/>
      <c r="Q1108" s="416"/>
      <c r="R1108" s="416"/>
      <c r="S1108" s="416"/>
      <c r="T1108" s="416"/>
      <c r="U1108" s="416"/>
      <c r="V1108" s="416"/>
      <c r="W1108" s="416"/>
      <c r="X1108" s="416"/>
      <c r="Y1108" s="416"/>
      <c r="Z1108" s="416"/>
      <c r="AA1108" s="416"/>
      <c r="AB1108" s="416"/>
    </row>
    <row r="1109" spans="1:28" s="419" customFormat="1" x14ac:dyDescent="0.2">
      <c r="A1109" s="500"/>
      <c r="J1109" s="416"/>
      <c r="K1109" s="416"/>
      <c r="L1109" s="416"/>
      <c r="M1109" s="416"/>
      <c r="N1109" s="416"/>
      <c r="O1109" s="416"/>
      <c r="P1109" s="416"/>
      <c r="Q1109" s="416"/>
      <c r="R1109" s="416"/>
      <c r="S1109" s="416"/>
      <c r="T1109" s="416"/>
      <c r="U1109" s="416"/>
      <c r="V1109" s="416"/>
      <c r="W1109" s="416"/>
      <c r="X1109" s="416"/>
      <c r="Y1109" s="416"/>
      <c r="Z1109" s="416"/>
      <c r="AA1109" s="416"/>
      <c r="AB1109" s="416"/>
    </row>
    <row r="1110" spans="1:28" s="419" customFormat="1" x14ac:dyDescent="0.2">
      <c r="A1110" s="500"/>
      <c r="J1110" s="416"/>
      <c r="K1110" s="416"/>
      <c r="L1110" s="416"/>
      <c r="M1110" s="416"/>
      <c r="N1110" s="416"/>
      <c r="O1110" s="416"/>
      <c r="P1110" s="416"/>
      <c r="Q1110" s="416"/>
      <c r="R1110" s="416"/>
      <c r="S1110" s="416"/>
      <c r="T1110" s="416"/>
      <c r="U1110" s="416"/>
      <c r="V1110" s="416"/>
      <c r="W1110" s="416"/>
      <c r="X1110" s="416"/>
      <c r="Y1110" s="416"/>
      <c r="Z1110" s="416"/>
      <c r="AA1110" s="416"/>
      <c r="AB1110" s="416"/>
    </row>
    <row r="1111" spans="1:28" s="419" customFormat="1" x14ac:dyDescent="0.2">
      <c r="A1111" s="500"/>
      <c r="J1111" s="416"/>
      <c r="K1111" s="416"/>
      <c r="L1111" s="416"/>
      <c r="M1111" s="416"/>
      <c r="N1111" s="416"/>
      <c r="O1111" s="416"/>
      <c r="P1111" s="416"/>
      <c r="Q1111" s="416"/>
      <c r="R1111" s="416"/>
      <c r="S1111" s="416"/>
      <c r="T1111" s="416"/>
      <c r="U1111" s="416"/>
      <c r="V1111" s="416"/>
      <c r="W1111" s="416"/>
      <c r="X1111" s="416"/>
      <c r="Y1111" s="416"/>
      <c r="Z1111" s="416"/>
      <c r="AA1111" s="416"/>
      <c r="AB1111" s="416"/>
    </row>
    <row r="1112" spans="1:28" s="419" customFormat="1" x14ac:dyDescent="0.2">
      <c r="A1112" s="500"/>
      <c r="J1112" s="416"/>
      <c r="K1112" s="416"/>
      <c r="L1112" s="416"/>
      <c r="M1112" s="416"/>
      <c r="N1112" s="416"/>
      <c r="O1112" s="416"/>
      <c r="P1112" s="416"/>
      <c r="Q1112" s="416"/>
      <c r="R1112" s="416"/>
      <c r="S1112" s="416"/>
      <c r="T1112" s="416"/>
      <c r="U1112" s="416"/>
      <c r="V1112" s="416"/>
      <c r="W1112" s="416"/>
      <c r="X1112" s="416"/>
      <c r="Y1112" s="416"/>
      <c r="Z1112" s="416"/>
      <c r="AA1112" s="416"/>
      <c r="AB1112" s="416"/>
    </row>
    <row r="1113" spans="1:28" s="419" customFormat="1" x14ac:dyDescent="0.2">
      <c r="A1113" s="500"/>
      <c r="J1113" s="416"/>
      <c r="K1113" s="416"/>
      <c r="L1113" s="416"/>
      <c r="M1113" s="416"/>
      <c r="N1113" s="416"/>
      <c r="O1113" s="416"/>
      <c r="P1113" s="416"/>
      <c r="Q1113" s="416"/>
      <c r="R1113" s="416"/>
      <c r="S1113" s="416"/>
      <c r="T1113" s="416"/>
      <c r="U1113" s="416"/>
      <c r="V1113" s="416"/>
      <c r="W1113" s="416"/>
      <c r="X1113" s="416"/>
      <c r="Y1113" s="416"/>
      <c r="Z1113" s="416"/>
      <c r="AA1113" s="416"/>
      <c r="AB1113" s="416"/>
    </row>
    <row r="1114" spans="1:28" s="419" customFormat="1" x14ac:dyDescent="0.2">
      <c r="A1114" s="500"/>
      <c r="J1114" s="416"/>
      <c r="K1114" s="416"/>
      <c r="L1114" s="416"/>
      <c r="M1114" s="416"/>
      <c r="N1114" s="416"/>
      <c r="O1114" s="416"/>
      <c r="P1114" s="416"/>
      <c r="Q1114" s="416"/>
      <c r="R1114" s="416"/>
      <c r="S1114" s="416"/>
      <c r="T1114" s="416"/>
      <c r="U1114" s="416"/>
      <c r="V1114" s="416"/>
      <c r="W1114" s="416"/>
      <c r="X1114" s="416"/>
      <c r="Y1114" s="416"/>
      <c r="Z1114" s="416"/>
      <c r="AA1114" s="416"/>
      <c r="AB1114" s="416"/>
    </row>
    <row r="1115" spans="1:28" s="419" customFormat="1" x14ac:dyDescent="0.2">
      <c r="A1115" s="500"/>
      <c r="J1115" s="416"/>
      <c r="K1115" s="416"/>
      <c r="L1115" s="416"/>
      <c r="M1115" s="416"/>
      <c r="N1115" s="416"/>
      <c r="O1115" s="416"/>
      <c r="P1115" s="416"/>
      <c r="Q1115" s="416"/>
      <c r="R1115" s="416"/>
      <c r="S1115" s="416"/>
      <c r="T1115" s="416"/>
      <c r="U1115" s="416"/>
      <c r="V1115" s="416"/>
      <c r="W1115" s="416"/>
      <c r="X1115" s="416"/>
      <c r="Y1115" s="416"/>
      <c r="Z1115" s="416"/>
      <c r="AA1115" s="416"/>
      <c r="AB1115" s="416"/>
    </row>
    <row r="1116" spans="1:28" s="419" customFormat="1" x14ac:dyDescent="0.2">
      <c r="A1116" s="500"/>
      <c r="J1116" s="416"/>
      <c r="K1116" s="416"/>
      <c r="L1116" s="416"/>
      <c r="M1116" s="416"/>
      <c r="N1116" s="416"/>
      <c r="O1116" s="416"/>
      <c r="P1116" s="416"/>
      <c r="Q1116" s="416"/>
      <c r="R1116" s="416"/>
      <c r="S1116" s="416"/>
      <c r="T1116" s="416"/>
      <c r="U1116" s="416"/>
      <c r="V1116" s="416"/>
      <c r="W1116" s="416"/>
      <c r="X1116" s="416"/>
      <c r="Y1116" s="416"/>
      <c r="Z1116" s="416"/>
      <c r="AA1116" s="416"/>
      <c r="AB1116" s="416"/>
    </row>
    <row r="1117" spans="1:28" s="419" customFormat="1" x14ac:dyDescent="0.2">
      <c r="A1117" s="500"/>
      <c r="J1117" s="416"/>
      <c r="K1117" s="416"/>
      <c r="L1117" s="416"/>
      <c r="M1117" s="416"/>
      <c r="N1117" s="416"/>
      <c r="O1117" s="416"/>
      <c r="P1117" s="416"/>
      <c r="Q1117" s="416"/>
      <c r="R1117" s="416"/>
      <c r="S1117" s="416"/>
      <c r="T1117" s="416"/>
      <c r="U1117" s="416"/>
      <c r="V1117" s="416"/>
      <c r="W1117" s="416"/>
      <c r="X1117" s="416"/>
      <c r="Y1117" s="416"/>
      <c r="Z1117" s="416"/>
      <c r="AA1117" s="416"/>
      <c r="AB1117" s="416"/>
    </row>
    <row r="1118" spans="1:28" s="419" customFormat="1" x14ac:dyDescent="0.2">
      <c r="A1118" s="500"/>
      <c r="J1118" s="416"/>
      <c r="K1118" s="416"/>
      <c r="L1118" s="416"/>
      <c r="M1118" s="416"/>
      <c r="N1118" s="416"/>
      <c r="O1118" s="416"/>
      <c r="P1118" s="416"/>
      <c r="Q1118" s="416"/>
      <c r="R1118" s="416"/>
      <c r="S1118" s="416"/>
      <c r="T1118" s="416"/>
      <c r="U1118" s="416"/>
      <c r="V1118" s="416"/>
      <c r="W1118" s="416"/>
      <c r="X1118" s="416"/>
      <c r="Y1118" s="416"/>
      <c r="Z1118" s="416"/>
      <c r="AA1118" s="416"/>
      <c r="AB1118" s="416"/>
    </row>
    <row r="1119" spans="1:28" s="419" customFormat="1" x14ac:dyDescent="0.2">
      <c r="A1119" s="500"/>
      <c r="J1119" s="416"/>
      <c r="K1119" s="416"/>
      <c r="L1119" s="416"/>
      <c r="M1119" s="416"/>
      <c r="N1119" s="416"/>
      <c r="O1119" s="416"/>
      <c r="P1119" s="416"/>
      <c r="Q1119" s="416"/>
      <c r="R1119" s="416"/>
      <c r="S1119" s="416"/>
      <c r="T1119" s="416"/>
      <c r="U1119" s="416"/>
      <c r="V1119" s="416"/>
      <c r="W1119" s="416"/>
      <c r="X1119" s="416"/>
      <c r="Y1119" s="416"/>
      <c r="Z1119" s="416"/>
      <c r="AA1119" s="416"/>
      <c r="AB1119" s="416"/>
    </row>
    <row r="1120" spans="1:28" s="419" customFormat="1" x14ac:dyDescent="0.2">
      <c r="A1120" s="500"/>
      <c r="J1120" s="416"/>
      <c r="K1120" s="416"/>
      <c r="L1120" s="416"/>
      <c r="M1120" s="416"/>
      <c r="N1120" s="416"/>
      <c r="O1120" s="416"/>
      <c r="P1120" s="416"/>
      <c r="Q1120" s="416"/>
      <c r="R1120" s="416"/>
      <c r="S1120" s="416"/>
      <c r="T1120" s="416"/>
      <c r="U1120" s="416"/>
      <c r="V1120" s="416"/>
      <c r="W1120" s="416"/>
      <c r="X1120" s="416"/>
      <c r="Y1120" s="416"/>
      <c r="Z1120" s="416"/>
      <c r="AA1120" s="416"/>
      <c r="AB1120" s="416"/>
    </row>
    <row r="1121" spans="1:28" s="419" customFormat="1" x14ac:dyDescent="0.2">
      <c r="A1121" s="500"/>
      <c r="J1121" s="416"/>
      <c r="K1121" s="416"/>
      <c r="L1121" s="416"/>
      <c r="M1121" s="416"/>
      <c r="N1121" s="416"/>
      <c r="O1121" s="416"/>
      <c r="P1121" s="416"/>
      <c r="Q1121" s="416"/>
      <c r="R1121" s="416"/>
      <c r="S1121" s="416"/>
      <c r="T1121" s="416"/>
      <c r="U1121" s="416"/>
      <c r="V1121" s="416"/>
      <c r="W1121" s="416"/>
      <c r="X1121" s="416"/>
      <c r="Y1121" s="416"/>
      <c r="Z1121" s="416"/>
      <c r="AA1121" s="416"/>
      <c r="AB1121" s="416"/>
    </row>
    <row r="1122" spans="1:28" s="419" customFormat="1" x14ac:dyDescent="0.2">
      <c r="A1122" s="500"/>
      <c r="J1122" s="416"/>
      <c r="K1122" s="416"/>
      <c r="L1122" s="416"/>
      <c r="M1122" s="416"/>
      <c r="N1122" s="416"/>
      <c r="O1122" s="416"/>
      <c r="P1122" s="416"/>
      <c r="Q1122" s="416"/>
      <c r="R1122" s="416"/>
      <c r="S1122" s="416"/>
      <c r="T1122" s="416"/>
      <c r="U1122" s="416"/>
      <c r="V1122" s="416"/>
      <c r="W1122" s="416"/>
      <c r="X1122" s="416"/>
      <c r="Y1122" s="416"/>
      <c r="Z1122" s="416"/>
      <c r="AA1122" s="416"/>
      <c r="AB1122" s="416"/>
    </row>
    <row r="1123" spans="1:28" s="419" customFormat="1" x14ac:dyDescent="0.2">
      <c r="A1123" s="500"/>
      <c r="J1123" s="416"/>
      <c r="K1123" s="416"/>
      <c r="L1123" s="416"/>
      <c r="M1123" s="416"/>
      <c r="N1123" s="416"/>
      <c r="O1123" s="416"/>
      <c r="P1123" s="416"/>
      <c r="Q1123" s="416"/>
      <c r="R1123" s="416"/>
      <c r="S1123" s="416"/>
      <c r="T1123" s="416"/>
      <c r="U1123" s="416"/>
      <c r="V1123" s="416"/>
      <c r="W1123" s="416"/>
      <c r="X1123" s="416"/>
      <c r="Y1123" s="416"/>
      <c r="Z1123" s="416"/>
      <c r="AA1123" s="416"/>
      <c r="AB1123" s="416"/>
    </row>
    <row r="1124" spans="1:28" s="419" customFormat="1" x14ac:dyDescent="0.2">
      <c r="A1124" s="500"/>
      <c r="J1124" s="416"/>
      <c r="K1124" s="416"/>
      <c r="L1124" s="416"/>
      <c r="M1124" s="416"/>
      <c r="N1124" s="416"/>
      <c r="O1124" s="416"/>
      <c r="P1124" s="416"/>
      <c r="Q1124" s="416"/>
      <c r="R1124" s="416"/>
      <c r="S1124" s="416"/>
      <c r="T1124" s="416"/>
      <c r="U1124" s="416"/>
      <c r="V1124" s="416"/>
      <c r="W1124" s="416"/>
      <c r="X1124" s="416"/>
      <c r="Y1124" s="416"/>
      <c r="Z1124" s="416"/>
      <c r="AA1124" s="416"/>
      <c r="AB1124" s="416"/>
    </row>
    <row r="1125" spans="1:28" s="419" customFormat="1" x14ac:dyDescent="0.2">
      <c r="A1125" s="500"/>
      <c r="J1125" s="416"/>
      <c r="K1125" s="416"/>
      <c r="L1125" s="416"/>
      <c r="M1125" s="416"/>
      <c r="N1125" s="416"/>
      <c r="O1125" s="416"/>
      <c r="P1125" s="416"/>
      <c r="Q1125" s="416"/>
      <c r="R1125" s="416"/>
      <c r="S1125" s="416"/>
      <c r="T1125" s="416"/>
      <c r="U1125" s="416"/>
      <c r="V1125" s="416"/>
      <c r="W1125" s="416"/>
      <c r="X1125" s="416"/>
      <c r="Y1125" s="416"/>
      <c r="Z1125" s="416"/>
      <c r="AA1125" s="416"/>
      <c r="AB1125" s="416"/>
    </row>
    <row r="1126" spans="1:28" s="419" customFormat="1" x14ac:dyDescent="0.2">
      <c r="A1126" s="500"/>
      <c r="J1126" s="416"/>
      <c r="K1126" s="416"/>
      <c r="L1126" s="416"/>
      <c r="M1126" s="416"/>
      <c r="N1126" s="416"/>
      <c r="O1126" s="416"/>
      <c r="P1126" s="416"/>
      <c r="Q1126" s="416"/>
      <c r="R1126" s="416"/>
      <c r="S1126" s="416"/>
      <c r="T1126" s="416"/>
      <c r="U1126" s="416"/>
      <c r="V1126" s="416"/>
      <c r="W1126" s="416"/>
      <c r="X1126" s="416"/>
      <c r="Y1126" s="416"/>
      <c r="Z1126" s="416"/>
      <c r="AA1126" s="416"/>
      <c r="AB1126" s="416"/>
    </row>
    <row r="1127" spans="1:28" s="419" customFormat="1" x14ac:dyDescent="0.2">
      <c r="A1127" s="500"/>
      <c r="J1127" s="416"/>
      <c r="K1127" s="416"/>
      <c r="L1127" s="416"/>
      <c r="M1127" s="416"/>
      <c r="N1127" s="416"/>
      <c r="O1127" s="416"/>
      <c r="P1127" s="416"/>
      <c r="Q1127" s="416"/>
      <c r="R1127" s="416"/>
      <c r="S1127" s="416"/>
      <c r="T1127" s="416"/>
      <c r="U1127" s="416"/>
      <c r="V1127" s="416"/>
      <c r="W1127" s="416"/>
      <c r="X1127" s="416"/>
      <c r="Y1127" s="416"/>
      <c r="Z1127" s="416"/>
      <c r="AA1127" s="416"/>
      <c r="AB1127" s="416"/>
    </row>
    <row r="1128" spans="1:28" s="419" customFormat="1" x14ac:dyDescent="0.2">
      <c r="A1128" s="500"/>
      <c r="J1128" s="416"/>
      <c r="K1128" s="416"/>
      <c r="L1128" s="416"/>
      <c r="M1128" s="416"/>
      <c r="N1128" s="416"/>
      <c r="O1128" s="416"/>
      <c r="P1128" s="416"/>
      <c r="Q1128" s="416"/>
      <c r="R1128" s="416"/>
      <c r="S1128" s="416"/>
      <c r="T1128" s="416"/>
      <c r="U1128" s="416"/>
      <c r="V1128" s="416"/>
      <c r="W1128" s="416"/>
      <c r="X1128" s="416"/>
      <c r="Y1128" s="416"/>
      <c r="Z1128" s="416"/>
      <c r="AA1128" s="416"/>
      <c r="AB1128" s="416"/>
    </row>
    <row r="1129" spans="1:28" s="419" customFormat="1" x14ac:dyDescent="0.2">
      <c r="A1129" s="500"/>
      <c r="J1129" s="416"/>
      <c r="K1129" s="416"/>
      <c r="L1129" s="416"/>
      <c r="M1129" s="416"/>
      <c r="N1129" s="416"/>
      <c r="O1129" s="416"/>
      <c r="P1129" s="416"/>
      <c r="Q1129" s="416"/>
      <c r="R1129" s="416"/>
      <c r="S1129" s="416"/>
      <c r="T1129" s="416"/>
      <c r="U1129" s="416"/>
      <c r="V1129" s="416"/>
      <c r="W1129" s="416"/>
      <c r="X1129" s="416"/>
      <c r="Y1129" s="416"/>
      <c r="Z1129" s="416"/>
      <c r="AA1129" s="416"/>
      <c r="AB1129" s="416"/>
    </row>
    <row r="1130" spans="1:28" s="419" customFormat="1" x14ac:dyDescent="0.2">
      <c r="A1130" s="500"/>
      <c r="J1130" s="416"/>
      <c r="K1130" s="416"/>
      <c r="L1130" s="416"/>
      <c r="M1130" s="416"/>
      <c r="N1130" s="416"/>
      <c r="O1130" s="416"/>
      <c r="P1130" s="416"/>
      <c r="Q1130" s="416"/>
      <c r="R1130" s="416"/>
      <c r="S1130" s="416"/>
      <c r="T1130" s="416"/>
      <c r="U1130" s="416"/>
      <c r="V1130" s="416"/>
      <c r="W1130" s="416"/>
      <c r="X1130" s="416"/>
      <c r="Y1130" s="416"/>
      <c r="Z1130" s="416"/>
      <c r="AA1130" s="416"/>
      <c r="AB1130" s="416"/>
    </row>
    <row r="1131" spans="1:28" s="419" customFormat="1" x14ac:dyDescent="0.2">
      <c r="A1131" s="500"/>
      <c r="J1131" s="416"/>
      <c r="K1131" s="416"/>
      <c r="L1131" s="416"/>
      <c r="M1131" s="416"/>
      <c r="N1131" s="416"/>
      <c r="O1131" s="416"/>
      <c r="P1131" s="416"/>
      <c r="Q1131" s="416"/>
      <c r="R1131" s="416"/>
      <c r="S1131" s="416"/>
      <c r="T1131" s="416"/>
      <c r="U1131" s="416"/>
      <c r="V1131" s="416"/>
      <c r="W1131" s="416"/>
      <c r="X1131" s="416"/>
      <c r="Y1131" s="416"/>
      <c r="Z1131" s="416"/>
      <c r="AA1131" s="416"/>
      <c r="AB1131" s="416"/>
    </row>
    <row r="1132" spans="1:28" s="419" customFormat="1" x14ac:dyDescent="0.2">
      <c r="A1132" s="500"/>
      <c r="J1132" s="416"/>
      <c r="K1132" s="416"/>
      <c r="L1132" s="416"/>
      <c r="M1132" s="416"/>
      <c r="N1132" s="416"/>
      <c r="O1132" s="416"/>
      <c r="P1132" s="416"/>
      <c r="Q1132" s="416"/>
      <c r="R1132" s="416"/>
      <c r="S1132" s="416"/>
      <c r="T1132" s="416"/>
      <c r="U1132" s="416"/>
      <c r="V1132" s="416"/>
      <c r="W1132" s="416"/>
      <c r="X1132" s="416"/>
      <c r="Y1132" s="416"/>
      <c r="Z1132" s="416"/>
      <c r="AA1132" s="416"/>
      <c r="AB1132" s="416"/>
    </row>
    <row r="1133" spans="1:28" s="419" customFormat="1" x14ac:dyDescent="0.2">
      <c r="A1133" s="500"/>
      <c r="J1133" s="416"/>
      <c r="K1133" s="416"/>
      <c r="L1133" s="416"/>
      <c r="M1133" s="416"/>
      <c r="N1133" s="416"/>
      <c r="O1133" s="416"/>
      <c r="P1133" s="416"/>
      <c r="Q1133" s="416"/>
      <c r="R1133" s="416"/>
      <c r="S1133" s="416"/>
      <c r="T1133" s="416"/>
      <c r="U1133" s="416"/>
      <c r="V1133" s="416"/>
      <c r="W1133" s="416"/>
      <c r="X1133" s="416"/>
      <c r="Y1133" s="416"/>
      <c r="Z1133" s="416"/>
      <c r="AA1133" s="416"/>
      <c r="AB1133" s="416"/>
    </row>
    <row r="1134" spans="1:28" s="419" customFormat="1" x14ac:dyDescent="0.2">
      <c r="A1134" s="500"/>
      <c r="J1134" s="416"/>
      <c r="K1134" s="416"/>
      <c r="L1134" s="416"/>
      <c r="M1134" s="416"/>
      <c r="N1134" s="416"/>
      <c r="O1134" s="416"/>
      <c r="P1134" s="416"/>
      <c r="Q1134" s="416"/>
      <c r="R1134" s="416"/>
      <c r="S1134" s="416"/>
      <c r="T1134" s="416"/>
      <c r="U1134" s="416"/>
      <c r="V1134" s="416"/>
      <c r="W1134" s="416"/>
      <c r="X1134" s="416"/>
      <c r="Y1134" s="416"/>
      <c r="Z1134" s="416"/>
      <c r="AA1134" s="416"/>
      <c r="AB1134" s="416"/>
    </row>
    <row r="1135" spans="1:28" s="419" customFormat="1" x14ac:dyDescent="0.2">
      <c r="A1135" s="500"/>
      <c r="J1135" s="416"/>
      <c r="K1135" s="416"/>
      <c r="L1135" s="416"/>
      <c r="M1135" s="416"/>
      <c r="N1135" s="416"/>
      <c r="O1135" s="416"/>
      <c r="P1135" s="416"/>
      <c r="Q1135" s="416"/>
      <c r="R1135" s="416"/>
      <c r="S1135" s="416"/>
      <c r="T1135" s="416"/>
      <c r="U1135" s="416"/>
      <c r="V1135" s="416"/>
      <c r="W1135" s="416"/>
      <c r="X1135" s="416"/>
      <c r="Y1135" s="416"/>
      <c r="Z1135" s="416"/>
      <c r="AA1135" s="416"/>
      <c r="AB1135" s="416"/>
    </row>
    <row r="1136" spans="1:28" s="419" customFormat="1" x14ac:dyDescent="0.2">
      <c r="A1136" s="500"/>
      <c r="J1136" s="416"/>
      <c r="K1136" s="416"/>
      <c r="L1136" s="416"/>
      <c r="M1136" s="416"/>
      <c r="N1136" s="416"/>
      <c r="O1136" s="416"/>
      <c r="P1136" s="416"/>
      <c r="Q1136" s="416"/>
      <c r="R1136" s="416"/>
      <c r="S1136" s="416"/>
      <c r="T1136" s="416"/>
      <c r="U1136" s="416"/>
      <c r="V1136" s="416"/>
      <c r="W1136" s="416"/>
      <c r="X1136" s="416"/>
      <c r="Y1136" s="416"/>
      <c r="Z1136" s="416"/>
      <c r="AA1136" s="416"/>
      <c r="AB1136" s="416"/>
    </row>
    <row r="1137" spans="1:28" s="419" customFormat="1" x14ac:dyDescent="0.2">
      <c r="A1137" s="500"/>
      <c r="J1137" s="416"/>
      <c r="K1137" s="416"/>
      <c r="L1137" s="416"/>
      <c r="M1137" s="416"/>
      <c r="N1137" s="416"/>
      <c r="O1137" s="416"/>
      <c r="P1137" s="416"/>
      <c r="Q1137" s="416"/>
      <c r="R1137" s="416"/>
      <c r="S1137" s="416"/>
      <c r="T1137" s="416"/>
      <c r="U1137" s="416"/>
      <c r="V1137" s="416"/>
      <c r="W1137" s="416"/>
      <c r="X1137" s="416"/>
      <c r="Y1137" s="416"/>
      <c r="Z1137" s="416"/>
      <c r="AA1137" s="416"/>
      <c r="AB1137" s="416"/>
    </row>
    <row r="1138" spans="1:28" s="419" customFormat="1" x14ac:dyDescent="0.2">
      <c r="A1138" s="500"/>
      <c r="J1138" s="416"/>
      <c r="K1138" s="416"/>
      <c r="L1138" s="416"/>
      <c r="M1138" s="416"/>
      <c r="N1138" s="416"/>
      <c r="O1138" s="416"/>
      <c r="P1138" s="416"/>
      <c r="Q1138" s="416"/>
      <c r="R1138" s="416"/>
      <c r="S1138" s="416"/>
      <c r="T1138" s="416"/>
      <c r="U1138" s="416"/>
      <c r="V1138" s="416"/>
      <c r="W1138" s="416"/>
      <c r="X1138" s="416"/>
      <c r="Y1138" s="416"/>
      <c r="Z1138" s="416"/>
      <c r="AA1138" s="416"/>
      <c r="AB1138" s="416"/>
    </row>
    <row r="1139" spans="1:28" s="419" customFormat="1" x14ac:dyDescent="0.2">
      <c r="A1139" s="500"/>
      <c r="J1139" s="416"/>
      <c r="K1139" s="416"/>
      <c r="L1139" s="416"/>
      <c r="M1139" s="416"/>
      <c r="N1139" s="416"/>
      <c r="O1139" s="416"/>
      <c r="P1139" s="416"/>
      <c r="Q1139" s="416"/>
      <c r="R1139" s="416"/>
      <c r="S1139" s="416"/>
      <c r="T1139" s="416"/>
      <c r="U1139" s="416"/>
      <c r="V1139" s="416"/>
      <c r="W1139" s="416"/>
      <c r="X1139" s="416"/>
      <c r="Y1139" s="416"/>
      <c r="Z1139" s="416"/>
      <c r="AA1139" s="416"/>
      <c r="AB1139" s="416"/>
    </row>
    <row r="1140" spans="1:28" s="419" customFormat="1" x14ac:dyDescent="0.2">
      <c r="A1140" s="500"/>
      <c r="J1140" s="416"/>
      <c r="K1140" s="416"/>
      <c r="L1140" s="416"/>
      <c r="M1140" s="416"/>
      <c r="N1140" s="416"/>
      <c r="O1140" s="416"/>
      <c r="P1140" s="416"/>
      <c r="Q1140" s="416"/>
      <c r="R1140" s="416"/>
      <c r="S1140" s="416"/>
      <c r="T1140" s="416"/>
      <c r="U1140" s="416"/>
      <c r="V1140" s="416"/>
      <c r="W1140" s="416"/>
      <c r="X1140" s="416"/>
      <c r="Y1140" s="416"/>
      <c r="Z1140" s="416"/>
      <c r="AA1140" s="416"/>
      <c r="AB1140" s="416"/>
    </row>
    <row r="1141" spans="1:28" s="419" customFormat="1" x14ac:dyDescent="0.2">
      <c r="A1141" s="500"/>
      <c r="J1141" s="416"/>
      <c r="K1141" s="416"/>
      <c r="L1141" s="416"/>
      <c r="M1141" s="416"/>
      <c r="N1141" s="416"/>
      <c r="O1141" s="416"/>
      <c r="P1141" s="416"/>
      <c r="Q1141" s="416"/>
      <c r="R1141" s="416"/>
      <c r="S1141" s="416"/>
      <c r="T1141" s="416"/>
      <c r="U1141" s="416"/>
      <c r="V1141" s="416"/>
      <c r="W1141" s="416"/>
      <c r="X1141" s="416"/>
      <c r="Y1141" s="416"/>
      <c r="Z1141" s="416"/>
      <c r="AA1141" s="416"/>
      <c r="AB1141" s="416"/>
    </row>
    <row r="1142" spans="1:28" s="419" customFormat="1" x14ac:dyDescent="0.2">
      <c r="A1142" s="500"/>
      <c r="J1142" s="416"/>
      <c r="K1142" s="416"/>
      <c r="L1142" s="416"/>
      <c r="M1142" s="416"/>
      <c r="N1142" s="416"/>
      <c r="O1142" s="416"/>
      <c r="P1142" s="416"/>
      <c r="Q1142" s="416"/>
      <c r="R1142" s="416"/>
      <c r="S1142" s="416"/>
      <c r="T1142" s="416"/>
      <c r="U1142" s="416"/>
      <c r="V1142" s="416"/>
      <c r="W1142" s="416"/>
      <c r="X1142" s="416"/>
      <c r="Y1142" s="416"/>
      <c r="Z1142" s="416"/>
      <c r="AA1142" s="416"/>
      <c r="AB1142" s="416"/>
    </row>
    <row r="1143" spans="1:28" s="419" customFormat="1" x14ac:dyDescent="0.2">
      <c r="A1143" s="500"/>
      <c r="J1143" s="416"/>
      <c r="K1143" s="416"/>
      <c r="L1143" s="416"/>
      <c r="M1143" s="416"/>
      <c r="N1143" s="416"/>
      <c r="O1143" s="416"/>
      <c r="P1143" s="416"/>
      <c r="Q1143" s="416"/>
      <c r="R1143" s="416"/>
      <c r="S1143" s="416"/>
      <c r="T1143" s="416"/>
      <c r="U1143" s="416"/>
      <c r="V1143" s="416"/>
      <c r="W1143" s="416"/>
      <c r="X1143" s="416"/>
      <c r="Y1143" s="416"/>
      <c r="Z1143" s="416"/>
      <c r="AA1143" s="416"/>
      <c r="AB1143" s="416"/>
    </row>
    <row r="1144" spans="1:28" s="419" customFormat="1" x14ac:dyDescent="0.2">
      <c r="A1144" s="500"/>
      <c r="J1144" s="416"/>
      <c r="K1144" s="416"/>
      <c r="L1144" s="416"/>
      <c r="M1144" s="416"/>
      <c r="N1144" s="416"/>
      <c r="O1144" s="416"/>
      <c r="P1144" s="416"/>
      <c r="Q1144" s="416"/>
      <c r="R1144" s="416"/>
      <c r="S1144" s="416"/>
      <c r="T1144" s="416"/>
      <c r="U1144" s="416"/>
      <c r="V1144" s="416"/>
      <c r="W1144" s="416"/>
      <c r="X1144" s="416"/>
      <c r="Y1144" s="416"/>
      <c r="Z1144" s="416"/>
      <c r="AA1144" s="416"/>
      <c r="AB1144" s="416"/>
    </row>
    <row r="1145" spans="1:28" s="419" customFormat="1" x14ac:dyDescent="0.2">
      <c r="A1145" s="500"/>
      <c r="J1145" s="416"/>
      <c r="K1145" s="416"/>
      <c r="L1145" s="416"/>
      <c r="M1145" s="416"/>
      <c r="N1145" s="416"/>
      <c r="O1145" s="416"/>
      <c r="P1145" s="416"/>
      <c r="Q1145" s="416"/>
      <c r="R1145" s="416"/>
      <c r="S1145" s="416"/>
      <c r="T1145" s="416"/>
      <c r="U1145" s="416"/>
      <c r="V1145" s="416"/>
      <c r="W1145" s="416"/>
      <c r="X1145" s="416"/>
      <c r="Y1145" s="416"/>
      <c r="Z1145" s="416"/>
      <c r="AA1145" s="416"/>
      <c r="AB1145" s="416"/>
    </row>
    <row r="1146" spans="1:28" s="419" customFormat="1" x14ac:dyDescent="0.2">
      <c r="A1146" s="500"/>
      <c r="J1146" s="416"/>
      <c r="K1146" s="416"/>
      <c r="L1146" s="416"/>
      <c r="M1146" s="416"/>
      <c r="N1146" s="416"/>
      <c r="O1146" s="416"/>
      <c r="P1146" s="416"/>
      <c r="Q1146" s="416"/>
      <c r="R1146" s="416"/>
      <c r="S1146" s="416"/>
      <c r="T1146" s="416"/>
      <c r="U1146" s="416"/>
      <c r="V1146" s="416"/>
      <c r="W1146" s="416"/>
      <c r="X1146" s="416"/>
      <c r="Y1146" s="416"/>
      <c r="Z1146" s="416"/>
      <c r="AA1146" s="416"/>
      <c r="AB1146" s="416"/>
    </row>
    <row r="1147" spans="1:28" s="419" customFormat="1" x14ac:dyDescent="0.2">
      <c r="A1147" s="500"/>
      <c r="J1147" s="416"/>
      <c r="K1147" s="416"/>
      <c r="L1147" s="416"/>
      <c r="M1147" s="416"/>
      <c r="N1147" s="416"/>
      <c r="O1147" s="416"/>
      <c r="P1147" s="416"/>
      <c r="Q1147" s="416"/>
      <c r="R1147" s="416"/>
      <c r="S1147" s="416"/>
      <c r="T1147" s="416"/>
      <c r="U1147" s="416"/>
      <c r="V1147" s="416"/>
      <c r="W1147" s="416"/>
      <c r="X1147" s="416"/>
      <c r="Y1147" s="416"/>
      <c r="Z1147" s="416"/>
      <c r="AA1147" s="416"/>
      <c r="AB1147" s="416"/>
    </row>
    <row r="1148" spans="1:28" s="419" customFormat="1" x14ac:dyDescent="0.2">
      <c r="A1148" s="500"/>
      <c r="J1148" s="416"/>
      <c r="K1148" s="416"/>
      <c r="L1148" s="416"/>
      <c r="M1148" s="416"/>
      <c r="N1148" s="416"/>
      <c r="O1148" s="416"/>
      <c r="P1148" s="416"/>
      <c r="Q1148" s="416"/>
      <c r="R1148" s="416"/>
      <c r="S1148" s="416"/>
      <c r="T1148" s="416"/>
      <c r="U1148" s="416"/>
      <c r="V1148" s="416"/>
      <c r="W1148" s="416"/>
      <c r="X1148" s="416"/>
      <c r="Y1148" s="416"/>
      <c r="Z1148" s="416"/>
      <c r="AA1148" s="416"/>
      <c r="AB1148" s="416"/>
    </row>
    <row r="1149" spans="1:28" s="419" customFormat="1" x14ac:dyDescent="0.2">
      <c r="A1149" s="500"/>
      <c r="J1149" s="416"/>
      <c r="K1149" s="416"/>
      <c r="L1149" s="416"/>
      <c r="M1149" s="416"/>
      <c r="N1149" s="416"/>
      <c r="O1149" s="416"/>
      <c r="P1149" s="416"/>
      <c r="Q1149" s="416"/>
      <c r="R1149" s="416"/>
      <c r="S1149" s="416"/>
      <c r="T1149" s="416"/>
      <c r="U1149" s="416"/>
      <c r="V1149" s="416"/>
      <c r="W1149" s="416"/>
      <c r="X1149" s="416"/>
      <c r="Y1149" s="416"/>
      <c r="Z1149" s="416"/>
      <c r="AA1149" s="416"/>
      <c r="AB1149" s="416"/>
    </row>
    <row r="1150" spans="1:28" s="419" customFormat="1" x14ac:dyDescent="0.2">
      <c r="A1150" s="500"/>
      <c r="J1150" s="416"/>
      <c r="K1150" s="416"/>
      <c r="L1150" s="416"/>
      <c r="M1150" s="416"/>
      <c r="N1150" s="416"/>
      <c r="O1150" s="416"/>
      <c r="P1150" s="416"/>
      <c r="Q1150" s="416"/>
      <c r="R1150" s="416"/>
      <c r="S1150" s="416"/>
      <c r="T1150" s="416"/>
      <c r="U1150" s="416"/>
      <c r="V1150" s="416"/>
      <c r="W1150" s="416"/>
      <c r="X1150" s="416"/>
      <c r="Y1150" s="416"/>
      <c r="Z1150" s="416"/>
      <c r="AA1150" s="416"/>
      <c r="AB1150" s="416"/>
    </row>
    <row r="1151" spans="1:28" s="419" customFormat="1" x14ac:dyDescent="0.2">
      <c r="A1151" s="500"/>
      <c r="J1151" s="416"/>
      <c r="K1151" s="416"/>
      <c r="L1151" s="416"/>
      <c r="M1151" s="416"/>
      <c r="N1151" s="416"/>
      <c r="O1151" s="416"/>
      <c r="P1151" s="416"/>
      <c r="Q1151" s="416"/>
      <c r="R1151" s="416"/>
      <c r="S1151" s="416"/>
      <c r="T1151" s="416"/>
      <c r="U1151" s="416"/>
      <c r="V1151" s="416"/>
      <c r="W1151" s="416"/>
      <c r="X1151" s="416"/>
      <c r="Y1151" s="416"/>
      <c r="Z1151" s="416"/>
      <c r="AA1151" s="416"/>
      <c r="AB1151" s="416"/>
    </row>
    <row r="1152" spans="1:28" s="419" customFormat="1" x14ac:dyDescent="0.2">
      <c r="A1152" s="500"/>
      <c r="J1152" s="416"/>
      <c r="K1152" s="416"/>
      <c r="L1152" s="416"/>
      <c r="M1152" s="416"/>
      <c r="N1152" s="416"/>
      <c r="O1152" s="416"/>
      <c r="P1152" s="416"/>
      <c r="Q1152" s="416"/>
      <c r="R1152" s="416"/>
      <c r="S1152" s="416"/>
      <c r="T1152" s="416"/>
      <c r="U1152" s="416"/>
      <c r="V1152" s="416"/>
      <c r="W1152" s="416"/>
      <c r="X1152" s="416"/>
      <c r="Y1152" s="416"/>
      <c r="Z1152" s="416"/>
      <c r="AA1152" s="416"/>
      <c r="AB1152" s="416"/>
    </row>
    <row r="1153" spans="1:28" s="419" customFormat="1" x14ac:dyDescent="0.2">
      <c r="A1153" s="500"/>
      <c r="J1153" s="416"/>
      <c r="K1153" s="416"/>
      <c r="L1153" s="416"/>
      <c r="M1153" s="416"/>
      <c r="N1153" s="416"/>
      <c r="O1153" s="416"/>
      <c r="P1153" s="416"/>
      <c r="Q1153" s="416"/>
      <c r="R1153" s="416"/>
      <c r="S1153" s="416"/>
      <c r="T1153" s="416"/>
      <c r="U1153" s="416"/>
      <c r="V1153" s="416"/>
      <c r="W1153" s="416"/>
      <c r="X1153" s="416"/>
      <c r="Y1153" s="416"/>
      <c r="Z1153" s="416"/>
      <c r="AA1153" s="416"/>
      <c r="AB1153" s="416"/>
    </row>
    <row r="1154" spans="1:28" s="419" customFormat="1" x14ac:dyDescent="0.2">
      <c r="A1154" s="500"/>
      <c r="J1154" s="416"/>
      <c r="K1154" s="416"/>
      <c r="L1154" s="416"/>
      <c r="M1154" s="416"/>
      <c r="N1154" s="416"/>
      <c r="O1154" s="416"/>
      <c r="P1154" s="416"/>
      <c r="Q1154" s="416"/>
      <c r="R1154" s="416"/>
      <c r="S1154" s="416"/>
      <c r="T1154" s="416"/>
      <c r="U1154" s="416"/>
      <c r="V1154" s="416"/>
      <c r="W1154" s="416"/>
      <c r="X1154" s="416"/>
      <c r="Y1154" s="416"/>
      <c r="Z1154" s="416"/>
      <c r="AA1154" s="416"/>
      <c r="AB1154" s="416"/>
    </row>
    <row r="1155" spans="1:28" s="419" customFormat="1" x14ac:dyDescent="0.2">
      <c r="A1155" s="500"/>
      <c r="J1155" s="416"/>
      <c r="K1155" s="416"/>
      <c r="L1155" s="416"/>
      <c r="M1155" s="416"/>
      <c r="N1155" s="416"/>
      <c r="O1155" s="416"/>
      <c r="P1155" s="416"/>
      <c r="Q1155" s="416"/>
      <c r="R1155" s="416"/>
      <c r="S1155" s="416"/>
      <c r="T1155" s="416"/>
      <c r="U1155" s="416"/>
      <c r="V1155" s="416"/>
      <c r="W1155" s="416"/>
      <c r="X1155" s="416"/>
      <c r="Y1155" s="416"/>
      <c r="Z1155" s="416"/>
      <c r="AA1155" s="416"/>
      <c r="AB1155" s="416"/>
    </row>
    <row r="1156" spans="1:28" s="419" customFormat="1" x14ac:dyDescent="0.2">
      <c r="A1156" s="500"/>
      <c r="J1156" s="416"/>
      <c r="K1156" s="416"/>
      <c r="L1156" s="416"/>
      <c r="M1156" s="416"/>
      <c r="N1156" s="416"/>
      <c r="O1156" s="416"/>
      <c r="P1156" s="416"/>
      <c r="Q1156" s="416"/>
      <c r="R1156" s="416"/>
      <c r="S1156" s="416"/>
      <c r="T1156" s="416"/>
      <c r="U1156" s="416"/>
      <c r="V1156" s="416"/>
      <c r="W1156" s="416"/>
      <c r="X1156" s="416"/>
      <c r="Y1156" s="416"/>
      <c r="Z1156" s="416"/>
      <c r="AA1156" s="416"/>
      <c r="AB1156" s="416"/>
    </row>
    <row r="1157" spans="1:28" s="419" customFormat="1" x14ac:dyDescent="0.2">
      <c r="A1157" s="500"/>
      <c r="J1157" s="416"/>
      <c r="K1157" s="416"/>
      <c r="L1157" s="416"/>
      <c r="M1157" s="416"/>
      <c r="N1157" s="416"/>
      <c r="O1157" s="416"/>
      <c r="P1157" s="416"/>
      <c r="Q1157" s="416"/>
      <c r="R1157" s="416"/>
      <c r="S1157" s="416"/>
      <c r="T1157" s="416"/>
      <c r="U1157" s="416"/>
      <c r="V1157" s="416"/>
      <c r="W1157" s="416"/>
      <c r="X1157" s="416"/>
      <c r="Y1157" s="416"/>
      <c r="Z1157" s="416"/>
      <c r="AA1157" s="416"/>
      <c r="AB1157" s="416"/>
    </row>
    <row r="1158" spans="1:28" s="419" customFormat="1" x14ac:dyDescent="0.2">
      <c r="A1158" s="500"/>
      <c r="J1158" s="416"/>
      <c r="K1158" s="416"/>
      <c r="L1158" s="416"/>
      <c r="M1158" s="416"/>
      <c r="N1158" s="416"/>
      <c r="O1158" s="416"/>
      <c r="P1158" s="416"/>
      <c r="Q1158" s="416"/>
      <c r="R1158" s="416"/>
      <c r="S1158" s="416"/>
      <c r="T1158" s="416"/>
      <c r="U1158" s="416"/>
      <c r="V1158" s="416"/>
      <c r="W1158" s="416"/>
      <c r="X1158" s="416"/>
      <c r="Y1158" s="416"/>
      <c r="Z1158" s="416"/>
      <c r="AA1158" s="416"/>
      <c r="AB1158" s="416"/>
    </row>
    <row r="1159" spans="1:28" s="419" customFormat="1" x14ac:dyDescent="0.2">
      <c r="A1159" s="500"/>
      <c r="J1159" s="416"/>
      <c r="K1159" s="416"/>
      <c r="L1159" s="416"/>
      <c r="M1159" s="416"/>
      <c r="N1159" s="416"/>
      <c r="O1159" s="416"/>
      <c r="P1159" s="416"/>
      <c r="Q1159" s="416"/>
      <c r="R1159" s="416"/>
      <c r="S1159" s="416"/>
      <c r="T1159" s="416"/>
      <c r="U1159" s="416"/>
      <c r="V1159" s="416"/>
      <c r="W1159" s="416"/>
      <c r="X1159" s="416"/>
      <c r="Y1159" s="416"/>
      <c r="Z1159" s="416"/>
      <c r="AA1159" s="416"/>
      <c r="AB1159" s="416"/>
    </row>
    <row r="1160" spans="1:28" s="419" customFormat="1" x14ac:dyDescent="0.2">
      <c r="A1160" s="500"/>
      <c r="J1160" s="416"/>
      <c r="K1160" s="416"/>
      <c r="L1160" s="416"/>
      <c r="M1160" s="416"/>
      <c r="N1160" s="416"/>
      <c r="O1160" s="416"/>
      <c r="P1160" s="416"/>
      <c r="Q1160" s="416"/>
      <c r="R1160" s="416"/>
      <c r="S1160" s="416"/>
      <c r="T1160" s="416"/>
      <c r="U1160" s="416"/>
      <c r="V1160" s="416"/>
      <c r="W1160" s="416"/>
      <c r="X1160" s="416"/>
      <c r="Y1160" s="416"/>
      <c r="Z1160" s="416"/>
      <c r="AA1160" s="416"/>
      <c r="AB1160" s="416"/>
    </row>
    <row r="1161" spans="1:28" s="419" customFormat="1" x14ac:dyDescent="0.2">
      <c r="A1161" s="500"/>
      <c r="J1161" s="416"/>
      <c r="K1161" s="416"/>
      <c r="L1161" s="416"/>
      <c r="M1161" s="416"/>
      <c r="N1161" s="416"/>
      <c r="O1161" s="416"/>
      <c r="P1161" s="416"/>
      <c r="Q1161" s="416"/>
      <c r="R1161" s="416"/>
      <c r="S1161" s="416"/>
      <c r="T1161" s="416"/>
      <c r="U1161" s="416"/>
      <c r="V1161" s="416"/>
      <c r="W1161" s="416"/>
      <c r="X1161" s="416"/>
      <c r="Y1161" s="416"/>
      <c r="Z1161" s="416"/>
      <c r="AA1161" s="416"/>
      <c r="AB1161" s="416"/>
    </row>
    <row r="1162" spans="1:28" s="419" customFormat="1" x14ac:dyDescent="0.2">
      <c r="A1162" s="500"/>
      <c r="J1162" s="416"/>
      <c r="K1162" s="416"/>
      <c r="L1162" s="416"/>
      <c r="M1162" s="416"/>
      <c r="N1162" s="416"/>
      <c r="O1162" s="416"/>
      <c r="P1162" s="416"/>
      <c r="Q1162" s="416"/>
      <c r="R1162" s="416"/>
      <c r="S1162" s="416"/>
      <c r="T1162" s="416"/>
      <c r="U1162" s="416"/>
      <c r="V1162" s="416"/>
      <c r="W1162" s="416"/>
      <c r="X1162" s="416"/>
      <c r="Y1162" s="416"/>
      <c r="Z1162" s="416"/>
      <c r="AA1162" s="416"/>
      <c r="AB1162" s="416"/>
    </row>
    <row r="1163" spans="1:28" s="419" customFormat="1" x14ac:dyDescent="0.2">
      <c r="A1163" s="500"/>
      <c r="J1163" s="416"/>
      <c r="K1163" s="416"/>
      <c r="L1163" s="416"/>
      <c r="M1163" s="416"/>
      <c r="N1163" s="416"/>
      <c r="O1163" s="416"/>
      <c r="P1163" s="416"/>
      <c r="Q1163" s="416"/>
      <c r="R1163" s="416"/>
      <c r="S1163" s="416"/>
      <c r="T1163" s="416"/>
      <c r="U1163" s="416"/>
      <c r="V1163" s="416"/>
      <c r="W1163" s="416"/>
      <c r="X1163" s="416"/>
      <c r="Y1163" s="416"/>
      <c r="Z1163" s="416"/>
      <c r="AA1163" s="416"/>
      <c r="AB1163" s="416"/>
    </row>
    <row r="1164" spans="1:28" s="419" customFormat="1" x14ac:dyDescent="0.2">
      <c r="A1164" s="500"/>
      <c r="J1164" s="416"/>
      <c r="K1164" s="416"/>
      <c r="L1164" s="416"/>
      <c r="M1164" s="416"/>
      <c r="N1164" s="416"/>
      <c r="O1164" s="416"/>
      <c r="P1164" s="416"/>
      <c r="Q1164" s="416"/>
      <c r="R1164" s="416"/>
      <c r="S1164" s="416"/>
      <c r="T1164" s="416"/>
      <c r="U1164" s="416"/>
      <c r="V1164" s="416"/>
      <c r="W1164" s="416"/>
      <c r="X1164" s="416"/>
      <c r="Y1164" s="416"/>
      <c r="Z1164" s="416"/>
      <c r="AA1164" s="416"/>
      <c r="AB1164" s="416"/>
    </row>
    <row r="1165" spans="1:28" s="419" customFormat="1" x14ac:dyDescent="0.2">
      <c r="A1165" s="500"/>
      <c r="J1165" s="416"/>
      <c r="K1165" s="416"/>
      <c r="L1165" s="416"/>
      <c r="M1165" s="416"/>
      <c r="N1165" s="416"/>
      <c r="O1165" s="416"/>
      <c r="P1165" s="416"/>
      <c r="Q1165" s="416"/>
      <c r="R1165" s="416"/>
      <c r="S1165" s="416"/>
      <c r="T1165" s="416"/>
      <c r="U1165" s="416"/>
      <c r="V1165" s="416"/>
      <c r="W1165" s="416"/>
      <c r="X1165" s="416"/>
      <c r="Y1165" s="416"/>
      <c r="Z1165" s="416"/>
      <c r="AA1165" s="416"/>
      <c r="AB1165" s="416"/>
    </row>
    <row r="1166" spans="1:28" s="419" customFormat="1" x14ac:dyDescent="0.2">
      <c r="A1166" s="500"/>
      <c r="J1166" s="416"/>
      <c r="K1166" s="416"/>
      <c r="L1166" s="416"/>
      <c r="M1166" s="416"/>
      <c r="N1166" s="416"/>
      <c r="O1166" s="416"/>
      <c r="P1166" s="416"/>
      <c r="Q1166" s="416"/>
      <c r="R1166" s="416"/>
      <c r="S1166" s="416"/>
      <c r="T1166" s="416"/>
      <c r="U1166" s="416"/>
      <c r="V1166" s="416"/>
      <c r="W1166" s="416"/>
      <c r="X1166" s="416"/>
      <c r="Y1166" s="416"/>
      <c r="Z1166" s="416"/>
      <c r="AA1166" s="416"/>
      <c r="AB1166" s="416"/>
    </row>
    <row r="1167" spans="1:28" s="419" customFormat="1" x14ac:dyDescent="0.2">
      <c r="A1167" s="500"/>
      <c r="J1167" s="416"/>
      <c r="K1167" s="416"/>
      <c r="L1167" s="416"/>
      <c r="M1167" s="416"/>
      <c r="N1167" s="416"/>
      <c r="O1167" s="416"/>
      <c r="P1167" s="416"/>
      <c r="Q1167" s="416"/>
      <c r="R1167" s="416"/>
      <c r="S1167" s="416"/>
      <c r="T1167" s="416"/>
      <c r="U1167" s="416"/>
      <c r="V1167" s="416"/>
      <c r="W1167" s="416"/>
      <c r="X1167" s="416"/>
      <c r="Y1167" s="416"/>
      <c r="Z1167" s="416"/>
      <c r="AA1167" s="416"/>
      <c r="AB1167" s="416"/>
    </row>
    <row r="1168" spans="1:28" s="419" customFormat="1" x14ac:dyDescent="0.2">
      <c r="A1168" s="500"/>
      <c r="J1168" s="416"/>
      <c r="K1168" s="416"/>
      <c r="L1168" s="416"/>
      <c r="M1168" s="416"/>
      <c r="N1168" s="416"/>
      <c r="O1168" s="416"/>
      <c r="P1168" s="416"/>
      <c r="Q1168" s="416"/>
      <c r="R1168" s="416"/>
      <c r="S1168" s="416"/>
      <c r="T1168" s="416"/>
      <c r="U1168" s="416"/>
      <c r="V1168" s="416"/>
      <c r="W1168" s="416"/>
      <c r="X1168" s="416"/>
      <c r="Y1168" s="416"/>
      <c r="Z1168" s="416"/>
      <c r="AA1168" s="416"/>
      <c r="AB1168" s="416"/>
    </row>
    <row r="1169" spans="1:28" s="419" customFormat="1" x14ac:dyDescent="0.2">
      <c r="A1169" s="500"/>
      <c r="J1169" s="416"/>
      <c r="K1169" s="416"/>
      <c r="L1169" s="416"/>
      <c r="M1169" s="416"/>
      <c r="N1169" s="416"/>
      <c r="O1169" s="416"/>
      <c r="P1169" s="416"/>
      <c r="Q1169" s="416"/>
      <c r="R1169" s="416"/>
      <c r="S1169" s="416"/>
      <c r="T1169" s="416"/>
      <c r="U1169" s="416"/>
      <c r="V1169" s="416"/>
      <c r="W1169" s="416"/>
      <c r="X1169" s="416"/>
      <c r="Y1169" s="416"/>
      <c r="Z1169" s="416"/>
      <c r="AA1169" s="416"/>
      <c r="AB1169" s="416"/>
    </row>
    <row r="1170" spans="1:28" s="419" customFormat="1" x14ac:dyDescent="0.2">
      <c r="A1170" s="500"/>
      <c r="J1170" s="416"/>
      <c r="K1170" s="416"/>
      <c r="L1170" s="416"/>
      <c r="M1170" s="416"/>
      <c r="N1170" s="416"/>
      <c r="O1170" s="416"/>
      <c r="P1170" s="416"/>
      <c r="Q1170" s="416"/>
      <c r="R1170" s="416"/>
      <c r="S1170" s="416"/>
      <c r="T1170" s="416"/>
      <c r="U1170" s="416"/>
      <c r="V1170" s="416"/>
      <c r="W1170" s="416"/>
      <c r="X1170" s="416"/>
      <c r="Y1170" s="416"/>
      <c r="Z1170" s="416"/>
      <c r="AA1170" s="416"/>
      <c r="AB1170" s="416"/>
    </row>
    <row r="1171" spans="1:28" s="419" customFormat="1" x14ac:dyDescent="0.2">
      <c r="A1171" s="500"/>
      <c r="J1171" s="416"/>
      <c r="K1171" s="416"/>
      <c r="L1171" s="416"/>
      <c r="M1171" s="416"/>
      <c r="N1171" s="416"/>
      <c r="O1171" s="416"/>
      <c r="P1171" s="416"/>
      <c r="Q1171" s="416"/>
      <c r="R1171" s="416"/>
      <c r="S1171" s="416"/>
      <c r="T1171" s="416"/>
      <c r="U1171" s="416"/>
      <c r="V1171" s="416"/>
      <c r="W1171" s="416"/>
      <c r="X1171" s="416"/>
      <c r="Y1171" s="416"/>
      <c r="Z1171" s="416"/>
      <c r="AA1171" s="416"/>
      <c r="AB1171" s="416"/>
    </row>
    <row r="1172" spans="1:28" s="419" customFormat="1" x14ac:dyDescent="0.2">
      <c r="A1172" s="500"/>
      <c r="J1172" s="416"/>
      <c r="K1172" s="416"/>
      <c r="L1172" s="416"/>
      <c r="M1172" s="416"/>
      <c r="N1172" s="416"/>
      <c r="O1172" s="416"/>
      <c r="P1172" s="416"/>
      <c r="Q1172" s="416"/>
      <c r="R1172" s="416"/>
      <c r="S1172" s="416"/>
      <c r="T1172" s="416"/>
      <c r="U1172" s="416"/>
      <c r="V1172" s="416"/>
      <c r="W1172" s="416"/>
      <c r="X1172" s="416"/>
      <c r="Y1172" s="416"/>
      <c r="Z1172" s="416"/>
      <c r="AA1172" s="416"/>
      <c r="AB1172" s="416"/>
    </row>
    <row r="1173" spans="1:28" s="419" customFormat="1" x14ac:dyDescent="0.2">
      <c r="A1173" s="500"/>
      <c r="J1173" s="416"/>
      <c r="K1173" s="416"/>
      <c r="L1173" s="416"/>
      <c r="M1173" s="416"/>
      <c r="N1173" s="416"/>
      <c r="O1173" s="416"/>
      <c r="P1173" s="416"/>
      <c r="Q1173" s="416"/>
      <c r="R1173" s="416"/>
      <c r="S1173" s="416"/>
      <c r="T1173" s="416"/>
      <c r="U1173" s="416"/>
      <c r="V1173" s="416"/>
      <c r="W1173" s="416"/>
      <c r="X1173" s="416"/>
      <c r="Y1173" s="416"/>
      <c r="Z1173" s="416"/>
      <c r="AA1173" s="416"/>
      <c r="AB1173" s="416"/>
    </row>
    <row r="1174" spans="1:28" s="419" customFormat="1" x14ac:dyDescent="0.2">
      <c r="A1174" s="500"/>
      <c r="J1174" s="416"/>
      <c r="K1174" s="416"/>
      <c r="L1174" s="416"/>
      <c r="M1174" s="416"/>
      <c r="N1174" s="416"/>
      <c r="O1174" s="416"/>
      <c r="P1174" s="416"/>
      <c r="Q1174" s="416"/>
      <c r="R1174" s="416"/>
      <c r="S1174" s="416"/>
      <c r="T1174" s="416"/>
      <c r="U1174" s="416"/>
      <c r="V1174" s="416"/>
      <c r="W1174" s="416"/>
      <c r="X1174" s="416"/>
      <c r="Y1174" s="416"/>
      <c r="Z1174" s="416"/>
      <c r="AA1174" s="416"/>
      <c r="AB1174" s="416"/>
    </row>
    <row r="1175" spans="1:28" s="419" customFormat="1" x14ac:dyDescent="0.2">
      <c r="A1175" s="500"/>
      <c r="J1175" s="416"/>
      <c r="K1175" s="416"/>
      <c r="L1175" s="416"/>
      <c r="M1175" s="416"/>
      <c r="N1175" s="416"/>
      <c r="O1175" s="416"/>
      <c r="P1175" s="416"/>
      <c r="Q1175" s="416"/>
      <c r="R1175" s="416"/>
      <c r="S1175" s="416"/>
      <c r="T1175" s="416"/>
      <c r="U1175" s="416"/>
      <c r="V1175" s="416"/>
      <c r="W1175" s="416"/>
      <c r="X1175" s="416"/>
      <c r="Y1175" s="416"/>
      <c r="Z1175" s="416"/>
      <c r="AA1175" s="416"/>
      <c r="AB1175" s="416"/>
    </row>
    <row r="1176" spans="1:28" s="419" customFormat="1" x14ac:dyDescent="0.2">
      <c r="A1176" s="500"/>
      <c r="J1176" s="416"/>
      <c r="K1176" s="416"/>
      <c r="L1176" s="416"/>
      <c r="M1176" s="416"/>
      <c r="N1176" s="416"/>
      <c r="O1176" s="416"/>
      <c r="P1176" s="416"/>
      <c r="Q1176" s="416"/>
      <c r="R1176" s="416"/>
      <c r="S1176" s="416"/>
      <c r="T1176" s="416"/>
      <c r="U1176" s="416"/>
      <c r="V1176" s="416"/>
      <c r="W1176" s="416"/>
      <c r="X1176" s="416"/>
      <c r="Y1176" s="416"/>
      <c r="Z1176" s="416"/>
      <c r="AA1176" s="416"/>
      <c r="AB1176" s="416"/>
    </row>
    <row r="1177" spans="1:28" s="419" customFormat="1" x14ac:dyDescent="0.2">
      <c r="A1177" s="500"/>
      <c r="J1177" s="416"/>
      <c r="K1177" s="416"/>
      <c r="L1177" s="416"/>
      <c r="M1177" s="416"/>
      <c r="N1177" s="416"/>
      <c r="O1177" s="416"/>
      <c r="P1177" s="416"/>
      <c r="Q1177" s="416"/>
      <c r="R1177" s="416"/>
      <c r="S1177" s="416"/>
      <c r="T1177" s="416"/>
      <c r="U1177" s="416"/>
      <c r="V1177" s="416"/>
      <c r="W1177" s="416"/>
      <c r="X1177" s="416"/>
      <c r="Y1177" s="416"/>
      <c r="Z1177" s="416"/>
      <c r="AA1177" s="416"/>
      <c r="AB1177" s="416"/>
    </row>
    <row r="1178" spans="1:28" s="419" customFormat="1" x14ac:dyDescent="0.2">
      <c r="A1178" s="500"/>
      <c r="J1178" s="416"/>
      <c r="K1178" s="416"/>
      <c r="L1178" s="416"/>
      <c r="M1178" s="416"/>
      <c r="N1178" s="416"/>
      <c r="O1178" s="416"/>
      <c r="P1178" s="416"/>
      <c r="Q1178" s="416"/>
      <c r="R1178" s="416"/>
      <c r="S1178" s="416"/>
      <c r="T1178" s="416"/>
      <c r="U1178" s="416"/>
      <c r="V1178" s="416"/>
      <c r="W1178" s="416"/>
      <c r="X1178" s="416"/>
      <c r="Y1178" s="416"/>
      <c r="Z1178" s="416"/>
      <c r="AA1178" s="416"/>
      <c r="AB1178" s="416"/>
    </row>
    <row r="1179" spans="1:28" s="419" customFormat="1" x14ac:dyDescent="0.2">
      <c r="A1179" s="500"/>
      <c r="J1179" s="416"/>
      <c r="K1179" s="416"/>
      <c r="L1179" s="416"/>
      <c r="M1179" s="416"/>
      <c r="N1179" s="416"/>
      <c r="O1179" s="416"/>
      <c r="P1179" s="416"/>
      <c r="Q1179" s="416"/>
      <c r="R1179" s="416"/>
      <c r="S1179" s="416"/>
      <c r="T1179" s="416"/>
      <c r="U1179" s="416"/>
      <c r="V1179" s="416"/>
      <c r="W1179" s="416"/>
      <c r="X1179" s="416"/>
      <c r="Y1179" s="416"/>
      <c r="Z1179" s="416"/>
      <c r="AA1179" s="416"/>
      <c r="AB1179" s="416"/>
    </row>
    <row r="1180" spans="1:28" s="419" customFormat="1" x14ac:dyDescent="0.2">
      <c r="A1180" s="500"/>
      <c r="J1180" s="416"/>
      <c r="K1180" s="416"/>
      <c r="L1180" s="416"/>
      <c r="M1180" s="416"/>
      <c r="N1180" s="416"/>
      <c r="O1180" s="416"/>
      <c r="P1180" s="416"/>
      <c r="Q1180" s="416"/>
      <c r="R1180" s="416"/>
      <c r="S1180" s="416"/>
      <c r="T1180" s="416"/>
      <c r="U1180" s="416"/>
      <c r="V1180" s="416"/>
      <c r="W1180" s="416"/>
      <c r="X1180" s="416"/>
      <c r="Y1180" s="416"/>
      <c r="Z1180" s="416"/>
      <c r="AA1180" s="416"/>
      <c r="AB1180" s="416"/>
    </row>
    <row r="1181" spans="1:28" s="419" customFormat="1" x14ac:dyDescent="0.2">
      <c r="A1181" s="500"/>
      <c r="J1181" s="416"/>
      <c r="K1181" s="416"/>
      <c r="L1181" s="416"/>
      <c r="M1181" s="416"/>
      <c r="N1181" s="416"/>
      <c r="O1181" s="416"/>
      <c r="P1181" s="416"/>
      <c r="Q1181" s="416"/>
      <c r="R1181" s="416"/>
      <c r="S1181" s="416"/>
      <c r="T1181" s="416"/>
      <c r="U1181" s="416"/>
      <c r="V1181" s="416"/>
      <c r="W1181" s="416"/>
      <c r="X1181" s="416"/>
      <c r="Y1181" s="416"/>
      <c r="Z1181" s="416"/>
      <c r="AA1181" s="416"/>
      <c r="AB1181" s="416"/>
    </row>
    <row r="1182" spans="1:28" s="419" customFormat="1" x14ac:dyDescent="0.2">
      <c r="A1182" s="500"/>
      <c r="J1182" s="416"/>
      <c r="K1182" s="416"/>
      <c r="L1182" s="416"/>
      <c r="M1182" s="416"/>
      <c r="N1182" s="416"/>
      <c r="O1182" s="416"/>
      <c r="P1182" s="416"/>
      <c r="Q1182" s="416"/>
      <c r="R1182" s="416"/>
      <c r="S1182" s="416"/>
      <c r="T1182" s="416"/>
      <c r="U1182" s="416"/>
      <c r="V1182" s="416"/>
      <c r="W1182" s="416"/>
      <c r="X1182" s="416"/>
      <c r="Y1182" s="416"/>
      <c r="Z1182" s="416"/>
      <c r="AA1182" s="416"/>
      <c r="AB1182" s="416"/>
    </row>
    <row r="1183" spans="1:28" s="419" customFormat="1" x14ac:dyDescent="0.2">
      <c r="A1183" s="500"/>
      <c r="J1183" s="416"/>
      <c r="K1183" s="416"/>
      <c r="L1183" s="416"/>
      <c r="M1183" s="416"/>
      <c r="N1183" s="416"/>
      <c r="O1183" s="416"/>
      <c r="P1183" s="416"/>
      <c r="Q1183" s="416"/>
      <c r="R1183" s="416"/>
      <c r="S1183" s="416"/>
      <c r="T1183" s="416"/>
      <c r="U1183" s="416"/>
      <c r="V1183" s="416"/>
      <c r="W1183" s="416"/>
      <c r="X1183" s="416"/>
      <c r="Y1183" s="416"/>
      <c r="Z1183" s="416"/>
      <c r="AA1183" s="416"/>
      <c r="AB1183" s="416"/>
    </row>
    <row r="1184" spans="1:28" s="419" customFormat="1" x14ac:dyDescent="0.2">
      <c r="A1184" s="500"/>
      <c r="J1184" s="416"/>
      <c r="K1184" s="416"/>
      <c r="L1184" s="416"/>
      <c r="M1184" s="416"/>
      <c r="N1184" s="416"/>
      <c r="O1184" s="416"/>
      <c r="P1184" s="416"/>
      <c r="Q1184" s="416"/>
      <c r="R1184" s="416"/>
      <c r="S1184" s="416"/>
      <c r="T1184" s="416"/>
      <c r="U1184" s="416"/>
      <c r="V1184" s="416"/>
      <c r="W1184" s="416"/>
      <c r="X1184" s="416"/>
      <c r="Y1184" s="416"/>
      <c r="Z1184" s="416"/>
      <c r="AA1184" s="416"/>
      <c r="AB1184" s="416"/>
    </row>
    <row r="1185" spans="1:28" s="419" customFormat="1" x14ac:dyDescent="0.2">
      <c r="A1185" s="500"/>
      <c r="J1185" s="416"/>
      <c r="K1185" s="416"/>
      <c r="L1185" s="416"/>
      <c r="M1185" s="416"/>
      <c r="N1185" s="416"/>
      <c r="O1185" s="416"/>
      <c r="P1185" s="416"/>
      <c r="Q1185" s="416"/>
      <c r="R1185" s="416"/>
      <c r="S1185" s="416"/>
      <c r="T1185" s="416"/>
      <c r="U1185" s="416"/>
      <c r="V1185" s="416"/>
      <c r="W1185" s="416"/>
      <c r="X1185" s="416"/>
      <c r="Y1185" s="416"/>
      <c r="Z1185" s="416"/>
      <c r="AA1185" s="416"/>
      <c r="AB1185" s="416"/>
    </row>
    <row r="1186" spans="1:28" s="419" customFormat="1" x14ac:dyDescent="0.2">
      <c r="A1186" s="500"/>
      <c r="J1186" s="416"/>
      <c r="K1186" s="416"/>
      <c r="L1186" s="416"/>
      <c r="M1186" s="416"/>
      <c r="N1186" s="416"/>
      <c r="O1186" s="416"/>
      <c r="P1186" s="416"/>
      <c r="Q1186" s="416"/>
      <c r="R1186" s="416"/>
      <c r="S1186" s="416"/>
      <c r="T1186" s="416"/>
      <c r="U1186" s="416"/>
      <c r="V1186" s="416"/>
      <c r="W1186" s="416"/>
      <c r="X1186" s="416"/>
      <c r="Y1186" s="416"/>
      <c r="Z1186" s="416"/>
      <c r="AA1186" s="416"/>
      <c r="AB1186" s="416"/>
    </row>
    <row r="1187" spans="1:28" s="419" customFormat="1" x14ac:dyDescent="0.2">
      <c r="A1187" s="500"/>
      <c r="J1187" s="416"/>
      <c r="K1187" s="416"/>
      <c r="L1187" s="416"/>
      <c r="M1187" s="416"/>
      <c r="N1187" s="416"/>
      <c r="O1187" s="416"/>
      <c r="P1187" s="416"/>
      <c r="Q1187" s="416"/>
      <c r="R1187" s="416"/>
      <c r="S1187" s="416"/>
      <c r="T1187" s="416"/>
      <c r="U1187" s="416"/>
      <c r="V1187" s="416"/>
      <c r="W1187" s="416"/>
      <c r="X1187" s="416"/>
      <c r="Y1187" s="416"/>
      <c r="Z1187" s="416"/>
      <c r="AA1187" s="416"/>
      <c r="AB1187" s="416"/>
    </row>
    <row r="1188" spans="1:28" s="419" customFormat="1" x14ac:dyDescent="0.2">
      <c r="A1188" s="500"/>
      <c r="J1188" s="416"/>
      <c r="K1188" s="416"/>
      <c r="L1188" s="416"/>
      <c r="M1188" s="416"/>
      <c r="N1188" s="416"/>
      <c r="O1188" s="416"/>
      <c r="P1188" s="416"/>
      <c r="Q1188" s="416"/>
      <c r="R1188" s="416"/>
      <c r="S1188" s="416"/>
      <c r="T1188" s="416"/>
      <c r="U1188" s="416"/>
      <c r="V1188" s="416"/>
      <c r="W1188" s="416"/>
      <c r="X1188" s="416"/>
      <c r="Y1188" s="416"/>
      <c r="Z1188" s="416"/>
      <c r="AA1188" s="416"/>
      <c r="AB1188" s="416"/>
    </row>
    <row r="1189" spans="1:28" s="419" customFormat="1" x14ac:dyDescent="0.2">
      <c r="A1189" s="500"/>
      <c r="J1189" s="416"/>
      <c r="K1189" s="416"/>
      <c r="L1189" s="416"/>
      <c r="M1189" s="416"/>
      <c r="N1189" s="416"/>
      <c r="O1189" s="416"/>
      <c r="P1189" s="416"/>
      <c r="Q1189" s="416"/>
      <c r="R1189" s="416"/>
      <c r="S1189" s="416"/>
      <c r="T1189" s="416"/>
      <c r="U1189" s="416"/>
      <c r="V1189" s="416"/>
      <c r="W1189" s="416"/>
      <c r="X1189" s="416"/>
      <c r="Y1189" s="416"/>
      <c r="Z1189" s="416"/>
      <c r="AA1189" s="416"/>
      <c r="AB1189" s="416"/>
    </row>
    <row r="1190" spans="1:28" s="419" customFormat="1" x14ac:dyDescent="0.2">
      <c r="A1190" s="500"/>
      <c r="J1190" s="416"/>
      <c r="K1190" s="416"/>
      <c r="L1190" s="416"/>
      <c r="M1190" s="416"/>
      <c r="N1190" s="416"/>
      <c r="O1190" s="416"/>
      <c r="P1190" s="416"/>
      <c r="Q1190" s="416"/>
      <c r="R1190" s="416"/>
      <c r="S1190" s="416"/>
      <c r="T1190" s="416"/>
      <c r="U1190" s="416"/>
      <c r="V1190" s="416"/>
      <c r="W1190" s="416"/>
      <c r="X1190" s="416"/>
      <c r="Y1190" s="416"/>
      <c r="Z1190" s="416"/>
      <c r="AA1190" s="416"/>
      <c r="AB1190" s="416"/>
    </row>
    <row r="1191" spans="1:28" s="419" customFormat="1" x14ac:dyDescent="0.2">
      <c r="A1191" s="500"/>
      <c r="J1191" s="416"/>
      <c r="K1191" s="416"/>
      <c r="L1191" s="416"/>
      <c r="M1191" s="416"/>
      <c r="N1191" s="416"/>
      <c r="O1191" s="416"/>
      <c r="P1191" s="416"/>
      <c r="Q1191" s="416"/>
      <c r="R1191" s="416"/>
      <c r="S1191" s="416"/>
      <c r="T1191" s="416"/>
      <c r="U1191" s="416"/>
      <c r="V1191" s="416"/>
      <c r="W1191" s="416"/>
      <c r="X1191" s="416"/>
      <c r="Y1191" s="416"/>
      <c r="Z1191" s="416"/>
      <c r="AA1191" s="416"/>
      <c r="AB1191" s="416"/>
    </row>
    <row r="1192" spans="1:28" s="419" customFormat="1" x14ac:dyDescent="0.2">
      <c r="A1192" s="500"/>
      <c r="J1192" s="416"/>
      <c r="K1192" s="416"/>
      <c r="L1192" s="416"/>
      <c r="M1192" s="416"/>
      <c r="N1192" s="416"/>
      <c r="O1192" s="416"/>
      <c r="P1192" s="416"/>
      <c r="Q1192" s="416"/>
      <c r="R1192" s="416"/>
      <c r="S1192" s="416"/>
      <c r="T1192" s="416"/>
      <c r="U1192" s="416"/>
      <c r="V1192" s="416"/>
      <c r="W1192" s="416"/>
      <c r="X1192" s="416"/>
      <c r="Y1192" s="416"/>
      <c r="Z1192" s="416"/>
      <c r="AA1192" s="416"/>
      <c r="AB1192" s="416"/>
    </row>
    <row r="1193" spans="1:28" s="419" customFormat="1" x14ac:dyDescent="0.2">
      <c r="A1193" s="500"/>
      <c r="J1193" s="416"/>
      <c r="K1193" s="416"/>
      <c r="L1193" s="416"/>
      <c r="M1193" s="416"/>
      <c r="N1193" s="416"/>
      <c r="O1193" s="416"/>
      <c r="P1193" s="416"/>
      <c r="Q1193" s="416"/>
      <c r="R1193" s="416"/>
      <c r="S1193" s="416"/>
      <c r="T1193" s="416"/>
      <c r="U1193" s="416"/>
      <c r="V1193" s="416"/>
      <c r="W1193" s="416"/>
      <c r="X1193" s="416"/>
      <c r="Y1193" s="416"/>
      <c r="Z1193" s="416"/>
      <c r="AA1193" s="416"/>
      <c r="AB1193" s="416"/>
    </row>
    <row r="1194" spans="1:28" s="419" customFormat="1" x14ac:dyDescent="0.2">
      <c r="A1194" s="500"/>
      <c r="J1194" s="416"/>
      <c r="K1194" s="416"/>
      <c r="L1194" s="416"/>
      <c r="M1194" s="416"/>
      <c r="N1194" s="416"/>
      <c r="O1194" s="416"/>
      <c r="P1194" s="416"/>
      <c r="Q1194" s="416"/>
      <c r="R1194" s="416"/>
      <c r="S1194" s="416"/>
      <c r="T1194" s="416"/>
      <c r="U1194" s="416"/>
      <c r="V1194" s="416"/>
      <c r="W1194" s="416"/>
      <c r="X1194" s="416"/>
      <c r="Y1194" s="416"/>
      <c r="Z1194" s="416"/>
      <c r="AA1194" s="416"/>
      <c r="AB1194" s="416"/>
    </row>
    <row r="1195" spans="1:28" s="419" customFormat="1" x14ac:dyDescent="0.2">
      <c r="A1195" s="500"/>
      <c r="J1195" s="416"/>
      <c r="K1195" s="416"/>
      <c r="L1195" s="416"/>
      <c r="M1195" s="416"/>
      <c r="N1195" s="416"/>
      <c r="O1195" s="416"/>
      <c r="P1195" s="416"/>
      <c r="Q1195" s="416"/>
      <c r="R1195" s="416"/>
      <c r="S1195" s="416"/>
      <c r="T1195" s="416"/>
      <c r="U1195" s="416"/>
      <c r="V1195" s="416"/>
      <c r="W1195" s="416"/>
      <c r="X1195" s="416"/>
      <c r="Y1195" s="416"/>
      <c r="Z1195" s="416"/>
      <c r="AA1195" s="416"/>
      <c r="AB1195" s="416"/>
    </row>
    <row r="1196" spans="1:28" s="419" customFormat="1" x14ac:dyDescent="0.2">
      <c r="A1196" s="500"/>
      <c r="J1196" s="416"/>
      <c r="K1196" s="416"/>
      <c r="L1196" s="416"/>
      <c r="M1196" s="416"/>
      <c r="N1196" s="416"/>
      <c r="O1196" s="416"/>
      <c r="P1196" s="416"/>
      <c r="Q1196" s="416"/>
      <c r="R1196" s="416"/>
      <c r="S1196" s="416"/>
      <c r="T1196" s="416"/>
      <c r="U1196" s="416"/>
      <c r="V1196" s="416"/>
      <c r="W1196" s="416"/>
      <c r="X1196" s="416"/>
      <c r="Y1196" s="416"/>
      <c r="Z1196" s="416"/>
      <c r="AA1196" s="416"/>
      <c r="AB1196" s="416"/>
    </row>
    <row r="1197" spans="1:28" s="419" customFormat="1" x14ac:dyDescent="0.2">
      <c r="A1197" s="500"/>
      <c r="J1197" s="416"/>
      <c r="K1197" s="416"/>
      <c r="L1197" s="416"/>
      <c r="M1197" s="416"/>
      <c r="N1197" s="416"/>
      <c r="O1197" s="416"/>
      <c r="P1197" s="416"/>
      <c r="Q1197" s="416"/>
      <c r="R1197" s="416"/>
      <c r="S1197" s="416"/>
      <c r="T1197" s="416"/>
      <c r="U1197" s="416"/>
      <c r="V1197" s="416"/>
      <c r="W1197" s="416"/>
      <c r="X1197" s="416"/>
      <c r="Y1197" s="416"/>
      <c r="Z1197" s="416"/>
      <c r="AA1197" s="416"/>
      <c r="AB1197" s="416"/>
    </row>
    <row r="1198" spans="1:28" s="419" customFormat="1" x14ac:dyDescent="0.2">
      <c r="A1198" s="500"/>
      <c r="J1198" s="416"/>
      <c r="K1198" s="416"/>
      <c r="L1198" s="416"/>
      <c r="M1198" s="416"/>
      <c r="N1198" s="416"/>
      <c r="O1198" s="416"/>
      <c r="P1198" s="416"/>
      <c r="Q1198" s="416"/>
      <c r="R1198" s="416"/>
      <c r="S1198" s="416"/>
      <c r="T1198" s="416"/>
      <c r="U1198" s="416"/>
      <c r="V1198" s="416"/>
      <c r="W1198" s="416"/>
      <c r="X1198" s="416"/>
      <c r="Y1198" s="416"/>
      <c r="Z1198" s="416"/>
      <c r="AA1198" s="416"/>
      <c r="AB1198" s="416"/>
    </row>
    <row r="1199" spans="1:28" s="419" customFormat="1" x14ac:dyDescent="0.2">
      <c r="A1199" s="500"/>
      <c r="J1199" s="416"/>
      <c r="K1199" s="416"/>
      <c r="L1199" s="416"/>
      <c r="M1199" s="416"/>
      <c r="N1199" s="416"/>
      <c r="O1199" s="416"/>
      <c r="P1199" s="416"/>
      <c r="Q1199" s="416"/>
      <c r="R1199" s="416"/>
      <c r="S1199" s="416"/>
      <c r="T1199" s="416"/>
      <c r="U1199" s="416"/>
      <c r="V1199" s="416"/>
      <c r="W1199" s="416"/>
      <c r="X1199" s="416"/>
      <c r="Y1199" s="416"/>
      <c r="Z1199" s="416"/>
      <c r="AA1199" s="416"/>
      <c r="AB1199" s="416"/>
    </row>
    <row r="1200" spans="1:28" s="419" customFormat="1" x14ac:dyDescent="0.2">
      <c r="A1200" s="500"/>
      <c r="J1200" s="416"/>
      <c r="K1200" s="416"/>
      <c r="L1200" s="416"/>
      <c r="M1200" s="416"/>
      <c r="N1200" s="416"/>
      <c r="O1200" s="416"/>
      <c r="P1200" s="416"/>
      <c r="Q1200" s="416"/>
      <c r="R1200" s="416"/>
      <c r="S1200" s="416"/>
      <c r="T1200" s="416"/>
      <c r="U1200" s="416"/>
      <c r="V1200" s="416"/>
      <c r="W1200" s="416"/>
      <c r="X1200" s="416"/>
      <c r="Y1200" s="416"/>
      <c r="Z1200" s="416"/>
      <c r="AA1200" s="416"/>
      <c r="AB1200" s="416"/>
    </row>
    <row r="1201" spans="1:28" s="419" customFormat="1" x14ac:dyDescent="0.2">
      <c r="A1201" s="500"/>
      <c r="J1201" s="416"/>
      <c r="K1201" s="416"/>
      <c r="L1201" s="416"/>
      <c r="M1201" s="416"/>
      <c r="N1201" s="416"/>
      <c r="O1201" s="416"/>
      <c r="P1201" s="416"/>
      <c r="Q1201" s="416"/>
      <c r="R1201" s="416"/>
      <c r="S1201" s="416"/>
      <c r="T1201" s="416"/>
      <c r="U1201" s="416"/>
      <c r="V1201" s="416"/>
      <c r="W1201" s="416"/>
      <c r="X1201" s="416"/>
      <c r="Y1201" s="416"/>
      <c r="Z1201" s="416"/>
      <c r="AA1201" s="416"/>
      <c r="AB1201" s="416"/>
    </row>
    <row r="1202" spans="1:28" s="419" customFormat="1" x14ac:dyDescent="0.2">
      <c r="A1202" s="500"/>
      <c r="J1202" s="416"/>
      <c r="K1202" s="416"/>
      <c r="L1202" s="416"/>
      <c r="M1202" s="416"/>
      <c r="N1202" s="416"/>
      <c r="O1202" s="416"/>
      <c r="P1202" s="416"/>
      <c r="Q1202" s="416"/>
      <c r="R1202" s="416"/>
      <c r="S1202" s="416"/>
      <c r="T1202" s="416"/>
      <c r="U1202" s="416"/>
      <c r="V1202" s="416"/>
      <c r="W1202" s="416"/>
      <c r="X1202" s="416"/>
      <c r="Y1202" s="416"/>
      <c r="Z1202" s="416"/>
      <c r="AA1202" s="416"/>
      <c r="AB1202" s="416"/>
    </row>
    <row r="1203" spans="1:28" s="419" customFormat="1" x14ac:dyDescent="0.2">
      <c r="A1203" s="500"/>
      <c r="J1203" s="416"/>
      <c r="K1203" s="416"/>
      <c r="L1203" s="416"/>
      <c r="M1203" s="416"/>
      <c r="N1203" s="416"/>
      <c r="O1203" s="416"/>
      <c r="P1203" s="416"/>
      <c r="Q1203" s="416"/>
      <c r="R1203" s="416"/>
      <c r="S1203" s="416"/>
      <c r="T1203" s="416"/>
      <c r="U1203" s="416"/>
      <c r="V1203" s="416"/>
      <c r="W1203" s="416"/>
      <c r="X1203" s="416"/>
      <c r="Y1203" s="416"/>
      <c r="Z1203" s="416"/>
      <c r="AA1203" s="416"/>
      <c r="AB1203" s="416"/>
    </row>
    <row r="1204" spans="1:28" s="419" customFormat="1" x14ac:dyDescent="0.2">
      <c r="A1204" s="500"/>
      <c r="J1204" s="416"/>
      <c r="K1204" s="416"/>
      <c r="L1204" s="416"/>
      <c r="M1204" s="416"/>
      <c r="N1204" s="416"/>
      <c r="O1204" s="416"/>
      <c r="P1204" s="416"/>
      <c r="Q1204" s="416"/>
      <c r="R1204" s="416"/>
      <c r="S1204" s="416"/>
      <c r="T1204" s="416"/>
      <c r="U1204" s="416"/>
      <c r="V1204" s="416"/>
      <c r="W1204" s="416"/>
      <c r="X1204" s="416"/>
      <c r="Y1204" s="416"/>
      <c r="Z1204" s="416"/>
      <c r="AA1204" s="416"/>
      <c r="AB1204" s="416"/>
    </row>
    <row r="1205" spans="1:28" s="419" customFormat="1" x14ac:dyDescent="0.2">
      <c r="A1205" s="500"/>
      <c r="J1205" s="416"/>
      <c r="K1205" s="416"/>
      <c r="L1205" s="416"/>
      <c r="M1205" s="416"/>
      <c r="N1205" s="416"/>
      <c r="O1205" s="416"/>
      <c r="P1205" s="416"/>
      <c r="Q1205" s="416"/>
      <c r="R1205" s="416"/>
      <c r="S1205" s="416"/>
      <c r="T1205" s="416"/>
      <c r="U1205" s="416"/>
      <c r="V1205" s="416"/>
      <c r="W1205" s="416"/>
      <c r="X1205" s="416"/>
      <c r="Y1205" s="416"/>
      <c r="Z1205" s="416"/>
      <c r="AA1205" s="416"/>
      <c r="AB1205" s="416"/>
    </row>
    <row r="1206" spans="1:28" s="419" customFormat="1" x14ac:dyDescent="0.2">
      <c r="A1206" s="500"/>
      <c r="J1206" s="416"/>
      <c r="K1206" s="416"/>
      <c r="L1206" s="416"/>
      <c r="M1206" s="416"/>
      <c r="N1206" s="416"/>
      <c r="O1206" s="416"/>
      <c r="P1206" s="416"/>
      <c r="Q1206" s="416"/>
      <c r="R1206" s="416"/>
      <c r="S1206" s="416"/>
      <c r="T1206" s="416"/>
      <c r="U1206" s="416"/>
      <c r="V1206" s="416"/>
      <c r="W1206" s="416"/>
      <c r="X1206" s="416"/>
      <c r="Y1206" s="416"/>
      <c r="Z1206" s="416"/>
      <c r="AA1206" s="416"/>
      <c r="AB1206" s="416"/>
    </row>
    <row r="1207" spans="1:28" s="419" customFormat="1" x14ac:dyDescent="0.2">
      <c r="A1207" s="500"/>
      <c r="J1207" s="416"/>
      <c r="K1207" s="416"/>
      <c r="L1207" s="416"/>
      <c r="M1207" s="416"/>
      <c r="N1207" s="416"/>
      <c r="O1207" s="416"/>
      <c r="P1207" s="416"/>
      <c r="Q1207" s="416"/>
      <c r="R1207" s="416"/>
      <c r="S1207" s="416"/>
      <c r="T1207" s="416"/>
      <c r="U1207" s="416"/>
      <c r="V1207" s="416"/>
      <c r="W1207" s="416"/>
      <c r="X1207" s="416"/>
      <c r="Y1207" s="416"/>
      <c r="Z1207" s="416"/>
      <c r="AA1207" s="416"/>
      <c r="AB1207" s="416"/>
    </row>
    <row r="1208" spans="1:28" s="419" customFormat="1" x14ac:dyDescent="0.2">
      <c r="A1208" s="500"/>
      <c r="J1208" s="416"/>
      <c r="K1208" s="416"/>
      <c r="L1208" s="416"/>
      <c r="M1208" s="416"/>
      <c r="N1208" s="416"/>
      <c r="O1208" s="416"/>
      <c r="P1208" s="416"/>
      <c r="Q1208" s="416"/>
      <c r="R1208" s="416"/>
      <c r="S1208" s="416"/>
      <c r="T1208" s="416"/>
      <c r="U1208" s="416"/>
      <c r="V1208" s="416"/>
      <c r="W1208" s="416"/>
      <c r="X1208" s="416"/>
      <c r="Y1208" s="416"/>
      <c r="Z1208" s="416"/>
      <c r="AA1208" s="416"/>
      <c r="AB1208" s="416"/>
    </row>
    <row r="1209" spans="1:28" s="419" customFormat="1" x14ac:dyDescent="0.2">
      <c r="A1209" s="500"/>
      <c r="J1209" s="416"/>
      <c r="K1209" s="416"/>
      <c r="L1209" s="416"/>
      <c r="M1209" s="416"/>
      <c r="N1209" s="416"/>
      <c r="O1209" s="416"/>
      <c r="P1209" s="416"/>
      <c r="Q1209" s="416"/>
      <c r="R1209" s="416"/>
      <c r="S1209" s="416"/>
      <c r="T1209" s="416"/>
      <c r="U1209" s="416"/>
      <c r="V1209" s="416"/>
      <c r="W1209" s="416"/>
      <c r="X1209" s="416"/>
      <c r="Y1209" s="416"/>
      <c r="Z1209" s="416"/>
      <c r="AA1209" s="416"/>
      <c r="AB1209" s="416"/>
    </row>
    <row r="1210" spans="1:28" s="419" customFormat="1" x14ac:dyDescent="0.2">
      <c r="A1210" s="500"/>
      <c r="J1210" s="416"/>
      <c r="K1210" s="416"/>
      <c r="L1210" s="416"/>
      <c r="M1210" s="416"/>
      <c r="N1210" s="416"/>
      <c r="O1210" s="416"/>
      <c r="P1210" s="416"/>
      <c r="Q1210" s="416"/>
      <c r="R1210" s="416"/>
      <c r="S1210" s="416"/>
      <c r="T1210" s="416"/>
      <c r="U1210" s="416"/>
      <c r="V1210" s="416"/>
      <c r="W1210" s="416"/>
      <c r="X1210" s="416"/>
      <c r="Y1210" s="416"/>
      <c r="Z1210" s="416"/>
      <c r="AA1210" s="416"/>
      <c r="AB1210" s="416"/>
    </row>
    <row r="1211" spans="1:28" s="419" customFormat="1" x14ac:dyDescent="0.2">
      <c r="A1211" s="500"/>
      <c r="J1211" s="416"/>
      <c r="K1211" s="416"/>
      <c r="L1211" s="416"/>
      <c r="M1211" s="416"/>
      <c r="N1211" s="416"/>
      <c r="O1211" s="416"/>
      <c r="P1211" s="416"/>
      <c r="Q1211" s="416"/>
      <c r="R1211" s="416"/>
      <c r="S1211" s="416"/>
      <c r="T1211" s="416"/>
      <c r="U1211" s="416"/>
      <c r="V1211" s="416"/>
      <c r="W1211" s="416"/>
      <c r="X1211" s="416"/>
      <c r="Y1211" s="416"/>
      <c r="Z1211" s="416"/>
      <c r="AA1211" s="416"/>
      <c r="AB1211" s="416"/>
    </row>
    <row r="1212" spans="1:28" s="419" customFormat="1" x14ac:dyDescent="0.2">
      <c r="A1212" s="500"/>
      <c r="J1212" s="416"/>
      <c r="K1212" s="416"/>
      <c r="L1212" s="416"/>
      <c r="M1212" s="416"/>
      <c r="N1212" s="416"/>
      <c r="O1212" s="416"/>
      <c r="P1212" s="416"/>
      <c r="Q1212" s="416"/>
      <c r="R1212" s="416"/>
      <c r="S1212" s="416"/>
      <c r="T1212" s="416"/>
      <c r="U1212" s="416"/>
      <c r="V1212" s="416"/>
      <c r="W1212" s="416"/>
      <c r="X1212" s="416"/>
      <c r="Y1212" s="416"/>
      <c r="Z1212" s="416"/>
      <c r="AA1212" s="416"/>
      <c r="AB1212" s="416"/>
    </row>
    <row r="1213" spans="1:28" s="419" customFormat="1" x14ac:dyDescent="0.2">
      <c r="A1213" s="500"/>
      <c r="J1213" s="416"/>
      <c r="K1213" s="416"/>
      <c r="L1213" s="416"/>
      <c r="M1213" s="416"/>
      <c r="N1213" s="416"/>
      <c r="O1213" s="416"/>
      <c r="P1213" s="416"/>
      <c r="Q1213" s="416"/>
      <c r="R1213" s="416"/>
      <c r="S1213" s="416"/>
      <c r="T1213" s="416"/>
      <c r="U1213" s="416"/>
      <c r="V1213" s="416"/>
      <c r="W1213" s="416"/>
      <c r="X1213" s="416"/>
      <c r="Y1213" s="416"/>
      <c r="Z1213" s="416"/>
      <c r="AA1213" s="416"/>
      <c r="AB1213" s="416"/>
    </row>
    <row r="1214" spans="1:28" s="419" customFormat="1" x14ac:dyDescent="0.2">
      <c r="A1214" s="500"/>
      <c r="J1214" s="416"/>
      <c r="K1214" s="416"/>
      <c r="L1214" s="416"/>
      <c r="M1214" s="416"/>
      <c r="N1214" s="416"/>
      <c r="O1214" s="416"/>
      <c r="P1214" s="416"/>
      <c r="Q1214" s="416"/>
      <c r="R1214" s="416"/>
      <c r="S1214" s="416"/>
      <c r="T1214" s="416"/>
      <c r="U1214" s="416"/>
      <c r="V1214" s="416"/>
      <c r="W1214" s="416"/>
      <c r="X1214" s="416"/>
      <c r="Y1214" s="416"/>
      <c r="Z1214" s="416"/>
      <c r="AA1214" s="416"/>
      <c r="AB1214" s="416"/>
    </row>
    <row r="1215" spans="1:28" s="419" customFormat="1" x14ac:dyDescent="0.2">
      <c r="A1215" s="500"/>
      <c r="J1215" s="416"/>
      <c r="K1215" s="416"/>
      <c r="L1215" s="416"/>
      <c r="M1215" s="416"/>
      <c r="N1215" s="416"/>
      <c r="O1215" s="416"/>
      <c r="P1215" s="416"/>
      <c r="Q1215" s="416"/>
      <c r="R1215" s="416"/>
      <c r="S1215" s="416"/>
      <c r="T1215" s="416"/>
      <c r="U1215" s="416"/>
      <c r="V1215" s="416"/>
      <c r="W1215" s="416"/>
      <c r="X1215" s="416"/>
      <c r="Y1215" s="416"/>
      <c r="Z1215" s="416"/>
      <c r="AA1215" s="416"/>
      <c r="AB1215" s="416"/>
    </row>
    <row r="1216" spans="1:28" s="419" customFormat="1" x14ac:dyDescent="0.2">
      <c r="A1216" s="500"/>
      <c r="J1216" s="416"/>
      <c r="K1216" s="416"/>
      <c r="L1216" s="416"/>
      <c r="M1216" s="416"/>
      <c r="N1216" s="416"/>
      <c r="O1216" s="416"/>
      <c r="P1216" s="416"/>
      <c r="Q1216" s="416"/>
      <c r="R1216" s="416"/>
      <c r="S1216" s="416"/>
      <c r="T1216" s="416"/>
      <c r="U1216" s="416"/>
      <c r="V1216" s="416"/>
      <c r="W1216" s="416"/>
      <c r="X1216" s="416"/>
      <c r="Y1216" s="416"/>
      <c r="Z1216" s="416"/>
      <c r="AA1216" s="416"/>
      <c r="AB1216" s="416"/>
    </row>
    <row r="1217" spans="1:28" s="419" customFormat="1" x14ac:dyDescent="0.2">
      <c r="A1217" s="500"/>
      <c r="J1217" s="416"/>
      <c r="K1217" s="416"/>
      <c r="L1217" s="416"/>
      <c r="M1217" s="416"/>
      <c r="N1217" s="416"/>
      <c r="O1217" s="416"/>
      <c r="P1217" s="416"/>
      <c r="Q1217" s="416"/>
      <c r="R1217" s="416"/>
      <c r="S1217" s="416"/>
      <c r="T1217" s="416"/>
      <c r="U1217" s="416"/>
      <c r="V1217" s="416"/>
      <c r="W1217" s="416"/>
      <c r="X1217" s="416"/>
      <c r="Y1217" s="416"/>
      <c r="Z1217" s="416"/>
      <c r="AA1217" s="416"/>
      <c r="AB1217" s="416"/>
    </row>
    <row r="1218" spans="1:28" s="419" customFormat="1" x14ac:dyDescent="0.2">
      <c r="A1218" s="500"/>
      <c r="J1218" s="416"/>
      <c r="K1218" s="416"/>
      <c r="L1218" s="416"/>
      <c r="M1218" s="416"/>
      <c r="N1218" s="416"/>
      <c r="O1218" s="416"/>
      <c r="P1218" s="416"/>
      <c r="Q1218" s="416"/>
      <c r="R1218" s="416"/>
      <c r="S1218" s="416"/>
      <c r="T1218" s="416"/>
      <c r="U1218" s="416"/>
      <c r="V1218" s="416"/>
      <c r="W1218" s="416"/>
      <c r="X1218" s="416"/>
      <c r="Y1218" s="416"/>
      <c r="Z1218" s="416"/>
      <c r="AA1218" s="416"/>
      <c r="AB1218" s="416"/>
    </row>
    <row r="1219" spans="1:28" s="419" customFormat="1" x14ac:dyDescent="0.2">
      <c r="A1219" s="500"/>
      <c r="J1219" s="416"/>
      <c r="K1219" s="416"/>
      <c r="L1219" s="416"/>
      <c r="M1219" s="416"/>
      <c r="N1219" s="416"/>
      <c r="O1219" s="416"/>
      <c r="P1219" s="416"/>
      <c r="Q1219" s="416"/>
      <c r="R1219" s="416"/>
      <c r="S1219" s="416"/>
      <c r="T1219" s="416"/>
      <c r="U1219" s="416"/>
      <c r="V1219" s="416"/>
      <c r="W1219" s="416"/>
      <c r="X1219" s="416"/>
      <c r="Y1219" s="416"/>
      <c r="Z1219" s="416"/>
      <c r="AA1219" s="416"/>
      <c r="AB1219" s="416"/>
    </row>
    <row r="1220" spans="1:28" s="419" customFormat="1" x14ac:dyDescent="0.2">
      <c r="A1220" s="500"/>
      <c r="J1220" s="416"/>
      <c r="K1220" s="416"/>
      <c r="L1220" s="416"/>
      <c r="M1220" s="416"/>
      <c r="N1220" s="416"/>
      <c r="O1220" s="416"/>
      <c r="P1220" s="416"/>
      <c r="Q1220" s="416"/>
      <c r="R1220" s="416"/>
      <c r="S1220" s="416"/>
      <c r="T1220" s="416"/>
      <c r="U1220" s="416"/>
      <c r="V1220" s="416"/>
      <c r="W1220" s="416"/>
      <c r="X1220" s="416"/>
      <c r="Y1220" s="416"/>
      <c r="Z1220" s="416"/>
      <c r="AA1220" s="416"/>
      <c r="AB1220" s="416"/>
    </row>
    <row r="1221" spans="1:28" s="419" customFormat="1" x14ac:dyDescent="0.2">
      <c r="A1221" s="500"/>
      <c r="J1221" s="416"/>
      <c r="K1221" s="416"/>
      <c r="L1221" s="416"/>
      <c r="M1221" s="416"/>
      <c r="N1221" s="416"/>
      <c r="O1221" s="416"/>
      <c r="P1221" s="416"/>
      <c r="Q1221" s="416"/>
      <c r="R1221" s="416"/>
      <c r="S1221" s="416"/>
      <c r="T1221" s="416"/>
      <c r="U1221" s="416"/>
      <c r="V1221" s="416"/>
      <c r="W1221" s="416"/>
      <c r="X1221" s="416"/>
      <c r="Y1221" s="416"/>
      <c r="Z1221" s="416"/>
      <c r="AA1221" s="416"/>
      <c r="AB1221" s="416"/>
    </row>
    <row r="1222" spans="1:28" s="419" customFormat="1" x14ac:dyDescent="0.2">
      <c r="A1222" s="500"/>
      <c r="J1222" s="416"/>
      <c r="K1222" s="416"/>
      <c r="L1222" s="416"/>
      <c r="M1222" s="416"/>
      <c r="N1222" s="416"/>
      <c r="O1222" s="416"/>
      <c r="P1222" s="416"/>
      <c r="Q1222" s="416"/>
      <c r="R1222" s="416"/>
      <c r="S1222" s="416"/>
      <c r="T1222" s="416"/>
      <c r="U1222" s="416"/>
      <c r="V1222" s="416"/>
      <c r="W1222" s="416"/>
      <c r="X1222" s="416"/>
      <c r="Y1222" s="416"/>
      <c r="Z1222" s="416"/>
      <c r="AA1222" s="416"/>
      <c r="AB1222" s="416"/>
    </row>
    <row r="1223" spans="1:28" s="419" customFormat="1" x14ac:dyDescent="0.2">
      <c r="A1223" s="500"/>
      <c r="J1223" s="416"/>
      <c r="K1223" s="416"/>
      <c r="L1223" s="416"/>
      <c r="M1223" s="416"/>
      <c r="N1223" s="416"/>
      <c r="O1223" s="416"/>
      <c r="P1223" s="416"/>
      <c r="Q1223" s="416"/>
      <c r="R1223" s="416"/>
      <c r="S1223" s="416"/>
      <c r="T1223" s="416"/>
      <c r="U1223" s="416"/>
      <c r="V1223" s="416"/>
      <c r="W1223" s="416"/>
      <c r="X1223" s="416"/>
      <c r="Y1223" s="416"/>
      <c r="Z1223" s="416"/>
      <c r="AA1223" s="416"/>
      <c r="AB1223" s="416"/>
    </row>
    <row r="1224" spans="1:28" s="419" customFormat="1" x14ac:dyDescent="0.2">
      <c r="A1224" s="500"/>
      <c r="J1224" s="416"/>
      <c r="K1224" s="416"/>
      <c r="L1224" s="416"/>
      <c r="M1224" s="416"/>
      <c r="N1224" s="416"/>
      <c r="O1224" s="416"/>
      <c r="P1224" s="416"/>
      <c r="Q1224" s="416"/>
      <c r="R1224" s="416"/>
      <c r="S1224" s="416"/>
      <c r="T1224" s="416"/>
      <c r="U1224" s="416"/>
      <c r="V1224" s="416"/>
      <c r="W1224" s="416"/>
      <c r="X1224" s="416"/>
      <c r="Y1224" s="416"/>
      <c r="Z1224" s="416"/>
      <c r="AA1224" s="416"/>
      <c r="AB1224" s="416"/>
    </row>
    <row r="1225" spans="1:28" s="419" customFormat="1" x14ac:dyDescent="0.2">
      <c r="A1225" s="500"/>
      <c r="J1225" s="416"/>
      <c r="K1225" s="416"/>
      <c r="L1225" s="416"/>
      <c r="M1225" s="416"/>
      <c r="N1225" s="416"/>
      <c r="O1225" s="416"/>
      <c r="P1225" s="416"/>
      <c r="Q1225" s="416"/>
      <c r="R1225" s="416"/>
      <c r="S1225" s="416"/>
      <c r="T1225" s="416"/>
      <c r="U1225" s="416"/>
      <c r="V1225" s="416"/>
      <c r="W1225" s="416"/>
      <c r="X1225" s="416"/>
      <c r="Y1225" s="416"/>
      <c r="Z1225" s="416"/>
      <c r="AA1225" s="416"/>
      <c r="AB1225" s="416"/>
    </row>
    <row r="1226" spans="1:28" s="419" customFormat="1" x14ac:dyDescent="0.2">
      <c r="A1226" s="500"/>
      <c r="J1226" s="416"/>
      <c r="K1226" s="416"/>
      <c r="L1226" s="416"/>
      <c r="M1226" s="416"/>
      <c r="N1226" s="416"/>
      <c r="O1226" s="416"/>
      <c r="P1226" s="416"/>
      <c r="Q1226" s="416"/>
      <c r="R1226" s="416"/>
      <c r="S1226" s="416"/>
      <c r="T1226" s="416"/>
      <c r="U1226" s="416"/>
      <c r="V1226" s="416"/>
      <c r="W1226" s="416"/>
      <c r="X1226" s="416"/>
      <c r="Y1226" s="416"/>
      <c r="Z1226" s="416"/>
      <c r="AA1226" s="416"/>
      <c r="AB1226" s="416"/>
    </row>
    <row r="1227" spans="1:28" s="419" customFormat="1" x14ac:dyDescent="0.2">
      <c r="A1227" s="500"/>
      <c r="J1227" s="416"/>
      <c r="K1227" s="416"/>
      <c r="L1227" s="416"/>
      <c r="M1227" s="416"/>
      <c r="N1227" s="416"/>
      <c r="O1227" s="416"/>
      <c r="P1227" s="416"/>
      <c r="Q1227" s="416"/>
      <c r="R1227" s="416"/>
      <c r="S1227" s="416"/>
      <c r="T1227" s="416"/>
      <c r="U1227" s="416"/>
      <c r="V1227" s="416"/>
      <c r="W1227" s="416"/>
      <c r="X1227" s="416"/>
      <c r="Y1227" s="416"/>
      <c r="Z1227" s="416"/>
      <c r="AA1227" s="416"/>
      <c r="AB1227" s="416"/>
    </row>
    <row r="1228" spans="1:28" s="419" customFormat="1" x14ac:dyDescent="0.2">
      <c r="A1228" s="500"/>
      <c r="J1228" s="416"/>
      <c r="K1228" s="416"/>
      <c r="L1228" s="416"/>
      <c r="M1228" s="416"/>
      <c r="N1228" s="416"/>
      <c r="O1228" s="416"/>
      <c r="P1228" s="416"/>
      <c r="Q1228" s="416"/>
      <c r="R1228" s="416"/>
      <c r="S1228" s="416"/>
      <c r="T1228" s="416"/>
      <c r="U1228" s="416"/>
      <c r="V1228" s="416"/>
      <c r="W1228" s="416"/>
      <c r="X1228" s="416"/>
      <c r="Y1228" s="416"/>
      <c r="Z1228" s="416"/>
      <c r="AA1228" s="416"/>
      <c r="AB1228" s="416"/>
    </row>
    <row r="1229" spans="1:28" s="419" customFormat="1" x14ac:dyDescent="0.2">
      <c r="A1229" s="500"/>
      <c r="J1229" s="416"/>
      <c r="K1229" s="416"/>
      <c r="L1229" s="416"/>
      <c r="M1229" s="416"/>
      <c r="N1229" s="416"/>
      <c r="O1229" s="416"/>
      <c r="P1229" s="416"/>
      <c r="Q1229" s="416"/>
      <c r="R1229" s="416"/>
      <c r="S1229" s="416"/>
      <c r="T1229" s="416"/>
      <c r="U1229" s="416"/>
      <c r="V1229" s="416"/>
      <c r="W1229" s="416"/>
      <c r="X1229" s="416"/>
      <c r="Y1229" s="416"/>
      <c r="Z1229" s="416"/>
      <c r="AA1229" s="416"/>
      <c r="AB1229" s="416"/>
    </row>
    <row r="1230" spans="1:28" s="419" customFormat="1" x14ac:dyDescent="0.2">
      <c r="A1230" s="500"/>
      <c r="J1230" s="416"/>
      <c r="K1230" s="416"/>
      <c r="L1230" s="416"/>
      <c r="M1230" s="416"/>
      <c r="N1230" s="416"/>
      <c r="O1230" s="416"/>
      <c r="P1230" s="416"/>
      <c r="Q1230" s="416"/>
      <c r="R1230" s="416"/>
      <c r="S1230" s="416"/>
      <c r="T1230" s="416"/>
      <c r="U1230" s="416"/>
      <c r="V1230" s="416"/>
      <c r="W1230" s="416"/>
      <c r="X1230" s="416"/>
      <c r="Y1230" s="416"/>
      <c r="Z1230" s="416"/>
      <c r="AA1230" s="416"/>
      <c r="AB1230" s="416"/>
    </row>
    <row r="1231" spans="1:28" s="419" customFormat="1" x14ac:dyDescent="0.2">
      <c r="A1231" s="500"/>
      <c r="J1231" s="416"/>
      <c r="K1231" s="416"/>
      <c r="L1231" s="416"/>
      <c r="M1231" s="416"/>
      <c r="N1231" s="416"/>
      <c r="O1231" s="416"/>
      <c r="P1231" s="416"/>
      <c r="Q1231" s="416"/>
      <c r="R1231" s="416"/>
      <c r="S1231" s="416"/>
      <c r="T1231" s="416"/>
      <c r="U1231" s="416"/>
      <c r="V1231" s="416"/>
      <c r="W1231" s="416"/>
      <c r="X1231" s="416"/>
      <c r="Y1231" s="416"/>
      <c r="Z1231" s="416"/>
      <c r="AA1231" s="416"/>
      <c r="AB1231" s="416"/>
    </row>
    <row r="1232" spans="1:28" s="419" customFormat="1" x14ac:dyDescent="0.2">
      <c r="A1232" s="500"/>
      <c r="J1232" s="416"/>
      <c r="K1232" s="416"/>
      <c r="L1232" s="416"/>
      <c r="M1232" s="416"/>
      <c r="N1232" s="416"/>
      <c r="O1232" s="416"/>
      <c r="P1232" s="416"/>
      <c r="Q1232" s="416"/>
      <c r="R1232" s="416"/>
      <c r="S1232" s="416"/>
      <c r="T1232" s="416"/>
      <c r="U1232" s="416"/>
      <c r="V1232" s="416"/>
      <c r="W1232" s="416"/>
      <c r="X1232" s="416"/>
      <c r="Y1232" s="416"/>
      <c r="Z1232" s="416"/>
      <c r="AA1232" s="416"/>
      <c r="AB1232" s="416"/>
    </row>
    <row r="1233" spans="1:28" s="419" customFormat="1" x14ac:dyDescent="0.2">
      <c r="A1233" s="500"/>
      <c r="J1233" s="416"/>
      <c r="K1233" s="416"/>
      <c r="L1233" s="416"/>
      <c r="M1233" s="416"/>
      <c r="N1233" s="416"/>
      <c r="O1233" s="416"/>
      <c r="P1233" s="416"/>
      <c r="Q1233" s="416"/>
      <c r="R1233" s="416"/>
      <c r="S1233" s="416"/>
      <c r="T1233" s="416"/>
      <c r="U1233" s="416"/>
      <c r="V1233" s="416"/>
      <c r="W1233" s="416"/>
      <c r="X1233" s="416"/>
      <c r="Y1233" s="416"/>
      <c r="Z1233" s="416"/>
      <c r="AA1233" s="416"/>
      <c r="AB1233" s="416"/>
    </row>
    <row r="1234" spans="1:28" s="419" customFormat="1" x14ac:dyDescent="0.2">
      <c r="A1234" s="500"/>
      <c r="J1234" s="416"/>
      <c r="K1234" s="416"/>
      <c r="L1234" s="416"/>
      <c r="M1234" s="416"/>
      <c r="N1234" s="416"/>
      <c r="O1234" s="416"/>
      <c r="P1234" s="416"/>
      <c r="Q1234" s="416"/>
      <c r="R1234" s="416"/>
      <c r="S1234" s="416"/>
      <c r="T1234" s="416"/>
      <c r="U1234" s="416"/>
      <c r="V1234" s="416"/>
      <c r="W1234" s="416"/>
      <c r="X1234" s="416"/>
      <c r="Y1234" s="416"/>
      <c r="Z1234" s="416"/>
      <c r="AA1234" s="416"/>
      <c r="AB1234" s="416"/>
    </row>
    <row r="1235" spans="1:28" s="419" customFormat="1" x14ac:dyDescent="0.2">
      <c r="A1235" s="500"/>
      <c r="J1235" s="416"/>
      <c r="K1235" s="416"/>
      <c r="L1235" s="416"/>
      <c r="M1235" s="416"/>
      <c r="N1235" s="416"/>
      <c r="O1235" s="416"/>
      <c r="P1235" s="416"/>
      <c r="Q1235" s="416"/>
      <c r="R1235" s="416"/>
      <c r="S1235" s="416"/>
      <c r="T1235" s="416"/>
      <c r="U1235" s="416"/>
      <c r="V1235" s="416"/>
      <c r="W1235" s="416"/>
      <c r="X1235" s="416"/>
      <c r="Y1235" s="416"/>
      <c r="Z1235" s="416"/>
      <c r="AA1235" s="416"/>
      <c r="AB1235" s="416"/>
    </row>
    <row r="1236" spans="1:28" s="419" customFormat="1" x14ac:dyDescent="0.2">
      <c r="A1236" s="500"/>
      <c r="J1236" s="416"/>
      <c r="K1236" s="416"/>
      <c r="L1236" s="416"/>
      <c r="M1236" s="416"/>
      <c r="N1236" s="416"/>
      <c r="O1236" s="416"/>
      <c r="P1236" s="416"/>
      <c r="Q1236" s="416"/>
      <c r="R1236" s="416"/>
      <c r="S1236" s="416"/>
      <c r="T1236" s="416"/>
      <c r="U1236" s="416"/>
      <c r="V1236" s="416"/>
      <c r="W1236" s="416"/>
      <c r="X1236" s="416"/>
      <c r="Y1236" s="416"/>
      <c r="Z1236" s="416"/>
      <c r="AA1236" s="416"/>
      <c r="AB1236" s="416"/>
    </row>
    <row r="1237" spans="1:28" s="419" customFormat="1" x14ac:dyDescent="0.2">
      <c r="A1237" s="500"/>
      <c r="J1237" s="416"/>
      <c r="K1237" s="416"/>
      <c r="L1237" s="416"/>
      <c r="M1237" s="416"/>
      <c r="N1237" s="416"/>
      <c r="O1237" s="416"/>
      <c r="P1237" s="416"/>
      <c r="Q1237" s="416"/>
      <c r="R1237" s="416"/>
      <c r="S1237" s="416"/>
      <c r="T1237" s="416"/>
      <c r="U1237" s="416"/>
      <c r="V1237" s="416"/>
      <c r="W1237" s="416"/>
      <c r="X1237" s="416"/>
      <c r="Y1237" s="416"/>
      <c r="Z1237" s="416"/>
      <c r="AA1237" s="416"/>
      <c r="AB1237" s="416"/>
    </row>
    <row r="1238" spans="1:28" s="419" customFormat="1" x14ac:dyDescent="0.2">
      <c r="A1238" s="500"/>
      <c r="J1238" s="416"/>
      <c r="K1238" s="416"/>
      <c r="L1238" s="416"/>
      <c r="M1238" s="416"/>
      <c r="N1238" s="416"/>
      <c r="O1238" s="416"/>
      <c r="P1238" s="416"/>
      <c r="Q1238" s="416"/>
      <c r="R1238" s="416"/>
      <c r="S1238" s="416"/>
      <c r="T1238" s="416"/>
      <c r="U1238" s="416"/>
      <c r="V1238" s="416"/>
      <c r="W1238" s="416"/>
      <c r="X1238" s="416"/>
      <c r="Y1238" s="416"/>
      <c r="Z1238" s="416"/>
      <c r="AA1238" s="416"/>
      <c r="AB1238" s="416"/>
    </row>
    <row r="1239" spans="1:28" s="419" customFormat="1" x14ac:dyDescent="0.2">
      <c r="A1239" s="500"/>
      <c r="J1239" s="416"/>
      <c r="K1239" s="416"/>
      <c r="L1239" s="416"/>
      <c r="M1239" s="416"/>
      <c r="N1239" s="416"/>
      <c r="O1239" s="416"/>
      <c r="P1239" s="416"/>
      <c r="Q1239" s="416"/>
      <c r="R1239" s="416"/>
      <c r="S1239" s="416"/>
      <c r="T1239" s="416"/>
      <c r="U1239" s="416"/>
      <c r="V1239" s="416"/>
      <c r="W1239" s="416"/>
      <c r="X1239" s="416"/>
      <c r="Y1239" s="416"/>
      <c r="Z1239" s="416"/>
      <c r="AA1239" s="416"/>
      <c r="AB1239" s="416"/>
    </row>
    <row r="1240" spans="1:28" s="419" customFormat="1" x14ac:dyDescent="0.2">
      <c r="A1240" s="500"/>
      <c r="J1240" s="416"/>
      <c r="K1240" s="416"/>
      <c r="L1240" s="416"/>
      <c r="M1240" s="416"/>
      <c r="N1240" s="416"/>
      <c r="O1240" s="416"/>
      <c r="P1240" s="416"/>
      <c r="Q1240" s="416"/>
      <c r="R1240" s="416"/>
      <c r="S1240" s="416"/>
      <c r="T1240" s="416"/>
      <c r="U1240" s="416"/>
      <c r="V1240" s="416"/>
      <c r="W1240" s="416"/>
      <c r="X1240" s="416"/>
      <c r="Y1240" s="416"/>
      <c r="Z1240" s="416"/>
      <c r="AA1240" s="416"/>
      <c r="AB1240" s="416"/>
    </row>
    <row r="1241" spans="1:28" s="419" customFormat="1" x14ac:dyDescent="0.2">
      <c r="A1241" s="500"/>
      <c r="J1241" s="416"/>
      <c r="K1241" s="416"/>
      <c r="L1241" s="416"/>
      <c r="M1241" s="416"/>
      <c r="N1241" s="416"/>
      <c r="O1241" s="416"/>
      <c r="P1241" s="416"/>
      <c r="Q1241" s="416"/>
      <c r="R1241" s="416"/>
      <c r="S1241" s="416"/>
      <c r="T1241" s="416"/>
      <c r="U1241" s="416"/>
      <c r="V1241" s="416"/>
      <c r="W1241" s="416"/>
      <c r="X1241" s="416"/>
      <c r="Y1241" s="416"/>
      <c r="Z1241" s="416"/>
      <c r="AA1241" s="416"/>
      <c r="AB1241" s="416"/>
    </row>
    <row r="1242" spans="1:28" s="419" customFormat="1" x14ac:dyDescent="0.2">
      <c r="A1242" s="500"/>
      <c r="J1242" s="416"/>
      <c r="K1242" s="416"/>
      <c r="L1242" s="416"/>
      <c r="M1242" s="416"/>
      <c r="N1242" s="416"/>
      <c r="O1242" s="416"/>
      <c r="P1242" s="416"/>
      <c r="Q1242" s="416"/>
      <c r="R1242" s="416"/>
      <c r="S1242" s="416"/>
      <c r="T1242" s="416"/>
      <c r="U1242" s="416"/>
      <c r="V1242" s="416"/>
      <c r="W1242" s="416"/>
      <c r="X1242" s="416"/>
      <c r="Y1242" s="416"/>
      <c r="Z1242" s="416"/>
      <c r="AA1242" s="416"/>
      <c r="AB1242" s="416"/>
    </row>
    <row r="1243" spans="1:28" s="419" customFormat="1" x14ac:dyDescent="0.2">
      <c r="A1243" s="500"/>
      <c r="J1243" s="416"/>
      <c r="K1243" s="416"/>
      <c r="L1243" s="416"/>
      <c r="M1243" s="416"/>
      <c r="N1243" s="416"/>
      <c r="O1243" s="416"/>
      <c r="P1243" s="416"/>
      <c r="Q1243" s="416"/>
      <c r="R1243" s="416"/>
      <c r="S1243" s="416"/>
      <c r="T1243" s="416"/>
      <c r="U1243" s="416"/>
      <c r="V1243" s="416"/>
      <c r="W1243" s="416"/>
      <c r="X1243" s="416"/>
      <c r="Y1243" s="416"/>
      <c r="Z1243" s="416"/>
      <c r="AA1243" s="416"/>
      <c r="AB1243" s="416"/>
    </row>
    <row r="1244" spans="1:28" s="419" customFormat="1" x14ac:dyDescent="0.2">
      <c r="A1244" s="500"/>
      <c r="J1244" s="416"/>
      <c r="K1244" s="416"/>
      <c r="L1244" s="416"/>
      <c r="M1244" s="416"/>
      <c r="N1244" s="416"/>
      <c r="O1244" s="416"/>
      <c r="P1244" s="416"/>
      <c r="Q1244" s="416"/>
      <c r="R1244" s="416"/>
      <c r="S1244" s="416"/>
      <c r="T1244" s="416"/>
      <c r="U1244" s="416"/>
      <c r="V1244" s="416"/>
      <c r="W1244" s="416"/>
      <c r="X1244" s="416"/>
      <c r="Y1244" s="416"/>
      <c r="Z1244" s="416"/>
      <c r="AA1244" s="416"/>
      <c r="AB1244" s="416"/>
    </row>
    <row r="1245" spans="1:28" s="419" customFormat="1" x14ac:dyDescent="0.2">
      <c r="A1245" s="500"/>
      <c r="J1245" s="416"/>
      <c r="K1245" s="416"/>
      <c r="L1245" s="416"/>
      <c r="M1245" s="416"/>
      <c r="N1245" s="416"/>
      <c r="O1245" s="416"/>
      <c r="P1245" s="416"/>
      <c r="Q1245" s="416"/>
      <c r="R1245" s="416"/>
      <c r="S1245" s="416"/>
      <c r="T1245" s="416"/>
      <c r="U1245" s="416"/>
      <c r="V1245" s="416"/>
      <c r="W1245" s="416"/>
      <c r="X1245" s="416"/>
      <c r="Y1245" s="416"/>
      <c r="Z1245" s="416"/>
      <c r="AA1245" s="416"/>
      <c r="AB1245" s="416"/>
    </row>
    <row r="1246" spans="1:28" s="419" customFormat="1" x14ac:dyDescent="0.2">
      <c r="A1246" s="500"/>
      <c r="J1246" s="416"/>
      <c r="K1246" s="416"/>
      <c r="L1246" s="416"/>
      <c r="M1246" s="416"/>
      <c r="N1246" s="416"/>
      <c r="O1246" s="416"/>
      <c r="P1246" s="416"/>
      <c r="Q1246" s="416"/>
      <c r="R1246" s="416"/>
      <c r="S1246" s="416"/>
      <c r="T1246" s="416"/>
      <c r="U1246" s="416"/>
      <c r="V1246" s="416"/>
      <c r="W1246" s="416"/>
      <c r="X1246" s="416"/>
      <c r="Y1246" s="416"/>
      <c r="Z1246" s="416"/>
      <c r="AA1246" s="416"/>
      <c r="AB1246" s="416"/>
    </row>
    <row r="1247" spans="1:28" s="419" customFormat="1" x14ac:dyDescent="0.2">
      <c r="A1247" s="500"/>
      <c r="J1247" s="416"/>
      <c r="K1247" s="416"/>
      <c r="L1247" s="416"/>
      <c r="M1247" s="416"/>
      <c r="N1247" s="416"/>
      <c r="O1247" s="416"/>
      <c r="P1247" s="416"/>
      <c r="Q1247" s="416"/>
      <c r="R1247" s="416"/>
      <c r="S1247" s="416"/>
      <c r="T1247" s="416"/>
      <c r="U1247" s="416"/>
      <c r="V1247" s="416"/>
      <c r="W1247" s="416"/>
      <c r="X1247" s="416"/>
      <c r="Y1247" s="416"/>
      <c r="Z1247" s="416"/>
      <c r="AA1247" s="416"/>
      <c r="AB1247" s="416"/>
    </row>
    <row r="1248" spans="1:28" s="419" customFormat="1" x14ac:dyDescent="0.2">
      <c r="A1248" s="500"/>
      <c r="J1248" s="416"/>
      <c r="K1248" s="416"/>
      <c r="L1248" s="416"/>
      <c r="M1248" s="416"/>
      <c r="N1248" s="416"/>
      <c r="O1248" s="416"/>
      <c r="P1248" s="416"/>
      <c r="Q1248" s="416"/>
      <c r="R1248" s="416"/>
      <c r="S1248" s="416"/>
      <c r="T1248" s="416"/>
      <c r="U1248" s="416"/>
      <c r="V1248" s="416"/>
      <c r="W1248" s="416"/>
      <c r="X1248" s="416"/>
      <c r="Y1248" s="416"/>
      <c r="Z1248" s="416"/>
      <c r="AA1248" s="416"/>
      <c r="AB1248" s="416"/>
    </row>
    <row r="1249" spans="1:28" s="419" customFormat="1" x14ac:dyDescent="0.2">
      <c r="A1249" s="500"/>
      <c r="J1249" s="416"/>
      <c r="K1249" s="416"/>
      <c r="L1249" s="416"/>
      <c r="M1249" s="416"/>
      <c r="N1249" s="416"/>
      <c r="O1249" s="416"/>
      <c r="P1249" s="416"/>
      <c r="Q1249" s="416"/>
      <c r="R1249" s="416"/>
      <c r="S1249" s="416"/>
      <c r="T1249" s="416"/>
      <c r="U1249" s="416"/>
      <c r="V1249" s="416"/>
      <c r="W1249" s="416"/>
      <c r="X1249" s="416"/>
      <c r="Y1249" s="416"/>
      <c r="Z1249" s="416"/>
      <c r="AA1249" s="416"/>
      <c r="AB1249" s="416"/>
    </row>
    <row r="1250" spans="1:28" s="419" customFormat="1" x14ac:dyDescent="0.2">
      <c r="A1250" s="500"/>
      <c r="J1250" s="416"/>
      <c r="K1250" s="416"/>
      <c r="L1250" s="416"/>
      <c r="M1250" s="416"/>
      <c r="N1250" s="416"/>
      <c r="O1250" s="416"/>
      <c r="P1250" s="416"/>
      <c r="Q1250" s="416"/>
      <c r="R1250" s="416"/>
      <c r="S1250" s="416"/>
      <c r="T1250" s="416"/>
      <c r="U1250" s="416"/>
      <c r="V1250" s="416"/>
      <c r="W1250" s="416"/>
      <c r="X1250" s="416"/>
      <c r="Y1250" s="416"/>
      <c r="Z1250" s="416"/>
      <c r="AA1250" s="416"/>
      <c r="AB1250" s="416"/>
    </row>
    <row r="1251" spans="1:28" s="419" customFormat="1" x14ac:dyDescent="0.2">
      <c r="A1251" s="500"/>
      <c r="J1251" s="416"/>
      <c r="K1251" s="416"/>
      <c r="L1251" s="416"/>
      <c r="M1251" s="416"/>
      <c r="N1251" s="416"/>
      <c r="O1251" s="416"/>
      <c r="P1251" s="416"/>
      <c r="Q1251" s="416"/>
      <c r="R1251" s="416"/>
      <c r="S1251" s="416"/>
      <c r="T1251" s="416"/>
      <c r="U1251" s="416"/>
      <c r="V1251" s="416"/>
      <c r="W1251" s="416"/>
      <c r="X1251" s="416"/>
      <c r="Y1251" s="416"/>
      <c r="Z1251" s="416"/>
      <c r="AA1251" s="416"/>
      <c r="AB1251" s="416"/>
    </row>
    <row r="1252" spans="1:28" s="419" customFormat="1" x14ac:dyDescent="0.2">
      <c r="A1252" s="500"/>
      <c r="J1252" s="416"/>
      <c r="K1252" s="416"/>
      <c r="L1252" s="416"/>
      <c r="M1252" s="416"/>
      <c r="N1252" s="416"/>
      <c r="O1252" s="416"/>
      <c r="P1252" s="416"/>
      <c r="Q1252" s="416"/>
      <c r="R1252" s="416"/>
      <c r="S1252" s="416"/>
      <c r="T1252" s="416"/>
      <c r="U1252" s="416"/>
      <c r="V1252" s="416"/>
      <c r="W1252" s="416"/>
      <c r="X1252" s="416"/>
      <c r="Y1252" s="416"/>
      <c r="Z1252" s="416"/>
      <c r="AA1252" s="416"/>
      <c r="AB1252" s="416"/>
    </row>
    <row r="1253" spans="1:28" s="419" customFormat="1" x14ac:dyDescent="0.2">
      <c r="A1253" s="500"/>
      <c r="J1253" s="416"/>
      <c r="K1253" s="416"/>
      <c r="L1253" s="416"/>
      <c r="M1253" s="416"/>
      <c r="N1253" s="416"/>
      <c r="O1253" s="416"/>
      <c r="P1253" s="416"/>
      <c r="Q1253" s="416"/>
      <c r="R1253" s="416"/>
      <c r="S1253" s="416"/>
      <c r="T1253" s="416"/>
      <c r="U1253" s="416"/>
      <c r="V1253" s="416"/>
      <c r="W1253" s="416"/>
      <c r="X1253" s="416"/>
      <c r="Y1253" s="416"/>
      <c r="Z1253" s="416"/>
      <c r="AA1253" s="416"/>
      <c r="AB1253" s="416"/>
    </row>
    <row r="1254" spans="1:28" s="419" customFormat="1" x14ac:dyDescent="0.2">
      <c r="A1254" s="500"/>
      <c r="J1254" s="416"/>
      <c r="K1254" s="416"/>
      <c r="L1254" s="416"/>
      <c r="M1254" s="416"/>
      <c r="N1254" s="416"/>
      <c r="O1254" s="416"/>
      <c r="P1254" s="416"/>
      <c r="Q1254" s="416"/>
      <c r="R1254" s="416"/>
      <c r="S1254" s="416"/>
      <c r="T1254" s="416"/>
      <c r="U1254" s="416"/>
      <c r="V1254" s="416"/>
      <c r="W1254" s="416"/>
      <c r="X1254" s="416"/>
      <c r="Y1254" s="416"/>
      <c r="Z1254" s="416"/>
      <c r="AA1254" s="416"/>
      <c r="AB1254" s="416"/>
    </row>
    <row r="1255" spans="1:28" s="419" customFormat="1" x14ac:dyDescent="0.2">
      <c r="A1255" s="500"/>
      <c r="J1255" s="416"/>
      <c r="K1255" s="416"/>
      <c r="L1255" s="416"/>
      <c r="M1255" s="416"/>
      <c r="N1255" s="416"/>
      <c r="O1255" s="416"/>
      <c r="P1255" s="416"/>
      <c r="Q1255" s="416"/>
      <c r="R1255" s="416"/>
      <c r="S1255" s="416"/>
      <c r="T1255" s="416"/>
      <c r="U1255" s="416"/>
      <c r="V1255" s="416"/>
      <c r="W1255" s="416"/>
      <c r="X1255" s="416"/>
      <c r="Y1255" s="416"/>
      <c r="Z1255" s="416"/>
      <c r="AA1255" s="416"/>
      <c r="AB1255" s="416"/>
    </row>
    <row r="1256" spans="1:28" s="419" customFormat="1" x14ac:dyDescent="0.2">
      <c r="A1256" s="500"/>
      <c r="J1256" s="416"/>
      <c r="K1256" s="416"/>
      <c r="L1256" s="416"/>
      <c r="M1256" s="416"/>
      <c r="N1256" s="416"/>
      <c r="O1256" s="416"/>
      <c r="P1256" s="416"/>
      <c r="Q1256" s="416"/>
      <c r="R1256" s="416"/>
      <c r="S1256" s="416"/>
      <c r="T1256" s="416"/>
      <c r="U1256" s="416"/>
      <c r="V1256" s="416"/>
      <c r="W1256" s="416"/>
      <c r="X1256" s="416"/>
      <c r="Y1256" s="416"/>
      <c r="Z1256" s="416"/>
      <c r="AA1256" s="416"/>
      <c r="AB1256" s="416"/>
    </row>
    <row r="1257" spans="1:28" s="419" customFormat="1" x14ac:dyDescent="0.2">
      <c r="A1257" s="500"/>
      <c r="J1257" s="416"/>
      <c r="K1257" s="416"/>
      <c r="L1257" s="416"/>
      <c r="M1257" s="416"/>
      <c r="N1257" s="416"/>
      <c r="O1257" s="416"/>
      <c r="P1257" s="416"/>
      <c r="Q1257" s="416"/>
      <c r="R1257" s="416"/>
      <c r="S1257" s="416"/>
      <c r="T1257" s="416"/>
      <c r="U1257" s="416"/>
      <c r="V1257" s="416"/>
      <c r="W1257" s="416"/>
      <c r="X1257" s="416"/>
      <c r="Y1257" s="416"/>
      <c r="Z1257" s="416"/>
      <c r="AA1257" s="416"/>
      <c r="AB1257" s="416"/>
    </row>
    <row r="1258" spans="1:28" s="419" customFormat="1" x14ac:dyDescent="0.2">
      <c r="A1258" s="500"/>
      <c r="J1258" s="416"/>
      <c r="K1258" s="416"/>
      <c r="L1258" s="416"/>
      <c r="M1258" s="416"/>
      <c r="N1258" s="416"/>
      <c r="O1258" s="416"/>
      <c r="P1258" s="416"/>
      <c r="Q1258" s="416"/>
      <c r="R1258" s="416"/>
      <c r="S1258" s="416"/>
      <c r="T1258" s="416"/>
      <c r="U1258" s="416"/>
      <c r="V1258" s="416"/>
      <c r="W1258" s="416"/>
      <c r="X1258" s="416"/>
      <c r="Y1258" s="416"/>
      <c r="Z1258" s="416"/>
      <c r="AA1258" s="416"/>
      <c r="AB1258" s="416"/>
    </row>
    <row r="1259" spans="1:28" s="419" customFormat="1" x14ac:dyDescent="0.2">
      <c r="A1259" s="500"/>
      <c r="J1259" s="416"/>
      <c r="K1259" s="416"/>
      <c r="L1259" s="416"/>
      <c r="M1259" s="416"/>
      <c r="N1259" s="416"/>
      <c r="O1259" s="416"/>
      <c r="P1259" s="416"/>
      <c r="Q1259" s="416"/>
      <c r="R1259" s="416"/>
      <c r="S1259" s="416"/>
      <c r="T1259" s="416"/>
      <c r="U1259" s="416"/>
      <c r="V1259" s="416"/>
      <c r="W1259" s="416"/>
      <c r="X1259" s="416"/>
      <c r="Y1259" s="416"/>
      <c r="Z1259" s="416"/>
      <c r="AA1259" s="416"/>
      <c r="AB1259" s="416"/>
    </row>
  </sheetData>
  <sheetProtection algorithmName="SHA-512" hashValue="T+aOmeu1ONXqtWVDUvqY6onzOSUm6p3bXofNuiw8Uo6MsAtli1upEVS0Rqy/dxno+h8xN88ZLT4stLmYR0b9Gw==" saltValue="mfSlkGGFkIdrkIleMlXD/w==" spinCount="100000" sheet="1" formatColumns="0" formatRows="0" sort="0" autoFilter="0"/>
  <mergeCells count="36">
    <mergeCell ref="B11:B31"/>
    <mergeCell ref="P12:P13"/>
    <mergeCell ref="B33:B53"/>
    <mergeCell ref="P34:P35"/>
    <mergeCell ref="B1:J1"/>
    <mergeCell ref="A3:J3"/>
    <mergeCell ref="A7:A8"/>
    <mergeCell ref="B7:B8"/>
    <mergeCell ref="C7:C8"/>
    <mergeCell ref="D7:G7"/>
    <mergeCell ref="H7:H8"/>
    <mergeCell ref="I7:I8"/>
    <mergeCell ref="J7:J8"/>
    <mergeCell ref="I5:J5"/>
    <mergeCell ref="B77:B97"/>
    <mergeCell ref="P78:P79"/>
    <mergeCell ref="B99:B119"/>
    <mergeCell ref="P100:P101"/>
    <mergeCell ref="B55:B75"/>
    <mergeCell ref="P56:P57"/>
    <mergeCell ref="P122:P123"/>
    <mergeCell ref="B349:B369"/>
    <mergeCell ref="P350:P351"/>
    <mergeCell ref="B371:B391"/>
    <mergeCell ref="P372:P373"/>
    <mergeCell ref="B223:B273"/>
    <mergeCell ref="P224:P225"/>
    <mergeCell ref="B275:B325"/>
    <mergeCell ref="P276:P277"/>
    <mergeCell ref="B327:B347"/>
    <mergeCell ref="P328:P329"/>
    <mergeCell ref="A397:G397"/>
    <mergeCell ref="A398:G398"/>
    <mergeCell ref="A399:G399"/>
    <mergeCell ref="A400:G400"/>
    <mergeCell ref="B121:B221"/>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1"/>
  <sheetViews>
    <sheetView zoomScaleNormal="100" workbookViewId="0">
      <selection activeCell="I41" sqref="I41"/>
    </sheetView>
  </sheetViews>
  <sheetFormatPr defaultColWidth="9.140625" defaultRowHeight="12.75" x14ac:dyDescent="0.2"/>
  <cols>
    <col min="1" max="1" width="59.7109375" style="418" customWidth="1"/>
    <col min="2" max="3" width="9" style="419" customWidth="1"/>
    <col min="4" max="4" width="14" style="419" customWidth="1"/>
    <col min="5" max="5" width="14.140625" style="419" customWidth="1"/>
    <col min="6" max="6" width="14" style="419" customWidth="1"/>
    <col min="7" max="8" width="20" style="419" customWidth="1"/>
    <col min="9" max="9" width="32.28515625" style="416" customWidth="1"/>
    <col min="10" max="11" width="23.5703125" style="416" customWidth="1"/>
    <col min="12" max="12" width="24" style="416" customWidth="1"/>
    <col min="13" max="15" width="9.140625" style="416"/>
    <col min="16" max="16" width="9.85546875" style="416" hidden="1" customWidth="1"/>
    <col min="17" max="17" width="9.140625" style="416"/>
    <col min="18" max="18" width="9.140625" style="416" customWidth="1"/>
    <col min="19" max="16384" width="9.140625" style="416"/>
  </cols>
  <sheetData>
    <row r="1" spans="1:16" ht="13.5" customHeight="1" x14ac:dyDescent="0.2">
      <c r="A1" s="415"/>
      <c r="B1" s="1220"/>
      <c r="C1" s="1220"/>
      <c r="D1" s="1220"/>
      <c r="E1" s="1220"/>
      <c r="F1" s="1220"/>
      <c r="G1" s="1220"/>
      <c r="H1" s="1220"/>
    </row>
    <row r="2" spans="1:16" x14ac:dyDescent="0.2">
      <c r="P2" s="416" t="s">
        <v>1756</v>
      </c>
    </row>
    <row r="3" spans="1:16" ht="15" customHeight="1" x14ac:dyDescent="0.2">
      <c r="A3" s="1118" t="s">
        <v>1457</v>
      </c>
      <c r="B3" s="1118"/>
      <c r="C3" s="1118"/>
      <c r="D3" s="1118"/>
      <c r="E3" s="1118"/>
      <c r="F3" s="1118"/>
      <c r="G3" s="1118"/>
      <c r="H3" s="1118"/>
      <c r="P3" s="416" t="s">
        <v>1339</v>
      </c>
    </row>
    <row r="4" spans="1:16" x14ac:dyDescent="0.2">
      <c r="A4" s="421"/>
      <c r="B4" s="422"/>
      <c r="C4" s="422"/>
      <c r="D4" s="422"/>
      <c r="E4" s="422"/>
      <c r="F4" s="422"/>
      <c r="G4" s="422"/>
      <c r="H4" s="592" t="str">
        <f>IF(ISBLANK(H5),"ОГНОО ОРУУЛАХ","")</f>
        <v>ОГНОО ОРУУЛАХ</v>
      </c>
    </row>
    <row r="5" spans="1:16" s="427" customFormat="1" ht="12.75" customHeight="1" x14ac:dyDescent="0.2">
      <c r="A5" s="398" t="str">
        <f>i.04156f!A5</f>
        <v>Даатгагчийн нэр:</v>
      </c>
      <c r="B5" s="425"/>
      <c r="C5" s="425"/>
      <c r="D5" s="425"/>
      <c r="E5" s="425"/>
      <c r="F5" s="425"/>
      <c r="G5" s="425"/>
      <c r="H5" s="768"/>
    </row>
    <row r="6" spans="1:16" s="427" customFormat="1" ht="12.75" customHeight="1" thickBot="1" x14ac:dyDescent="0.25">
      <c r="A6" s="398"/>
      <c r="B6" s="430"/>
      <c r="C6" s="430"/>
      <c r="D6" s="430"/>
      <c r="E6" s="430"/>
      <c r="F6" s="430"/>
      <c r="G6" s="430"/>
      <c r="H6" s="432" t="s">
        <v>3</v>
      </c>
    </row>
    <row r="7" spans="1:16" s="427" customFormat="1" ht="12.75" customHeight="1" x14ac:dyDescent="0.2">
      <c r="A7" s="1221" t="s">
        <v>380</v>
      </c>
      <c r="B7" s="1223" t="s">
        <v>381</v>
      </c>
      <c r="C7" s="1223" t="s">
        <v>6</v>
      </c>
      <c r="D7" s="1226" t="s">
        <v>1377</v>
      </c>
      <c r="E7" s="1226" t="s">
        <v>1343</v>
      </c>
      <c r="F7" s="1223" t="s">
        <v>1458</v>
      </c>
      <c r="G7" s="1223" t="s">
        <v>1459</v>
      </c>
      <c r="H7" s="1230" t="s">
        <v>1460</v>
      </c>
    </row>
    <row r="8" spans="1:16" ht="28.5" customHeight="1" x14ac:dyDescent="0.2">
      <c r="A8" s="1222"/>
      <c r="B8" s="1224"/>
      <c r="C8" s="1224"/>
      <c r="D8" s="1227"/>
      <c r="E8" s="1227"/>
      <c r="F8" s="1224"/>
      <c r="G8" s="1224"/>
      <c r="H8" s="1231"/>
      <c r="I8" s="425"/>
      <c r="J8" s="399"/>
    </row>
    <row r="9" spans="1:16" x14ac:dyDescent="0.2">
      <c r="A9" s="435" t="s">
        <v>8</v>
      </c>
      <c r="B9" s="436" t="s">
        <v>9</v>
      </c>
      <c r="C9" s="436" t="s">
        <v>10</v>
      </c>
      <c r="D9" s="436">
        <v>1</v>
      </c>
      <c r="E9" s="436">
        <v>2</v>
      </c>
      <c r="F9" s="436">
        <v>3</v>
      </c>
      <c r="G9" s="436">
        <v>4</v>
      </c>
      <c r="H9" s="438">
        <v>5</v>
      </c>
    </row>
    <row r="10" spans="1:16" x14ac:dyDescent="0.2">
      <c r="A10" s="439" t="s">
        <v>1461</v>
      </c>
      <c r="B10" s="440" t="s">
        <v>1462</v>
      </c>
      <c r="C10" s="440">
        <v>1</v>
      </c>
      <c r="D10" s="770">
        <f>SUM(D11:D35)</f>
        <v>0</v>
      </c>
      <c r="E10" s="770">
        <f>SUM(E11:E35)</f>
        <v>0</v>
      </c>
      <c r="F10" s="440"/>
      <c r="G10" s="440"/>
      <c r="H10" s="593"/>
      <c r="I10" s="585" t="str">
        <f>IF(E10=i.04119!E30,"","Балансын дүнгээс зөрүүтэй")</f>
        <v/>
      </c>
      <c r="J10" s="594" t="s">
        <v>1460</v>
      </c>
      <c r="K10" s="497" t="s">
        <v>1343</v>
      </c>
    </row>
    <row r="11" spans="1:16" x14ac:dyDescent="0.2">
      <c r="A11" s="595"/>
      <c r="B11" s="1217"/>
      <c r="C11" s="444">
        <v>2</v>
      </c>
      <c r="D11" s="771"/>
      <c r="E11" s="771"/>
      <c r="F11" s="769"/>
      <c r="G11" s="772">
        <f>$H$5-F11</f>
        <v>0</v>
      </c>
      <c r="H11" s="596" t="str">
        <f>_xlfn.IFS(G11&lt;31,"Хэвийн",AND(31&lt;=G11,G11&lt;61),"Хугацаа хэтэрсэн",AND(61&lt;=G11,G11&lt;90),"Хэвийн бус",AND(91&lt;=G11,G11&lt;120),"Эргэлзээтэй",121&lt;=G11,"Муу")</f>
        <v>Хэвийн</v>
      </c>
      <c r="J11" s="597" t="s">
        <v>193</v>
      </c>
      <c r="K11" s="490">
        <f>SUMPRODUCT(($H$11:$H$35=H31)*$E$11:$E$35)</f>
        <v>0</v>
      </c>
      <c r="L11" s="585" t="str">
        <f>IF(K11=i.04106!D$41,"","i.04106 D41 дүнгээс зөрүүтэй")</f>
        <v/>
      </c>
    </row>
    <row r="12" spans="1:16" x14ac:dyDescent="0.2">
      <c r="A12" s="595"/>
      <c r="B12" s="1218"/>
      <c r="C12" s="444">
        <v>3</v>
      </c>
      <c r="D12" s="771"/>
      <c r="E12" s="771"/>
      <c r="F12" s="769"/>
      <c r="G12" s="772">
        <f t="shared" ref="G12:G30" si="0">$H$5-F12</f>
        <v>0</v>
      </c>
      <c r="H12" s="596" t="str">
        <f t="shared" ref="H12:H30" si="1">_xlfn.IFS(G12&lt;31,"Хэвийн",AND(31&lt;=G12,G12&lt;61),"Хугацаа хэтэрсэн",AND(61&lt;=G12,G12&lt;90),"Хэвийн бус",AND(91&lt;=G12,G12&lt;120),"Эргэлзээтэй",121&lt;=G12,"Муу")</f>
        <v>Хэвийн</v>
      </c>
      <c r="J12" s="597" t="s">
        <v>194</v>
      </c>
      <c r="K12" s="490">
        <f t="shared" ref="K12:K15" si="2">SUMPRODUCT(($H$11:$H$35=H32)*$E$11:$E$35)</f>
        <v>0</v>
      </c>
      <c r="L12" s="585" t="str">
        <f>IF(K12=i.04106!E$41,"",K12-i.04106!E$41)</f>
        <v/>
      </c>
    </row>
    <row r="13" spans="1:16" x14ac:dyDescent="0.2">
      <c r="A13" s="595"/>
      <c r="B13" s="1218"/>
      <c r="C13" s="444">
        <v>4</v>
      </c>
      <c r="D13" s="771"/>
      <c r="E13" s="771"/>
      <c r="F13" s="769"/>
      <c r="G13" s="772">
        <f t="shared" si="0"/>
        <v>0</v>
      </c>
      <c r="H13" s="596" t="str">
        <f t="shared" si="1"/>
        <v>Хэвийн</v>
      </c>
      <c r="J13" s="597" t="s">
        <v>195</v>
      </c>
      <c r="K13" s="490">
        <f t="shared" si="2"/>
        <v>0</v>
      </c>
      <c r="L13" s="585" t="str">
        <f>IF(K13=i.04106!F$41,"",K13-i.04106!F$41)</f>
        <v/>
      </c>
    </row>
    <row r="14" spans="1:16" x14ac:dyDescent="0.2">
      <c r="A14" s="595"/>
      <c r="B14" s="1218"/>
      <c r="C14" s="444">
        <v>5</v>
      </c>
      <c r="D14" s="771"/>
      <c r="E14" s="771"/>
      <c r="F14" s="769"/>
      <c r="G14" s="772">
        <f t="shared" si="0"/>
        <v>0</v>
      </c>
      <c r="H14" s="596" t="str">
        <f t="shared" si="1"/>
        <v>Хэвийн</v>
      </c>
      <c r="J14" s="598" t="s">
        <v>196</v>
      </c>
      <c r="K14" s="490">
        <f t="shared" si="2"/>
        <v>0</v>
      </c>
      <c r="L14" s="585" t="str">
        <f>IF(K14=i.04106!G$41,"",K14-i.04106!G$41)</f>
        <v/>
      </c>
    </row>
    <row r="15" spans="1:16" x14ac:dyDescent="0.2">
      <c r="A15" s="595"/>
      <c r="B15" s="1218"/>
      <c r="C15" s="444">
        <v>6</v>
      </c>
      <c r="D15" s="771"/>
      <c r="E15" s="771"/>
      <c r="F15" s="769"/>
      <c r="G15" s="772">
        <f t="shared" si="0"/>
        <v>0</v>
      </c>
      <c r="H15" s="596" t="str">
        <f t="shared" si="1"/>
        <v>Хэвийн</v>
      </c>
      <c r="J15" s="597" t="s">
        <v>197</v>
      </c>
      <c r="K15" s="490">
        <f t="shared" si="2"/>
        <v>0</v>
      </c>
      <c r="L15" s="585" t="str">
        <f>IF(K15=i.04106!H$41,"",K15-i.04106!H$41)</f>
        <v/>
      </c>
    </row>
    <row r="16" spans="1:16" x14ac:dyDescent="0.2">
      <c r="A16" s="595"/>
      <c r="B16" s="1218"/>
      <c r="C16" s="444">
        <v>7</v>
      </c>
      <c r="D16" s="771"/>
      <c r="E16" s="771"/>
      <c r="F16" s="769"/>
      <c r="G16" s="772">
        <f t="shared" si="0"/>
        <v>0</v>
      </c>
      <c r="H16" s="596" t="str">
        <f t="shared" si="1"/>
        <v>Хэвийн</v>
      </c>
    </row>
    <row r="17" spans="1:16" x14ac:dyDescent="0.2">
      <c r="A17" s="595"/>
      <c r="B17" s="1218"/>
      <c r="C17" s="444">
        <v>8</v>
      </c>
      <c r="D17" s="771"/>
      <c r="E17" s="771"/>
      <c r="F17" s="769"/>
      <c r="G17" s="772">
        <f t="shared" si="0"/>
        <v>0</v>
      </c>
      <c r="H17" s="596" t="str">
        <f t="shared" si="1"/>
        <v>Хэвийн</v>
      </c>
    </row>
    <row r="18" spans="1:16" x14ac:dyDescent="0.2">
      <c r="A18" s="595"/>
      <c r="B18" s="1218"/>
      <c r="C18" s="444">
        <v>9</v>
      </c>
      <c r="D18" s="771"/>
      <c r="E18" s="771"/>
      <c r="F18" s="769"/>
      <c r="G18" s="772">
        <f t="shared" si="0"/>
        <v>0</v>
      </c>
      <c r="H18" s="596" t="str">
        <f t="shared" si="1"/>
        <v>Хэвийн</v>
      </c>
    </row>
    <row r="19" spans="1:16" x14ac:dyDescent="0.2">
      <c r="A19" s="595"/>
      <c r="B19" s="1218"/>
      <c r="C19" s="444">
        <v>10</v>
      </c>
      <c r="D19" s="771"/>
      <c r="E19" s="771"/>
      <c r="F19" s="769"/>
      <c r="G19" s="772">
        <f t="shared" si="0"/>
        <v>0</v>
      </c>
      <c r="H19" s="596" t="str">
        <f t="shared" si="1"/>
        <v>Хэвийн</v>
      </c>
    </row>
    <row r="20" spans="1:16" x14ac:dyDescent="0.2">
      <c r="A20" s="595"/>
      <c r="B20" s="1218"/>
      <c r="C20" s="444">
        <v>11</v>
      </c>
      <c r="D20" s="771"/>
      <c r="E20" s="771"/>
      <c r="F20" s="769"/>
      <c r="G20" s="772">
        <f t="shared" si="0"/>
        <v>0</v>
      </c>
      <c r="H20" s="596" t="str">
        <f t="shared" si="1"/>
        <v>Хэвийн</v>
      </c>
    </row>
    <row r="21" spans="1:16" x14ac:dyDescent="0.2">
      <c r="A21" s="599"/>
      <c r="B21" s="1218"/>
      <c r="C21" s="444">
        <v>12</v>
      </c>
      <c r="D21" s="771"/>
      <c r="E21" s="771"/>
      <c r="F21" s="769"/>
      <c r="G21" s="772">
        <f t="shared" si="0"/>
        <v>0</v>
      </c>
      <c r="H21" s="596" t="str">
        <f>_xlfn.IFS(G21&lt;31,"Хэвийн",AND(31&lt;=G21,G21&lt;61),"Хугацаа хэтэрсэн",AND(61&lt;=G21,G21&lt;90),"Хэвийн бус",AND(91&lt;=G21,G21&lt;120),"Эргэлзээтэй",121&lt;=G21,"Муу")</f>
        <v>Хэвийн</v>
      </c>
    </row>
    <row r="22" spans="1:16" x14ac:dyDescent="0.2">
      <c r="A22" s="599"/>
      <c r="B22" s="1218"/>
      <c r="C22" s="444">
        <v>13</v>
      </c>
      <c r="D22" s="771"/>
      <c r="E22" s="771"/>
      <c r="F22" s="769"/>
      <c r="G22" s="772">
        <f t="shared" si="0"/>
        <v>0</v>
      </c>
      <c r="H22" s="596" t="str">
        <f t="shared" si="1"/>
        <v>Хэвийн</v>
      </c>
    </row>
    <row r="23" spans="1:16" x14ac:dyDescent="0.2">
      <c r="A23" s="599"/>
      <c r="B23" s="1218"/>
      <c r="C23" s="444">
        <v>14</v>
      </c>
      <c r="D23" s="771"/>
      <c r="E23" s="771"/>
      <c r="F23" s="769"/>
      <c r="G23" s="772">
        <f t="shared" si="0"/>
        <v>0</v>
      </c>
      <c r="H23" s="596" t="str">
        <f t="shared" si="1"/>
        <v>Хэвийн</v>
      </c>
      <c r="P23" s="449"/>
    </row>
    <row r="24" spans="1:16" x14ac:dyDescent="0.2">
      <c r="A24" s="599"/>
      <c r="B24" s="1218"/>
      <c r="C24" s="444">
        <v>15</v>
      </c>
      <c r="D24" s="771"/>
      <c r="E24" s="771"/>
      <c r="F24" s="769"/>
      <c r="G24" s="772">
        <f t="shared" si="0"/>
        <v>0</v>
      </c>
      <c r="H24" s="596" t="str">
        <f t="shared" si="1"/>
        <v>Хэвийн</v>
      </c>
      <c r="P24" s="449"/>
    </row>
    <row r="25" spans="1:16" x14ac:dyDescent="0.2">
      <c r="A25" s="599"/>
      <c r="B25" s="1218"/>
      <c r="C25" s="444">
        <v>16</v>
      </c>
      <c r="D25" s="771"/>
      <c r="E25" s="771"/>
      <c r="F25" s="769"/>
      <c r="G25" s="772">
        <f t="shared" si="0"/>
        <v>0</v>
      </c>
      <c r="H25" s="596" t="str">
        <f t="shared" si="1"/>
        <v>Хэвийн</v>
      </c>
      <c r="P25" s="449"/>
    </row>
    <row r="26" spans="1:16" x14ac:dyDescent="0.2">
      <c r="A26" s="599"/>
      <c r="B26" s="1218"/>
      <c r="C26" s="444">
        <v>17</v>
      </c>
      <c r="D26" s="771"/>
      <c r="E26" s="771"/>
      <c r="F26" s="769"/>
      <c r="G26" s="772">
        <f t="shared" si="0"/>
        <v>0</v>
      </c>
      <c r="H26" s="596" t="str">
        <f t="shared" si="1"/>
        <v>Хэвийн</v>
      </c>
      <c r="P26" s="449"/>
    </row>
    <row r="27" spans="1:16" x14ac:dyDescent="0.2">
      <c r="A27" s="599"/>
      <c r="B27" s="1218"/>
      <c r="C27" s="444">
        <v>18</v>
      </c>
      <c r="D27" s="771"/>
      <c r="E27" s="771"/>
      <c r="F27" s="769"/>
      <c r="G27" s="772">
        <f t="shared" si="0"/>
        <v>0</v>
      </c>
      <c r="H27" s="596" t="str">
        <f t="shared" si="1"/>
        <v>Хэвийн</v>
      </c>
    </row>
    <row r="28" spans="1:16" x14ac:dyDescent="0.2">
      <c r="A28" s="599"/>
      <c r="B28" s="1218"/>
      <c r="C28" s="444">
        <v>19</v>
      </c>
      <c r="D28" s="771"/>
      <c r="E28" s="771"/>
      <c r="F28" s="769"/>
      <c r="G28" s="772">
        <f t="shared" si="0"/>
        <v>0</v>
      </c>
      <c r="H28" s="596" t="str">
        <f t="shared" si="1"/>
        <v>Хэвийн</v>
      </c>
    </row>
    <row r="29" spans="1:16" x14ac:dyDescent="0.2">
      <c r="A29" s="599"/>
      <c r="B29" s="1218"/>
      <c r="C29" s="444">
        <v>20</v>
      </c>
      <c r="D29" s="771"/>
      <c r="E29" s="771"/>
      <c r="F29" s="769"/>
      <c r="G29" s="772">
        <f t="shared" si="0"/>
        <v>0</v>
      </c>
      <c r="H29" s="596" t="str">
        <f t="shared" si="1"/>
        <v>Хэвийн</v>
      </c>
    </row>
    <row r="30" spans="1:16" x14ac:dyDescent="0.2">
      <c r="A30" s="599"/>
      <c r="B30" s="1218"/>
      <c r="C30" s="444">
        <v>21</v>
      </c>
      <c r="D30" s="771"/>
      <c r="E30" s="771"/>
      <c r="F30" s="769"/>
      <c r="G30" s="772">
        <f t="shared" si="0"/>
        <v>0</v>
      </c>
      <c r="H30" s="596" t="str">
        <f t="shared" si="1"/>
        <v>Хэвийн</v>
      </c>
    </row>
    <row r="31" spans="1:16" x14ac:dyDescent="0.2">
      <c r="A31" s="600" t="s">
        <v>1388</v>
      </c>
      <c r="B31" s="1218"/>
      <c r="C31" s="444">
        <v>22</v>
      </c>
      <c r="D31" s="771"/>
      <c r="E31" s="771"/>
      <c r="F31" s="445"/>
      <c r="G31" s="445"/>
      <c r="H31" s="596" t="s">
        <v>193</v>
      </c>
    </row>
    <row r="32" spans="1:16" x14ac:dyDescent="0.2">
      <c r="A32" s="600" t="s">
        <v>1389</v>
      </c>
      <c r="B32" s="1218"/>
      <c r="C32" s="444">
        <v>23</v>
      </c>
      <c r="D32" s="771"/>
      <c r="E32" s="771"/>
      <c r="F32" s="445"/>
      <c r="G32" s="445"/>
      <c r="H32" s="596" t="s">
        <v>194</v>
      </c>
    </row>
    <row r="33" spans="1:26" x14ac:dyDescent="0.2">
      <c r="A33" s="600" t="s">
        <v>1390</v>
      </c>
      <c r="B33" s="1218"/>
      <c r="C33" s="444">
        <v>24</v>
      </c>
      <c r="D33" s="771"/>
      <c r="E33" s="771"/>
      <c r="F33" s="445"/>
      <c r="G33" s="445"/>
      <c r="H33" s="596" t="s">
        <v>195</v>
      </c>
    </row>
    <row r="34" spans="1:26" x14ac:dyDescent="0.2">
      <c r="A34" s="600" t="s">
        <v>1391</v>
      </c>
      <c r="B34" s="1218"/>
      <c r="C34" s="444">
        <v>25</v>
      </c>
      <c r="D34" s="771"/>
      <c r="E34" s="771"/>
      <c r="F34" s="445"/>
      <c r="G34" s="445"/>
      <c r="H34" s="601" t="s">
        <v>196</v>
      </c>
    </row>
    <row r="35" spans="1:26" ht="13.5" thickBot="1" x14ac:dyDescent="0.25">
      <c r="A35" s="602" t="s">
        <v>1392</v>
      </c>
      <c r="B35" s="1267"/>
      <c r="C35" s="472">
        <v>26</v>
      </c>
      <c r="D35" s="773"/>
      <c r="E35" s="773"/>
      <c r="F35" s="603"/>
      <c r="G35" s="603"/>
      <c r="H35" s="604" t="s">
        <v>197</v>
      </c>
    </row>
    <row r="36" spans="1:26" s="419" customFormat="1" ht="13.5" thickBot="1" x14ac:dyDescent="0.25">
      <c r="A36" s="500"/>
      <c r="I36" s="416"/>
      <c r="J36" s="416"/>
      <c r="K36" s="416"/>
      <c r="L36" s="416"/>
      <c r="M36" s="416"/>
      <c r="N36" s="416"/>
      <c r="O36" s="416"/>
      <c r="P36" s="416"/>
      <c r="Q36" s="416"/>
      <c r="R36" s="416"/>
      <c r="S36" s="416"/>
      <c r="T36" s="416"/>
      <c r="U36" s="416"/>
      <c r="V36" s="416"/>
      <c r="W36" s="416"/>
      <c r="X36" s="416"/>
      <c r="Y36" s="416"/>
      <c r="Z36" s="416"/>
    </row>
    <row r="37" spans="1:26" s="419" customFormat="1" ht="12.75" customHeight="1" x14ac:dyDescent="0.2">
      <c r="A37" s="1221" t="s">
        <v>380</v>
      </c>
      <c r="B37" s="1223" t="s">
        <v>381</v>
      </c>
      <c r="C37" s="1223" t="s">
        <v>6</v>
      </c>
      <c r="D37" s="1223" t="s">
        <v>1377</v>
      </c>
      <c r="E37" s="1223" t="s">
        <v>1343</v>
      </c>
      <c r="F37" s="1223" t="s">
        <v>1615</v>
      </c>
      <c r="G37" s="1223" t="s">
        <v>1341</v>
      </c>
      <c r="H37" s="1263" t="s">
        <v>1616</v>
      </c>
      <c r="I37" s="416"/>
      <c r="J37" s="416"/>
      <c r="K37" s="416"/>
      <c r="L37" s="416"/>
      <c r="M37" s="416"/>
      <c r="N37" s="416"/>
      <c r="O37" s="416"/>
      <c r="P37" s="416"/>
      <c r="Q37" s="416"/>
      <c r="R37" s="416"/>
      <c r="S37" s="416"/>
      <c r="T37" s="416"/>
      <c r="U37" s="416"/>
      <c r="V37" s="416"/>
      <c r="W37" s="416"/>
      <c r="X37" s="416"/>
      <c r="Y37" s="416"/>
      <c r="Z37" s="416"/>
    </row>
    <row r="38" spans="1:26" s="419" customFormat="1" ht="26.25" customHeight="1" x14ac:dyDescent="0.2">
      <c r="A38" s="1222"/>
      <c r="B38" s="1224"/>
      <c r="C38" s="1224"/>
      <c r="D38" s="1224"/>
      <c r="E38" s="1224"/>
      <c r="F38" s="1224"/>
      <c r="G38" s="1224"/>
      <c r="H38" s="1264"/>
      <c r="I38" s="416"/>
      <c r="J38" s="416"/>
      <c r="K38" s="416"/>
      <c r="L38" s="416"/>
      <c r="M38" s="416"/>
      <c r="N38" s="416"/>
      <c r="O38" s="416"/>
      <c r="P38" s="416"/>
      <c r="Q38" s="416"/>
      <c r="R38" s="416"/>
      <c r="S38" s="416"/>
      <c r="T38" s="416"/>
      <c r="U38" s="416"/>
      <c r="V38" s="416"/>
      <c r="W38" s="416"/>
      <c r="X38" s="416"/>
      <c r="Y38" s="416"/>
      <c r="Z38" s="416"/>
    </row>
    <row r="39" spans="1:26" s="419" customFormat="1" x14ac:dyDescent="0.2">
      <c r="A39" s="435" t="s">
        <v>8</v>
      </c>
      <c r="B39" s="436" t="s">
        <v>9</v>
      </c>
      <c r="C39" s="436" t="s">
        <v>10</v>
      </c>
      <c r="D39" s="436">
        <v>1</v>
      </c>
      <c r="E39" s="436">
        <v>2</v>
      </c>
      <c r="F39" s="436">
        <v>3</v>
      </c>
      <c r="G39" s="436">
        <v>4</v>
      </c>
      <c r="H39" s="852">
        <v>5</v>
      </c>
      <c r="I39" s="416"/>
      <c r="J39" s="416"/>
      <c r="K39" s="416"/>
      <c r="L39" s="416"/>
      <c r="M39" s="416"/>
      <c r="N39" s="416"/>
      <c r="O39" s="416"/>
      <c r="P39" s="416"/>
      <c r="Q39" s="416"/>
      <c r="R39" s="416"/>
      <c r="S39" s="416"/>
      <c r="T39" s="416"/>
      <c r="U39" s="416"/>
      <c r="V39" s="416"/>
      <c r="W39" s="416"/>
      <c r="X39" s="416"/>
      <c r="Y39" s="416"/>
      <c r="Z39" s="416"/>
    </row>
    <row r="40" spans="1:26" s="419" customFormat="1" ht="25.5" x14ac:dyDescent="0.2">
      <c r="A40" s="439" t="s">
        <v>1463</v>
      </c>
      <c r="B40" s="494" t="s">
        <v>1464</v>
      </c>
      <c r="C40" s="494">
        <v>1</v>
      </c>
      <c r="D40" s="936">
        <f>SUM(D41:D61)</f>
        <v>0</v>
      </c>
      <c r="E40" s="936">
        <f>SUM(E41:E61)</f>
        <v>0</v>
      </c>
      <c r="F40" s="494"/>
      <c r="G40" s="494"/>
      <c r="H40" s="853" cm="1">
        <f t="array" ref="H40">SUMPRODUCT((H41:H60=$P$2)*E41:E60)+H61</f>
        <v>0</v>
      </c>
      <c r="I40" s="605" t="str">
        <f>IF(E40=(i.04119a!D93-i.04119a!D94),"",E40-(i.04119a!D93-i.04119a!D94))</f>
        <v/>
      </c>
      <c r="J40" s="416"/>
      <c r="K40" s="416"/>
      <c r="L40" s="416"/>
      <c r="M40" s="416"/>
      <c r="N40" s="416"/>
      <c r="O40" s="416"/>
      <c r="P40" s="416"/>
      <c r="Q40" s="416"/>
      <c r="R40" s="416"/>
      <c r="S40" s="416"/>
      <c r="T40" s="416"/>
      <c r="U40" s="416"/>
      <c r="V40" s="416"/>
      <c r="W40" s="416"/>
      <c r="X40" s="416"/>
      <c r="Y40" s="416"/>
      <c r="Z40" s="416"/>
    </row>
    <row r="41" spans="1:26" s="419" customFormat="1" x14ac:dyDescent="0.2">
      <c r="A41" s="595"/>
      <c r="B41" s="1265"/>
      <c r="C41" s="597">
        <v>2</v>
      </c>
      <c r="D41" s="872"/>
      <c r="E41" s="872"/>
      <c r="F41" s="937"/>
      <c r="G41" s="937"/>
      <c r="H41" s="854"/>
      <c r="I41" s="416"/>
      <c r="J41" s="416"/>
      <c r="K41" s="416"/>
      <c r="L41" s="416"/>
      <c r="M41" s="416"/>
      <c r="N41" s="416"/>
      <c r="O41" s="416"/>
      <c r="P41" s="416"/>
      <c r="Q41" s="416"/>
      <c r="R41" s="416"/>
      <c r="S41" s="416"/>
      <c r="T41" s="416"/>
      <c r="U41" s="416"/>
      <c r="V41" s="416"/>
      <c r="W41" s="416"/>
      <c r="X41" s="416"/>
      <c r="Y41" s="416"/>
      <c r="Z41" s="416"/>
    </row>
    <row r="42" spans="1:26" s="419" customFormat="1" x14ac:dyDescent="0.2">
      <c r="A42" s="595"/>
      <c r="B42" s="1265"/>
      <c r="C42" s="597">
        <v>3</v>
      </c>
      <c r="D42" s="872"/>
      <c r="E42" s="872"/>
      <c r="F42" s="937"/>
      <c r="G42" s="937"/>
      <c r="H42" s="854"/>
      <c r="I42" s="416"/>
      <c r="J42" s="416"/>
      <c r="K42" s="416"/>
      <c r="L42" s="416"/>
      <c r="M42" s="416"/>
      <c r="N42" s="416"/>
      <c r="O42" s="416"/>
      <c r="P42" s="416"/>
      <c r="Q42" s="416"/>
      <c r="R42" s="416"/>
      <c r="S42" s="416"/>
      <c r="T42" s="416"/>
      <c r="U42" s="416"/>
      <c r="V42" s="416"/>
      <c r="W42" s="416"/>
      <c r="X42" s="416"/>
      <c r="Y42" s="416"/>
      <c r="Z42" s="416"/>
    </row>
    <row r="43" spans="1:26" s="419" customFormat="1" x14ac:dyDescent="0.2">
      <c r="A43" s="595"/>
      <c r="B43" s="1265"/>
      <c r="C43" s="597">
        <v>4</v>
      </c>
      <c r="D43" s="872"/>
      <c r="E43" s="872"/>
      <c r="F43" s="937"/>
      <c r="G43" s="937"/>
      <c r="H43" s="854"/>
      <c r="I43" s="416"/>
      <c r="J43" s="416"/>
      <c r="K43" s="416"/>
      <c r="L43" s="416"/>
      <c r="M43" s="416"/>
      <c r="N43" s="416"/>
      <c r="O43" s="416"/>
      <c r="P43" s="416"/>
      <c r="Q43" s="416"/>
      <c r="R43" s="416"/>
      <c r="S43" s="416"/>
      <c r="T43" s="416"/>
      <c r="U43" s="416"/>
      <c r="V43" s="416"/>
      <c r="W43" s="416"/>
      <c r="X43" s="416"/>
      <c r="Y43" s="416"/>
      <c r="Z43" s="416"/>
    </row>
    <row r="44" spans="1:26" s="419" customFormat="1" x14ac:dyDescent="0.2">
      <c r="A44" s="595"/>
      <c r="B44" s="1265"/>
      <c r="C44" s="597">
        <v>5</v>
      </c>
      <c r="D44" s="872"/>
      <c r="E44" s="872"/>
      <c r="F44" s="937"/>
      <c r="G44" s="937"/>
      <c r="H44" s="854"/>
      <c r="I44" s="416"/>
      <c r="J44" s="416"/>
      <c r="K44" s="416"/>
      <c r="L44" s="416"/>
      <c r="M44" s="416"/>
      <c r="N44" s="416"/>
      <c r="O44" s="416"/>
      <c r="P44" s="416"/>
      <c r="Q44" s="416"/>
      <c r="R44" s="416"/>
      <c r="S44" s="416"/>
      <c r="T44" s="416"/>
      <c r="U44" s="416"/>
      <c r="V44" s="416"/>
      <c r="W44" s="416"/>
      <c r="X44" s="416"/>
      <c r="Y44" s="416"/>
      <c r="Z44" s="416"/>
    </row>
    <row r="45" spans="1:26" s="419" customFormat="1" x14ac:dyDescent="0.2">
      <c r="A45" s="595"/>
      <c r="B45" s="1265"/>
      <c r="C45" s="597">
        <v>6</v>
      </c>
      <c r="D45" s="872"/>
      <c r="E45" s="872"/>
      <c r="F45" s="937"/>
      <c r="G45" s="937"/>
      <c r="H45" s="854"/>
      <c r="I45" s="416"/>
      <c r="J45" s="416"/>
      <c r="K45" s="416"/>
      <c r="L45" s="416"/>
      <c r="M45" s="416"/>
      <c r="N45" s="416"/>
      <c r="O45" s="416"/>
      <c r="P45" s="416"/>
      <c r="Q45" s="416"/>
      <c r="R45" s="416"/>
      <c r="S45" s="416"/>
      <c r="T45" s="416"/>
      <c r="U45" s="416"/>
      <c r="V45" s="416"/>
      <c r="W45" s="416"/>
      <c r="X45" s="416"/>
      <c r="Y45" s="416"/>
      <c r="Z45" s="416"/>
    </row>
    <row r="46" spans="1:26" s="419" customFormat="1" x14ac:dyDescent="0.2">
      <c r="A46" s="595"/>
      <c r="B46" s="1265"/>
      <c r="C46" s="597">
        <v>7</v>
      </c>
      <c r="D46" s="872"/>
      <c r="E46" s="872"/>
      <c r="F46" s="937"/>
      <c r="G46" s="937"/>
      <c r="H46" s="854"/>
      <c r="I46" s="416"/>
      <c r="J46" s="416"/>
      <c r="K46" s="416"/>
      <c r="L46" s="416"/>
      <c r="M46" s="416"/>
      <c r="N46" s="416"/>
      <c r="O46" s="416"/>
      <c r="P46" s="416"/>
      <c r="Q46" s="416"/>
      <c r="R46" s="416"/>
      <c r="S46" s="416"/>
      <c r="T46" s="416"/>
      <c r="U46" s="416"/>
      <c r="V46" s="416"/>
      <c r="W46" s="416"/>
      <c r="X46" s="416"/>
      <c r="Y46" s="416"/>
      <c r="Z46" s="416"/>
    </row>
    <row r="47" spans="1:26" s="419" customFormat="1" x14ac:dyDescent="0.2">
      <c r="A47" s="595"/>
      <c r="B47" s="1265"/>
      <c r="C47" s="597">
        <v>8</v>
      </c>
      <c r="D47" s="872"/>
      <c r="E47" s="872"/>
      <c r="F47" s="937"/>
      <c r="G47" s="937"/>
      <c r="H47" s="854"/>
      <c r="I47" s="416"/>
      <c r="J47" s="416"/>
      <c r="K47" s="416"/>
      <c r="L47" s="416"/>
      <c r="M47" s="416"/>
      <c r="N47" s="416"/>
      <c r="O47" s="416"/>
      <c r="P47" s="416"/>
      <c r="Q47" s="416"/>
      <c r="R47" s="416"/>
      <c r="S47" s="416"/>
      <c r="T47" s="416"/>
      <c r="U47" s="416"/>
      <c r="V47" s="416"/>
      <c r="W47" s="416"/>
      <c r="X47" s="416"/>
      <c r="Y47" s="416"/>
      <c r="Z47" s="416"/>
    </row>
    <row r="48" spans="1:26" s="419" customFormat="1" x14ac:dyDescent="0.2">
      <c r="A48" s="595"/>
      <c r="B48" s="1265"/>
      <c r="C48" s="597">
        <v>9</v>
      </c>
      <c r="D48" s="872"/>
      <c r="E48" s="872"/>
      <c r="F48" s="937"/>
      <c r="G48" s="937"/>
      <c r="H48" s="854"/>
      <c r="I48" s="416"/>
      <c r="J48" s="416"/>
      <c r="K48" s="416"/>
      <c r="L48" s="416"/>
      <c r="M48" s="416"/>
      <c r="N48" s="416"/>
      <c r="O48" s="416"/>
      <c r="P48" s="416"/>
      <c r="Q48" s="416"/>
      <c r="R48" s="416"/>
      <c r="S48" s="416"/>
      <c r="T48" s="416"/>
      <c r="U48" s="416"/>
      <c r="V48" s="416"/>
      <c r="W48" s="416"/>
      <c r="X48" s="416"/>
      <c r="Y48" s="416"/>
      <c r="Z48" s="416"/>
    </row>
    <row r="49" spans="1:26" s="419" customFormat="1" x14ac:dyDescent="0.2">
      <c r="A49" s="595"/>
      <c r="B49" s="1265"/>
      <c r="C49" s="597">
        <v>10</v>
      </c>
      <c r="D49" s="872"/>
      <c r="E49" s="872"/>
      <c r="F49" s="937"/>
      <c r="G49" s="937"/>
      <c r="H49" s="854"/>
      <c r="I49" s="416"/>
      <c r="J49" s="416"/>
      <c r="K49" s="416"/>
      <c r="L49" s="416"/>
      <c r="M49" s="416"/>
      <c r="N49" s="416"/>
      <c r="O49" s="416"/>
      <c r="P49" s="416"/>
      <c r="Q49" s="416"/>
      <c r="R49" s="416"/>
      <c r="S49" s="416"/>
      <c r="T49" s="416"/>
      <c r="U49" s="416"/>
      <c r="V49" s="416"/>
      <c r="W49" s="416"/>
      <c r="X49" s="416"/>
      <c r="Y49" s="416"/>
      <c r="Z49" s="416"/>
    </row>
    <row r="50" spans="1:26" s="419" customFormat="1" x14ac:dyDescent="0.2">
      <c r="A50" s="595"/>
      <c r="B50" s="1265"/>
      <c r="C50" s="597">
        <v>11</v>
      </c>
      <c r="D50" s="872"/>
      <c r="E50" s="872"/>
      <c r="F50" s="937"/>
      <c r="G50" s="937"/>
      <c r="H50" s="854"/>
      <c r="I50" s="416"/>
      <c r="J50" s="416"/>
      <c r="K50" s="416"/>
      <c r="L50" s="416"/>
      <c r="M50" s="416"/>
      <c r="N50" s="416"/>
      <c r="O50" s="416"/>
      <c r="P50" s="416"/>
      <c r="Q50" s="416"/>
      <c r="R50" s="416"/>
      <c r="S50" s="416"/>
      <c r="T50" s="416"/>
      <c r="U50" s="416"/>
      <c r="V50" s="416"/>
      <c r="W50" s="416"/>
      <c r="X50" s="416"/>
      <c r="Y50" s="416"/>
      <c r="Z50" s="416"/>
    </row>
    <row r="51" spans="1:26" s="419" customFormat="1" x14ac:dyDescent="0.2">
      <c r="A51" s="599"/>
      <c r="B51" s="1265"/>
      <c r="C51" s="597">
        <v>12</v>
      </c>
      <c r="D51" s="872"/>
      <c r="E51" s="872"/>
      <c r="F51" s="937"/>
      <c r="G51" s="937"/>
      <c r="H51" s="854"/>
      <c r="I51" s="416"/>
      <c r="J51" s="416"/>
      <c r="K51" s="416"/>
      <c r="L51" s="416"/>
      <c r="M51" s="416"/>
      <c r="N51" s="416"/>
      <c r="O51" s="416"/>
      <c r="P51" s="416"/>
      <c r="Q51" s="416"/>
      <c r="R51" s="416"/>
      <c r="S51" s="416"/>
      <c r="T51" s="416"/>
      <c r="U51" s="416"/>
      <c r="V51" s="416"/>
      <c r="W51" s="416"/>
      <c r="X51" s="416"/>
      <c r="Y51" s="416"/>
      <c r="Z51" s="416"/>
    </row>
    <row r="52" spans="1:26" s="419" customFormat="1" x14ac:dyDescent="0.2">
      <c r="A52" s="599"/>
      <c r="B52" s="1265"/>
      <c r="C52" s="597">
        <v>13</v>
      </c>
      <c r="D52" s="872"/>
      <c r="E52" s="872"/>
      <c r="F52" s="937"/>
      <c r="G52" s="937"/>
      <c r="H52" s="854"/>
      <c r="I52" s="416"/>
      <c r="J52" s="416"/>
      <c r="K52" s="416"/>
      <c r="L52" s="416"/>
      <c r="M52" s="416"/>
      <c r="N52" s="416"/>
      <c r="O52" s="416"/>
      <c r="P52" s="416"/>
      <c r="Q52" s="416"/>
      <c r="R52" s="416"/>
      <c r="S52" s="416"/>
      <c r="T52" s="416"/>
      <c r="U52" s="416"/>
      <c r="V52" s="416"/>
      <c r="W52" s="416"/>
      <c r="X52" s="416"/>
      <c r="Y52" s="416"/>
      <c r="Z52" s="416"/>
    </row>
    <row r="53" spans="1:26" s="419" customFormat="1" x14ac:dyDescent="0.2">
      <c r="A53" s="599"/>
      <c r="B53" s="1265"/>
      <c r="C53" s="597">
        <v>14</v>
      </c>
      <c r="D53" s="872"/>
      <c r="E53" s="872"/>
      <c r="F53" s="937"/>
      <c r="G53" s="937"/>
      <c r="H53" s="854"/>
      <c r="I53" s="416"/>
      <c r="J53" s="416"/>
      <c r="K53" s="416"/>
      <c r="L53" s="416"/>
      <c r="M53" s="416"/>
      <c r="N53" s="416"/>
      <c r="O53" s="416"/>
      <c r="P53" s="416"/>
      <c r="Q53" s="416"/>
      <c r="R53" s="416"/>
      <c r="S53" s="416"/>
      <c r="T53" s="416"/>
      <c r="U53" s="416"/>
      <c r="V53" s="416"/>
      <c r="W53" s="416"/>
      <c r="X53" s="416"/>
      <c r="Y53" s="416"/>
      <c r="Z53" s="416"/>
    </row>
    <row r="54" spans="1:26" s="419" customFormat="1" x14ac:dyDescent="0.2">
      <c r="A54" s="599"/>
      <c r="B54" s="1265"/>
      <c r="C54" s="597">
        <v>15</v>
      </c>
      <c r="D54" s="872"/>
      <c r="E54" s="872"/>
      <c r="F54" s="937"/>
      <c r="G54" s="937"/>
      <c r="H54" s="854"/>
      <c r="I54" s="416"/>
      <c r="J54" s="416"/>
      <c r="K54" s="416"/>
      <c r="L54" s="416"/>
      <c r="M54" s="416"/>
      <c r="N54" s="416"/>
      <c r="O54" s="416"/>
      <c r="P54" s="416"/>
      <c r="Q54" s="416"/>
      <c r="R54" s="416"/>
      <c r="S54" s="416"/>
      <c r="T54" s="416"/>
      <c r="U54" s="416"/>
      <c r="V54" s="416"/>
      <c r="W54" s="416"/>
      <c r="X54" s="416"/>
      <c r="Y54" s="416"/>
      <c r="Z54" s="416"/>
    </row>
    <row r="55" spans="1:26" s="419" customFormat="1" x14ac:dyDescent="0.2">
      <c r="A55" s="599"/>
      <c r="B55" s="1265"/>
      <c r="C55" s="597">
        <v>16</v>
      </c>
      <c r="D55" s="872"/>
      <c r="E55" s="872"/>
      <c r="F55" s="937"/>
      <c r="G55" s="937"/>
      <c r="H55" s="854"/>
      <c r="I55" s="416"/>
      <c r="J55" s="416"/>
      <c r="K55" s="416"/>
      <c r="L55" s="416"/>
      <c r="M55" s="416"/>
      <c r="N55" s="416"/>
      <c r="O55" s="416"/>
      <c r="P55" s="416"/>
      <c r="Q55" s="416"/>
      <c r="R55" s="416"/>
      <c r="S55" s="416"/>
      <c r="T55" s="416"/>
      <c r="U55" s="416"/>
      <c r="V55" s="416"/>
      <c r="W55" s="416"/>
      <c r="X55" s="416"/>
      <c r="Y55" s="416"/>
      <c r="Z55" s="416"/>
    </row>
    <row r="56" spans="1:26" s="419" customFormat="1" x14ac:dyDescent="0.2">
      <c r="A56" s="599"/>
      <c r="B56" s="1265"/>
      <c r="C56" s="597">
        <v>17</v>
      </c>
      <c r="D56" s="872"/>
      <c r="E56" s="872"/>
      <c r="F56" s="937"/>
      <c r="G56" s="937"/>
      <c r="H56" s="854"/>
      <c r="I56" s="416"/>
      <c r="J56" s="416"/>
      <c r="K56" s="416"/>
      <c r="L56" s="416"/>
      <c r="M56" s="416"/>
      <c r="N56" s="416"/>
      <c r="O56" s="416"/>
      <c r="P56" s="416"/>
      <c r="Q56" s="416"/>
      <c r="R56" s="416"/>
      <c r="S56" s="416"/>
      <c r="T56" s="416"/>
      <c r="U56" s="416"/>
      <c r="V56" s="416"/>
      <c r="W56" s="416"/>
      <c r="X56" s="416"/>
      <c r="Y56" s="416"/>
      <c r="Z56" s="416"/>
    </row>
    <row r="57" spans="1:26" s="419" customFormat="1" x14ac:dyDescent="0.2">
      <c r="A57" s="599"/>
      <c r="B57" s="1265"/>
      <c r="C57" s="597">
        <v>18</v>
      </c>
      <c r="D57" s="872"/>
      <c r="E57" s="872"/>
      <c r="F57" s="937"/>
      <c r="G57" s="937"/>
      <c r="H57" s="854"/>
      <c r="I57" s="416"/>
      <c r="J57" s="416"/>
      <c r="K57" s="416"/>
      <c r="L57" s="416"/>
      <c r="M57" s="416"/>
      <c r="N57" s="416"/>
      <c r="O57" s="416"/>
      <c r="P57" s="416"/>
      <c r="Q57" s="416"/>
      <c r="R57" s="416"/>
      <c r="S57" s="416"/>
      <c r="T57" s="416"/>
      <c r="U57" s="416"/>
      <c r="V57" s="416"/>
      <c r="W57" s="416"/>
      <c r="X57" s="416"/>
      <c r="Y57" s="416"/>
      <c r="Z57" s="416"/>
    </row>
    <row r="58" spans="1:26" s="419" customFormat="1" x14ac:dyDescent="0.2">
      <c r="A58" s="599"/>
      <c r="B58" s="1265"/>
      <c r="C58" s="597">
        <v>19</v>
      </c>
      <c r="D58" s="872"/>
      <c r="E58" s="872"/>
      <c r="F58" s="937"/>
      <c r="G58" s="937"/>
      <c r="H58" s="854"/>
      <c r="I58" s="416"/>
      <c r="J58" s="416"/>
      <c r="K58" s="416"/>
      <c r="L58" s="416"/>
      <c r="M58" s="416"/>
      <c r="N58" s="416"/>
      <c r="O58" s="416"/>
      <c r="P58" s="416"/>
      <c r="Q58" s="416"/>
      <c r="R58" s="416"/>
      <c r="S58" s="416"/>
      <c r="T58" s="416"/>
      <c r="U58" s="416"/>
      <c r="V58" s="416"/>
      <c r="W58" s="416"/>
      <c r="X58" s="416"/>
      <c r="Y58" s="416"/>
      <c r="Z58" s="416"/>
    </row>
    <row r="59" spans="1:26" s="419" customFormat="1" x14ac:dyDescent="0.2">
      <c r="A59" s="599"/>
      <c r="B59" s="1265"/>
      <c r="C59" s="597">
        <v>20</v>
      </c>
      <c r="D59" s="872"/>
      <c r="E59" s="872"/>
      <c r="F59" s="937"/>
      <c r="G59" s="937"/>
      <c r="H59" s="854"/>
      <c r="I59" s="416"/>
      <c r="J59" s="416"/>
      <c r="K59" s="416"/>
      <c r="L59" s="416"/>
      <c r="M59" s="416"/>
      <c r="N59" s="416"/>
      <c r="O59" s="416"/>
      <c r="P59" s="416"/>
      <c r="Q59" s="416"/>
      <c r="R59" s="416"/>
      <c r="S59" s="416"/>
      <c r="T59" s="416"/>
      <c r="U59" s="416"/>
      <c r="V59" s="416"/>
      <c r="W59" s="416"/>
      <c r="X59" s="416"/>
      <c r="Y59" s="416"/>
      <c r="Z59" s="416"/>
    </row>
    <row r="60" spans="1:26" s="419" customFormat="1" x14ac:dyDescent="0.2">
      <c r="A60" s="599"/>
      <c r="B60" s="1265"/>
      <c r="C60" s="597">
        <v>21</v>
      </c>
      <c r="D60" s="872"/>
      <c r="E60" s="872"/>
      <c r="F60" s="937"/>
      <c r="G60" s="937"/>
      <c r="H60" s="854"/>
      <c r="I60" s="416"/>
      <c r="J60" s="416"/>
      <c r="K60" s="416"/>
      <c r="L60" s="416"/>
      <c r="M60" s="416"/>
      <c r="N60" s="416"/>
      <c r="O60" s="416"/>
      <c r="P60" s="416"/>
      <c r="Q60" s="416"/>
      <c r="R60" s="416"/>
      <c r="S60" s="416"/>
      <c r="T60" s="416"/>
      <c r="U60" s="416"/>
      <c r="V60" s="416"/>
      <c r="W60" s="416"/>
      <c r="X60" s="416"/>
      <c r="Y60" s="416"/>
      <c r="Z60" s="416"/>
    </row>
    <row r="61" spans="1:26" s="419" customFormat="1" ht="13.5" thickBot="1" x14ac:dyDescent="0.25">
      <c r="A61" s="606" t="s">
        <v>1450</v>
      </c>
      <c r="B61" s="1266"/>
      <c r="C61" s="938">
        <v>22</v>
      </c>
      <c r="D61" s="939"/>
      <c r="E61" s="939"/>
      <c r="F61" s="940"/>
      <c r="G61" s="940"/>
      <c r="H61" s="855"/>
      <c r="I61" s="416"/>
      <c r="J61" s="416"/>
      <c r="K61" s="416"/>
      <c r="L61" s="416"/>
      <c r="M61" s="416"/>
      <c r="N61" s="416"/>
      <c r="O61" s="416"/>
      <c r="P61" s="416"/>
      <c r="Q61" s="416"/>
      <c r="R61" s="416"/>
      <c r="S61" s="416"/>
      <c r="T61" s="416"/>
      <c r="U61" s="416"/>
      <c r="V61" s="416"/>
      <c r="W61" s="416"/>
      <c r="X61" s="416"/>
      <c r="Y61" s="416"/>
      <c r="Z61" s="416"/>
    </row>
    <row r="62" spans="1:26" s="419" customFormat="1" x14ac:dyDescent="0.2">
      <c r="A62" s="500"/>
      <c r="I62" s="416"/>
      <c r="J62" s="416"/>
      <c r="K62" s="416"/>
      <c r="L62" s="416"/>
      <c r="M62" s="416"/>
      <c r="N62" s="416"/>
      <c r="O62" s="416"/>
      <c r="P62" s="416"/>
      <c r="Q62" s="416"/>
      <c r="R62" s="416"/>
      <c r="S62" s="416"/>
      <c r="T62" s="416"/>
      <c r="U62" s="416"/>
      <c r="V62" s="416"/>
      <c r="W62" s="416"/>
      <c r="X62" s="416"/>
      <c r="Y62" s="416"/>
      <c r="Z62" s="416"/>
    </row>
    <row r="63" spans="1:26" s="419" customFormat="1" x14ac:dyDescent="0.2">
      <c r="A63" s="500"/>
      <c r="I63" s="416"/>
      <c r="J63" s="416"/>
      <c r="K63" s="416"/>
      <c r="L63" s="416"/>
      <c r="M63" s="416"/>
      <c r="N63" s="416"/>
      <c r="O63" s="416"/>
      <c r="P63" s="416"/>
      <c r="Q63" s="416"/>
      <c r="R63" s="416"/>
      <c r="S63" s="416"/>
      <c r="T63" s="416"/>
      <c r="U63" s="416"/>
      <c r="V63" s="416"/>
      <c r="W63" s="416"/>
      <c r="X63" s="416"/>
      <c r="Y63" s="416"/>
      <c r="Z63" s="416"/>
    </row>
    <row r="64" spans="1:26" s="419" customFormat="1" ht="13.5" thickBot="1" x14ac:dyDescent="0.25">
      <c r="A64" s="500"/>
      <c r="I64" s="416"/>
      <c r="J64" s="416"/>
      <c r="K64" s="416"/>
      <c r="L64" s="416"/>
      <c r="M64" s="416"/>
      <c r="N64" s="416"/>
      <c r="O64" s="416"/>
      <c r="P64" s="416"/>
      <c r="Q64" s="416"/>
      <c r="R64" s="416"/>
      <c r="S64" s="416"/>
      <c r="T64" s="416"/>
      <c r="U64" s="416"/>
      <c r="V64" s="416"/>
      <c r="W64" s="416"/>
      <c r="X64" s="416"/>
      <c r="Y64" s="416"/>
      <c r="Z64" s="416"/>
    </row>
    <row r="65" spans="1:26" s="419" customFormat="1" x14ac:dyDescent="0.2">
      <c r="A65" s="829" t="s">
        <v>1022</v>
      </c>
      <c r="B65" s="71"/>
      <c r="C65" s="506"/>
      <c r="D65" s="420"/>
      <c r="E65" s="420"/>
      <c r="F65" s="420"/>
      <c r="G65" s="71"/>
      <c r="H65" s="71"/>
      <c r="I65" s="416"/>
      <c r="J65" s="416"/>
      <c r="K65" s="416"/>
      <c r="L65" s="416"/>
      <c r="M65" s="416"/>
      <c r="N65" s="416"/>
      <c r="O65" s="416"/>
      <c r="P65" s="416"/>
      <c r="Q65" s="416"/>
      <c r="R65" s="416"/>
      <c r="S65" s="416"/>
      <c r="T65" s="416"/>
      <c r="U65" s="416"/>
      <c r="V65" s="416"/>
      <c r="W65" s="416"/>
      <c r="X65" s="416"/>
      <c r="Y65" s="416"/>
      <c r="Z65" s="416"/>
    </row>
    <row r="66" spans="1:26" s="419" customFormat="1" x14ac:dyDescent="0.2">
      <c r="A66" s="830" t="s">
        <v>1590</v>
      </c>
      <c r="B66" s="71"/>
      <c r="C66" s="506"/>
      <c r="D66" s="420"/>
      <c r="E66" s="420"/>
      <c r="F66" s="420"/>
      <c r="G66" s="71"/>
      <c r="H66" s="71"/>
      <c r="I66" s="416"/>
      <c r="J66" s="416"/>
      <c r="K66" s="416"/>
      <c r="L66" s="416"/>
      <c r="M66" s="416"/>
      <c r="N66" s="416"/>
      <c r="O66" s="416"/>
      <c r="P66" s="416"/>
      <c r="Q66" s="416"/>
      <c r="R66" s="416"/>
      <c r="S66" s="416"/>
      <c r="T66" s="416"/>
      <c r="U66" s="416"/>
      <c r="V66" s="416"/>
      <c r="W66" s="416"/>
      <c r="X66" s="416"/>
      <c r="Y66" s="416"/>
      <c r="Z66" s="416"/>
    </row>
    <row r="67" spans="1:26" s="419" customFormat="1" x14ac:dyDescent="0.2">
      <c r="A67" s="1261" t="s">
        <v>1617</v>
      </c>
      <c r="B67" s="1261"/>
      <c r="C67" s="1261"/>
      <c r="D67" s="1261"/>
      <c r="E67" s="1261"/>
      <c r="F67" s="1261"/>
      <c r="G67" s="71"/>
      <c r="H67" s="71"/>
      <c r="I67" s="416"/>
      <c r="J67" s="416"/>
      <c r="K67" s="416"/>
      <c r="L67" s="416"/>
      <c r="M67" s="416"/>
      <c r="N67" s="416"/>
      <c r="O67" s="416"/>
      <c r="P67" s="416"/>
      <c r="Q67" s="416"/>
      <c r="R67" s="416"/>
      <c r="S67" s="416"/>
      <c r="T67" s="416"/>
      <c r="U67" s="416"/>
      <c r="V67" s="416"/>
      <c r="W67" s="416"/>
      <c r="X67" s="416"/>
      <c r="Y67" s="416"/>
      <c r="Z67" s="416"/>
    </row>
    <row r="68" spans="1:26" s="419" customFormat="1" ht="42.6" customHeight="1" x14ac:dyDescent="0.2">
      <c r="A68" s="1262" t="s">
        <v>1618</v>
      </c>
      <c r="B68" s="1262"/>
      <c r="C68" s="1262"/>
      <c r="D68" s="1262"/>
      <c r="E68" s="1262"/>
      <c r="F68" s="1262"/>
      <c r="G68" s="1262"/>
      <c r="H68" s="1262"/>
      <c r="I68" s="416"/>
      <c r="J68" s="416"/>
      <c r="K68" s="416"/>
      <c r="L68" s="416"/>
      <c r="M68" s="416"/>
      <c r="N68" s="416"/>
      <c r="O68" s="416"/>
      <c r="P68" s="416"/>
      <c r="Q68" s="416"/>
      <c r="R68" s="416"/>
      <c r="S68" s="416"/>
      <c r="T68" s="416"/>
      <c r="U68" s="416"/>
      <c r="V68" s="416"/>
      <c r="W68" s="416"/>
      <c r="X68" s="416"/>
      <c r="Y68" s="416"/>
      <c r="Z68" s="416"/>
    </row>
    <row r="69" spans="1:26" s="419" customFormat="1" ht="29.1" customHeight="1" x14ac:dyDescent="0.2">
      <c r="A69" s="1232" t="s">
        <v>1619</v>
      </c>
      <c r="B69" s="1232"/>
      <c r="C69" s="1232"/>
      <c r="D69" s="1232"/>
      <c r="E69" s="1232"/>
      <c r="F69" s="1232"/>
      <c r="G69" s="1232"/>
      <c r="H69" s="1232"/>
      <c r="I69" s="416"/>
      <c r="J69" s="416"/>
      <c r="K69" s="416"/>
      <c r="L69" s="416"/>
      <c r="M69" s="416"/>
      <c r="N69" s="416"/>
      <c r="O69" s="416"/>
      <c r="P69" s="416"/>
      <c r="Q69" s="416"/>
      <c r="R69" s="416"/>
      <c r="S69" s="416"/>
      <c r="T69" s="416"/>
      <c r="U69" s="416"/>
      <c r="V69" s="416"/>
      <c r="W69" s="416"/>
      <c r="X69" s="416"/>
      <c r="Y69" s="416"/>
      <c r="Z69" s="416"/>
    </row>
    <row r="70" spans="1:26" s="419" customFormat="1" ht="24" customHeight="1" x14ac:dyDescent="0.2">
      <c r="A70" s="1232" t="s">
        <v>1620</v>
      </c>
      <c r="B70" s="1232"/>
      <c r="C70" s="1232"/>
      <c r="D70" s="1232"/>
      <c r="E70" s="1232"/>
      <c r="F70" s="1232"/>
      <c r="G70" s="1232"/>
      <c r="H70" s="1232"/>
      <c r="I70" s="416"/>
      <c r="J70" s="416"/>
      <c r="K70" s="416"/>
      <c r="L70" s="416"/>
      <c r="M70" s="416"/>
      <c r="N70" s="416"/>
      <c r="O70" s="416"/>
      <c r="P70" s="416"/>
      <c r="Q70" s="416"/>
      <c r="R70" s="416"/>
      <c r="S70" s="416"/>
      <c r="T70" s="416"/>
      <c r="U70" s="416"/>
      <c r="V70" s="416"/>
      <c r="W70" s="416"/>
      <c r="X70" s="416"/>
      <c r="Y70" s="416"/>
      <c r="Z70" s="416"/>
    </row>
    <row r="71" spans="1:26" s="419" customFormat="1" x14ac:dyDescent="0.2">
      <c r="A71" s="832"/>
      <c r="B71" s="71"/>
      <c r="C71" s="506"/>
      <c r="D71" s="420"/>
      <c r="E71" s="420"/>
      <c r="F71" s="420"/>
      <c r="G71" s="71"/>
      <c r="H71" s="71"/>
      <c r="I71" s="416"/>
      <c r="J71" s="416"/>
      <c r="K71" s="416"/>
      <c r="L71" s="416"/>
      <c r="M71" s="416"/>
      <c r="N71" s="416"/>
      <c r="O71" s="416"/>
      <c r="P71" s="416"/>
      <c r="Q71" s="416"/>
      <c r="R71" s="416"/>
      <c r="S71" s="416"/>
      <c r="T71" s="416"/>
      <c r="U71" s="416"/>
      <c r="V71" s="416"/>
      <c r="W71" s="416"/>
      <c r="X71" s="416"/>
      <c r="Y71" s="416"/>
      <c r="Z71" s="416"/>
    </row>
    <row r="72" spans="1:26" s="419" customFormat="1" x14ac:dyDescent="0.2">
      <c r="A72" s="833" t="s">
        <v>1594</v>
      </c>
      <c r="B72" s="833" t="s">
        <v>1595</v>
      </c>
      <c r="C72" s="506"/>
      <c r="D72" s="420"/>
      <c r="E72" s="420"/>
      <c r="F72" s="420"/>
      <c r="G72" s="71"/>
      <c r="H72" s="71"/>
      <c r="I72" s="416"/>
      <c r="J72" s="416"/>
      <c r="K72" s="416"/>
      <c r="L72" s="416"/>
      <c r="M72" s="416"/>
      <c r="N72" s="416"/>
      <c r="O72" s="416"/>
      <c r="P72" s="416"/>
      <c r="Q72" s="416"/>
      <c r="R72" s="416"/>
      <c r="S72" s="416"/>
      <c r="T72" s="416"/>
      <c r="U72" s="416"/>
      <c r="V72" s="416"/>
      <c r="W72" s="416"/>
      <c r="X72" s="416"/>
      <c r="Y72" s="416"/>
      <c r="Z72" s="416"/>
    </row>
    <row r="73" spans="1:26" s="419" customFormat="1" x14ac:dyDescent="0.2">
      <c r="A73" s="834" t="s">
        <v>1596</v>
      </c>
      <c r="B73" s="833"/>
      <c r="C73" s="506"/>
      <c r="D73" s="420"/>
      <c r="E73" s="420"/>
      <c r="F73" s="420"/>
      <c r="G73" s="71"/>
      <c r="H73" s="71"/>
      <c r="I73" s="416"/>
      <c r="J73" s="416"/>
      <c r="K73" s="416"/>
      <c r="L73" s="416"/>
      <c r="M73" s="416"/>
      <c r="N73" s="416"/>
      <c r="O73" s="416"/>
      <c r="P73" s="416"/>
      <c r="Q73" s="416"/>
      <c r="R73" s="416"/>
      <c r="S73" s="416"/>
      <c r="T73" s="416"/>
      <c r="U73" s="416"/>
      <c r="V73" s="416"/>
      <c r="W73" s="416"/>
      <c r="X73" s="416"/>
      <c r="Y73" s="416"/>
      <c r="Z73" s="416"/>
    </row>
    <row r="74" spans="1:26" s="419" customFormat="1" x14ac:dyDescent="0.2">
      <c r="A74" s="834" t="s">
        <v>1597</v>
      </c>
      <c r="B74" s="835"/>
      <c r="C74" s="506"/>
      <c r="D74" s="420"/>
      <c r="E74" s="420"/>
      <c r="F74" s="420"/>
      <c r="G74" s="71"/>
      <c r="H74" s="71"/>
      <c r="I74" s="416"/>
      <c r="J74" s="416"/>
      <c r="K74" s="416"/>
      <c r="L74" s="416"/>
      <c r="M74" s="416"/>
      <c r="N74" s="416"/>
      <c r="O74" s="416"/>
      <c r="P74" s="416"/>
      <c r="Q74" s="416"/>
      <c r="R74" s="416"/>
      <c r="S74" s="416"/>
      <c r="T74" s="416"/>
      <c r="U74" s="416"/>
      <c r="V74" s="416"/>
      <c r="W74" s="416"/>
      <c r="X74" s="416"/>
      <c r="Y74" s="416"/>
      <c r="Z74" s="416"/>
    </row>
    <row r="75" spans="1:26" s="419" customFormat="1" x14ac:dyDescent="0.2">
      <c r="A75" s="834" t="s">
        <v>1598</v>
      </c>
      <c r="B75" s="836"/>
      <c r="C75" s="506"/>
      <c r="D75" s="420"/>
      <c r="E75" s="420"/>
      <c r="F75" s="420"/>
      <c r="G75" s="71"/>
      <c r="H75" s="71"/>
      <c r="I75" s="416"/>
      <c r="J75" s="416"/>
      <c r="K75" s="416"/>
      <c r="L75" s="416"/>
      <c r="M75" s="416"/>
      <c r="N75" s="416"/>
      <c r="O75" s="416"/>
      <c r="P75" s="416"/>
      <c r="Q75" s="416"/>
      <c r="R75" s="416"/>
      <c r="S75" s="416"/>
      <c r="T75" s="416"/>
      <c r="U75" s="416"/>
      <c r="V75" s="416"/>
      <c r="W75" s="416"/>
      <c r="X75" s="416"/>
      <c r="Y75" s="416"/>
      <c r="Z75" s="416"/>
    </row>
    <row r="76" spans="1:26" s="419" customFormat="1" x14ac:dyDescent="0.2">
      <c r="A76" s="834" t="s">
        <v>1599</v>
      </c>
      <c r="B76" s="837"/>
      <c r="C76" s="506"/>
      <c r="D76" s="420"/>
      <c r="E76" s="420"/>
      <c r="F76" s="420"/>
      <c r="G76" s="71"/>
      <c r="H76" s="71"/>
      <c r="I76" s="416"/>
      <c r="J76" s="416"/>
      <c r="K76" s="416"/>
      <c r="L76" s="416"/>
      <c r="M76" s="416"/>
      <c r="N76" s="416"/>
      <c r="O76" s="416"/>
      <c r="P76" s="416"/>
      <c r="Q76" s="416"/>
      <c r="R76" s="416"/>
      <c r="S76" s="416"/>
      <c r="T76" s="416"/>
      <c r="U76" s="416"/>
      <c r="V76" s="416"/>
      <c r="W76" s="416"/>
      <c r="X76" s="416"/>
      <c r="Y76" s="416"/>
      <c r="Z76" s="416"/>
    </row>
    <row r="77" spans="1:26" s="419" customFormat="1" x14ac:dyDescent="0.2">
      <c r="A77" s="500"/>
      <c r="I77" s="416"/>
      <c r="J77" s="416"/>
      <c r="K77" s="416"/>
      <c r="L77" s="416"/>
      <c r="M77" s="416"/>
      <c r="N77" s="416"/>
      <c r="O77" s="416"/>
      <c r="P77" s="416"/>
      <c r="Q77" s="416"/>
      <c r="R77" s="416"/>
      <c r="S77" s="416"/>
      <c r="T77" s="416"/>
      <c r="U77" s="416"/>
      <c r="V77" s="416"/>
      <c r="W77" s="416"/>
      <c r="X77" s="416"/>
      <c r="Y77" s="416"/>
      <c r="Z77" s="416"/>
    </row>
    <row r="78" spans="1:26" s="419" customFormat="1" x14ac:dyDescent="0.2">
      <c r="A78" s="500"/>
      <c r="I78" s="416"/>
      <c r="J78" s="416"/>
      <c r="K78" s="416"/>
      <c r="L78" s="416"/>
      <c r="M78" s="416"/>
      <c r="N78" s="416"/>
      <c r="O78" s="416"/>
      <c r="P78" s="416"/>
      <c r="Q78" s="416"/>
      <c r="R78" s="416"/>
      <c r="S78" s="416"/>
      <c r="T78" s="416"/>
      <c r="U78" s="416"/>
      <c r="V78" s="416"/>
      <c r="W78" s="416"/>
      <c r="X78" s="416"/>
      <c r="Y78" s="416"/>
      <c r="Z78" s="416"/>
    </row>
    <row r="79" spans="1:26" s="419" customFormat="1" x14ac:dyDescent="0.2">
      <c r="A79" s="500"/>
      <c r="I79" s="416"/>
      <c r="J79" s="416"/>
      <c r="K79" s="416"/>
      <c r="L79" s="416"/>
      <c r="M79" s="416"/>
      <c r="N79" s="416"/>
      <c r="O79" s="416"/>
      <c r="P79" s="416"/>
      <c r="Q79" s="416"/>
      <c r="R79" s="416"/>
      <c r="S79" s="416"/>
      <c r="T79" s="416"/>
      <c r="U79" s="416"/>
      <c r="V79" s="416"/>
      <c r="W79" s="416"/>
      <c r="X79" s="416"/>
      <c r="Y79" s="416"/>
      <c r="Z79" s="416"/>
    </row>
    <row r="80" spans="1:26" s="419" customFormat="1" x14ac:dyDescent="0.2">
      <c r="A80" s="500"/>
      <c r="I80" s="416"/>
      <c r="J80" s="416"/>
      <c r="K80" s="416"/>
      <c r="L80" s="416"/>
      <c r="M80" s="416"/>
      <c r="N80" s="416"/>
      <c r="O80" s="416"/>
      <c r="P80" s="416"/>
      <c r="Q80" s="416"/>
      <c r="R80" s="416"/>
      <c r="S80" s="416"/>
      <c r="T80" s="416"/>
      <c r="U80" s="416"/>
      <c r="V80" s="416"/>
      <c r="W80" s="416"/>
      <c r="X80" s="416"/>
      <c r="Y80" s="416"/>
      <c r="Z80" s="416"/>
    </row>
    <row r="81" spans="1:26" s="419" customFormat="1" x14ac:dyDescent="0.2">
      <c r="A81" s="500"/>
      <c r="I81" s="416"/>
      <c r="J81" s="416"/>
      <c r="K81" s="416"/>
      <c r="L81" s="416"/>
      <c r="M81" s="416"/>
      <c r="N81" s="416"/>
      <c r="O81" s="416"/>
      <c r="P81" s="416"/>
      <c r="Q81" s="416"/>
      <c r="R81" s="416"/>
      <c r="S81" s="416"/>
      <c r="T81" s="416"/>
      <c r="U81" s="416"/>
      <c r="V81" s="416"/>
      <c r="W81" s="416"/>
      <c r="X81" s="416"/>
      <c r="Y81" s="416"/>
      <c r="Z81" s="416"/>
    </row>
    <row r="82" spans="1:26" s="419" customFormat="1" x14ac:dyDescent="0.2">
      <c r="A82" s="500"/>
      <c r="I82" s="416"/>
      <c r="J82" s="416"/>
      <c r="K82" s="416"/>
      <c r="L82" s="416"/>
      <c r="M82" s="416"/>
      <c r="N82" s="416"/>
      <c r="O82" s="416"/>
      <c r="P82" s="416"/>
      <c r="Q82" s="416"/>
      <c r="R82" s="416"/>
      <c r="S82" s="416"/>
      <c r="T82" s="416"/>
      <c r="U82" s="416"/>
      <c r="V82" s="416"/>
      <c r="W82" s="416"/>
      <c r="X82" s="416"/>
      <c r="Y82" s="416"/>
      <c r="Z82" s="416"/>
    </row>
    <row r="83" spans="1:26" s="419" customFormat="1" x14ac:dyDescent="0.2">
      <c r="A83" s="500"/>
      <c r="I83" s="416"/>
      <c r="J83" s="416"/>
      <c r="K83" s="416"/>
      <c r="L83" s="416"/>
      <c r="M83" s="416"/>
      <c r="N83" s="416"/>
      <c r="O83" s="416"/>
      <c r="P83" s="416"/>
      <c r="Q83" s="416"/>
      <c r="R83" s="416"/>
      <c r="S83" s="416"/>
      <c r="T83" s="416"/>
      <c r="U83" s="416"/>
      <c r="V83" s="416"/>
      <c r="W83" s="416"/>
      <c r="X83" s="416"/>
      <c r="Y83" s="416"/>
      <c r="Z83" s="416"/>
    </row>
    <row r="84" spans="1:26" s="419" customFormat="1" x14ac:dyDescent="0.2">
      <c r="A84" s="500"/>
      <c r="I84" s="416"/>
      <c r="J84" s="416"/>
      <c r="K84" s="416"/>
      <c r="L84" s="416"/>
      <c r="M84" s="416"/>
      <c r="N84" s="416"/>
      <c r="O84" s="416"/>
      <c r="P84" s="416"/>
      <c r="Q84" s="416"/>
      <c r="R84" s="416"/>
      <c r="S84" s="416"/>
      <c r="T84" s="416"/>
      <c r="U84" s="416"/>
      <c r="V84" s="416"/>
      <c r="W84" s="416"/>
      <c r="X84" s="416"/>
      <c r="Y84" s="416"/>
      <c r="Z84" s="416"/>
    </row>
    <row r="85" spans="1:26" s="419" customFormat="1" x14ac:dyDescent="0.2">
      <c r="A85" s="500"/>
      <c r="I85" s="416"/>
      <c r="J85" s="416"/>
      <c r="K85" s="416"/>
      <c r="L85" s="416"/>
      <c r="M85" s="416"/>
      <c r="N85" s="416"/>
      <c r="O85" s="416"/>
      <c r="P85" s="416"/>
      <c r="Q85" s="416"/>
      <c r="R85" s="416"/>
      <c r="S85" s="416"/>
      <c r="T85" s="416"/>
      <c r="U85" s="416"/>
      <c r="V85" s="416"/>
      <c r="W85" s="416"/>
      <c r="X85" s="416"/>
      <c r="Y85" s="416"/>
      <c r="Z85" s="416"/>
    </row>
    <row r="86" spans="1:26" s="419" customFormat="1" x14ac:dyDescent="0.2">
      <c r="A86" s="500"/>
      <c r="I86" s="416"/>
      <c r="J86" s="416"/>
      <c r="K86" s="416"/>
      <c r="L86" s="416"/>
      <c r="M86" s="416"/>
      <c r="N86" s="416"/>
      <c r="O86" s="416"/>
      <c r="P86" s="416"/>
      <c r="Q86" s="416"/>
      <c r="R86" s="416"/>
      <c r="S86" s="416"/>
      <c r="T86" s="416"/>
      <c r="U86" s="416"/>
      <c r="V86" s="416"/>
      <c r="W86" s="416"/>
      <c r="X86" s="416"/>
      <c r="Y86" s="416"/>
      <c r="Z86" s="416"/>
    </row>
    <row r="87" spans="1:26" s="419" customFormat="1" x14ac:dyDescent="0.2">
      <c r="A87" s="500"/>
      <c r="I87" s="416"/>
      <c r="J87" s="416"/>
      <c r="K87" s="416"/>
      <c r="L87" s="416"/>
      <c r="M87" s="416"/>
      <c r="N87" s="416"/>
      <c r="O87" s="416"/>
      <c r="P87" s="416"/>
      <c r="Q87" s="416"/>
      <c r="R87" s="416"/>
      <c r="S87" s="416"/>
      <c r="T87" s="416"/>
      <c r="U87" s="416"/>
      <c r="V87" s="416"/>
      <c r="W87" s="416"/>
      <c r="X87" s="416"/>
      <c r="Y87" s="416"/>
      <c r="Z87" s="416"/>
    </row>
    <row r="88" spans="1:26" s="419" customFormat="1" x14ac:dyDescent="0.2">
      <c r="A88" s="500"/>
      <c r="I88" s="416"/>
      <c r="J88" s="416"/>
      <c r="K88" s="416"/>
      <c r="L88" s="416"/>
      <c r="M88" s="416"/>
      <c r="N88" s="416"/>
      <c r="O88" s="416"/>
      <c r="P88" s="416"/>
      <c r="Q88" s="416"/>
      <c r="R88" s="416"/>
      <c r="S88" s="416"/>
      <c r="T88" s="416"/>
      <c r="U88" s="416"/>
      <c r="V88" s="416"/>
      <c r="W88" s="416"/>
      <c r="X88" s="416"/>
      <c r="Y88" s="416"/>
      <c r="Z88" s="416"/>
    </row>
    <row r="89" spans="1:26" s="419" customFormat="1" x14ac:dyDescent="0.2">
      <c r="A89" s="500"/>
      <c r="I89" s="416"/>
      <c r="J89" s="416"/>
      <c r="K89" s="416"/>
      <c r="L89" s="416"/>
      <c r="M89" s="416"/>
      <c r="N89" s="416"/>
      <c r="O89" s="416"/>
      <c r="P89" s="416"/>
      <c r="Q89" s="416"/>
      <c r="R89" s="416"/>
      <c r="S89" s="416"/>
      <c r="T89" s="416"/>
      <c r="U89" s="416"/>
      <c r="V89" s="416"/>
      <c r="W89" s="416"/>
      <c r="X89" s="416"/>
      <c r="Y89" s="416"/>
      <c r="Z89" s="416"/>
    </row>
    <row r="90" spans="1:26" s="419" customFormat="1" x14ac:dyDescent="0.2">
      <c r="A90" s="500"/>
      <c r="I90" s="416"/>
      <c r="J90" s="416"/>
      <c r="K90" s="416"/>
      <c r="L90" s="416"/>
      <c r="M90" s="416"/>
      <c r="N90" s="416"/>
      <c r="O90" s="416"/>
      <c r="P90" s="416"/>
      <c r="Q90" s="416"/>
      <c r="R90" s="416"/>
      <c r="S90" s="416"/>
      <c r="T90" s="416"/>
      <c r="U90" s="416"/>
      <c r="V90" s="416"/>
      <c r="W90" s="416"/>
      <c r="X90" s="416"/>
      <c r="Y90" s="416"/>
      <c r="Z90" s="416"/>
    </row>
    <row r="91" spans="1:26" s="419" customFormat="1" x14ac:dyDescent="0.2">
      <c r="A91" s="500"/>
      <c r="I91" s="416"/>
      <c r="J91" s="416"/>
      <c r="K91" s="416"/>
      <c r="L91" s="416"/>
      <c r="M91" s="416"/>
      <c r="N91" s="416"/>
      <c r="O91" s="416"/>
      <c r="P91" s="416"/>
      <c r="Q91" s="416"/>
      <c r="R91" s="416"/>
      <c r="S91" s="416"/>
      <c r="T91" s="416"/>
      <c r="U91" s="416"/>
      <c r="V91" s="416"/>
      <c r="W91" s="416"/>
      <c r="X91" s="416"/>
      <c r="Y91" s="416"/>
      <c r="Z91" s="416"/>
    </row>
    <row r="92" spans="1:26" s="419" customFormat="1" x14ac:dyDescent="0.2">
      <c r="A92" s="500"/>
      <c r="I92" s="416"/>
      <c r="J92" s="416"/>
      <c r="K92" s="416"/>
      <c r="L92" s="416"/>
      <c r="M92" s="416"/>
      <c r="N92" s="416"/>
      <c r="O92" s="416"/>
      <c r="P92" s="416"/>
      <c r="Q92" s="416"/>
      <c r="R92" s="416"/>
      <c r="S92" s="416"/>
      <c r="T92" s="416"/>
      <c r="U92" s="416"/>
      <c r="V92" s="416"/>
      <c r="W92" s="416"/>
      <c r="X92" s="416"/>
      <c r="Y92" s="416"/>
      <c r="Z92" s="416"/>
    </row>
    <row r="93" spans="1:26" s="419" customFormat="1" x14ac:dyDescent="0.2">
      <c r="A93" s="500"/>
      <c r="I93" s="416"/>
      <c r="J93" s="416"/>
      <c r="K93" s="416"/>
      <c r="L93" s="416"/>
      <c r="M93" s="416"/>
      <c r="N93" s="416"/>
      <c r="O93" s="416"/>
      <c r="P93" s="416"/>
      <c r="Q93" s="416"/>
      <c r="R93" s="416"/>
      <c r="S93" s="416"/>
      <c r="T93" s="416"/>
      <c r="U93" s="416"/>
      <c r="V93" s="416"/>
      <c r="W93" s="416"/>
      <c r="X93" s="416"/>
      <c r="Y93" s="416"/>
      <c r="Z93" s="416"/>
    </row>
    <row r="94" spans="1:26" s="419" customFormat="1" x14ac:dyDescent="0.2">
      <c r="A94" s="500"/>
      <c r="I94" s="416"/>
      <c r="J94" s="416"/>
      <c r="K94" s="416"/>
      <c r="L94" s="416"/>
      <c r="M94" s="416"/>
      <c r="N94" s="416"/>
      <c r="O94" s="416"/>
      <c r="P94" s="416"/>
      <c r="Q94" s="416"/>
      <c r="R94" s="416"/>
      <c r="S94" s="416"/>
      <c r="T94" s="416"/>
      <c r="U94" s="416"/>
      <c r="V94" s="416"/>
      <c r="W94" s="416"/>
      <c r="X94" s="416"/>
      <c r="Y94" s="416"/>
      <c r="Z94" s="416"/>
    </row>
    <row r="95" spans="1:26" s="419" customFormat="1" x14ac:dyDescent="0.2">
      <c r="A95" s="500"/>
      <c r="I95" s="416"/>
      <c r="J95" s="416"/>
      <c r="K95" s="416"/>
      <c r="L95" s="416"/>
      <c r="M95" s="416"/>
      <c r="N95" s="416"/>
      <c r="O95" s="416"/>
      <c r="P95" s="416"/>
      <c r="Q95" s="416"/>
      <c r="R95" s="416"/>
      <c r="S95" s="416"/>
      <c r="T95" s="416"/>
      <c r="U95" s="416"/>
      <c r="V95" s="416"/>
      <c r="W95" s="416"/>
      <c r="X95" s="416"/>
      <c r="Y95" s="416"/>
      <c r="Z95" s="416"/>
    </row>
    <row r="96" spans="1:26" s="419" customFormat="1" x14ac:dyDescent="0.2">
      <c r="A96" s="500"/>
      <c r="I96" s="416"/>
      <c r="J96" s="416"/>
      <c r="K96" s="416"/>
      <c r="L96" s="416"/>
      <c r="M96" s="416"/>
      <c r="N96" s="416"/>
      <c r="O96" s="416"/>
      <c r="P96" s="416"/>
      <c r="Q96" s="416"/>
      <c r="R96" s="416"/>
      <c r="S96" s="416"/>
      <c r="T96" s="416"/>
      <c r="U96" s="416"/>
      <c r="V96" s="416"/>
      <c r="W96" s="416"/>
      <c r="X96" s="416"/>
      <c r="Y96" s="416"/>
      <c r="Z96" s="416"/>
    </row>
    <row r="97" spans="1:26" s="419" customFormat="1" x14ac:dyDescent="0.2">
      <c r="A97" s="500"/>
      <c r="I97" s="416"/>
      <c r="J97" s="416"/>
      <c r="K97" s="416"/>
      <c r="L97" s="416"/>
      <c r="M97" s="416"/>
      <c r="N97" s="416"/>
      <c r="O97" s="416"/>
      <c r="P97" s="416"/>
      <c r="Q97" s="416"/>
      <c r="R97" s="416"/>
      <c r="S97" s="416"/>
      <c r="T97" s="416"/>
      <c r="U97" s="416"/>
      <c r="V97" s="416"/>
      <c r="W97" s="416"/>
      <c r="X97" s="416"/>
      <c r="Y97" s="416"/>
      <c r="Z97" s="416"/>
    </row>
    <row r="98" spans="1:26" s="419" customFormat="1" x14ac:dyDescent="0.2">
      <c r="A98" s="500"/>
      <c r="I98" s="416"/>
      <c r="J98" s="416"/>
      <c r="K98" s="416"/>
      <c r="L98" s="416"/>
      <c r="M98" s="416"/>
      <c r="N98" s="416"/>
      <c r="O98" s="416"/>
      <c r="P98" s="416"/>
      <c r="Q98" s="416"/>
      <c r="R98" s="416"/>
      <c r="S98" s="416"/>
      <c r="T98" s="416"/>
      <c r="U98" s="416"/>
      <c r="V98" s="416"/>
      <c r="W98" s="416"/>
      <c r="X98" s="416"/>
      <c r="Y98" s="416"/>
      <c r="Z98" s="416"/>
    </row>
    <row r="99" spans="1:26" s="419" customFormat="1" x14ac:dyDescent="0.2">
      <c r="A99" s="500"/>
      <c r="I99" s="416"/>
      <c r="J99" s="416"/>
      <c r="K99" s="416"/>
      <c r="L99" s="416"/>
      <c r="M99" s="416"/>
      <c r="N99" s="416"/>
      <c r="O99" s="416"/>
      <c r="P99" s="416"/>
      <c r="Q99" s="416"/>
      <c r="R99" s="416"/>
      <c r="S99" s="416"/>
      <c r="T99" s="416"/>
      <c r="U99" s="416"/>
      <c r="V99" s="416"/>
      <c r="W99" s="416"/>
      <c r="X99" s="416"/>
      <c r="Y99" s="416"/>
      <c r="Z99" s="416"/>
    </row>
    <row r="100" spans="1:26" s="419" customFormat="1" x14ac:dyDescent="0.2">
      <c r="A100" s="500"/>
      <c r="I100" s="416"/>
      <c r="J100" s="416"/>
      <c r="K100" s="416"/>
      <c r="L100" s="416"/>
      <c r="M100" s="416"/>
      <c r="N100" s="416"/>
      <c r="O100" s="416"/>
      <c r="P100" s="416"/>
      <c r="Q100" s="416"/>
      <c r="R100" s="416"/>
      <c r="S100" s="416"/>
      <c r="T100" s="416"/>
      <c r="U100" s="416"/>
      <c r="V100" s="416"/>
      <c r="W100" s="416"/>
      <c r="X100" s="416"/>
      <c r="Y100" s="416"/>
      <c r="Z100" s="416"/>
    </row>
    <row r="101" spans="1:26" s="419" customFormat="1" x14ac:dyDescent="0.2">
      <c r="A101" s="500"/>
      <c r="I101" s="416"/>
      <c r="J101" s="416"/>
      <c r="K101" s="416"/>
      <c r="L101" s="416"/>
      <c r="M101" s="416"/>
      <c r="N101" s="416"/>
      <c r="O101" s="416"/>
      <c r="P101" s="416"/>
      <c r="Q101" s="416"/>
      <c r="R101" s="416"/>
      <c r="S101" s="416"/>
      <c r="T101" s="416"/>
      <c r="U101" s="416"/>
      <c r="V101" s="416"/>
      <c r="W101" s="416"/>
      <c r="X101" s="416"/>
      <c r="Y101" s="416"/>
      <c r="Z101" s="416"/>
    </row>
    <row r="102" spans="1:26" s="419" customFormat="1" x14ac:dyDescent="0.2">
      <c r="A102" s="500"/>
      <c r="I102" s="416"/>
      <c r="J102" s="416"/>
      <c r="K102" s="416"/>
      <c r="L102" s="416"/>
      <c r="M102" s="416"/>
      <c r="N102" s="416"/>
      <c r="O102" s="416"/>
      <c r="P102" s="416"/>
      <c r="Q102" s="416"/>
      <c r="R102" s="416"/>
      <c r="S102" s="416"/>
      <c r="T102" s="416"/>
      <c r="U102" s="416"/>
      <c r="V102" s="416"/>
      <c r="W102" s="416"/>
      <c r="X102" s="416"/>
      <c r="Y102" s="416"/>
      <c r="Z102" s="416"/>
    </row>
    <row r="103" spans="1:26" s="419" customFormat="1" x14ac:dyDescent="0.2">
      <c r="A103" s="500"/>
      <c r="I103" s="416"/>
      <c r="J103" s="416"/>
      <c r="K103" s="416"/>
      <c r="L103" s="416"/>
      <c r="M103" s="416"/>
      <c r="N103" s="416"/>
      <c r="O103" s="416"/>
      <c r="P103" s="416"/>
      <c r="Q103" s="416"/>
      <c r="R103" s="416"/>
      <c r="S103" s="416"/>
      <c r="T103" s="416"/>
      <c r="U103" s="416"/>
      <c r="V103" s="416"/>
      <c r="W103" s="416"/>
      <c r="X103" s="416"/>
      <c r="Y103" s="416"/>
      <c r="Z103" s="416"/>
    </row>
    <row r="104" spans="1:26" s="419" customFormat="1" x14ac:dyDescent="0.2">
      <c r="A104" s="500"/>
      <c r="I104" s="416"/>
      <c r="J104" s="416"/>
      <c r="K104" s="416"/>
      <c r="L104" s="416"/>
      <c r="M104" s="416"/>
      <c r="N104" s="416"/>
      <c r="O104" s="416"/>
      <c r="P104" s="416"/>
      <c r="Q104" s="416"/>
      <c r="R104" s="416"/>
      <c r="S104" s="416"/>
      <c r="T104" s="416"/>
      <c r="U104" s="416"/>
      <c r="V104" s="416"/>
      <c r="W104" s="416"/>
      <c r="X104" s="416"/>
      <c r="Y104" s="416"/>
      <c r="Z104" s="416"/>
    </row>
    <row r="105" spans="1:26" s="419" customFormat="1" x14ac:dyDescent="0.2">
      <c r="A105" s="500"/>
      <c r="I105" s="416"/>
      <c r="J105" s="416"/>
      <c r="K105" s="416"/>
      <c r="L105" s="416"/>
      <c r="M105" s="416"/>
      <c r="N105" s="416"/>
      <c r="O105" s="416"/>
      <c r="P105" s="416"/>
      <c r="Q105" s="416"/>
      <c r="R105" s="416"/>
      <c r="S105" s="416"/>
      <c r="T105" s="416"/>
      <c r="U105" s="416"/>
      <c r="V105" s="416"/>
      <c r="W105" s="416"/>
      <c r="X105" s="416"/>
      <c r="Y105" s="416"/>
      <c r="Z105" s="416"/>
    </row>
    <row r="106" spans="1:26" s="419" customFormat="1" x14ac:dyDescent="0.2">
      <c r="A106" s="500"/>
      <c r="I106" s="416"/>
      <c r="J106" s="416"/>
      <c r="K106" s="416"/>
      <c r="L106" s="416"/>
      <c r="M106" s="416"/>
      <c r="N106" s="416"/>
      <c r="O106" s="416"/>
      <c r="P106" s="416"/>
      <c r="Q106" s="416"/>
      <c r="R106" s="416"/>
      <c r="S106" s="416"/>
      <c r="T106" s="416"/>
      <c r="U106" s="416"/>
      <c r="V106" s="416"/>
      <c r="W106" s="416"/>
      <c r="X106" s="416"/>
      <c r="Y106" s="416"/>
      <c r="Z106" s="416"/>
    </row>
    <row r="107" spans="1:26" s="419" customFormat="1" x14ac:dyDescent="0.2">
      <c r="A107" s="500"/>
      <c r="I107" s="416"/>
      <c r="J107" s="416"/>
      <c r="K107" s="416"/>
      <c r="L107" s="416"/>
      <c r="M107" s="416"/>
      <c r="N107" s="416"/>
      <c r="O107" s="416"/>
      <c r="P107" s="416"/>
      <c r="Q107" s="416"/>
      <c r="R107" s="416"/>
      <c r="S107" s="416"/>
      <c r="T107" s="416"/>
      <c r="U107" s="416"/>
      <c r="V107" s="416"/>
      <c r="W107" s="416"/>
      <c r="X107" s="416"/>
      <c r="Y107" s="416"/>
      <c r="Z107" s="416"/>
    </row>
    <row r="108" spans="1:26" s="419" customFormat="1" x14ac:dyDescent="0.2">
      <c r="A108" s="500"/>
      <c r="I108" s="416"/>
      <c r="J108" s="416"/>
      <c r="K108" s="416"/>
      <c r="L108" s="416"/>
      <c r="M108" s="416"/>
      <c r="N108" s="416"/>
      <c r="O108" s="416"/>
      <c r="P108" s="416"/>
      <c r="Q108" s="416"/>
      <c r="R108" s="416"/>
      <c r="S108" s="416"/>
      <c r="T108" s="416"/>
      <c r="U108" s="416"/>
      <c r="V108" s="416"/>
      <c r="W108" s="416"/>
      <c r="X108" s="416"/>
      <c r="Y108" s="416"/>
      <c r="Z108" s="416"/>
    </row>
    <row r="109" spans="1:26" s="419" customFormat="1" x14ac:dyDescent="0.2">
      <c r="A109" s="500"/>
      <c r="I109" s="416"/>
      <c r="J109" s="416"/>
      <c r="K109" s="416"/>
      <c r="L109" s="416"/>
      <c r="M109" s="416"/>
      <c r="N109" s="416"/>
      <c r="O109" s="416"/>
      <c r="P109" s="416"/>
      <c r="Q109" s="416"/>
      <c r="R109" s="416"/>
      <c r="S109" s="416"/>
      <c r="T109" s="416"/>
      <c r="U109" s="416"/>
      <c r="V109" s="416"/>
      <c r="W109" s="416"/>
      <c r="X109" s="416"/>
      <c r="Y109" s="416"/>
      <c r="Z109" s="416"/>
    </row>
    <row r="110" spans="1:26" s="419" customFormat="1" x14ac:dyDescent="0.2">
      <c r="A110" s="500"/>
      <c r="I110" s="416"/>
      <c r="J110" s="416"/>
      <c r="K110" s="416"/>
      <c r="L110" s="416"/>
      <c r="M110" s="416"/>
      <c r="N110" s="416"/>
      <c r="O110" s="416"/>
      <c r="P110" s="416"/>
      <c r="Q110" s="416"/>
      <c r="R110" s="416"/>
      <c r="S110" s="416"/>
      <c r="T110" s="416"/>
      <c r="U110" s="416"/>
      <c r="V110" s="416"/>
      <c r="W110" s="416"/>
      <c r="X110" s="416"/>
      <c r="Y110" s="416"/>
      <c r="Z110" s="416"/>
    </row>
    <row r="111" spans="1:26" s="419" customFormat="1" x14ac:dyDescent="0.2">
      <c r="A111" s="500"/>
      <c r="I111" s="416"/>
      <c r="J111" s="416"/>
      <c r="K111" s="416"/>
      <c r="L111" s="416"/>
      <c r="M111" s="416"/>
      <c r="N111" s="416"/>
      <c r="O111" s="416"/>
      <c r="P111" s="416"/>
      <c r="Q111" s="416"/>
      <c r="R111" s="416"/>
      <c r="S111" s="416"/>
      <c r="T111" s="416"/>
      <c r="U111" s="416"/>
      <c r="V111" s="416"/>
      <c r="W111" s="416"/>
      <c r="X111" s="416"/>
      <c r="Y111" s="416"/>
      <c r="Z111" s="416"/>
    </row>
    <row r="112" spans="1:26" s="419" customFormat="1" x14ac:dyDescent="0.2">
      <c r="A112" s="500"/>
      <c r="I112" s="416"/>
      <c r="J112" s="416"/>
      <c r="K112" s="416"/>
      <c r="L112" s="416"/>
      <c r="M112" s="416"/>
      <c r="N112" s="416"/>
      <c r="O112" s="416"/>
      <c r="P112" s="416"/>
      <c r="Q112" s="416"/>
      <c r="R112" s="416"/>
      <c r="S112" s="416"/>
      <c r="T112" s="416"/>
      <c r="U112" s="416"/>
      <c r="V112" s="416"/>
      <c r="W112" s="416"/>
      <c r="X112" s="416"/>
      <c r="Y112" s="416"/>
      <c r="Z112" s="416"/>
    </row>
    <row r="113" spans="1:26" s="419" customFormat="1" x14ac:dyDescent="0.2">
      <c r="A113" s="500"/>
      <c r="I113" s="416"/>
      <c r="J113" s="416"/>
      <c r="K113" s="416"/>
      <c r="L113" s="416"/>
      <c r="M113" s="416"/>
      <c r="N113" s="416"/>
      <c r="O113" s="416"/>
      <c r="P113" s="416"/>
      <c r="Q113" s="416"/>
      <c r="R113" s="416"/>
      <c r="S113" s="416"/>
      <c r="T113" s="416"/>
      <c r="U113" s="416"/>
      <c r="V113" s="416"/>
      <c r="W113" s="416"/>
      <c r="X113" s="416"/>
      <c r="Y113" s="416"/>
      <c r="Z113" s="416"/>
    </row>
    <row r="114" spans="1:26" s="419" customFormat="1" x14ac:dyDescent="0.2">
      <c r="A114" s="500"/>
      <c r="I114" s="416"/>
      <c r="J114" s="416"/>
      <c r="K114" s="416"/>
      <c r="L114" s="416"/>
      <c r="M114" s="416"/>
      <c r="N114" s="416"/>
      <c r="O114" s="416"/>
      <c r="P114" s="416"/>
      <c r="Q114" s="416"/>
      <c r="R114" s="416"/>
      <c r="S114" s="416"/>
      <c r="T114" s="416"/>
      <c r="U114" s="416"/>
      <c r="V114" s="416"/>
      <c r="W114" s="416"/>
      <c r="X114" s="416"/>
      <c r="Y114" s="416"/>
      <c r="Z114" s="416"/>
    </row>
    <row r="115" spans="1:26" s="419" customFormat="1" x14ac:dyDescent="0.2">
      <c r="A115" s="500"/>
      <c r="I115" s="416"/>
      <c r="J115" s="416"/>
      <c r="K115" s="416"/>
      <c r="L115" s="416"/>
      <c r="M115" s="416"/>
      <c r="N115" s="416"/>
      <c r="O115" s="416"/>
      <c r="P115" s="416"/>
      <c r="Q115" s="416"/>
      <c r="R115" s="416"/>
      <c r="S115" s="416"/>
      <c r="T115" s="416"/>
      <c r="U115" s="416"/>
      <c r="V115" s="416"/>
      <c r="W115" s="416"/>
      <c r="X115" s="416"/>
      <c r="Y115" s="416"/>
      <c r="Z115" s="416"/>
    </row>
    <row r="116" spans="1:26" s="419" customFormat="1" x14ac:dyDescent="0.2">
      <c r="A116" s="500"/>
      <c r="I116" s="416"/>
      <c r="J116" s="416"/>
      <c r="K116" s="416"/>
      <c r="L116" s="416"/>
      <c r="M116" s="416"/>
      <c r="N116" s="416"/>
      <c r="O116" s="416"/>
      <c r="P116" s="416"/>
      <c r="Q116" s="416"/>
      <c r="R116" s="416"/>
      <c r="S116" s="416"/>
      <c r="T116" s="416"/>
      <c r="U116" s="416"/>
      <c r="V116" s="416"/>
      <c r="W116" s="416"/>
      <c r="X116" s="416"/>
      <c r="Y116" s="416"/>
      <c r="Z116" s="416"/>
    </row>
    <row r="117" spans="1:26" s="419" customFormat="1" x14ac:dyDescent="0.2">
      <c r="A117" s="500"/>
      <c r="I117" s="416"/>
      <c r="J117" s="416"/>
      <c r="K117" s="416"/>
      <c r="L117" s="416"/>
      <c r="M117" s="416"/>
      <c r="N117" s="416"/>
      <c r="O117" s="416"/>
      <c r="P117" s="416"/>
      <c r="Q117" s="416"/>
      <c r="R117" s="416"/>
      <c r="S117" s="416"/>
      <c r="T117" s="416"/>
      <c r="U117" s="416"/>
      <c r="V117" s="416"/>
      <c r="W117" s="416"/>
      <c r="X117" s="416"/>
      <c r="Y117" s="416"/>
      <c r="Z117" s="416"/>
    </row>
    <row r="118" spans="1:26" s="419" customFormat="1" x14ac:dyDescent="0.2">
      <c r="A118" s="500"/>
      <c r="I118" s="416"/>
      <c r="J118" s="416"/>
      <c r="K118" s="416"/>
      <c r="L118" s="416"/>
      <c r="M118" s="416"/>
      <c r="N118" s="416"/>
      <c r="O118" s="416"/>
      <c r="P118" s="416"/>
      <c r="Q118" s="416"/>
      <c r="R118" s="416"/>
      <c r="S118" s="416"/>
      <c r="T118" s="416"/>
      <c r="U118" s="416"/>
      <c r="V118" s="416"/>
      <c r="W118" s="416"/>
      <c r="X118" s="416"/>
      <c r="Y118" s="416"/>
      <c r="Z118" s="416"/>
    </row>
    <row r="119" spans="1:26" s="419" customFormat="1" x14ac:dyDescent="0.2">
      <c r="A119" s="500"/>
      <c r="I119" s="416"/>
      <c r="J119" s="416"/>
      <c r="K119" s="416"/>
      <c r="L119" s="416"/>
      <c r="M119" s="416"/>
      <c r="N119" s="416"/>
      <c r="O119" s="416"/>
      <c r="P119" s="416"/>
      <c r="Q119" s="416"/>
      <c r="R119" s="416"/>
      <c r="S119" s="416"/>
      <c r="T119" s="416"/>
      <c r="U119" s="416"/>
      <c r="V119" s="416"/>
      <c r="W119" s="416"/>
      <c r="X119" s="416"/>
      <c r="Y119" s="416"/>
      <c r="Z119" s="416"/>
    </row>
    <row r="120" spans="1:26" s="419" customFormat="1" x14ac:dyDescent="0.2">
      <c r="A120" s="500"/>
      <c r="I120" s="416"/>
      <c r="J120" s="416"/>
      <c r="K120" s="416"/>
      <c r="L120" s="416"/>
      <c r="M120" s="416"/>
      <c r="N120" s="416"/>
      <c r="O120" s="416"/>
      <c r="P120" s="416"/>
      <c r="Q120" s="416"/>
      <c r="R120" s="416"/>
      <c r="S120" s="416"/>
      <c r="T120" s="416"/>
      <c r="U120" s="416"/>
      <c r="V120" s="416"/>
      <c r="W120" s="416"/>
      <c r="X120" s="416"/>
      <c r="Y120" s="416"/>
      <c r="Z120" s="416"/>
    </row>
    <row r="121" spans="1:26" s="419" customFormat="1" x14ac:dyDescent="0.2">
      <c r="A121" s="500"/>
      <c r="I121" s="416"/>
      <c r="J121" s="416"/>
      <c r="K121" s="416"/>
      <c r="L121" s="416"/>
      <c r="M121" s="416"/>
      <c r="N121" s="416"/>
      <c r="O121" s="416"/>
      <c r="P121" s="416"/>
      <c r="Q121" s="416"/>
      <c r="R121" s="416"/>
      <c r="S121" s="416"/>
      <c r="T121" s="416"/>
      <c r="U121" s="416"/>
      <c r="V121" s="416"/>
      <c r="W121" s="416"/>
      <c r="X121" s="416"/>
      <c r="Y121" s="416"/>
      <c r="Z121" s="416"/>
    </row>
    <row r="122" spans="1:26" s="419" customFormat="1" x14ac:dyDescent="0.2">
      <c r="A122" s="500"/>
      <c r="I122" s="416"/>
      <c r="J122" s="416"/>
      <c r="K122" s="416"/>
      <c r="L122" s="416"/>
      <c r="M122" s="416"/>
      <c r="N122" s="416"/>
      <c r="O122" s="416"/>
      <c r="P122" s="416"/>
      <c r="Q122" s="416"/>
      <c r="R122" s="416"/>
      <c r="S122" s="416"/>
      <c r="T122" s="416"/>
      <c r="U122" s="416"/>
      <c r="V122" s="416"/>
      <c r="W122" s="416"/>
      <c r="X122" s="416"/>
      <c r="Y122" s="416"/>
      <c r="Z122" s="416"/>
    </row>
    <row r="123" spans="1:26" s="419" customFormat="1" x14ac:dyDescent="0.2">
      <c r="A123" s="500"/>
      <c r="I123" s="416"/>
      <c r="J123" s="416"/>
      <c r="K123" s="416"/>
      <c r="L123" s="416"/>
      <c r="M123" s="416"/>
      <c r="N123" s="416"/>
      <c r="O123" s="416"/>
      <c r="P123" s="416"/>
      <c r="Q123" s="416"/>
      <c r="R123" s="416"/>
      <c r="S123" s="416"/>
      <c r="T123" s="416"/>
      <c r="U123" s="416"/>
      <c r="V123" s="416"/>
      <c r="W123" s="416"/>
      <c r="X123" s="416"/>
      <c r="Y123" s="416"/>
      <c r="Z123" s="416"/>
    </row>
    <row r="124" spans="1:26" s="419" customFormat="1" x14ac:dyDescent="0.2">
      <c r="A124" s="500"/>
      <c r="I124" s="416"/>
      <c r="J124" s="416"/>
      <c r="K124" s="416"/>
      <c r="L124" s="416"/>
      <c r="M124" s="416"/>
      <c r="N124" s="416"/>
      <c r="O124" s="416"/>
      <c r="P124" s="416"/>
      <c r="Q124" s="416"/>
      <c r="R124" s="416"/>
      <c r="S124" s="416"/>
      <c r="T124" s="416"/>
      <c r="U124" s="416"/>
      <c r="V124" s="416"/>
      <c r="W124" s="416"/>
      <c r="X124" s="416"/>
      <c r="Y124" s="416"/>
      <c r="Z124" s="416"/>
    </row>
    <row r="125" spans="1:26" s="419" customFormat="1" x14ac:dyDescent="0.2">
      <c r="A125" s="500"/>
      <c r="I125" s="416"/>
      <c r="J125" s="416"/>
      <c r="K125" s="416"/>
      <c r="L125" s="416"/>
      <c r="M125" s="416"/>
      <c r="N125" s="416"/>
      <c r="O125" s="416"/>
      <c r="P125" s="416"/>
      <c r="Q125" s="416"/>
      <c r="R125" s="416"/>
      <c r="S125" s="416"/>
      <c r="T125" s="416"/>
      <c r="U125" s="416"/>
      <c r="V125" s="416"/>
      <c r="W125" s="416"/>
      <c r="X125" s="416"/>
      <c r="Y125" s="416"/>
      <c r="Z125" s="416"/>
    </row>
    <row r="126" spans="1:26" s="419" customFormat="1" x14ac:dyDescent="0.2">
      <c r="A126" s="500"/>
      <c r="I126" s="416"/>
      <c r="J126" s="416"/>
      <c r="K126" s="416"/>
      <c r="L126" s="416"/>
      <c r="M126" s="416"/>
      <c r="N126" s="416"/>
      <c r="O126" s="416"/>
      <c r="P126" s="416"/>
      <c r="Q126" s="416"/>
      <c r="R126" s="416"/>
      <c r="S126" s="416"/>
      <c r="T126" s="416"/>
      <c r="U126" s="416"/>
      <c r="V126" s="416"/>
      <c r="W126" s="416"/>
      <c r="X126" s="416"/>
      <c r="Y126" s="416"/>
      <c r="Z126" s="416"/>
    </row>
    <row r="127" spans="1:26" s="419" customFormat="1" x14ac:dyDescent="0.2">
      <c r="A127" s="500"/>
      <c r="I127" s="416"/>
      <c r="J127" s="416"/>
      <c r="K127" s="416"/>
      <c r="L127" s="416"/>
      <c r="M127" s="416"/>
      <c r="N127" s="416"/>
      <c r="O127" s="416"/>
      <c r="P127" s="416"/>
      <c r="Q127" s="416"/>
      <c r="R127" s="416"/>
      <c r="S127" s="416"/>
      <c r="T127" s="416"/>
      <c r="U127" s="416"/>
      <c r="V127" s="416"/>
      <c r="W127" s="416"/>
      <c r="X127" s="416"/>
      <c r="Y127" s="416"/>
      <c r="Z127" s="416"/>
    </row>
    <row r="128" spans="1:26" s="419" customFormat="1" x14ac:dyDescent="0.2">
      <c r="A128" s="500"/>
      <c r="I128" s="416"/>
      <c r="J128" s="416"/>
      <c r="K128" s="416"/>
      <c r="L128" s="416"/>
      <c r="M128" s="416"/>
      <c r="N128" s="416"/>
      <c r="O128" s="416"/>
      <c r="P128" s="416"/>
      <c r="Q128" s="416"/>
      <c r="R128" s="416"/>
      <c r="S128" s="416"/>
      <c r="T128" s="416"/>
      <c r="U128" s="416"/>
      <c r="V128" s="416"/>
      <c r="W128" s="416"/>
      <c r="X128" s="416"/>
      <c r="Y128" s="416"/>
      <c r="Z128" s="416"/>
    </row>
    <row r="129" spans="1:26" s="419" customFormat="1" x14ac:dyDescent="0.2">
      <c r="A129" s="500"/>
      <c r="I129" s="416"/>
      <c r="J129" s="416"/>
      <c r="K129" s="416"/>
      <c r="L129" s="416"/>
      <c r="M129" s="416"/>
      <c r="N129" s="416"/>
      <c r="O129" s="416"/>
      <c r="P129" s="416"/>
      <c r="Q129" s="416"/>
      <c r="R129" s="416"/>
      <c r="S129" s="416"/>
      <c r="T129" s="416"/>
      <c r="U129" s="416"/>
      <c r="V129" s="416"/>
      <c r="W129" s="416"/>
      <c r="X129" s="416"/>
      <c r="Y129" s="416"/>
      <c r="Z129" s="416"/>
    </row>
    <row r="130" spans="1:26" s="419" customFormat="1" x14ac:dyDescent="0.2">
      <c r="A130" s="500"/>
      <c r="I130" s="416"/>
      <c r="J130" s="416"/>
      <c r="K130" s="416"/>
      <c r="L130" s="416"/>
      <c r="M130" s="416"/>
      <c r="N130" s="416"/>
      <c r="O130" s="416"/>
      <c r="P130" s="416"/>
      <c r="Q130" s="416"/>
      <c r="R130" s="416"/>
      <c r="S130" s="416"/>
      <c r="T130" s="416"/>
      <c r="U130" s="416"/>
      <c r="V130" s="416"/>
      <c r="W130" s="416"/>
      <c r="X130" s="416"/>
      <c r="Y130" s="416"/>
      <c r="Z130" s="416"/>
    </row>
    <row r="131" spans="1:26" s="419" customFormat="1" x14ac:dyDescent="0.2">
      <c r="A131" s="500"/>
      <c r="I131" s="416"/>
      <c r="J131" s="416"/>
      <c r="K131" s="416"/>
      <c r="L131" s="416"/>
      <c r="M131" s="416"/>
      <c r="N131" s="416"/>
      <c r="O131" s="416"/>
      <c r="P131" s="416"/>
      <c r="Q131" s="416"/>
      <c r="R131" s="416"/>
      <c r="S131" s="416"/>
      <c r="T131" s="416"/>
      <c r="U131" s="416"/>
      <c r="V131" s="416"/>
      <c r="W131" s="416"/>
      <c r="X131" s="416"/>
      <c r="Y131" s="416"/>
      <c r="Z131" s="416"/>
    </row>
    <row r="132" spans="1:26" s="419" customFormat="1" x14ac:dyDescent="0.2">
      <c r="A132" s="500"/>
      <c r="I132" s="416"/>
      <c r="J132" s="416"/>
      <c r="K132" s="416"/>
      <c r="L132" s="416"/>
      <c r="M132" s="416"/>
      <c r="N132" s="416"/>
      <c r="O132" s="416"/>
      <c r="P132" s="416"/>
      <c r="Q132" s="416"/>
      <c r="R132" s="416"/>
      <c r="S132" s="416"/>
      <c r="T132" s="416"/>
      <c r="U132" s="416"/>
      <c r="V132" s="416"/>
      <c r="W132" s="416"/>
      <c r="X132" s="416"/>
      <c r="Y132" s="416"/>
      <c r="Z132" s="416"/>
    </row>
    <row r="133" spans="1:26" s="419" customFormat="1" x14ac:dyDescent="0.2">
      <c r="A133" s="500"/>
      <c r="I133" s="416"/>
      <c r="J133" s="416"/>
      <c r="K133" s="416"/>
      <c r="L133" s="416"/>
      <c r="M133" s="416"/>
      <c r="N133" s="416"/>
      <c r="O133" s="416"/>
      <c r="P133" s="416"/>
      <c r="Q133" s="416"/>
      <c r="R133" s="416"/>
      <c r="S133" s="416"/>
      <c r="T133" s="416"/>
      <c r="U133" s="416"/>
      <c r="V133" s="416"/>
      <c r="W133" s="416"/>
      <c r="X133" s="416"/>
      <c r="Y133" s="416"/>
      <c r="Z133" s="416"/>
    </row>
    <row r="134" spans="1:26" s="419" customFormat="1" x14ac:dyDescent="0.2">
      <c r="A134" s="500"/>
      <c r="I134" s="416"/>
      <c r="J134" s="416"/>
      <c r="K134" s="416"/>
      <c r="L134" s="416"/>
      <c r="M134" s="416"/>
      <c r="N134" s="416"/>
      <c r="O134" s="416"/>
      <c r="P134" s="416"/>
      <c r="Q134" s="416"/>
      <c r="R134" s="416"/>
      <c r="S134" s="416"/>
      <c r="T134" s="416"/>
      <c r="U134" s="416"/>
      <c r="V134" s="416"/>
      <c r="W134" s="416"/>
      <c r="X134" s="416"/>
      <c r="Y134" s="416"/>
      <c r="Z134" s="416"/>
    </row>
    <row r="135" spans="1:26" s="419" customFormat="1" x14ac:dyDescent="0.2">
      <c r="A135" s="500"/>
      <c r="I135" s="416"/>
      <c r="J135" s="416"/>
      <c r="K135" s="416"/>
      <c r="L135" s="416"/>
      <c r="M135" s="416"/>
      <c r="N135" s="416"/>
      <c r="O135" s="416"/>
      <c r="P135" s="416"/>
      <c r="Q135" s="416"/>
      <c r="R135" s="416"/>
      <c r="S135" s="416"/>
      <c r="T135" s="416"/>
      <c r="U135" s="416"/>
      <c r="V135" s="416"/>
      <c r="W135" s="416"/>
      <c r="X135" s="416"/>
      <c r="Y135" s="416"/>
      <c r="Z135" s="416"/>
    </row>
    <row r="136" spans="1:26" s="419" customFormat="1" x14ac:dyDescent="0.2">
      <c r="A136" s="500"/>
      <c r="I136" s="416"/>
      <c r="J136" s="416"/>
      <c r="K136" s="416"/>
      <c r="L136" s="416"/>
      <c r="M136" s="416"/>
      <c r="N136" s="416"/>
      <c r="O136" s="416"/>
      <c r="P136" s="416"/>
      <c r="Q136" s="416"/>
      <c r="R136" s="416"/>
      <c r="S136" s="416"/>
      <c r="T136" s="416"/>
      <c r="U136" s="416"/>
      <c r="V136" s="416"/>
      <c r="W136" s="416"/>
      <c r="X136" s="416"/>
      <c r="Y136" s="416"/>
      <c r="Z136" s="416"/>
    </row>
    <row r="137" spans="1:26" s="419" customFormat="1" x14ac:dyDescent="0.2">
      <c r="A137" s="500"/>
      <c r="I137" s="416"/>
      <c r="J137" s="416"/>
      <c r="K137" s="416"/>
      <c r="L137" s="416"/>
      <c r="M137" s="416"/>
      <c r="N137" s="416"/>
      <c r="O137" s="416"/>
      <c r="P137" s="416"/>
      <c r="Q137" s="416"/>
      <c r="R137" s="416"/>
      <c r="S137" s="416"/>
      <c r="T137" s="416"/>
      <c r="U137" s="416"/>
      <c r="V137" s="416"/>
      <c r="W137" s="416"/>
      <c r="X137" s="416"/>
      <c r="Y137" s="416"/>
      <c r="Z137" s="416"/>
    </row>
    <row r="138" spans="1:26" s="419" customFormat="1" x14ac:dyDescent="0.2">
      <c r="A138" s="500"/>
      <c r="I138" s="416"/>
      <c r="J138" s="416"/>
      <c r="K138" s="416"/>
      <c r="L138" s="416"/>
      <c r="M138" s="416"/>
      <c r="N138" s="416"/>
      <c r="O138" s="416"/>
      <c r="P138" s="416"/>
      <c r="Q138" s="416"/>
      <c r="R138" s="416"/>
      <c r="S138" s="416"/>
      <c r="T138" s="416"/>
      <c r="U138" s="416"/>
      <c r="V138" s="416"/>
      <c r="W138" s="416"/>
      <c r="X138" s="416"/>
      <c r="Y138" s="416"/>
      <c r="Z138" s="416"/>
    </row>
    <row r="139" spans="1:26" s="419" customFormat="1" x14ac:dyDescent="0.2">
      <c r="A139" s="500"/>
      <c r="I139" s="416"/>
      <c r="J139" s="416"/>
      <c r="K139" s="416"/>
      <c r="L139" s="416"/>
      <c r="M139" s="416"/>
      <c r="N139" s="416"/>
      <c r="O139" s="416"/>
      <c r="P139" s="416"/>
      <c r="Q139" s="416"/>
      <c r="R139" s="416"/>
      <c r="S139" s="416"/>
      <c r="T139" s="416"/>
      <c r="U139" s="416"/>
      <c r="V139" s="416"/>
      <c r="W139" s="416"/>
      <c r="X139" s="416"/>
      <c r="Y139" s="416"/>
      <c r="Z139" s="416"/>
    </row>
    <row r="140" spans="1:26" s="419" customFormat="1" x14ac:dyDescent="0.2">
      <c r="A140" s="500"/>
      <c r="I140" s="416"/>
      <c r="J140" s="416"/>
      <c r="K140" s="416"/>
      <c r="L140" s="416"/>
      <c r="M140" s="416"/>
      <c r="N140" s="416"/>
      <c r="O140" s="416"/>
      <c r="P140" s="416"/>
      <c r="Q140" s="416"/>
      <c r="R140" s="416"/>
      <c r="S140" s="416"/>
      <c r="T140" s="416"/>
      <c r="U140" s="416"/>
      <c r="V140" s="416"/>
      <c r="W140" s="416"/>
      <c r="X140" s="416"/>
      <c r="Y140" s="416"/>
      <c r="Z140" s="416"/>
    </row>
    <row r="141" spans="1:26" s="419" customFormat="1" x14ac:dyDescent="0.2">
      <c r="A141" s="500"/>
      <c r="I141" s="416"/>
      <c r="J141" s="416"/>
      <c r="K141" s="416"/>
      <c r="L141" s="416"/>
      <c r="M141" s="416"/>
      <c r="N141" s="416"/>
      <c r="O141" s="416"/>
      <c r="P141" s="416"/>
      <c r="Q141" s="416"/>
      <c r="R141" s="416"/>
      <c r="S141" s="416"/>
      <c r="T141" s="416"/>
      <c r="U141" s="416"/>
      <c r="V141" s="416"/>
      <c r="W141" s="416"/>
      <c r="X141" s="416"/>
      <c r="Y141" s="416"/>
      <c r="Z141" s="416"/>
    </row>
    <row r="142" spans="1:26" s="419" customFormat="1" x14ac:dyDescent="0.2">
      <c r="A142" s="500"/>
      <c r="I142" s="416"/>
      <c r="J142" s="416"/>
      <c r="K142" s="416"/>
      <c r="L142" s="416"/>
      <c r="M142" s="416"/>
      <c r="N142" s="416"/>
      <c r="O142" s="416"/>
      <c r="P142" s="416"/>
      <c r="Q142" s="416"/>
      <c r="R142" s="416"/>
      <c r="S142" s="416"/>
      <c r="T142" s="416"/>
      <c r="U142" s="416"/>
      <c r="V142" s="416"/>
      <c r="W142" s="416"/>
      <c r="X142" s="416"/>
      <c r="Y142" s="416"/>
      <c r="Z142" s="416"/>
    </row>
    <row r="143" spans="1:26" s="419" customFormat="1" x14ac:dyDescent="0.2">
      <c r="A143" s="500"/>
      <c r="I143" s="416"/>
      <c r="J143" s="416"/>
      <c r="K143" s="416"/>
      <c r="L143" s="416"/>
      <c r="M143" s="416"/>
      <c r="N143" s="416"/>
      <c r="O143" s="416"/>
      <c r="P143" s="416"/>
      <c r="Q143" s="416"/>
      <c r="R143" s="416"/>
      <c r="S143" s="416"/>
      <c r="T143" s="416"/>
      <c r="U143" s="416"/>
      <c r="V143" s="416"/>
      <c r="W143" s="416"/>
      <c r="X143" s="416"/>
      <c r="Y143" s="416"/>
      <c r="Z143" s="416"/>
    </row>
    <row r="144" spans="1:26" s="419" customFormat="1" x14ac:dyDescent="0.2">
      <c r="A144" s="500"/>
      <c r="I144" s="416"/>
      <c r="J144" s="416"/>
      <c r="K144" s="416"/>
      <c r="L144" s="416"/>
      <c r="M144" s="416"/>
      <c r="N144" s="416"/>
      <c r="O144" s="416"/>
      <c r="P144" s="416"/>
      <c r="Q144" s="416"/>
      <c r="R144" s="416"/>
      <c r="S144" s="416"/>
      <c r="T144" s="416"/>
      <c r="U144" s="416"/>
      <c r="V144" s="416"/>
      <c r="W144" s="416"/>
      <c r="X144" s="416"/>
      <c r="Y144" s="416"/>
      <c r="Z144" s="416"/>
    </row>
    <row r="145" spans="1:26" s="419" customFormat="1" x14ac:dyDescent="0.2">
      <c r="A145" s="500"/>
      <c r="I145" s="416"/>
      <c r="J145" s="416"/>
      <c r="K145" s="416"/>
      <c r="L145" s="416"/>
      <c r="M145" s="416"/>
      <c r="N145" s="416"/>
      <c r="O145" s="416"/>
      <c r="P145" s="416"/>
      <c r="Q145" s="416"/>
      <c r="R145" s="416"/>
      <c r="S145" s="416"/>
      <c r="T145" s="416"/>
      <c r="U145" s="416"/>
      <c r="V145" s="416"/>
      <c r="W145" s="416"/>
      <c r="X145" s="416"/>
      <c r="Y145" s="416"/>
      <c r="Z145" s="416"/>
    </row>
    <row r="146" spans="1:26" s="419" customFormat="1" x14ac:dyDescent="0.2">
      <c r="A146" s="500"/>
      <c r="I146" s="416"/>
      <c r="J146" s="416"/>
      <c r="K146" s="416"/>
      <c r="L146" s="416"/>
      <c r="M146" s="416"/>
      <c r="N146" s="416"/>
      <c r="O146" s="416"/>
      <c r="P146" s="416"/>
      <c r="Q146" s="416"/>
      <c r="R146" s="416"/>
      <c r="S146" s="416"/>
      <c r="T146" s="416"/>
      <c r="U146" s="416"/>
      <c r="V146" s="416"/>
      <c r="W146" s="416"/>
      <c r="X146" s="416"/>
      <c r="Y146" s="416"/>
      <c r="Z146" s="416"/>
    </row>
    <row r="147" spans="1:26" s="419" customFormat="1" x14ac:dyDescent="0.2">
      <c r="A147" s="500"/>
      <c r="I147" s="416"/>
      <c r="J147" s="416"/>
      <c r="K147" s="416"/>
      <c r="L147" s="416"/>
      <c r="M147" s="416"/>
      <c r="N147" s="416"/>
      <c r="O147" s="416"/>
      <c r="P147" s="416"/>
      <c r="Q147" s="416"/>
      <c r="R147" s="416"/>
      <c r="S147" s="416"/>
      <c r="T147" s="416"/>
      <c r="U147" s="416"/>
      <c r="V147" s="416"/>
      <c r="W147" s="416"/>
      <c r="X147" s="416"/>
      <c r="Y147" s="416"/>
      <c r="Z147" s="416"/>
    </row>
    <row r="148" spans="1:26" s="419" customFormat="1" x14ac:dyDescent="0.2">
      <c r="A148" s="500"/>
      <c r="I148" s="416"/>
      <c r="J148" s="416"/>
      <c r="K148" s="416"/>
      <c r="L148" s="416"/>
      <c r="M148" s="416"/>
      <c r="N148" s="416"/>
      <c r="O148" s="416"/>
      <c r="P148" s="416"/>
      <c r="Q148" s="416"/>
      <c r="R148" s="416"/>
      <c r="S148" s="416"/>
      <c r="T148" s="416"/>
      <c r="U148" s="416"/>
      <c r="V148" s="416"/>
      <c r="W148" s="416"/>
      <c r="X148" s="416"/>
      <c r="Y148" s="416"/>
      <c r="Z148" s="416"/>
    </row>
    <row r="149" spans="1:26" s="419" customFormat="1" x14ac:dyDescent="0.2">
      <c r="A149" s="500"/>
      <c r="I149" s="416"/>
      <c r="J149" s="416"/>
      <c r="K149" s="416"/>
      <c r="L149" s="416"/>
      <c r="M149" s="416"/>
      <c r="N149" s="416"/>
      <c r="O149" s="416"/>
      <c r="P149" s="416"/>
      <c r="Q149" s="416"/>
      <c r="R149" s="416"/>
      <c r="S149" s="416"/>
      <c r="T149" s="416"/>
      <c r="U149" s="416"/>
      <c r="V149" s="416"/>
      <c r="W149" s="416"/>
      <c r="X149" s="416"/>
      <c r="Y149" s="416"/>
      <c r="Z149" s="416"/>
    </row>
    <row r="150" spans="1:26" s="419" customFormat="1" x14ac:dyDescent="0.2">
      <c r="A150" s="500"/>
      <c r="I150" s="416"/>
      <c r="J150" s="416"/>
      <c r="K150" s="416"/>
      <c r="L150" s="416"/>
      <c r="M150" s="416"/>
      <c r="N150" s="416"/>
      <c r="O150" s="416"/>
      <c r="P150" s="416"/>
      <c r="Q150" s="416"/>
      <c r="R150" s="416"/>
      <c r="S150" s="416"/>
      <c r="T150" s="416"/>
      <c r="U150" s="416"/>
      <c r="V150" s="416"/>
      <c r="W150" s="416"/>
      <c r="X150" s="416"/>
      <c r="Y150" s="416"/>
      <c r="Z150" s="416"/>
    </row>
    <row r="151" spans="1:26" s="419" customFormat="1" x14ac:dyDescent="0.2">
      <c r="A151" s="500"/>
      <c r="I151" s="416"/>
      <c r="J151" s="416"/>
      <c r="K151" s="416"/>
      <c r="L151" s="416"/>
      <c r="M151" s="416"/>
      <c r="N151" s="416"/>
      <c r="O151" s="416"/>
      <c r="P151" s="416"/>
      <c r="Q151" s="416"/>
      <c r="R151" s="416"/>
      <c r="S151" s="416"/>
      <c r="T151" s="416"/>
      <c r="U151" s="416"/>
      <c r="V151" s="416"/>
      <c r="W151" s="416"/>
      <c r="X151" s="416"/>
      <c r="Y151" s="416"/>
      <c r="Z151" s="416"/>
    </row>
    <row r="152" spans="1:26" s="419" customFormat="1" x14ac:dyDescent="0.2">
      <c r="A152" s="500"/>
      <c r="I152" s="416"/>
      <c r="J152" s="416"/>
      <c r="K152" s="416"/>
      <c r="L152" s="416"/>
      <c r="M152" s="416"/>
      <c r="N152" s="416"/>
      <c r="O152" s="416"/>
      <c r="P152" s="416"/>
      <c r="Q152" s="416"/>
      <c r="R152" s="416"/>
      <c r="S152" s="416"/>
      <c r="T152" s="416"/>
      <c r="U152" s="416"/>
      <c r="V152" s="416"/>
      <c r="W152" s="416"/>
      <c r="X152" s="416"/>
      <c r="Y152" s="416"/>
      <c r="Z152" s="416"/>
    </row>
    <row r="153" spans="1:26" s="419" customFormat="1" x14ac:dyDescent="0.2">
      <c r="A153" s="500"/>
      <c r="I153" s="416"/>
      <c r="J153" s="416"/>
      <c r="K153" s="416"/>
      <c r="L153" s="416"/>
      <c r="M153" s="416"/>
      <c r="N153" s="416"/>
      <c r="O153" s="416"/>
      <c r="P153" s="416"/>
      <c r="Q153" s="416"/>
      <c r="R153" s="416"/>
      <c r="S153" s="416"/>
      <c r="T153" s="416"/>
      <c r="U153" s="416"/>
      <c r="V153" s="416"/>
      <c r="W153" s="416"/>
      <c r="X153" s="416"/>
      <c r="Y153" s="416"/>
      <c r="Z153" s="416"/>
    </row>
    <row r="154" spans="1:26" s="419" customFormat="1" x14ac:dyDescent="0.2">
      <c r="A154" s="500"/>
      <c r="I154" s="416"/>
      <c r="J154" s="416"/>
      <c r="K154" s="416"/>
      <c r="L154" s="416"/>
      <c r="M154" s="416"/>
      <c r="N154" s="416"/>
      <c r="O154" s="416"/>
      <c r="P154" s="416"/>
      <c r="Q154" s="416"/>
      <c r="R154" s="416"/>
      <c r="S154" s="416"/>
      <c r="T154" s="416"/>
      <c r="U154" s="416"/>
      <c r="V154" s="416"/>
      <c r="W154" s="416"/>
      <c r="X154" s="416"/>
      <c r="Y154" s="416"/>
      <c r="Z154" s="416"/>
    </row>
    <row r="155" spans="1:26" s="419" customFormat="1" x14ac:dyDescent="0.2">
      <c r="A155" s="500"/>
      <c r="I155" s="416"/>
      <c r="J155" s="416"/>
      <c r="K155" s="416"/>
      <c r="L155" s="416"/>
      <c r="M155" s="416"/>
      <c r="N155" s="416"/>
      <c r="O155" s="416"/>
      <c r="P155" s="416"/>
      <c r="Q155" s="416"/>
      <c r="R155" s="416"/>
      <c r="S155" s="416"/>
      <c r="T155" s="416"/>
      <c r="U155" s="416"/>
      <c r="V155" s="416"/>
      <c r="W155" s="416"/>
      <c r="X155" s="416"/>
      <c r="Y155" s="416"/>
      <c r="Z155" s="416"/>
    </row>
    <row r="156" spans="1:26" s="419" customFormat="1" x14ac:dyDescent="0.2">
      <c r="A156" s="500"/>
      <c r="I156" s="416"/>
      <c r="J156" s="416"/>
      <c r="K156" s="416"/>
      <c r="L156" s="416"/>
      <c r="M156" s="416"/>
      <c r="N156" s="416"/>
      <c r="O156" s="416"/>
      <c r="P156" s="416"/>
      <c r="Q156" s="416"/>
      <c r="R156" s="416"/>
      <c r="S156" s="416"/>
      <c r="T156" s="416"/>
      <c r="U156" s="416"/>
      <c r="V156" s="416"/>
      <c r="W156" s="416"/>
      <c r="X156" s="416"/>
      <c r="Y156" s="416"/>
      <c r="Z156" s="416"/>
    </row>
    <row r="157" spans="1:26" s="419" customFormat="1" x14ac:dyDescent="0.2">
      <c r="A157" s="500"/>
      <c r="I157" s="416"/>
      <c r="J157" s="416"/>
      <c r="K157" s="416"/>
      <c r="L157" s="416"/>
      <c r="M157" s="416"/>
      <c r="N157" s="416"/>
      <c r="O157" s="416"/>
      <c r="P157" s="416"/>
      <c r="Q157" s="416"/>
      <c r="R157" s="416"/>
      <c r="S157" s="416"/>
      <c r="T157" s="416"/>
      <c r="U157" s="416"/>
      <c r="V157" s="416"/>
      <c r="W157" s="416"/>
      <c r="X157" s="416"/>
      <c r="Y157" s="416"/>
      <c r="Z157" s="416"/>
    </row>
    <row r="158" spans="1:26" s="419" customFormat="1" x14ac:dyDescent="0.2">
      <c r="A158" s="500"/>
      <c r="I158" s="416"/>
      <c r="J158" s="416"/>
      <c r="K158" s="416"/>
      <c r="L158" s="416"/>
      <c r="M158" s="416"/>
      <c r="N158" s="416"/>
      <c r="O158" s="416"/>
      <c r="P158" s="416"/>
      <c r="Q158" s="416"/>
      <c r="R158" s="416"/>
      <c r="S158" s="416"/>
      <c r="T158" s="416"/>
      <c r="U158" s="416"/>
      <c r="V158" s="416"/>
      <c r="W158" s="416"/>
      <c r="X158" s="416"/>
      <c r="Y158" s="416"/>
      <c r="Z158" s="416"/>
    </row>
    <row r="159" spans="1:26" s="419" customFormat="1" x14ac:dyDescent="0.2">
      <c r="A159" s="500"/>
      <c r="I159" s="416"/>
      <c r="J159" s="416"/>
      <c r="K159" s="416"/>
      <c r="L159" s="416"/>
      <c r="M159" s="416"/>
      <c r="N159" s="416"/>
      <c r="O159" s="416"/>
      <c r="P159" s="416"/>
      <c r="Q159" s="416"/>
      <c r="R159" s="416"/>
      <c r="S159" s="416"/>
      <c r="T159" s="416"/>
      <c r="U159" s="416"/>
      <c r="V159" s="416"/>
      <c r="W159" s="416"/>
      <c r="X159" s="416"/>
      <c r="Y159" s="416"/>
      <c r="Z159" s="416"/>
    </row>
    <row r="160" spans="1:26" s="419" customFormat="1" x14ac:dyDescent="0.2">
      <c r="A160" s="500"/>
      <c r="I160" s="416"/>
      <c r="J160" s="416"/>
      <c r="K160" s="416"/>
      <c r="L160" s="416"/>
      <c r="M160" s="416"/>
      <c r="N160" s="416"/>
      <c r="O160" s="416"/>
      <c r="P160" s="416"/>
      <c r="Q160" s="416"/>
      <c r="R160" s="416"/>
      <c r="S160" s="416"/>
      <c r="T160" s="416"/>
      <c r="U160" s="416"/>
      <c r="V160" s="416"/>
      <c r="W160" s="416"/>
      <c r="X160" s="416"/>
      <c r="Y160" s="416"/>
      <c r="Z160" s="416"/>
    </row>
    <row r="161" spans="1:26" s="419" customFormat="1" x14ac:dyDescent="0.2">
      <c r="A161" s="500"/>
      <c r="I161" s="416"/>
      <c r="J161" s="416"/>
      <c r="K161" s="416"/>
      <c r="L161" s="416"/>
      <c r="M161" s="416"/>
      <c r="N161" s="416"/>
      <c r="O161" s="416"/>
      <c r="P161" s="416"/>
      <c r="Q161" s="416"/>
      <c r="R161" s="416"/>
      <c r="S161" s="416"/>
      <c r="T161" s="416"/>
      <c r="U161" s="416"/>
      <c r="V161" s="416"/>
      <c r="W161" s="416"/>
      <c r="X161" s="416"/>
      <c r="Y161" s="416"/>
      <c r="Z161" s="416"/>
    </row>
    <row r="162" spans="1:26" s="419" customFormat="1" x14ac:dyDescent="0.2">
      <c r="A162" s="500"/>
      <c r="I162" s="416"/>
      <c r="J162" s="416"/>
      <c r="K162" s="416"/>
      <c r="L162" s="416"/>
      <c r="M162" s="416"/>
      <c r="N162" s="416"/>
      <c r="O162" s="416"/>
      <c r="P162" s="416"/>
      <c r="Q162" s="416"/>
      <c r="R162" s="416"/>
      <c r="S162" s="416"/>
      <c r="T162" s="416"/>
      <c r="U162" s="416"/>
      <c r="V162" s="416"/>
      <c r="W162" s="416"/>
      <c r="X162" s="416"/>
      <c r="Y162" s="416"/>
      <c r="Z162" s="416"/>
    </row>
    <row r="163" spans="1:26" s="419" customFormat="1" x14ac:dyDescent="0.2">
      <c r="A163" s="500"/>
      <c r="I163" s="416"/>
      <c r="J163" s="416"/>
      <c r="K163" s="416"/>
      <c r="L163" s="416"/>
      <c r="M163" s="416"/>
      <c r="N163" s="416"/>
      <c r="O163" s="416"/>
      <c r="P163" s="416"/>
      <c r="Q163" s="416"/>
      <c r="R163" s="416"/>
      <c r="S163" s="416"/>
      <c r="T163" s="416"/>
      <c r="U163" s="416"/>
      <c r="V163" s="416"/>
      <c r="W163" s="416"/>
      <c r="X163" s="416"/>
      <c r="Y163" s="416"/>
      <c r="Z163" s="416"/>
    </row>
    <row r="164" spans="1:26" s="419" customFormat="1" x14ac:dyDescent="0.2">
      <c r="A164" s="500"/>
      <c r="I164" s="416"/>
      <c r="J164" s="416"/>
      <c r="K164" s="416"/>
      <c r="L164" s="416"/>
      <c r="M164" s="416"/>
      <c r="N164" s="416"/>
      <c r="O164" s="416"/>
      <c r="P164" s="416"/>
      <c r="Q164" s="416"/>
      <c r="R164" s="416"/>
      <c r="S164" s="416"/>
      <c r="T164" s="416"/>
      <c r="U164" s="416"/>
      <c r="V164" s="416"/>
      <c r="W164" s="416"/>
      <c r="X164" s="416"/>
      <c r="Y164" s="416"/>
      <c r="Z164" s="416"/>
    </row>
    <row r="165" spans="1:26" s="419" customFormat="1" x14ac:dyDescent="0.2">
      <c r="A165" s="500"/>
      <c r="I165" s="416"/>
      <c r="J165" s="416"/>
      <c r="K165" s="416"/>
      <c r="L165" s="416"/>
      <c r="M165" s="416"/>
      <c r="N165" s="416"/>
      <c r="O165" s="416"/>
      <c r="P165" s="416"/>
      <c r="Q165" s="416"/>
      <c r="R165" s="416"/>
      <c r="S165" s="416"/>
      <c r="T165" s="416"/>
      <c r="U165" s="416"/>
      <c r="V165" s="416"/>
      <c r="W165" s="416"/>
      <c r="X165" s="416"/>
      <c r="Y165" s="416"/>
      <c r="Z165" s="416"/>
    </row>
    <row r="166" spans="1:26" s="419" customFormat="1" x14ac:dyDescent="0.2">
      <c r="A166" s="500"/>
      <c r="I166" s="416"/>
      <c r="J166" s="416"/>
      <c r="K166" s="416"/>
      <c r="L166" s="416"/>
      <c r="M166" s="416"/>
      <c r="N166" s="416"/>
      <c r="O166" s="416"/>
      <c r="P166" s="416"/>
      <c r="Q166" s="416"/>
      <c r="R166" s="416"/>
      <c r="S166" s="416"/>
      <c r="T166" s="416"/>
      <c r="U166" s="416"/>
      <c r="V166" s="416"/>
      <c r="W166" s="416"/>
      <c r="X166" s="416"/>
      <c r="Y166" s="416"/>
      <c r="Z166" s="416"/>
    </row>
    <row r="167" spans="1:26" s="419" customFormat="1" x14ac:dyDescent="0.2">
      <c r="A167" s="500"/>
      <c r="I167" s="416"/>
      <c r="J167" s="416"/>
      <c r="K167" s="416"/>
      <c r="L167" s="416"/>
      <c r="M167" s="416"/>
      <c r="N167" s="416"/>
      <c r="O167" s="416"/>
      <c r="P167" s="416"/>
      <c r="Q167" s="416"/>
      <c r="R167" s="416"/>
      <c r="S167" s="416"/>
      <c r="T167" s="416"/>
      <c r="U167" s="416"/>
      <c r="V167" s="416"/>
      <c r="W167" s="416"/>
      <c r="X167" s="416"/>
      <c r="Y167" s="416"/>
      <c r="Z167" s="416"/>
    </row>
    <row r="168" spans="1:26" s="419" customFormat="1" x14ac:dyDescent="0.2">
      <c r="A168" s="500"/>
      <c r="I168" s="416"/>
      <c r="J168" s="416"/>
      <c r="K168" s="416"/>
      <c r="L168" s="416"/>
      <c r="M168" s="416"/>
      <c r="N168" s="416"/>
      <c r="O168" s="416"/>
      <c r="P168" s="416"/>
      <c r="Q168" s="416"/>
      <c r="R168" s="416"/>
      <c r="S168" s="416"/>
      <c r="T168" s="416"/>
      <c r="U168" s="416"/>
      <c r="V168" s="416"/>
      <c r="W168" s="416"/>
      <c r="X168" s="416"/>
      <c r="Y168" s="416"/>
      <c r="Z168" s="416"/>
    </row>
    <row r="169" spans="1:26" s="419" customFormat="1" x14ac:dyDescent="0.2">
      <c r="A169" s="500"/>
      <c r="I169" s="416"/>
      <c r="J169" s="416"/>
      <c r="K169" s="416"/>
      <c r="L169" s="416"/>
      <c r="M169" s="416"/>
      <c r="N169" s="416"/>
      <c r="O169" s="416"/>
      <c r="P169" s="416"/>
      <c r="Q169" s="416"/>
      <c r="R169" s="416"/>
      <c r="S169" s="416"/>
      <c r="T169" s="416"/>
      <c r="U169" s="416"/>
      <c r="V169" s="416"/>
      <c r="W169" s="416"/>
      <c r="X169" s="416"/>
      <c r="Y169" s="416"/>
      <c r="Z169" s="416"/>
    </row>
    <row r="170" spans="1:26" s="419" customFormat="1" x14ac:dyDescent="0.2">
      <c r="A170" s="500"/>
      <c r="I170" s="416"/>
      <c r="J170" s="416"/>
      <c r="K170" s="416"/>
      <c r="L170" s="416"/>
      <c r="M170" s="416"/>
      <c r="N170" s="416"/>
      <c r="O170" s="416"/>
      <c r="P170" s="416"/>
      <c r="Q170" s="416"/>
      <c r="R170" s="416"/>
      <c r="S170" s="416"/>
      <c r="T170" s="416"/>
      <c r="U170" s="416"/>
      <c r="V170" s="416"/>
      <c r="W170" s="416"/>
      <c r="X170" s="416"/>
      <c r="Y170" s="416"/>
      <c r="Z170" s="416"/>
    </row>
    <row r="171" spans="1:26" s="419" customFormat="1" x14ac:dyDescent="0.2">
      <c r="A171" s="500"/>
      <c r="I171" s="416"/>
      <c r="J171" s="416"/>
      <c r="K171" s="416"/>
      <c r="L171" s="416"/>
      <c r="M171" s="416"/>
      <c r="N171" s="416"/>
      <c r="O171" s="416"/>
      <c r="P171" s="416"/>
      <c r="Q171" s="416"/>
      <c r="R171" s="416"/>
      <c r="S171" s="416"/>
      <c r="T171" s="416"/>
      <c r="U171" s="416"/>
      <c r="V171" s="416"/>
      <c r="W171" s="416"/>
      <c r="X171" s="416"/>
      <c r="Y171" s="416"/>
      <c r="Z171" s="416"/>
    </row>
    <row r="172" spans="1:26" s="419" customFormat="1" x14ac:dyDescent="0.2">
      <c r="A172" s="500"/>
      <c r="I172" s="416"/>
      <c r="J172" s="416"/>
      <c r="K172" s="416"/>
      <c r="L172" s="416"/>
      <c r="M172" s="416"/>
      <c r="N172" s="416"/>
      <c r="O172" s="416"/>
      <c r="P172" s="416"/>
      <c r="Q172" s="416"/>
      <c r="R172" s="416"/>
      <c r="S172" s="416"/>
      <c r="T172" s="416"/>
      <c r="U172" s="416"/>
      <c r="V172" s="416"/>
      <c r="W172" s="416"/>
      <c r="X172" s="416"/>
      <c r="Y172" s="416"/>
      <c r="Z172" s="416"/>
    </row>
    <row r="173" spans="1:26" s="419" customFormat="1" x14ac:dyDescent="0.2">
      <c r="A173" s="500"/>
      <c r="I173" s="416"/>
      <c r="J173" s="416"/>
      <c r="K173" s="416"/>
      <c r="L173" s="416"/>
      <c r="M173" s="416"/>
      <c r="N173" s="416"/>
      <c r="O173" s="416"/>
      <c r="P173" s="416"/>
      <c r="Q173" s="416"/>
      <c r="R173" s="416"/>
      <c r="S173" s="416"/>
      <c r="T173" s="416"/>
      <c r="U173" s="416"/>
      <c r="V173" s="416"/>
      <c r="W173" s="416"/>
      <c r="X173" s="416"/>
      <c r="Y173" s="416"/>
      <c r="Z173" s="416"/>
    </row>
    <row r="174" spans="1:26" s="419" customFormat="1" x14ac:dyDescent="0.2">
      <c r="A174" s="500"/>
      <c r="I174" s="416"/>
      <c r="J174" s="416"/>
      <c r="K174" s="416"/>
      <c r="L174" s="416"/>
      <c r="M174" s="416"/>
      <c r="N174" s="416"/>
      <c r="O174" s="416"/>
      <c r="P174" s="416"/>
      <c r="Q174" s="416"/>
      <c r="R174" s="416"/>
      <c r="S174" s="416"/>
      <c r="T174" s="416"/>
      <c r="U174" s="416"/>
      <c r="V174" s="416"/>
      <c r="W174" s="416"/>
      <c r="X174" s="416"/>
      <c r="Y174" s="416"/>
      <c r="Z174" s="416"/>
    </row>
    <row r="175" spans="1:26" s="419" customFormat="1" x14ac:dyDescent="0.2">
      <c r="A175" s="500"/>
      <c r="I175" s="416"/>
      <c r="J175" s="416"/>
      <c r="K175" s="416"/>
      <c r="L175" s="416"/>
      <c r="M175" s="416"/>
      <c r="N175" s="416"/>
      <c r="O175" s="416"/>
      <c r="P175" s="416"/>
      <c r="Q175" s="416"/>
      <c r="R175" s="416"/>
      <c r="S175" s="416"/>
      <c r="T175" s="416"/>
      <c r="U175" s="416"/>
      <c r="V175" s="416"/>
      <c r="W175" s="416"/>
      <c r="X175" s="416"/>
      <c r="Y175" s="416"/>
      <c r="Z175" s="416"/>
    </row>
    <row r="176" spans="1:26" s="419" customFormat="1" x14ac:dyDescent="0.2">
      <c r="A176" s="500"/>
      <c r="I176" s="416"/>
      <c r="J176" s="416"/>
      <c r="K176" s="416"/>
      <c r="L176" s="416"/>
      <c r="M176" s="416"/>
      <c r="N176" s="416"/>
      <c r="O176" s="416"/>
      <c r="P176" s="416"/>
      <c r="Q176" s="416"/>
      <c r="R176" s="416"/>
      <c r="S176" s="416"/>
      <c r="T176" s="416"/>
      <c r="U176" s="416"/>
      <c r="V176" s="416"/>
      <c r="W176" s="416"/>
      <c r="X176" s="416"/>
      <c r="Y176" s="416"/>
      <c r="Z176" s="416"/>
    </row>
    <row r="177" spans="1:26" s="419" customFormat="1" x14ac:dyDescent="0.2">
      <c r="A177" s="500"/>
      <c r="I177" s="416"/>
      <c r="J177" s="416"/>
      <c r="K177" s="416"/>
      <c r="L177" s="416"/>
      <c r="M177" s="416"/>
      <c r="N177" s="416"/>
      <c r="O177" s="416"/>
      <c r="P177" s="416"/>
      <c r="Q177" s="416"/>
      <c r="R177" s="416"/>
      <c r="S177" s="416"/>
      <c r="T177" s="416"/>
      <c r="U177" s="416"/>
      <c r="V177" s="416"/>
      <c r="W177" s="416"/>
      <c r="X177" s="416"/>
      <c r="Y177" s="416"/>
      <c r="Z177" s="416"/>
    </row>
    <row r="178" spans="1:26" s="419" customFormat="1" x14ac:dyDescent="0.2">
      <c r="A178" s="500"/>
      <c r="I178" s="416"/>
      <c r="J178" s="416"/>
      <c r="K178" s="416"/>
      <c r="L178" s="416"/>
      <c r="M178" s="416"/>
      <c r="N178" s="416"/>
      <c r="O178" s="416"/>
      <c r="P178" s="416"/>
      <c r="Q178" s="416"/>
      <c r="R178" s="416"/>
      <c r="S178" s="416"/>
      <c r="T178" s="416"/>
      <c r="U178" s="416"/>
      <c r="V178" s="416"/>
      <c r="W178" s="416"/>
      <c r="X178" s="416"/>
      <c r="Y178" s="416"/>
      <c r="Z178" s="416"/>
    </row>
    <row r="179" spans="1:26" s="419" customFormat="1" x14ac:dyDescent="0.2">
      <c r="A179" s="500"/>
      <c r="I179" s="416"/>
      <c r="J179" s="416"/>
      <c r="K179" s="416"/>
      <c r="L179" s="416"/>
      <c r="M179" s="416"/>
      <c r="N179" s="416"/>
      <c r="O179" s="416"/>
      <c r="P179" s="416"/>
      <c r="Q179" s="416"/>
      <c r="R179" s="416"/>
      <c r="S179" s="416"/>
      <c r="T179" s="416"/>
      <c r="U179" s="416"/>
      <c r="V179" s="416"/>
      <c r="W179" s="416"/>
      <c r="X179" s="416"/>
      <c r="Y179" s="416"/>
      <c r="Z179" s="416"/>
    </row>
    <row r="180" spans="1:26" s="419" customFormat="1" x14ac:dyDescent="0.2">
      <c r="A180" s="500"/>
      <c r="I180" s="416"/>
      <c r="J180" s="416"/>
      <c r="K180" s="416"/>
      <c r="L180" s="416"/>
      <c r="M180" s="416"/>
      <c r="N180" s="416"/>
      <c r="O180" s="416"/>
      <c r="P180" s="416"/>
      <c r="Q180" s="416"/>
      <c r="R180" s="416"/>
      <c r="S180" s="416"/>
      <c r="T180" s="416"/>
      <c r="U180" s="416"/>
      <c r="V180" s="416"/>
      <c r="W180" s="416"/>
      <c r="X180" s="416"/>
      <c r="Y180" s="416"/>
      <c r="Z180" s="416"/>
    </row>
    <row r="181" spans="1:26" s="419" customFormat="1" x14ac:dyDescent="0.2">
      <c r="A181" s="500"/>
      <c r="I181" s="416"/>
      <c r="J181" s="416"/>
      <c r="K181" s="416"/>
      <c r="L181" s="416"/>
      <c r="M181" s="416"/>
      <c r="N181" s="416"/>
      <c r="O181" s="416"/>
      <c r="P181" s="416"/>
      <c r="Q181" s="416"/>
      <c r="R181" s="416"/>
      <c r="S181" s="416"/>
      <c r="T181" s="416"/>
      <c r="U181" s="416"/>
      <c r="V181" s="416"/>
      <c r="W181" s="416"/>
      <c r="X181" s="416"/>
      <c r="Y181" s="416"/>
      <c r="Z181" s="416"/>
    </row>
    <row r="182" spans="1:26" s="419" customFormat="1" x14ac:dyDescent="0.2">
      <c r="A182" s="500"/>
      <c r="I182" s="416"/>
      <c r="J182" s="416"/>
      <c r="K182" s="416"/>
      <c r="L182" s="416"/>
      <c r="M182" s="416"/>
      <c r="N182" s="416"/>
      <c r="O182" s="416"/>
      <c r="P182" s="416"/>
      <c r="Q182" s="416"/>
      <c r="R182" s="416"/>
      <c r="S182" s="416"/>
      <c r="T182" s="416"/>
      <c r="U182" s="416"/>
      <c r="V182" s="416"/>
      <c r="W182" s="416"/>
      <c r="X182" s="416"/>
      <c r="Y182" s="416"/>
      <c r="Z182" s="416"/>
    </row>
    <row r="183" spans="1:26" s="419" customFormat="1" x14ac:dyDescent="0.2">
      <c r="A183" s="500"/>
      <c r="I183" s="416"/>
      <c r="J183" s="416"/>
      <c r="K183" s="416"/>
      <c r="L183" s="416"/>
      <c r="M183" s="416"/>
      <c r="N183" s="416"/>
      <c r="O183" s="416"/>
      <c r="P183" s="416"/>
      <c r="Q183" s="416"/>
      <c r="R183" s="416"/>
      <c r="S183" s="416"/>
      <c r="T183" s="416"/>
      <c r="U183" s="416"/>
      <c r="V183" s="416"/>
      <c r="W183" s="416"/>
      <c r="X183" s="416"/>
      <c r="Y183" s="416"/>
      <c r="Z183" s="416"/>
    </row>
    <row r="184" spans="1:26" s="419" customFormat="1" x14ac:dyDescent="0.2">
      <c r="A184" s="500"/>
      <c r="I184" s="416"/>
      <c r="J184" s="416"/>
      <c r="K184" s="416"/>
      <c r="L184" s="416"/>
      <c r="M184" s="416"/>
      <c r="N184" s="416"/>
      <c r="O184" s="416"/>
      <c r="P184" s="416"/>
      <c r="Q184" s="416"/>
      <c r="R184" s="416"/>
      <c r="S184" s="416"/>
      <c r="T184" s="416"/>
      <c r="U184" s="416"/>
      <c r="V184" s="416"/>
      <c r="W184" s="416"/>
      <c r="X184" s="416"/>
      <c r="Y184" s="416"/>
      <c r="Z184" s="416"/>
    </row>
    <row r="185" spans="1:26" s="419" customFormat="1" x14ac:dyDescent="0.2">
      <c r="A185" s="500"/>
      <c r="I185" s="416"/>
      <c r="J185" s="416"/>
      <c r="K185" s="416"/>
      <c r="L185" s="416"/>
      <c r="M185" s="416"/>
      <c r="N185" s="416"/>
      <c r="O185" s="416"/>
      <c r="P185" s="416"/>
      <c r="Q185" s="416"/>
      <c r="R185" s="416"/>
      <c r="S185" s="416"/>
      <c r="T185" s="416"/>
      <c r="U185" s="416"/>
      <c r="V185" s="416"/>
      <c r="W185" s="416"/>
      <c r="X185" s="416"/>
      <c r="Y185" s="416"/>
      <c r="Z185" s="416"/>
    </row>
    <row r="186" spans="1:26" s="419" customFormat="1" x14ac:dyDescent="0.2">
      <c r="A186" s="500"/>
      <c r="I186" s="416"/>
      <c r="J186" s="416"/>
      <c r="K186" s="416"/>
      <c r="L186" s="416"/>
      <c r="M186" s="416"/>
      <c r="N186" s="416"/>
      <c r="O186" s="416"/>
      <c r="P186" s="416"/>
      <c r="Q186" s="416"/>
      <c r="R186" s="416"/>
      <c r="S186" s="416"/>
      <c r="T186" s="416"/>
      <c r="U186" s="416"/>
      <c r="V186" s="416"/>
      <c r="W186" s="416"/>
      <c r="X186" s="416"/>
      <c r="Y186" s="416"/>
      <c r="Z186" s="416"/>
    </row>
    <row r="187" spans="1:26" s="419" customFormat="1" x14ac:dyDescent="0.2">
      <c r="A187" s="500"/>
      <c r="I187" s="416"/>
      <c r="J187" s="416"/>
      <c r="K187" s="416"/>
      <c r="L187" s="416"/>
      <c r="M187" s="416"/>
      <c r="N187" s="416"/>
      <c r="O187" s="416"/>
      <c r="P187" s="416"/>
      <c r="Q187" s="416"/>
      <c r="R187" s="416"/>
      <c r="S187" s="416"/>
      <c r="T187" s="416"/>
      <c r="U187" s="416"/>
      <c r="V187" s="416"/>
      <c r="W187" s="416"/>
      <c r="X187" s="416"/>
      <c r="Y187" s="416"/>
      <c r="Z187" s="416"/>
    </row>
    <row r="188" spans="1:26" s="419" customFormat="1" x14ac:dyDescent="0.2">
      <c r="A188" s="500"/>
      <c r="I188" s="416"/>
      <c r="J188" s="416"/>
      <c r="K188" s="416"/>
      <c r="L188" s="416"/>
      <c r="M188" s="416"/>
      <c r="N188" s="416"/>
      <c r="O188" s="416"/>
      <c r="P188" s="416"/>
      <c r="Q188" s="416"/>
      <c r="R188" s="416"/>
      <c r="S188" s="416"/>
      <c r="T188" s="416"/>
      <c r="U188" s="416"/>
      <c r="V188" s="416"/>
      <c r="W188" s="416"/>
      <c r="X188" s="416"/>
      <c r="Y188" s="416"/>
      <c r="Z188" s="416"/>
    </row>
    <row r="189" spans="1:26" s="419" customFormat="1" x14ac:dyDescent="0.2">
      <c r="A189" s="500"/>
      <c r="I189" s="416"/>
      <c r="J189" s="416"/>
      <c r="K189" s="416"/>
      <c r="L189" s="416"/>
      <c r="M189" s="416"/>
      <c r="N189" s="416"/>
      <c r="O189" s="416"/>
      <c r="P189" s="416"/>
      <c r="Q189" s="416"/>
      <c r="R189" s="416"/>
      <c r="S189" s="416"/>
      <c r="T189" s="416"/>
      <c r="U189" s="416"/>
      <c r="V189" s="416"/>
      <c r="W189" s="416"/>
      <c r="X189" s="416"/>
      <c r="Y189" s="416"/>
      <c r="Z189" s="416"/>
    </row>
    <row r="190" spans="1:26" s="419" customFormat="1" x14ac:dyDescent="0.2">
      <c r="A190" s="500"/>
      <c r="I190" s="416"/>
      <c r="J190" s="416"/>
      <c r="K190" s="416"/>
      <c r="L190" s="416"/>
      <c r="M190" s="416"/>
      <c r="N190" s="416"/>
      <c r="O190" s="416"/>
      <c r="P190" s="416"/>
      <c r="Q190" s="416"/>
      <c r="R190" s="416"/>
      <c r="S190" s="416"/>
      <c r="T190" s="416"/>
      <c r="U190" s="416"/>
      <c r="V190" s="416"/>
      <c r="W190" s="416"/>
      <c r="X190" s="416"/>
      <c r="Y190" s="416"/>
      <c r="Z190" s="416"/>
    </row>
    <row r="191" spans="1:26" s="419" customFormat="1" x14ac:dyDescent="0.2">
      <c r="A191" s="500"/>
      <c r="I191" s="416"/>
      <c r="J191" s="416"/>
      <c r="K191" s="416"/>
      <c r="L191" s="416"/>
      <c r="M191" s="416"/>
      <c r="N191" s="416"/>
      <c r="O191" s="416"/>
      <c r="P191" s="416"/>
      <c r="Q191" s="416"/>
      <c r="R191" s="416"/>
      <c r="S191" s="416"/>
      <c r="T191" s="416"/>
      <c r="U191" s="416"/>
      <c r="V191" s="416"/>
      <c r="W191" s="416"/>
      <c r="X191" s="416"/>
      <c r="Y191" s="416"/>
      <c r="Z191" s="416"/>
    </row>
    <row r="192" spans="1:26" s="419" customFormat="1" x14ac:dyDescent="0.2">
      <c r="A192" s="500"/>
      <c r="I192" s="416"/>
      <c r="J192" s="416"/>
      <c r="K192" s="416"/>
      <c r="L192" s="416"/>
      <c r="M192" s="416"/>
      <c r="N192" s="416"/>
      <c r="O192" s="416"/>
      <c r="P192" s="416"/>
      <c r="Q192" s="416"/>
      <c r="R192" s="416"/>
      <c r="S192" s="416"/>
      <c r="T192" s="416"/>
      <c r="U192" s="416"/>
      <c r="V192" s="416"/>
      <c r="W192" s="416"/>
      <c r="X192" s="416"/>
      <c r="Y192" s="416"/>
      <c r="Z192" s="416"/>
    </row>
    <row r="193" spans="1:26" s="419" customFormat="1" x14ac:dyDescent="0.2">
      <c r="A193" s="500"/>
      <c r="I193" s="416"/>
      <c r="J193" s="416"/>
      <c r="K193" s="416"/>
      <c r="L193" s="416"/>
      <c r="M193" s="416"/>
      <c r="N193" s="416"/>
      <c r="O193" s="416"/>
      <c r="P193" s="416"/>
      <c r="Q193" s="416"/>
      <c r="R193" s="416"/>
      <c r="S193" s="416"/>
      <c r="T193" s="416"/>
      <c r="U193" s="416"/>
      <c r="V193" s="416"/>
      <c r="W193" s="416"/>
      <c r="X193" s="416"/>
      <c r="Y193" s="416"/>
      <c r="Z193" s="416"/>
    </row>
    <row r="194" spans="1:26" s="419" customFormat="1" x14ac:dyDescent="0.2">
      <c r="A194" s="500"/>
      <c r="I194" s="416"/>
      <c r="J194" s="416"/>
      <c r="K194" s="416"/>
      <c r="L194" s="416"/>
      <c r="M194" s="416"/>
      <c r="N194" s="416"/>
      <c r="O194" s="416"/>
      <c r="P194" s="416"/>
      <c r="Q194" s="416"/>
      <c r="R194" s="416"/>
      <c r="S194" s="416"/>
      <c r="T194" s="416"/>
      <c r="U194" s="416"/>
      <c r="V194" s="416"/>
      <c r="W194" s="416"/>
      <c r="X194" s="416"/>
      <c r="Y194" s="416"/>
      <c r="Z194" s="416"/>
    </row>
    <row r="195" spans="1:26" s="419" customFormat="1" x14ac:dyDescent="0.2">
      <c r="A195" s="500"/>
      <c r="I195" s="416"/>
      <c r="J195" s="416"/>
      <c r="K195" s="416"/>
      <c r="L195" s="416"/>
      <c r="M195" s="416"/>
      <c r="N195" s="416"/>
      <c r="O195" s="416"/>
      <c r="P195" s="416"/>
      <c r="Q195" s="416"/>
      <c r="R195" s="416"/>
      <c r="S195" s="416"/>
      <c r="T195" s="416"/>
      <c r="U195" s="416"/>
      <c r="V195" s="416"/>
      <c r="W195" s="416"/>
      <c r="X195" s="416"/>
      <c r="Y195" s="416"/>
      <c r="Z195" s="416"/>
    </row>
    <row r="196" spans="1:26" s="419" customFormat="1" x14ac:dyDescent="0.2">
      <c r="A196" s="500"/>
      <c r="I196" s="416"/>
      <c r="J196" s="416"/>
      <c r="K196" s="416"/>
      <c r="L196" s="416"/>
      <c r="M196" s="416"/>
      <c r="N196" s="416"/>
      <c r="O196" s="416"/>
      <c r="P196" s="416"/>
      <c r="Q196" s="416"/>
      <c r="R196" s="416"/>
      <c r="S196" s="416"/>
      <c r="T196" s="416"/>
      <c r="U196" s="416"/>
      <c r="V196" s="416"/>
      <c r="W196" s="416"/>
      <c r="X196" s="416"/>
      <c r="Y196" s="416"/>
      <c r="Z196" s="416"/>
    </row>
    <row r="197" spans="1:26" s="419" customFormat="1" x14ac:dyDescent="0.2">
      <c r="A197" s="500"/>
      <c r="I197" s="416"/>
      <c r="J197" s="416"/>
      <c r="K197" s="416"/>
      <c r="L197" s="416"/>
      <c r="M197" s="416"/>
      <c r="N197" s="416"/>
      <c r="O197" s="416"/>
      <c r="P197" s="416"/>
      <c r="Q197" s="416"/>
      <c r="R197" s="416"/>
      <c r="S197" s="416"/>
      <c r="T197" s="416"/>
      <c r="U197" s="416"/>
      <c r="V197" s="416"/>
      <c r="W197" s="416"/>
      <c r="X197" s="416"/>
      <c r="Y197" s="416"/>
      <c r="Z197" s="416"/>
    </row>
    <row r="198" spans="1:26" s="419" customFormat="1" x14ac:dyDescent="0.2">
      <c r="A198" s="500"/>
      <c r="I198" s="416"/>
      <c r="J198" s="416"/>
      <c r="K198" s="416"/>
      <c r="L198" s="416"/>
      <c r="M198" s="416"/>
      <c r="N198" s="416"/>
      <c r="O198" s="416"/>
      <c r="P198" s="416"/>
      <c r="Q198" s="416"/>
      <c r="R198" s="416"/>
      <c r="S198" s="416"/>
      <c r="T198" s="416"/>
      <c r="U198" s="416"/>
      <c r="V198" s="416"/>
      <c r="W198" s="416"/>
      <c r="X198" s="416"/>
      <c r="Y198" s="416"/>
      <c r="Z198" s="416"/>
    </row>
    <row r="199" spans="1:26" s="419" customFormat="1" x14ac:dyDescent="0.2">
      <c r="A199" s="500"/>
      <c r="I199" s="416"/>
      <c r="J199" s="416"/>
      <c r="K199" s="416"/>
      <c r="L199" s="416"/>
      <c r="M199" s="416"/>
      <c r="N199" s="416"/>
      <c r="O199" s="416"/>
      <c r="P199" s="416"/>
      <c r="Q199" s="416"/>
      <c r="R199" s="416"/>
      <c r="S199" s="416"/>
      <c r="T199" s="416"/>
      <c r="U199" s="416"/>
      <c r="V199" s="416"/>
      <c r="W199" s="416"/>
      <c r="X199" s="416"/>
      <c r="Y199" s="416"/>
      <c r="Z199" s="416"/>
    </row>
    <row r="200" spans="1:26" s="419" customFormat="1" x14ac:dyDescent="0.2">
      <c r="A200" s="500"/>
      <c r="I200" s="416"/>
      <c r="J200" s="416"/>
      <c r="K200" s="416"/>
      <c r="L200" s="416"/>
      <c r="M200" s="416"/>
      <c r="N200" s="416"/>
      <c r="O200" s="416"/>
      <c r="P200" s="416"/>
      <c r="Q200" s="416"/>
      <c r="R200" s="416"/>
      <c r="S200" s="416"/>
      <c r="T200" s="416"/>
      <c r="U200" s="416"/>
      <c r="V200" s="416"/>
      <c r="W200" s="416"/>
      <c r="X200" s="416"/>
      <c r="Y200" s="416"/>
      <c r="Z200" s="416"/>
    </row>
    <row r="201" spans="1:26" s="419" customFormat="1" x14ac:dyDescent="0.2">
      <c r="A201" s="500"/>
      <c r="I201" s="416"/>
      <c r="J201" s="416"/>
      <c r="K201" s="416"/>
      <c r="L201" s="416"/>
      <c r="M201" s="416"/>
      <c r="N201" s="416"/>
      <c r="O201" s="416"/>
      <c r="P201" s="416"/>
      <c r="Q201" s="416"/>
      <c r="R201" s="416"/>
      <c r="S201" s="416"/>
      <c r="T201" s="416"/>
      <c r="U201" s="416"/>
      <c r="V201" s="416"/>
      <c r="W201" s="416"/>
      <c r="X201" s="416"/>
      <c r="Y201" s="416"/>
      <c r="Z201" s="416"/>
    </row>
    <row r="202" spans="1:26" s="419" customFormat="1" x14ac:dyDescent="0.2">
      <c r="A202" s="500"/>
      <c r="I202" s="416"/>
      <c r="J202" s="416"/>
      <c r="K202" s="416"/>
      <c r="L202" s="416"/>
      <c r="M202" s="416"/>
      <c r="N202" s="416"/>
      <c r="O202" s="416"/>
      <c r="P202" s="416"/>
      <c r="Q202" s="416"/>
      <c r="R202" s="416"/>
      <c r="S202" s="416"/>
      <c r="T202" s="416"/>
      <c r="U202" s="416"/>
      <c r="V202" s="416"/>
      <c r="W202" s="416"/>
      <c r="X202" s="416"/>
      <c r="Y202" s="416"/>
      <c r="Z202" s="416"/>
    </row>
    <row r="203" spans="1:26" s="419" customFormat="1" x14ac:dyDescent="0.2">
      <c r="A203" s="500"/>
      <c r="I203" s="416"/>
      <c r="J203" s="416"/>
      <c r="K203" s="416"/>
      <c r="L203" s="416"/>
      <c r="M203" s="416"/>
      <c r="N203" s="416"/>
      <c r="O203" s="416"/>
      <c r="P203" s="416"/>
      <c r="Q203" s="416"/>
      <c r="R203" s="416"/>
      <c r="S203" s="416"/>
      <c r="T203" s="416"/>
      <c r="U203" s="416"/>
      <c r="V203" s="416"/>
      <c r="W203" s="416"/>
      <c r="X203" s="416"/>
      <c r="Y203" s="416"/>
      <c r="Z203" s="416"/>
    </row>
    <row r="204" spans="1:26" s="419" customFormat="1" x14ac:dyDescent="0.2">
      <c r="A204" s="500"/>
      <c r="I204" s="416"/>
      <c r="J204" s="416"/>
      <c r="K204" s="416"/>
      <c r="L204" s="416"/>
      <c r="M204" s="416"/>
      <c r="N204" s="416"/>
      <c r="O204" s="416"/>
      <c r="P204" s="416"/>
      <c r="Q204" s="416"/>
      <c r="R204" s="416"/>
      <c r="S204" s="416"/>
      <c r="T204" s="416"/>
      <c r="U204" s="416"/>
      <c r="V204" s="416"/>
      <c r="W204" s="416"/>
      <c r="X204" s="416"/>
      <c r="Y204" s="416"/>
      <c r="Z204" s="416"/>
    </row>
    <row r="205" spans="1:26" s="419" customFormat="1" x14ac:dyDescent="0.2">
      <c r="A205" s="500"/>
      <c r="I205" s="416"/>
      <c r="J205" s="416"/>
      <c r="K205" s="416"/>
      <c r="L205" s="416"/>
      <c r="M205" s="416"/>
      <c r="N205" s="416"/>
      <c r="O205" s="416"/>
      <c r="P205" s="416"/>
      <c r="Q205" s="416"/>
      <c r="R205" s="416"/>
      <c r="S205" s="416"/>
      <c r="T205" s="416"/>
      <c r="U205" s="416"/>
      <c r="V205" s="416"/>
      <c r="W205" s="416"/>
      <c r="X205" s="416"/>
      <c r="Y205" s="416"/>
      <c r="Z205" s="416"/>
    </row>
    <row r="206" spans="1:26" s="419" customFormat="1" x14ac:dyDescent="0.2">
      <c r="A206" s="500"/>
      <c r="I206" s="416"/>
      <c r="J206" s="416"/>
      <c r="K206" s="416"/>
      <c r="L206" s="416"/>
      <c r="M206" s="416"/>
      <c r="N206" s="416"/>
      <c r="O206" s="416"/>
      <c r="P206" s="416"/>
      <c r="Q206" s="416"/>
      <c r="R206" s="416"/>
      <c r="S206" s="416"/>
      <c r="T206" s="416"/>
      <c r="U206" s="416"/>
      <c r="V206" s="416"/>
      <c r="W206" s="416"/>
      <c r="X206" s="416"/>
      <c r="Y206" s="416"/>
      <c r="Z206" s="416"/>
    </row>
    <row r="207" spans="1:26" s="419" customFormat="1" x14ac:dyDescent="0.2">
      <c r="A207" s="500"/>
      <c r="I207" s="416"/>
      <c r="J207" s="416"/>
      <c r="K207" s="416"/>
      <c r="L207" s="416"/>
      <c r="M207" s="416"/>
      <c r="N207" s="416"/>
      <c r="O207" s="416"/>
      <c r="P207" s="416"/>
      <c r="Q207" s="416"/>
      <c r="R207" s="416"/>
      <c r="S207" s="416"/>
      <c r="T207" s="416"/>
      <c r="U207" s="416"/>
      <c r="V207" s="416"/>
      <c r="W207" s="416"/>
      <c r="X207" s="416"/>
      <c r="Y207" s="416"/>
      <c r="Z207" s="416"/>
    </row>
    <row r="208" spans="1:26" s="419" customFormat="1" x14ac:dyDescent="0.2">
      <c r="A208" s="500"/>
      <c r="I208" s="416"/>
      <c r="J208" s="416"/>
      <c r="K208" s="416"/>
      <c r="L208" s="416"/>
      <c r="M208" s="416"/>
      <c r="N208" s="416"/>
      <c r="O208" s="416"/>
      <c r="P208" s="416"/>
      <c r="Q208" s="416"/>
      <c r="R208" s="416"/>
      <c r="S208" s="416"/>
      <c r="T208" s="416"/>
      <c r="U208" s="416"/>
      <c r="V208" s="416"/>
      <c r="W208" s="416"/>
      <c r="X208" s="416"/>
      <c r="Y208" s="416"/>
      <c r="Z208" s="416"/>
    </row>
    <row r="209" spans="1:26" s="419" customFormat="1" x14ac:dyDescent="0.2">
      <c r="A209" s="500"/>
      <c r="I209" s="416"/>
      <c r="J209" s="416"/>
      <c r="K209" s="416"/>
      <c r="L209" s="416"/>
      <c r="M209" s="416"/>
      <c r="N209" s="416"/>
      <c r="O209" s="416"/>
      <c r="P209" s="416"/>
      <c r="Q209" s="416"/>
      <c r="R209" s="416"/>
      <c r="S209" s="416"/>
      <c r="T209" s="416"/>
      <c r="U209" s="416"/>
      <c r="V209" s="416"/>
      <c r="W209" s="416"/>
      <c r="X209" s="416"/>
      <c r="Y209" s="416"/>
      <c r="Z209" s="416"/>
    </row>
    <row r="210" spans="1:26" s="419" customFormat="1" x14ac:dyDescent="0.2">
      <c r="A210" s="500"/>
      <c r="I210" s="416"/>
      <c r="J210" s="416"/>
      <c r="K210" s="416"/>
      <c r="L210" s="416"/>
      <c r="M210" s="416"/>
      <c r="N210" s="416"/>
      <c r="O210" s="416"/>
      <c r="P210" s="416"/>
      <c r="Q210" s="416"/>
      <c r="R210" s="416"/>
      <c r="S210" s="416"/>
      <c r="T210" s="416"/>
      <c r="U210" s="416"/>
      <c r="V210" s="416"/>
      <c r="W210" s="416"/>
      <c r="X210" s="416"/>
      <c r="Y210" s="416"/>
      <c r="Z210" s="416"/>
    </row>
    <row r="211" spans="1:26" s="419" customFormat="1" x14ac:dyDescent="0.2">
      <c r="A211" s="500"/>
      <c r="I211" s="416"/>
      <c r="J211" s="416"/>
      <c r="K211" s="416"/>
      <c r="L211" s="416"/>
      <c r="M211" s="416"/>
      <c r="N211" s="416"/>
      <c r="O211" s="416"/>
      <c r="P211" s="416"/>
      <c r="Q211" s="416"/>
      <c r="R211" s="416"/>
      <c r="S211" s="416"/>
      <c r="T211" s="416"/>
      <c r="U211" s="416"/>
      <c r="V211" s="416"/>
      <c r="W211" s="416"/>
      <c r="X211" s="416"/>
      <c r="Y211" s="416"/>
      <c r="Z211" s="416"/>
    </row>
    <row r="212" spans="1:26" s="419" customFormat="1" x14ac:dyDescent="0.2">
      <c r="A212" s="500"/>
      <c r="I212" s="416"/>
      <c r="J212" s="416"/>
      <c r="K212" s="416"/>
      <c r="L212" s="416"/>
      <c r="M212" s="416"/>
      <c r="N212" s="416"/>
      <c r="O212" s="416"/>
      <c r="P212" s="416"/>
      <c r="Q212" s="416"/>
      <c r="R212" s="416"/>
      <c r="S212" s="416"/>
      <c r="T212" s="416"/>
      <c r="U212" s="416"/>
      <c r="V212" s="416"/>
      <c r="W212" s="416"/>
      <c r="X212" s="416"/>
      <c r="Y212" s="416"/>
      <c r="Z212" s="416"/>
    </row>
    <row r="213" spans="1:26" s="419" customFormat="1" x14ac:dyDescent="0.2">
      <c r="A213" s="500"/>
      <c r="I213" s="416"/>
      <c r="J213" s="416"/>
      <c r="K213" s="416"/>
      <c r="L213" s="416"/>
      <c r="M213" s="416"/>
      <c r="N213" s="416"/>
      <c r="O213" s="416"/>
      <c r="P213" s="416"/>
      <c r="Q213" s="416"/>
      <c r="R213" s="416"/>
      <c r="S213" s="416"/>
      <c r="T213" s="416"/>
      <c r="U213" s="416"/>
      <c r="V213" s="416"/>
      <c r="W213" s="416"/>
      <c r="X213" s="416"/>
      <c r="Y213" s="416"/>
      <c r="Z213" s="416"/>
    </row>
    <row r="214" spans="1:26" s="419" customFormat="1" x14ac:dyDescent="0.2">
      <c r="A214" s="500"/>
      <c r="I214" s="416"/>
      <c r="J214" s="416"/>
      <c r="K214" s="416"/>
      <c r="L214" s="416"/>
      <c r="M214" s="416"/>
      <c r="N214" s="416"/>
      <c r="O214" s="416"/>
      <c r="P214" s="416"/>
      <c r="Q214" s="416"/>
      <c r="R214" s="416"/>
      <c r="S214" s="416"/>
      <c r="T214" s="416"/>
      <c r="U214" s="416"/>
      <c r="V214" s="416"/>
      <c r="W214" s="416"/>
      <c r="X214" s="416"/>
      <c r="Y214" s="416"/>
      <c r="Z214" s="416"/>
    </row>
    <row r="215" spans="1:26" s="419" customFormat="1" x14ac:dyDescent="0.2">
      <c r="A215" s="500"/>
      <c r="I215" s="416"/>
      <c r="J215" s="416"/>
      <c r="K215" s="416"/>
      <c r="L215" s="416"/>
      <c r="M215" s="416"/>
      <c r="N215" s="416"/>
      <c r="O215" s="416"/>
      <c r="P215" s="416"/>
      <c r="Q215" s="416"/>
      <c r="R215" s="416"/>
      <c r="S215" s="416"/>
      <c r="T215" s="416"/>
      <c r="U215" s="416"/>
      <c r="V215" s="416"/>
      <c r="W215" s="416"/>
      <c r="X215" s="416"/>
      <c r="Y215" s="416"/>
      <c r="Z215" s="416"/>
    </row>
    <row r="216" spans="1:26" s="419" customFormat="1" x14ac:dyDescent="0.2">
      <c r="A216" s="500"/>
      <c r="I216" s="416"/>
      <c r="J216" s="416"/>
      <c r="K216" s="416"/>
      <c r="L216" s="416"/>
      <c r="M216" s="416"/>
      <c r="N216" s="416"/>
      <c r="O216" s="416"/>
      <c r="P216" s="416"/>
      <c r="Q216" s="416"/>
      <c r="R216" s="416"/>
      <c r="S216" s="416"/>
      <c r="T216" s="416"/>
      <c r="U216" s="416"/>
      <c r="V216" s="416"/>
      <c r="W216" s="416"/>
      <c r="X216" s="416"/>
      <c r="Y216" s="416"/>
      <c r="Z216" s="416"/>
    </row>
    <row r="217" spans="1:26" s="419" customFormat="1" x14ac:dyDescent="0.2">
      <c r="A217" s="500"/>
      <c r="I217" s="416"/>
      <c r="J217" s="416"/>
      <c r="K217" s="416"/>
      <c r="L217" s="416"/>
      <c r="M217" s="416"/>
      <c r="N217" s="416"/>
      <c r="O217" s="416"/>
      <c r="P217" s="416"/>
      <c r="Q217" s="416"/>
      <c r="R217" s="416"/>
      <c r="S217" s="416"/>
      <c r="T217" s="416"/>
      <c r="U217" s="416"/>
      <c r="V217" s="416"/>
      <c r="W217" s="416"/>
      <c r="X217" s="416"/>
      <c r="Y217" s="416"/>
      <c r="Z217" s="416"/>
    </row>
    <row r="218" spans="1:26" s="419" customFormat="1" x14ac:dyDescent="0.2">
      <c r="A218" s="500"/>
      <c r="I218" s="416"/>
      <c r="J218" s="416"/>
      <c r="K218" s="416"/>
      <c r="L218" s="416"/>
      <c r="M218" s="416"/>
      <c r="N218" s="416"/>
      <c r="O218" s="416"/>
      <c r="P218" s="416"/>
      <c r="Q218" s="416"/>
      <c r="R218" s="416"/>
      <c r="S218" s="416"/>
      <c r="T218" s="416"/>
      <c r="U218" s="416"/>
      <c r="V218" s="416"/>
      <c r="W218" s="416"/>
      <c r="X218" s="416"/>
      <c r="Y218" s="416"/>
      <c r="Z218" s="416"/>
    </row>
    <row r="219" spans="1:26" s="419" customFormat="1" x14ac:dyDescent="0.2">
      <c r="A219" s="500"/>
      <c r="I219" s="416"/>
      <c r="J219" s="416"/>
      <c r="K219" s="416"/>
      <c r="L219" s="416"/>
      <c r="M219" s="416"/>
      <c r="N219" s="416"/>
      <c r="O219" s="416"/>
      <c r="P219" s="416"/>
      <c r="Q219" s="416"/>
      <c r="R219" s="416"/>
      <c r="S219" s="416"/>
      <c r="T219" s="416"/>
      <c r="U219" s="416"/>
      <c r="V219" s="416"/>
      <c r="W219" s="416"/>
      <c r="X219" s="416"/>
      <c r="Y219" s="416"/>
      <c r="Z219" s="416"/>
    </row>
    <row r="220" spans="1:26" s="419" customFormat="1" x14ac:dyDescent="0.2">
      <c r="A220" s="500"/>
      <c r="I220" s="416"/>
      <c r="J220" s="416"/>
      <c r="K220" s="416"/>
      <c r="L220" s="416"/>
      <c r="M220" s="416"/>
      <c r="N220" s="416"/>
      <c r="O220" s="416"/>
      <c r="P220" s="416"/>
      <c r="Q220" s="416"/>
      <c r="R220" s="416"/>
      <c r="S220" s="416"/>
      <c r="T220" s="416"/>
      <c r="U220" s="416"/>
      <c r="V220" s="416"/>
      <c r="W220" s="416"/>
      <c r="X220" s="416"/>
      <c r="Y220" s="416"/>
      <c r="Z220" s="416"/>
    </row>
    <row r="221" spans="1:26" s="419" customFormat="1" x14ac:dyDescent="0.2">
      <c r="A221" s="500"/>
      <c r="I221" s="416"/>
      <c r="J221" s="416"/>
      <c r="K221" s="416"/>
      <c r="L221" s="416"/>
      <c r="M221" s="416"/>
      <c r="N221" s="416"/>
      <c r="O221" s="416"/>
      <c r="P221" s="416"/>
      <c r="Q221" s="416"/>
      <c r="R221" s="416"/>
      <c r="S221" s="416"/>
      <c r="T221" s="416"/>
      <c r="U221" s="416"/>
      <c r="V221" s="416"/>
      <c r="W221" s="416"/>
      <c r="X221" s="416"/>
      <c r="Y221" s="416"/>
      <c r="Z221" s="416"/>
    </row>
    <row r="222" spans="1:26" s="419" customFormat="1" x14ac:dyDescent="0.2">
      <c r="A222" s="500"/>
      <c r="I222" s="416"/>
      <c r="J222" s="416"/>
      <c r="K222" s="416"/>
      <c r="L222" s="416"/>
      <c r="M222" s="416"/>
      <c r="N222" s="416"/>
      <c r="O222" s="416"/>
      <c r="P222" s="416"/>
      <c r="Q222" s="416"/>
      <c r="R222" s="416"/>
      <c r="S222" s="416"/>
      <c r="T222" s="416"/>
      <c r="U222" s="416"/>
      <c r="V222" s="416"/>
      <c r="W222" s="416"/>
      <c r="X222" s="416"/>
      <c r="Y222" s="416"/>
      <c r="Z222" s="416"/>
    </row>
    <row r="223" spans="1:26" s="419" customFormat="1" x14ac:dyDescent="0.2">
      <c r="A223" s="500"/>
      <c r="I223" s="416"/>
      <c r="J223" s="416"/>
      <c r="K223" s="416"/>
      <c r="L223" s="416"/>
      <c r="M223" s="416"/>
      <c r="N223" s="416"/>
      <c r="O223" s="416"/>
      <c r="P223" s="416"/>
      <c r="Q223" s="416"/>
      <c r="R223" s="416"/>
      <c r="S223" s="416"/>
      <c r="T223" s="416"/>
      <c r="U223" s="416"/>
      <c r="V223" s="416"/>
      <c r="W223" s="416"/>
      <c r="X223" s="416"/>
      <c r="Y223" s="416"/>
      <c r="Z223" s="416"/>
    </row>
    <row r="224" spans="1:26" s="419" customFormat="1" x14ac:dyDescent="0.2">
      <c r="A224" s="500"/>
      <c r="I224" s="416"/>
      <c r="J224" s="416"/>
      <c r="K224" s="416"/>
      <c r="L224" s="416"/>
      <c r="M224" s="416"/>
      <c r="N224" s="416"/>
      <c r="O224" s="416"/>
      <c r="P224" s="416"/>
      <c r="Q224" s="416"/>
      <c r="R224" s="416"/>
      <c r="S224" s="416"/>
      <c r="T224" s="416"/>
      <c r="U224" s="416"/>
      <c r="V224" s="416"/>
      <c r="W224" s="416"/>
      <c r="X224" s="416"/>
      <c r="Y224" s="416"/>
      <c r="Z224" s="416"/>
    </row>
    <row r="225" spans="1:26" s="419" customFormat="1" x14ac:dyDescent="0.2">
      <c r="A225" s="500"/>
      <c r="I225" s="416"/>
      <c r="J225" s="416"/>
      <c r="K225" s="416"/>
      <c r="L225" s="416"/>
      <c r="M225" s="416"/>
      <c r="N225" s="416"/>
      <c r="O225" s="416"/>
      <c r="P225" s="416"/>
      <c r="Q225" s="416"/>
      <c r="R225" s="416"/>
      <c r="S225" s="416"/>
      <c r="T225" s="416"/>
      <c r="U225" s="416"/>
      <c r="V225" s="416"/>
      <c r="W225" s="416"/>
      <c r="X225" s="416"/>
      <c r="Y225" s="416"/>
      <c r="Z225" s="416"/>
    </row>
    <row r="226" spans="1:26" s="419" customFormat="1" x14ac:dyDescent="0.2">
      <c r="A226" s="500"/>
      <c r="I226" s="416"/>
      <c r="J226" s="416"/>
      <c r="K226" s="416"/>
      <c r="L226" s="416"/>
      <c r="M226" s="416"/>
      <c r="N226" s="416"/>
      <c r="O226" s="416"/>
      <c r="P226" s="416"/>
      <c r="Q226" s="416"/>
      <c r="R226" s="416"/>
      <c r="S226" s="416"/>
      <c r="T226" s="416"/>
      <c r="U226" s="416"/>
      <c r="V226" s="416"/>
      <c r="W226" s="416"/>
      <c r="X226" s="416"/>
      <c r="Y226" s="416"/>
      <c r="Z226" s="416"/>
    </row>
    <row r="227" spans="1:26" s="419" customFormat="1" x14ac:dyDescent="0.2">
      <c r="A227" s="500"/>
      <c r="I227" s="416"/>
      <c r="J227" s="416"/>
      <c r="K227" s="416"/>
      <c r="L227" s="416"/>
      <c r="M227" s="416"/>
      <c r="N227" s="416"/>
      <c r="O227" s="416"/>
      <c r="P227" s="416"/>
      <c r="Q227" s="416"/>
      <c r="R227" s="416"/>
      <c r="S227" s="416"/>
      <c r="T227" s="416"/>
      <c r="U227" s="416"/>
      <c r="V227" s="416"/>
      <c r="W227" s="416"/>
      <c r="X227" s="416"/>
      <c r="Y227" s="416"/>
      <c r="Z227" s="416"/>
    </row>
    <row r="228" spans="1:26" s="419" customFormat="1" x14ac:dyDescent="0.2">
      <c r="A228" s="500"/>
      <c r="I228" s="416"/>
      <c r="J228" s="416"/>
      <c r="K228" s="416"/>
      <c r="L228" s="416"/>
      <c r="M228" s="416"/>
      <c r="N228" s="416"/>
      <c r="O228" s="416"/>
      <c r="P228" s="416"/>
      <c r="Q228" s="416"/>
      <c r="R228" s="416"/>
      <c r="S228" s="416"/>
      <c r="T228" s="416"/>
      <c r="U228" s="416"/>
      <c r="V228" s="416"/>
      <c r="W228" s="416"/>
      <c r="X228" s="416"/>
      <c r="Y228" s="416"/>
      <c r="Z228" s="416"/>
    </row>
    <row r="229" spans="1:26" s="419" customFormat="1" x14ac:dyDescent="0.2">
      <c r="A229" s="500"/>
      <c r="I229" s="416"/>
      <c r="J229" s="416"/>
      <c r="K229" s="416"/>
      <c r="L229" s="416"/>
      <c r="M229" s="416"/>
      <c r="N229" s="416"/>
      <c r="O229" s="416"/>
      <c r="P229" s="416"/>
      <c r="Q229" s="416"/>
      <c r="R229" s="416"/>
      <c r="S229" s="416"/>
      <c r="T229" s="416"/>
      <c r="U229" s="416"/>
      <c r="V229" s="416"/>
      <c r="W229" s="416"/>
      <c r="X229" s="416"/>
      <c r="Y229" s="416"/>
      <c r="Z229" s="416"/>
    </row>
    <row r="230" spans="1:26" s="419" customFormat="1" x14ac:dyDescent="0.2">
      <c r="A230" s="500"/>
      <c r="I230" s="416"/>
      <c r="J230" s="416"/>
      <c r="K230" s="416"/>
      <c r="L230" s="416"/>
      <c r="M230" s="416"/>
      <c r="N230" s="416"/>
      <c r="O230" s="416"/>
      <c r="P230" s="416"/>
      <c r="Q230" s="416"/>
      <c r="R230" s="416"/>
      <c r="S230" s="416"/>
      <c r="T230" s="416"/>
      <c r="U230" s="416"/>
      <c r="V230" s="416"/>
      <c r="W230" s="416"/>
      <c r="X230" s="416"/>
      <c r="Y230" s="416"/>
      <c r="Z230" s="416"/>
    </row>
    <row r="231" spans="1:26" s="419" customFormat="1" x14ac:dyDescent="0.2">
      <c r="A231" s="500"/>
      <c r="I231" s="416"/>
      <c r="J231" s="416"/>
      <c r="K231" s="416"/>
      <c r="L231" s="416"/>
      <c r="M231" s="416"/>
      <c r="N231" s="416"/>
      <c r="O231" s="416"/>
      <c r="P231" s="416"/>
      <c r="Q231" s="416"/>
      <c r="R231" s="416"/>
      <c r="S231" s="416"/>
      <c r="T231" s="416"/>
      <c r="U231" s="416"/>
      <c r="V231" s="416"/>
      <c r="W231" s="416"/>
      <c r="X231" s="416"/>
      <c r="Y231" s="416"/>
      <c r="Z231" s="416"/>
    </row>
    <row r="232" spans="1:26" s="419" customFormat="1" x14ac:dyDescent="0.2">
      <c r="A232" s="500"/>
      <c r="I232" s="416"/>
      <c r="J232" s="416"/>
      <c r="K232" s="416"/>
      <c r="L232" s="416"/>
      <c r="M232" s="416"/>
      <c r="N232" s="416"/>
      <c r="O232" s="416"/>
      <c r="P232" s="416"/>
      <c r="Q232" s="416"/>
      <c r="R232" s="416"/>
      <c r="S232" s="416"/>
      <c r="T232" s="416"/>
      <c r="U232" s="416"/>
      <c r="V232" s="416"/>
      <c r="W232" s="416"/>
      <c r="X232" s="416"/>
      <c r="Y232" s="416"/>
      <c r="Z232" s="416"/>
    </row>
    <row r="233" spans="1:26" s="419" customFormat="1" x14ac:dyDescent="0.2">
      <c r="A233" s="500"/>
      <c r="I233" s="416"/>
      <c r="J233" s="416"/>
      <c r="K233" s="416"/>
      <c r="L233" s="416"/>
      <c r="M233" s="416"/>
      <c r="N233" s="416"/>
      <c r="O233" s="416"/>
      <c r="P233" s="416"/>
      <c r="Q233" s="416"/>
      <c r="R233" s="416"/>
      <c r="S233" s="416"/>
      <c r="T233" s="416"/>
      <c r="U233" s="416"/>
      <c r="V233" s="416"/>
      <c r="W233" s="416"/>
      <c r="X233" s="416"/>
      <c r="Y233" s="416"/>
      <c r="Z233" s="416"/>
    </row>
    <row r="234" spans="1:26" s="419" customFormat="1" x14ac:dyDescent="0.2">
      <c r="A234" s="500"/>
      <c r="I234" s="416"/>
      <c r="J234" s="416"/>
      <c r="K234" s="416"/>
      <c r="L234" s="416"/>
      <c r="M234" s="416"/>
      <c r="N234" s="416"/>
      <c r="O234" s="416"/>
      <c r="P234" s="416"/>
      <c r="Q234" s="416"/>
      <c r="R234" s="416"/>
      <c r="S234" s="416"/>
      <c r="T234" s="416"/>
      <c r="U234" s="416"/>
      <c r="V234" s="416"/>
      <c r="W234" s="416"/>
      <c r="X234" s="416"/>
      <c r="Y234" s="416"/>
      <c r="Z234" s="416"/>
    </row>
    <row r="235" spans="1:26" s="419" customFormat="1" x14ac:dyDescent="0.2">
      <c r="A235" s="500"/>
      <c r="I235" s="416"/>
      <c r="J235" s="416"/>
      <c r="K235" s="416"/>
      <c r="L235" s="416"/>
      <c r="M235" s="416"/>
      <c r="N235" s="416"/>
      <c r="O235" s="416"/>
      <c r="P235" s="416"/>
      <c r="Q235" s="416"/>
      <c r="R235" s="416"/>
      <c r="S235" s="416"/>
      <c r="T235" s="416"/>
      <c r="U235" s="416"/>
      <c r="V235" s="416"/>
      <c r="W235" s="416"/>
      <c r="X235" s="416"/>
      <c r="Y235" s="416"/>
      <c r="Z235" s="416"/>
    </row>
    <row r="236" spans="1:26" s="419" customFormat="1" x14ac:dyDescent="0.2">
      <c r="A236" s="500"/>
      <c r="I236" s="416"/>
      <c r="J236" s="416"/>
      <c r="K236" s="416"/>
      <c r="L236" s="416"/>
      <c r="M236" s="416"/>
      <c r="N236" s="416"/>
      <c r="O236" s="416"/>
      <c r="P236" s="416"/>
      <c r="Q236" s="416"/>
      <c r="R236" s="416"/>
      <c r="S236" s="416"/>
      <c r="T236" s="416"/>
      <c r="U236" s="416"/>
      <c r="V236" s="416"/>
      <c r="W236" s="416"/>
      <c r="X236" s="416"/>
      <c r="Y236" s="416"/>
      <c r="Z236" s="416"/>
    </row>
    <row r="237" spans="1:26" s="419" customFormat="1" x14ac:dyDescent="0.2">
      <c r="A237" s="500"/>
      <c r="I237" s="416"/>
      <c r="J237" s="416"/>
      <c r="K237" s="416"/>
      <c r="L237" s="416"/>
      <c r="M237" s="416"/>
      <c r="N237" s="416"/>
      <c r="O237" s="416"/>
      <c r="P237" s="416"/>
      <c r="Q237" s="416"/>
      <c r="R237" s="416"/>
      <c r="S237" s="416"/>
      <c r="T237" s="416"/>
      <c r="U237" s="416"/>
      <c r="V237" s="416"/>
      <c r="W237" s="416"/>
      <c r="X237" s="416"/>
      <c r="Y237" s="416"/>
      <c r="Z237" s="416"/>
    </row>
    <row r="238" spans="1:26" s="419" customFormat="1" x14ac:dyDescent="0.2">
      <c r="A238" s="500"/>
      <c r="I238" s="416"/>
      <c r="J238" s="416"/>
      <c r="K238" s="416"/>
      <c r="L238" s="416"/>
      <c r="M238" s="416"/>
      <c r="N238" s="416"/>
      <c r="O238" s="416"/>
      <c r="P238" s="416"/>
      <c r="Q238" s="416"/>
      <c r="R238" s="416"/>
      <c r="S238" s="416"/>
      <c r="T238" s="416"/>
      <c r="U238" s="416"/>
      <c r="V238" s="416"/>
      <c r="W238" s="416"/>
      <c r="X238" s="416"/>
      <c r="Y238" s="416"/>
      <c r="Z238" s="416"/>
    </row>
    <row r="239" spans="1:26" s="419" customFormat="1" x14ac:dyDescent="0.2">
      <c r="A239" s="500"/>
      <c r="I239" s="416"/>
      <c r="J239" s="416"/>
      <c r="K239" s="416"/>
      <c r="L239" s="416"/>
      <c r="M239" s="416"/>
      <c r="N239" s="416"/>
      <c r="O239" s="416"/>
      <c r="P239" s="416"/>
      <c r="Q239" s="416"/>
      <c r="R239" s="416"/>
      <c r="S239" s="416"/>
      <c r="T239" s="416"/>
      <c r="U239" s="416"/>
      <c r="V239" s="416"/>
      <c r="W239" s="416"/>
      <c r="X239" s="416"/>
      <c r="Y239" s="416"/>
      <c r="Z239" s="416"/>
    </row>
    <row r="240" spans="1:26" s="419" customFormat="1" x14ac:dyDescent="0.2">
      <c r="A240" s="500"/>
      <c r="I240" s="416"/>
      <c r="J240" s="416"/>
      <c r="K240" s="416"/>
      <c r="L240" s="416"/>
      <c r="M240" s="416"/>
      <c r="N240" s="416"/>
      <c r="O240" s="416"/>
      <c r="P240" s="416"/>
      <c r="Q240" s="416"/>
      <c r="R240" s="416"/>
      <c r="S240" s="416"/>
      <c r="T240" s="416"/>
      <c r="U240" s="416"/>
      <c r="V240" s="416"/>
      <c r="W240" s="416"/>
      <c r="X240" s="416"/>
      <c r="Y240" s="416"/>
      <c r="Z240" s="416"/>
    </row>
    <row r="241" spans="1:26" s="419" customFormat="1" x14ac:dyDescent="0.2">
      <c r="A241" s="500"/>
      <c r="I241" s="416"/>
      <c r="J241" s="416"/>
      <c r="K241" s="416"/>
      <c r="L241" s="416"/>
      <c r="M241" s="416"/>
      <c r="N241" s="416"/>
      <c r="O241" s="416"/>
      <c r="P241" s="416"/>
      <c r="Q241" s="416"/>
      <c r="R241" s="416"/>
      <c r="S241" s="416"/>
      <c r="T241" s="416"/>
      <c r="U241" s="416"/>
      <c r="V241" s="416"/>
      <c r="W241" s="416"/>
      <c r="X241" s="416"/>
      <c r="Y241" s="416"/>
      <c r="Z241" s="416"/>
    </row>
    <row r="242" spans="1:26" s="419" customFormat="1" x14ac:dyDescent="0.2">
      <c r="A242" s="500"/>
      <c r="I242" s="416"/>
      <c r="J242" s="416"/>
      <c r="K242" s="416"/>
      <c r="L242" s="416"/>
      <c r="M242" s="416"/>
      <c r="N242" s="416"/>
      <c r="O242" s="416"/>
      <c r="P242" s="416"/>
      <c r="Q242" s="416"/>
      <c r="R242" s="416"/>
      <c r="S242" s="416"/>
      <c r="T242" s="416"/>
      <c r="U242" s="416"/>
      <c r="V242" s="416"/>
      <c r="W242" s="416"/>
      <c r="X242" s="416"/>
      <c r="Y242" s="416"/>
      <c r="Z242" s="416"/>
    </row>
    <row r="243" spans="1:26" s="419" customFormat="1" x14ac:dyDescent="0.2">
      <c r="A243" s="500"/>
      <c r="I243" s="416"/>
      <c r="J243" s="416"/>
      <c r="K243" s="416"/>
      <c r="L243" s="416"/>
      <c r="M243" s="416"/>
      <c r="N243" s="416"/>
      <c r="O243" s="416"/>
      <c r="P243" s="416"/>
      <c r="Q243" s="416"/>
      <c r="R243" s="416"/>
      <c r="S243" s="416"/>
      <c r="T243" s="416"/>
      <c r="U243" s="416"/>
      <c r="V243" s="416"/>
      <c r="W243" s="416"/>
      <c r="X243" s="416"/>
      <c r="Y243" s="416"/>
      <c r="Z243" s="416"/>
    </row>
    <row r="244" spans="1:26" s="419" customFormat="1" x14ac:dyDescent="0.2">
      <c r="A244" s="500"/>
      <c r="I244" s="416"/>
      <c r="J244" s="416"/>
      <c r="K244" s="416"/>
      <c r="L244" s="416"/>
      <c r="M244" s="416"/>
      <c r="N244" s="416"/>
      <c r="O244" s="416"/>
      <c r="P244" s="416"/>
      <c r="Q244" s="416"/>
      <c r="R244" s="416"/>
      <c r="S244" s="416"/>
      <c r="T244" s="416"/>
      <c r="U244" s="416"/>
      <c r="V244" s="416"/>
      <c r="W244" s="416"/>
      <c r="X244" s="416"/>
      <c r="Y244" s="416"/>
      <c r="Z244" s="416"/>
    </row>
    <row r="245" spans="1:26" s="419" customFormat="1" x14ac:dyDescent="0.2">
      <c r="A245" s="500"/>
      <c r="I245" s="416"/>
      <c r="J245" s="416"/>
      <c r="K245" s="416"/>
      <c r="L245" s="416"/>
      <c r="M245" s="416"/>
      <c r="N245" s="416"/>
      <c r="O245" s="416"/>
      <c r="P245" s="416"/>
      <c r="Q245" s="416"/>
      <c r="R245" s="416"/>
      <c r="S245" s="416"/>
      <c r="T245" s="416"/>
      <c r="U245" s="416"/>
      <c r="V245" s="416"/>
      <c r="W245" s="416"/>
      <c r="X245" s="416"/>
      <c r="Y245" s="416"/>
      <c r="Z245" s="416"/>
    </row>
    <row r="246" spans="1:26" s="419" customFormat="1" x14ac:dyDescent="0.2">
      <c r="A246" s="500"/>
      <c r="I246" s="416"/>
      <c r="J246" s="416"/>
      <c r="K246" s="416"/>
      <c r="L246" s="416"/>
      <c r="M246" s="416"/>
      <c r="N246" s="416"/>
      <c r="O246" s="416"/>
      <c r="P246" s="416"/>
      <c r="Q246" s="416"/>
      <c r="R246" s="416"/>
      <c r="S246" s="416"/>
      <c r="T246" s="416"/>
      <c r="U246" s="416"/>
      <c r="V246" s="416"/>
      <c r="W246" s="416"/>
      <c r="X246" s="416"/>
      <c r="Y246" s="416"/>
      <c r="Z246" s="416"/>
    </row>
    <row r="247" spans="1:26" s="419" customFormat="1" x14ac:dyDescent="0.2">
      <c r="A247" s="500"/>
      <c r="I247" s="416"/>
      <c r="J247" s="416"/>
      <c r="K247" s="416"/>
      <c r="L247" s="416"/>
      <c r="M247" s="416"/>
      <c r="N247" s="416"/>
      <c r="O247" s="416"/>
      <c r="P247" s="416"/>
      <c r="Q247" s="416"/>
      <c r="R247" s="416"/>
      <c r="S247" s="416"/>
      <c r="T247" s="416"/>
      <c r="U247" s="416"/>
      <c r="V247" s="416"/>
      <c r="W247" s="416"/>
      <c r="X247" s="416"/>
      <c r="Y247" s="416"/>
      <c r="Z247" s="416"/>
    </row>
    <row r="248" spans="1:26" s="419" customFormat="1" x14ac:dyDescent="0.2">
      <c r="A248" s="500"/>
      <c r="I248" s="416"/>
      <c r="J248" s="416"/>
      <c r="K248" s="416"/>
      <c r="L248" s="416"/>
      <c r="M248" s="416"/>
      <c r="N248" s="416"/>
      <c r="O248" s="416"/>
      <c r="P248" s="416"/>
      <c r="Q248" s="416"/>
      <c r="R248" s="416"/>
      <c r="S248" s="416"/>
      <c r="T248" s="416"/>
      <c r="U248" s="416"/>
      <c r="V248" s="416"/>
      <c r="W248" s="416"/>
      <c r="X248" s="416"/>
      <c r="Y248" s="416"/>
      <c r="Z248" s="416"/>
    </row>
    <row r="249" spans="1:26" s="419" customFormat="1" x14ac:dyDescent="0.2">
      <c r="A249" s="500"/>
      <c r="I249" s="416"/>
      <c r="J249" s="416"/>
      <c r="K249" s="416"/>
      <c r="L249" s="416"/>
      <c r="M249" s="416"/>
      <c r="N249" s="416"/>
      <c r="O249" s="416"/>
      <c r="P249" s="416"/>
      <c r="Q249" s="416"/>
      <c r="R249" s="416"/>
      <c r="S249" s="416"/>
      <c r="T249" s="416"/>
      <c r="U249" s="416"/>
      <c r="V249" s="416"/>
      <c r="W249" s="416"/>
      <c r="X249" s="416"/>
      <c r="Y249" s="416"/>
      <c r="Z249" s="416"/>
    </row>
    <row r="250" spans="1:26" s="419" customFormat="1" x14ac:dyDescent="0.2">
      <c r="A250" s="500"/>
      <c r="I250" s="416"/>
      <c r="J250" s="416"/>
      <c r="K250" s="416"/>
      <c r="L250" s="416"/>
      <c r="M250" s="416"/>
      <c r="N250" s="416"/>
      <c r="O250" s="416"/>
      <c r="P250" s="416"/>
      <c r="Q250" s="416"/>
      <c r="R250" s="416"/>
      <c r="S250" s="416"/>
      <c r="T250" s="416"/>
      <c r="U250" s="416"/>
      <c r="V250" s="416"/>
      <c r="W250" s="416"/>
      <c r="X250" s="416"/>
      <c r="Y250" s="416"/>
      <c r="Z250" s="416"/>
    </row>
    <row r="251" spans="1:26" s="419" customFormat="1" x14ac:dyDescent="0.2">
      <c r="A251" s="500"/>
      <c r="I251" s="416"/>
      <c r="J251" s="416"/>
      <c r="K251" s="416"/>
      <c r="L251" s="416"/>
      <c r="M251" s="416"/>
      <c r="N251" s="416"/>
      <c r="O251" s="416"/>
      <c r="P251" s="416"/>
      <c r="Q251" s="416"/>
      <c r="R251" s="416"/>
      <c r="S251" s="416"/>
      <c r="T251" s="416"/>
      <c r="U251" s="416"/>
      <c r="V251" s="416"/>
      <c r="W251" s="416"/>
      <c r="X251" s="416"/>
      <c r="Y251" s="416"/>
      <c r="Z251" s="416"/>
    </row>
    <row r="252" spans="1:26" s="419" customFormat="1" x14ac:dyDescent="0.2">
      <c r="A252" s="500"/>
      <c r="I252" s="416"/>
      <c r="J252" s="416"/>
      <c r="K252" s="416"/>
      <c r="L252" s="416"/>
      <c r="M252" s="416"/>
      <c r="N252" s="416"/>
      <c r="O252" s="416"/>
      <c r="P252" s="416"/>
      <c r="Q252" s="416"/>
      <c r="R252" s="416"/>
      <c r="S252" s="416"/>
      <c r="T252" s="416"/>
      <c r="U252" s="416"/>
      <c r="V252" s="416"/>
      <c r="W252" s="416"/>
      <c r="X252" s="416"/>
      <c r="Y252" s="416"/>
      <c r="Z252" s="416"/>
    </row>
    <row r="253" spans="1:26" s="419" customFormat="1" x14ac:dyDescent="0.2">
      <c r="A253" s="500"/>
      <c r="I253" s="416"/>
      <c r="J253" s="416"/>
      <c r="K253" s="416"/>
      <c r="L253" s="416"/>
      <c r="M253" s="416"/>
      <c r="N253" s="416"/>
      <c r="O253" s="416"/>
      <c r="P253" s="416"/>
      <c r="Q253" s="416"/>
      <c r="R253" s="416"/>
      <c r="S253" s="416"/>
      <c r="T253" s="416"/>
      <c r="U253" s="416"/>
      <c r="V253" s="416"/>
      <c r="W253" s="416"/>
      <c r="X253" s="416"/>
      <c r="Y253" s="416"/>
      <c r="Z253" s="416"/>
    </row>
    <row r="254" spans="1:26" s="419" customFormat="1" x14ac:dyDescent="0.2">
      <c r="A254" s="500"/>
      <c r="I254" s="416"/>
      <c r="J254" s="416"/>
      <c r="K254" s="416"/>
      <c r="L254" s="416"/>
      <c r="M254" s="416"/>
      <c r="N254" s="416"/>
      <c r="O254" s="416"/>
      <c r="P254" s="416"/>
      <c r="Q254" s="416"/>
      <c r="R254" s="416"/>
      <c r="S254" s="416"/>
      <c r="T254" s="416"/>
      <c r="U254" s="416"/>
      <c r="V254" s="416"/>
      <c r="W254" s="416"/>
      <c r="X254" s="416"/>
      <c r="Y254" s="416"/>
      <c r="Z254" s="416"/>
    </row>
    <row r="255" spans="1:26" s="419" customFormat="1" x14ac:dyDescent="0.2">
      <c r="A255" s="500"/>
      <c r="I255" s="416"/>
      <c r="J255" s="416"/>
      <c r="K255" s="416"/>
      <c r="L255" s="416"/>
      <c r="M255" s="416"/>
      <c r="N255" s="416"/>
      <c r="O255" s="416"/>
      <c r="P255" s="416"/>
      <c r="Q255" s="416"/>
      <c r="R255" s="416"/>
      <c r="S255" s="416"/>
      <c r="T255" s="416"/>
      <c r="U255" s="416"/>
      <c r="V255" s="416"/>
      <c r="W255" s="416"/>
      <c r="X255" s="416"/>
      <c r="Y255" s="416"/>
      <c r="Z255" s="416"/>
    </row>
    <row r="256" spans="1:26" s="419" customFormat="1" x14ac:dyDescent="0.2">
      <c r="A256" s="500"/>
      <c r="I256" s="416"/>
      <c r="J256" s="416"/>
      <c r="K256" s="416"/>
      <c r="L256" s="416"/>
      <c r="M256" s="416"/>
      <c r="N256" s="416"/>
      <c r="O256" s="416"/>
      <c r="P256" s="416"/>
      <c r="Q256" s="416"/>
      <c r="R256" s="416"/>
      <c r="S256" s="416"/>
      <c r="T256" s="416"/>
      <c r="U256" s="416"/>
      <c r="V256" s="416"/>
      <c r="W256" s="416"/>
      <c r="X256" s="416"/>
      <c r="Y256" s="416"/>
      <c r="Z256" s="416"/>
    </row>
    <row r="257" spans="1:26" s="419" customFormat="1" x14ac:dyDescent="0.2">
      <c r="A257" s="500"/>
      <c r="I257" s="416"/>
      <c r="J257" s="416"/>
      <c r="K257" s="416"/>
      <c r="L257" s="416"/>
      <c r="M257" s="416"/>
      <c r="N257" s="416"/>
      <c r="O257" s="416"/>
      <c r="P257" s="416"/>
      <c r="Q257" s="416"/>
      <c r="R257" s="416"/>
      <c r="S257" s="416"/>
      <c r="T257" s="416"/>
      <c r="U257" s="416"/>
      <c r="V257" s="416"/>
      <c r="W257" s="416"/>
      <c r="X257" s="416"/>
      <c r="Y257" s="416"/>
      <c r="Z257" s="416"/>
    </row>
    <row r="258" spans="1:26" s="419" customFormat="1" x14ac:dyDescent="0.2">
      <c r="A258" s="500"/>
      <c r="I258" s="416"/>
      <c r="J258" s="416"/>
      <c r="K258" s="416"/>
      <c r="L258" s="416"/>
      <c r="M258" s="416"/>
      <c r="N258" s="416"/>
      <c r="O258" s="416"/>
      <c r="P258" s="416"/>
      <c r="Q258" s="416"/>
      <c r="R258" s="416"/>
      <c r="S258" s="416"/>
      <c r="T258" s="416"/>
      <c r="U258" s="416"/>
      <c r="V258" s="416"/>
      <c r="W258" s="416"/>
      <c r="X258" s="416"/>
      <c r="Y258" s="416"/>
      <c r="Z258" s="416"/>
    </row>
    <row r="259" spans="1:26" s="419" customFormat="1" x14ac:dyDescent="0.2">
      <c r="A259" s="500"/>
      <c r="I259" s="416"/>
      <c r="J259" s="416"/>
      <c r="K259" s="416"/>
      <c r="L259" s="416"/>
      <c r="M259" s="416"/>
      <c r="N259" s="416"/>
      <c r="O259" s="416"/>
      <c r="P259" s="416"/>
      <c r="Q259" s="416"/>
      <c r="R259" s="416"/>
      <c r="S259" s="416"/>
      <c r="T259" s="416"/>
      <c r="U259" s="416"/>
      <c r="V259" s="416"/>
      <c r="W259" s="416"/>
      <c r="X259" s="416"/>
      <c r="Y259" s="416"/>
      <c r="Z259" s="416"/>
    </row>
    <row r="260" spans="1:26" s="419" customFormat="1" x14ac:dyDescent="0.2">
      <c r="A260" s="500"/>
      <c r="I260" s="416"/>
      <c r="J260" s="416"/>
      <c r="K260" s="416"/>
      <c r="L260" s="416"/>
      <c r="M260" s="416"/>
      <c r="N260" s="416"/>
      <c r="O260" s="416"/>
      <c r="P260" s="416"/>
      <c r="Q260" s="416"/>
      <c r="R260" s="416"/>
      <c r="S260" s="416"/>
      <c r="T260" s="416"/>
      <c r="U260" s="416"/>
      <c r="V260" s="416"/>
      <c r="W260" s="416"/>
      <c r="X260" s="416"/>
      <c r="Y260" s="416"/>
      <c r="Z260" s="416"/>
    </row>
    <row r="261" spans="1:26" s="419" customFormat="1" x14ac:dyDescent="0.2">
      <c r="A261" s="500"/>
      <c r="I261" s="416"/>
      <c r="J261" s="416"/>
      <c r="K261" s="416"/>
      <c r="L261" s="416"/>
      <c r="M261" s="416"/>
      <c r="N261" s="416"/>
      <c r="O261" s="416"/>
      <c r="P261" s="416"/>
      <c r="Q261" s="416"/>
      <c r="R261" s="416"/>
      <c r="S261" s="416"/>
      <c r="T261" s="416"/>
      <c r="U261" s="416"/>
      <c r="V261" s="416"/>
      <c r="W261" s="416"/>
      <c r="X261" s="416"/>
      <c r="Y261" s="416"/>
      <c r="Z261" s="416"/>
    </row>
    <row r="262" spans="1:26" s="419" customFormat="1" x14ac:dyDescent="0.2">
      <c r="A262" s="500"/>
      <c r="I262" s="416"/>
      <c r="J262" s="416"/>
      <c r="K262" s="416"/>
      <c r="L262" s="416"/>
      <c r="M262" s="416"/>
      <c r="N262" s="416"/>
      <c r="O262" s="416"/>
      <c r="P262" s="416"/>
      <c r="Q262" s="416"/>
      <c r="R262" s="416"/>
      <c r="S262" s="416"/>
      <c r="T262" s="416"/>
      <c r="U262" s="416"/>
      <c r="V262" s="416"/>
      <c r="W262" s="416"/>
      <c r="X262" s="416"/>
      <c r="Y262" s="416"/>
      <c r="Z262" s="416"/>
    </row>
    <row r="263" spans="1:26" s="419" customFormat="1" x14ac:dyDescent="0.2">
      <c r="A263" s="500"/>
      <c r="I263" s="416"/>
      <c r="J263" s="416"/>
      <c r="K263" s="416"/>
      <c r="L263" s="416"/>
      <c r="M263" s="416"/>
      <c r="N263" s="416"/>
      <c r="O263" s="416"/>
      <c r="P263" s="416"/>
      <c r="Q263" s="416"/>
      <c r="R263" s="416"/>
      <c r="S263" s="416"/>
      <c r="T263" s="416"/>
      <c r="U263" s="416"/>
      <c r="V263" s="416"/>
      <c r="W263" s="416"/>
      <c r="X263" s="416"/>
      <c r="Y263" s="416"/>
      <c r="Z263" s="416"/>
    </row>
    <row r="264" spans="1:26" s="419" customFormat="1" x14ac:dyDescent="0.2">
      <c r="A264" s="500"/>
      <c r="I264" s="416"/>
      <c r="J264" s="416"/>
      <c r="K264" s="416"/>
      <c r="L264" s="416"/>
      <c r="M264" s="416"/>
      <c r="N264" s="416"/>
      <c r="O264" s="416"/>
      <c r="P264" s="416"/>
      <c r="Q264" s="416"/>
      <c r="R264" s="416"/>
      <c r="S264" s="416"/>
      <c r="T264" s="416"/>
      <c r="U264" s="416"/>
      <c r="V264" s="416"/>
      <c r="W264" s="416"/>
      <c r="X264" s="416"/>
      <c r="Y264" s="416"/>
      <c r="Z264" s="416"/>
    </row>
    <row r="265" spans="1:26" s="419" customFormat="1" x14ac:dyDescent="0.2">
      <c r="A265" s="500"/>
      <c r="I265" s="416"/>
      <c r="J265" s="416"/>
      <c r="K265" s="416"/>
      <c r="L265" s="416"/>
      <c r="M265" s="416"/>
      <c r="N265" s="416"/>
      <c r="O265" s="416"/>
      <c r="P265" s="416"/>
      <c r="Q265" s="416"/>
      <c r="R265" s="416"/>
      <c r="S265" s="416"/>
      <c r="T265" s="416"/>
      <c r="U265" s="416"/>
      <c r="V265" s="416"/>
      <c r="W265" s="416"/>
      <c r="X265" s="416"/>
      <c r="Y265" s="416"/>
      <c r="Z265" s="416"/>
    </row>
    <row r="266" spans="1:26" s="419" customFormat="1" x14ac:dyDescent="0.2">
      <c r="A266" s="500"/>
      <c r="I266" s="416"/>
      <c r="J266" s="416"/>
      <c r="K266" s="416"/>
      <c r="L266" s="416"/>
      <c r="M266" s="416"/>
      <c r="N266" s="416"/>
      <c r="O266" s="416"/>
      <c r="P266" s="416"/>
      <c r="Q266" s="416"/>
      <c r="R266" s="416"/>
      <c r="S266" s="416"/>
      <c r="T266" s="416"/>
      <c r="U266" s="416"/>
      <c r="V266" s="416"/>
      <c r="W266" s="416"/>
      <c r="X266" s="416"/>
      <c r="Y266" s="416"/>
      <c r="Z266" s="416"/>
    </row>
    <row r="267" spans="1:26" s="419" customFormat="1" x14ac:dyDescent="0.2">
      <c r="A267" s="500"/>
      <c r="I267" s="416"/>
      <c r="J267" s="416"/>
      <c r="K267" s="416"/>
      <c r="L267" s="416"/>
      <c r="M267" s="416"/>
      <c r="N267" s="416"/>
      <c r="O267" s="416"/>
      <c r="P267" s="416"/>
      <c r="Q267" s="416"/>
      <c r="R267" s="416"/>
      <c r="S267" s="416"/>
      <c r="T267" s="416"/>
      <c r="U267" s="416"/>
      <c r="V267" s="416"/>
      <c r="W267" s="416"/>
      <c r="X267" s="416"/>
      <c r="Y267" s="416"/>
      <c r="Z267" s="416"/>
    </row>
    <row r="268" spans="1:26" s="419" customFormat="1" x14ac:dyDescent="0.2">
      <c r="A268" s="500"/>
      <c r="I268" s="416"/>
      <c r="J268" s="416"/>
      <c r="K268" s="416"/>
      <c r="L268" s="416"/>
      <c r="M268" s="416"/>
      <c r="N268" s="416"/>
      <c r="O268" s="416"/>
      <c r="P268" s="416"/>
      <c r="Q268" s="416"/>
      <c r="R268" s="416"/>
      <c r="S268" s="416"/>
      <c r="T268" s="416"/>
      <c r="U268" s="416"/>
      <c r="V268" s="416"/>
      <c r="W268" s="416"/>
      <c r="X268" s="416"/>
      <c r="Y268" s="416"/>
      <c r="Z268" s="416"/>
    </row>
    <row r="269" spans="1:26" s="419" customFormat="1" x14ac:dyDescent="0.2">
      <c r="A269" s="500"/>
      <c r="I269" s="416"/>
      <c r="J269" s="416"/>
      <c r="K269" s="416"/>
      <c r="L269" s="416"/>
      <c r="M269" s="416"/>
      <c r="N269" s="416"/>
      <c r="O269" s="416"/>
      <c r="P269" s="416"/>
      <c r="Q269" s="416"/>
      <c r="R269" s="416"/>
      <c r="S269" s="416"/>
      <c r="T269" s="416"/>
      <c r="U269" s="416"/>
      <c r="V269" s="416"/>
      <c r="W269" s="416"/>
      <c r="X269" s="416"/>
      <c r="Y269" s="416"/>
      <c r="Z269" s="416"/>
    </row>
    <row r="270" spans="1:26" s="419" customFormat="1" x14ac:dyDescent="0.2">
      <c r="A270" s="500"/>
      <c r="I270" s="416"/>
      <c r="J270" s="416"/>
      <c r="K270" s="416"/>
      <c r="L270" s="416"/>
      <c r="M270" s="416"/>
      <c r="N270" s="416"/>
      <c r="O270" s="416"/>
      <c r="P270" s="416"/>
      <c r="Q270" s="416"/>
      <c r="R270" s="416"/>
      <c r="S270" s="416"/>
      <c r="T270" s="416"/>
      <c r="U270" s="416"/>
      <c r="V270" s="416"/>
      <c r="W270" s="416"/>
      <c r="X270" s="416"/>
      <c r="Y270" s="416"/>
      <c r="Z270" s="416"/>
    </row>
    <row r="271" spans="1:26" s="419" customFormat="1" x14ac:dyDescent="0.2">
      <c r="A271" s="500"/>
      <c r="I271" s="416"/>
      <c r="J271" s="416"/>
      <c r="K271" s="416"/>
      <c r="L271" s="416"/>
      <c r="M271" s="416"/>
      <c r="N271" s="416"/>
      <c r="O271" s="416"/>
      <c r="P271" s="416"/>
      <c r="Q271" s="416"/>
      <c r="R271" s="416"/>
      <c r="S271" s="416"/>
      <c r="T271" s="416"/>
      <c r="U271" s="416"/>
      <c r="V271" s="416"/>
      <c r="W271" s="416"/>
      <c r="X271" s="416"/>
      <c r="Y271" s="416"/>
      <c r="Z271" s="416"/>
    </row>
    <row r="272" spans="1:26" s="419" customFormat="1" x14ac:dyDescent="0.2">
      <c r="A272" s="500"/>
      <c r="I272" s="416"/>
      <c r="J272" s="416"/>
      <c r="K272" s="416"/>
      <c r="L272" s="416"/>
      <c r="M272" s="416"/>
      <c r="N272" s="416"/>
      <c r="O272" s="416"/>
      <c r="P272" s="416"/>
      <c r="Q272" s="416"/>
      <c r="R272" s="416"/>
      <c r="S272" s="416"/>
      <c r="T272" s="416"/>
      <c r="U272" s="416"/>
      <c r="V272" s="416"/>
      <c r="W272" s="416"/>
      <c r="X272" s="416"/>
      <c r="Y272" s="416"/>
      <c r="Z272" s="416"/>
    </row>
    <row r="273" spans="1:26" s="419" customFormat="1" x14ac:dyDescent="0.2">
      <c r="A273" s="500"/>
      <c r="I273" s="416"/>
      <c r="J273" s="416"/>
      <c r="K273" s="416"/>
      <c r="L273" s="416"/>
      <c r="M273" s="416"/>
      <c r="N273" s="416"/>
      <c r="O273" s="416"/>
      <c r="P273" s="416"/>
      <c r="Q273" s="416"/>
      <c r="R273" s="416"/>
      <c r="S273" s="416"/>
      <c r="T273" s="416"/>
      <c r="U273" s="416"/>
      <c r="V273" s="416"/>
      <c r="W273" s="416"/>
      <c r="X273" s="416"/>
      <c r="Y273" s="416"/>
      <c r="Z273" s="416"/>
    </row>
    <row r="274" spans="1:26" s="419" customFormat="1" x14ac:dyDescent="0.2">
      <c r="A274" s="500"/>
      <c r="I274" s="416"/>
      <c r="J274" s="416"/>
      <c r="K274" s="416"/>
      <c r="L274" s="416"/>
      <c r="M274" s="416"/>
      <c r="N274" s="416"/>
      <c r="O274" s="416"/>
      <c r="P274" s="416"/>
      <c r="Q274" s="416"/>
      <c r="R274" s="416"/>
      <c r="S274" s="416"/>
      <c r="T274" s="416"/>
      <c r="U274" s="416"/>
      <c r="V274" s="416"/>
      <c r="W274" s="416"/>
      <c r="X274" s="416"/>
      <c r="Y274" s="416"/>
      <c r="Z274" s="416"/>
    </row>
    <row r="275" spans="1:26" s="419" customFormat="1" x14ac:dyDescent="0.2">
      <c r="A275" s="500"/>
      <c r="I275" s="416"/>
      <c r="J275" s="416"/>
      <c r="K275" s="416"/>
      <c r="L275" s="416"/>
      <c r="M275" s="416"/>
      <c r="N275" s="416"/>
      <c r="O275" s="416"/>
      <c r="P275" s="416"/>
      <c r="Q275" s="416"/>
      <c r="R275" s="416"/>
      <c r="S275" s="416"/>
      <c r="T275" s="416"/>
      <c r="U275" s="416"/>
      <c r="V275" s="416"/>
      <c r="W275" s="416"/>
      <c r="X275" s="416"/>
      <c r="Y275" s="416"/>
      <c r="Z275" s="416"/>
    </row>
    <row r="276" spans="1:26" s="419" customFormat="1" x14ac:dyDescent="0.2">
      <c r="A276" s="500"/>
      <c r="I276" s="416"/>
      <c r="J276" s="416"/>
      <c r="K276" s="416"/>
      <c r="L276" s="416"/>
      <c r="M276" s="416"/>
      <c r="N276" s="416"/>
      <c r="O276" s="416"/>
      <c r="P276" s="416"/>
      <c r="Q276" s="416"/>
      <c r="R276" s="416"/>
      <c r="S276" s="416"/>
      <c r="T276" s="416"/>
      <c r="U276" s="416"/>
      <c r="V276" s="416"/>
      <c r="W276" s="416"/>
      <c r="X276" s="416"/>
      <c r="Y276" s="416"/>
      <c r="Z276" s="416"/>
    </row>
    <row r="277" spans="1:26" s="419" customFormat="1" x14ac:dyDescent="0.2">
      <c r="A277" s="500"/>
      <c r="I277" s="416"/>
      <c r="J277" s="416"/>
      <c r="K277" s="416"/>
      <c r="L277" s="416"/>
      <c r="M277" s="416"/>
      <c r="N277" s="416"/>
      <c r="O277" s="416"/>
      <c r="P277" s="416"/>
      <c r="Q277" s="416"/>
      <c r="R277" s="416"/>
      <c r="S277" s="416"/>
      <c r="T277" s="416"/>
      <c r="U277" s="416"/>
      <c r="V277" s="416"/>
      <c r="W277" s="416"/>
      <c r="X277" s="416"/>
      <c r="Y277" s="416"/>
      <c r="Z277" s="416"/>
    </row>
    <row r="278" spans="1:26" s="419" customFormat="1" x14ac:dyDescent="0.2">
      <c r="A278" s="500"/>
      <c r="I278" s="416"/>
      <c r="J278" s="416"/>
      <c r="K278" s="416"/>
      <c r="L278" s="416"/>
      <c r="M278" s="416"/>
      <c r="N278" s="416"/>
      <c r="O278" s="416"/>
      <c r="P278" s="416"/>
      <c r="Q278" s="416"/>
      <c r="R278" s="416"/>
      <c r="S278" s="416"/>
      <c r="T278" s="416"/>
      <c r="U278" s="416"/>
      <c r="V278" s="416"/>
      <c r="W278" s="416"/>
      <c r="X278" s="416"/>
      <c r="Y278" s="416"/>
      <c r="Z278" s="416"/>
    </row>
    <row r="279" spans="1:26" s="419" customFormat="1" x14ac:dyDescent="0.2">
      <c r="A279" s="500"/>
      <c r="I279" s="416"/>
      <c r="J279" s="416"/>
      <c r="K279" s="416"/>
      <c r="L279" s="416"/>
      <c r="M279" s="416"/>
      <c r="N279" s="416"/>
      <c r="O279" s="416"/>
      <c r="P279" s="416"/>
      <c r="Q279" s="416"/>
      <c r="R279" s="416"/>
      <c r="S279" s="416"/>
      <c r="T279" s="416"/>
      <c r="U279" s="416"/>
      <c r="V279" s="416"/>
      <c r="W279" s="416"/>
      <c r="X279" s="416"/>
      <c r="Y279" s="416"/>
      <c r="Z279" s="416"/>
    </row>
    <row r="280" spans="1:26" s="419" customFormat="1" x14ac:dyDescent="0.2">
      <c r="A280" s="500"/>
      <c r="I280" s="416"/>
      <c r="J280" s="416"/>
      <c r="K280" s="416"/>
      <c r="L280" s="416"/>
      <c r="M280" s="416"/>
      <c r="N280" s="416"/>
      <c r="O280" s="416"/>
      <c r="P280" s="416"/>
      <c r="Q280" s="416"/>
      <c r="R280" s="416"/>
      <c r="S280" s="416"/>
      <c r="T280" s="416"/>
      <c r="U280" s="416"/>
      <c r="V280" s="416"/>
      <c r="W280" s="416"/>
      <c r="X280" s="416"/>
      <c r="Y280" s="416"/>
      <c r="Z280" s="416"/>
    </row>
    <row r="281" spans="1:26" s="419" customFormat="1" x14ac:dyDescent="0.2">
      <c r="A281" s="500"/>
      <c r="I281" s="416"/>
      <c r="J281" s="416"/>
      <c r="K281" s="416"/>
      <c r="L281" s="416"/>
      <c r="M281" s="416"/>
      <c r="N281" s="416"/>
      <c r="O281" s="416"/>
      <c r="P281" s="416"/>
      <c r="Q281" s="416"/>
      <c r="R281" s="416"/>
      <c r="S281" s="416"/>
      <c r="T281" s="416"/>
      <c r="U281" s="416"/>
      <c r="V281" s="416"/>
      <c r="W281" s="416"/>
      <c r="X281" s="416"/>
      <c r="Y281" s="416"/>
      <c r="Z281" s="416"/>
    </row>
    <row r="282" spans="1:26" s="419" customFormat="1" x14ac:dyDescent="0.2">
      <c r="A282" s="500"/>
      <c r="I282" s="416"/>
      <c r="J282" s="416"/>
      <c r="K282" s="416"/>
      <c r="L282" s="416"/>
      <c r="M282" s="416"/>
      <c r="N282" s="416"/>
      <c r="O282" s="416"/>
      <c r="P282" s="416"/>
      <c r="Q282" s="416"/>
      <c r="R282" s="416"/>
      <c r="S282" s="416"/>
      <c r="T282" s="416"/>
      <c r="U282" s="416"/>
      <c r="V282" s="416"/>
      <c r="W282" s="416"/>
      <c r="X282" s="416"/>
      <c r="Y282" s="416"/>
      <c r="Z282" s="416"/>
    </row>
    <row r="283" spans="1:26" s="419" customFormat="1" x14ac:dyDescent="0.2">
      <c r="A283" s="500"/>
      <c r="I283" s="416"/>
      <c r="J283" s="416"/>
      <c r="K283" s="416"/>
      <c r="L283" s="416"/>
      <c r="M283" s="416"/>
      <c r="N283" s="416"/>
      <c r="O283" s="416"/>
      <c r="P283" s="416"/>
      <c r="Q283" s="416"/>
      <c r="R283" s="416"/>
      <c r="S283" s="416"/>
      <c r="T283" s="416"/>
      <c r="U283" s="416"/>
      <c r="V283" s="416"/>
      <c r="W283" s="416"/>
      <c r="X283" s="416"/>
      <c r="Y283" s="416"/>
      <c r="Z283" s="416"/>
    </row>
    <row r="284" spans="1:26" s="419" customFormat="1" x14ac:dyDescent="0.2">
      <c r="A284" s="500"/>
      <c r="I284" s="416"/>
      <c r="J284" s="416"/>
      <c r="K284" s="416"/>
      <c r="L284" s="416"/>
      <c r="M284" s="416"/>
      <c r="N284" s="416"/>
      <c r="O284" s="416"/>
      <c r="P284" s="416"/>
      <c r="Q284" s="416"/>
      <c r="R284" s="416"/>
      <c r="S284" s="416"/>
      <c r="T284" s="416"/>
      <c r="U284" s="416"/>
      <c r="V284" s="416"/>
      <c r="W284" s="416"/>
      <c r="X284" s="416"/>
      <c r="Y284" s="416"/>
      <c r="Z284" s="416"/>
    </row>
    <row r="285" spans="1:26" s="419" customFormat="1" x14ac:dyDescent="0.2">
      <c r="A285" s="500"/>
      <c r="I285" s="416"/>
      <c r="J285" s="416"/>
      <c r="K285" s="416"/>
      <c r="L285" s="416"/>
      <c r="M285" s="416"/>
      <c r="N285" s="416"/>
      <c r="O285" s="416"/>
      <c r="P285" s="416"/>
      <c r="Q285" s="416"/>
      <c r="R285" s="416"/>
      <c r="S285" s="416"/>
      <c r="T285" s="416"/>
      <c r="U285" s="416"/>
      <c r="V285" s="416"/>
      <c r="W285" s="416"/>
      <c r="X285" s="416"/>
      <c r="Y285" s="416"/>
      <c r="Z285" s="416"/>
    </row>
    <row r="286" spans="1:26" s="419" customFormat="1" x14ac:dyDescent="0.2">
      <c r="A286" s="500"/>
      <c r="I286" s="416"/>
      <c r="J286" s="416"/>
      <c r="K286" s="416"/>
      <c r="L286" s="416"/>
      <c r="M286" s="416"/>
      <c r="N286" s="416"/>
      <c r="O286" s="416"/>
      <c r="P286" s="416"/>
      <c r="Q286" s="416"/>
      <c r="R286" s="416"/>
      <c r="S286" s="416"/>
      <c r="T286" s="416"/>
      <c r="U286" s="416"/>
      <c r="V286" s="416"/>
      <c r="W286" s="416"/>
      <c r="X286" s="416"/>
      <c r="Y286" s="416"/>
      <c r="Z286" s="416"/>
    </row>
    <row r="287" spans="1:26" s="419" customFormat="1" x14ac:dyDescent="0.2">
      <c r="A287" s="500"/>
      <c r="I287" s="416"/>
      <c r="J287" s="416"/>
      <c r="K287" s="416"/>
      <c r="L287" s="416"/>
      <c r="M287" s="416"/>
      <c r="N287" s="416"/>
      <c r="O287" s="416"/>
      <c r="P287" s="416"/>
      <c r="Q287" s="416"/>
      <c r="R287" s="416"/>
      <c r="S287" s="416"/>
      <c r="T287" s="416"/>
      <c r="U287" s="416"/>
      <c r="V287" s="416"/>
      <c r="W287" s="416"/>
      <c r="X287" s="416"/>
      <c r="Y287" s="416"/>
      <c r="Z287" s="416"/>
    </row>
    <row r="288" spans="1:26" s="419" customFormat="1" x14ac:dyDescent="0.2">
      <c r="A288" s="500"/>
      <c r="I288" s="416"/>
      <c r="J288" s="416"/>
      <c r="K288" s="416"/>
      <c r="L288" s="416"/>
      <c r="M288" s="416"/>
      <c r="N288" s="416"/>
      <c r="O288" s="416"/>
      <c r="P288" s="416"/>
      <c r="Q288" s="416"/>
      <c r="R288" s="416"/>
      <c r="S288" s="416"/>
      <c r="T288" s="416"/>
      <c r="U288" s="416"/>
      <c r="V288" s="416"/>
      <c r="W288" s="416"/>
      <c r="X288" s="416"/>
      <c r="Y288" s="416"/>
      <c r="Z288" s="416"/>
    </row>
    <row r="289" spans="1:26" s="419" customFormat="1" x14ac:dyDescent="0.2">
      <c r="A289" s="500"/>
      <c r="I289" s="416"/>
      <c r="J289" s="416"/>
      <c r="K289" s="416"/>
      <c r="L289" s="416"/>
      <c r="M289" s="416"/>
      <c r="N289" s="416"/>
      <c r="O289" s="416"/>
      <c r="P289" s="416"/>
      <c r="Q289" s="416"/>
      <c r="R289" s="416"/>
      <c r="S289" s="416"/>
      <c r="T289" s="416"/>
      <c r="U289" s="416"/>
      <c r="V289" s="416"/>
      <c r="W289" s="416"/>
      <c r="X289" s="416"/>
      <c r="Y289" s="416"/>
      <c r="Z289" s="416"/>
    </row>
    <row r="290" spans="1:26" s="419" customFormat="1" x14ac:dyDescent="0.2">
      <c r="A290" s="500"/>
      <c r="I290" s="416"/>
      <c r="J290" s="416"/>
      <c r="K290" s="416"/>
      <c r="L290" s="416"/>
      <c r="M290" s="416"/>
      <c r="N290" s="416"/>
      <c r="O290" s="416"/>
      <c r="P290" s="416"/>
      <c r="Q290" s="416"/>
      <c r="R290" s="416"/>
      <c r="S290" s="416"/>
      <c r="T290" s="416"/>
      <c r="U290" s="416"/>
      <c r="V290" s="416"/>
      <c r="W290" s="416"/>
      <c r="X290" s="416"/>
      <c r="Y290" s="416"/>
      <c r="Z290" s="416"/>
    </row>
    <row r="291" spans="1:26" s="419" customFormat="1" x14ac:dyDescent="0.2">
      <c r="A291" s="500"/>
      <c r="I291" s="416"/>
      <c r="J291" s="416"/>
      <c r="K291" s="416"/>
      <c r="L291" s="416"/>
      <c r="M291" s="416"/>
      <c r="N291" s="416"/>
      <c r="O291" s="416"/>
      <c r="P291" s="416"/>
      <c r="Q291" s="416"/>
      <c r="R291" s="416"/>
      <c r="S291" s="416"/>
      <c r="T291" s="416"/>
      <c r="U291" s="416"/>
      <c r="V291" s="416"/>
      <c r="W291" s="416"/>
      <c r="X291" s="416"/>
      <c r="Y291" s="416"/>
      <c r="Z291" s="416"/>
    </row>
    <row r="292" spans="1:26" s="419" customFormat="1" x14ac:dyDescent="0.2">
      <c r="A292" s="500"/>
      <c r="I292" s="416"/>
      <c r="J292" s="416"/>
      <c r="K292" s="416"/>
      <c r="L292" s="416"/>
      <c r="M292" s="416"/>
      <c r="N292" s="416"/>
      <c r="O292" s="416"/>
      <c r="P292" s="416"/>
      <c r="Q292" s="416"/>
      <c r="R292" s="416"/>
      <c r="S292" s="416"/>
      <c r="T292" s="416"/>
      <c r="U292" s="416"/>
      <c r="V292" s="416"/>
      <c r="W292" s="416"/>
      <c r="X292" s="416"/>
      <c r="Y292" s="416"/>
      <c r="Z292" s="416"/>
    </row>
    <row r="293" spans="1:26" s="419" customFormat="1" x14ac:dyDescent="0.2">
      <c r="A293" s="500"/>
      <c r="I293" s="416"/>
      <c r="J293" s="416"/>
      <c r="K293" s="416"/>
      <c r="L293" s="416"/>
      <c r="M293" s="416"/>
      <c r="N293" s="416"/>
      <c r="O293" s="416"/>
      <c r="P293" s="416"/>
      <c r="Q293" s="416"/>
      <c r="R293" s="416"/>
      <c r="S293" s="416"/>
      <c r="T293" s="416"/>
      <c r="U293" s="416"/>
      <c r="V293" s="416"/>
      <c r="W293" s="416"/>
      <c r="X293" s="416"/>
      <c r="Y293" s="416"/>
      <c r="Z293" s="416"/>
    </row>
    <row r="294" spans="1:26" s="419" customFormat="1" x14ac:dyDescent="0.2">
      <c r="A294" s="500"/>
      <c r="I294" s="416"/>
      <c r="J294" s="416"/>
      <c r="K294" s="416"/>
      <c r="L294" s="416"/>
      <c r="M294" s="416"/>
      <c r="N294" s="416"/>
      <c r="O294" s="416"/>
      <c r="P294" s="416"/>
      <c r="Q294" s="416"/>
      <c r="R294" s="416"/>
      <c r="S294" s="416"/>
      <c r="T294" s="416"/>
      <c r="U294" s="416"/>
      <c r="V294" s="416"/>
      <c r="W294" s="416"/>
      <c r="X294" s="416"/>
      <c r="Y294" s="416"/>
      <c r="Z294" s="416"/>
    </row>
    <row r="295" spans="1:26" s="419" customFormat="1" x14ac:dyDescent="0.2">
      <c r="A295" s="500"/>
      <c r="I295" s="416"/>
      <c r="J295" s="416"/>
      <c r="K295" s="416"/>
      <c r="L295" s="416"/>
      <c r="M295" s="416"/>
      <c r="N295" s="416"/>
      <c r="O295" s="416"/>
      <c r="P295" s="416"/>
      <c r="Q295" s="416"/>
      <c r="R295" s="416"/>
      <c r="S295" s="416"/>
      <c r="T295" s="416"/>
      <c r="U295" s="416"/>
      <c r="V295" s="416"/>
      <c r="W295" s="416"/>
      <c r="X295" s="416"/>
      <c r="Y295" s="416"/>
      <c r="Z295" s="416"/>
    </row>
    <row r="296" spans="1:26" s="419" customFormat="1" x14ac:dyDescent="0.2">
      <c r="A296" s="500"/>
      <c r="I296" s="416"/>
      <c r="J296" s="416"/>
      <c r="K296" s="416"/>
      <c r="L296" s="416"/>
      <c r="M296" s="416"/>
      <c r="N296" s="416"/>
      <c r="O296" s="416"/>
      <c r="P296" s="416"/>
      <c r="Q296" s="416"/>
      <c r="R296" s="416"/>
      <c r="S296" s="416"/>
      <c r="T296" s="416"/>
      <c r="U296" s="416"/>
      <c r="V296" s="416"/>
      <c r="W296" s="416"/>
      <c r="X296" s="416"/>
      <c r="Y296" s="416"/>
      <c r="Z296" s="416"/>
    </row>
    <row r="297" spans="1:26" s="419" customFormat="1" x14ac:dyDescent="0.2">
      <c r="A297" s="500"/>
      <c r="I297" s="416"/>
      <c r="J297" s="416"/>
      <c r="K297" s="416"/>
      <c r="L297" s="416"/>
      <c r="M297" s="416"/>
      <c r="N297" s="416"/>
      <c r="O297" s="416"/>
      <c r="P297" s="416"/>
      <c r="Q297" s="416"/>
      <c r="R297" s="416"/>
      <c r="S297" s="416"/>
      <c r="T297" s="416"/>
      <c r="U297" s="416"/>
      <c r="V297" s="416"/>
      <c r="W297" s="416"/>
      <c r="X297" s="416"/>
      <c r="Y297" s="416"/>
      <c r="Z297" s="416"/>
    </row>
    <row r="298" spans="1:26" s="419" customFormat="1" x14ac:dyDescent="0.2">
      <c r="A298" s="500"/>
      <c r="I298" s="416"/>
      <c r="J298" s="416"/>
      <c r="K298" s="416"/>
      <c r="L298" s="416"/>
      <c r="M298" s="416"/>
      <c r="N298" s="416"/>
      <c r="O298" s="416"/>
      <c r="P298" s="416"/>
      <c r="Q298" s="416"/>
      <c r="R298" s="416"/>
      <c r="S298" s="416"/>
      <c r="T298" s="416"/>
      <c r="U298" s="416"/>
      <c r="V298" s="416"/>
      <c r="W298" s="416"/>
      <c r="X298" s="416"/>
      <c r="Y298" s="416"/>
      <c r="Z298" s="416"/>
    </row>
    <row r="299" spans="1:26" s="419" customFormat="1" x14ac:dyDescent="0.2">
      <c r="A299" s="500"/>
      <c r="I299" s="416"/>
      <c r="J299" s="416"/>
      <c r="K299" s="416"/>
      <c r="L299" s="416"/>
      <c r="M299" s="416"/>
      <c r="N299" s="416"/>
      <c r="O299" s="416"/>
      <c r="P299" s="416"/>
      <c r="Q299" s="416"/>
      <c r="R299" s="416"/>
      <c r="S299" s="416"/>
      <c r="T299" s="416"/>
      <c r="U299" s="416"/>
      <c r="V299" s="416"/>
      <c r="W299" s="416"/>
      <c r="X299" s="416"/>
      <c r="Y299" s="416"/>
      <c r="Z299" s="416"/>
    </row>
    <row r="300" spans="1:26" s="419" customFormat="1" x14ac:dyDescent="0.2">
      <c r="A300" s="500"/>
      <c r="I300" s="416"/>
      <c r="J300" s="416"/>
      <c r="K300" s="416"/>
      <c r="L300" s="416"/>
      <c r="M300" s="416"/>
      <c r="N300" s="416"/>
      <c r="O300" s="416"/>
      <c r="P300" s="416"/>
      <c r="Q300" s="416"/>
      <c r="R300" s="416"/>
      <c r="S300" s="416"/>
      <c r="T300" s="416"/>
      <c r="U300" s="416"/>
      <c r="V300" s="416"/>
      <c r="W300" s="416"/>
      <c r="X300" s="416"/>
      <c r="Y300" s="416"/>
      <c r="Z300" s="416"/>
    </row>
    <row r="301" spans="1:26" s="419" customFormat="1" x14ac:dyDescent="0.2">
      <c r="A301" s="500"/>
      <c r="I301" s="416"/>
      <c r="J301" s="416"/>
      <c r="K301" s="416"/>
      <c r="L301" s="416"/>
      <c r="M301" s="416"/>
      <c r="N301" s="416"/>
      <c r="O301" s="416"/>
      <c r="P301" s="416"/>
      <c r="Q301" s="416"/>
      <c r="R301" s="416"/>
      <c r="S301" s="416"/>
      <c r="T301" s="416"/>
      <c r="U301" s="416"/>
      <c r="V301" s="416"/>
      <c r="W301" s="416"/>
      <c r="X301" s="416"/>
      <c r="Y301" s="416"/>
      <c r="Z301" s="416"/>
    </row>
    <row r="302" spans="1:26" s="419" customFormat="1" x14ac:dyDescent="0.2">
      <c r="A302" s="500"/>
      <c r="I302" s="416"/>
      <c r="J302" s="416"/>
      <c r="K302" s="416"/>
      <c r="L302" s="416"/>
      <c r="M302" s="416"/>
      <c r="N302" s="416"/>
      <c r="O302" s="416"/>
      <c r="P302" s="416"/>
      <c r="Q302" s="416"/>
      <c r="R302" s="416"/>
      <c r="S302" s="416"/>
      <c r="T302" s="416"/>
      <c r="U302" s="416"/>
      <c r="V302" s="416"/>
      <c r="W302" s="416"/>
      <c r="X302" s="416"/>
      <c r="Y302" s="416"/>
      <c r="Z302" s="416"/>
    </row>
    <row r="303" spans="1:26" s="419" customFormat="1" x14ac:dyDescent="0.2">
      <c r="A303" s="500"/>
      <c r="I303" s="416"/>
      <c r="J303" s="416"/>
      <c r="K303" s="416"/>
      <c r="L303" s="416"/>
      <c r="M303" s="416"/>
      <c r="N303" s="416"/>
      <c r="O303" s="416"/>
      <c r="P303" s="416"/>
      <c r="Q303" s="416"/>
      <c r="R303" s="416"/>
      <c r="S303" s="416"/>
      <c r="T303" s="416"/>
      <c r="U303" s="416"/>
      <c r="V303" s="416"/>
      <c r="W303" s="416"/>
      <c r="X303" s="416"/>
      <c r="Y303" s="416"/>
      <c r="Z303" s="416"/>
    </row>
    <row r="304" spans="1:26" s="419" customFormat="1" x14ac:dyDescent="0.2">
      <c r="A304" s="500"/>
      <c r="I304" s="416"/>
      <c r="J304" s="416"/>
      <c r="K304" s="416"/>
      <c r="L304" s="416"/>
      <c r="M304" s="416"/>
      <c r="N304" s="416"/>
      <c r="O304" s="416"/>
      <c r="P304" s="416"/>
      <c r="Q304" s="416"/>
      <c r="R304" s="416"/>
      <c r="S304" s="416"/>
      <c r="T304" s="416"/>
      <c r="U304" s="416"/>
      <c r="V304" s="416"/>
      <c r="W304" s="416"/>
      <c r="X304" s="416"/>
      <c r="Y304" s="416"/>
      <c r="Z304" s="416"/>
    </row>
    <row r="305" spans="1:26" s="419" customFormat="1" x14ac:dyDescent="0.2">
      <c r="A305" s="500"/>
      <c r="I305" s="416"/>
      <c r="J305" s="416"/>
      <c r="K305" s="416"/>
      <c r="L305" s="416"/>
      <c r="M305" s="416"/>
      <c r="N305" s="416"/>
      <c r="O305" s="416"/>
      <c r="P305" s="416"/>
      <c r="Q305" s="416"/>
      <c r="R305" s="416"/>
      <c r="S305" s="416"/>
      <c r="T305" s="416"/>
      <c r="U305" s="416"/>
      <c r="V305" s="416"/>
      <c r="W305" s="416"/>
      <c r="X305" s="416"/>
      <c r="Y305" s="416"/>
      <c r="Z305" s="416"/>
    </row>
    <row r="306" spans="1:26" s="419" customFormat="1" x14ac:dyDescent="0.2">
      <c r="A306" s="500"/>
      <c r="I306" s="416"/>
      <c r="J306" s="416"/>
      <c r="K306" s="416"/>
      <c r="L306" s="416"/>
      <c r="M306" s="416"/>
      <c r="N306" s="416"/>
      <c r="O306" s="416"/>
      <c r="P306" s="416"/>
      <c r="Q306" s="416"/>
      <c r="R306" s="416"/>
      <c r="S306" s="416"/>
      <c r="T306" s="416"/>
      <c r="U306" s="416"/>
      <c r="V306" s="416"/>
      <c r="W306" s="416"/>
      <c r="X306" s="416"/>
      <c r="Y306" s="416"/>
      <c r="Z306" s="416"/>
    </row>
    <row r="307" spans="1:26" s="419" customFormat="1" x14ac:dyDescent="0.2">
      <c r="A307" s="500"/>
      <c r="I307" s="416"/>
      <c r="J307" s="416"/>
      <c r="K307" s="416"/>
      <c r="L307" s="416"/>
      <c r="M307" s="416"/>
      <c r="N307" s="416"/>
      <c r="O307" s="416"/>
      <c r="P307" s="416"/>
      <c r="Q307" s="416"/>
      <c r="R307" s="416"/>
      <c r="S307" s="416"/>
      <c r="T307" s="416"/>
      <c r="U307" s="416"/>
      <c r="V307" s="416"/>
      <c r="W307" s="416"/>
      <c r="X307" s="416"/>
      <c r="Y307" s="416"/>
      <c r="Z307" s="416"/>
    </row>
    <row r="308" spans="1:26" s="419" customFormat="1" x14ac:dyDescent="0.2">
      <c r="A308" s="500"/>
      <c r="I308" s="416"/>
      <c r="J308" s="416"/>
      <c r="K308" s="416"/>
      <c r="L308" s="416"/>
      <c r="M308" s="416"/>
      <c r="N308" s="416"/>
      <c r="O308" s="416"/>
      <c r="P308" s="416"/>
      <c r="Q308" s="416"/>
      <c r="R308" s="416"/>
      <c r="S308" s="416"/>
      <c r="T308" s="416"/>
      <c r="U308" s="416"/>
      <c r="V308" s="416"/>
      <c r="W308" s="416"/>
      <c r="X308" s="416"/>
      <c r="Y308" s="416"/>
      <c r="Z308" s="416"/>
    </row>
    <row r="309" spans="1:26" s="419" customFormat="1" x14ac:dyDescent="0.2">
      <c r="A309" s="500"/>
      <c r="I309" s="416"/>
      <c r="J309" s="416"/>
      <c r="K309" s="416"/>
      <c r="L309" s="416"/>
      <c r="M309" s="416"/>
      <c r="N309" s="416"/>
      <c r="O309" s="416"/>
      <c r="P309" s="416"/>
      <c r="Q309" s="416"/>
      <c r="R309" s="416"/>
      <c r="S309" s="416"/>
      <c r="T309" s="416"/>
      <c r="U309" s="416"/>
      <c r="V309" s="416"/>
      <c r="W309" s="416"/>
      <c r="X309" s="416"/>
      <c r="Y309" s="416"/>
      <c r="Z309" s="416"/>
    </row>
    <row r="310" spans="1:26" s="419" customFormat="1" x14ac:dyDescent="0.2">
      <c r="A310" s="500"/>
      <c r="I310" s="416"/>
      <c r="J310" s="416"/>
      <c r="K310" s="416"/>
      <c r="L310" s="416"/>
      <c r="M310" s="416"/>
      <c r="N310" s="416"/>
      <c r="O310" s="416"/>
      <c r="P310" s="416"/>
      <c r="Q310" s="416"/>
      <c r="R310" s="416"/>
      <c r="S310" s="416"/>
      <c r="T310" s="416"/>
      <c r="U310" s="416"/>
      <c r="V310" s="416"/>
      <c r="W310" s="416"/>
      <c r="X310" s="416"/>
      <c r="Y310" s="416"/>
      <c r="Z310" s="416"/>
    </row>
    <row r="311" spans="1:26" s="419" customFormat="1" x14ac:dyDescent="0.2">
      <c r="A311" s="500"/>
      <c r="I311" s="416"/>
      <c r="J311" s="416"/>
      <c r="K311" s="416"/>
      <c r="L311" s="416"/>
      <c r="M311" s="416"/>
      <c r="N311" s="416"/>
      <c r="O311" s="416"/>
      <c r="P311" s="416"/>
      <c r="Q311" s="416"/>
      <c r="R311" s="416"/>
      <c r="S311" s="416"/>
      <c r="T311" s="416"/>
      <c r="U311" s="416"/>
      <c r="V311" s="416"/>
      <c r="W311" s="416"/>
      <c r="X311" s="416"/>
      <c r="Y311" s="416"/>
      <c r="Z311" s="416"/>
    </row>
    <row r="312" spans="1:26" s="419" customFormat="1" x14ac:dyDescent="0.2">
      <c r="A312" s="500"/>
      <c r="I312" s="416"/>
      <c r="J312" s="416"/>
      <c r="K312" s="416"/>
      <c r="L312" s="416"/>
      <c r="M312" s="416"/>
      <c r="N312" s="416"/>
      <c r="O312" s="416"/>
      <c r="P312" s="416"/>
      <c r="Q312" s="416"/>
      <c r="R312" s="416"/>
      <c r="S312" s="416"/>
      <c r="T312" s="416"/>
      <c r="U312" s="416"/>
      <c r="V312" s="416"/>
      <c r="W312" s="416"/>
      <c r="X312" s="416"/>
      <c r="Y312" s="416"/>
      <c r="Z312" s="416"/>
    </row>
    <row r="313" spans="1:26" s="419" customFormat="1" x14ac:dyDescent="0.2">
      <c r="A313" s="500"/>
      <c r="I313" s="416"/>
      <c r="J313" s="416"/>
      <c r="K313" s="416"/>
      <c r="L313" s="416"/>
      <c r="M313" s="416"/>
      <c r="N313" s="416"/>
      <c r="O313" s="416"/>
      <c r="P313" s="416"/>
      <c r="Q313" s="416"/>
      <c r="R313" s="416"/>
      <c r="S313" s="416"/>
      <c r="T313" s="416"/>
      <c r="U313" s="416"/>
      <c r="V313" s="416"/>
      <c r="W313" s="416"/>
      <c r="X313" s="416"/>
      <c r="Y313" s="416"/>
      <c r="Z313" s="416"/>
    </row>
    <row r="314" spans="1:26" s="419" customFormat="1" x14ac:dyDescent="0.2">
      <c r="A314" s="500"/>
      <c r="I314" s="416"/>
      <c r="J314" s="416"/>
      <c r="K314" s="416"/>
      <c r="L314" s="416"/>
      <c r="M314" s="416"/>
      <c r="N314" s="416"/>
      <c r="O314" s="416"/>
      <c r="P314" s="416"/>
      <c r="Q314" s="416"/>
      <c r="R314" s="416"/>
      <c r="S314" s="416"/>
      <c r="T314" s="416"/>
      <c r="U314" s="416"/>
      <c r="V314" s="416"/>
      <c r="W314" s="416"/>
      <c r="X314" s="416"/>
      <c r="Y314" s="416"/>
      <c r="Z314" s="416"/>
    </row>
    <row r="315" spans="1:26" s="419" customFormat="1" x14ac:dyDescent="0.2">
      <c r="A315" s="500"/>
      <c r="I315" s="416"/>
      <c r="J315" s="416"/>
      <c r="K315" s="416"/>
      <c r="L315" s="416"/>
      <c r="M315" s="416"/>
      <c r="N315" s="416"/>
      <c r="O315" s="416"/>
      <c r="P315" s="416"/>
      <c r="Q315" s="416"/>
      <c r="R315" s="416"/>
      <c r="S315" s="416"/>
      <c r="T315" s="416"/>
      <c r="U315" s="416"/>
      <c r="V315" s="416"/>
      <c r="W315" s="416"/>
      <c r="X315" s="416"/>
      <c r="Y315" s="416"/>
      <c r="Z315" s="416"/>
    </row>
    <row r="316" spans="1:26" s="419" customFormat="1" x14ac:dyDescent="0.2">
      <c r="A316" s="500"/>
      <c r="I316" s="416"/>
      <c r="J316" s="416"/>
      <c r="K316" s="416"/>
      <c r="L316" s="416"/>
      <c r="M316" s="416"/>
      <c r="N316" s="416"/>
      <c r="O316" s="416"/>
      <c r="P316" s="416"/>
      <c r="Q316" s="416"/>
      <c r="R316" s="416"/>
      <c r="S316" s="416"/>
      <c r="T316" s="416"/>
      <c r="U316" s="416"/>
      <c r="V316" s="416"/>
      <c r="W316" s="416"/>
      <c r="X316" s="416"/>
      <c r="Y316" s="416"/>
      <c r="Z316" s="416"/>
    </row>
    <row r="317" spans="1:26" s="419" customFormat="1" x14ac:dyDescent="0.2">
      <c r="A317" s="500"/>
      <c r="I317" s="416"/>
      <c r="J317" s="416"/>
      <c r="K317" s="416"/>
      <c r="L317" s="416"/>
      <c r="M317" s="416"/>
      <c r="N317" s="416"/>
      <c r="O317" s="416"/>
      <c r="P317" s="416"/>
      <c r="Q317" s="416"/>
      <c r="R317" s="416"/>
      <c r="S317" s="416"/>
      <c r="T317" s="416"/>
      <c r="U317" s="416"/>
      <c r="V317" s="416"/>
      <c r="W317" s="416"/>
      <c r="X317" s="416"/>
      <c r="Y317" s="416"/>
      <c r="Z317" s="416"/>
    </row>
    <row r="318" spans="1:26" s="419" customFormat="1" x14ac:dyDescent="0.2">
      <c r="A318" s="500"/>
      <c r="I318" s="416"/>
      <c r="J318" s="416"/>
      <c r="K318" s="416"/>
      <c r="L318" s="416"/>
      <c r="M318" s="416"/>
      <c r="N318" s="416"/>
      <c r="O318" s="416"/>
      <c r="P318" s="416"/>
      <c r="Q318" s="416"/>
      <c r="R318" s="416"/>
      <c r="S318" s="416"/>
      <c r="T318" s="416"/>
      <c r="U318" s="416"/>
      <c r="V318" s="416"/>
      <c r="W318" s="416"/>
      <c r="X318" s="416"/>
      <c r="Y318" s="416"/>
      <c r="Z318" s="416"/>
    </row>
    <row r="319" spans="1:26" s="419" customFormat="1" x14ac:dyDescent="0.2">
      <c r="A319" s="500"/>
      <c r="I319" s="416"/>
      <c r="J319" s="416"/>
      <c r="K319" s="416"/>
      <c r="L319" s="416"/>
      <c r="M319" s="416"/>
      <c r="N319" s="416"/>
      <c r="O319" s="416"/>
      <c r="P319" s="416"/>
      <c r="Q319" s="416"/>
      <c r="R319" s="416"/>
      <c r="S319" s="416"/>
      <c r="T319" s="416"/>
      <c r="U319" s="416"/>
      <c r="V319" s="416"/>
      <c r="W319" s="416"/>
      <c r="X319" s="416"/>
      <c r="Y319" s="416"/>
      <c r="Z319" s="416"/>
    </row>
    <row r="320" spans="1:26" s="419" customFormat="1" x14ac:dyDescent="0.2">
      <c r="A320" s="500"/>
      <c r="I320" s="416"/>
      <c r="J320" s="416"/>
      <c r="K320" s="416"/>
      <c r="L320" s="416"/>
      <c r="M320" s="416"/>
      <c r="N320" s="416"/>
      <c r="O320" s="416"/>
      <c r="P320" s="416"/>
      <c r="Q320" s="416"/>
      <c r="R320" s="416"/>
      <c r="S320" s="416"/>
      <c r="T320" s="416"/>
      <c r="U320" s="416"/>
      <c r="V320" s="416"/>
      <c r="W320" s="416"/>
      <c r="X320" s="416"/>
      <c r="Y320" s="416"/>
      <c r="Z320" s="416"/>
    </row>
    <row r="321" spans="1:26" s="419" customFormat="1" x14ac:dyDescent="0.2">
      <c r="A321" s="500"/>
      <c r="I321" s="416"/>
      <c r="J321" s="416"/>
      <c r="K321" s="416"/>
      <c r="L321" s="416"/>
      <c r="M321" s="416"/>
      <c r="N321" s="416"/>
      <c r="O321" s="416"/>
      <c r="P321" s="416"/>
      <c r="Q321" s="416"/>
      <c r="R321" s="416"/>
      <c r="S321" s="416"/>
      <c r="T321" s="416"/>
      <c r="U321" s="416"/>
      <c r="V321" s="416"/>
      <c r="W321" s="416"/>
      <c r="X321" s="416"/>
      <c r="Y321" s="416"/>
      <c r="Z321" s="416"/>
    </row>
    <row r="322" spans="1:26" s="419" customFormat="1" x14ac:dyDescent="0.2">
      <c r="A322" s="500"/>
      <c r="I322" s="416"/>
      <c r="J322" s="416"/>
      <c r="K322" s="416"/>
      <c r="L322" s="416"/>
      <c r="M322" s="416"/>
      <c r="N322" s="416"/>
      <c r="O322" s="416"/>
      <c r="P322" s="416"/>
      <c r="Q322" s="416"/>
      <c r="R322" s="416"/>
      <c r="S322" s="416"/>
      <c r="T322" s="416"/>
      <c r="U322" s="416"/>
      <c r="V322" s="416"/>
      <c r="W322" s="416"/>
      <c r="X322" s="416"/>
      <c r="Y322" s="416"/>
      <c r="Z322" s="416"/>
    </row>
    <row r="323" spans="1:26" s="419" customFormat="1" x14ac:dyDescent="0.2">
      <c r="A323" s="500"/>
      <c r="I323" s="416"/>
      <c r="J323" s="416"/>
      <c r="K323" s="416"/>
      <c r="L323" s="416"/>
      <c r="M323" s="416"/>
      <c r="N323" s="416"/>
      <c r="O323" s="416"/>
      <c r="P323" s="416"/>
      <c r="Q323" s="416"/>
      <c r="R323" s="416"/>
      <c r="S323" s="416"/>
      <c r="T323" s="416"/>
      <c r="U323" s="416"/>
      <c r="V323" s="416"/>
      <c r="W323" s="416"/>
      <c r="X323" s="416"/>
      <c r="Y323" s="416"/>
      <c r="Z323" s="416"/>
    </row>
    <row r="324" spans="1:26" s="419" customFormat="1" x14ac:dyDescent="0.2">
      <c r="A324" s="500"/>
      <c r="I324" s="416"/>
      <c r="J324" s="416"/>
      <c r="K324" s="416"/>
      <c r="L324" s="416"/>
      <c r="M324" s="416"/>
      <c r="N324" s="416"/>
      <c r="O324" s="416"/>
      <c r="P324" s="416"/>
      <c r="Q324" s="416"/>
      <c r="R324" s="416"/>
      <c r="S324" s="416"/>
      <c r="T324" s="416"/>
      <c r="U324" s="416"/>
      <c r="V324" s="416"/>
      <c r="W324" s="416"/>
      <c r="X324" s="416"/>
      <c r="Y324" s="416"/>
      <c r="Z324" s="416"/>
    </row>
    <row r="325" spans="1:26" s="419" customFormat="1" x14ac:dyDescent="0.2">
      <c r="A325" s="500"/>
      <c r="I325" s="416"/>
      <c r="J325" s="416"/>
      <c r="K325" s="416"/>
      <c r="L325" s="416"/>
      <c r="M325" s="416"/>
      <c r="N325" s="416"/>
      <c r="O325" s="416"/>
      <c r="P325" s="416"/>
      <c r="Q325" s="416"/>
      <c r="R325" s="416"/>
      <c r="S325" s="416"/>
      <c r="T325" s="416"/>
      <c r="U325" s="416"/>
      <c r="V325" s="416"/>
      <c r="W325" s="416"/>
      <c r="X325" s="416"/>
      <c r="Y325" s="416"/>
      <c r="Z325" s="416"/>
    </row>
    <row r="326" spans="1:26" s="419" customFormat="1" x14ac:dyDescent="0.2">
      <c r="A326" s="500"/>
      <c r="I326" s="416"/>
      <c r="J326" s="416"/>
      <c r="K326" s="416"/>
      <c r="L326" s="416"/>
      <c r="M326" s="416"/>
      <c r="N326" s="416"/>
      <c r="O326" s="416"/>
      <c r="P326" s="416"/>
      <c r="Q326" s="416"/>
      <c r="R326" s="416"/>
      <c r="S326" s="416"/>
      <c r="T326" s="416"/>
      <c r="U326" s="416"/>
      <c r="V326" s="416"/>
      <c r="W326" s="416"/>
      <c r="X326" s="416"/>
      <c r="Y326" s="416"/>
      <c r="Z326" s="416"/>
    </row>
    <row r="327" spans="1:26" s="419" customFormat="1" x14ac:dyDescent="0.2">
      <c r="A327" s="500"/>
      <c r="I327" s="416"/>
      <c r="J327" s="416"/>
      <c r="K327" s="416"/>
      <c r="L327" s="416"/>
      <c r="M327" s="416"/>
      <c r="N327" s="416"/>
      <c r="O327" s="416"/>
      <c r="P327" s="416"/>
      <c r="Q327" s="416"/>
      <c r="R327" s="416"/>
      <c r="S327" s="416"/>
      <c r="T327" s="416"/>
      <c r="U327" s="416"/>
      <c r="V327" s="416"/>
      <c r="W327" s="416"/>
      <c r="X327" s="416"/>
      <c r="Y327" s="416"/>
      <c r="Z327" s="416"/>
    </row>
    <row r="328" spans="1:26" s="419" customFormat="1" x14ac:dyDescent="0.2">
      <c r="A328" s="500"/>
      <c r="I328" s="416"/>
      <c r="J328" s="416"/>
      <c r="K328" s="416"/>
      <c r="L328" s="416"/>
      <c r="M328" s="416"/>
      <c r="N328" s="416"/>
      <c r="O328" s="416"/>
      <c r="P328" s="416"/>
      <c r="Q328" s="416"/>
      <c r="R328" s="416"/>
      <c r="S328" s="416"/>
      <c r="T328" s="416"/>
      <c r="U328" s="416"/>
      <c r="V328" s="416"/>
      <c r="W328" s="416"/>
      <c r="X328" s="416"/>
      <c r="Y328" s="416"/>
      <c r="Z328" s="416"/>
    </row>
    <row r="329" spans="1:26" s="419" customFormat="1" x14ac:dyDescent="0.2">
      <c r="A329" s="500"/>
      <c r="I329" s="416"/>
      <c r="J329" s="416"/>
      <c r="K329" s="416"/>
      <c r="L329" s="416"/>
      <c r="M329" s="416"/>
      <c r="N329" s="416"/>
      <c r="O329" s="416"/>
      <c r="P329" s="416"/>
      <c r="Q329" s="416"/>
      <c r="R329" s="416"/>
      <c r="S329" s="416"/>
      <c r="T329" s="416"/>
      <c r="U329" s="416"/>
      <c r="V329" s="416"/>
      <c r="W329" s="416"/>
      <c r="X329" s="416"/>
      <c r="Y329" s="416"/>
      <c r="Z329" s="416"/>
    </row>
    <row r="330" spans="1:26" s="419" customFormat="1" x14ac:dyDescent="0.2">
      <c r="A330" s="500"/>
      <c r="I330" s="416"/>
      <c r="J330" s="416"/>
      <c r="K330" s="416"/>
      <c r="L330" s="416"/>
      <c r="M330" s="416"/>
      <c r="N330" s="416"/>
      <c r="O330" s="416"/>
      <c r="P330" s="416"/>
      <c r="Q330" s="416"/>
      <c r="R330" s="416"/>
      <c r="S330" s="416"/>
      <c r="T330" s="416"/>
      <c r="U330" s="416"/>
      <c r="V330" s="416"/>
      <c r="W330" s="416"/>
      <c r="X330" s="416"/>
      <c r="Y330" s="416"/>
      <c r="Z330" s="416"/>
    </row>
    <row r="331" spans="1:26" s="419" customFormat="1" x14ac:dyDescent="0.2">
      <c r="A331" s="500"/>
      <c r="I331" s="416"/>
      <c r="J331" s="416"/>
      <c r="K331" s="416"/>
      <c r="L331" s="416"/>
      <c r="M331" s="416"/>
      <c r="N331" s="416"/>
      <c r="O331" s="416"/>
      <c r="P331" s="416"/>
      <c r="Q331" s="416"/>
      <c r="R331" s="416"/>
      <c r="S331" s="416"/>
      <c r="T331" s="416"/>
      <c r="U331" s="416"/>
      <c r="V331" s="416"/>
      <c r="W331" s="416"/>
      <c r="X331" s="416"/>
      <c r="Y331" s="416"/>
      <c r="Z331" s="416"/>
    </row>
    <row r="332" spans="1:26" s="419" customFormat="1" x14ac:dyDescent="0.2">
      <c r="A332" s="500"/>
      <c r="I332" s="416"/>
      <c r="J332" s="416"/>
      <c r="K332" s="416"/>
      <c r="L332" s="416"/>
      <c r="M332" s="416"/>
      <c r="N332" s="416"/>
      <c r="O332" s="416"/>
      <c r="P332" s="416"/>
      <c r="Q332" s="416"/>
      <c r="R332" s="416"/>
      <c r="S332" s="416"/>
      <c r="T332" s="416"/>
      <c r="U332" s="416"/>
      <c r="V332" s="416"/>
      <c r="W332" s="416"/>
      <c r="X332" s="416"/>
      <c r="Y332" s="416"/>
      <c r="Z332" s="416"/>
    </row>
    <row r="333" spans="1:26" s="419" customFormat="1" x14ac:dyDescent="0.2">
      <c r="A333" s="500"/>
      <c r="I333" s="416"/>
      <c r="J333" s="416"/>
      <c r="K333" s="416"/>
      <c r="L333" s="416"/>
      <c r="M333" s="416"/>
      <c r="N333" s="416"/>
      <c r="O333" s="416"/>
      <c r="P333" s="416"/>
      <c r="Q333" s="416"/>
      <c r="R333" s="416"/>
      <c r="S333" s="416"/>
      <c r="T333" s="416"/>
      <c r="U333" s="416"/>
      <c r="V333" s="416"/>
      <c r="W333" s="416"/>
      <c r="X333" s="416"/>
      <c r="Y333" s="416"/>
      <c r="Z333" s="416"/>
    </row>
    <row r="334" spans="1:26" s="419" customFormat="1" x14ac:dyDescent="0.2">
      <c r="A334" s="500"/>
      <c r="I334" s="416"/>
      <c r="J334" s="416"/>
      <c r="K334" s="416"/>
      <c r="L334" s="416"/>
      <c r="M334" s="416"/>
      <c r="N334" s="416"/>
      <c r="O334" s="416"/>
      <c r="P334" s="416"/>
      <c r="Q334" s="416"/>
      <c r="R334" s="416"/>
      <c r="S334" s="416"/>
      <c r="T334" s="416"/>
      <c r="U334" s="416"/>
      <c r="V334" s="416"/>
      <c r="W334" s="416"/>
      <c r="X334" s="416"/>
      <c r="Y334" s="416"/>
      <c r="Z334" s="416"/>
    </row>
    <row r="335" spans="1:26" s="419" customFormat="1" x14ac:dyDescent="0.2">
      <c r="A335" s="500"/>
      <c r="I335" s="416"/>
      <c r="J335" s="416"/>
      <c r="K335" s="416"/>
      <c r="L335" s="416"/>
      <c r="M335" s="416"/>
      <c r="N335" s="416"/>
      <c r="O335" s="416"/>
      <c r="P335" s="416"/>
      <c r="Q335" s="416"/>
      <c r="R335" s="416"/>
      <c r="S335" s="416"/>
      <c r="T335" s="416"/>
      <c r="U335" s="416"/>
      <c r="V335" s="416"/>
      <c r="W335" s="416"/>
      <c r="X335" s="416"/>
      <c r="Y335" s="416"/>
      <c r="Z335" s="416"/>
    </row>
    <row r="336" spans="1:26" s="419" customFormat="1" x14ac:dyDescent="0.2">
      <c r="A336" s="500"/>
      <c r="I336" s="416"/>
      <c r="J336" s="416"/>
      <c r="K336" s="416"/>
      <c r="L336" s="416"/>
      <c r="M336" s="416"/>
      <c r="N336" s="416"/>
      <c r="O336" s="416"/>
      <c r="P336" s="416"/>
      <c r="Q336" s="416"/>
      <c r="R336" s="416"/>
      <c r="S336" s="416"/>
      <c r="T336" s="416"/>
      <c r="U336" s="416"/>
      <c r="V336" s="416"/>
      <c r="W336" s="416"/>
      <c r="X336" s="416"/>
      <c r="Y336" s="416"/>
      <c r="Z336" s="416"/>
    </row>
    <row r="337" spans="1:26" s="419" customFormat="1" x14ac:dyDescent="0.2">
      <c r="A337" s="500"/>
      <c r="I337" s="416"/>
      <c r="J337" s="416"/>
      <c r="K337" s="416"/>
      <c r="L337" s="416"/>
      <c r="M337" s="416"/>
      <c r="N337" s="416"/>
      <c r="O337" s="416"/>
      <c r="P337" s="416"/>
      <c r="Q337" s="416"/>
      <c r="R337" s="416"/>
      <c r="S337" s="416"/>
      <c r="T337" s="416"/>
      <c r="U337" s="416"/>
      <c r="V337" s="416"/>
      <c r="W337" s="416"/>
      <c r="X337" s="416"/>
      <c r="Y337" s="416"/>
      <c r="Z337" s="416"/>
    </row>
    <row r="338" spans="1:26" s="419" customFormat="1" x14ac:dyDescent="0.2">
      <c r="A338" s="500"/>
      <c r="I338" s="416"/>
      <c r="J338" s="416"/>
      <c r="K338" s="416"/>
      <c r="L338" s="416"/>
      <c r="M338" s="416"/>
      <c r="N338" s="416"/>
      <c r="O338" s="416"/>
      <c r="P338" s="416"/>
      <c r="Q338" s="416"/>
      <c r="R338" s="416"/>
      <c r="S338" s="416"/>
      <c r="T338" s="416"/>
      <c r="U338" s="416"/>
      <c r="V338" s="416"/>
      <c r="W338" s="416"/>
      <c r="X338" s="416"/>
      <c r="Y338" s="416"/>
      <c r="Z338" s="416"/>
    </row>
    <row r="339" spans="1:26" s="419" customFormat="1" x14ac:dyDescent="0.2">
      <c r="A339" s="500"/>
      <c r="I339" s="416"/>
      <c r="J339" s="416"/>
      <c r="K339" s="416"/>
      <c r="L339" s="416"/>
      <c r="M339" s="416"/>
      <c r="N339" s="416"/>
      <c r="O339" s="416"/>
      <c r="P339" s="416"/>
      <c r="Q339" s="416"/>
      <c r="R339" s="416"/>
      <c r="S339" s="416"/>
      <c r="T339" s="416"/>
      <c r="U339" s="416"/>
      <c r="V339" s="416"/>
      <c r="W339" s="416"/>
      <c r="X339" s="416"/>
      <c r="Y339" s="416"/>
      <c r="Z339" s="416"/>
    </row>
    <row r="340" spans="1:26" s="419" customFormat="1" x14ac:dyDescent="0.2">
      <c r="A340" s="500"/>
      <c r="I340" s="416"/>
      <c r="J340" s="416"/>
      <c r="K340" s="416"/>
      <c r="L340" s="416"/>
      <c r="M340" s="416"/>
      <c r="N340" s="416"/>
      <c r="O340" s="416"/>
      <c r="P340" s="416"/>
      <c r="Q340" s="416"/>
      <c r="R340" s="416"/>
      <c r="S340" s="416"/>
      <c r="T340" s="416"/>
      <c r="U340" s="416"/>
      <c r="V340" s="416"/>
      <c r="W340" s="416"/>
      <c r="X340" s="416"/>
      <c r="Y340" s="416"/>
      <c r="Z340" s="416"/>
    </row>
    <row r="341" spans="1:26" s="419" customFormat="1" x14ac:dyDescent="0.2">
      <c r="A341" s="500"/>
      <c r="I341" s="416"/>
      <c r="J341" s="416"/>
      <c r="K341" s="416"/>
      <c r="L341" s="416"/>
      <c r="M341" s="416"/>
      <c r="N341" s="416"/>
      <c r="O341" s="416"/>
      <c r="P341" s="416"/>
      <c r="Q341" s="416"/>
      <c r="R341" s="416"/>
      <c r="S341" s="416"/>
      <c r="T341" s="416"/>
      <c r="U341" s="416"/>
      <c r="V341" s="416"/>
      <c r="W341" s="416"/>
      <c r="X341" s="416"/>
      <c r="Y341" s="416"/>
      <c r="Z341" s="416"/>
    </row>
    <row r="342" spans="1:26" s="419" customFormat="1" x14ac:dyDescent="0.2">
      <c r="A342" s="500"/>
      <c r="I342" s="416"/>
      <c r="J342" s="416"/>
      <c r="K342" s="416"/>
      <c r="L342" s="416"/>
      <c r="M342" s="416"/>
      <c r="N342" s="416"/>
      <c r="O342" s="416"/>
      <c r="P342" s="416"/>
      <c r="Q342" s="416"/>
      <c r="R342" s="416"/>
      <c r="S342" s="416"/>
      <c r="T342" s="416"/>
      <c r="U342" s="416"/>
      <c r="V342" s="416"/>
      <c r="W342" s="416"/>
      <c r="X342" s="416"/>
      <c r="Y342" s="416"/>
      <c r="Z342" s="416"/>
    </row>
    <row r="343" spans="1:26" s="419" customFormat="1" x14ac:dyDescent="0.2">
      <c r="A343" s="500"/>
      <c r="I343" s="416"/>
      <c r="J343" s="416"/>
      <c r="K343" s="416"/>
      <c r="L343" s="416"/>
      <c r="M343" s="416"/>
      <c r="N343" s="416"/>
      <c r="O343" s="416"/>
      <c r="P343" s="416"/>
      <c r="Q343" s="416"/>
      <c r="R343" s="416"/>
      <c r="S343" s="416"/>
      <c r="T343" s="416"/>
      <c r="U343" s="416"/>
      <c r="V343" s="416"/>
      <c r="W343" s="416"/>
      <c r="X343" s="416"/>
      <c r="Y343" s="416"/>
      <c r="Z343" s="416"/>
    </row>
    <row r="344" spans="1:26" s="419" customFormat="1" x14ac:dyDescent="0.2">
      <c r="A344" s="500"/>
      <c r="I344" s="416"/>
      <c r="J344" s="416"/>
      <c r="K344" s="416"/>
      <c r="L344" s="416"/>
      <c r="M344" s="416"/>
      <c r="N344" s="416"/>
      <c r="O344" s="416"/>
      <c r="P344" s="416"/>
      <c r="Q344" s="416"/>
      <c r="R344" s="416"/>
      <c r="S344" s="416"/>
      <c r="T344" s="416"/>
      <c r="U344" s="416"/>
      <c r="V344" s="416"/>
      <c r="W344" s="416"/>
      <c r="X344" s="416"/>
      <c r="Y344" s="416"/>
      <c r="Z344" s="416"/>
    </row>
    <row r="345" spans="1:26" s="419" customFormat="1" x14ac:dyDescent="0.2">
      <c r="A345" s="500"/>
      <c r="I345" s="416"/>
      <c r="J345" s="416"/>
      <c r="K345" s="416"/>
      <c r="L345" s="416"/>
      <c r="M345" s="416"/>
      <c r="N345" s="416"/>
      <c r="O345" s="416"/>
      <c r="P345" s="416"/>
      <c r="Q345" s="416"/>
      <c r="R345" s="416"/>
      <c r="S345" s="416"/>
      <c r="T345" s="416"/>
      <c r="U345" s="416"/>
      <c r="V345" s="416"/>
      <c r="W345" s="416"/>
      <c r="X345" s="416"/>
      <c r="Y345" s="416"/>
      <c r="Z345" s="416"/>
    </row>
    <row r="346" spans="1:26" s="419" customFormat="1" x14ac:dyDescent="0.2">
      <c r="A346" s="500"/>
      <c r="I346" s="416"/>
      <c r="J346" s="416"/>
      <c r="K346" s="416"/>
      <c r="L346" s="416"/>
      <c r="M346" s="416"/>
      <c r="N346" s="416"/>
      <c r="O346" s="416"/>
      <c r="P346" s="416"/>
      <c r="Q346" s="416"/>
      <c r="R346" s="416"/>
      <c r="S346" s="416"/>
      <c r="T346" s="416"/>
      <c r="U346" s="416"/>
      <c r="V346" s="416"/>
      <c r="W346" s="416"/>
      <c r="X346" s="416"/>
      <c r="Y346" s="416"/>
      <c r="Z346" s="416"/>
    </row>
    <row r="347" spans="1:26" s="419" customFormat="1" x14ac:dyDescent="0.2">
      <c r="A347" s="500"/>
      <c r="I347" s="416"/>
      <c r="J347" s="416"/>
      <c r="K347" s="416"/>
      <c r="L347" s="416"/>
      <c r="M347" s="416"/>
      <c r="N347" s="416"/>
      <c r="O347" s="416"/>
      <c r="P347" s="416"/>
      <c r="Q347" s="416"/>
      <c r="R347" s="416"/>
      <c r="S347" s="416"/>
      <c r="T347" s="416"/>
      <c r="U347" s="416"/>
      <c r="V347" s="416"/>
      <c r="W347" s="416"/>
      <c r="X347" s="416"/>
      <c r="Y347" s="416"/>
      <c r="Z347" s="416"/>
    </row>
    <row r="348" spans="1:26" s="419" customFormat="1" x14ac:dyDescent="0.2">
      <c r="A348" s="500"/>
      <c r="I348" s="416"/>
      <c r="J348" s="416"/>
      <c r="K348" s="416"/>
      <c r="L348" s="416"/>
      <c r="M348" s="416"/>
      <c r="N348" s="416"/>
      <c r="O348" s="416"/>
      <c r="P348" s="416"/>
      <c r="Q348" s="416"/>
      <c r="R348" s="416"/>
      <c r="S348" s="416"/>
      <c r="T348" s="416"/>
      <c r="U348" s="416"/>
      <c r="V348" s="416"/>
      <c r="W348" s="416"/>
      <c r="X348" s="416"/>
      <c r="Y348" s="416"/>
      <c r="Z348" s="416"/>
    </row>
    <row r="349" spans="1:26" s="419" customFormat="1" x14ac:dyDescent="0.2">
      <c r="A349" s="500"/>
      <c r="I349" s="416"/>
      <c r="J349" s="416"/>
      <c r="K349" s="416"/>
      <c r="L349" s="416"/>
      <c r="M349" s="416"/>
      <c r="N349" s="416"/>
      <c r="O349" s="416"/>
      <c r="P349" s="416"/>
      <c r="Q349" s="416"/>
      <c r="R349" s="416"/>
      <c r="S349" s="416"/>
      <c r="T349" s="416"/>
      <c r="U349" s="416"/>
      <c r="V349" s="416"/>
      <c r="W349" s="416"/>
      <c r="X349" s="416"/>
      <c r="Y349" s="416"/>
      <c r="Z349" s="416"/>
    </row>
    <row r="350" spans="1:26" s="419" customFormat="1" x14ac:dyDescent="0.2">
      <c r="A350" s="500"/>
      <c r="I350" s="416"/>
      <c r="J350" s="416"/>
      <c r="K350" s="416"/>
      <c r="L350" s="416"/>
      <c r="M350" s="416"/>
      <c r="N350" s="416"/>
      <c r="O350" s="416"/>
      <c r="P350" s="416"/>
      <c r="Q350" s="416"/>
      <c r="R350" s="416"/>
      <c r="S350" s="416"/>
      <c r="T350" s="416"/>
      <c r="U350" s="416"/>
      <c r="V350" s="416"/>
      <c r="W350" s="416"/>
      <c r="X350" s="416"/>
      <c r="Y350" s="416"/>
      <c r="Z350" s="416"/>
    </row>
    <row r="351" spans="1:26" s="419" customFormat="1" x14ac:dyDescent="0.2">
      <c r="A351" s="500"/>
      <c r="I351" s="416"/>
      <c r="J351" s="416"/>
      <c r="K351" s="416"/>
      <c r="L351" s="416"/>
      <c r="M351" s="416"/>
      <c r="N351" s="416"/>
      <c r="O351" s="416"/>
      <c r="P351" s="416"/>
      <c r="Q351" s="416"/>
      <c r="R351" s="416"/>
      <c r="S351" s="416"/>
      <c r="T351" s="416"/>
      <c r="U351" s="416"/>
      <c r="V351" s="416"/>
      <c r="W351" s="416"/>
      <c r="X351" s="416"/>
      <c r="Y351" s="416"/>
      <c r="Z351" s="416"/>
    </row>
    <row r="352" spans="1:26" s="419" customFormat="1" x14ac:dyDescent="0.2">
      <c r="A352" s="500"/>
      <c r="I352" s="416"/>
      <c r="J352" s="416"/>
      <c r="K352" s="416"/>
      <c r="L352" s="416"/>
      <c r="M352" s="416"/>
      <c r="N352" s="416"/>
      <c r="O352" s="416"/>
      <c r="P352" s="416"/>
      <c r="Q352" s="416"/>
      <c r="R352" s="416"/>
      <c r="S352" s="416"/>
      <c r="T352" s="416"/>
      <c r="U352" s="416"/>
      <c r="V352" s="416"/>
      <c r="W352" s="416"/>
      <c r="X352" s="416"/>
      <c r="Y352" s="416"/>
      <c r="Z352" s="416"/>
    </row>
    <row r="353" spans="1:26" s="419" customFormat="1" x14ac:dyDescent="0.2">
      <c r="A353" s="500"/>
      <c r="I353" s="416"/>
      <c r="J353" s="416"/>
      <c r="K353" s="416"/>
      <c r="L353" s="416"/>
      <c r="M353" s="416"/>
      <c r="N353" s="416"/>
      <c r="O353" s="416"/>
      <c r="P353" s="416"/>
      <c r="Q353" s="416"/>
      <c r="R353" s="416"/>
      <c r="S353" s="416"/>
      <c r="T353" s="416"/>
      <c r="U353" s="416"/>
      <c r="V353" s="416"/>
      <c r="W353" s="416"/>
      <c r="X353" s="416"/>
      <c r="Y353" s="416"/>
      <c r="Z353" s="416"/>
    </row>
    <row r="354" spans="1:26" s="419" customFormat="1" x14ac:dyDescent="0.2">
      <c r="A354" s="500"/>
      <c r="I354" s="416"/>
      <c r="J354" s="416"/>
      <c r="K354" s="416"/>
      <c r="L354" s="416"/>
      <c r="M354" s="416"/>
      <c r="N354" s="416"/>
      <c r="O354" s="416"/>
      <c r="P354" s="416"/>
      <c r="Q354" s="416"/>
      <c r="R354" s="416"/>
      <c r="S354" s="416"/>
      <c r="T354" s="416"/>
      <c r="U354" s="416"/>
      <c r="V354" s="416"/>
      <c r="W354" s="416"/>
      <c r="X354" s="416"/>
      <c r="Y354" s="416"/>
      <c r="Z354" s="416"/>
    </row>
    <row r="355" spans="1:26" s="419" customFormat="1" x14ac:dyDescent="0.2">
      <c r="A355" s="500"/>
      <c r="I355" s="416"/>
      <c r="J355" s="416"/>
      <c r="K355" s="416"/>
      <c r="L355" s="416"/>
      <c r="M355" s="416"/>
      <c r="N355" s="416"/>
      <c r="O355" s="416"/>
      <c r="P355" s="416"/>
      <c r="Q355" s="416"/>
      <c r="R355" s="416"/>
      <c r="S355" s="416"/>
      <c r="T355" s="416"/>
      <c r="U355" s="416"/>
      <c r="V355" s="416"/>
      <c r="W355" s="416"/>
      <c r="X355" s="416"/>
      <c r="Y355" s="416"/>
      <c r="Z355" s="416"/>
    </row>
    <row r="356" spans="1:26" s="419" customFormat="1" x14ac:dyDescent="0.2">
      <c r="A356" s="500"/>
      <c r="I356" s="416"/>
      <c r="J356" s="416"/>
      <c r="K356" s="416"/>
      <c r="L356" s="416"/>
      <c r="M356" s="416"/>
      <c r="N356" s="416"/>
      <c r="O356" s="416"/>
      <c r="P356" s="416"/>
      <c r="Q356" s="416"/>
      <c r="R356" s="416"/>
      <c r="S356" s="416"/>
      <c r="T356" s="416"/>
      <c r="U356" s="416"/>
      <c r="V356" s="416"/>
      <c r="W356" s="416"/>
      <c r="X356" s="416"/>
      <c r="Y356" s="416"/>
      <c r="Z356" s="416"/>
    </row>
    <row r="357" spans="1:26" s="419" customFormat="1" x14ac:dyDescent="0.2">
      <c r="A357" s="500"/>
      <c r="I357" s="416"/>
      <c r="J357" s="416"/>
      <c r="K357" s="416"/>
      <c r="L357" s="416"/>
      <c r="M357" s="416"/>
      <c r="N357" s="416"/>
      <c r="O357" s="416"/>
      <c r="P357" s="416"/>
      <c r="Q357" s="416"/>
      <c r="R357" s="416"/>
      <c r="S357" s="416"/>
      <c r="T357" s="416"/>
      <c r="U357" s="416"/>
      <c r="V357" s="416"/>
      <c r="W357" s="416"/>
      <c r="X357" s="416"/>
      <c r="Y357" s="416"/>
      <c r="Z357" s="416"/>
    </row>
    <row r="358" spans="1:26" s="419" customFormat="1" x14ac:dyDescent="0.2">
      <c r="A358" s="500"/>
      <c r="I358" s="416"/>
      <c r="J358" s="416"/>
      <c r="K358" s="416"/>
      <c r="L358" s="416"/>
      <c r="M358" s="416"/>
      <c r="N358" s="416"/>
      <c r="O358" s="416"/>
      <c r="P358" s="416"/>
      <c r="Q358" s="416"/>
      <c r="R358" s="416"/>
      <c r="S358" s="416"/>
      <c r="T358" s="416"/>
      <c r="U358" s="416"/>
      <c r="V358" s="416"/>
      <c r="W358" s="416"/>
      <c r="X358" s="416"/>
      <c r="Y358" s="416"/>
      <c r="Z358" s="416"/>
    </row>
    <row r="359" spans="1:26" s="419" customFormat="1" x14ac:dyDescent="0.2">
      <c r="A359" s="500"/>
      <c r="I359" s="416"/>
      <c r="J359" s="416"/>
      <c r="K359" s="416"/>
      <c r="L359" s="416"/>
      <c r="M359" s="416"/>
      <c r="N359" s="416"/>
      <c r="O359" s="416"/>
      <c r="P359" s="416"/>
      <c r="Q359" s="416"/>
      <c r="R359" s="416"/>
      <c r="S359" s="416"/>
      <c r="T359" s="416"/>
      <c r="U359" s="416"/>
      <c r="V359" s="416"/>
      <c r="W359" s="416"/>
      <c r="X359" s="416"/>
      <c r="Y359" s="416"/>
      <c r="Z359" s="416"/>
    </row>
    <row r="360" spans="1:26" s="419" customFormat="1" x14ac:dyDescent="0.2">
      <c r="A360" s="500"/>
      <c r="I360" s="416"/>
      <c r="J360" s="416"/>
      <c r="K360" s="416"/>
      <c r="L360" s="416"/>
      <c r="M360" s="416"/>
      <c r="N360" s="416"/>
      <c r="O360" s="416"/>
      <c r="P360" s="416"/>
      <c r="Q360" s="416"/>
      <c r="R360" s="416"/>
      <c r="S360" s="416"/>
      <c r="T360" s="416"/>
      <c r="U360" s="416"/>
      <c r="V360" s="416"/>
      <c r="W360" s="416"/>
      <c r="X360" s="416"/>
      <c r="Y360" s="416"/>
      <c r="Z360" s="416"/>
    </row>
    <row r="361" spans="1:26" s="419" customFormat="1" x14ac:dyDescent="0.2">
      <c r="A361" s="500"/>
      <c r="I361" s="416"/>
      <c r="J361" s="416"/>
      <c r="K361" s="416"/>
      <c r="L361" s="416"/>
      <c r="M361" s="416"/>
      <c r="N361" s="416"/>
      <c r="O361" s="416"/>
      <c r="P361" s="416"/>
      <c r="Q361" s="416"/>
      <c r="R361" s="416"/>
      <c r="S361" s="416"/>
      <c r="T361" s="416"/>
      <c r="U361" s="416"/>
      <c r="V361" s="416"/>
      <c r="W361" s="416"/>
      <c r="X361" s="416"/>
      <c r="Y361" s="416"/>
      <c r="Z361" s="416"/>
    </row>
    <row r="362" spans="1:26" s="419" customFormat="1" x14ac:dyDescent="0.2">
      <c r="A362" s="500"/>
      <c r="I362" s="416"/>
      <c r="J362" s="416"/>
      <c r="K362" s="416"/>
      <c r="L362" s="416"/>
      <c r="M362" s="416"/>
      <c r="N362" s="416"/>
      <c r="O362" s="416"/>
      <c r="P362" s="416"/>
      <c r="Q362" s="416"/>
      <c r="R362" s="416"/>
      <c r="S362" s="416"/>
      <c r="T362" s="416"/>
      <c r="U362" s="416"/>
      <c r="V362" s="416"/>
      <c r="W362" s="416"/>
      <c r="X362" s="416"/>
      <c r="Y362" s="416"/>
      <c r="Z362" s="416"/>
    </row>
    <row r="363" spans="1:26" s="419" customFormat="1" x14ac:dyDescent="0.2">
      <c r="A363" s="500"/>
      <c r="I363" s="416"/>
      <c r="J363" s="416"/>
      <c r="K363" s="416"/>
      <c r="L363" s="416"/>
      <c r="M363" s="416"/>
      <c r="N363" s="416"/>
      <c r="O363" s="416"/>
      <c r="P363" s="416"/>
      <c r="Q363" s="416"/>
      <c r="R363" s="416"/>
      <c r="S363" s="416"/>
      <c r="T363" s="416"/>
      <c r="U363" s="416"/>
      <c r="V363" s="416"/>
      <c r="W363" s="416"/>
      <c r="X363" s="416"/>
      <c r="Y363" s="416"/>
      <c r="Z363" s="416"/>
    </row>
    <row r="364" spans="1:26" s="419" customFormat="1" x14ac:dyDescent="0.2">
      <c r="A364" s="500"/>
      <c r="I364" s="416"/>
      <c r="J364" s="416"/>
      <c r="K364" s="416"/>
      <c r="L364" s="416"/>
      <c r="M364" s="416"/>
      <c r="N364" s="416"/>
      <c r="O364" s="416"/>
      <c r="P364" s="416"/>
      <c r="Q364" s="416"/>
      <c r="R364" s="416"/>
      <c r="S364" s="416"/>
      <c r="T364" s="416"/>
      <c r="U364" s="416"/>
      <c r="V364" s="416"/>
      <c r="W364" s="416"/>
      <c r="X364" s="416"/>
      <c r="Y364" s="416"/>
      <c r="Z364" s="416"/>
    </row>
    <row r="365" spans="1:26" s="419" customFormat="1" x14ac:dyDescent="0.2">
      <c r="A365" s="500"/>
      <c r="I365" s="416"/>
      <c r="J365" s="416"/>
      <c r="K365" s="416"/>
      <c r="L365" s="416"/>
      <c r="M365" s="416"/>
      <c r="N365" s="416"/>
      <c r="O365" s="416"/>
      <c r="P365" s="416"/>
      <c r="Q365" s="416"/>
      <c r="R365" s="416"/>
      <c r="S365" s="416"/>
      <c r="T365" s="416"/>
      <c r="U365" s="416"/>
      <c r="V365" s="416"/>
      <c r="W365" s="416"/>
      <c r="X365" s="416"/>
      <c r="Y365" s="416"/>
      <c r="Z365" s="416"/>
    </row>
    <row r="366" spans="1:26" s="419" customFormat="1" x14ac:dyDescent="0.2">
      <c r="A366" s="500"/>
      <c r="I366" s="416"/>
      <c r="J366" s="416"/>
      <c r="K366" s="416"/>
      <c r="L366" s="416"/>
      <c r="M366" s="416"/>
      <c r="N366" s="416"/>
      <c r="O366" s="416"/>
      <c r="P366" s="416"/>
      <c r="Q366" s="416"/>
      <c r="R366" s="416"/>
      <c r="S366" s="416"/>
      <c r="T366" s="416"/>
      <c r="U366" s="416"/>
      <c r="V366" s="416"/>
      <c r="W366" s="416"/>
      <c r="X366" s="416"/>
      <c r="Y366" s="416"/>
      <c r="Z366" s="416"/>
    </row>
    <row r="367" spans="1:26" s="419" customFormat="1" x14ac:dyDescent="0.2">
      <c r="A367" s="500"/>
      <c r="I367" s="416"/>
      <c r="J367" s="416"/>
      <c r="K367" s="416"/>
      <c r="L367" s="416"/>
      <c r="M367" s="416"/>
      <c r="N367" s="416"/>
      <c r="O367" s="416"/>
      <c r="P367" s="416"/>
      <c r="Q367" s="416"/>
      <c r="R367" s="416"/>
      <c r="S367" s="416"/>
      <c r="T367" s="416"/>
      <c r="U367" s="416"/>
      <c r="V367" s="416"/>
      <c r="W367" s="416"/>
      <c r="X367" s="416"/>
      <c r="Y367" s="416"/>
      <c r="Z367" s="416"/>
    </row>
    <row r="368" spans="1:26" s="419" customFormat="1" x14ac:dyDescent="0.2">
      <c r="A368" s="500"/>
      <c r="I368" s="416"/>
      <c r="J368" s="416"/>
      <c r="K368" s="416"/>
      <c r="L368" s="416"/>
      <c r="M368" s="416"/>
      <c r="N368" s="416"/>
      <c r="O368" s="416"/>
      <c r="P368" s="416"/>
      <c r="Q368" s="416"/>
      <c r="R368" s="416"/>
      <c r="S368" s="416"/>
      <c r="T368" s="416"/>
      <c r="U368" s="416"/>
      <c r="V368" s="416"/>
      <c r="W368" s="416"/>
      <c r="X368" s="416"/>
      <c r="Y368" s="416"/>
      <c r="Z368" s="416"/>
    </row>
    <row r="369" spans="1:26" s="419" customFormat="1" x14ac:dyDescent="0.2">
      <c r="A369" s="500"/>
      <c r="I369" s="416"/>
      <c r="J369" s="416"/>
      <c r="K369" s="416"/>
      <c r="L369" s="416"/>
      <c r="M369" s="416"/>
      <c r="N369" s="416"/>
      <c r="O369" s="416"/>
      <c r="P369" s="416"/>
      <c r="Q369" s="416"/>
      <c r="R369" s="416"/>
      <c r="S369" s="416"/>
      <c r="T369" s="416"/>
      <c r="U369" s="416"/>
      <c r="V369" s="416"/>
      <c r="W369" s="416"/>
      <c r="X369" s="416"/>
      <c r="Y369" s="416"/>
      <c r="Z369" s="416"/>
    </row>
    <row r="370" spans="1:26" s="419" customFormat="1" x14ac:dyDescent="0.2">
      <c r="A370" s="500"/>
      <c r="I370" s="416"/>
      <c r="J370" s="416"/>
      <c r="K370" s="416"/>
      <c r="L370" s="416"/>
      <c r="M370" s="416"/>
      <c r="N370" s="416"/>
      <c r="O370" s="416"/>
      <c r="P370" s="416"/>
      <c r="Q370" s="416"/>
      <c r="R370" s="416"/>
      <c r="S370" s="416"/>
      <c r="T370" s="416"/>
      <c r="U370" s="416"/>
      <c r="V370" s="416"/>
      <c r="W370" s="416"/>
      <c r="X370" s="416"/>
      <c r="Y370" s="416"/>
      <c r="Z370" s="416"/>
    </row>
    <row r="371" spans="1:26" s="419" customFormat="1" x14ac:dyDescent="0.2">
      <c r="A371" s="500"/>
      <c r="I371" s="416"/>
      <c r="J371" s="416"/>
      <c r="K371" s="416"/>
      <c r="L371" s="416"/>
      <c r="M371" s="416"/>
      <c r="N371" s="416"/>
      <c r="O371" s="416"/>
      <c r="P371" s="416"/>
      <c r="Q371" s="416"/>
      <c r="R371" s="416"/>
      <c r="S371" s="416"/>
      <c r="T371" s="416"/>
      <c r="U371" s="416"/>
      <c r="V371" s="416"/>
      <c r="W371" s="416"/>
      <c r="X371" s="416"/>
      <c r="Y371" s="416"/>
      <c r="Z371" s="416"/>
    </row>
    <row r="372" spans="1:26" s="419" customFormat="1" x14ac:dyDescent="0.2">
      <c r="A372" s="500"/>
      <c r="I372" s="416"/>
      <c r="J372" s="416"/>
      <c r="K372" s="416"/>
      <c r="L372" s="416"/>
      <c r="M372" s="416"/>
      <c r="N372" s="416"/>
      <c r="O372" s="416"/>
      <c r="P372" s="416"/>
      <c r="Q372" s="416"/>
      <c r="R372" s="416"/>
      <c r="S372" s="416"/>
      <c r="T372" s="416"/>
      <c r="U372" s="416"/>
      <c r="V372" s="416"/>
      <c r="W372" s="416"/>
      <c r="X372" s="416"/>
      <c r="Y372" s="416"/>
      <c r="Z372" s="416"/>
    </row>
    <row r="373" spans="1:26" s="419" customFormat="1" x14ac:dyDescent="0.2">
      <c r="A373" s="500"/>
      <c r="I373" s="416"/>
      <c r="J373" s="416"/>
      <c r="K373" s="416"/>
      <c r="L373" s="416"/>
      <c r="M373" s="416"/>
      <c r="N373" s="416"/>
      <c r="O373" s="416"/>
      <c r="P373" s="416"/>
      <c r="Q373" s="416"/>
      <c r="R373" s="416"/>
      <c r="S373" s="416"/>
      <c r="T373" s="416"/>
      <c r="U373" s="416"/>
      <c r="V373" s="416"/>
      <c r="W373" s="416"/>
      <c r="X373" s="416"/>
      <c r="Y373" s="416"/>
      <c r="Z373" s="416"/>
    </row>
    <row r="374" spans="1:26" s="419" customFormat="1" x14ac:dyDescent="0.2">
      <c r="A374" s="500"/>
      <c r="I374" s="416"/>
      <c r="J374" s="416"/>
      <c r="K374" s="416"/>
      <c r="L374" s="416"/>
      <c r="M374" s="416"/>
      <c r="N374" s="416"/>
      <c r="O374" s="416"/>
      <c r="P374" s="416"/>
      <c r="Q374" s="416"/>
      <c r="R374" s="416"/>
      <c r="S374" s="416"/>
      <c r="T374" s="416"/>
      <c r="U374" s="416"/>
      <c r="V374" s="416"/>
      <c r="W374" s="416"/>
      <c r="X374" s="416"/>
      <c r="Y374" s="416"/>
      <c r="Z374" s="416"/>
    </row>
    <row r="375" spans="1:26" s="419" customFormat="1" x14ac:dyDescent="0.2">
      <c r="A375" s="500"/>
      <c r="I375" s="416"/>
      <c r="J375" s="416"/>
      <c r="K375" s="416"/>
      <c r="L375" s="416"/>
      <c r="M375" s="416"/>
      <c r="N375" s="416"/>
      <c r="O375" s="416"/>
      <c r="P375" s="416"/>
      <c r="Q375" s="416"/>
      <c r="R375" s="416"/>
      <c r="S375" s="416"/>
      <c r="T375" s="416"/>
      <c r="U375" s="416"/>
      <c r="V375" s="416"/>
      <c r="W375" s="416"/>
      <c r="X375" s="416"/>
      <c r="Y375" s="416"/>
      <c r="Z375" s="416"/>
    </row>
    <row r="376" spans="1:26" s="419" customFormat="1" x14ac:dyDescent="0.2">
      <c r="A376" s="500"/>
      <c r="I376" s="416"/>
      <c r="J376" s="416"/>
      <c r="K376" s="416"/>
      <c r="L376" s="416"/>
      <c r="M376" s="416"/>
      <c r="N376" s="416"/>
      <c r="O376" s="416"/>
      <c r="P376" s="416"/>
      <c r="Q376" s="416"/>
      <c r="R376" s="416"/>
      <c r="S376" s="416"/>
      <c r="T376" s="416"/>
      <c r="U376" s="416"/>
      <c r="V376" s="416"/>
      <c r="W376" s="416"/>
      <c r="X376" s="416"/>
      <c r="Y376" s="416"/>
      <c r="Z376" s="416"/>
    </row>
    <row r="377" spans="1:26" s="419" customFormat="1" x14ac:dyDescent="0.2">
      <c r="A377" s="500"/>
      <c r="I377" s="416"/>
      <c r="J377" s="416"/>
      <c r="K377" s="416"/>
      <c r="L377" s="416"/>
      <c r="M377" s="416"/>
      <c r="N377" s="416"/>
      <c r="O377" s="416"/>
      <c r="P377" s="416"/>
      <c r="Q377" s="416"/>
      <c r="R377" s="416"/>
      <c r="S377" s="416"/>
      <c r="T377" s="416"/>
      <c r="U377" s="416"/>
      <c r="V377" s="416"/>
      <c r="W377" s="416"/>
      <c r="X377" s="416"/>
      <c r="Y377" s="416"/>
      <c r="Z377" s="416"/>
    </row>
    <row r="378" spans="1:26" s="419" customFormat="1" x14ac:dyDescent="0.2">
      <c r="A378" s="500"/>
      <c r="I378" s="416"/>
      <c r="J378" s="416"/>
      <c r="K378" s="416"/>
      <c r="L378" s="416"/>
      <c r="M378" s="416"/>
      <c r="N378" s="416"/>
      <c r="O378" s="416"/>
      <c r="P378" s="416"/>
      <c r="Q378" s="416"/>
      <c r="R378" s="416"/>
      <c r="S378" s="416"/>
      <c r="T378" s="416"/>
      <c r="U378" s="416"/>
      <c r="V378" s="416"/>
      <c r="W378" s="416"/>
      <c r="X378" s="416"/>
      <c r="Y378" s="416"/>
      <c r="Z378" s="416"/>
    </row>
    <row r="379" spans="1:26" s="419" customFormat="1" x14ac:dyDescent="0.2">
      <c r="A379" s="500"/>
      <c r="I379" s="416"/>
      <c r="J379" s="416"/>
      <c r="K379" s="416"/>
      <c r="L379" s="416"/>
      <c r="M379" s="416"/>
      <c r="N379" s="416"/>
      <c r="O379" s="416"/>
      <c r="P379" s="416"/>
      <c r="Q379" s="416"/>
      <c r="R379" s="416"/>
      <c r="S379" s="416"/>
      <c r="T379" s="416"/>
      <c r="U379" s="416"/>
      <c r="V379" s="416"/>
      <c r="W379" s="416"/>
      <c r="X379" s="416"/>
      <c r="Y379" s="416"/>
      <c r="Z379" s="416"/>
    </row>
    <row r="380" spans="1:26" s="419" customFormat="1" x14ac:dyDescent="0.2">
      <c r="A380" s="500"/>
      <c r="I380" s="416"/>
      <c r="J380" s="416"/>
      <c r="K380" s="416"/>
      <c r="L380" s="416"/>
      <c r="M380" s="416"/>
      <c r="N380" s="416"/>
      <c r="O380" s="416"/>
      <c r="P380" s="416"/>
      <c r="Q380" s="416"/>
      <c r="R380" s="416"/>
      <c r="S380" s="416"/>
      <c r="T380" s="416"/>
      <c r="U380" s="416"/>
      <c r="V380" s="416"/>
      <c r="W380" s="416"/>
      <c r="X380" s="416"/>
      <c r="Y380" s="416"/>
      <c r="Z380" s="416"/>
    </row>
    <row r="381" spans="1:26" s="419" customFormat="1" x14ac:dyDescent="0.2">
      <c r="A381" s="500"/>
      <c r="I381" s="416"/>
      <c r="J381" s="416"/>
      <c r="K381" s="416"/>
      <c r="L381" s="416"/>
      <c r="M381" s="416"/>
      <c r="N381" s="416"/>
      <c r="O381" s="416"/>
      <c r="P381" s="416"/>
      <c r="Q381" s="416"/>
      <c r="R381" s="416"/>
      <c r="S381" s="416"/>
      <c r="T381" s="416"/>
      <c r="U381" s="416"/>
      <c r="V381" s="416"/>
      <c r="W381" s="416"/>
      <c r="X381" s="416"/>
      <c r="Y381" s="416"/>
      <c r="Z381" s="416"/>
    </row>
    <row r="382" spans="1:26" s="419" customFormat="1" x14ac:dyDescent="0.2">
      <c r="A382" s="500"/>
      <c r="I382" s="416"/>
      <c r="J382" s="416"/>
      <c r="K382" s="416"/>
      <c r="L382" s="416"/>
      <c r="M382" s="416"/>
      <c r="N382" s="416"/>
      <c r="O382" s="416"/>
      <c r="P382" s="416"/>
      <c r="Q382" s="416"/>
      <c r="R382" s="416"/>
      <c r="S382" s="416"/>
      <c r="T382" s="416"/>
      <c r="U382" s="416"/>
      <c r="V382" s="416"/>
      <c r="W382" s="416"/>
      <c r="X382" s="416"/>
      <c r="Y382" s="416"/>
      <c r="Z382" s="416"/>
    </row>
    <row r="383" spans="1:26" s="419" customFormat="1" x14ac:dyDescent="0.2">
      <c r="A383" s="500"/>
      <c r="I383" s="416"/>
      <c r="J383" s="416"/>
      <c r="K383" s="416"/>
      <c r="L383" s="416"/>
      <c r="M383" s="416"/>
      <c r="N383" s="416"/>
      <c r="O383" s="416"/>
      <c r="P383" s="416"/>
      <c r="Q383" s="416"/>
      <c r="R383" s="416"/>
      <c r="S383" s="416"/>
      <c r="T383" s="416"/>
      <c r="U383" s="416"/>
      <c r="V383" s="416"/>
      <c r="W383" s="416"/>
      <c r="X383" s="416"/>
      <c r="Y383" s="416"/>
      <c r="Z383" s="416"/>
    </row>
    <row r="384" spans="1:26" s="419" customFormat="1" x14ac:dyDescent="0.2">
      <c r="A384" s="500"/>
      <c r="I384" s="416"/>
      <c r="J384" s="416"/>
      <c r="K384" s="416"/>
      <c r="L384" s="416"/>
      <c r="M384" s="416"/>
      <c r="N384" s="416"/>
      <c r="O384" s="416"/>
      <c r="P384" s="416"/>
      <c r="Q384" s="416"/>
      <c r="R384" s="416"/>
      <c r="S384" s="416"/>
      <c r="T384" s="416"/>
      <c r="U384" s="416"/>
      <c r="V384" s="416"/>
      <c r="W384" s="416"/>
      <c r="X384" s="416"/>
      <c r="Y384" s="416"/>
      <c r="Z384" s="416"/>
    </row>
    <row r="385" spans="1:26" s="419" customFormat="1" x14ac:dyDescent="0.2">
      <c r="A385" s="500"/>
      <c r="I385" s="416"/>
      <c r="J385" s="416"/>
      <c r="K385" s="416"/>
      <c r="L385" s="416"/>
      <c r="M385" s="416"/>
      <c r="N385" s="416"/>
      <c r="O385" s="416"/>
      <c r="P385" s="416"/>
      <c r="Q385" s="416"/>
      <c r="R385" s="416"/>
      <c r="S385" s="416"/>
      <c r="T385" s="416"/>
      <c r="U385" s="416"/>
      <c r="V385" s="416"/>
      <c r="W385" s="416"/>
      <c r="X385" s="416"/>
      <c r="Y385" s="416"/>
      <c r="Z385" s="416"/>
    </row>
    <row r="386" spans="1:26" s="419" customFormat="1" x14ac:dyDescent="0.2">
      <c r="A386" s="500"/>
      <c r="I386" s="416"/>
      <c r="J386" s="416"/>
      <c r="K386" s="416"/>
      <c r="L386" s="416"/>
      <c r="M386" s="416"/>
      <c r="N386" s="416"/>
      <c r="O386" s="416"/>
      <c r="P386" s="416"/>
      <c r="Q386" s="416"/>
      <c r="R386" s="416"/>
      <c r="S386" s="416"/>
      <c r="T386" s="416"/>
      <c r="U386" s="416"/>
      <c r="V386" s="416"/>
      <c r="W386" s="416"/>
      <c r="X386" s="416"/>
      <c r="Y386" s="416"/>
      <c r="Z386" s="416"/>
    </row>
    <row r="387" spans="1:26" s="419" customFormat="1" x14ac:dyDescent="0.2">
      <c r="A387" s="500"/>
      <c r="I387" s="416"/>
      <c r="J387" s="416"/>
      <c r="K387" s="416"/>
      <c r="L387" s="416"/>
      <c r="M387" s="416"/>
      <c r="N387" s="416"/>
      <c r="O387" s="416"/>
      <c r="P387" s="416"/>
      <c r="Q387" s="416"/>
      <c r="R387" s="416"/>
      <c r="S387" s="416"/>
      <c r="T387" s="416"/>
      <c r="U387" s="416"/>
      <c r="V387" s="416"/>
      <c r="W387" s="416"/>
      <c r="X387" s="416"/>
      <c r="Y387" s="416"/>
      <c r="Z387" s="416"/>
    </row>
    <row r="388" spans="1:26" s="419" customFormat="1" x14ac:dyDescent="0.2">
      <c r="A388" s="500"/>
      <c r="I388" s="416"/>
      <c r="J388" s="416"/>
      <c r="K388" s="416"/>
      <c r="L388" s="416"/>
      <c r="M388" s="416"/>
      <c r="N388" s="416"/>
      <c r="O388" s="416"/>
      <c r="P388" s="416"/>
      <c r="Q388" s="416"/>
      <c r="R388" s="416"/>
      <c r="S388" s="416"/>
      <c r="T388" s="416"/>
      <c r="U388" s="416"/>
      <c r="V388" s="416"/>
      <c r="W388" s="416"/>
      <c r="X388" s="416"/>
      <c r="Y388" s="416"/>
      <c r="Z388" s="416"/>
    </row>
    <row r="389" spans="1:26" s="419" customFormat="1" x14ac:dyDescent="0.2">
      <c r="A389" s="500"/>
      <c r="I389" s="416"/>
      <c r="J389" s="416"/>
      <c r="K389" s="416"/>
      <c r="L389" s="416"/>
      <c r="M389" s="416"/>
      <c r="N389" s="416"/>
      <c r="O389" s="416"/>
      <c r="P389" s="416"/>
      <c r="Q389" s="416"/>
      <c r="R389" s="416"/>
      <c r="S389" s="416"/>
      <c r="T389" s="416"/>
      <c r="U389" s="416"/>
      <c r="V389" s="416"/>
      <c r="W389" s="416"/>
      <c r="X389" s="416"/>
      <c r="Y389" s="416"/>
      <c r="Z389" s="416"/>
    </row>
    <row r="390" spans="1:26" s="419" customFormat="1" x14ac:dyDescent="0.2">
      <c r="A390" s="500"/>
      <c r="I390" s="416"/>
      <c r="J390" s="416"/>
      <c r="K390" s="416"/>
      <c r="L390" s="416"/>
      <c r="M390" s="416"/>
      <c r="N390" s="416"/>
      <c r="O390" s="416"/>
      <c r="P390" s="416"/>
      <c r="Q390" s="416"/>
      <c r="R390" s="416"/>
      <c r="S390" s="416"/>
      <c r="T390" s="416"/>
      <c r="U390" s="416"/>
      <c r="V390" s="416"/>
      <c r="W390" s="416"/>
      <c r="X390" s="416"/>
      <c r="Y390" s="416"/>
      <c r="Z390" s="416"/>
    </row>
    <row r="391" spans="1:26" s="419" customFormat="1" x14ac:dyDescent="0.2">
      <c r="A391" s="500"/>
      <c r="I391" s="416"/>
      <c r="J391" s="416"/>
      <c r="K391" s="416"/>
      <c r="L391" s="416"/>
      <c r="M391" s="416"/>
      <c r="N391" s="416"/>
      <c r="O391" s="416"/>
      <c r="P391" s="416"/>
      <c r="Q391" s="416"/>
      <c r="R391" s="416"/>
      <c r="S391" s="416"/>
      <c r="T391" s="416"/>
      <c r="U391" s="416"/>
      <c r="V391" s="416"/>
      <c r="W391" s="416"/>
      <c r="X391" s="416"/>
      <c r="Y391" s="416"/>
      <c r="Z391" s="416"/>
    </row>
    <row r="392" spans="1:26" s="419" customFormat="1" x14ac:dyDescent="0.2">
      <c r="A392" s="500"/>
      <c r="I392" s="416"/>
      <c r="J392" s="416"/>
      <c r="K392" s="416"/>
      <c r="L392" s="416"/>
      <c r="M392" s="416"/>
      <c r="N392" s="416"/>
      <c r="O392" s="416"/>
      <c r="P392" s="416"/>
      <c r="Q392" s="416"/>
      <c r="R392" s="416"/>
      <c r="S392" s="416"/>
      <c r="T392" s="416"/>
      <c r="U392" s="416"/>
      <c r="V392" s="416"/>
      <c r="W392" s="416"/>
      <c r="X392" s="416"/>
      <c r="Y392" s="416"/>
      <c r="Z392" s="416"/>
    </row>
    <row r="393" spans="1:26" s="419" customFormat="1" x14ac:dyDescent="0.2">
      <c r="A393" s="500"/>
      <c r="I393" s="416"/>
      <c r="J393" s="416"/>
      <c r="K393" s="416"/>
      <c r="L393" s="416"/>
      <c r="M393" s="416"/>
      <c r="N393" s="416"/>
      <c r="O393" s="416"/>
      <c r="P393" s="416"/>
      <c r="Q393" s="416"/>
      <c r="R393" s="416"/>
      <c r="S393" s="416"/>
      <c r="T393" s="416"/>
      <c r="U393" s="416"/>
      <c r="V393" s="416"/>
      <c r="W393" s="416"/>
      <c r="X393" s="416"/>
      <c r="Y393" s="416"/>
      <c r="Z393" s="416"/>
    </row>
    <row r="394" spans="1:26" s="419" customFormat="1" x14ac:dyDescent="0.2">
      <c r="A394" s="500"/>
      <c r="I394" s="416"/>
      <c r="J394" s="416"/>
      <c r="K394" s="416"/>
      <c r="L394" s="416"/>
      <c r="M394" s="416"/>
      <c r="N394" s="416"/>
      <c r="O394" s="416"/>
      <c r="P394" s="416"/>
      <c r="Q394" s="416"/>
      <c r="R394" s="416"/>
      <c r="S394" s="416"/>
      <c r="T394" s="416"/>
      <c r="U394" s="416"/>
      <c r="V394" s="416"/>
      <c r="W394" s="416"/>
      <c r="X394" s="416"/>
      <c r="Y394" s="416"/>
      <c r="Z394" s="416"/>
    </row>
    <row r="395" spans="1:26" s="419" customFormat="1" x14ac:dyDescent="0.2">
      <c r="A395" s="500"/>
      <c r="I395" s="416"/>
      <c r="J395" s="416"/>
      <c r="K395" s="416"/>
      <c r="L395" s="416"/>
      <c r="M395" s="416"/>
      <c r="N395" s="416"/>
      <c r="O395" s="416"/>
      <c r="P395" s="416"/>
      <c r="Q395" s="416"/>
      <c r="R395" s="416"/>
      <c r="S395" s="416"/>
      <c r="T395" s="416"/>
      <c r="U395" s="416"/>
      <c r="V395" s="416"/>
      <c r="W395" s="416"/>
      <c r="X395" s="416"/>
      <c r="Y395" s="416"/>
      <c r="Z395" s="416"/>
    </row>
    <row r="396" spans="1:26" s="419" customFormat="1" x14ac:dyDescent="0.2">
      <c r="A396" s="500"/>
      <c r="I396" s="416"/>
      <c r="J396" s="416"/>
      <c r="K396" s="416"/>
      <c r="L396" s="416"/>
      <c r="M396" s="416"/>
      <c r="N396" s="416"/>
      <c r="O396" s="416"/>
      <c r="P396" s="416"/>
      <c r="Q396" s="416"/>
      <c r="R396" s="416"/>
      <c r="S396" s="416"/>
      <c r="T396" s="416"/>
      <c r="U396" s="416"/>
      <c r="V396" s="416"/>
      <c r="W396" s="416"/>
      <c r="X396" s="416"/>
      <c r="Y396" s="416"/>
      <c r="Z396" s="416"/>
    </row>
    <row r="397" spans="1:26" s="419" customFormat="1" x14ac:dyDescent="0.2">
      <c r="A397" s="500"/>
      <c r="I397" s="416"/>
      <c r="J397" s="416"/>
      <c r="K397" s="416"/>
      <c r="L397" s="416"/>
      <c r="M397" s="416"/>
      <c r="N397" s="416"/>
      <c r="O397" s="416"/>
      <c r="P397" s="416"/>
      <c r="Q397" s="416"/>
      <c r="R397" s="416"/>
      <c r="S397" s="416"/>
      <c r="T397" s="416"/>
      <c r="U397" s="416"/>
      <c r="V397" s="416"/>
      <c r="W397" s="416"/>
      <c r="X397" s="416"/>
      <c r="Y397" s="416"/>
      <c r="Z397" s="416"/>
    </row>
    <row r="398" spans="1:26" s="419" customFormat="1" x14ac:dyDescent="0.2">
      <c r="A398" s="500"/>
      <c r="I398" s="416"/>
      <c r="J398" s="416"/>
      <c r="K398" s="416"/>
      <c r="L398" s="416"/>
      <c r="M398" s="416"/>
      <c r="N398" s="416"/>
      <c r="O398" s="416"/>
      <c r="P398" s="416"/>
      <c r="Q398" s="416"/>
      <c r="R398" s="416"/>
      <c r="S398" s="416"/>
      <c r="T398" s="416"/>
      <c r="U398" s="416"/>
      <c r="V398" s="416"/>
      <c r="W398" s="416"/>
      <c r="X398" s="416"/>
      <c r="Y398" s="416"/>
      <c r="Z398" s="416"/>
    </row>
    <row r="399" spans="1:26" s="419" customFormat="1" x14ac:dyDescent="0.2">
      <c r="A399" s="500"/>
      <c r="I399" s="416"/>
      <c r="J399" s="416"/>
      <c r="K399" s="416"/>
      <c r="L399" s="416"/>
      <c r="M399" s="416"/>
      <c r="N399" s="416"/>
      <c r="O399" s="416"/>
      <c r="P399" s="416"/>
      <c r="Q399" s="416"/>
      <c r="R399" s="416"/>
      <c r="S399" s="416"/>
      <c r="T399" s="416"/>
      <c r="U399" s="416"/>
      <c r="V399" s="416"/>
      <c r="W399" s="416"/>
      <c r="X399" s="416"/>
      <c r="Y399" s="416"/>
      <c r="Z399" s="416"/>
    </row>
    <row r="400" spans="1:26" s="419" customFormat="1" x14ac:dyDescent="0.2">
      <c r="A400" s="500"/>
      <c r="I400" s="416"/>
      <c r="J400" s="416"/>
      <c r="K400" s="416"/>
      <c r="L400" s="416"/>
      <c r="M400" s="416"/>
      <c r="N400" s="416"/>
      <c r="O400" s="416"/>
      <c r="P400" s="416"/>
      <c r="Q400" s="416"/>
      <c r="R400" s="416"/>
      <c r="S400" s="416"/>
      <c r="T400" s="416"/>
      <c r="U400" s="416"/>
      <c r="V400" s="416"/>
      <c r="W400" s="416"/>
      <c r="X400" s="416"/>
      <c r="Y400" s="416"/>
      <c r="Z400" s="416"/>
    </row>
    <row r="401" spans="1:26" s="419" customFormat="1" x14ac:dyDescent="0.2">
      <c r="A401" s="500"/>
      <c r="I401" s="416"/>
      <c r="J401" s="416"/>
      <c r="K401" s="416"/>
      <c r="L401" s="416"/>
      <c r="M401" s="416"/>
      <c r="N401" s="416"/>
      <c r="O401" s="416"/>
      <c r="P401" s="416"/>
      <c r="Q401" s="416"/>
      <c r="R401" s="416"/>
      <c r="S401" s="416"/>
      <c r="T401" s="416"/>
      <c r="U401" s="416"/>
      <c r="V401" s="416"/>
      <c r="W401" s="416"/>
      <c r="X401" s="416"/>
      <c r="Y401" s="416"/>
      <c r="Z401" s="416"/>
    </row>
    <row r="402" spans="1:26" s="419" customFormat="1" x14ac:dyDescent="0.2">
      <c r="A402" s="500"/>
      <c r="I402" s="416"/>
      <c r="J402" s="416"/>
      <c r="K402" s="416"/>
      <c r="L402" s="416"/>
      <c r="M402" s="416"/>
      <c r="N402" s="416"/>
      <c r="O402" s="416"/>
      <c r="P402" s="416"/>
      <c r="Q402" s="416"/>
      <c r="R402" s="416"/>
      <c r="S402" s="416"/>
      <c r="T402" s="416"/>
      <c r="U402" s="416"/>
      <c r="V402" s="416"/>
      <c r="W402" s="416"/>
      <c r="X402" s="416"/>
      <c r="Y402" s="416"/>
      <c r="Z402" s="416"/>
    </row>
    <row r="403" spans="1:26" s="419" customFormat="1" x14ac:dyDescent="0.2">
      <c r="A403" s="500"/>
      <c r="I403" s="416"/>
      <c r="J403" s="416"/>
      <c r="K403" s="416"/>
      <c r="L403" s="416"/>
      <c r="M403" s="416"/>
      <c r="N403" s="416"/>
      <c r="O403" s="416"/>
      <c r="P403" s="416"/>
      <c r="Q403" s="416"/>
      <c r="R403" s="416"/>
      <c r="S403" s="416"/>
      <c r="T403" s="416"/>
      <c r="U403" s="416"/>
      <c r="V403" s="416"/>
      <c r="W403" s="416"/>
      <c r="X403" s="416"/>
      <c r="Y403" s="416"/>
      <c r="Z403" s="416"/>
    </row>
    <row r="404" spans="1:26" s="419" customFormat="1" x14ac:dyDescent="0.2">
      <c r="A404" s="500"/>
      <c r="I404" s="416"/>
      <c r="J404" s="416"/>
      <c r="K404" s="416"/>
      <c r="L404" s="416"/>
      <c r="M404" s="416"/>
      <c r="N404" s="416"/>
      <c r="O404" s="416"/>
      <c r="P404" s="416"/>
      <c r="Q404" s="416"/>
      <c r="R404" s="416"/>
      <c r="S404" s="416"/>
      <c r="T404" s="416"/>
      <c r="U404" s="416"/>
      <c r="V404" s="416"/>
      <c r="W404" s="416"/>
      <c r="X404" s="416"/>
      <c r="Y404" s="416"/>
      <c r="Z404" s="416"/>
    </row>
    <row r="405" spans="1:26" s="419" customFormat="1" x14ac:dyDescent="0.2">
      <c r="A405" s="500"/>
      <c r="I405" s="416"/>
      <c r="J405" s="416"/>
      <c r="K405" s="416"/>
      <c r="L405" s="416"/>
      <c r="M405" s="416"/>
      <c r="N405" s="416"/>
      <c r="O405" s="416"/>
      <c r="P405" s="416"/>
      <c r="Q405" s="416"/>
      <c r="R405" s="416"/>
      <c r="S405" s="416"/>
      <c r="T405" s="416"/>
      <c r="U405" s="416"/>
      <c r="V405" s="416"/>
      <c r="W405" s="416"/>
      <c r="X405" s="416"/>
      <c r="Y405" s="416"/>
      <c r="Z405" s="416"/>
    </row>
    <row r="406" spans="1:26" s="419" customFormat="1" x14ac:dyDescent="0.2">
      <c r="A406" s="500"/>
      <c r="I406" s="416"/>
      <c r="J406" s="416"/>
      <c r="K406" s="416"/>
      <c r="L406" s="416"/>
      <c r="M406" s="416"/>
      <c r="N406" s="416"/>
      <c r="O406" s="416"/>
      <c r="P406" s="416"/>
      <c r="Q406" s="416"/>
      <c r="R406" s="416"/>
      <c r="S406" s="416"/>
      <c r="T406" s="416"/>
      <c r="U406" s="416"/>
      <c r="V406" s="416"/>
      <c r="W406" s="416"/>
      <c r="X406" s="416"/>
      <c r="Y406" s="416"/>
      <c r="Z406" s="416"/>
    </row>
    <row r="407" spans="1:26" s="419" customFormat="1" x14ac:dyDescent="0.2">
      <c r="A407" s="500"/>
      <c r="I407" s="416"/>
      <c r="J407" s="416"/>
      <c r="K407" s="416"/>
      <c r="L407" s="416"/>
      <c r="M407" s="416"/>
      <c r="N407" s="416"/>
      <c r="O407" s="416"/>
      <c r="P407" s="416"/>
      <c r="Q407" s="416"/>
      <c r="R407" s="416"/>
      <c r="S407" s="416"/>
      <c r="T407" s="416"/>
      <c r="U407" s="416"/>
      <c r="V407" s="416"/>
      <c r="W407" s="416"/>
      <c r="X407" s="416"/>
      <c r="Y407" s="416"/>
      <c r="Z407" s="416"/>
    </row>
    <row r="408" spans="1:26" s="419" customFormat="1" x14ac:dyDescent="0.2">
      <c r="A408" s="500"/>
      <c r="I408" s="416"/>
      <c r="J408" s="416"/>
      <c r="K408" s="416"/>
      <c r="L408" s="416"/>
      <c r="M408" s="416"/>
      <c r="N408" s="416"/>
      <c r="O408" s="416"/>
      <c r="P408" s="416"/>
      <c r="Q408" s="416"/>
      <c r="R408" s="416"/>
      <c r="S408" s="416"/>
      <c r="T408" s="416"/>
      <c r="U408" s="416"/>
      <c r="V408" s="416"/>
      <c r="W408" s="416"/>
      <c r="X408" s="416"/>
      <c r="Y408" s="416"/>
      <c r="Z408" s="416"/>
    </row>
    <row r="409" spans="1:26" s="419" customFormat="1" x14ac:dyDescent="0.2">
      <c r="A409" s="500"/>
      <c r="I409" s="416"/>
      <c r="J409" s="416"/>
      <c r="K409" s="416"/>
      <c r="L409" s="416"/>
      <c r="M409" s="416"/>
      <c r="N409" s="416"/>
      <c r="O409" s="416"/>
      <c r="P409" s="416"/>
      <c r="Q409" s="416"/>
      <c r="R409" s="416"/>
      <c r="S409" s="416"/>
      <c r="T409" s="416"/>
      <c r="U409" s="416"/>
      <c r="V409" s="416"/>
      <c r="W409" s="416"/>
      <c r="X409" s="416"/>
      <c r="Y409" s="416"/>
      <c r="Z409" s="416"/>
    </row>
    <row r="410" spans="1:26" s="419" customFormat="1" x14ac:dyDescent="0.2">
      <c r="A410" s="500"/>
      <c r="I410" s="416"/>
      <c r="J410" s="416"/>
      <c r="K410" s="416"/>
      <c r="L410" s="416"/>
      <c r="M410" s="416"/>
      <c r="N410" s="416"/>
      <c r="O410" s="416"/>
      <c r="P410" s="416"/>
      <c r="Q410" s="416"/>
      <c r="R410" s="416"/>
      <c r="S410" s="416"/>
      <c r="T410" s="416"/>
      <c r="U410" s="416"/>
      <c r="V410" s="416"/>
      <c r="W410" s="416"/>
      <c r="X410" s="416"/>
      <c r="Y410" s="416"/>
      <c r="Z410" s="416"/>
    </row>
    <row r="411" spans="1:26" s="419" customFormat="1" x14ac:dyDescent="0.2">
      <c r="A411" s="500"/>
      <c r="I411" s="416"/>
      <c r="J411" s="416"/>
      <c r="K411" s="416"/>
      <c r="L411" s="416"/>
      <c r="M411" s="416"/>
      <c r="N411" s="416"/>
      <c r="O411" s="416"/>
      <c r="P411" s="416"/>
      <c r="Q411" s="416"/>
      <c r="R411" s="416"/>
      <c r="S411" s="416"/>
      <c r="T411" s="416"/>
      <c r="U411" s="416"/>
      <c r="V411" s="416"/>
      <c r="W411" s="416"/>
      <c r="X411" s="416"/>
      <c r="Y411" s="416"/>
      <c r="Z411" s="416"/>
    </row>
    <row r="412" spans="1:26" s="419" customFormat="1" x14ac:dyDescent="0.2">
      <c r="A412" s="500"/>
      <c r="I412" s="416"/>
      <c r="J412" s="416"/>
      <c r="K412" s="416"/>
      <c r="L412" s="416"/>
      <c r="M412" s="416"/>
      <c r="N412" s="416"/>
      <c r="O412" s="416"/>
      <c r="P412" s="416"/>
      <c r="Q412" s="416"/>
      <c r="R412" s="416"/>
      <c r="S412" s="416"/>
      <c r="T412" s="416"/>
      <c r="U412" s="416"/>
      <c r="V412" s="416"/>
      <c r="W412" s="416"/>
      <c r="X412" s="416"/>
      <c r="Y412" s="416"/>
      <c r="Z412" s="416"/>
    </row>
    <row r="413" spans="1:26" s="419" customFormat="1" x14ac:dyDescent="0.2">
      <c r="A413" s="500"/>
      <c r="I413" s="416"/>
      <c r="J413" s="416"/>
      <c r="K413" s="416"/>
      <c r="L413" s="416"/>
      <c r="M413" s="416"/>
      <c r="N413" s="416"/>
      <c r="O413" s="416"/>
      <c r="P413" s="416"/>
      <c r="Q413" s="416"/>
      <c r="R413" s="416"/>
      <c r="S413" s="416"/>
      <c r="T413" s="416"/>
      <c r="U413" s="416"/>
      <c r="V413" s="416"/>
      <c r="W413" s="416"/>
      <c r="X413" s="416"/>
      <c r="Y413" s="416"/>
      <c r="Z413" s="416"/>
    </row>
    <row r="414" spans="1:26" s="419" customFormat="1" x14ac:dyDescent="0.2">
      <c r="A414" s="500"/>
      <c r="I414" s="416"/>
      <c r="J414" s="416"/>
      <c r="K414" s="416"/>
      <c r="L414" s="416"/>
      <c r="M414" s="416"/>
      <c r="N414" s="416"/>
      <c r="O414" s="416"/>
      <c r="P414" s="416"/>
      <c r="Q414" s="416"/>
      <c r="R414" s="416"/>
      <c r="S414" s="416"/>
      <c r="T414" s="416"/>
      <c r="U414" s="416"/>
      <c r="V414" s="416"/>
      <c r="W414" s="416"/>
      <c r="X414" s="416"/>
      <c r="Y414" s="416"/>
      <c r="Z414" s="416"/>
    </row>
    <row r="415" spans="1:26" s="419" customFormat="1" x14ac:dyDescent="0.2">
      <c r="A415" s="500"/>
      <c r="I415" s="416"/>
      <c r="J415" s="416"/>
      <c r="K415" s="416"/>
      <c r="L415" s="416"/>
      <c r="M415" s="416"/>
      <c r="N415" s="416"/>
      <c r="O415" s="416"/>
      <c r="P415" s="416"/>
      <c r="Q415" s="416"/>
      <c r="R415" s="416"/>
      <c r="S415" s="416"/>
      <c r="T415" s="416"/>
      <c r="U415" s="416"/>
      <c r="V415" s="416"/>
      <c r="W415" s="416"/>
      <c r="X415" s="416"/>
      <c r="Y415" s="416"/>
      <c r="Z415" s="416"/>
    </row>
    <row r="416" spans="1:26" s="419" customFormat="1" x14ac:dyDescent="0.2">
      <c r="A416" s="500"/>
      <c r="I416" s="416"/>
      <c r="J416" s="416"/>
      <c r="K416" s="416"/>
      <c r="L416" s="416"/>
      <c r="M416" s="416"/>
      <c r="N416" s="416"/>
      <c r="O416" s="416"/>
      <c r="P416" s="416"/>
      <c r="Q416" s="416"/>
      <c r="R416" s="416"/>
      <c r="S416" s="416"/>
      <c r="T416" s="416"/>
      <c r="U416" s="416"/>
      <c r="V416" s="416"/>
      <c r="W416" s="416"/>
      <c r="X416" s="416"/>
      <c r="Y416" s="416"/>
      <c r="Z416" s="416"/>
    </row>
    <row r="417" spans="1:26" s="419" customFormat="1" x14ac:dyDescent="0.2">
      <c r="A417" s="500"/>
      <c r="I417" s="416"/>
      <c r="J417" s="416"/>
      <c r="K417" s="416"/>
      <c r="L417" s="416"/>
      <c r="M417" s="416"/>
      <c r="N417" s="416"/>
      <c r="O417" s="416"/>
      <c r="P417" s="416"/>
      <c r="Q417" s="416"/>
      <c r="R417" s="416"/>
      <c r="S417" s="416"/>
      <c r="T417" s="416"/>
      <c r="U417" s="416"/>
      <c r="V417" s="416"/>
      <c r="W417" s="416"/>
      <c r="X417" s="416"/>
      <c r="Y417" s="416"/>
      <c r="Z417" s="416"/>
    </row>
    <row r="418" spans="1:26" s="419" customFormat="1" x14ac:dyDescent="0.2">
      <c r="A418" s="500"/>
      <c r="I418" s="416"/>
      <c r="J418" s="416"/>
      <c r="K418" s="416"/>
      <c r="L418" s="416"/>
      <c r="M418" s="416"/>
      <c r="N418" s="416"/>
      <c r="O418" s="416"/>
      <c r="P418" s="416"/>
      <c r="Q418" s="416"/>
      <c r="R418" s="416"/>
      <c r="S418" s="416"/>
      <c r="T418" s="416"/>
      <c r="U418" s="416"/>
      <c r="V418" s="416"/>
      <c r="W418" s="416"/>
      <c r="X418" s="416"/>
      <c r="Y418" s="416"/>
      <c r="Z418" s="416"/>
    </row>
    <row r="419" spans="1:26" s="419" customFormat="1" x14ac:dyDescent="0.2">
      <c r="A419" s="500"/>
      <c r="I419" s="416"/>
      <c r="J419" s="416"/>
      <c r="K419" s="416"/>
      <c r="L419" s="416"/>
      <c r="M419" s="416"/>
      <c r="N419" s="416"/>
      <c r="O419" s="416"/>
      <c r="P419" s="416"/>
      <c r="Q419" s="416"/>
      <c r="R419" s="416"/>
      <c r="S419" s="416"/>
      <c r="T419" s="416"/>
      <c r="U419" s="416"/>
      <c r="V419" s="416"/>
      <c r="W419" s="416"/>
      <c r="X419" s="416"/>
      <c r="Y419" s="416"/>
      <c r="Z419" s="416"/>
    </row>
    <row r="420" spans="1:26" s="419" customFormat="1" x14ac:dyDescent="0.2">
      <c r="A420" s="500"/>
      <c r="I420" s="416"/>
      <c r="J420" s="416"/>
      <c r="K420" s="416"/>
      <c r="L420" s="416"/>
      <c r="M420" s="416"/>
      <c r="N420" s="416"/>
      <c r="O420" s="416"/>
      <c r="P420" s="416"/>
      <c r="Q420" s="416"/>
      <c r="R420" s="416"/>
      <c r="S420" s="416"/>
      <c r="T420" s="416"/>
      <c r="U420" s="416"/>
      <c r="V420" s="416"/>
      <c r="W420" s="416"/>
      <c r="X420" s="416"/>
      <c r="Y420" s="416"/>
      <c r="Z420" s="416"/>
    </row>
    <row r="421" spans="1:26" s="419" customFormat="1" x14ac:dyDescent="0.2">
      <c r="A421" s="500"/>
      <c r="I421" s="416"/>
      <c r="J421" s="416"/>
      <c r="K421" s="416"/>
      <c r="L421" s="416"/>
      <c r="M421" s="416"/>
      <c r="N421" s="416"/>
      <c r="O421" s="416"/>
      <c r="P421" s="416"/>
      <c r="Q421" s="416"/>
      <c r="R421" s="416"/>
      <c r="S421" s="416"/>
      <c r="T421" s="416"/>
      <c r="U421" s="416"/>
      <c r="V421" s="416"/>
      <c r="W421" s="416"/>
      <c r="X421" s="416"/>
      <c r="Y421" s="416"/>
      <c r="Z421" s="416"/>
    </row>
    <row r="422" spans="1:26" s="419" customFormat="1" x14ac:dyDescent="0.2">
      <c r="A422" s="500"/>
      <c r="I422" s="416"/>
      <c r="J422" s="416"/>
      <c r="K422" s="416"/>
      <c r="L422" s="416"/>
      <c r="M422" s="416"/>
      <c r="N422" s="416"/>
      <c r="O422" s="416"/>
      <c r="P422" s="416"/>
      <c r="Q422" s="416"/>
      <c r="R422" s="416"/>
      <c r="S422" s="416"/>
      <c r="T422" s="416"/>
      <c r="U422" s="416"/>
      <c r="V422" s="416"/>
      <c r="W422" s="416"/>
      <c r="X422" s="416"/>
      <c r="Y422" s="416"/>
      <c r="Z422" s="416"/>
    </row>
    <row r="423" spans="1:26" s="419" customFormat="1" x14ac:dyDescent="0.2">
      <c r="A423" s="500"/>
      <c r="I423" s="416"/>
      <c r="J423" s="416"/>
      <c r="K423" s="416"/>
      <c r="L423" s="416"/>
      <c r="M423" s="416"/>
      <c r="N423" s="416"/>
      <c r="O423" s="416"/>
      <c r="P423" s="416"/>
      <c r="Q423" s="416"/>
      <c r="R423" s="416"/>
      <c r="S423" s="416"/>
      <c r="T423" s="416"/>
      <c r="U423" s="416"/>
      <c r="V423" s="416"/>
      <c r="W423" s="416"/>
      <c r="X423" s="416"/>
      <c r="Y423" s="416"/>
      <c r="Z423" s="416"/>
    </row>
    <row r="424" spans="1:26" s="419" customFormat="1" x14ac:dyDescent="0.2">
      <c r="A424" s="500"/>
      <c r="I424" s="416"/>
      <c r="J424" s="416"/>
      <c r="K424" s="416"/>
      <c r="L424" s="416"/>
      <c r="M424" s="416"/>
      <c r="N424" s="416"/>
      <c r="O424" s="416"/>
      <c r="P424" s="416"/>
      <c r="Q424" s="416"/>
      <c r="R424" s="416"/>
      <c r="S424" s="416"/>
      <c r="T424" s="416"/>
      <c r="U424" s="416"/>
      <c r="V424" s="416"/>
      <c r="W424" s="416"/>
      <c r="X424" s="416"/>
      <c r="Y424" s="416"/>
      <c r="Z424" s="416"/>
    </row>
    <row r="425" spans="1:26" s="419" customFormat="1" x14ac:dyDescent="0.2">
      <c r="A425" s="500"/>
      <c r="I425" s="416"/>
      <c r="J425" s="416"/>
      <c r="K425" s="416"/>
      <c r="L425" s="416"/>
      <c r="M425" s="416"/>
      <c r="N425" s="416"/>
      <c r="O425" s="416"/>
      <c r="P425" s="416"/>
      <c r="Q425" s="416"/>
      <c r="R425" s="416"/>
      <c r="S425" s="416"/>
      <c r="T425" s="416"/>
      <c r="U425" s="416"/>
      <c r="V425" s="416"/>
      <c r="W425" s="416"/>
      <c r="X425" s="416"/>
      <c r="Y425" s="416"/>
      <c r="Z425" s="416"/>
    </row>
    <row r="426" spans="1:26" s="419" customFormat="1" x14ac:dyDescent="0.2">
      <c r="A426" s="500"/>
      <c r="I426" s="416"/>
      <c r="J426" s="416"/>
      <c r="K426" s="416"/>
      <c r="L426" s="416"/>
      <c r="M426" s="416"/>
      <c r="N426" s="416"/>
      <c r="O426" s="416"/>
      <c r="P426" s="416"/>
      <c r="Q426" s="416"/>
      <c r="R426" s="416"/>
      <c r="S426" s="416"/>
      <c r="T426" s="416"/>
      <c r="U426" s="416"/>
      <c r="V426" s="416"/>
      <c r="W426" s="416"/>
      <c r="X426" s="416"/>
      <c r="Y426" s="416"/>
      <c r="Z426" s="416"/>
    </row>
    <row r="427" spans="1:26" s="419" customFormat="1" x14ac:dyDescent="0.2">
      <c r="A427" s="500"/>
      <c r="I427" s="416"/>
      <c r="J427" s="416"/>
      <c r="K427" s="416"/>
      <c r="L427" s="416"/>
      <c r="M427" s="416"/>
      <c r="N427" s="416"/>
      <c r="O427" s="416"/>
      <c r="P427" s="416"/>
      <c r="Q427" s="416"/>
      <c r="R427" s="416"/>
      <c r="S427" s="416"/>
      <c r="T427" s="416"/>
      <c r="U427" s="416"/>
      <c r="V427" s="416"/>
      <c r="W427" s="416"/>
      <c r="X427" s="416"/>
      <c r="Y427" s="416"/>
      <c r="Z427" s="416"/>
    </row>
    <row r="428" spans="1:26" s="419" customFormat="1" x14ac:dyDescent="0.2">
      <c r="A428" s="500"/>
      <c r="I428" s="416"/>
      <c r="J428" s="416"/>
      <c r="K428" s="416"/>
      <c r="L428" s="416"/>
      <c r="M428" s="416"/>
      <c r="N428" s="416"/>
      <c r="O428" s="416"/>
      <c r="P428" s="416"/>
      <c r="Q428" s="416"/>
      <c r="R428" s="416"/>
      <c r="S428" s="416"/>
      <c r="T428" s="416"/>
      <c r="U428" s="416"/>
      <c r="V428" s="416"/>
      <c r="W428" s="416"/>
      <c r="X428" s="416"/>
      <c r="Y428" s="416"/>
      <c r="Z428" s="416"/>
    </row>
    <row r="429" spans="1:26" s="419" customFormat="1" x14ac:dyDescent="0.2">
      <c r="A429" s="500"/>
      <c r="I429" s="416"/>
      <c r="J429" s="416"/>
      <c r="K429" s="416"/>
      <c r="L429" s="416"/>
      <c r="M429" s="416"/>
      <c r="N429" s="416"/>
      <c r="O429" s="416"/>
      <c r="P429" s="416"/>
      <c r="Q429" s="416"/>
      <c r="R429" s="416"/>
      <c r="S429" s="416"/>
      <c r="T429" s="416"/>
      <c r="U429" s="416"/>
      <c r="V429" s="416"/>
      <c r="W429" s="416"/>
      <c r="X429" s="416"/>
      <c r="Y429" s="416"/>
      <c r="Z429" s="416"/>
    </row>
    <row r="430" spans="1:26" s="419" customFormat="1" x14ac:dyDescent="0.2">
      <c r="A430" s="500"/>
      <c r="I430" s="416"/>
      <c r="J430" s="416"/>
      <c r="K430" s="416"/>
      <c r="L430" s="416"/>
      <c r="M430" s="416"/>
      <c r="N430" s="416"/>
      <c r="O430" s="416"/>
      <c r="P430" s="416"/>
      <c r="Q430" s="416"/>
      <c r="R430" s="416"/>
      <c r="S430" s="416"/>
      <c r="T430" s="416"/>
      <c r="U430" s="416"/>
      <c r="V430" s="416"/>
      <c r="W430" s="416"/>
      <c r="X430" s="416"/>
      <c r="Y430" s="416"/>
      <c r="Z430" s="416"/>
    </row>
    <row r="431" spans="1:26" s="419" customFormat="1" x14ac:dyDescent="0.2">
      <c r="A431" s="500"/>
      <c r="I431" s="416"/>
      <c r="J431" s="416"/>
      <c r="K431" s="416"/>
      <c r="L431" s="416"/>
      <c r="M431" s="416"/>
      <c r="N431" s="416"/>
      <c r="O431" s="416"/>
      <c r="P431" s="416"/>
      <c r="Q431" s="416"/>
      <c r="R431" s="416"/>
      <c r="S431" s="416"/>
      <c r="T431" s="416"/>
      <c r="U431" s="416"/>
      <c r="V431" s="416"/>
      <c r="W431" s="416"/>
      <c r="X431" s="416"/>
      <c r="Y431" s="416"/>
      <c r="Z431" s="416"/>
    </row>
    <row r="432" spans="1:26" s="419" customFormat="1" x14ac:dyDescent="0.2">
      <c r="A432" s="500"/>
      <c r="I432" s="416"/>
      <c r="J432" s="416"/>
      <c r="K432" s="416"/>
      <c r="L432" s="416"/>
      <c r="M432" s="416"/>
      <c r="N432" s="416"/>
      <c r="O432" s="416"/>
      <c r="P432" s="416"/>
      <c r="Q432" s="416"/>
      <c r="R432" s="416"/>
      <c r="S432" s="416"/>
      <c r="T432" s="416"/>
      <c r="U432" s="416"/>
      <c r="V432" s="416"/>
      <c r="W432" s="416"/>
      <c r="X432" s="416"/>
      <c r="Y432" s="416"/>
      <c r="Z432" s="416"/>
    </row>
    <row r="433" spans="1:26" s="419" customFormat="1" x14ac:dyDescent="0.2">
      <c r="A433" s="500"/>
      <c r="I433" s="416"/>
      <c r="J433" s="416"/>
      <c r="K433" s="416"/>
      <c r="L433" s="416"/>
      <c r="M433" s="416"/>
      <c r="N433" s="416"/>
      <c r="O433" s="416"/>
      <c r="P433" s="416"/>
      <c r="Q433" s="416"/>
      <c r="R433" s="416"/>
      <c r="S433" s="416"/>
      <c r="T433" s="416"/>
      <c r="U433" s="416"/>
      <c r="V433" s="416"/>
      <c r="W433" s="416"/>
      <c r="X433" s="416"/>
      <c r="Y433" s="416"/>
      <c r="Z433" s="416"/>
    </row>
    <row r="434" spans="1:26" s="419" customFormat="1" x14ac:dyDescent="0.2">
      <c r="A434" s="500"/>
      <c r="I434" s="416"/>
      <c r="J434" s="416"/>
      <c r="K434" s="416"/>
      <c r="L434" s="416"/>
      <c r="M434" s="416"/>
      <c r="N434" s="416"/>
      <c r="O434" s="416"/>
      <c r="P434" s="416"/>
      <c r="Q434" s="416"/>
      <c r="R434" s="416"/>
      <c r="S434" s="416"/>
      <c r="T434" s="416"/>
      <c r="U434" s="416"/>
      <c r="V434" s="416"/>
      <c r="W434" s="416"/>
      <c r="X434" s="416"/>
      <c r="Y434" s="416"/>
      <c r="Z434" s="416"/>
    </row>
    <row r="435" spans="1:26" s="419" customFormat="1" x14ac:dyDescent="0.2">
      <c r="A435" s="500"/>
      <c r="I435" s="416"/>
      <c r="J435" s="416"/>
      <c r="K435" s="416"/>
      <c r="L435" s="416"/>
      <c r="M435" s="416"/>
      <c r="N435" s="416"/>
      <c r="O435" s="416"/>
      <c r="P435" s="416"/>
      <c r="Q435" s="416"/>
      <c r="R435" s="416"/>
      <c r="S435" s="416"/>
      <c r="T435" s="416"/>
      <c r="U435" s="416"/>
      <c r="V435" s="416"/>
      <c r="W435" s="416"/>
      <c r="X435" s="416"/>
      <c r="Y435" s="416"/>
      <c r="Z435" s="416"/>
    </row>
    <row r="436" spans="1:26" s="419" customFormat="1" x14ac:dyDescent="0.2">
      <c r="A436" s="500"/>
      <c r="I436" s="416"/>
      <c r="J436" s="416"/>
      <c r="K436" s="416"/>
      <c r="L436" s="416"/>
      <c r="M436" s="416"/>
      <c r="N436" s="416"/>
      <c r="O436" s="416"/>
      <c r="P436" s="416"/>
      <c r="Q436" s="416"/>
      <c r="R436" s="416"/>
      <c r="S436" s="416"/>
      <c r="T436" s="416"/>
      <c r="U436" s="416"/>
      <c r="V436" s="416"/>
      <c r="W436" s="416"/>
      <c r="X436" s="416"/>
      <c r="Y436" s="416"/>
      <c r="Z436" s="416"/>
    </row>
    <row r="437" spans="1:26" s="419" customFormat="1" x14ac:dyDescent="0.2">
      <c r="A437" s="500"/>
      <c r="I437" s="416"/>
      <c r="J437" s="416"/>
      <c r="K437" s="416"/>
      <c r="L437" s="416"/>
      <c r="M437" s="416"/>
      <c r="N437" s="416"/>
      <c r="O437" s="416"/>
      <c r="P437" s="416"/>
      <c r="Q437" s="416"/>
      <c r="R437" s="416"/>
      <c r="S437" s="416"/>
      <c r="T437" s="416"/>
      <c r="U437" s="416"/>
      <c r="V437" s="416"/>
      <c r="W437" s="416"/>
      <c r="X437" s="416"/>
      <c r="Y437" s="416"/>
      <c r="Z437" s="416"/>
    </row>
    <row r="438" spans="1:26" s="419" customFormat="1" x14ac:dyDescent="0.2">
      <c r="A438" s="500"/>
      <c r="I438" s="416"/>
      <c r="J438" s="416"/>
      <c r="K438" s="416"/>
      <c r="L438" s="416"/>
      <c r="M438" s="416"/>
      <c r="N438" s="416"/>
      <c r="O438" s="416"/>
      <c r="P438" s="416"/>
      <c r="Q438" s="416"/>
      <c r="R438" s="416"/>
      <c r="S438" s="416"/>
      <c r="T438" s="416"/>
      <c r="U438" s="416"/>
      <c r="V438" s="416"/>
      <c r="W438" s="416"/>
      <c r="X438" s="416"/>
      <c r="Y438" s="416"/>
      <c r="Z438" s="416"/>
    </row>
    <row r="439" spans="1:26" s="419" customFormat="1" x14ac:dyDescent="0.2">
      <c r="A439" s="500"/>
      <c r="I439" s="416"/>
      <c r="J439" s="416"/>
      <c r="K439" s="416"/>
      <c r="L439" s="416"/>
      <c r="M439" s="416"/>
      <c r="N439" s="416"/>
      <c r="O439" s="416"/>
      <c r="P439" s="416"/>
      <c r="Q439" s="416"/>
      <c r="R439" s="416"/>
      <c r="S439" s="416"/>
      <c r="T439" s="416"/>
      <c r="U439" s="416"/>
      <c r="V439" s="416"/>
      <c r="W439" s="416"/>
      <c r="X439" s="416"/>
      <c r="Y439" s="416"/>
      <c r="Z439" s="416"/>
    </row>
    <row r="440" spans="1:26" s="419" customFormat="1" x14ac:dyDescent="0.2">
      <c r="A440" s="500"/>
      <c r="I440" s="416"/>
      <c r="J440" s="416"/>
      <c r="K440" s="416"/>
      <c r="L440" s="416"/>
      <c r="M440" s="416"/>
      <c r="N440" s="416"/>
      <c r="O440" s="416"/>
      <c r="P440" s="416"/>
      <c r="Q440" s="416"/>
      <c r="R440" s="416"/>
      <c r="S440" s="416"/>
      <c r="T440" s="416"/>
      <c r="U440" s="416"/>
      <c r="V440" s="416"/>
      <c r="W440" s="416"/>
      <c r="X440" s="416"/>
      <c r="Y440" s="416"/>
      <c r="Z440" s="416"/>
    </row>
    <row r="441" spans="1:26" s="419" customFormat="1" x14ac:dyDescent="0.2">
      <c r="A441" s="500"/>
      <c r="I441" s="416"/>
      <c r="J441" s="416"/>
      <c r="K441" s="416"/>
      <c r="L441" s="416"/>
      <c r="M441" s="416"/>
      <c r="N441" s="416"/>
      <c r="O441" s="416"/>
      <c r="P441" s="416"/>
      <c r="Q441" s="416"/>
      <c r="R441" s="416"/>
      <c r="S441" s="416"/>
      <c r="T441" s="416"/>
      <c r="U441" s="416"/>
      <c r="V441" s="416"/>
      <c r="W441" s="416"/>
      <c r="X441" s="416"/>
      <c r="Y441" s="416"/>
      <c r="Z441" s="416"/>
    </row>
    <row r="442" spans="1:26" s="419" customFormat="1" x14ac:dyDescent="0.2">
      <c r="A442" s="500"/>
      <c r="I442" s="416"/>
      <c r="J442" s="416"/>
      <c r="K442" s="416"/>
      <c r="L442" s="416"/>
      <c r="M442" s="416"/>
      <c r="N442" s="416"/>
      <c r="O442" s="416"/>
      <c r="P442" s="416"/>
      <c r="Q442" s="416"/>
      <c r="R442" s="416"/>
      <c r="S442" s="416"/>
      <c r="T442" s="416"/>
      <c r="U442" s="416"/>
      <c r="V442" s="416"/>
      <c r="W442" s="416"/>
      <c r="X442" s="416"/>
      <c r="Y442" s="416"/>
      <c r="Z442" s="416"/>
    </row>
    <row r="443" spans="1:26" s="419" customFormat="1" x14ac:dyDescent="0.2">
      <c r="A443" s="500"/>
      <c r="I443" s="416"/>
      <c r="J443" s="416"/>
      <c r="K443" s="416"/>
      <c r="L443" s="416"/>
      <c r="M443" s="416"/>
      <c r="N443" s="416"/>
      <c r="O443" s="416"/>
      <c r="P443" s="416"/>
      <c r="Q443" s="416"/>
      <c r="R443" s="416"/>
      <c r="S443" s="416"/>
      <c r="T443" s="416"/>
      <c r="U443" s="416"/>
      <c r="V443" s="416"/>
      <c r="W443" s="416"/>
      <c r="X443" s="416"/>
      <c r="Y443" s="416"/>
      <c r="Z443" s="416"/>
    </row>
    <row r="444" spans="1:26" s="419" customFormat="1" x14ac:dyDescent="0.2">
      <c r="A444" s="500"/>
      <c r="I444" s="416"/>
      <c r="J444" s="416"/>
      <c r="K444" s="416"/>
      <c r="L444" s="416"/>
      <c r="M444" s="416"/>
      <c r="N444" s="416"/>
      <c r="O444" s="416"/>
      <c r="P444" s="416"/>
      <c r="Q444" s="416"/>
      <c r="R444" s="416"/>
      <c r="S444" s="416"/>
      <c r="T444" s="416"/>
      <c r="U444" s="416"/>
      <c r="V444" s="416"/>
      <c r="W444" s="416"/>
      <c r="X444" s="416"/>
      <c r="Y444" s="416"/>
      <c r="Z444" s="416"/>
    </row>
    <row r="445" spans="1:26" s="419" customFormat="1" x14ac:dyDescent="0.2">
      <c r="A445" s="500"/>
      <c r="I445" s="416"/>
      <c r="J445" s="416"/>
      <c r="K445" s="416"/>
      <c r="L445" s="416"/>
      <c r="M445" s="416"/>
      <c r="N445" s="416"/>
      <c r="O445" s="416"/>
      <c r="P445" s="416"/>
      <c r="Q445" s="416"/>
      <c r="R445" s="416"/>
      <c r="S445" s="416"/>
      <c r="T445" s="416"/>
      <c r="U445" s="416"/>
      <c r="V445" s="416"/>
      <c r="W445" s="416"/>
      <c r="X445" s="416"/>
      <c r="Y445" s="416"/>
      <c r="Z445" s="416"/>
    </row>
    <row r="446" spans="1:26" s="419" customFormat="1" x14ac:dyDescent="0.2">
      <c r="A446" s="500"/>
      <c r="I446" s="416"/>
      <c r="J446" s="416"/>
      <c r="K446" s="416"/>
      <c r="L446" s="416"/>
      <c r="M446" s="416"/>
      <c r="N446" s="416"/>
      <c r="O446" s="416"/>
      <c r="P446" s="416"/>
      <c r="Q446" s="416"/>
      <c r="R446" s="416"/>
      <c r="S446" s="416"/>
      <c r="T446" s="416"/>
      <c r="U446" s="416"/>
      <c r="V446" s="416"/>
      <c r="W446" s="416"/>
      <c r="X446" s="416"/>
      <c r="Y446" s="416"/>
      <c r="Z446" s="416"/>
    </row>
    <row r="447" spans="1:26" s="419" customFormat="1" x14ac:dyDescent="0.2">
      <c r="A447" s="500"/>
      <c r="I447" s="416"/>
      <c r="J447" s="416"/>
      <c r="K447" s="416"/>
      <c r="L447" s="416"/>
      <c r="M447" s="416"/>
      <c r="N447" s="416"/>
      <c r="O447" s="416"/>
      <c r="P447" s="416"/>
      <c r="Q447" s="416"/>
      <c r="R447" s="416"/>
      <c r="S447" s="416"/>
      <c r="T447" s="416"/>
      <c r="U447" s="416"/>
      <c r="V447" s="416"/>
      <c r="W447" s="416"/>
      <c r="X447" s="416"/>
      <c r="Y447" s="416"/>
      <c r="Z447" s="416"/>
    </row>
    <row r="448" spans="1:26" s="419" customFormat="1" x14ac:dyDescent="0.2">
      <c r="A448" s="500"/>
      <c r="I448" s="416"/>
      <c r="J448" s="416"/>
      <c r="K448" s="416"/>
      <c r="L448" s="416"/>
      <c r="M448" s="416"/>
      <c r="N448" s="416"/>
      <c r="O448" s="416"/>
      <c r="P448" s="416"/>
      <c r="Q448" s="416"/>
      <c r="R448" s="416"/>
      <c r="S448" s="416"/>
      <c r="T448" s="416"/>
      <c r="U448" s="416"/>
      <c r="V448" s="416"/>
      <c r="W448" s="416"/>
      <c r="X448" s="416"/>
      <c r="Y448" s="416"/>
      <c r="Z448" s="416"/>
    </row>
    <row r="449" spans="1:26" s="419" customFormat="1" x14ac:dyDescent="0.2">
      <c r="A449" s="500"/>
      <c r="I449" s="416"/>
      <c r="J449" s="416"/>
      <c r="K449" s="416"/>
      <c r="L449" s="416"/>
      <c r="M449" s="416"/>
      <c r="N449" s="416"/>
      <c r="O449" s="416"/>
      <c r="P449" s="416"/>
      <c r="Q449" s="416"/>
      <c r="R449" s="416"/>
      <c r="S449" s="416"/>
      <c r="T449" s="416"/>
      <c r="U449" s="416"/>
      <c r="V449" s="416"/>
      <c r="W449" s="416"/>
      <c r="X449" s="416"/>
      <c r="Y449" s="416"/>
      <c r="Z449" s="416"/>
    </row>
    <row r="450" spans="1:26" s="419" customFormat="1" x14ac:dyDescent="0.2">
      <c r="A450" s="500"/>
      <c r="I450" s="416"/>
      <c r="J450" s="416"/>
      <c r="K450" s="416"/>
      <c r="L450" s="416"/>
      <c r="M450" s="416"/>
      <c r="N450" s="416"/>
      <c r="O450" s="416"/>
      <c r="P450" s="416"/>
      <c r="Q450" s="416"/>
      <c r="R450" s="416"/>
      <c r="S450" s="416"/>
      <c r="T450" s="416"/>
      <c r="U450" s="416"/>
      <c r="V450" s="416"/>
      <c r="W450" s="416"/>
      <c r="X450" s="416"/>
      <c r="Y450" s="416"/>
      <c r="Z450" s="416"/>
    </row>
    <row r="451" spans="1:26" s="419" customFormat="1" x14ac:dyDescent="0.2">
      <c r="A451" s="500"/>
      <c r="I451" s="416"/>
      <c r="J451" s="416"/>
      <c r="K451" s="416"/>
      <c r="L451" s="416"/>
      <c r="M451" s="416"/>
      <c r="N451" s="416"/>
      <c r="O451" s="416"/>
      <c r="P451" s="416"/>
      <c r="Q451" s="416"/>
      <c r="R451" s="416"/>
      <c r="S451" s="416"/>
      <c r="T451" s="416"/>
      <c r="U451" s="416"/>
      <c r="V451" s="416"/>
      <c r="W451" s="416"/>
      <c r="X451" s="416"/>
      <c r="Y451" s="416"/>
      <c r="Z451" s="416"/>
    </row>
    <row r="452" spans="1:26" s="419" customFormat="1" x14ac:dyDescent="0.2">
      <c r="A452" s="500"/>
      <c r="I452" s="416"/>
      <c r="J452" s="416"/>
      <c r="K452" s="416"/>
      <c r="L452" s="416"/>
      <c r="M452" s="416"/>
      <c r="N452" s="416"/>
      <c r="O452" s="416"/>
      <c r="P452" s="416"/>
      <c r="Q452" s="416"/>
      <c r="R452" s="416"/>
      <c r="S452" s="416"/>
      <c r="T452" s="416"/>
      <c r="U452" s="416"/>
      <c r="V452" s="416"/>
      <c r="W452" s="416"/>
      <c r="X452" s="416"/>
      <c r="Y452" s="416"/>
      <c r="Z452" s="416"/>
    </row>
    <row r="453" spans="1:26" s="419" customFormat="1" x14ac:dyDescent="0.2">
      <c r="A453" s="500"/>
      <c r="I453" s="416"/>
      <c r="J453" s="416"/>
      <c r="K453" s="416"/>
      <c r="L453" s="416"/>
      <c r="M453" s="416"/>
      <c r="N453" s="416"/>
      <c r="O453" s="416"/>
      <c r="P453" s="416"/>
      <c r="Q453" s="416"/>
      <c r="R453" s="416"/>
      <c r="S453" s="416"/>
      <c r="T453" s="416"/>
      <c r="U453" s="416"/>
      <c r="V453" s="416"/>
      <c r="W453" s="416"/>
      <c r="X453" s="416"/>
      <c r="Y453" s="416"/>
      <c r="Z453" s="416"/>
    </row>
    <row r="454" spans="1:26" s="419" customFormat="1" x14ac:dyDescent="0.2">
      <c r="A454" s="500"/>
      <c r="I454" s="416"/>
      <c r="J454" s="416"/>
      <c r="K454" s="416"/>
      <c r="L454" s="416"/>
      <c r="M454" s="416"/>
      <c r="N454" s="416"/>
      <c r="O454" s="416"/>
      <c r="P454" s="416"/>
      <c r="Q454" s="416"/>
      <c r="R454" s="416"/>
      <c r="S454" s="416"/>
      <c r="T454" s="416"/>
      <c r="U454" s="416"/>
      <c r="V454" s="416"/>
      <c r="W454" s="416"/>
      <c r="X454" s="416"/>
      <c r="Y454" s="416"/>
      <c r="Z454" s="416"/>
    </row>
    <row r="455" spans="1:26" s="419" customFormat="1" x14ac:dyDescent="0.2">
      <c r="A455" s="500"/>
      <c r="I455" s="416"/>
      <c r="J455" s="416"/>
      <c r="K455" s="416"/>
      <c r="L455" s="416"/>
      <c r="M455" s="416"/>
      <c r="N455" s="416"/>
      <c r="O455" s="416"/>
      <c r="P455" s="416"/>
      <c r="Q455" s="416"/>
      <c r="R455" s="416"/>
      <c r="S455" s="416"/>
      <c r="T455" s="416"/>
      <c r="U455" s="416"/>
      <c r="V455" s="416"/>
      <c r="W455" s="416"/>
      <c r="X455" s="416"/>
      <c r="Y455" s="416"/>
      <c r="Z455" s="416"/>
    </row>
    <row r="456" spans="1:26" s="419" customFormat="1" x14ac:dyDescent="0.2">
      <c r="A456" s="500"/>
      <c r="I456" s="416"/>
      <c r="J456" s="416"/>
      <c r="K456" s="416"/>
      <c r="L456" s="416"/>
      <c r="M456" s="416"/>
      <c r="N456" s="416"/>
      <c r="O456" s="416"/>
      <c r="P456" s="416"/>
      <c r="Q456" s="416"/>
      <c r="R456" s="416"/>
      <c r="S456" s="416"/>
      <c r="T456" s="416"/>
      <c r="U456" s="416"/>
      <c r="V456" s="416"/>
      <c r="W456" s="416"/>
      <c r="X456" s="416"/>
      <c r="Y456" s="416"/>
      <c r="Z456" s="416"/>
    </row>
    <row r="457" spans="1:26" s="419" customFormat="1" x14ac:dyDescent="0.2">
      <c r="A457" s="500"/>
      <c r="I457" s="416"/>
      <c r="J457" s="416"/>
      <c r="K457" s="416"/>
      <c r="L457" s="416"/>
      <c r="M457" s="416"/>
      <c r="N457" s="416"/>
      <c r="O457" s="416"/>
      <c r="P457" s="416"/>
      <c r="Q457" s="416"/>
      <c r="R457" s="416"/>
      <c r="S457" s="416"/>
      <c r="T457" s="416"/>
      <c r="U457" s="416"/>
      <c r="V457" s="416"/>
      <c r="W457" s="416"/>
      <c r="X457" s="416"/>
      <c r="Y457" s="416"/>
      <c r="Z457" s="416"/>
    </row>
    <row r="458" spans="1:26" s="419" customFormat="1" x14ac:dyDescent="0.2">
      <c r="A458" s="500"/>
      <c r="I458" s="416"/>
      <c r="J458" s="416"/>
      <c r="K458" s="416"/>
      <c r="L458" s="416"/>
      <c r="M458" s="416"/>
      <c r="N458" s="416"/>
      <c r="O458" s="416"/>
      <c r="P458" s="416"/>
      <c r="Q458" s="416"/>
      <c r="R458" s="416"/>
      <c r="S458" s="416"/>
      <c r="T458" s="416"/>
      <c r="U458" s="416"/>
      <c r="V458" s="416"/>
      <c r="W458" s="416"/>
      <c r="X458" s="416"/>
      <c r="Y458" s="416"/>
      <c r="Z458" s="416"/>
    </row>
    <row r="459" spans="1:26" s="419" customFormat="1" x14ac:dyDescent="0.2">
      <c r="A459" s="500"/>
      <c r="I459" s="416"/>
      <c r="J459" s="416"/>
      <c r="K459" s="416"/>
      <c r="L459" s="416"/>
      <c r="M459" s="416"/>
      <c r="N459" s="416"/>
      <c r="O459" s="416"/>
      <c r="P459" s="416"/>
      <c r="Q459" s="416"/>
      <c r="R459" s="416"/>
      <c r="S459" s="416"/>
      <c r="T459" s="416"/>
      <c r="U459" s="416"/>
      <c r="V459" s="416"/>
      <c r="W459" s="416"/>
      <c r="X459" s="416"/>
      <c r="Y459" s="416"/>
      <c r="Z459" s="416"/>
    </row>
    <row r="460" spans="1:26" s="419" customFormat="1" x14ac:dyDescent="0.2">
      <c r="A460" s="500"/>
      <c r="I460" s="416"/>
      <c r="J460" s="416"/>
      <c r="K460" s="416"/>
      <c r="L460" s="416"/>
      <c r="M460" s="416"/>
      <c r="N460" s="416"/>
      <c r="O460" s="416"/>
      <c r="P460" s="416"/>
      <c r="Q460" s="416"/>
      <c r="R460" s="416"/>
      <c r="S460" s="416"/>
      <c r="T460" s="416"/>
      <c r="U460" s="416"/>
      <c r="V460" s="416"/>
      <c r="W460" s="416"/>
      <c r="X460" s="416"/>
      <c r="Y460" s="416"/>
      <c r="Z460" s="416"/>
    </row>
    <row r="461" spans="1:26" s="419" customFormat="1" x14ac:dyDescent="0.2">
      <c r="A461" s="500"/>
      <c r="I461" s="416"/>
      <c r="J461" s="416"/>
      <c r="K461" s="416"/>
      <c r="L461" s="416"/>
      <c r="M461" s="416"/>
      <c r="N461" s="416"/>
      <c r="O461" s="416"/>
      <c r="P461" s="416"/>
      <c r="Q461" s="416"/>
      <c r="R461" s="416"/>
      <c r="S461" s="416"/>
      <c r="T461" s="416"/>
      <c r="U461" s="416"/>
      <c r="V461" s="416"/>
      <c r="W461" s="416"/>
      <c r="X461" s="416"/>
      <c r="Y461" s="416"/>
      <c r="Z461" s="416"/>
    </row>
    <row r="462" spans="1:26" s="419" customFormat="1" x14ac:dyDescent="0.2">
      <c r="A462" s="500"/>
      <c r="I462" s="416"/>
      <c r="J462" s="416"/>
      <c r="K462" s="416"/>
      <c r="L462" s="416"/>
      <c r="M462" s="416"/>
      <c r="N462" s="416"/>
      <c r="O462" s="416"/>
      <c r="P462" s="416"/>
      <c r="Q462" s="416"/>
      <c r="R462" s="416"/>
      <c r="S462" s="416"/>
      <c r="T462" s="416"/>
      <c r="U462" s="416"/>
      <c r="V462" s="416"/>
      <c r="W462" s="416"/>
      <c r="X462" s="416"/>
      <c r="Y462" s="416"/>
      <c r="Z462" s="416"/>
    </row>
    <row r="463" spans="1:26" s="419" customFormat="1" x14ac:dyDescent="0.2">
      <c r="A463" s="500"/>
      <c r="I463" s="416"/>
      <c r="J463" s="416"/>
      <c r="K463" s="416"/>
      <c r="L463" s="416"/>
      <c r="M463" s="416"/>
      <c r="N463" s="416"/>
      <c r="O463" s="416"/>
      <c r="P463" s="416"/>
      <c r="Q463" s="416"/>
      <c r="R463" s="416"/>
      <c r="S463" s="416"/>
      <c r="T463" s="416"/>
      <c r="U463" s="416"/>
      <c r="V463" s="416"/>
      <c r="W463" s="416"/>
      <c r="X463" s="416"/>
      <c r="Y463" s="416"/>
      <c r="Z463" s="416"/>
    </row>
    <row r="464" spans="1:26" s="419" customFormat="1" x14ac:dyDescent="0.2">
      <c r="A464" s="500"/>
      <c r="I464" s="416"/>
      <c r="J464" s="416"/>
      <c r="K464" s="416"/>
      <c r="L464" s="416"/>
      <c r="M464" s="416"/>
      <c r="N464" s="416"/>
      <c r="O464" s="416"/>
      <c r="P464" s="416"/>
      <c r="Q464" s="416"/>
      <c r="R464" s="416"/>
      <c r="S464" s="416"/>
      <c r="T464" s="416"/>
      <c r="U464" s="416"/>
      <c r="V464" s="416"/>
      <c r="W464" s="416"/>
      <c r="X464" s="416"/>
      <c r="Y464" s="416"/>
      <c r="Z464" s="416"/>
    </row>
    <row r="465" spans="1:26" s="419" customFormat="1" x14ac:dyDescent="0.2">
      <c r="A465" s="500"/>
      <c r="I465" s="416"/>
      <c r="J465" s="416"/>
      <c r="K465" s="416"/>
      <c r="L465" s="416"/>
      <c r="M465" s="416"/>
      <c r="N465" s="416"/>
      <c r="O465" s="416"/>
      <c r="P465" s="416"/>
      <c r="Q465" s="416"/>
      <c r="R465" s="416"/>
      <c r="S465" s="416"/>
      <c r="T465" s="416"/>
      <c r="U465" s="416"/>
      <c r="V465" s="416"/>
      <c r="W465" s="416"/>
      <c r="X465" s="416"/>
      <c r="Y465" s="416"/>
      <c r="Z465" s="416"/>
    </row>
    <row r="466" spans="1:26" s="419" customFormat="1" x14ac:dyDescent="0.2">
      <c r="A466" s="500"/>
      <c r="I466" s="416"/>
      <c r="J466" s="416"/>
      <c r="K466" s="416"/>
      <c r="L466" s="416"/>
      <c r="M466" s="416"/>
      <c r="N466" s="416"/>
      <c r="O466" s="416"/>
      <c r="P466" s="416"/>
      <c r="Q466" s="416"/>
      <c r="R466" s="416"/>
      <c r="S466" s="416"/>
      <c r="T466" s="416"/>
      <c r="U466" s="416"/>
      <c r="V466" s="416"/>
      <c r="W466" s="416"/>
      <c r="X466" s="416"/>
      <c r="Y466" s="416"/>
      <c r="Z466" s="416"/>
    </row>
    <row r="467" spans="1:26" s="419" customFormat="1" x14ac:dyDescent="0.2">
      <c r="A467" s="500"/>
      <c r="I467" s="416"/>
      <c r="J467" s="416"/>
      <c r="K467" s="416"/>
      <c r="L467" s="416"/>
      <c r="M467" s="416"/>
      <c r="N467" s="416"/>
      <c r="O467" s="416"/>
      <c r="P467" s="416"/>
      <c r="Q467" s="416"/>
      <c r="R467" s="416"/>
      <c r="S467" s="416"/>
      <c r="T467" s="416"/>
      <c r="U467" s="416"/>
      <c r="V467" s="416"/>
      <c r="W467" s="416"/>
      <c r="X467" s="416"/>
      <c r="Y467" s="416"/>
      <c r="Z467" s="416"/>
    </row>
    <row r="468" spans="1:26" s="419" customFormat="1" x14ac:dyDescent="0.2">
      <c r="A468" s="500"/>
      <c r="I468" s="416"/>
      <c r="J468" s="416"/>
      <c r="K468" s="416"/>
      <c r="L468" s="416"/>
      <c r="M468" s="416"/>
      <c r="N468" s="416"/>
      <c r="O468" s="416"/>
      <c r="P468" s="416"/>
      <c r="Q468" s="416"/>
      <c r="R468" s="416"/>
      <c r="S468" s="416"/>
      <c r="T468" s="416"/>
      <c r="U468" s="416"/>
      <c r="V468" s="416"/>
      <c r="W468" s="416"/>
      <c r="X468" s="416"/>
      <c r="Y468" s="416"/>
      <c r="Z468" s="416"/>
    </row>
    <row r="469" spans="1:26" s="419" customFormat="1" x14ac:dyDescent="0.2">
      <c r="A469" s="500"/>
      <c r="I469" s="416"/>
      <c r="J469" s="416"/>
      <c r="K469" s="416"/>
      <c r="L469" s="416"/>
      <c r="M469" s="416"/>
      <c r="N469" s="416"/>
      <c r="O469" s="416"/>
      <c r="P469" s="416"/>
      <c r="Q469" s="416"/>
      <c r="R469" s="416"/>
      <c r="S469" s="416"/>
      <c r="T469" s="416"/>
      <c r="U469" s="416"/>
      <c r="V469" s="416"/>
      <c r="W469" s="416"/>
      <c r="X469" s="416"/>
      <c r="Y469" s="416"/>
      <c r="Z469" s="416"/>
    </row>
    <row r="470" spans="1:26" s="419" customFormat="1" x14ac:dyDescent="0.2">
      <c r="A470" s="500"/>
      <c r="I470" s="416"/>
      <c r="J470" s="416"/>
      <c r="K470" s="416"/>
      <c r="L470" s="416"/>
      <c r="M470" s="416"/>
      <c r="N470" s="416"/>
      <c r="O470" s="416"/>
      <c r="P470" s="416"/>
      <c r="Q470" s="416"/>
      <c r="R470" s="416"/>
      <c r="S470" s="416"/>
      <c r="T470" s="416"/>
      <c r="U470" s="416"/>
      <c r="V470" s="416"/>
      <c r="W470" s="416"/>
      <c r="X470" s="416"/>
      <c r="Y470" s="416"/>
      <c r="Z470" s="416"/>
    </row>
    <row r="471" spans="1:26" s="419" customFormat="1" x14ac:dyDescent="0.2">
      <c r="A471" s="500"/>
      <c r="I471" s="416"/>
      <c r="J471" s="416"/>
      <c r="K471" s="416"/>
      <c r="L471" s="416"/>
      <c r="M471" s="416"/>
      <c r="N471" s="416"/>
      <c r="O471" s="416"/>
      <c r="P471" s="416"/>
      <c r="Q471" s="416"/>
      <c r="R471" s="416"/>
      <c r="S471" s="416"/>
      <c r="T471" s="416"/>
      <c r="U471" s="416"/>
      <c r="V471" s="416"/>
      <c r="W471" s="416"/>
      <c r="X471" s="416"/>
      <c r="Y471" s="416"/>
      <c r="Z471" s="416"/>
    </row>
    <row r="472" spans="1:26" s="419" customFormat="1" x14ac:dyDescent="0.2">
      <c r="A472" s="500"/>
      <c r="I472" s="416"/>
      <c r="J472" s="416"/>
      <c r="K472" s="416"/>
      <c r="L472" s="416"/>
      <c r="M472" s="416"/>
      <c r="N472" s="416"/>
      <c r="O472" s="416"/>
      <c r="P472" s="416"/>
      <c r="Q472" s="416"/>
      <c r="R472" s="416"/>
      <c r="S472" s="416"/>
      <c r="T472" s="416"/>
      <c r="U472" s="416"/>
      <c r="V472" s="416"/>
      <c r="W472" s="416"/>
      <c r="X472" s="416"/>
      <c r="Y472" s="416"/>
      <c r="Z472" s="416"/>
    </row>
    <row r="473" spans="1:26" s="419" customFormat="1" x14ac:dyDescent="0.2">
      <c r="A473" s="500"/>
      <c r="I473" s="416"/>
      <c r="J473" s="416"/>
      <c r="K473" s="416"/>
      <c r="L473" s="416"/>
      <c r="M473" s="416"/>
      <c r="N473" s="416"/>
      <c r="O473" s="416"/>
      <c r="P473" s="416"/>
      <c r="Q473" s="416"/>
      <c r="R473" s="416"/>
      <c r="S473" s="416"/>
      <c r="T473" s="416"/>
      <c r="U473" s="416"/>
      <c r="V473" s="416"/>
      <c r="W473" s="416"/>
      <c r="X473" s="416"/>
      <c r="Y473" s="416"/>
      <c r="Z473" s="416"/>
    </row>
    <row r="474" spans="1:26" s="419" customFormat="1" x14ac:dyDescent="0.2">
      <c r="A474" s="500"/>
      <c r="I474" s="416"/>
      <c r="J474" s="416"/>
      <c r="K474" s="416"/>
      <c r="L474" s="416"/>
      <c r="M474" s="416"/>
      <c r="N474" s="416"/>
      <c r="O474" s="416"/>
      <c r="P474" s="416"/>
      <c r="Q474" s="416"/>
      <c r="R474" s="416"/>
      <c r="S474" s="416"/>
      <c r="T474" s="416"/>
      <c r="U474" s="416"/>
      <c r="V474" s="416"/>
      <c r="W474" s="416"/>
      <c r="X474" s="416"/>
      <c r="Y474" s="416"/>
      <c r="Z474" s="416"/>
    </row>
    <row r="475" spans="1:26" s="419" customFormat="1" x14ac:dyDescent="0.2">
      <c r="A475" s="500"/>
      <c r="I475" s="416"/>
      <c r="J475" s="416"/>
      <c r="K475" s="416"/>
      <c r="L475" s="416"/>
      <c r="M475" s="416"/>
      <c r="N475" s="416"/>
      <c r="O475" s="416"/>
      <c r="P475" s="416"/>
      <c r="Q475" s="416"/>
      <c r="R475" s="416"/>
      <c r="S475" s="416"/>
      <c r="T475" s="416"/>
      <c r="U475" s="416"/>
      <c r="V475" s="416"/>
      <c r="W475" s="416"/>
      <c r="X475" s="416"/>
      <c r="Y475" s="416"/>
      <c r="Z475" s="416"/>
    </row>
    <row r="476" spans="1:26" s="419" customFormat="1" x14ac:dyDescent="0.2">
      <c r="A476" s="500"/>
      <c r="I476" s="416"/>
      <c r="J476" s="416"/>
      <c r="K476" s="416"/>
      <c r="L476" s="416"/>
      <c r="M476" s="416"/>
      <c r="N476" s="416"/>
      <c r="O476" s="416"/>
      <c r="P476" s="416"/>
      <c r="Q476" s="416"/>
      <c r="R476" s="416"/>
      <c r="S476" s="416"/>
      <c r="T476" s="416"/>
      <c r="U476" s="416"/>
      <c r="V476" s="416"/>
      <c r="W476" s="416"/>
      <c r="X476" s="416"/>
      <c r="Y476" s="416"/>
      <c r="Z476" s="416"/>
    </row>
    <row r="477" spans="1:26" s="419" customFormat="1" x14ac:dyDescent="0.2">
      <c r="A477" s="500"/>
      <c r="I477" s="416"/>
      <c r="J477" s="416"/>
      <c r="K477" s="416"/>
      <c r="L477" s="416"/>
      <c r="M477" s="416"/>
      <c r="N477" s="416"/>
      <c r="O477" s="416"/>
      <c r="P477" s="416"/>
      <c r="Q477" s="416"/>
      <c r="R477" s="416"/>
      <c r="S477" s="416"/>
      <c r="T477" s="416"/>
      <c r="U477" s="416"/>
      <c r="V477" s="416"/>
      <c r="W477" s="416"/>
      <c r="X477" s="416"/>
      <c r="Y477" s="416"/>
      <c r="Z477" s="416"/>
    </row>
    <row r="478" spans="1:26" s="419" customFormat="1" x14ac:dyDescent="0.2">
      <c r="A478" s="500"/>
      <c r="I478" s="416"/>
      <c r="J478" s="416"/>
      <c r="K478" s="416"/>
      <c r="L478" s="416"/>
      <c r="M478" s="416"/>
      <c r="N478" s="416"/>
      <c r="O478" s="416"/>
      <c r="P478" s="416"/>
      <c r="Q478" s="416"/>
      <c r="R478" s="416"/>
      <c r="S478" s="416"/>
      <c r="T478" s="416"/>
      <c r="U478" s="416"/>
      <c r="V478" s="416"/>
      <c r="W478" s="416"/>
      <c r="X478" s="416"/>
      <c r="Y478" s="416"/>
      <c r="Z478" s="416"/>
    </row>
    <row r="479" spans="1:26" s="419" customFormat="1" x14ac:dyDescent="0.2">
      <c r="A479" s="500"/>
      <c r="I479" s="416"/>
      <c r="J479" s="416"/>
      <c r="K479" s="416"/>
      <c r="L479" s="416"/>
      <c r="M479" s="416"/>
      <c r="N479" s="416"/>
      <c r="O479" s="416"/>
      <c r="P479" s="416"/>
      <c r="Q479" s="416"/>
      <c r="R479" s="416"/>
      <c r="S479" s="416"/>
      <c r="T479" s="416"/>
      <c r="U479" s="416"/>
      <c r="V479" s="416"/>
      <c r="W479" s="416"/>
      <c r="X479" s="416"/>
      <c r="Y479" s="416"/>
      <c r="Z479" s="416"/>
    </row>
    <row r="480" spans="1:26" s="419" customFormat="1" x14ac:dyDescent="0.2">
      <c r="A480" s="500"/>
      <c r="I480" s="416"/>
      <c r="J480" s="416"/>
      <c r="K480" s="416"/>
      <c r="L480" s="416"/>
      <c r="M480" s="416"/>
      <c r="N480" s="416"/>
      <c r="O480" s="416"/>
      <c r="P480" s="416"/>
      <c r="Q480" s="416"/>
      <c r="R480" s="416"/>
      <c r="S480" s="416"/>
      <c r="T480" s="416"/>
      <c r="U480" s="416"/>
      <c r="V480" s="416"/>
      <c r="W480" s="416"/>
      <c r="X480" s="416"/>
      <c r="Y480" s="416"/>
      <c r="Z480" s="416"/>
    </row>
    <row r="481" spans="1:26" s="419" customFormat="1" x14ac:dyDescent="0.2">
      <c r="A481" s="500"/>
      <c r="I481" s="416"/>
      <c r="J481" s="416"/>
      <c r="K481" s="416"/>
      <c r="L481" s="416"/>
      <c r="M481" s="416"/>
      <c r="N481" s="416"/>
      <c r="O481" s="416"/>
      <c r="P481" s="416"/>
      <c r="Q481" s="416"/>
      <c r="R481" s="416"/>
      <c r="S481" s="416"/>
      <c r="T481" s="416"/>
      <c r="U481" s="416"/>
      <c r="V481" s="416"/>
      <c r="W481" s="416"/>
      <c r="X481" s="416"/>
      <c r="Y481" s="416"/>
      <c r="Z481" s="416"/>
    </row>
    <row r="482" spans="1:26" s="419" customFormat="1" x14ac:dyDescent="0.2">
      <c r="A482" s="500"/>
      <c r="I482" s="416"/>
      <c r="J482" s="416"/>
      <c r="K482" s="416"/>
      <c r="L482" s="416"/>
      <c r="M482" s="416"/>
      <c r="N482" s="416"/>
      <c r="O482" s="416"/>
      <c r="P482" s="416"/>
      <c r="Q482" s="416"/>
      <c r="R482" s="416"/>
      <c r="S482" s="416"/>
      <c r="T482" s="416"/>
      <c r="U482" s="416"/>
      <c r="V482" s="416"/>
      <c r="W482" s="416"/>
      <c r="X482" s="416"/>
      <c r="Y482" s="416"/>
      <c r="Z482" s="416"/>
    </row>
    <row r="483" spans="1:26" s="419" customFormat="1" x14ac:dyDescent="0.2">
      <c r="A483" s="500"/>
      <c r="I483" s="416"/>
      <c r="J483" s="416"/>
      <c r="K483" s="416"/>
      <c r="L483" s="416"/>
      <c r="M483" s="416"/>
      <c r="N483" s="416"/>
      <c r="O483" s="416"/>
      <c r="P483" s="416"/>
      <c r="Q483" s="416"/>
      <c r="R483" s="416"/>
      <c r="S483" s="416"/>
      <c r="T483" s="416"/>
      <c r="U483" s="416"/>
      <c r="V483" s="416"/>
      <c r="W483" s="416"/>
      <c r="X483" s="416"/>
      <c r="Y483" s="416"/>
      <c r="Z483" s="416"/>
    </row>
    <row r="484" spans="1:26" s="419" customFormat="1" x14ac:dyDescent="0.2">
      <c r="A484" s="500"/>
      <c r="I484" s="416"/>
      <c r="J484" s="416"/>
      <c r="K484" s="416"/>
      <c r="L484" s="416"/>
      <c r="M484" s="416"/>
      <c r="N484" s="416"/>
      <c r="O484" s="416"/>
      <c r="P484" s="416"/>
      <c r="Q484" s="416"/>
      <c r="R484" s="416"/>
      <c r="S484" s="416"/>
      <c r="T484" s="416"/>
      <c r="U484" s="416"/>
      <c r="V484" s="416"/>
      <c r="W484" s="416"/>
      <c r="X484" s="416"/>
      <c r="Y484" s="416"/>
      <c r="Z484" s="416"/>
    </row>
    <row r="485" spans="1:26" s="419" customFormat="1" x14ac:dyDescent="0.2">
      <c r="A485" s="500"/>
      <c r="I485" s="416"/>
      <c r="J485" s="416"/>
      <c r="K485" s="416"/>
      <c r="L485" s="416"/>
      <c r="M485" s="416"/>
      <c r="N485" s="416"/>
      <c r="O485" s="416"/>
      <c r="P485" s="416"/>
      <c r="Q485" s="416"/>
      <c r="R485" s="416"/>
      <c r="S485" s="416"/>
      <c r="T485" s="416"/>
      <c r="U485" s="416"/>
      <c r="V485" s="416"/>
      <c r="W485" s="416"/>
      <c r="X485" s="416"/>
      <c r="Y485" s="416"/>
      <c r="Z485" s="416"/>
    </row>
    <row r="486" spans="1:26" s="419" customFormat="1" x14ac:dyDescent="0.2">
      <c r="A486" s="500"/>
      <c r="I486" s="416"/>
      <c r="J486" s="416"/>
      <c r="K486" s="416"/>
      <c r="L486" s="416"/>
      <c r="M486" s="416"/>
      <c r="N486" s="416"/>
      <c r="O486" s="416"/>
      <c r="P486" s="416"/>
      <c r="Q486" s="416"/>
      <c r="R486" s="416"/>
      <c r="S486" s="416"/>
      <c r="T486" s="416"/>
      <c r="U486" s="416"/>
      <c r="V486" s="416"/>
      <c r="W486" s="416"/>
      <c r="X486" s="416"/>
      <c r="Y486" s="416"/>
      <c r="Z486" s="416"/>
    </row>
    <row r="487" spans="1:26" s="419" customFormat="1" x14ac:dyDescent="0.2">
      <c r="A487" s="500"/>
      <c r="I487" s="416"/>
      <c r="J487" s="416"/>
      <c r="K487" s="416"/>
      <c r="L487" s="416"/>
      <c r="M487" s="416"/>
      <c r="N487" s="416"/>
      <c r="O487" s="416"/>
      <c r="P487" s="416"/>
      <c r="Q487" s="416"/>
      <c r="R487" s="416"/>
      <c r="S487" s="416"/>
      <c r="T487" s="416"/>
      <c r="U487" s="416"/>
      <c r="V487" s="416"/>
      <c r="W487" s="416"/>
      <c r="X487" s="416"/>
      <c r="Y487" s="416"/>
      <c r="Z487" s="416"/>
    </row>
    <row r="488" spans="1:26" s="419" customFormat="1" x14ac:dyDescent="0.2">
      <c r="A488" s="500"/>
      <c r="I488" s="416"/>
      <c r="J488" s="416"/>
      <c r="K488" s="416"/>
      <c r="L488" s="416"/>
      <c r="M488" s="416"/>
      <c r="N488" s="416"/>
      <c r="O488" s="416"/>
      <c r="P488" s="416"/>
      <c r="Q488" s="416"/>
      <c r="R488" s="416"/>
      <c r="S488" s="416"/>
      <c r="T488" s="416"/>
      <c r="U488" s="416"/>
      <c r="V488" s="416"/>
      <c r="W488" s="416"/>
      <c r="X488" s="416"/>
      <c r="Y488" s="416"/>
      <c r="Z488" s="416"/>
    </row>
    <row r="489" spans="1:26" s="419" customFormat="1" x14ac:dyDescent="0.2">
      <c r="A489" s="500"/>
      <c r="I489" s="416"/>
      <c r="J489" s="416"/>
      <c r="K489" s="416"/>
      <c r="L489" s="416"/>
      <c r="M489" s="416"/>
      <c r="N489" s="416"/>
      <c r="O489" s="416"/>
      <c r="P489" s="416"/>
      <c r="Q489" s="416"/>
      <c r="R489" s="416"/>
      <c r="S489" s="416"/>
      <c r="T489" s="416"/>
      <c r="U489" s="416"/>
      <c r="V489" s="416"/>
      <c r="W489" s="416"/>
      <c r="X489" s="416"/>
      <c r="Y489" s="416"/>
      <c r="Z489" s="416"/>
    </row>
    <row r="490" spans="1:26" s="419" customFormat="1" x14ac:dyDescent="0.2">
      <c r="A490" s="500"/>
      <c r="I490" s="416"/>
      <c r="J490" s="416"/>
      <c r="K490" s="416"/>
      <c r="L490" s="416"/>
      <c r="M490" s="416"/>
      <c r="N490" s="416"/>
      <c r="O490" s="416"/>
      <c r="P490" s="416"/>
      <c r="Q490" s="416"/>
      <c r="R490" s="416"/>
      <c r="S490" s="416"/>
      <c r="T490" s="416"/>
      <c r="U490" s="416"/>
      <c r="V490" s="416"/>
      <c r="W490" s="416"/>
      <c r="X490" s="416"/>
      <c r="Y490" s="416"/>
      <c r="Z490" s="416"/>
    </row>
    <row r="491" spans="1:26" s="419" customFormat="1" x14ac:dyDescent="0.2">
      <c r="A491" s="500"/>
      <c r="I491" s="416"/>
      <c r="J491" s="416"/>
      <c r="K491" s="416"/>
      <c r="L491" s="416"/>
      <c r="M491" s="416"/>
      <c r="N491" s="416"/>
      <c r="O491" s="416"/>
      <c r="P491" s="416"/>
      <c r="Q491" s="416"/>
      <c r="R491" s="416"/>
      <c r="S491" s="416"/>
      <c r="T491" s="416"/>
      <c r="U491" s="416"/>
      <c r="V491" s="416"/>
      <c r="W491" s="416"/>
      <c r="X491" s="416"/>
      <c r="Y491" s="416"/>
      <c r="Z491" s="416"/>
    </row>
    <row r="492" spans="1:26" s="419" customFormat="1" x14ac:dyDescent="0.2">
      <c r="A492" s="500"/>
      <c r="I492" s="416"/>
      <c r="J492" s="416"/>
      <c r="K492" s="416"/>
      <c r="L492" s="416"/>
      <c r="M492" s="416"/>
      <c r="N492" s="416"/>
      <c r="O492" s="416"/>
      <c r="P492" s="416"/>
      <c r="Q492" s="416"/>
      <c r="R492" s="416"/>
      <c r="S492" s="416"/>
      <c r="T492" s="416"/>
      <c r="U492" s="416"/>
      <c r="V492" s="416"/>
      <c r="W492" s="416"/>
      <c r="X492" s="416"/>
      <c r="Y492" s="416"/>
      <c r="Z492" s="416"/>
    </row>
    <row r="493" spans="1:26" s="419" customFormat="1" x14ac:dyDescent="0.2">
      <c r="A493" s="500"/>
      <c r="I493" s="416"/>
      <c r="J493" s="416"/>
      <c r="K493" s="416"/>
      <c r="L493" s="416"/>
      <c r="M493" s="416"/>
      <c r="N493" s="416"/>
      <c r="O493" s="416"/>
      <c r="P493" s="416"/>
      <c r="Q493" s="416"/>
      <c r="R493" s="416"/>
      <c r="S493" s="416"/>
      <c r="T493" s="416"/>
      <c r="U493" s="416"/>
      <c r="V493" s="416"/>
      <c r="W493" s="416"/>
      <c r="X493" s="416"/>
      <c r="Y493" s="416"/>
      <c r="Z493" s="416"/>
    </row>
    <row r="494" spans="1:26" s="419" customFormat="1" x14ac:dyDescent="0.2">
      <c r="A494" s="500"/>
      <c r="I494" s="416"/>
      <c r="J494" s="416"/>
      <c r="K494" s="416"/>
      <c r="L494" s="416"/>
      <c r="M494" s="416"/>
      <c r="N494" s="416"/>
      <c r="O494" s="416"/>
      <c r="P494" s="416"/>
      <c r="Q494" s="416"/>
      <c r="R494" s="416"/>
      <c r="S494" s="416"/>
      <c r="T494" s="416"/>
      <c r="U494" s="416"/>
      <c r="V494" s="416"/>
      <c r="W494" s="416"/>
      <c r="X494" s="416"/>
      <c r="Y494" s="416"/>
      <c r="Z494" s="416"/>
    </row>
    <row r="495" spans="1:26" s="419" customFormat="1" x14ac:dyDescent="0.2">
      <c r="A495" s="500"/>
      <c r="I495" s="416"/>
      <c r="J495" s="416"/>
      <c r="K495" s="416"/>
      <c r="L495" s="416"/>
      <c r="M495" s="416"/>
      <c r="N495" s="416"/>
      <c r="O495" s="416"/>
      <c r="P495" s="416"/>
      <c r="Q495" s="416"/>
      <c r="R495" s="416"/>
      <c r="S495" s="416"/>
      <c r="T495" s="416"/>
      <c r="U495" s="416"/>
      <c r="V495" s="416"/>
      <c r="W495" s="416"/>
      <c r="X495" s="416"/>
      <c r="Y495" s="416"/>
      <c r="Z495" s="416"/>
    </row>
    <row r="496" spans="1:26" s="419" customFormat="1" x14ac:dyDescent="0.2">
      <c r="A496" s="500"/>
      <c r="I496" s="416"/>
      <c r="J496" s="416"/>
      <c r="K496" s="416"/>
      <c r="L496" s="416"/>
      <c r="M496" s="416"/>
      <c r="N496" s="416"/>
      <c r="O496" s="416"/>
      <c r="P496" s="416"/>
      <c r="Q496" s="416"/>
      <c r="R496" s="416"/>
      <c r="S496" s="416"/>
      <c r="T496" s="416"/>
      <c r="U496" s="416"/>
      <c r="V496" s="416"/>
      <c r="W496" s="416"/>
      <c r="X496" s="416"/>
      <c r="Y496" s="416"/>
      <c r="Z496" s="416"/>
    </row>
    <row r="497" spans="1:26" s="419" customFormat="1" x14ac:dyDescent="0.2">
      <c r="A497" s="500"/>
      <c r="I497" s="416"/>
      <c r="J497" s="416"/>
      <c r="K497" s="416"/>
      <c r="L497" s="416"/>
      <c r="M497" s="416"/>
      <c r="N497" s="416"/>
      <c r="O497" s="416"/>
      <c r="P497" s="416"/>
      <c r="Q497" s="416"/>
      <c r="R497" s="416"/>
      <c r="S497" s="416"/>
      <c r="T497" s="416"/>
      <c r="U497" s="416"/>
      <c r="V497" s="416"/>
      <c r="W497" s="416"/>
      <c r="X497" s="416"/>
      <c r="Y497" s="416"/>
      <c r="Z497" s="416"/>
    </row>
    <row r="498" spans="1:26" s="419" customFormat="1" x14ac:dyDescent="0.2">
      <c r="A498" s="500"/>
      <c r="I498" s="416"/>
      <c r="J498" s="416"/>
      <c r="K498" s="416"/>
      <c r="L498" s="416"/>
      <c r="M498" s="416"/>
      <c r="N498" s="416"/>
      <c r="O498" s="416"/>
      <c r="P498" s="416"/>
      <c r="Q498" s="416"/>
      <c r="R498" s="416"/>
      <c r="S498" s="416"/>
      <c r="T498" s="416"/>
      <c r="U498" s="416"/>
      <c r="V498" s="416"/>
      <c r="W498" s="416"/>
      <c r="X498" s="416"/>
      <c r="Y498" s="416"/>
      <c r="Z498" s="416"/>
    </row>
    <row r="499" spans="1:26" s="419" customFormat="1" x14ac:dyDescent="0.2">
      <c r="A499" s="500"/>
      <c r="I499" s="416"/>
      <c r="J499" s="416"/>
      <c r="K499" s="416"/>
      <c r="L499" s="416"/>
      <c r="M499" s="416"/>
      <c r="N499" s="416"/>
      <c r="O499" s="416"/>
      <c r="P499" s="416"/>
      <c r="Q499" s="416"/>
      <c r="R499" s="416"/>
      <c r="S499" s="416"/>
      <c r="T499" s="416"/>
      <c r="U499" s="416"/>
      <c r="V499" s="416"/>
      <c r="W499" s="416"/>
      <c r="X499" s="416"/>
      <c r="Y499" s="416"/>
      <c r="Z499" s="416"/>
    </row>
    <row r="500" spans="1:26" s="419" customFormat="1" x14ac:dyDescent="0.2">
      <c r="A500" s="500"/>
      <c r="I500" s="416"/>
      <c r="J500" s="416"/>
      <c r="K500" s="416"/>
      <c r="L500" s="416"/>
      <c r="M500" s="416"/>
      <c r="N500" s="416"/>
      <c r="O500" s="416"/>
      <c r="P500" s="416"/>
      <c r="Q500" s="416"/>
      <c r="R500" s="416"/>
      <c r="S500" s="416"/>
      <c r="T500" s="416"/>
      <c r="U500" s="416"/>
      <c r="V500" s="416"/>
      <c r="W500" s="416"/>
      <c r="X500" s="416"/>
      <c r="Y500" s="416"/>
      <c r="Z500" s="416"/>
    </row>
    <row r="501" spans="1:26" s="419" customFormat="1" x14ac:dyDescent="0.2">
      <c r="A501" s="500"/>
      <c r="I501" s="416"/>
      <c r="J501" s="416"/>
      <c r="K501" s="416"/>
      <c r="L501" s="416"/>
      <c r="M501" s="416"/>
      <c r="N501" s="416"/>
      <c r="O501" s="416"/>
      <c r="P501" s="416"/>
      <c r="Q501" s="416"/>
      <c r="R501" s="416"/>
      <c r="S501" s="416"/>
      <c r="T501" s="416"/>
      <c r="U501" s="416"/>
      <c r="V501" s="416"/>
      <c r="W501" s="416"/>
      <c r="X501" s="416"/>
      <c r="Y501" s="416"/>
      <c r="Z501" s="416"/>
    </row>
    <row r="502" spans="1:26" s="419" customFormat="1" x14ac:dyDescent="0.2">
      <c r="A502" s="500"/>
      <c r="I502" s="416"/>
      <c r="J502" s="416"/>
      <c r="K502" s="416"/>
      <c r="L502" s="416"/>
      <c r="M502" s="416"/>
      <c r="N502" s="416"/>
      <c r="O502" s="416"/>
      <c r="P502" s="416"/>
      <c r="Q502" s="416"/>
      <c r="R502" s="416"/>
      <c r="S502" s="416"/>
      <c r="T502" s="416"/>
      <c r="U502" s="416"/>
      <c r="V502" s="416"/>
      <c r="W502" s="416"/>
      <c r="X502" s="416"/>
      <c r="Y502" s="416"/>
      <c r="Z502" s="416"/>
    </row>
    <row r="503" spans="1:26" s="419" customFormat="1" x14ac:dyDescent="0.2">
      <c r="A503" s="500"/>
      <c r="I503" s="416"/>
      <c r="J503" s="416"/>
      <c r="K503" s="416"/>
      <c r="L503" s="416"/>
      <c r="M503" s="416"/>
      <c r="N503" s="416"/>
      <c r="O503" s="416"/>
      <c r="P503" s="416"/>
      <c r="Q503" s="416"/>
      <c r="R503" s="416"/>
      <c r="S503" s="416"/>
      <c r="T503" s="416"/>
      <c r="U503" s="416"/>
      <c r="V503" s="416"/>
      <c r="W503" s="416"/>
      <c r="X503" s="416"/>
      <c r="Y503" s="416"/>
      <c r="Z503" s="416"/>
    </row>
    <row r="504" spans="1:26" s="419" customFormat="1" x14ac:dyDescent="0.2">
      <c r="A504" s="500"/>
      <c r="I504" s="416"/>
      <c r="J504" s="416"/>
      <c r="K504" s="416"/>
      <c r="L504" s="416"/>
      <c r="M504" s="416"/>
      <c r="N504" s="416"/>
      <c r="O504" s="416"/>
      <c r="P504" s="416"/>
      <c r="Q504" s="416"/>
      <c r="R504" s="416"/>
      <c r="S504" s="416"/>
      <c r="T504" s="416"/>
      <c r="U504" s="416"/>
      <c r="V504" s="416"/>
      <c r="W504" s="416"/>
      <c r="X504" s="416"/>
      <c r="Y504" s="416"/>
      <c r="Z504" s="416"/>
    </row>
    <row r="505" spans="1:26" s="419" customFormat="1" x14ac:dyDescent="0.2">
      <c r="A505" s="500"/>
      <c r="I505" s="416"/>
      <c r="J505" s="416"/>
      <c r="K505" s="416"/>
      <c r="L505" s="416"/>
      <c r="M505" s="416"/>
      <c r="N505" s="416"/>
      <c r="O505" s="416"/>
      <c r="P505" s="416"/>
      <c r="Q505" s="416"/>
      <c r="R505" s="416"/>
      <c r="S505" s="416"/>
      <c r="T505" s="416"/>
      <c r="U505" s="416"/>
      <c r="V505" s="416"/>
      <c r="W505" s="416"/>
      <c r="X505" s="416"/>
      <c r="Y505" s="416"/>
      <c r="Z505" s="416"/>
    </row>
    <row r="506" spans="1:26" s="419" customFormat="1" x14ac:dyDescent="0.2">
      <c r="A506" s="500"/>
      <c r="I506" s="416"/>
      <c r="J506" s="416"/>
      <c r="K506" s="416"/>
      <c r="L506" s="416"/>
      <c r="M506" s="416"/>
      <c r="N506" s="416"/>
      <c r="O506" s="416"/>
      <c r="P506" s="416"/>
      <c r="Q506" s="416"/>
      <c r="R506" s="416"/>
      <c r="S506" s="416"/>
      <c r="T506" s="416"/>
      <c r="U506" s="416"/>
      <c r="V506" s="416"/>
      <c r="W506" s="416"/>
      <c r="X506" s="416"/>
      <c r="Y506" s="416"/>
      <c r="Z506" s="416"/>
    </row>
    <row r="507" spans="1:26" s="419" customFormat="1" x14ac:dyDescent="0.2">
      <c r="A507" s="500"/>
      <c r="I507" s="416"/>
      <c r="J507" s="416"/>
      <c r="K507" s="416"/>
      <c r="L507" s="416"/>
      <c r="M507" s="416"/>
      <c r="N507" s="416"/>
      <c r="O507" s="416"/>
      <c r="P507" s="416"/>
      <c r="Q507" s="416"/>
      <c r="R507" s="416"/>
      <c r="S507" s="416"/>
      <c r="T507" s="416"/>
      <c r="U507" s="416"/>
      <c r="V507" s="416"/>
      <c r="W507" s="416"/>
      <c r="X507" s="416"/>
      <c r="Y507" s="416"/>
      <c r="Z507" s="416"/>
    </row>
    <row r="508" spans="1:26" s="419" customFormat="1" x14ac:dyDescent="0.2">
      <c r="A508" s="500"/>
      <c r="I508" s="416"/>
      <c r="J508" s="416"/>
      <c r="K508" s="416"/>
      <c r="L508" s="416"/>
      <c r="M508" s="416"/>
      <c r="N508" s="416"/>
      <c r="O508" s="416"/>
      <c r="P508" s="416"/>
      <c r="Q508" s="416"/>
      <c r="R508" s="416"/>
      <c r="S508" s="416"/>
      <c r="T508" s="416"/>
      <c r="U508" s="416"/>
      <c r="V508" s="416"/>
      <c r="W508" s="416"/>
      <c r="X508" s="416"/>
      <c r="Y508" s="416"/>
      <c r="Z508" s="416"/>
    </row>
    <row r="509" spans="1:26" s="419" customFormat="1" x14ac:dyDescent="0.2">
      <c r="A509" s="500"/>
      <c r="I509" s="416"/>
      <c r="J509" s="416"/>
      <c r="K509" s="416"/>
      <c r="L509" s="416"/>
      <c r="M509" s="416"/>
      <c r="N509" s="416"/>
      <c r="O509" s="416"/>
      <c r="P509" s="416"/>
      <c r="Q509" s="416"/>
      <c r="R509" s="416"/>
      <c r="S509" s="416"/>
      <c r="T509" s="416"/>
      <c r="U509" s="416"/>
      <c r="V509" s="416"/>
      <c r="W509" s="416"/>
      <c r="X509" s="416"/>
      <c r="Y509" s="416"/>
      <c r="Z509" s="416"/>
    </row>
    <row r="510" spans="1:26" s="419" customFormat="1" x14ac:dyDescent="0.2">
      <c r="A510" s="500"/>
      <c r="I510" s="416"/>
      <c r="J510" s="416"/>
      <c r="K510" s="416"/>
      <c r="L510" s="416"/>
      <c r="M510" s="416"/>
      <c r="N510" s="416"/>
      <c r="O510" s="416"/>
      <c r="P510" s="416"/>
      <c r="Q510" s="416"/>
      <c r="R510" s="416"/>
      <c r="S510" s="416"/>
      <c r="T510" s="416"/>
      <c r="U510" s="416"/>
      <c r="V510" s="416"/>
      <c r="W510" s="416"/>
      <c r="X510" s="416"/>
      <c r="Y510" s="416"/>
      <c r="Z510" s="416"/>
    </row>
    <row r="511" spans="1:26" s="419" customFormat="1" x14ac:dyDescent="0.2">
      <c r="A511" s="500"/>
      <c r="I511" s="416"/>
      <c r="J511" s="416"/>
      <c r="K511" s="416"/>
      <c r="L511" s="416"/>
      <c r="M511" s="416"/>
      <c r="N511" s="416"/>
      <c r="O511" s="416"/>
      <c r="P511" s="416"/>
      <c r="Q511" s="416"/>
      <c r="R511" s="416"/>
      <c r="S511" s="416"/>
      <c r="T511" s="416"/>
      <c r="U511" s="416"/>
      <c r="V511" s="416"/>
      <c r="W511" s="416"/>
      <c r="X511" s="416"/>
      <c r="Y511" s="416"/>
      <c r="Z511" s="416"/>
    </row>
    <row r="512" spans="1:26" s="419" customFormat="1" x14ac:dyDescent="0.2">
      <c r="A512" s="500"/>
      <c r="I512" s="416"/>
      <c r="J512" s="416"/>
      <c r="K512" s="416"/>
      <c r="L512" s="416"/>
      <c r="M512" s="416"/>
      <c r="N512" s="416"/>
      <c r="O512" s="416"/>
      <c r="P512" s="416"/>
      <c r="Q512" s="416"/>
      <c r="R512" s="416"/>
      <c r="S512" s="416"/>
      <c r="T512" s="416"/>
      <c r="U512" s="416"/>
      <c r="V512" s="416"/>
      <c r="W512" s="416"/>
      <c r="X512" s="416"/>
      <c r="Y512" s="416"/>
      <c r="Z512" s="416"/>
    </row>
    <row r="513" spans="1:26" s="419" customFormat="1" x14ac:dyDescent="0.2">
      <c r="A513" s="500"/>
      <c r="I513" s="416"/>
      <c r="J513" s="416"/>
      <c r="K513" s="416"/>
      <c r="L513" s="416"/>
      <c r="M513" s="416"/>
      <c r="N513" s="416"/>
      <c r="O513" s="416"/>
      <c r="P513" s="416"/>
      <c r="Q513" s="416"/>
      <c r="R513" s="416"/>
      <c r="S513" s="416"/>
      <c r="T513" s="416"/>
      <c r="U513" s="416"/>
      <c r="V513" s="416"/>
      <c r="W513" s="416"/>
      <c r="X513" s="416"/>
      <c r="Y513" s="416"/>
      <c r="Z513" s="416"/>
    </row>
    <row r="514" spans="1:26" s="419" customFormat="1" x14ac:dyDescent="0.2">
      <c r="A514" s="500"/>
      <c r="I514" s="416"/>
      <c r="J514" s="416"/>
      <c r="K514" s="416"/>
      <c r="L514" s="416"/>
      <c r="M514" s="416"/>
      <c r="N514" s="416"/>
      <c r="O514" s="416"/>
      <c r="P514" s="416"/>
      <c r="Q514" s="416"/>
      <c r="R514" s="416"/>
      <c r="S514" s="416"/>
      <c r="T514" s="416"/>
      <c r="U514" s="416"/>
      <c r="V514" s="416"/>
      <c r="W514" s="416"/>
      <c r="X514" s="416"/>
      <c r="Y514" s="416"/>
      <c r="Z514" s="416"/>
    </row>
    <row r="515" spans="1:26" s="419" customFormat="1" x14ac:dyDescent="0.2">
      <c r="A515" s="500"/>
      <c r="I515" s="416"/>
      <c r="J515" s="416"/>
      <c r="K515" s="416"/>
      <c r="L515" s="416"/>
      <c r="M515" s="416"/>
      <c r="N515" s="416"/>
      <c r="O515" s="416"/>
      <c r="P515" s="416"/>
      <c r="Q515" s="416"/>
      <c r="R515" s="416"/>
      <c r="S515" s="416"/>
      <c r="T515" s="416"/>
      <c r="U515" s="416"/>
      <c r="V515" s="416"/>
      <c r="W515" s="416"/>
      <c r="X515" s="416"/>
      <c r="Y515" s="416"/>
      <c r="Z515" s="416"/>
    </row>
    <row r="516" spans="1:26" s="419" customFormat="1" x14ac:dyDescent="0.2">
      <c r="A516" s="500"/>
      <c r="I516" s="416"/>
      <c r="J516" s="416"/>
      <c r="K516" s="416"/>
      <c r="L516" s="416"/>
      <c r="M516" s="416"/>
      <c r="N516" s="416"/>
      <c r="O516" s="416"/>
      <c r="P516" s="416"/>
      <c r="Q516" s="416"/>
      <c r="R516" s="416"/>
      <c r="S516" s="416"/>
      <c r="T516" s="416"/>
      <c r="U516" s="416"/>
      <c r="V516" s="416"/>
      <c r="W516" s="416"/>
      <c r="X516" s="416"/>
      <c r="Y516" s="416"/>
      <c r="Z516" s="416"/>
    </row>
    <row r="517" spans="1:26" s="419" customFormat="1" x14ac:dyDescent="0.2">
      <c r="A517" s="500"/>
      <c r="I517" s="416"/>
      <c r="J517" s="416"/>
      <c r="K517" s="416"/>
      <c r="L517" s="416"/>
      <c r="M517" s="416"/>
      <c r="N517" s="416"/>
      <c r="O517" s="416"/>
      <c r="P517" s="416"/>
      <c r="Q517" s="416"/>
      <c r="R517" s="416"/>
      <c r="S517" s="416"/>
      <c r="T517" s="416"/>
      <c r="U517" s="416"/>
      <c r="V517" s="416"/>
      <c r="W517" s="416"/>
      <c r="X517" s="416"/>
      <c r="Y517" s="416"/>
      <c r="Z517" s="416"/>
    </row>
    <row r="518" spans="1:26" s="419" customFormat="1" x14ac:dyDescent="0.2">
      <c r="A518" s="500"/>
      <c r="I518" s="416"/>
      <c r="J518" s="416"/>
      <c r="K518" s="416"/>
      <c r="L518" s="416"/>
      <c r="M518" s="416"/>
      <c r="N518" s="416"/>
      <c r="O518" s="416"/>
      <c r="P518" s="416"/>
      <c r="Q518" s="416"/>
      <c r="R518" s="416"/>
      <c r="S518" s="416"/>
      <c r="T518" s="416"/>
      <c r="U518" s="416"/>
      <c r="V518" s="416"/>
      <c r="W518" s="416"/>
      <c r="X518" s="416"/>
      <c r="Y518" s="416"/>
      <c r="Z518" s="416"/>
    </row>
    <row r="519" spans="1:26" s="419" customFormat="1" x14ac:dyDescent="0.2">
      <c r="A519" s="500"/>
      <c r="I519" s="416"/>
      <c r="J519" s="416"/>
      <c r="K519" s="416"/>
      <c r="L519" s="416"/>
      <c r="M519" s="416"/>
      <c r="N519" s="416"/>
      <c r="O519" s="416"/>
      <c r="P519" s="416"/>
      <c r="Q519" s="416"/>
      <c r="R519" s="416"/>
      <c r="S519" s="416"/>
      <c r="T519" s="416"/>
      <c r="U519" s="416"/>
      <c r="V519" s="416"/>
      <c r="W519" s="416"/>
      <c r="X519" s="416"/>
      <c r="Y519" s="416"/>
      <c r="Z519" s="416"/>
    </row>
    <row r="520" spans="1:26" s="419" customFormat="1" x14ac:dyDescent="0.2">
      <c r="A520" s="500"/>
      <c r="I520" s="416"/>
      <c r="J520" s="416"/>
      <c r="K520" s="416"/>
      <c r="L520" s="416"/>
      <c r="M520" s="416"/>
      <c r="N520" s="416"/>
      <c r="O520" s="416"/>
      <c r="P520" s="416"/>
      <c r="Q520" s="416"/>
      <c r="R520" s="416"/>
      <c r="S520" s="416"/>
      <c r="T520" s="416"/>
      <c r="U520" s="416"/>
      <c r="V520" s="416"/>
      <c r="W520" s="416"/>
      <c r="X520" s="416"/>
      <c r="Y520" s="416"/>
      <c r="Z520" s="416"/>
    </row>
    <row r="521" spans="1:26" s="419" customFormat="1" x14ac:dyDescent="0.2">
      <c r="A521" s="500"/>
      <c r="I521" s="416"/>
      <c r="J521" s="416"/>
      <c r="K521" s="416"/>
      <c r="L521" s="416"/>
      <c r="M521" s="416"/>
      <c r="N521" s="416"/>
      <c r="O521" s="416"/>
      <c r="P521" s="416"/>
      <c r="Q521" s="416"/>
      <c r="R521" s="416"/>
      <c r="S521" s="416"/>
      <c r="T521" s="416"/>
      <c r="U521" s="416"/>
      <c r="V521" s="416"/>
      <c r="W521" s="416"/>
      <c r="X521" s="416"/>
      <c r="Y521" s="416"/>
      <c r="Z521" s="416"/>
    </row>
    <row r="522" spans="1:26" s="419" customFormat="1" x14ac:dyDescent="0.2">
      <c r="A522" s="500"/>
      <c r="I522" s="416"/>
      <c r="J522" s="416"/>
      <c r="K522" s="416"/>
      <c r="L522" s="416"/>
      <c r="M522" s="416"/>
      <c r="N522" s="416"/>
      <c r="O522" s="416"/>
      <c r="P522" s="416"/>
      <c r="Q522" s="416"/>
      <c r="R522" s="416"/>
      <c r="S522" s="416"/>
      <c r="T522" s="416"/>
      <c r="U522" s="416"/>
      <c r="V522" s="416"/>
      <c r="W522" s="416"/>
      <c r="X522" s="416"/>
      <c r="Y522" s="416"/>
      <c r="Z522" s="416"/>
    </row>
    <row r="523" spans="1:26" s="419" customFormat="1" x14ac:dyDescent="0.2">
      <c r="A523" s="500"/>
      <c r="I523" s="416"/>
      <c r="J523" s="416"/>
      <c r="K523" s="416"/>
      <c r="L523" s="416"/>
      <c r="M523" s="416"/>
      <c r="N523" s="416"/>
      <c r="O523" s="416"/>
      <c r="P523" s="416"/>
      <c r="Q523" s="416"/>
      <c r="R523" s="416"/>
      <c r="S523" s="416"/>
      <c r="T523" s="416"/>
      <c r="U523" s="416"/>
      <c r="V523" s="416"/>
      <c r="W523" s="416"/>
      <c r="X523" s="416"/>
      <c r="Y523" s="416"/>
      <c r="Z523" s="416"/>
    </row>
    <row r="524" spans="1:26" s="419" customFormat="1" x14ac:dyDescent="0.2">
      <c r="A524" s="500"/>
      <c r="I524" s="416"/>
      <c r="J524" s="416"/>
      <c r="K524" s="416"/>
      <c r="L524" s="416"/>
      <c r="M524" s="416"/>
      <c r="N524" s="416"/>
      <c r="O524" s="416"/>
      <c r="P524" s="416"/>
      <c r="Q524" s="416"/>
      <c r="R524" s="416"/>
      <c r="S524" s="416"/>
      <c r="T524" s="416"/>
      <c r="U524" s="416"/>
      <c r="V524" s="416"/>
      <c r="W524" s="416"/>
      <c r="X524" s="416"/>
      <c r="Y524" s="416"/>
      <c r="Z524" s="416"/>
    </row>
    <row r="525" spans="1:26" s="419" customFormat="1" x14ac:dyDescent="0.2">
      <c r="A525" s="500"/>
      <c r="I525" s="416"/>
      <c r="J525" s="416"/>
      <c r="K525" s="416"/>
      <c r="L525" s="416"/>
      <c r="M525" s="416"/>
      <c r="N525" s="416"/>
      <c r="O525" s="416"/>
      <c r="P525" s="416"/>
      <c r="Q525" s="416"/>
      <c r="R525" s="416"/>
      <c r="S525" s="416"/>
      <c r="T525" s="416"/>
      <c r="U525" s="416"/>
      <c r="V525" s="416"/>
      <c r="W525" s="416"/>
      <c r="X525" s="416"/>
      <c r="Y525" s="416"/>
      <c r="Z525" s="416"/>
    </row>
    <row r="526" spans="1:26" s="419" customFormat="1" x14ac:dyDescent="0.2">
      <c r="A526" s="500"/>
      <c r="I526" s="416"/>
      <c r="J526" s="416"/>
      <c r="K526" s="416"/>
      <c r="L526" s="416"/>
      <c r="M526" s="416"/>
      <c r="N526" s="416"/>
      <c r="O526" s="416"/>
      <c r="P526" s="416"/>
      <c r="Q526" s="416"/>
      <c r="R526" s="416"/>
      <c r="S526" s="416"/>
      <c r="T526" s="416"/>
      <c r="U526" s="416"/>
      <c r="V526" s="416"/>
      <c r="W526" s="416"/>
      <c r="X526" s="416"/>
      <c r="Y526" s="416"/>
      <c r="Z526" s="416"/>
    </row>
    <row r="527" spans="1:26" s="419" customFormat="1" x14ac:dyDescent="0.2">
      <c r="A527" s="500"/>
      <c r="I527" s="416"/>
      <c r="J527" s="416"/>
      <c r="K527" s="416"/>
      <c r="L527" s="416"/>
      <c r="M527" s="416"/>
      <c r="N527" s="416"/>
      <c r="O527" s="416"/>
      <c r="P527" s="416"/>
      <c r="Q527" s="416"/>
      <c r="R527" s="416"/>
      <c r="S527" s="416"/>
      <c r="T527" s="416"/>
      <c r="U527" s="416"/>
      <c r="V527" s="416"/>
      <c r="W527" s="416"/>
      <c r="X527" s="416"/>
      <c r="Y527" s="416"/>
      <c r="Z527" s="416"/>
    </row>
    <row r="528" spans="1:26" s="419" customFormat="1" x14ac:dyDescent="0.2">
      <c r="A528" s="500"/>
      <c r="I528" s="416"/>
      <c r="J528" s="416"/>
      <c r="K528" s="416"/>
      <c r="L528" s="416"/>
      <c r="M528" s="416"/>
      <c r="N528" s="416"/>
      <c r="O528" s="416"/>
      <c r="P528" s="416"/>
      <c r="Q528" s="416"/>
      <c r="R528" s="416"/>
      <c r="S528" s="416"/>
      <c r="T528" s="416"/>
      <c r="U528" s="416"/>
      <c r="V528" s="416"/>
      <c r="W528" s="416"/>
      <c r="X528" s="416"/>
      <c r="Y528" s="416"/>
      <c r="Z528" s="416"/>
    </row>
    <row r="529" spans="1:26" s="419" customFormat="1" x14ac:dyDescent="0.2">
      <c r="A529" s="500"/>
      <c r="I529" s="416"/>
      <c r="J529" s="416"/>
      <c r="K529" s="416"/>
      <c r="L529" s="416"/>
      <c r="M529" s="416"/>
      <c r="N529" s="416"/>
      <c r="O529" s="416"/>
      <c r="P529" s="416"/>
      <c r="Q529" s="416"/>
      <c r="R529" s="416"/>
      <c r="S529" s="416"/>
      <c r="T529" s="416"/>
      <c r="U529" s="416"/>
      <c r="V529" s="416"/>
      <c r="W529" s="416"/>
      <c r="X529" s="416"/>
      <c r="Y529" s="416"/>
      <c r="Z529" s="416"/>
    </row>
    <row r="530" spans="1:26" s="419" customFormat="1" x14ac:dyDescent="0.2">
      <c r="A530" s="500"/>
      <c r="I530" s="416"/>
      <c r="J530" s="416"/>
      <c r="K530" s="416"/>
      <c r="L530" s="416"/>
      <c r="M530" s="416"/>
      <c r="N530" s="416"/>
      <c r="O530" s="416"/>
      <c r="P530" s="416"/>
      <c r="Q530" s="416"/>
      <c r="R530" s="416"/>
      <c r="S530" s="416"/>
      <c r="T530" s="416"/>
      <c r="U530" s="416"/>
      <c r="V530" s="416"/>
      <c r="W530" s="416"/>
      <c r="X530" s="416"/>
      <c r="Y530" s="416"/>
      <c r="Z530" s="416"/>
    </row>
    <row r="531" spans="1:26" s="419" customFormat="1" x14ac:dyDescent="0.2">
      <c r="A531" s="500"/>
      <c r="I531" s="416"/>
      <c r="J531" s="416"/>
      <c r="K531" s="416"/>
      <c r="L531" s="416"/>
      <c r="M531" s="416"/>
      <c r="N531" s="416"/>
      <c r="O531" s="416"/>
      <c r="P531" s="416"/>
      <c r="Q531" s="416"/>
      <c r="R531" s="416"/>
      <c r="S531" s="416"/>
      <c r="T531" s="416"/>
      <c r="U531" s="416"/>
      <c r="V531" s="416"/>
      <c r="W531" s="416"/>
      <c r="X531" s="416"/>
      <c r="Y531" s="416"/>
      <c r="Z531" s="416"/>
    </row>
    <row r="532" spans="1:26" s="419" customFormat="1" x14ac:dyDescent="0.2">
      <c r="A532" s="500"/>
      <c r="I532" s="416"/>
      <c r="J532" s="416"/>
      <c r="K532" s="416"/>
      <c r="L532" s="416"/>
      <c r="M532" s="416"/>
      <c r="N532" s="416"/>
      <c r="O532" s="416"/>
      <c r="P532" s="416"/>
      <c r="Q532" s="416"/>
      <c r="R532" s="416"/>
      <c r="S532" s="416"/>
      <c r="T532" s="416"/>
      <c r="U532" s="416"/>
      <c r="V532" s="416"/>
      <c r="W532" s="416"/>
      <c r="X532" s="416"/>
      <c r="Y532" s="416"/>
      <c r="Z532" s="416"/>
    </row>
    <row r="533" spans="1:26" s="419" customFormat="1" x14ac:dyDescent="0.2">
      <c r="A533" s="500"/>
      <c r="I533" s="416"/>
      <c r="J533" s="416"/>
      <c r="K533" s="416"/>
      <c r="L533" s="416"/>
      <c r="M533" s="416"/>
      <c r="N533" s="416"/>
      <c r="O533" s="416"/>
      <c r="P533" s="416"/>
      <c r="Q533" s="416"/>
      <c r="R533" s="416"/>
      <c r="S533" s="416"/>
      <c r="T533" s="416"/>
      <c r="U533" s="416"/>
      <c r="V533" s="416"/>
      <c r="W533" s="416"/>
      <c r="X533" s="416"/>
      <c r="Y533" s="416"/>
      <c r="Z533" s="416"/>
    </row>
    <row r="534" spans="1:26" s="419" customFormat="1" x14ac:dyDescent="0.2">
      <c r="A534" s="500"/>
      <c r="I534" s="416"/>
      <c r="J534" s="416"/>
      <c r="K534" s="416"/>
      <c r="L534" s="416"/>
      <c r="M534" s="416"/>
      <c r="N534" s="416"/>
      <c r="O534" s="416"/>
      <c r="P534" s="416"/>
      <c r="Q534" s="416"/>
      <c r="R534" s="416"/>
      <c r="S534" s="416"/>
      <c r="T534" s="416"/>
      <c r="U534" s="416"/>
      <c r="V534" s="416"/>
      <c r="W534" s="416"/>
      <c r="X534" s="416"/>
      <c r="Y534" s="416"/>
      <c r="Z534" s="416"/>
    </row>
    <row r="535" spans="1:26" s="419" customFormat="1" x14ac:dyDescent="0.2">
      <c r="A535" s="500"/>
      <c r="I535" s="416"/>
      <c r="J535" s="416"/>
      <c r="K535" s="416"/>
      <c r="L535" s="416"/>
      <c r="M535" s="416"/>
      <c r="N535" s="416"/>
      <c r="O535" s="416"/>
      <c r="P535" s="416"/>
      <c r="Q535" s="416"/>
      <c r="R535" s="416"/>
      <c r="S535" s="416"/>
      <c r="T535" s="416"/>
      <c r="U535" s="416"/>
      <c r="V535" s="416"/>
      <c r="W535" s="416"/>
      <c r="X535" s="416"/>
      <c r="Y535" s="416"/>
      <c r="Z535" s="416"/>
    </row>
    <row r="536" spans="1:26" s="419" customFormat="1" x14ac:dyDescent="0.2">
      <c r="A536" s="500"/>
      <c r="I536" s="416"/>
      <c r="J536" s="416"/>
      <c r="K536" s="416"/>
      <c r="L536" s="416"/>
      <c r="M536" s="416"/>
      <c r="N536" s="416"/>
      <c r="O536" s="416"/>
      <c r="P536" s="416"/>
      <c r="Q536" s="416"/>
      <c r="R536" s="416"/>
      <c r="S536" s="416"/>
      <c r="T536" s="416"/>
      <c r="U536" s="416"/>
      <c r="V536" s="416"/>
      <c r="W536" s="416"/>
      <c r="X536" s="416"/>
      <c r="Y536" s="416"/>
      <c r="Z536" s="416"/>
    </row>
    <row r="537" spans="1:26" s="419" customFormat="1" x14ac:dyDescent="0.2">
      <c r="A537" s="500"/>
      <c r="I537" s="416"/>
      <c r="J537" s="416"/>
      <c r="K537" s="416"/>
      <c r="L537" s="416"/>
      <c r="M537" s="416"/>
      <c r="N537" s="416"/>
      <c r="O537" s="416"/>
      <c r="P537" s="416"/>
      <c r="Q537" s="416"/>
      <c r="R537" s="416"/>
      <c r="S537" s="416"/>
      <c r="T537" s="416"/>
      <c r="U537" s="416"/>
      <c r="V537" s="416"/>
      <c r="W537" s="416"/>
      <c r="X537" s="416"/>
      <c r="Y537" s="416"/>
      <c r="Z537" s="416"/>
    </row>
    <row r="538" spans="1:26" s="419" customFormat="1" x14ac:dyDescent="0.2">
      <c r="A538" s="500"/>
      <c r="I538" s="416"/>
      <c r="J538" s="416"/>
      <c r="K538" s="416"/>
      <c r="L538" s="416"/>
      <c r="M538" s="416"/>
      <c r="N538" s="416"/>
      <c r="O538" s="416"/>
      <c r="P538" s="416"/>
      <c r="Q538" s="416"/>
      <c r="R538" s="416"/>
      <c r="S538" s="416"/>
      <c r="T538" s="416"/>
      <c r="U538" s="416"/>
      <c r="V538" s="416"/>
      <c r="W538" s="416"/>
      <c r="X538" s="416"/>
      <c r="Y538" s="416"/>
      <c r="Z538" s="416"/>
    </row>
    <row r="539" spans="1:26" s="419" customFormat="1" x14ac:dyDescent="0.2">
      <c r="A539" s="500"/>
      <c r="I539" s="416"/>
      <c r="J539" s="416"/>
      <c r="K539" s="416"/>
      <c r="L539" s="416"/>
      <c r="M539" s="416"/>
      <c r="N539" s="416"/>
      <c r="O539" s="416"/>
      <c r="P539" s="416"/>
      <c r="Q539" s="416"/>
      <c r="R539" s="416"/>
      <c r="S539" s="416"/>
      <c r="T539" s="416"/>
      <c r="U539" s="416"/>
      <c r="V539" s="416"/>
      <c r="W539" s="416"/>
      <c r="X539" s="416"/>
      <c r="Y539" s="416"/>
      <c r="Z539" s="416"/>
    </row>
    <row r="540" spans="1:26" s="419" customFormat="1" x14ac:dyDescent="0.2">
      <c r="A540" s="500"/>
      <c r="I540" s="416"/>
      <c r="J540" s="416"/>
      <c r="K540" s="416"/>
      <c r="L540" s="416"/>
      <c r="M540" s="416"/>
      <c r="N540" s="416"/>
      <c r="O540" s="416"/>
      <c r="P540" s="416"/>
      <c r="Q540" s="416"/>
      <c r="R540" s="416"/>
      <c r="S540" s="416"/>
      <c r="T540" s="416"/>
      <c r="U540" s="416"/>
      <c r="V540" s="416"/>
      <c r="W540" s="416"/>
      <c r="X540" s="416"/>
      <c r="Y540" s="416"/>
      <c r="Z540" s="416"/>
    </row>
    <row r="541" spans="1:26" s="419" customFormat="1" x14ac:dyDescent="0.2">
      <c r="A541" s="500"/>
      <c r="I541" s="416"/>
      <c r="J541" s="416"/>
      <c r="K541" s="416"/>
      <c r="L541" s="416"/>
      <c r="M541" s="416"/>
      <c r="N541" s="416"/>
      <c r="O541" s="416"/>
      <c r="P541" s="416"/>
      <c r="Q541" s="416"/>
      <c r="R541" s="416"/>
      <c r="S541" s="416"/>
      <c r="T541" s="416"/>
      <c r="U541" s="416"/>
      <c r="V541" s="416"/>
      <c r="W541" s="416"/>
      <c r="X541" s="416"/>
      <c r="Y541" s="416"/>
      <c r="Z541" s="416"/>
    </row>
    <row r="542" spans="1:26" s="419" customFormat="1" x14ac:dyDescent="0.2">
      <c r="A542" s="500"/>
      <c r="I542" s="416"/>
      <c r="J542" s="416"/>
      <c r="K542" s="416"/>
      <c r="L542" s="416"/>
      <c r="M542" s="416"/>
      <c r="N542" s="416"/>
      <c r="O542" s="416"/>
      <c r="P542" s="416"/>
      <c r="Q542" s="416"/>
      <c r="R542" s="416"/>
      <c r="S542" s="416"/>
      <c r="T542" s="416"/>
      <c r="U542" s="416"/>
      <c r="V542" s="416"/>
      <c r="W542" s="416"/>
      <c r="X542" s="416"/>
      <c r="Y542" s="416"/>
      <c r="Z542" s="416"/>
    </row>
    <row r="543" spans="1:26" s="419" customFormat="1" x14ac:dyDescent="0.2">
      <c r="A543" s="500"/>
      <c r="I543" s="416"/>
      <c r="J543" s="416"/>
      <c r="K543" s="416"/>
      <c r="L543" s="416"/>
      <c r="M543" s="416"/>
      <c r="N543" s="416"/>
      <c r="O543" s="416"/>
      <c r="P543" s="416"/>
      <c r="Q543" s="416"/>
      <c r="R543" s="416"/>
      <c r="S543" s="416"/>
      <c r="T543" s="416"/>
      <c r="U543" s="416"/>
      <c r="V543" s="416"/>
      <c r="W543" s="416"/>
      <c r="X543" s="416"/>
      <c r="Y543" s="416"/>
      <c r="Z543" s="416"/>
    </row>
    <row r="544" spans="1:26" s="419" customFormat="1" x14ac:dyDescent="0.2">
      <c r="A544" s="500"/>
      <c r="I544" s="416"/>
      <c r="J544" s="416"/>
      <c r="K544" s="416"/>
      <c r="L544" s="416"/>
      <c r="M544" s="416"/>
      <c r="N544" s="416"/>
      <c r="O544" s="416"/>
      <c r="P544" s="416"/>
      <c r="Q544" s="416"/>
      <c r="R544" s="416"/>
      <c r="S544" s="416"/>
      <c r="T544" s="416"/>
      <c r="U544" s="416"/>
      <c r="V544" s="416"/>
      <c r="W544" s="416"/>
      <c r="X544" s="416"/>
      <c r="Y544" s="416"/>
      <c r="Z544" s="416"/>
    </row>
    <row r="545" spans="1:26" s="419" customFormat="1" x14ac:dyDescent="0.2">
      <c r="A545" s="500"/>
      <c r="I545" s="416"/>
      <c r="J545" s="416"/>
      <c r="K545" s="416"/>
      <c r="L545" s="416"/>
      <c r="M545" s="416"/>
      <c r="N545" s="416"/>
      <c r="O545" s="416"/>
      <c r="P545" s="416"/>
      <c r="Q545" s="416"/>
      <c r="R545" s="416"/>
      <c r="S545" s="416"/>
      <c r="T545" s="416"/>
      <c r="U545" s="416"/>
      <c r="V545" s="416"/>
      <c r="W545" s="416"/>
      <c r="X545" s="416"/>
      <c r="Y545" s="416"/>
      <c r="Z545" s="416"/>
    </row>
    <row r="546" spans="1:26" s="419" customFormat="1" x14ac:dyDescent="0.2">
      <c r="A546" s="500"/>
      <c r="I546" s="416"/>
      <c r="J546" s="416"/>
      <c r="K546" s="416"/>
      <c r="L546" s="416"/>
      <c r="M546" s="416"/>
      <c r="N546" s="416"/>
      <c r="O546" s="416"/>
      <c r="P546" s="416"/>
      <c r="Q546" s="416"/>
      <c r="R546" s="416"/>
      <c r="S546" s="416"/>
      <c r="T546" s="416"/>
      <c r="U546" s="416"/>
      <c r="V546" s="416"/>
      <c r="W546" s="416"/>
      <c r="X546" s="416"/>
      <c r="Y546" s="416"/>
      <c r="Z546" s="416"/>
    </row>
    <row r="547" spans="1:26" s="419" customFormat="1" x14ac:dyDescent="0.2">
      <c r="A547" s="500"/>
      <c r="I547" s="416"/>
      <c r="J547" s="416"/>
      <c r="K547" s="416"/>
      <c r="L547" s="416"/>
      <c r="M547" s="416"/>
      <c r="N547" s="416"/>
      <c r="O547" s="416"/>
      <c r="P547" s="416"/>
      <c r="Q547" s="416"/>
      <c r="R547" s="416"/>
      <c r="S547" s="416"/>
      <c r="T547" s="416"/>
      <c r="U547" s="416"/>
      <c r="V547" s="416"/>
      <c r="W547" s="416"/>
      <c r="X547" s="416"/>
      <c r="Y547" s="416"/>
      <c r="Z547" s="416"/>
    </row>
    <row r="548" spans="1:26" s="419" customFormat="1" x14ac:dyDescent="0.2">
      <c r="A548" s="500"/>
      <c r="I548" s="416"/>
      <c r="J548" s="416"/>
      <c r="K548" s="416"/>
      <c r="L548" s="416"/>
      <c r="M548" s="416"/>
      <c r="N548" s="416"/>
      <c r="O548" s="416"/>
      <c r="P548" s="416"/>
      <c r="Q548" s="416"/>
      <c r="R548" s="416"/>
      <c r="S548" s="416"/>
      <c r="T548" s="416"/>
      <c r="U548" s="416"/>
      <c r="V548" s="416"/>
      <c r="W548" s="416"/>
      <c r="X548" s="416"/>
      <c r="Y548" s="416"/>
      <c r="Z548" s="416"/>
    </row>
    <row r="549" spans="1:26" s="419" customFormat="1" x14ac:dyDescent="0.2">
      <c r="A549" s="500"/>
      <c r="I549" s="416"/>
      <c r="J549" s="416"/>
      <c r="K549" s="416"/>
      <c r="L549" s="416"/>
      <c r="M549" s="416"/>
      <c r="N549" s="416"/>
      <c r="O549" s="416"/>
      <c r="P549" s="416"/>
      <c r="Q549" s="416"/>
      <c r="R549" s="416"/>
      <c r="S549" s="416"/>
      <c r="T549" s="416"/>
      <c r="U549" s="416"/>
      <c r="V549" s="416"/>
      <c r="W549" s="416"/>
      <c r="X549" s="416"/>
      <c r="Y549" s="416"/>
      <c r="Z549" s="416"/>
    </row>
    <row r="550" spans="1:26" s="419" customFormat="1" x14ac:dyDescent="0.2">
      <c r="A550" s="500"/>
      <c r="I550" s="416"/>
      <c r="J550" s="416"/>
      <c r="K550" s="416"/>
      <c r="L550" s="416"/>
      <c r="M550" s="416"/>
      <c r="N550" s="416"/>
      <c r="O550" s="416"/>
      <c r="P550" s="416"/>
      <c r="Q550" s="416"/>
      <c r="R550" s="416"/>
      <c r="S550" s="416"/>
      <c r="T550" s="416"/>
      <c r="U550" s="416"/>
      <c r="V550" s="416"/>
      <c r="W550" s="416"/>
      <c r="X550" s="416"/>
      <c r="Y550" s="416"/>
      <c r="Z550" s="416"/>
    </row>
    <row r="551" spans="1:26" s="419" customFormat="1" x14ac:dyDescent="0.2">
      <c r="A551" s="500"/>
      <c r="I551" s="416"/>
      <c r="J551" s="416"/>
      <c r="K551" s="416"/>
      <c r="L551" s="416"/>
      <c r="M551" s="416"/>
      <c r="N551" s="416"/>
      <c r="O551" s="416"/>
      <c r="P551" s="416"/>
      <c r="Q551" s="416"/>
      <c r="R551" s="416"/>
      <c r="S551" s="416"/>
      <c r="T551" s="416"/>
      <c r="U551" s="416"/>
      <c r="V551" s="416"/>
      <c r="W551" s="416"/>
      <c r="X551" s="416"/>
      <c r="Y551" s="416"/>
      <c r="Z551" s="416"/>
    </row>
    <row r="552" spans="1:26" s="419" customFormat="1" x14ac:dyDescent="0.2">
      <c r="A552" s="500"/>
      <c r="I552" s="416"/>
      <c r="J552" s="416"/>
      <c r="K552" s="416"/>
      <c r="L552" s="416"/>
      <c r="M552" s="416"/>
      <c r="N552" s="416"/>
      <c r="O552" s="416"/>
      <c r="P552" s="416"/>
      <c r="Q552" s="416"/>
      <c r="R552" s="416"/>
      <c r="S552" s="416"/>
      <c r="T552" s="416"/>
      <c r="U552" s="416"/>
      <c r="V552" s="416"/>
      <c r="W552" s="416"/>
      <c r="X552" s="416"/>
      <c r="Y552" s="416"/>
      <c r="Z552" s="416"/>
    </row>
    <row r="553" spans="1:26" s="419" customFormat="1" x14ac:dyDescent="0.2">
      <c r="A553" s="500"/>
      <c r="I553" s="416"/>
      <c r="J553" s="416"/>
      <c r="K553" s="416"/>
      <c r="L553" s="416"/>
      <c r="M553" s="416"/>
      <c r="N553" s="416"/>
      <c r="O553" s="416"/>
      <c r="P553" s="416"/>
      <c r="Q553" s="416"/>
      <c r="R553" s="416"/>
      <c r="S553" s="416"/>
      <c r="T553" s="416"/>
      <c r="U553" s="416"/>
      <c r="V553" s="416"/>
      <c r="W553" s="416"/>
      <c r="X553" s="416"/>
      <c r="Y553" s="416"/>
      <c r="Z553" s="416"/>
    </row>
    <row r="554" spans="1:26" s="419" customFormat="1" x14ac:dyDescent="0.2">
      <c r="A554" s="500"/>
      <c r="I554" s="416"/>
      <c r="J554" s="416"/>
      <c r="K554" s="416"/>
      <c r="L554" s="416"/>
      <c r="M554" s="416"/>
      <c r="N554" s="416"/>
      <c r="O554" s="416"/>
      <c r="P554" s="416"/>
      <c r="Q554" s="416"/>
      <c r="R554" s="416"/>
      <c r="S554" s="416"/>
      <c r="T554" s="416"/>
      <c r="U554" s="416"/>
      <c r="V554" s="416"/>
      <c r="W554" s="416"/>
      <c r="X554" s="416"/>
      <c r="Y554" s="416"/>
      <c r="Z554" s="416"/>
    </row>
    <row r="555" spans="1:26" s="419" customFormat="1" x14ac:dyDescent="0.2">
      <c r="A555" s="500"/>
      <c r="I555" s="416"/>
      <c r="J555" s="416"/>
      <c r="K555" s="416"/>
      <c r="L555" s="416"/>
      <c r="M555" s="416"/>
      <c r="N555" s="416"/>
      <c r="O555" s="416"/>
      <c r="P555" s="416"/>
      <c r="Q555" s="416"/>
      <c r="R555" s="416"/>
      <c r="S555" s="416"/>
      <c r="T555" s="416"/>
      <c r="U555" s="416"/>
      <c r="V555" s="416"/>
      <c r="W555" s="416"/>
      <c r="X555" s="416"/>
      <c r="Y555" s="416"/>
      <c r="Z555" s="416"/>
    </row>
    <row r="556" spans="1:26" s="419" customFormat="1" x14ac:dyDescent="0.2">
      <c r="A556" s="500"/>
      <c r="I556" s="416"/>
      <c r="J556" s="416"/>
      <c r="K556" s="416"/>
      <c r="L556" s="416"/>
      <c r="M556" s="416"/>
      <c r="N556" s="416"/>
      <c r="O556" s="416"/>
      <c r="P556" s="416"/>
      <c r="Q556" s="416"/>
      <c r="R556" s="416"/>
      <c r="S556" s="416"/>
      <c r="T556" s="416"/>
      <c r="U556" s="416"/>
      <c r="V556" s="416"/>
      <c r="W556" s="416"/>
      <c r="X556" s="416"/>
      <c r="Y556" s="416"/>
      <c r="Z556" s="416"/>
    </row>
    <row r="557" spans="1:26" s="419" customFormat="1" x14ac:dyDescent="0.2">
      <c r="A557" s="500"/>
      <c r="I557" s="416"/>
      <c r="J557" s="416"/>
      <c r="K557" s="416"/>
      <c r="L557" s="416"/>
      <c r="M557" s="416"/>
      <c r="N557" s="416"/>
      <c r="O557" s="416"/>
      <c r="P557" s="416"/>
      <c r="Q557" s="416"/>
      <c r="R557" s="416"/>
      <c r="S557" s="416"/>
      <c r="T557" s="416"/>
      <c r="U557" s="416"/>
      <c r="V557" s="416"/>
      <c r="W557" s="416"/>
      <c r="X557" s="416"/>
      <c r="Y557" s="416"/>
      <c r="Z557" s="416"/>
    </row>
    <row r="558" spans="1:26" s="419" customFormat="1" x14ac:dyDescent="0.2">
      <c r="A558" s="500"/>
      <c r="I558" s="416"/>
      <c r="J558" s="416"/>
      <c r="K558" s="416"/>
      <c r="L558" s="416"/>
      <c r="M558" s="416"/>
      <c r="N558" s="416"/>
      <c r="O558" s="416"/>
      <c r="P558" s="416"/>
      <c r="Q558" s="416"/>
      <c r="R558" s="416"/>
      <c r="S558" s="416"/>
      <c r="T558" s="416"/>
      <c r="U558" s="416"/>
      <c r="V558" s="416"/>
      <c r="W558" s="416"/>
      <c r="X558" s="416"/>
      <c r="Y558" s="416"/>
      <c r="Z558" s="416"/>
    </row>
    <row r="559" spans="1:26" s="419" customFormat="1" x14ac:dyDescent="0.2">
      <c r="A559" s="500"/>
      <c r="I559" s="416"/>
      <c r="J559" s="416"/>
      <c r="K559" s="416"/>
      <c r="L559" s="416"/>
      <c r="M559" s="416"/>
      <c r="N559" s="416"/>
      <c r="O559" s="416"/>
      <c r="P559" s="416"/>
      <c r="Q559" s="416"/>
      <c r="R559" s="416"/>
      <c r="S559" s="416"/>
      <c r="T559" s="416"/>
      <c r="U559" s="416"/>
      <c r="V559" s="416"/>
      <c r="W559" s="416"/>
      <c r="X559" s="416"/>
      <c r="Y559" s="416"/>
      <c r="Z559" s="416"/>
    </row>
    <row r="560" spans="1:26" s="419" customFormat="1" x14ac:dyDescent="0.2">
      <c r="A560" s="500"/>
      <c r="I560" s="416"/>
      <c r="J560" s="416"/>
      <c r="K560" s="416"/>
      <c r="L560" s="416"/>
      <c r="M560" s="416"/>
      <c r="N560" s="416"/>
      <c r="O560" s="416"/>
      <c r="P560" s="416"/>
      <c r="Q560" s="416"/>
      <c r="R560" s="416"/>
      <c r="S560" s="416"/>
      <c r="T560" s="416"/>
      <c r="U560" s="416"/>
      <c r="V560" s="416"/>
      <c r="W560" s="416"/>
      <c r="X560" s="416"/>
      <c r="Y560" s="416"/>
      <c r="Z560" s="416"/>
    </row>
    <row r="561" spans="1:26" s="419" customFormat="1" x14ac:dyDescent="0.2">
      <c r="A561" s="500"/>
      <c r="I561" s="416"/>
      <c r="J561" s="416"/>
      <c r="K561" s="416"/>
      <c r="L561" s="416"/>
      <c r="M561" s="416"/>
      <c r="N561" s="416"/>
      <c r="O561" s="416"/>
      <c r="P561" s="416"/>
      <c r="Q561" s="416"/>
      <c r="R561" s="416"/>
      <c r="S561" s="416"/>
      <c r="T561" s="416"/>
      <c r="U561" s="416"/>
      <c r="V561" s="416"/>
      <c r="W561" s="416"/>
      <c r="X561" s="416"/>
      <c r="Y561" s="416"/>
      <c r="Z561" s="416"/>
    </row>
    <row r="562" spans="1:26" s="419" customFormat="1" x14ac:dyDescent="0.2">
      <c r="A562" s="500"/>
      <c r="I562" s="416"/>
      <c r="J562" s="416"/>
      <c r="K562" s="416"/>
      <c r="L562" s="416"/>
      <c r="M562" s="416"/>
      <c r="N562" s="416"/>
      <c r="O562" s="416"/>
      <c r="P562" s="416"/>
      <c r="Q562" s="416"/>
      <c r="R562" s="416"/>
      <c r="S562" s="416"/>
      <c r="T562" s="416"/>
      <c r="U562" s="416"/>
      <c r="V562" s="416"/>
      <c r="W562" s="416"/>
      <c r="X562" s="416"/>
      <c r="Y562" s="416"/>
      <c r="Z562" s="416"/>
    </row>
    <row r="563" spans="1:26" s="419" customFormat="1" x14ac:dyDescent="0.2">
      <c r="A563" s="500"/>
      <c r="I563" s="416"/>
      <c r="J563" s="416"/>
      <c r="K563" s="416"/>
      <c r="L563" s="416"/>
      <c r="M563" s="416"/>
      <c r="N563" s="416"/>
      <c r="O563" s="416"/>
      <c r="P563" s="416"/>
      <c r="Q563" s="416"/>
      <c r="R563" s="416"/>
      <c r="S563" s="416"/>
      <c r="T563" s="416"/>
      <c r="U563" s="416"/>
      <c r="V563" s="416"/>
      <c r="W563" s="416"/>
      <c r="X563" s="416"/>
      <c r="Y563" s="416"/>
      <c r="Z563" s="416"/>
    </row>
    <row r="564" spans="1:26" s="419" customFormat="1" x14ac:dyDescent="0.2">
      <c r="A564" s="500"/>
      <c r="I564" s="416"/>
      <c r="J564" s="416"/>
      <c r="K564" s="416"/>
      <c r="L564" s="416"/>
      <c r="M564" s="416"/>
      <c r="N564" s="416"/>
      <c r="O564" s="416"/>
      <c r="P564" s="416"/>
      <c r="Q564" s="416"/>
      <c r="R564" s="416"/>
      <c r="S564" s="416"/>
      <c r="T564" s="416"/>
      <c r="U564" s="416"/>
      <c r="V564" s="416"/>
      <c r="W564" s="416"/>
      <c r="X564" s="416"/>
      <c r="Y564" s="416"/>
      <c r="Z564" s="416"/>
    </row>
    <row r="565" spans="1:26" s="419" customFormat="1" x14ac:dyDescent="0.2">
      <c r="A565" s="500"/>
      <c r="I565" s="416"/>
      <c r="J565" s="416"/>
      <c r="K565" s="416"/>
      <c r="L565" s="416"/>
      <c r="M565" s="416"/>
      <c r="N565" s="416"/>
      <c r="O565" s="416"/>
      <c r="P565" s="416"/>
      <c r="Q565" s="416"/>
      <c r="R565" s="416"/>
      <c r="S565" s="416"/>
      <c r="T565" s="416"/>
      <c r="U565" s="416"/>
      <c r="V565" s="416"/>
      <c r="W565" s="416"/>
      <c r="X565" s="416"/>
      <c r="Y565" s="416"/>
      <c r="Z565" s="416"/>
    </row>
    <row r="566" spans="1:26" s="419" customFormat="1" x14ac:dyDescent="0.2">
      <c r="A566" s="500"/>
      <c r="I566" s="416"/>
      <c r="J566" s="416"/>
      <c r="K566" s="416"/>
      <c r="L566" s="416"/>
      <c r="M566" s="416"/>
      <c r="N566" s="416"/>
      <c r="O566" s="416"/>
      <c r="P566" s="416"/>
      <c r="Q566" s="416"/>
      <c r="R566" s="416"/>
      <c r="S566" s="416"/>
      <c r="T566" s="416"/>
      <c r="U566" s="416"/>
      <c r="V566" s="416"/>
      <c r="W566" s="416"/>
      <c r="X566" s="416"/>
      <c r="Y566" s="416"/>
      <c r="Z566" s="416"/>
    </row>
    <row r="567" spans="1:26" s="419" customFormat="1" x14ac:dyDescent="0.2">
      <c r="A567" s="500"/>
      <c r="I567" s="416"/>
      <c r="J567" s="416"/>
      <c r="K567" s="416"/>
      <c r="L567" s="416"/>
      <c r="M567" s="416"/>
      <c r="N567" s="416"/>
      <c r="O567" s="416"/>
      <c r="P567" s="416"/>
      <c r="Q567" s="416"/>
      <c r="R567" s="416"/>
      <c r="S567" s="416"/>
      <c r="T567" s="416"/>
      <c r="U567" s="416"/>
      <c r="V567" s="416"/>
      <c r="W567" s="416"/>
      <c r="X567" s="416"/>
      <c r="Y567" s="416"/>
      <c r="Z567" s="416"/>
    </row>
    <row r="568" spans="1:26" s="419" customFormat="1" x14ac:dyDescent="0.2">
      <c r="A568" s="500"/>
      <c r="I568" s="416"/>
      <c r="J568" s="416"/>
      <c r="K568" s="416"/>
      <c r="L568" s="416"/>
      <c r="M568" s="416"/>
      <c r="N568" s="416"/>
      <c r="O568" s="416"/>
      <c r="P568" s="416"/>
      <c r="Q568" s="416"/>
      <c r="R568" s="416"/>
      <c r="S568" s="416"/>
      <c r="T568" s="416"/>
      <c r="U568" s="416"/>
      <c r="V568" s="416"/>
      <c r="W568" s="416"/>
      <c r="X568" s="416"/>
      <c r="Y568" s="416"/>
      <c r="Z568" s="416"/>
    </row>
    <row r="569" spans="1:26" s="419" customFormat="1" x14ac:dyDescent="0.2">
      <c r="A569" s="500"/>
      <c r="I569" s="416"/>
      <c r="J569" s="416"/>
      <c r="K569" s="416"/>
      <c r="L569" s="416"/>
      <c r="M569" s="416"/>
      <c r="N569" s="416"/>
      <c r="O569" s="416"/>
      <c r="P569" s="416"/>
      <c r="Q569" s="416"/>
      <c r="R569" s="416"/>
      <c r="S569" s="416"/>
      <c r="T569" s="416"/>
      <c r="U569" s="416"/>
      <c r="V569" s="416"/>
      <c r="W569" s="416"/>
      <c r="X569" s="416"/>
      <c r="Y569" s="416"/>
      <c r="Z569" s="416"/>
    </row>
    <row r="570" spans="1:26" s="419" customFormat="1" x14ac:dyDescent="0.2">
      <c r="A570" s="500"/>
      <c r="I570" s="416"/>
      <c r="J570" s="416"/>
      <c r="K570" s="416"/>
      <c r="L570" s="416"/>
      <c r="M570" s="416"/>
      <c r="N570" s="416"/>
      <c r="O570" s="416"/>
      <c r="P570" s="416"/>
      <c r="Q570" s="416"/>
      <c r="R570" s="416"/>
      <c r="S570" s="416"/>
      <c r="T570" s="416"/>
      <c r="U570" s="416"/>
      <c r="V570" s="416"/>
      <c r="W570" s="416"/>
      <c r="X570" s="416"/>
      <c r="Y570" s="416"/>
      <c r="Z570" s="416"/>
    </row>
    <row r="571" spans="1:26" s="419" customFormat="1" x14ac:dyDescent="0.2">
      <c r="A571" s="500"/>
      <c r="I571" s="416"/>
      <c r="J571" s="416"/>
      <c r="K571" s="416"/>
      <c r="L571" s="416"/>
      <c r="M571" s="416"/>
      <c r="N571" s="416"/>
      <c r="O571" s="416"/>
      <c r="P571" s="416"/>
      <c r="Q571" s="416"/>
      <c r="R571" s="416"/>
      <c r="S571" s="416"/>
      <c r="T571" s="416"/>
      <c r="U571" s="416"/>
      <c r="V571" s="416"/>
      <c r="W571" s="416"/>
      <c r="X571" s="416"/>
      <c r="Y571" s="416"/>
      <c r="Z571" s="416"/>
    </row>
    <row r="572" spans="1:26" s="419" customFormat="1" x14ac:dyDescent="0.2">
      <c r="A572" s="500"/>
      <c r="I572" s="416"/>
      <c r="J572" s="416"/>
      <c r="K572" s="416"/>
      <c r="L572" s="416"/>
      <c r="M572" s="416"/>
      <c r="N572" s="416"/>
      <c r="O572" s="416"/>
      <c r="P572" s="416"/>
      <c r="Q572" s="416"/>
      <c r="R572" s="416"/>
      <c r="S572" s="416"/>
      <c r="T572" s="416"/>
      <c r="U572" s="416"/>
      <c r="V572" s="416"/>
      <c r="W572" s="416"/>
      <c r="X572" s="416"/>
      <c r="Y572" s="416"/>
      <c r="Z572" s="416"/>
    </row>
    <row r="573" spans="1:26" s="419" customFormat="1" x14ac:dyDescent="0.2">
      <c r="A573" s="500"/>
      <c r="I573" s="416"/>
      <c r="J573" s="416"/>
      <c r="K573" s="416"/>
      <c r="L573" s="416"/>
      <c r="M573" s="416"/>
      <c r="N573" s="416"/>
      <c r="O573" s="416"/>
      <c r="P573" s="416"/>
      <c r="Q573" s="416"/>
      <c r="R573" s="416"/>
      <c r="S573" s="416"/>
      <c r="T573" s="416"/>
      <c r="U573" s="416"/>
      <c r="V573" s="416"/>
      <c r="W573" s="416"/>
      <c r="X573" s="416"/>
      <c r="Y573" s="416"/>
      <c r="Z573" s="416"/>
    </row>
    <row r="574" spans="1:26" s="419" customFormat="1" x14ac:dyDescent="0.2">
      <c r="A574" s="500"/>
      <c r="I574" s="416"/>
      <c r="J574" s="416"/>
      <c r="K574" s="416"/>
      <c r="L574" s="416"/>
      <c r="M574" s="416"/>
      <c r="N574" s="416"/>
      <c r="O574" s="416"/>
      <c r="P574" s="416"/>
      <c r="Q574" s="416"/>
      <c r="R574" s="416"/>
      <c r="S574" s="416"/>
      <c r="T574" s="416"/>
      <c r="U574" s="416"/>
      <c r="V574" s="416"/>
      <c r="W574" s="416"/>
      <c r="X574" s="416"/>
      <c r="Y574" s="416"/>
      <c r="Z574" s="416"/>
    </row>
    <row r="575" spans="1:26" s="419" customFormat="1" x14ac:dyDescent="0.2">
      <c r="A575" s="500"/>
      <c r="I575" s="416"/>
      <c r="J575" s="416"/>
      <c r="K575" s="416"/>
      <c r="L575" s="416"/>
      <c r="M575" s="416"/>
      <c r="N575" s="416"/>
      <c r="O575" s="416"/>
      <c r="P575" s="416"/>
      <c r="Q575" s="416"/>
      <c r="R575" s="416"/>
      <c r="S575" s="416"/>
      <c r="T575" s="416"/>
      <c r="U575" s="416"/>
      <c r="V575" s="416"/>
      <c r="W575" s="416"/>
      <c r="X575" s="416"/>
      <c r="Y575" s="416"/>
      <c r="Z575" s="416"/>
    </row>
    <row r="576" spans="1:26" s="419" customFormat="1" x14ac:dyDescent="0.2">
      <c r="A576" s="500"/>
      <c r="I576" s="416"/>
      <c r="J576" s="416"/>
      <c r="K576" s="416"/>
      <c r="L576" s="416"/>
      <c r="M576" s="416"/>
      <c r="N576" s="416"/>
      <c r="O576" s="416"/>
      <c r="P576" s="416"/>
      <c r="Q576" s="416"/>
      <c r="R576" s="416"/>
      <c r="S576" s="416"/>
      <c r="T576" s="416"/>
      <c r="U576" s="416"/>
      <c r="V576" s="416"/>
      <c r="W576" s="416"/>
      <c r="X576" s="416"/>
      <c r="Y576" s="416"/>
      <c r="Z576" s="416"/>
    </row>
    <row r="577" spans="1:26" s="419" customFormat="1" x14ac:dyDescent="0.2">
      <c r="A577" s="500"/>
      <c r="I577" s="416"/>
      <c r="J577" s="416"/>
      <c r="K577" s="416"/>
      <c r="L577" s="416"/>
      <c r="M577" s="416"/>
      <c r="N577" s="416"/>
      <c r="O577" s="416"/>
      <c r="P577" s="416"/>
      <c r="Q577" s="416"/>
      <c r="R577" s="416"/>
      <c r="S577" s="416"/>
      <c r="T577" s="416"/>
      <c r="U577" s="416"/>
      <c r="V577" s="416"/>
      <c r="W577" s="416"/>
      <c r="X577" s="416"/>
      <c r="Y577" s="416"/>
      <c r="Z577" s="416"/>
    </row>
    <row r="578" spans="1:26" s="419" customFormat="1" x14ac:dyDescent="0.2">
      <c r="A578" s="500"/>
      <c r="I578" s="416"/>
      <c r="J578" s="416"/>
      <c r="K578" s="416"/>
      <c r="L578" s="416"/>
      <c r="M578" s="416"/>
      <c r="N578" s="416"/>
      <c r="O578" s="416"/>
      <c r="P578" s="416"/>
      <c r="Q578" s="416"/>
      <c r="R578" s="416"/>
      <c r="S578" s="416"/>
      <c r="T578" s="416"/>
      <c r="U578" s="416"/>
      <c r="V578" s="416"/>
      <c r="W578" s="416"/>
      <c r="X578" s="416"/>
      <c r="Y578" s="416"/>
      <c r="Z578" s="416"/>
    </row>
    <row r="579" spans="1:26" s="419" customFormat="1" x14ac:dyDescent="0.2">
      <c r="A579" s="500"/>
      <c r="I579" s="416"/>
      <c r="J579" s="416"/>
      <c r="K579" s="416"/>
      <c r="L579" s="416"/>
      <c r="M579" s="416"/>
      <c r="N579" s="416"/>
      <c r="O579" s="416"/>
      <c r="P579" s="416"/>
      <c r="Q579" s="416"/>
      <c r="R579" s="416"/>
      <c r="S579" s="416"/>
      <c r="T579" s="416"/>
      <c r="U579" s="416"/>
      <c r="V579" s="416"/>
      <c r="W579" s="416"/>
      <c r="X579" s="416"/>
      <c r="Y579" s="416"/>
      <c r="Z579" s="416"/>
    </row>
    <row r="580" spans="1:26" s="419" customFormat="1" x14ac:dyDescent="0.2">
      <c r="A580" s="500"/>
      <c r="I580" s="416"/>
      <c r="J580" s="416"/>
      <c r="K580" s="416"/>
      <c r="L580" s="416"/>
      <c r="M580" s="416"/>
      <c r="N580" s="416"/>
      <c r="O580" s="416"/>
      <c r="P580" s="416"/>
      <c r="Q580" s="416"/>
      <c r="R580" s="416"/>
      <c r="S580" s="416"/>
      <c r="T580" s="416"/>
      <c r="U580" s="416"/>
      <c r="V580" s="416"/>
      <c r="W580" s="416"/>
      <c r="X580" s="416"/>
      <c r="Y580" s="416"/>
      <c r="Z580" s="416"/>
    </row>
    <row r="581" spans="1:26" s="419" customFormat="1" x14ac:dyDescent="0.2">
      <c r="A581" s="500"/>
      <c r="I581" s="416"/>
      <c r="J581" s="416"/>
      <c r="K581" s="416"/>
      <c r="L581" s="416"/>
      <c r="M581" s="416"/>
      <c r="N581" s="416"/>
      <c r="O581" s="416"/>
      <c r="P581" s="416"/>
      <c r="Q581" s="416"/>
      <c r="R581" s="416"/>
      <c r="S581" s="416"/>
      <c r="T581" s="416"/>
      <c r="U581" s="416"/>
      <c r="V581" s="416"/>
      <c r="W581" s="416"/>
      <c r="X581" s="416"/>
      <c r="Y581" s="416"/>
      <c r="Z581" s="416"/>
    </row>
    <row r="582" spans="1:26" s="419" customFormat="1" x14ac:dyDescent="0.2">
      <c r="A582" s="500"/>
      <c r="I582" s="416"/>
      <c r="J582" s="416"/>
      <c r="K582" s="416"/>
      <c r="L582" s="416"/>
      <c r="M582" s="416"/>
      <c r="N582" s="416"/>
      <c r="O582" s="416"/>
      <c r="P582" s="416"/>
      <c r="Q582" s="416"/>
      <c r="R582" s="416"/>
      <c r="S582" s="416"/>
      <c r="T582" s="416"/>
      <c r="U582" s="416"/>
      <c r="V582" s="416"/>
      <c r="W582" s="416"/>
      <c r="X582" s="416"/>
      <c r="Y582" s="416"/>
      <c r="Z582" s="416"/>
    </row>
    <row r="583" spans="1:26" s="419" customFormat="1" x14ac:dyDescent="0.2">
      <c r="A583" s="500"/>
      <c r="I583" s="416"/>
      <c r="J583" s="416"/>
      <c r="K583" s="416"/>
      <c r="L583" s="416"/>
      <c r="M583" s="416"/>
      <c r="N583" s="416"/>
      <c r="O583" s="416"/>
      <c r="P583" s="416"/>
      <c r="Q583" s="416"/>
      <c r="R583" s="416"/>
      <c r="S583" s="416"/>
      <c r="T583" s="416"/>
      <c r="U583" s="416"/>
      <c r="V583" s="416"/>
      <c r="W583" s="416"/>
      <c r="X583" s="416"/>
      <c r="Y583" s="416"/>
      <c r="Z583" s="416"/>
    </row>
    <row r="584" spans="1:26" s="419" customFormat="1" x14ac:dyDescent="0.2">
      <c r="A584" s="500"/>
      <c r="I584" s="416"/>
      <c r="J584" s="416"/>
      <c r="K584" s="416"/>
      <c r="L584" s="416"/>
      <c r="M584" s="416"/>
      <c r="N584" s="416"/>
      <c r="O584" s="416"/>
      <c r="P584" s="416"/>
      <c r="Q584" s="416"/>
      <c r="R584" s="416"/>
      <c r="S584" s="416"/>
      <c r="T584" s="416"/>
      <c r="U584" s="416"/>
      <c r="V584" s="416"/>
      <c r="W584" s="416"/>
      <c r="X584" s="416"/>
      <c r="Y584" s="416"/>
      <c r="Z584" s="416"/>
    </row>
    <row r="585" spans="1:26" s="419" customFormat="1" x14ac:dyDescent="0.2">
      <c r="A585" s="500"/>
      <c r="I585" s="416"/>
      <c r="J585" s="416"/>
      <c r="K585" s="416"/>
      <c r="L585" s="416"/>
      <c r="M585" s="416"/>
      <c r="N585" s="416"/>
      <c r="O585" s="416"/>
      <c r="P585" s="416"/>
      <c r="Q585" s="416"/>
      <c r="R585" s="416"/>
      <c r="S585" s="416"/>
      <c r="T585" s="416"/>
      <c r="U585" s="416"/>
      <c r="V585" s="416"/>
      <c r="W585" s="416"/>
      <c r="X585" s="416"/>
      <c r="Y585" s="416"/>
      <c r="Z585" s="416"/>
    </row>
    <row r="586" spans="1:26" s="419" customFormat="1" x14ac:dyDescent="0.2">
      <c r="A586" s="500"/>
      <c r="I586" s="416"/>
      <c r="J586" s="416"/>
      <c r="K586" s="416"/>
      <c r="L586" s="416"/>
      <c r="M586" s="416"/>
      <c r="N586" s="416"/>
      <c r="O586" s="416"/>
      <c r="P586" s="416"/>
      <c r="Q586" s="416"/>
      <c r="R586" s="416"/>
      <c r="S586" s="416"/>
      <c r="T586" s="416"/>
      <c r="U586" s="416"/>
      <c r="V586" s="416"/>
      <c r="W586" s="416"/>
      <c r="X586" s="416"/>
      <c r="Y586" s="416"/>
      <c r="Z586" s="416"/>
    </row>
    <row r="587" spans="1:26" s="419" customFormat="1" x14ac:dyDescent="0.2">
      <c r="A587" s="500"/>
      <c r="I587" s="416"/>
      <c r="J587" s="416"/>
      <c r="K587" s="416"/>
      <c r="L587" s="416"/>
      <c r="M587" s="416"/>
      <c r="N587" s="416"/>
      <c r="O587" s="416"/>
      <c r="P587" s="416"/>
      <c r="Q587" s="416"/>
      <c r="R587" s="416"/>
      <c r="S587" s="416"/>
      <c r="T587" s="416"/>
      <c r="U587" s="416"/>
      <c r="V587" s="416"/>
      <c r="W587" s="416"/>
      <c r="X587" s="416"/>
      <c r="Y587" s="416"/>
      <c r="Z587" s="416"/>
    </row>
    <row r="588" spans="1:26" s="419" customFormat="1" x14ac:dyDescent="0.2">
      <c r="A588" s="500"/>
      <c r="I588" s="416"/>
      <c r="J588" s="416"/>
      <c r="K588" s="416"/>
      <c r="L588" s="416"/>
      <c r="M588" s="416"/>
      <c r="N588" s="416"/>
      <c r="O588" s="416"/>
      <c r="P588" s="416"/>
      <c r="Q588" s="416"/>
      <c r="R588" s="416"/>
      <c r="S588" s="416"/>
      <c r="T588" s="416"/>
      <c r="U588" s="416"/>
      <c r="V588" s="416"/>
      <c r="W588" s="416"/>
      <c r="X588" s="416"/>
      <c r="Y588" s="416"/>
      <c r="Z588" s="416"/>
    </row>
    <row r="589" spans="1:26" s="419" customFormat="1" x14ac:dyDescent="0.2">
      <c r="A589" s="500"/>
      <c r="I589" s="416"/>
      <c r="J589" s="416"/>
      <c r="K589" s="416"/>
      <c r="L589" s="416"/>
      <c r="M589" s="416"/>
      <c r="N589" s="416"/>
      <c r="O589" s="416"/>
      <c r="P589" s="416"/>
      <c r="Q589" s="416"/>
      <c r="R589" s="416"/>
      <c r="S589" s="416"/>
      <c r="T589" s="416"/>
      <c r="U589" s="416"/>
      <c r="V589" s="416"/>
      <c r="W589" s="416"/>
      <c r="X589" s="416"/>
      <c r="Y589" s="416"/>
      <c r="Z589" s="416"/>
    </row>
    <row r="590" spans="1:26" s="419" customFormat="1" x14ac:dyDescent="0.2">
      <c r="A590" s="500"/>
      <c r="I590" s="416"/>
      <c r="J590" s="416"/>
      <c r="K590" s="416"/>
      <c r="L590" s="416"/>
      <c r="M590" s="416"/>
      <c r="N590" s="416"/>
      <c r="O590" s="416"/>
      <c r="P590" s="416"/>
      <c r="Q590" s="416"/>
      <c r="R590" s="416"/>
      <c r="S590" s="416"/>
      <c r="T590" s="416"/>
      <c r="U590" s="416"/>
      <c r="V590" s="416"/>
      <c r="W590" s="416"/>
      <c r="X590" s="416"/>
      <c r="Y590" s="416"/>
      <c r="Z590" s="416"/>
    </row>
    <row r="591" spans="1:26" s="419" customFormat="1" x14ac:dyDescent="0.2">
      <c r="A591" s="500"/>
      <c r="I591" s="416"/>
      <c r="J591" s="416"/>
      <c r="K591" s="416"/>
      <c r="L591" s="416"/>
      <c r="M591" s="416"/>
      <c r="N591" s="416"/>
      <c r="O591" s="416"/>
      <c r="P591" s="416"/>
      <c r="Q591" s="416"/>
      <c r="R591" s="416"/>
      <c r="S591" s="416"/>
      <c r="T591" s="416"/>
      <c r="U591" s="416"/>
      <c r="V591" s="416"/>
      <c r="W591" s="416"/>
      <c r="X591" s="416"/>
      <c r="Y591" s="416"/>
      <c r="Z591" s="416"/>
    </row>
    <row r="592" spans="1:26" s="419" customFormat="1" x14ac:dyDescent="0.2">
      <c r="A592" s="500"/>
      <c r="I592" s="416"/>
      <c r="J592" s="416"/>
      <c r="K592" s="416"/>
      <c r="L592" s="416"/>
      <c r="M592" s="416"/>
      <c r="N592" s="416"/>
      <c r="O592" s="416"/>
      <c r="P592" s="416"/>
      <c r="Q592" s="416"/>
      <c r="R592" s="416"/>
      <c r="S592" s="416"/>
      <c r="T592" s="416"/>
      <c r="U592" s="416"/>
      <c r="V592" s="416"/>
      <c r="W592" s="416"/>
      <c r="X592" s="416"/>
      <c r="Y592" s="416"/>
      <c r="Z592" s="416"/>
    </row>
    <row r="593" spans="1:26" s="419" customFormat="1" x14ac:dyDescent="0.2">
      <c r="A593" s="500"/>
      <c r="I593" s="416"/>
      <c r="J593" s="416"/>
      <c r="K593" s="416"/>
      <c r="L593" s="416"/>
      <c r="M593" s="416"/>
      <c r="N593" s="416"/>
      <c r="O593" s="416"/>
      <c r="P593" s="416"/>
      <c r="Q593" s="416"/>
      <c r="R593" s="416"/>
      <c r="S593" s="416"/>
      <c r="T593" s="416"/>
      <c r="U593" s="416"/>
      <c r="V593" s="416"/>
      <c r="W593" s="416"/>
      <c r="X593" s="416"/>
      <c r="Y593" s="416"/>
      <c r="Z593" s="416"/>
    </row>
    <row r="594" spans="1:26" s="419" customFormat="1" x14ac:dyDescent="0.2">
      <c r="A594" s="500"/>
      <c r="I594" s="416"/>
      <c r="J594" s="416"/>
      <c r="K594" s="416"/>
      <c r="L594" s="416"/>
      <c r="M594" s="416"/>
      <c r="N594" s="416"/>
      <c r="O594" s="416"/>
      <c r="P594" s="416"/>
      <c r="Q594" s="416"/>
      <c r="R594" s="416"/>
      <c r="S594" s="416"/>
      <c r="T594" s="416"/>
      <c r="U594" s="416"/>
      <c r="V594" s="416"/>
      <c r="W594" s="416"/>
      <c r="X594" s="416"/>
      <c r="Y594" s="416"/>
      <c r="Z594" s="416"/>
    </row>
    <row r="595" spans="1:26" s="419" customFormat="1" x14ac:dyDescent="0.2">
      <c r="A595" s="500"/>
      <c r="I595" s="416"/>
      <c r="J595" s="416"/>
      <c r="K595" s="416"/>
      <c r="L595" s="416"/>
      <c r="M595" s="416"/>
      <c r="N595" s="416"/>
      <c r="O595" s="416"/>
      <c r="P595" s="416"/>
      <c r="Q595" s="416"/>
      <c r="R595" s="416"/>
      <c r="S595" s="416"/>
      <c r="T595" s="416"/>
      <c r="U595" s="416"/>
      <c r="V595" s="416"/>
      <c r="W595" s="416"/>
      <c r="X595" s="416"/>
      <c r="Y595" s="416"/>
      <c r="Z595" s="416"/>
    </row>
    <row r="596" spans="1:26" s="419" customFormat="1" x14ac:dyDescent="0.2">
      <c r="A596" s="500"/>
      <c r="I596" s="416"/>
      <c r="J596" s="416"/>
      <c r="K596" s="416"/>
      <c r="L596" s="416"/>
      <c r="M596" s="416"/>
      <c r="N596" s="416"/>
      <c r="O596" s="416"/>
      <c r="P596" s="416"/>
      <c r="Q596" s="416"/>
      <c r="R596" s="416"/>
      <c r="S596" s="416"/>
      <c r="T596" s="416"/>
      <c r="U596" s="416"/>
      <c r="V596" s="416"/>
      <c r="W596" s="416"/>
      <c r="X596" s="416"/>
      <c r="Y596" s="416"/>
      <c r="Z596" s="416"/>
    </row>
    <row r="597" spans="1:26" s="419" customFormat="1" x14ac:dyDescent="0.2">
      <c r="A597" s="500"/>
      <c r="I597" s="416"/>
      <c r="J597" s="416"/>
      <c r="K597" s="416"/>
      <c r="L597" s="416"/>
      <c r="M597" s="416"/>
      <c r="N597" s="416"/>
      <c r="O597" s="416"/>
      <c r="P597" s="416"/>
      <c r="Q597" s="416"/>
      <c r="R597" s="416"/>
      <c r="S597" s="416"/>
      <c r="T597" s="416"/>
      <c r="U597" s="416"/>
      <c r="V597" s="416"/>
      <c r="W597" s="416"/>
      <c r="X597" s="416"/>
      <c r="Y597" s="416"/>
      <c r="Z597" s="416"/>
    </row>
    <row r="598" spans="1:26" s="419" customFormat="1" x14ac:dyDescent="0.2">
      <c r="A598" s="500"/>
      <c r="I598" s="416"/>
      <c r="J598" s="416"/>
      <c r="K598" s="416"/>
      <c r="L598" s="416"/>
      <c r="M598" s="416"/>
      <c r="N598" s="416"/>
      <c r="O598" s="416"/>
      <c r="P598" s="416"/>
      <c r="Q598" s="416"/>
      <c r="R598" s="416"/>
      <c r="S598" s="416"/>
      <c r="T598" s="416"/>
      <c r="U598" s="416"/>
      <c r="V598" s="416"/>
      <c r="W598" s="416"/>
      <c r="X598" s="416"/>
      <c r="Y598" s="416"/>
      <c r="Z598" s="416"/>
    </row>
    <row r="599" spans="1:26" s="419" customFormat="1" x14ac:dyDescent="0.2">
      <c r="A599" s="500"/>
      <c r="I599" s="416"/>
      <c r="J599" s="416"/>
      <c r="K599" s="416"/>
      <c r="L599" s="416"/>
      <c r="M599" s="416"/>
      <c r="N599" s="416"/>
      <c r="O599" s="416"/>
      <c r="P599" s="416"/>
      <c r="Q599" s="416"/>
      <c r="R599" s="416"/>
      <c r="S599" s="416"/>
      <c r="T599" s="416"/>
      <c r="U599" s="416"/>
      <c r="V599" s="416"/>
      <c r="W599" s="416"/>
      <c r="X599" s="416"/>
      <c r="Y599" s="416"/>
      <c r="Z599" s="416"/>
    </row>
    <row r="600" spans="1:26" s="419" customFormat="1" x14ac:dyDescent="0.2">
      <c r="A600" s="500"/>
      <c r="I600" s="416"/>
      <c r="J600" s="416"/>
      <c r="K600" s="416"/>
      <c r="L600" s="416"/>
      <c r="M600" s="416"/>
      <c r="N600" s="416"/>
      <c r="O600" s="416"/>
      <c r="P600" s="416"/>
      <c r="Q600" s="416"/>
      <c r="R600" s="416"/>
      <c r="S600" s="416"/>
      <c r="T600" s="416"/>
      <c r="U600" s="416"/>
      <c r="V600" s="416"/>
      <c r="W600" s="416"/>
      <c r="X600" s="416"/>
      <c r="Y600" s="416"/>
      <c r="Z600" s="416"/>
    </row>
    <row r="601" spans="1:26" s="419" customFormat="1" x14ac:dyDescent="0.2">
      <c r="A601" s="500"/>
      <c r="I601" s="416"/>
      <c r="J601" s="416"/>
      <c r="K601" s="416"/>
      <c r="L601" s="416"/>
      <c r="M601" s="416"/>
      <c r="N601" s="416"/>
      <c r="O601" s="416"/>
      <c r="P601" s="416"/>
      <c r="Q601" s="416"/>
      <c r="R601" s="416"/>
      <c r="S601" s="416"/>
      <c r="T601" s="416"/>
      <c r="U601" s="416"/>
      <c r="V601" s="416"/>
      <c r="W601" s="416"/>
      <c r="X601" s="416"/>
      <c r="Y601" s="416"/>
      <c r="Z601" s="416"/>
    </row>
    <row r="602" spans="1:26" s="419" customFormat="1" x14ac:dyDescent="0.2">
      <c r="A602" s="500"/>
      <c r="I602" s="416"/>
      <c r="J602" s="416"/>
      <c r="K602" s="416"/>
      <c r="L602" s="416"/>
      <c r="M602" s="416"/>
      <c r="N602" s="416"/>
      <c r="O602" s="416"/>
      <c r="P602" s="416"/>
      <c r="Q602" s="416"/>
      <c r="R602" s="416"/>
      <c r="S602" s="416"/>
      <c r="T602" s="416"/>
      <c r="U602" s="416"/>
      <c r="V602" s="416"/>
      <c r="W602" s="416"/>
      <c r="X602" s="416"/>
      <c r="Y602" s="416"/>
      <c r="Z602" s="416"/>
    </row>
    <row r="603" spans="1:26" s="419" customFormat="1" x14ac:dyDescent="0.2">
      <c r="A603" s="500"/>
      <c r="I603" s="416"/>
      <c r="J603" s="416"/>
      <c r="K603" s="416"/>
      <c r="L603" s="416"/>
      <c r="M603" s="416"/>
      <c r="N603" s="416"/>
      <c r="O603" s="416"/>
      <c r="P603" s="416"/>
      <c r="Q603" s="416"/>
      <c r="R603" s="416"/>
      <c r="S603" s="416"/>
      <c r="T603" s="416"/>
      <c r="U603" s="416"/>
      <c r="V603" s="416"/>
      <c r="W603" s="416"/>
      <c r="X603" s="416"/>
      <c r="Y603" s="416"/>
      <c r="Z603" s="416"/>
    </row>
    <row r="604" spans="1:26" s="419" customFormat="1" x14ac:dyDescent="0.2">
      <c r="A604" s="500"/>
      <c r="I604" s="416"/>
      <c r="J604" s="416"/>
      <c r="K604" s="416"/>
      <c r="L604" s="416"/>
      <c r="M604" s="416"/>
      <c r="N604" s="416"/>
      <c r="O604" s="416"/>
      <c r="P604" s="416"/>
      <c r="Q604" s="416"/>
      <c r="R604" s="416"/>
      <c r="S604" s="416"/>
      <c r="T604" s="416"/>
      <c r="U604" s="416"/>
      <c r="V604" s="416"/>
      <c r="W604" s="416"/>
      <c r="X604" s="416"/>
      <c r="Y604" s="416"/>
      <c r="Z604" s="416"/>
    </row>
    <row r="605" spans="1:26" s="419" customFormat="1" x14ac:dyDescent="0.2">
      <c r="A605" s="500"/>
      <c r="I605" s="416"/>
      <c r="J605" s="416"/>
      <c r="K605" s="416"/>
      <c r="L605" s="416"/>
      <c r="M605" s="416"/>
      <c r="N605" s="416"/>
      <c r="O605" s="416"/>
      <c r="P605" s="416"/>
      <c r="Q605" s="416"/>
      <c r="R605" s="416"/>
      <c r="S605" s="416"/>
      <c r="T605" s="416"/>
      <c r="U605" s="416"/>
      <c r="V605" s="416"/>
      <c r="W605" s="416"/>
      <c r="X605" s="416"/>
      <c r="Y605" s="416"/>
      <c r="Z605" s="416"/>
    </row>
    <row r="606" spans="1:26" s="419" customFormat="1" x14ac:dyDescent="0.2">
      <c r="A606" s="500"/>
      <c r="I606" s="416"/>
      <c r="J606" s="416"/>
      <c r="K606" s="416"/>
      <c r="L606" s="416"/>
      <c r="M606" s="416"/>
      <c r="N606" s="416"/>
      <c r="O606" s="416"/>
      <c r="P606" s="416"/>
      <c r="Q606" s="416"/>
      <c r="R606" s="416"/>
      <c r="S606" s="416"/>
      <c r="T606" s="416"/>
      <c r="U606" s="416"/>
      <c r="V606" s="416"/>
      <c r="W606" s="416"/>
      <c r="X606" s="416"/>
      <c r="Y606" s="416"/>
      <c r="Z606" s="416"/>
    </row>
    <row r="607" spans="1:26" s="419" customFormat="1" x14ac:dyDescent="0.2">
      <c r="A607" s="500"/>
      <c r="I607" s="416"/>
      <c r="J607" s="416"/>
      <c r="K607" s="416"/>
      <c r="L607" s="416"/>
      <c r="M607" s="416"/>
      <c r="N607" s="416"/>
      <c r="O607" s="416"/>
      <c r="P607" s="416"/>
      <c r="Q607" s="416"/>
      <c r="R607" s="416"/>
      <c r="S607" s="416"/>
      <c r="T607" s="416"/>
      <c r="U607" s="416"/>
      <c r="V607" s="416"/>
      <c r="W607" s="416"/>
      <c r="X607" s="416"/>
      <c r="Y607" s="416"/>
      <c r="Z607" s="416"/>
    </row>
    <row r="608" spans="1:26" s="419" customFormat="1" x14ac:dyDescent="0.2">
      <c r="A608" s="500"/>
      <c r="I608" s="416"/>
      <c r="J608" s="416"/>
      <c r="K608" s="416"/>
      <c r="L608" s="416"/>
      <c r="M608" s="416"/>
      <c r="N608" s="416"/>
      <c r="O608" s="416"/>
      <c r="P608" s="416"/>
      <c r="Q608" s="416"/>
      <c r="R608" s="416"/>
      <c r="S608" s="416"/>
      <c r="T608" s="416"/>
      <c r="U608" s="416"/>
      <c r="V608" s="416"/>
      <c r="W608" s="416"/>
      <c r="X608" s="416"/>
      <c r="Y608" s="416"/>
      <c r="Z608" s="416"/>
    </row>
    <row r="609" spans="1:26" s="419" customFormat="1" x14ac:dyDescent="0.2">
      <c r="A609" s="500"/>
      <c r="I609" s="416"/>
      <c r="J609" s="416"/>
      <c r="K609" s="416"/>
      <c r="L609" s="416"/>
      <c r="M609" s="416"/>
      <c r="N609" s="416"/>
      <c r="O609" s="416"/>
      <c r="P609" s="416"/>
      <c r="Q609" s="416"/>
      <c r="R609" s="416"/>
      <c r="S609" s="416"/>
      <c r="T609" s="416"/>
      <c r="U609" s="416"/>
      <c r="V609" s="416"/>
      <c r="W609" s="416"/>
      <c r="X609" s="416"/>
      <c r="Y609" s="416"/>
      <c r="Z609" s="416"/>
    </row>
    <row r="610" spans="1:26" s="419" customFormat="1" x14ac:dyDescent="0.2">
      <c r="A610" s="500"/>
      <c r="I610" s="416"/>
      <c r="J610" s="416"/>
      <c r="K610" s="416"/>
      <c r="L610" s="416"/>
      <c r="M610" s="416"/>
      <c r="N610" s="416"/>
      <c r="O610" s="416"/>
      <c r="P610" s="416"/>
      <c r="Q610" s="416"/>
      <c r="R610" s="416"/>
      <c r="S610" s="416"/>
      <c r="T610" s="416"/>
      <c r="U610" s="416"/>
      <c r="V610" s="416"/>
      <c r="W610" s="416"/>
      <c r="X610" s="416"/>
      <c r="Y610" s="416"/>
      <c r="Z610" s="416"/>
    </row>
    <row r="611" spans="1:26" s="419" customFormat="1" x14ac:dyDescent="0.2">
      <c r="A611" s="500"/>
      <c r="I611" s="416"/>
      <c r="J611" s="416"/>
      <c r="K611" s="416"/>
      <c r="L611" s="416"/>
      <c r="M611" s="416"/>
      <c r="N611" s="416"/>
      <c r="O611" s="416"/>
      <c r="P611" s="416"/>
      <c r="Q611" s="416"/>
      <c r="R611" s="416"/>
      <c r="S611" s="416"/>
      <c r="T611" s="416"/>
      <c r="U611" s="416"/>
      <c r="V611" s="416"/>
      <c r="W611" s="416"/>
      <c r="X611" s="416"/>
      <c r="Y611" s="416"/>
      <c r="Z611" s="416"/>
    </row>
    <row r="612" spans="1:26" s="419" customFormat="1" x14ac:dyDescent="0.2">
      <c r="A612" s="500"/>
      <c r="I612" s="416"/>
      <c r="J612" s="416"/>
      <c r="K612" s="416"/>
      <c r="L612" s="416"/>
      <c r="M612" s="416"/>
      <c r="N612" s="416"/>
      <c r="O612" s="416"/>
      <c r="P612" s="416"/>
      <c r="Q612" s="416"/>
      <c r="R612" s="416"/>
      <c r="S612" s="416"/>
      <c r="T612" s="416"/>
      <c r="U612" s="416"/>
      <c r="V612" s="416"/>
      <c r="W612" s="416"/>
      <c r="X612" s="416"/>
      <c r="Y612" s="416"/>
      <c r="Z612" s="416"/>
    </row>
    <row r="613" spans="1:26" s="419" customFormat="1" x14ac:dyDescent="0.2">
      <c r="A613" s="500"/>
      <c r="I613" s="416"/>
      <c r="J613" s="416"/>
      <c r="K613" s="416"/>
      <c r="L613" s="416"/>
      <c r="M613" s="416"/>
      <c r="N613" s="416"/>
      <c r="O613" s="416"/>
      <c r="P613" s="416"/>
      <c r="Q613" s="416"/>
      <c r="R613" s="416"/>
      <c r="S613" s="416"/>
      <c r="T613" s="416"/>
      <c r="U613" s="416"/>
      <c r="V613" s="416"/>
      <c r="W613" s="416"/>
      <c r="X613" s="416"/>
      <c r="Y613" s="416"/>
      <c r="Z613" s="416"/>
    </row>
    <row r="614" spans="1:26" s="419" customFormat="1" x14ac:dyDescent="0.2">
      <c r="A614" s="500"/>
      <c r="I614" s="416"/>
      <c r="J614" s="416"/>
      <c r="K614" s="416"/>
      <c r="L614" s="416"/>
      <c r="M614" s="416"/>
      <c r="N614" s="416"/>
      <c r="O614" s="416"/>
      <c r="P614" s="416"/>
      <c r="Q614" s="416"/>
      <c r="R614" s="416"/>
      <c r="S614" s="416"/>
      <c r="T614" s="416"/>
      <c r="U614" s="416"/>
      <c r="V614" s="416"/>
      <c r="W614" s="416"/>
      <c r="X614" s="416"/>
      <c r="Y614" s="416"/>
      <c r="Z614" s="416"/>
    </row>
    <row r="615" spans="1:26" s="419" customFormat="1" x14ac:dyDescent="0.2">
      <c r="A615" s="500"/>
      <c r="I615" s="416"/>
      <c r="J615" s="416"/>
      <c r="K615" s="416"/>
      <c r="L615" s="416"/>
      <c r="M615" s="416"/>
      <c r="N615" s="416"/>
      <c r="O615" s="416"/>
      <c r="P615" s="416"/>
      <c r="Q615" s="416"/>
      <c r="R615" s="416"/>
      <c r="S615" s="416"/>
      <c r="T615" s="416"/>
      <c r="U615" s="416"/>
      <c r="V615" s="416"/>
      <c r="W615" s="416"/>
      <c r="X615" s="416"/>
      <c r="Y615" s="416"/>
      <c r="Z615" s="416"/>
    </row>
    <row r="616" spans="1:26" s="419" customFormat="1" x14ac:dyDescent="0.2">
      <c r="A616" s="500"/>
      <c r="I616" s="416"/>
      <c r="J616" s="416"/>
      <c r="K616" s="416"/>
      <c r="L616" s="416"/>
      <c r="M616" s="416"/>
      <c r="N616" s="416"/>
      <c r="O616" s="416"/>
      <c r="P616" s="416"/>
      <c r="Q616" s="416"/>
      <c r="R616" s="416"/>
      <c r="S616" s="416"/>
      <c r="T616" s="416"/>
      <c r="U616" s="416"/>
      <c r="V616" s="416"/>
      <c r="W616" s="416"/>
      <c r="X616" s="416"/>
      <c r="Y616" s="416"/>
      <c r="Z616" s="416"/>
    </row>
    <row r="617" spans="1:26" s="419" customFormat="1" x14ac:dyDescent="0.2">
      <c r="A617" s="500"/>
      <c r="I617" s="416"/>
      <c r="J617" s="416"/>
      <c r="K617" s="416"/>
      <c r="L617" s="416"/>
      <c r="M617" s="416"/>
      <c r="N617" s="416"/>
      <c r="O617" s="416"/>
      <c r="P617" s="416"/>
      <c r="Q617" s="416"/>
      <c r="R617" s="416"/>
      <c r="S617" s="416"/>
      <c r="T617" s="416"/>
      <c r="U617" s="416"/>
      <c r="V617" s="416"/>
      <c r="W617" s="416"/>
      <c r="X617" s="416"/>
      <c r="Y617" s="416"/>
      <c r="Z617" s="416"/>
    </row>
    <row r="618" spans="1:26" s="419" customFormat="1" x14ac:dyDescent="0.2">
      <c r="A618" s="500"/>
      <c r="I618" s="416"/>
      <c r="J618" s="416"/>
      <c r="K618" s="416"/>
      <c r="L618" s="416"/>
      <c r="M618" s="416"/>
      <c r="N618" s="416"/>
      <c r="O618" s="416"/>
      <c r="P618" s="416"/>
      <c r="Q618" s="416"/>
      <c r="R618" s="416"/>
      <c r="S618" s="416"/>
      <c r="T618" s="416"/>
      <c r="U618" s="416"/>
      <c r="V618" s="416"/>
      <c r="W618" s="416"/>
      <c r="X618" s="416"/>
      <c r="Y618" s="416"/>
      <c r="Z618" s="416"/>
    </row>
    <row r="619" spans="1:26" s="419" customFormat="1" x14ac:dyDescent="0.2">
      <c r="A619" s="500"/>
      <c r="I619" s="416"/>
      <c r="J619" s="416"/>
      <c r="K619" s="416"/>
      <c r="L619" s="416"/>
      <c r="M619" s="416"/>
      <c r="N619" s="416"/>
      <c r="O619" s="416"/>
      <c r="P619" s="416"/>
      <c r="Q619" s="416"/>
      <c r="R619" s="416"/>
      <c r="S619" s="416"/>
      <c r="T619" s="416"/>
      <c r="U619" s="416"/>
      <c r="V619" s="416"/>
      <c r="W619" s="416"/>
      <c r="X619" s="416"/>
      <c r="Y619" s="416"/>
      <c r="Z619" s="416"/>
    </row>
    <row r="620" spans="1:26" s="419" customFormat="1" x14ac:dyDescent="0.2">
      <c r="A620" s="500"/>
      <c r="I620" s="416"/>
      <c r="J620" s="416"/>
      <c r="K620" s="416"/>
      <c r="L620" s="416"/>
      <c r="M620" s="416"/>
      <c r="N620" s="416"/>
      <c r="O620" s="416"/>
      <c r="P620" s="416"/>
      <c r="Q620" s="416"/>
      <c r="R620" s="416"/>
      <c r="S620" s="416"/>
      <c r="T620" s="416"/>
      <c r="U620" s="416"/>
      <c r="V620" s="416"/>
      <c r="W620" s="416"/>
      <c r="X620" s="416"/>
      <c r="Y620" s="416"/>
      <c r="Z620" s="416"/>
    </row>
    <row r="621" spans="1:26" s="419" customFormat="1" x14ac:dyDescent="0.2">
      <c r="A621" s="500"/>
      <c r="I621" s="416"/>
      <c r="J621" s="416"/>
      <c r="K621" s="416"/>
      <c r="L621" s="416"/>
      <c r="M621" s="416"/>
      <c r="N621" s="416"/>
      <c r="O621" s="416"/>
      <c r="P621" s="416"/>
      <c r="Q621" s="416"/>
      <c r="R621" s="416"/>
      <c r="S621" s="416"/>
      <c r="T621" s="416"/>
      <c r="U621" s="416"/>
      <c r="V621" s="416"/>
      <c r="W621" s="416"/>
      <c r="X621" s="416"/>
      <c r="Y621" s="416"/>
      <c r="Z621" s="416"/>
    </row>
    <row r="622" spans="1:26" s="419" customFormat="1" x14ac:dyDescent="0.2">
      <c r="A622" s="500"/>
      <c r="I622" s="416"/>
      <c r="J622" s="416"/>
      <c r="K622" s="416"/>
      <c r="L622" s="416"/>
      <c r="M622" s="416"/>
      <c r="N622" s="416"/>
      <c r="O622" s="416"/>
      <c r="P622" s="416"/>
      <c r="Q622" s="416"/>
      <c r="R622" s="416"/>
      <c r="S622" s="416"/>
      <c r="T622" s="416"/>
      <c r="U622" s="416"/>
      <c r="V622" s="416"/>
      <c r="W622" s="416"/>
      <c r="X622" s="416"/>
      <c r="Y622" s="416"/>
      <c r="Z622" s="416"/>
    </row>
    <row r="623" spans="1:26" s="419" customFormat="1" x14ac:dyDescent="0.2">
      <c r="A623" s="500"/>
      <c r="I623" s="416"/>
      <c r="J623" s="416"/>
      <c r="K623" s="416"/>
      <c r="L623" s="416"/>
      <c r="M623" s="416"/>
      <c r="N623" s="416"/>
      <c r="O623" s="416"/>
      <c r="P623" s="416"/>
      <c r="Q623" s="416"/>
      <c r="R623" s="416"/>
      <c r="S623" s="416"/>
      <c r="T623" s="416"/>
      <c r="U623" s="416"/>
      <c r="V623" s="416"/>
      <c r="W623" s="416"/>
      <c r="X623" s="416"/>
      <c r="Y623" s="416"/>
      <c r="Z623" s="416"/>
    </row>
    <row r="624" spans="1:26" s="419" customFormat="1" x14ac:dyDescent="0.2">
      <c r="A624" s="500"/>
      <c r="I624" s="416"/>
      <c r="J624" s="416"/>
      <c r="K624" s="416"/>
      <c r="L624" s="416"/>
      <c r="M624" s="416"/>
      <c r="N624" s="416"/>
      <c r="O624" s="416"/>
      <c r="P624" s="416"/>
      <c r="Q624" s="416"/>
      <c r="R624" s="416"/>
      <c r="S624" s="416"/>
      <c r="T624" s="416"/>
      <c r="U624" s="416"/>
      <c r="V624" s="416"/>
      <c r="W624" s="416"/>
      <c r="X624" s="416"/>
      <c r="Y624" s="416"/>
      <c r="Z624" s="416"/>
    </row>
    <row r="625" spans="1:26" s="419" customFormat="1" x14ac:dyDescent="0.2">
      <c r="A625" s="500"/>
      <c r="I625" s="416"/>
      <c r="J625" s="416"/>
      <c r="K625" s="416"/>
      <c r="L625" s="416"/>
      <c r="M625" s="416"/>
      <c r="N625" s="416"/>
      <c r="O625" s="416"/>
      <c r="P625" s="416"/>
      <c r="Q625" s="416"/>
      <c r="R625" s="416"/>
      <c r="S625" s="416"/>
      <c r="T625" s="416"/>
      <c r="U625" s="416"/>
      <c r="V625" s="416"/>
      <c r="W625" s="416"/>
      <c r="X625" s="416"/>
      <c r="Y625" s="416"/>
      <c r="Z625" s="416"/>
    </row>
    <row r="626" spans="1:26" s="419" customFormat="1" x14ac:dyDescent="0.2">
      <c r="A626" s="500"/>
      <c r="I626" s="416"/>
      <c r="J626" s="416"/>
      <c r="K626" s="416"/>
      <c r="L626" s="416"/>
      <c r="M626" s="416"/>
      <c r="N626" s="416"/>
      <c r="O626" s="416"/>
      <c r="P626" s="416"/>
      <c r="Q626" s="416"/>
      <c r="R626" s="416"/>
      <c r="S626" s="416"/>
      <c r="T626" s="416"/>
      <c r="U626" s="416"/>
      <c r="V626" s="416"/>
      <c r="W626" s="416"/>
      <c r="X626" s="416"/>
      <c r="Y626" s="416"/>
      <c r="Z626" s="416"/>
    </row>
    <row r="627" spans="1:26" s="419" customFormat="1" x14ac:dyDescent="0.2">
      <c r="A627" s="500"/>
      <c r="I627" s="416"/>
      <c r="J627" s="416"/>
      <c r="K627" s="416"/>
      <c r="L627" s="416"/>
      <c r="M627" s="416"/>
      <c r="N627" s="416"/>
      <c r="O627" s="416"/>
      <c r="P627" s="416"/>
      <c r="Q627" s="416"/>
      <c r="R627" s="416"/>
      <c r="S627" s="416"/>
      <c r="T627" s="416"/>
      <c r="U627" s="416"/>
      <c r="V627" s="416"/>
      <c r="W627" s="416"/>
      <c r="X627" s="416"/>
      <c r="Y627" s="416"/>
      <c r="Z627" s="416"/>
    </row>
    <row r="628" spans="1:26" s="419" customFormat="1" x14ac:dyDescent="0.2">
      <c r="A628" s="500"/>
      <c r="I628" s="416"/>
      <c r="J628" s="416"/>
      <c r="K628" s="416"/>
      <c r="L628" s="416"/>
      <c r="M628" s="416"/>
      <c r="N628" s="416"/>
      <c r="O628" s="416"/>
      <c r="P628" s="416"/>
      <c r="Q628" s="416"/>
      <c r="R628" s="416"/>
      <c r="S628" s="416"/>
      <c r="T628" s="416"/>
      <c r="U628" s="416"/>
      <c r="V628" s="416"/>
      <c r="W628" s="416"/>
      <c r="X628" s="416"/>
      <c r="Y628" s="416"/>
      <c r="Z628" s="416"/>
    </row>
    <row r="629" spans="1:26" s="419" customFormat="1" x14ac:dyDescent="0.2">
      <c r="A629" s="500"/>
      <c r="I629" s="416"/>
      <c r="J629" s="416"/>
      <c r="K629" s="416"/>
      <c r="L629" s="416"/>
      <c r="M629" s="416"/>
      <c r="N629" s="416"/>
      <c r="O629" s="416"/>
      <c r="P629" s="416"/>
      <c r="Q629" s="416"/>
      <c r="R629" s="416"/>
      <c r="S629" s="416"/>
      <c r="T629" s="416"/>
      <c r="U629" s="416"/>
      <c r="V629" s="416"/>
      <c r="W629" s="416"/>
      <c r="X629" s="416"/>
      <c r="Y629" s="416"/>
      <c r="Z629" s="416"/>
    </row>
    <row r="630" spans="1:26" s="419" customFormat="1" x14ac:dyDescent="0.2">
      <c r="A630" s="500"/>
      <c r="I630" s="416"/>
      <c r="J630" s="416"/>
      <c r="K630" s="416"/>
      <c r="L630" s="416"/>
      <c r="M630" s="416"/>
      <c r="N630" s="416"/>
      <c r="O630" s="416"/>
      <c r="P630" s="416"/>
      <c r="Q630" s="416"/>
      <c r="R630" s="416"/>
      <c r="S630" s="416"/>
      <c r="T630" s="416"/>
      <c r="U630" s="416"/>
      <c r="V630" s="416"/>
      <c r="W630" s="416"/>
      <c r="X630" s="416"/>
      <c r="Y630" s="416"/>
      <c r="Z630" s="416"/>
    </row>
    <row r="631" spans="1:26" s="419" customFormat="1" x14ac:dyDescent="0.2">
      <c r="A631" s="500"/>
      <c r="I631" s="416"/>
      <c r="J631" s="416"/>
      <c r="K631" s="416"/>
      <c r="L631" s="416"/>
      <c r="M631" s="416"/>
      <c r="N631" s="416"/>
      <c r="O631" s="416"/>
      <c r="P631" s="416"/>
      <c r="Q631" s="416"/>
      <c r="R631" s="416"/>
      <c r="S631" s="416"/>
      <c r="T631" s="416"/>
      <c r="U631" s="416"/>
      <c r="V631" s="416"/>
      <c r="W631" s="416"/>
      <c r="X631" s="416"/>
      <c r="Y631" s="416"/>
      <c r="Z631" s="416"/>
    </row>
    <row r="632" spans="1:26" s="419" customFormat="1" x14ac:dyDescent="0.2">
      <c r="A632" s="500"/>
      <c r="I632" s="416"/>
      <c r="J632" s="416"/>
      <c r="K632" s="416"/>
      <c r="L632" s="416"/>
      <c r="M632" s="416"/>
      <c r="N632" s="416"/>
      <c r="O632" s="416"/>
      <c r="P632" s="416"/>
      <c r="Q632" s="416"/>
      <c r="R632" s="416"/>
      <c r="S632" s="416"/>
      <c r="T632" s="416"/>
      <c r="U632" s="416"/>
      <c r="V632" s="416"/>
      <c r="W632" s="416"/>
      <c r="X632" s="416"/>
      <c r="Y632" s="416"/>
      <c r="Z632" s="416"/>
    </row>
    <row r="633" spans="1:26" s="419" customFormat="1" x14ac:dyDescent="0.2">
      <c r="A633" s="500"/>
      <c r="I633" s="416"/>
      <c r="J633" s="416"/>
      <c r="K633" s="416"/>
      <c r="L633" s="416"/>
      <c r="M633" s="416"/>
      <c r="N633" s="416"/>
      <c r="O633" s="416"/>
      <c r="P633" s="416"/>
      <c r="Q633" s="416"/>
      <c r="R633" s="416"/>
      <c r="S633" s="416"/>
      <c r="T633" s="416"/>
      <c r="U633" s="416"/>
      <c r="V633" s="416"/>
      <c r="W633" s="416"/>
      <c r="X633" s="416"/>
      <c r="Y633" s="416"/>
      <c r="Z633" s="416"/>
    </row>
    <row r="634" spans="1:26" s="419" customFormat="1" x14ac:dyDescent="0.2">
      <c r="A634" s="500"/>
      <c r="I634" s="416"/>
      <c r="J634" s="416"/>
      <c r="K634" s="416"/>
      <c r="L634" s="416"/>
      <c r="M634" s="416"/>
      <c r="N634" s="416"/>
      <c r="O634" s="416"/>
      <c r="P634" s="416"/>
      <c r="Q634" s="416"/>
      <c r="R634" s="416"/>
      <c r="S634" s="416"/>
      <c r="T634" s="416"/>
      <c r="U634" s="416"/>
      <c r="V634" s="416"/>
      <c r="W634" s="416"/>
      <c r="X634" s="416"/>
      <c r="Y634" s="416"/>
      <c r="Z634" s="416"/>
    </row>
    <row r="635" spans="1:26" s="419" customFormat="1" x14ac:dyDescent="0.2">
      <c r="A635" s="500"/>
      <c r="I635" s="416"/>
      <c r="J635" s="416"/>
      <c r="K635" s="416"/>
      <c r="L635" s="416"/>
      <c r="M635" s="416"/>
      <c r="N635" s="416"/>
      <c r="O635" s="416"/>
      <c r="P635" s="416"/>
      <c r="Q635" s="416"/>
      <c r="R635" s="416"/>
      <c r="S635" s="416"/>
      <c r="T635" s="416"/>
      <c r="U635" s="416"/>
      <c r="V635" s="416"/>
      <c r="W635" s="416"/>
      <c r="X635" s="416"/>
      <c r="Y635" s="416"/>
      <c r="Z635" s="416"/>
    </row>
    <row r="636" spans="1:26" s="419" customFormat="1" x14ac:dyDescent="0.2">
      <c r="A636" s="500"/>
      <c r="I636" s="416"/>
      <c r="J636" s="416"/>
      <c r="K636" s="416"/>
      <c r="L636" s="416"/>
      <c r="M636" s="416"/>
      <c r="N636" s="416"/>
      <c r="O636" s="416"/>
      <c r="P636" s="416"/>
      <c r="Q636" s="416"/>
      <c r="R636" s="416"/>
      <c r="S636" s="416"/>
      <c r="T636" s="416"/>
      <c r="U636" s="416"/>
      <c r="V636" s="416"/>
      <c r="W636" s="416"/>
      <c r="X636" s="416"/>
      <c r="Y636" s="416"/>
      <c r="Z636" s="416"/>
    </row>
    <row r="637" spans="1:26" s="419" customFormat="1" x14ac:dyDescent="0.2">
      <c r="A637" s="500"/>
      <c r="I637" s="416"/>
      <c r="J637" s="416"/>
      <c r="K637" s="416"/>
      <c r="L637" s="416"/>
      <c r="M637" s="416"/>
      <c r="N637" s="416"/>
      <c r="O637" s="416"/>
      <c r="P637" s="416"/>
      <c r="Q637" s="416"/>
      <c r="R637" s="416"/>
      <c r="S637" s="416"/>
      <c r="T637" s="416"/>
      <c r="U637" s="416"/>
      <c r="V637" s="416"/>
      <c r="W637" s="416"/>
      <c r="X637" s="416"/>
      <c r="Y637" s="416"/>
      <c r="Z637" s="416"/>
    </row>
    <row r="638" spans="1:26" s="419" customFormat="1" x14ac:dyDescent="0.2">
      <c r="A638" s="500"/>
      <c r="I638" s="416"/>
      <c r="J638" s="416"/>
      <c r="K638" s="416"/>
      <c r="L638" s="416"/>
      <c r="M638" s="416"/>
      <c r="N638" s="416"/>
      <c r="O638" s="416"/>
      <c r="P638" s="416"/>
      <c r="Q638" s="416"/>
      <c r="R638" s="416"/>
      <c r="S638" s="416"/>
      <c r="T638" s="416"/>
      <c r="U638" s="416"/>
      <c r="V638" s="416"/>
      <c r="W638" s="416"/>
      <c r="X638" s="416"/>
      <c r="Y638" s="416"/>
      <c r="Z638" s="416"/>
    </row>
    <row r="639" spans="1:26" s="419" customFormat="1" x14ac:dyDescent="0.2">
      <c r="A639" s="500"/>
      <c r="I639" s="416"/>
      <c r="J639" s="416"/>
      <c r="K639" s="416"/>
      <c r="L639" s="416"/>
      <c r="M639" s="416"/>
      <c r="N639" s="416"/>
      <c r="O639" s="416"/>
      <c r="P639" s="416"/>
      <c r="Q639" s="416"/>
      <c r="R639" s="416"/>
      <c r="S639" s="416"/>
      <c r="T639" s="416"/>
      <c r="U639" s="416"/>
      <c r="V639" s="416"/>
      <c r="W639" s="416"/>
      <c r="X639" s="416"/>
      <c r="Y639" s="416"/>
      <c r="Z639" s="416"/>
    </row>
    <row r="640" spans="1:26" s="419" customFormat="1" x14ac:dyDescent="0.2">
      <c r="A640" s="500"/>
      <c r="I640" s="416"/>
      <c r="J640" s="416"/>
      <c r="K640" s="416"/>
      <c r="L640" s="416"/>
      <c r="M640" s="416"/>
      <c r="N640" s="416"/>
      <c r="O640" s="416"/>
      <c r="P640" s="416"/>
      <c r="Q640" s="416"/>
      <c r="R640" s="416"/>
      <c r="S640" s="416"/>
      <c r="T640" s="416"/>
      <c r="U640" s="416"/>
      <c r="V640" s="416"/>
      <c r="W640" s="416"/>
      <c r="X640" s="416"/>
      <c r="Y640" s="416"/>
      <c r="Z640" s="416"/>
    </row>
    <row r="641" spans="1:26" s="419" customFormat="1" x14ac:dyDescent="0.2">
      <c r="A641" s="500"/>
      <c r="I641" s="416"/>
      <c r="J641" s="416"/>
      <c r="K641" s="416"/>
      <c r="L641" s="416"/>
      <c r="M641" s="416"/>
      <c r="N641" s="416"/>
      <c r="O641" s="416"/>
      <c r="P641" s="416"/>
      <c r="Q641" s="416"/>
      <c r="R641" s="416"/>
      <c r="S641" s="416"/>
      <c r="T641" s="416"/>
      <c r="U641" s="416"/>
      <c r="V641" s="416"/>
      <c r="W641" s="416"/>
      <c r="X641" s="416"/>
      <c r="Y641" s="416"/>
      <c r="Z641" s="416"/>
    </row>
    <row r="642" spans="1:26" s="419" customFormat="1" x14ac:dyDescent="0.2">
      <c r="A642" s="500"/>
      <c r="I642" s="416"/>
      <c r="J642" s="416"/>
      <c r="K642" s="416"/>
      <c r="L642" s="416"/>
      <c r="M642" s="416"/>
      <c r="N642" s="416"/>
      <c r="O642" s="416"/>
      <c r="P642" s="416"/>
      <c r="Q642" s="416"/>
      <c r="R642" s="416"/>
      <c r="S642" s="416"/>
      <c r="T642" s="416"/>
      <c r="U642" s="416"/>
      <c r="V642" s="416"/>
      <c r="W642" s="416"/>
      <c r="X642" s="416"/>
      <c r="Y642" s="416"/>
      <c r="Z642" s="416"/>
    </row>
    <row r="643" spans="1:26" s="419" customFormat="1" x14ac:dyDescent="0.2">
      <c r="A643" s="500"/>
      <c r="I643" s="416"/>
      <c r="J643" s="416"/>
      <c r="K643" s="416"/>
      <c r="L643" s="416"/>
      <c r="M643" s="416"/>
      <c r="N643" s="416"/>
      <c r="O643" s="416"/>
      <c r="P643" s="416"/>
      <c r="Q643" s="416"/>
      <c r="R643" s="416"/>
      <c r="S643" s="416"/>
      <c r="T643" s="416"/>
      <c r="U643" s="416"/>
      <c r="V643" s="416"/>
      <c r="W643" s="416"/>
      <c r="X643" s="416"/>
      <c r="Y643" s="416"/>
      <c r="Z643" s="416"/>
    </row>
    <row r="644" spans="1:26" s="419" customFormat="1" x14ac:dyDescent="0.2">
      <c r="A644" s="500"/>
      <c r="I644" s="416"/>
      <c r="J644" s="416"/>
      <c r="K644" s="416"/>
      <c r="L644" s="416"/>
      <c r="M644" s="416"/>
      <c r="N644" s="416"/>
      <c r="O644" s="416"/>
      <c r="P644" s="416"/>
      <c r="Q644" s="416"/>
      <c r="R644" s="416"/>
      <c r="S644" s="416"/>
      <c r="T644" s="416"/>
      <c r="U644" s="416"/>
      <c r="V644" s="416"/>
      <c r="W644" s="416"/>
      <c r="X644" s="416"/>
      <c r="Y644" s="416"/>
      <c r="Z644" s="416"/>
    </row>
    <row r="645" spans="1:26" s="419" customFormat="1" x14ac:dyDescent="0.2">
      <c r="A645" s="500"/>
      <c r="I645" s="416"/>
      <c r="J645" s="416"/>
      <c r="K645" s="416"/>
      <c r="L645" s="416"/>
      <c r="M645" s="416"/>
      <c r="N645" s="416"/>
      <c r="O645" s="416"/>
      <c r="P645" s="416"/>
      <c r="Q645" s="416"/>
      <c r="R645" s="416"/>
      <c r="S645" s="416"/>
      <c r="T645" s="416"/>
      <c r="U645" s="416"/>
      <c r="V645" s="416"/>
      <c r="W645" s="416"/>
      <c r="X645" s="416"/>
      <c r="Y645" s="416"/>
      <c r="Z645" s="416"/>
    </row>
    <row r="646" spans="1:26" s="419" customFormat="1" x14ac:dyDescent="0.2">
      <c r="A646" s="500"/>
      <c r="I646" s="416"/>
      <c r="J646" s="416"/>
      <c r="K646" s="416"/>
      <c r="L646" s="416"/>
      <c r="M646" s="416"/>
      <c r="N646" s="416"/>
      <c r="O646" s="416"/>
      <c r="P646" s="416"/>
      <c r="Q646" s="416"/>
      <c r="R646" s="416"/>
      <c r="S646" s="416"/>
      <c r="T646" s="416"/>
      <c r="U646" s="416"/>
      <c r="V646" s="416"/>
      <c r="W646" s="416"/>
      <c r="X646" s="416"/>
      <c r="Y646" s="416"/>
      <c r="Z646" s="416"/>
    </row>
    <row r="647" spans="1:26" s="419" customFormat="1" x14ac:dyDescent="0.2">
      <c r="A647" s="500"/>
      <c r="I647" s="416"/>
      <c r="J647" s="416"/>
      <c r="K647" s="416"/>
      <c r="L647" s="416"/>
      <c r="M647" s="416"/>
      <c r="N647" s="416"/>
      <c r="O647" s="416"/>
      <c r="P647" s="416"/>
      <c r="Q647" s="416"/>
      <c r="R647" s="416"/>
      <c r="S647" s="416"/>
      <c r="T647" s="416"/>
      <c r="U647" s="416"/>
      <c r="V647" s="416"/>
      <c r="W647" s="416"/>
      <c r="X647" s="416"/>
      <c r="Y647" s="416"/>
      <c r="Z647" s="416"/>
    </row>
    <row r="648" spans="1:26" s="419" customFormat="1" x14ac:dyDescent="0.2">
      <c r="A648" s="500"/>
      <c r="I648" s="416"/>
      <c r="J648" s="416"/>
      <c r="K648" s="416"/>
      <c r="L648" s="416"/>
      <c r="M648" s="416"/>
      <c r="N648" s="416"/>
      <c r="O648" s="416"/>
      <c r="P648" s="416"/>
      <c r="Q648" s="416"/>
      <c r="R648" s="416"/>
      <c r="S648" s="416"/>
      <c r="T648" s="416"/>
      <c r="U648" s="416"/>
      <c r="V648" s="416"/>
      <c r="W648" s="416"/>
      <c r="X648" s="416"/>
      <c r="Y648" s="416"/>
      <c r="Z648" s="416"/>
    </row>
    <row r="649" spans="1:26" s="419" customFormat="1" x14ac:dyDescent="0.2">
      <c r="A649" s="500"/>
      <c r="I649" s="416"/>
      <c r="J649" s="416"/>
      <c r="K649" s="416"/>
      <c r="L649" s="416"/>
      <c r="M649" s="416"/>
      <c r="N649" s="416"/>
      <c r="O649" s="416"/>
      <c r="P649" s="416"/>
      <c r="Q649" s="416"/>
      <c r="R649" s="416"/>
      <c r="S649" s="416"/>
      <c r="T649" s="416"/>
      <c r="U649" s="416"/>
      <c r="V649" s="416"/>
      <c r="W649" s="416"/>
      <c r="X649" s="416"/>
      <c r="Y649" s="416"/>
      <c r="Z649" s="416"/>
    </row>
    <row r="650" spans="1:26" s="419" customFormat="1" x14ac:dyDescent="0.2">
      <c r="A650" s="500"/>
      <c r="I650" s="416"/>
      <c r="J650" s="416"/>
      <c r="K650" s="416"/>
      <c r="L650" s="416"/>
      <c r="M650" s="416"/>
      <c r="N650" s="416"/>
      <c r="O650" s="416"/>
      <c r="P650" s="416"/>
      <c r="Q650" s="416"/>
      <c r="R650" s="416"/>
      <c r="S650" s="416"/>
      <c r="T650" s="416"/>
      <c r="U650" s="416"/>
      <c r="V650" s="416"/>
      <c r="W650" s="416"/>
      <c r="X650" s="416"/>
      <c r="Y650" s="416"/>
      <c r="Z650" s="416"/>
    </row>
    <row r="651" spans="1:26" s="419" customFormat="1" x14ac:dyDescent="0.2">
      <c r="A651" s="500"/>
      <c r="I651" s="416"/>
      <c r="J651" s="416"/>
      <c r="K651" s="416"/>
      <c r="L651" s="416"/>
      <c r="M651" s="416"/>
      <c r="N651" s="416"/>
      <c r="O651" s="416"/>
      <c r="P651" s="416"/>
      <c r="Q651" s="416"/>
      <c r="R651" s="416"/>
      <c r="S651" s="416"/>
      <c r="T651" s="416"/>
      <c r="U651" s="416"/>
      <c r="V651" s="416"/>
      <c r="W651" s="416"/>
      <c r="X651" s="416"/>
      <c r="Y651" s="416"/>
      <c r="Z651" s="416"/>
    </row>
    <row r="652" spans="1:26" s="419" customFormat="1" x14ac:dyDescent="0.2">
      <c r="A652" s="500"/>
      <c r="I652" s="416"/>
      <c r="J652" s="416"/>
      <c r="K652" s="416"/>
      <c r="L652" s="416"/>
      <c r="M652" s="416"/>
      <c r="N652" s="416"/>
      <c r="O652" s="416"/>
      <c r="P652" s="416"/>
      <c r="Q652" s="416"/>
      <c r="R652" s="416"/>
      <c r="S652" s="416"/>
      <c r="T652" s="416"/>
      <c r="U652" s="416"/>
      <c r="V652" s="416"/>
      <c r="W652" s="416"/>
      <c r="X652" s="416"/>
      <c r="Y652" s="416"/>
      <c r="Z652" s="416"/>
    </row>
    <row r="653" spans="1:26" s="419" customFormat="1" x14ac:dyDescent="0.2">
      <c r="A653" s="500"/>
      <c r="I653" s="416"/>
      <c r="J653" s="416"/>
      <c r="K653" s="416"/>
      <c r="L653" s="416"/>
      <c r="M653" s="416"/>
      <c r="N653" s="416"/>
      <c r="O653" s="416"/>
      <c r="P653" s="416"/>
      <c r="Q653" s="416"/>
      <c r="R653" s="416"/>
      <c r="S653" s="416"/>
      <c r="T653" s="416"/>
      <c r="U653" s="416"/>
      <c r="V653" s="416"/>
      <c r="W653" s="416"/>
      <c r="X653" s="416"/>
      <c r="Y653" s="416"/>
      <c r="Z653" s="416"/>
    </row>
    <row r="654" spans="1:26" s="419" customFormat="1" x14ac:dyDescent="0.2">
      <c r="A654" s="500"/>
      <c r="I654" s="416"/>
      <c r="J654" s="416"/>
      <c r="K654" s="416"/>
      <c r="L654" s="416"/>
      <c r="M654" s="416"/>
      <c r="N654" s="416"/>
      <c r="O654" s="416"/>
      <c r="P654" s="416"/>
      <c r="Q654" s="416"/>
      <c r="R654" s="416"/>
      <c r="S654" s="416"/>
      <c r="T654" s="416"/>
      <c r="U654" s="416"/>
      <c r="V654" s="416"/>
      <c r="W654" s="416"/>
      <c r="X654" s="416"/>
      <c r="Y654" s="416"/>
      <c r="Z654" s="416"/>
    </row>
    <row r="655" spans="1:26" s="419" customFormat="1" x14ac:dyDescent="0.2">
      <c r="A655" s="500"/>
      <c r="I655" s="416"/>
      <c r="J655" s="416"/>
      <c r="K655" s="416"/>
      <c r="L655" s="416"/>
      <c r="M655" s="416"/>
      <c r="N655" s="416"/>
      <c r="O655" s="416"/>
      <c r="P655" s="416"/>
      <c r="Q655" s="416"/>
      <c r="R655" s="416"/>
      <c r="S655" s="416"/>
      <c r="T655" s="416"/>
      <c r="U655" s="416"/>
      <c r="V655" s="416"/>
      <c r="W655" s="416"/>
      <c r="X655" s="416"/>
      <c r="Y655" s="416"/>
      <c r="Z655" s="416"/>
    </row>
    <row r="656" spans="1:26" s="419" customFormat="1" x14ac:dyDescent="0.2">
      <c r="A656" s="500"/>
      <c r="I656" s="416"/>
      <c r="J656" s="416"/>
      <c r="K656" s="416"/>
      <c r="L656" s="416"/>
      <c r="M656" s="416"/>
      <c r="N656" s="416"/>
      <c r="O656" s="416"/>
      <c r="P656" s="416"/>
      <c r="Q656" s="416"/>
      <c r="R656" s="416"/>
      <c r="S656" s="416"/>
      <c r="T656" s="416"/>
      <c r="U656" s="416"/>
      <c r="V656" s="416"/>
      <c r="W656" s="416"/>
      <c r="X656" s="416"/>
      <c r="Y656" s="416"/>
      <c r="Z656" s="416"/>
    </row>
    <row r="657" spans="1:26" s="419" customFormat="1" x14ac:dyDescent="0.2">
      <c r="A657" s="500"/>
      <c r="I657" s="416"/>
      <c r="J657" s="416"/>
      <c r="K657" s="416"/>
      <c r="L657" s="416"/>
      <c r="M657" s="416"/>
      <c r="N657" s="416"/>
      <c r="O657" s="416"/>
      <c r="P657" s="416"/>
      <c r="Q657" s="416"/>
      <c r="R657" s="416"/>
      <c r="S657" s="416"/>
      <c r="T657" s="416"/>
      <c r="U657" s="416"/>
      <c r="V657" s="416"/>
      <c r="W657" s="416"/>
      <c r="X657" s="416"/>
      <c r="Y657" s="416"/>
      <c r="Z657" s="416"/>
    </row>
    <row r="658" spans="1:26" s="419" customFormat="1" x14ac:dyDescent="0.2">
      <c r="A658" s="500"/>
      <c r="I658" s="416"/>
      <c r="J658" s="416"/>
      <c r="K658" s="416"/>
      <c r="L658" s="416"/>
      <c r="M658" s="416"/>
      <c r="N658" s="416"/>
      <c r="O658" s="416"/>
      <c r="P658" s="416"/>
      <c r="Q658" s="416"/>
      <c r="R658" s="416"/>
      <c r="S658" s="416"/>
      <c r="T658" s="416"/>
      <c r="U658" s="416"/>
      <c r="V658" s="416"/>
      <c r="W658" s="416"/>
      <c r="X658" s="416"/>
      <c r="Y658" s="416"/>
      <c r="Z658" s="416"/>
    </row>
    <row r="659" spans="1:26" s="419" customFormat="1" x14ac:dyDescent="0.2">
      <c r="A659" s="500"/>
      <c r="I659" s="416"/>
      <c r="J659" s="416"/>
      <c r="K659" s="416"/>
      <c r="L659" s="416"/>
      <c r="M659" s="416"/>
      <c r="N659" s="416"/>
      <c r="O659" s="416"/>
      <c r="P659" s="416"/>
      <c r="Q659" s="416"/>
      <c r="R659" s="416"/>
      <c r="S659" s="416"/>
      <c r="T659" s="416"/>
      <c r="U659" s="416"/>
      <c r="V659" s="416"/>
      <c r="W659" s="416"/>
      <c r="X659" s="416"/>
      <c r="Y659" s="416"/>
      <c r="Z659" s="416"/>
    </row>
    <row r="660" spans="1:26" s="419" customFormat="1" x14ac:dyDescent="0.2">
      <c r="A660" s="500"/>
      <c r="I660" s="416"/>
      <c r="J660" s="416"/>
      <c r="K660" s="416"/>
      <c r="L660" s="416"/>
      <c r="M660" s="416"/>
      <c r="N660" s="416"/>
      <c r="O660" s="416"/>
      <c r="P660" s="416"/>
      <c r="Q660" s="416"/>
      <c r="R660" s="416"/>
      <c r="S660" s="416"/>
      <c r="T660" s="416"/>
      <c r="U660" s="416"/>
      <c r="V660" s="416"/>
      <c r="W660" s="416"/>
      <c r="X660" s="416"/>
      <c r="Y660" s="416"/>
      <c r="Z660" s="416"/>
    </row>
    <row r="661" spans="1:26" s="419" customFormat="1" x14ac:dyDescent="0.2">
      <c r="A661" s="500"/>
      <c r="I661" s="416"/>
      <c r="J661" s="416"/>
      <c r="K661" s="416"/>
      <c r="L661" s="416"/>
      <c r="M661" s="416"/>
      <c r="N661" s="416"/>
      <c r="O661" s="416"/>
      <c r="P661" s="416"/>
      <c r="Q661" s="416"/>
      <c r="R661" s="416"/>
      <c r="S661" s="416"/>
      <c r="T661" s="416"/>
      <c r="U661" s="416"/>
      <c r="V661" s="416"/>
      <c r="W661" s="416"/>
      <c r="X661" s="416"/>
      <c r="Y661" s="416"/>
      <c r="Z661" s="416"/>
    </row>
    <row r="662" spans="1:26" s="419" customFormat="1" x14ac:dyDescent="0.2">
      <c r="A662" s="500"/>
      <c r="I662" s="416"/>
      <c r="J662" s="416"/>
      <c r="K662" s="416"/>
      <c r="L662" s="416"/>
      <c r="M662" s="416"/>
      <c r="N662" s="416"/>
      <c r="O662" s="416"/>
      <c r="P662" s="416"/>
      <c r="Q662" s="416"/>
      <c r="R662" s="416"/>
      <c r="S662" s="416"/>
      <c r="T662" s="416"/>
      <c r="U662" s="416"/>
      <c r="V662" s="416"/>
      <c r="W662" s="416"/>
      <c r="X662" s="416"/>
      <c r="Y662" s="416"/>
      <c r="Z662" s="416"/>
    </row>
    <row r="663" spans="1:26" s="419" customFormat="1" x14ac:dyDescent="0.2">
      <c r="A663" s="500"/>
      <c r="I663" s="416"/>
      <c r="J663" s="416"/>
      <c r="K663" s="416"/>
      <c r="L663" s="416"/>
      <c r="M663" s="416"/>
      <c r="N663" s="416"/>
      <c r="O663" s="416"/>
      <c r="P663" s="416"/>
      <c r="Q663" s="416"/>
      <c r="R663" s="416"/>
      <c r="S663" s="416"/>
      <c r="T663" s="416"/>
      <c r="U663" s="416"/>
      <c r="V663" s="416"/>
      <c r="W663" s="416"/>
      <c r="X663" s="416"/>
      <c r="Y663" s="416"/>
      <c r="Z663" s="416"/>
    </row>
    <row r="664" spans="1:26" s="419" customFormat="1" x14ac:dyDescent="0.2">
      <c r="A664" s="500"/>
      <c r="I664" s="416"/>
      <c r="J664" s="416"/>
      <c r="K664" s="416"/>
      <c r="L664" s="416"/>
      <c r="M664" s="416"/>
      <c r="N664" s="416"/>
      <c r="O664" s="416"/>
      <c r="P664" s="416"/>
      <c r="Q664" s="416"/>
      <c r="R664" s="416"/>
      <c r="S664" s="416"/>
      <c r="T664" s="416"/>
      <c r="U664" s="416"/>
      <c r="V664" s="416"/>
      <c r="W664" s="416"/>
      <c r="X664" s="416"/>
      <c r="Y664" s="416"/>
      <c r="Z664" s="416"/>
    </row>
    <row r="665" spans="1:26" s="419" customFormat="1" x14ac:dyDescent="0.2">
      <c r="A665" s="500"/>
      <c r="I665" s="416"/>
      <c r="J665" s="416"/>
      <c r="K665" s="416"/>
      <c r="L665" s="416"/>
      <c r="M665" s="416"/>
      <c r="N665" s="416"/>
      <c r="O665" s="416"/>
      <c r="P665" s="416"/>
      <c r="Q665" s="416"/>
      <c r="R665" s="416"/>
      <c r="S665" s="416"/>
      <c r="T665" s="416"/>
      <c r="U665" s="416"/>
      <c r="V665" s="416"/>
      <c r="W665" s="416"/>
      <c r="X665" s="416"/>
      <c r="Y665" s="416"/>
      <c r="Z665" s="416"/>
    </row>
    <row r="666" spans="1:26" s="419" customFormat="1" x14ac:dyDescent="0.2">
      <c r="A666" s="500"/>
      <c r="I666" s="416"/>
      <c r="J666" s="416"/>
      <c r="K666" s="416"/>
      <c r="L666" s="416"/>
      <c r="M666" s="416"/>
      <c r="N666" s="416"/>
      <c r="O666" s="416"/>
      <c r="P666" s="416"/>
      <c r="Q666" s="416"/>
      <c r="R666" s="416"/>
      <c r="S666" s="416"/>
      <c r="T666" s="416"/>
      <c r="U666" s="416"/>
      <c r="V666" s="416"/>
      <c r="W666" s="416"/>
      <c r="X666" s="416"/>
      <c r="Y666" s="416"/>
      <c r="Z666" s="416"/>
    </row>
    <row r="667" spans="1:26" s="419" customFormat="1" x14ac:dyDescent="0.2">
      <c r="A667" s="500"/>
      <c r="I667" s="416"/>
      <c r="J667" s="416"/>
      <c r="K667" s="416"/>
      <c r="L667" s="416"/>
      <c r="M667" s="416"/>
      <c r="N667" s="416"/>
      <c r="O667" s="416"/>
      <c r="P667" s="416"/>
      <c r="Q667" s="416"/>
      <c r="R667" s="416"/>
      <c r="S667" s="416"/>
      <c r="T667" s="416"/>
      <c r="U667" s="416"/>
      <c r="V667" s="416"/>
      <c r="W667" s="416"/>
      <c r="X667" s="416"/>
      <c r="Y667" s="416"/>
      <c r="Z667" s="416"/>
    </row>
    <row r="668" spans="1:26" s="419" customFormat="1" x14ac:dyDescent="0.2">
      <c r="A668" s="500"/>
      <c r="I668" s="416"/>
      <c r="J668" s="416"/>
      <c r="K668" s="416"/>
      <c r="L668" s="416"/>
      <c r="M668" s="416"/>
      <c r="N668" s="416"/>
      <c r="O668" s="416"/>
      <c r="P668" s="416"/>
      <c r="Q668" s="416"/>
      <c r="R668" s="416"/>
      <c r="S668" s="416"/>
      <c r="T668" s="416"/>
      <c r="U668" s="416"/>
      <c r="V668" s="416"/>
      <c r="W668" s="416"/>
      <c r="X668" s="416"/>
      <c r="Y668" s="416"/>
      <c r="Z668" s="416"/>
    </row>
    <row r="669" spans="1:26" s="419" customFormat="1" x14ac:dyDescent="0.2">
      <c r="A669" s="500"/>
      <c r="I669" s="416"/>
      <c r="J669" s="416"/>
      <c r="K669" s="416"/>
      <c r="L669" s="416"/>
      <c r="M669" s="416"/>
      <c r="N669" s="416"/>
      <c r="O669" s="416"/>
      <c r="P669" s="416"/>
      <c r="Q669" s="416"/>
      <c r="R669" s="416"/>
      <c r="S669" s="416"/>
      <c r="T669" s="416"/>
      <c r="U669" s="416"/>
      <c r="V669" s="416"/>
      <c r="W669" s="416"/>
      <c r="X669" s="416"/>
      <c r="Y669" s="416"/>
      <c r="Z669" s="416"/>
    </row>
    <row r="670" spans="1:26" s="419" customFormat="1" x14ac:dyDescent="0.2">
      <c r="A670" s="500"/>
      <c r="I670" s="416"/>
      <c r="J670" s="416"/>
      <c r="K670" s="416"/>
      <c r="L670" s="416"/>
      <c r="M670" s="416"/>
      <c r="N670" s="416"/>
      <c r="O670" s="416"/>
      <c r="P670" s="416"/>
      <c r="Q670" s="416"/>
      <c r="R670" s="416"/>
      <c r="S670" s="416"/>
      <c r="T670" s="416"/>
      <c r="U670" s="416"/>
      <c r="V670" s="416"/>
      <c r="W670" s="416"/>
      <c r="X670" s="416"/>
      <c r="Y670" s="416"/>
      <c r="Z670" s="416"/>
    </row>
    <row r="671" spans="1:26" s="419" customFormat="1" x14ac:dyDescent="0.2">
      <c r="A671" s="500"/>
      <c r="I671" s="416"/>
      <c r="J671" s="416"/>
      <c r="K671" s="416"/>
      <c r="L671" s="416"/>
      <c r="M671" s="416"/>
      <c r="N671" s="416"/>
      <c r="O671" s="416"/>
      <c r="P671" s="416"/>
      <c r="Q671" s="416"/>
      <c r="R671" s="416"/>
      <c r="S671" s="416"/>
      <c r="T671" s="416"/>
      <c r="U671" s="416"/>
      <c r="V671" s="416"/>
      <c r="W671" s="416"/>
      <c r="X671" s="416"/>
      <c r="Y671" s="416"/>
      <c r="Z671" s="416"/>
    </row>
    <row r="672" spans="1:26" s="419" customFormat="1" x14ac:dyDescent="0.2">
      <c r="A672" s="500"/>
      <c r="I672" s="416"/>
      <c r="J672" s="416"/>
      <c r="K672" s="416"/>
      <c r="L672" s="416"/>
      <c r="M672" s="416"/>
      <c r="N672" s="416"/>
      <c r="O672" s="416"/>
      <c r="P672" s="416"/>
      <c r="Q672" s="416"/>
      <c r="R672" s="416"/>
      <c r="S672" s="416"/>
      <c r="T672" s="416"/>
      <c r="U672" s="416"/>
      <c r="V672" s="416"/>
      <c r="W672" s="416"/>
      <c r="X672" s="416"/>
      <c r="Y672" s="416"/>
      <c r="Z672" s="416"/>
    </row>
    <row r="673" spans="1:26" s="419" customFormat="1" x14ac:dyDescent="0.2">
      <c r="A673" s="500"/>
      <c r="I673" s="416"/>
      <c r="J673" s="416"/>
      <c r="K673" s="416"/>
      <c r="L673" s="416"/>
      <c r="M673" s="416"/>
      <c r="N673" s="416"/>
      <c r="O673" s="416"/>
      <c r="P673" s="416"/>
      <c r="Q673" s="416"/>
      <c r="R673" s="416"/>
      <c r="S673" s="416"/>
      <c r="T673" s="416"/>
      <c r="U673" s="416"/>
      <c r="V673" s="416"/>
      <c r="W673" s="416"/>
      <c r="X673" s="416"/>
      <c r="Y673" s="416"/>
      <c r="Z673" s="416"/>
    </row>
    <row r="674" spans="1:26" s="419" customFormat="1" x14ac:dyDescent="0.2">
      <c r="A674" s="500"/>
      <c r="I674" s="416"/>
      <c r="J674" s="416"/>
      <c r="K674" s="416"/>
      <c r="L674" s="416"/>
      <c r="M674" s="416"/>
      <c r="N674" s="416"/>
      <c r="O674" s="416"/>
      <c r="P674" s="416"/>
      <c r="Q674" s="416"/>
      <c r="R674" s="416"/>
      <c r="S674" s="416"/>
      <c r="T674" s="416"/>
      <c r="U674" s="416"/>
      <c r="V674" s="416"/>
      <c r="W674" s="416"/>
      <c r="X674" s="416"/>
      <c r="Y674" s="416"/>
      <c r="Z674" s="416"/>
    </row>
    <row r="675" spans="1:26" s="419" customFormat="1" x14ac:dyDescent="0.2">
      <c r="A675" s="500"/>
      <c r="I675" s="416"/>
      <c r="J675" s="416"/>
      <c r="K675" s="416"/>
      <c r="L675" s="416"/>
      <c r="M675" s="416"/>
      <c r="N675" s="416"/>
      <c r="O675" s="416"/>
      <c r="P675" s="416"/>
      <c r="Q675" s="416"/>
      <c r="R675" s="416"/>
      <c r="S675" s="416"/>
      <c r="T675" s="416"/>
      <c r="U675" s="416"/>
      <c r="V675" s="416"/>
      <c r="W675" s="416"/>
      <c r="X675" s="416"/>
      <c r="Y675" s="416"/>
      <c r="Z675" s="416"/>
    </row>
    <row r="676" spans="1:26" s="419" customFormat="1" x14ac:dyDescent="0.2">
      <c r="A676" s="500"/>
      <c r="I676" s="416"/>
      <c r="J676" s="416"/>
      <c r="K676" s="416"/>
      <c r="L676" s="416"/>
      <c r="M676" s="416"/>
      <c r="N676" s="416"/>
      <c r="O676" s="416"/>
      <c r="P676" s="416"/>
      <c r="Q676" s="416"/>
      <c r="R676" s="416"/>
      <c r="S676" s="416"/>
      <c r="T676" s="416"/>
      <c r="U676" s="416"/>
      <c r="V676" s="416"/>
      <c r="W676" s="416"/>
      <c r="X676" s="416"/>
      <c r="Y676" s="416"/>
      <c r="Z676" s="416"/>
    </row>
    <row r="677" spans="1:26" s="419" customFormat="1" x14ac:dyDescent="0.2">
      <c r="A677" s="500"/>
      <c r="I677" s="416"/>
      <c r="J677" s="416"/>
      <c r="K677" s="416"/>
      <c r="L677" s="416"/>
      <c r="M677" s="416"/>
      <c r="N677" s="416"/>
      <c r="O677" s="416"/>
      <c r="P677" s="416"/>
      <c r="Q677" s="416"/>
      <c r="R677" s="416"/>
      <c r="S677" s="416"/>
      <c r="T677" s="416"/>
      <c r="U677" s="416"/>
      <c r="V677" s="416"/>
      <c r="W677" s="416"/>
      <c r="X677" s="416"/>
      <c r="Y677" s="416"/>
      <c r="Z677" s="416"/>
    </row>
    <row r="678" spans="1:26" s="419" customFormat="1" x14ac:dyDescent="0.2">
      <c r="A678" s="500"/>
      <c r="I678" s="416"/>
      <c r="J678" s="416"/>
      <c r="K678" s="416"/>
      <c r="L678" s="416"/>
      <c r="M678" s="416"/>
      <c r="N678" s="416"/>
      <c r="O678" s="416"/>
      <c r="P678" s="416"/>
      <c r="Q678" s="416"/>
      <c r="R678" s="416"/>
      <c r="S678" s="416"/>
      <c r="T678" s="416"/>
      <c r="U678" s="416"/>
      <c r="V678" s="416"/>
      <c r="W678" s="416"/>
      <c r="X678" s="416"/>
      <c r="Y678" s="416"/>
      <c r="Z678" s="416"/>
    </row>
    <row r="679" spans="1:26" s="419" customFormat="1" x14ac:dyDescent="0.2">
      <c r="A679" s="500"/>
      <c r="I679" s="416"/>
      <c r="J679" s="416"/>
      <c r="K679" s="416"/>
      <c r="L679" s="416"/>
      <c r="M679" s="416"/>
      <c r="N679" s="416"/>
      <c r="O679" s="416"/>
      <c r="P679" s="416"/>
      <c r="Q679" s="416"/>
      <c r="R679" s="416"/>
      <c r="S679" s="416"/>
      <c r="T679" s="416"/>
      <c r="U679" s="416"/>
      <c r="V679" s="416"/>
      <c r="W679" s="416"/>
      <c r="X679" s="416"/>
      <c r="Y679" s="416"/>
      <c r="Z679" s="416"/>
    </row>
    <row r="680" spans="1:26" s="419" customFormat="1" x14ac:dyDescent="0.2">
      <c r="A680" s="500"/>
      <c r="I680" s="416"/>
      <c r="J680" s="416"/>
      <c r="K680" s="416"/>
      <c r="L680" s="416"/>
      <c r="M680" s="416"/>
      <c r="N680" s="416"/>
      <c r="O680" s="416"/>
      <c r="P680" s="416"/>
      <c r="Q680" s="416"/>
      <c r="R680" s="416"/>
      <c r="S680" s="416"/>
      <c r="T680" s="416"/>
      <c r="U680" s="416"/>
      <c r="V680" s="416"/>
      <c r="W680" s="416"/>
      <c r="X680" s="416"/>
      <c r="Y680" s="416"/>
      <c r="Z680" s="416"/>
    </row>
    <row r="681" spans="1:26" s="419" customFormat="1" x14ac:dyDescent="0.2">
      <c r="A681" s="500"/>
      <c r="I681" s="416"/>
      <c r="J681" s="416"/>
      <c r="K681" s="416"/>
      <c r="L681" s="416"/>
      <c r="M681" s="416"/>
      <c r="N681" s="416"/>
      <c r="O681" s="416"/>
      <c r="P681" s="416"/>
      <c r="Q681" s="416"/>
      <c r="R681" s="416"/>
      <c r="S681" s="416"/>
      <c r="T681" s="416"/>
      <c r="U681" s="416"/>
      <c r="V681" s="416"/>
      <c r="W681" s="416"/>
      <c r="X681" s="416"/>
      <c r="Y681" s="416"/>
      <c r="Z681" s="416"/>
    </row>
    <row r="682" spans="1:26" s="419" customFormat="1" x14ac:dyDescent="0.2">
      <c r="A682" s="500"/>
      <c r="I682" s="416"/>
      <c r="J682" s="416"/>
      <c r="K682" s="416"/>
      <c r="L682" s="416"/>
      <c r="M682" s="416"/>
      <c r="N682" s="416"/>
      <c r="O682" s="416"/>
      <c r="P682" s="416"/>
      <c r="Q682" s="416"/>
      <c r="R682" s="416"/>
      <c r="S682" s="416"/>
      <c r="T682" s="416"/>
      <c r="U682" s="416"/>
      <c r="V682" s="416"/>
      <c r="W682" s="416"/>
      <c r="X682" s="416"/>
      <c r="Y682" s="416"/>
      <c r="Z682" s="416"/>
    </row>
    <row r="683" spans="1:26" s="419" customFormat="1" x14ac:dyDescent="0.2">
      <c r="A683" s="500"/>
      <c r="I683" s="416"/>
      <c r="J683" s="416"/>
      <c r="K683" s="416"/>
      <c r="L683" s="416"/>
      <c r="M683" s="416"/>
      <c r="N683" s="416"/>
      <c r="O683" s="416"/>
      <c r="P683" s="416"/>
      <c r="Q683" s="416"/>
      <c r="R683" s="416"/>
      <c r="S683" s="416"/>
      <c r="T683" s="416"/>
      <c r="U683" s="416"/>
      <c r="V683" s="416"/>
      <c r="W683" s="416"/>
      <c r="X683" s="416"/>
      <c r="Y683" s="416"/>
      <c r="Z683" s="416"/>
    </row>
    <row r="684" spans="1:26" s="419" customFormat="1" x14ac:dyDescent="0.2">
      <c r="A684" s="500"/>
      <c r="I684" s="416"/>
      <c r="J684" s="416"/>
      <c r="K684" s="416"/>
      <c r="L684" s="416"/>
      <c r="M684" s="416"/>
      <c r="N684" s="416"/>
      <c r="O684" s="416"/>
      <c r="P684" s="416"/>
      <c r="Q684" s="416"/>
      <c r="R684" s="416"/>
      <c r="S684" s="416"/>
      <c r="T684" s="416"/>
      <c r="U684" s="416"/>
      <c r="V684" s="416"/>
      <c r="W684" s="416"/>
      <c r="X684" s="416"/>
      <c r="Y684" s="416"/>
      <c r="Z684" s="416"/>
    </row>
    <row r="685" spans="1:26" s="419" customFormat="1" x14ac:dyDescent="0.2">
      <c r="A685" s="500"/>
      <c r="I685" s="416"/>
      <c r="J685" s="416"/>
      <c r="K685" s="416"/>
      <c r="L685" s="416"/>
      <c r="M685" s="416"/>
      <c r="N685" s="416"/>
      <c r="O685" s="416"/>
      <c r="P685" s="416"/>
      <c r="Q685" s="416"/>
      <c r="R685" s="416"/>
      <c r="S685" s="416"/>
      <c r="T685" s="416"/>
      <c r="U685" s="416"/>
      <c r="V685" s="416"/>
      <c r="W685" s="416"/>
      <c r="X685" s="416"/>
      <c r="Y685" s="416"/>
      <c r="Z685" s="416"/>
    </row>
    <row r="686" spans="1:26" s="419" customFormat="1" x14ac:dyDescent="0.2">
      <c r="A686" s="500"/>
      <c r="I686" s="416"/>
      <c r="J686" s="416"/>
      <c r="K686" s="416"/>
      <c r="L686" s="416"/>
      <c r="M686" s="416"/>
      <c r="N686" s="416"/>
      <c r="O686" s="416"/>
      <c r="P686" s="416"/>
      <c r="Q686" s="416"/>
      <c r="R686" s="416"/>
      <c r="S686" s="416"/>
      <c r="T686" s="416"/>
      <c r="U686" s="416"/>
      <c r="V686" s="416"/>
      <c r="W686" s="416"/>
      <c r="X686" s="416"/>
      <c r="Y686" s="416"/>
      <c r="Z686" s="416"/>
    </row>
    <row r="687" spans="1:26" s="419" customFormat="1" x14ac:dyDescent="0.2">
      <c r="A687" s="500"/>
      <c r="I687" s="416"/>
      <c r="J687" s="416"/>
      <c r="K687" s="416"/>
      <c r="L687" s="416"/>
      <c r="M687" s="416"/>
      <c r="N687" s="416"/>
      <c r="O687" s="416"/>
      <c r="P687" s="416"/>
      <c r="Q687" s="416"/>
      <c r="R687" s="416"/>
      <c r="S687" s="416"/>
      <c r="T687" s="416"/>
      <c r="U687" s="416"/>
      <c r="V687" s="416"/>
      <c r="W687" s="416"/>
      <c r="X687" s="416"/>
      <c r="Y687" s="416"/>
      <c r="Z687" s="416"/>
    </row>
    <row r="688" spans="1:26" s="419" customFormat="1" x14ac:dyDescent="0.2">
      <c r="A688" s="500"/>
      <c r="I688" s="416"/>
      <c r="J688" s="416"/>
      <c r="K688" s="416"/>
      <c r="L688" s="416"/>
      <c r="M688" s="416"/>
      <c r="N688" s="416"/>
      <c r="O688" s="416"/>
      <c r="P688" s="416"/>
      <c r="Q688" s="416"/>
      <c r="R688" s="416"/>
      <c r="S688" s="416"/>
      <c r="T688" s="416"/>
      <c r="U688" s="416"/>
      <c r="V688" s="416"/>
      <c r="W688" s="416"/>
      <c r="X688" s="416"/>
      <c r="Y688" s="416"/>
      <c r="Z688" s="416"/>
    </row>
    <row r="689" spans="1:26" s="419" customFormat="1" x14ac:dyDescent="0.2">
      <c r="A689" s="500"/>
      <c r="I689" s="416"/>
      <c r="J689" s="416"/>
      <c r="K689" s="416"/>
      <c r="L689" s="416"/>
      <c r="M689" s="416"/>
      <c r="N689" s="416"/>
      <c r="O689" s="416"/>
      <c r="P689" s="416"/>
      <c r="Q689" s="416"/>
      <c r="R689" s="416"/>
      <c r="S689" s="416"/>
      <c r="T689" s="416"/>
      <c r="U689" s="416"/>
      <c r="V689" s="416"/>
      <c r="W689" s="416"/>
      <c r="X689" s="416"/>
      <c r="Y689" s="416"/>
      <c r="Z689" s="416"/>
    </row>
    <row r="690" spans="1:26" s="419" customFormat="1" x14ac:dyDescent="0.2">
      <c r="A690" s="500"/>
      <c r="I690" s="416"/>
      <c r="J690" s="416"/>
      <c r="K690" s="416"/>
      <c r="L690" s="416"/>
      <c r="M690" s="416"/>
      <c r="N690" s="416"/>
      <c r="O690" s="416"/>
      <c r="P690" s="416"/>
      <c r="Q690" s="416"/>
      <c r="R690" s="416"/>
      <c r="S690" s="416"/>
      <c r="T690" s="416"/>
      <c r="U690" s="416"/>
      <c r="V690" s="416"/>
      <c r="W690" s="416"/>
      <c r="X690" s="416"/>
      <c r="Y690" s="416"/>
      <c r="Z690" s="416"/>
    </row>
    <row r="691" spans="1:26" s="419" customFormat="1" x14ac:dyDescent="0.2">
      <c r="A691" s="500"/>
      <c r="I691" s="416"/>
      <c r="J691" s="416"/>
      <c r="K691" s="416"/>
      <c r="L691" s="416"/>
      <c r="M691" s="416"/>
      <c r="N691" s="416"/>
      <c r="O691" s="416"/>
      <c r="P691" s="416"/>
      <c r="Q691" s="416"/>
      <c r="R691" s="416"/>
      <c r="S691" s="416"/>
      <c r="T691" s="416"/>
      <c r="U691" s="416"/>
      <c r="V691" s="416"/>
      <c r="W691" s="416"/>
      <c r="X691" s="416"/>
      <c r="Y691" s="416"/>
      <c r="Z691" s="416"/>
    </row>
    <row r="692" spans="1:26" s="419" customFormat="1" x14ac:dyDescent="0.2">
      <c r="A692" s="500"/>
      <c r="I692" s="416"/>
      <c r="J692" s="416"/>
      <c r="K692" s="416"/>
      <c r="L692" s="416"/>
      <c r="M692" s="416"/>
      <c r="N692" s="416"/>
      <c r="O692" s="416"/>
      <c r="P692" s="416"/>
      <c r="Q692" s="416"/>
      <c r="R692" s="416"/>
      <c r="S692" s="416"/>
      <c r="T692" s="416"/>
      <c r="U692" s="416"/>
      <c r="V692" s="416"/>
      <c r="W692" s="416"/>
      <c r="X692" s="416"/>
      <c r="Y692" s="416"/>
      <c r="Z692" s="416"/>
    </row>
    <row r="693" spans="1:26" s="419" customFormat="1" x14ac:dyDescent="0.2">
      <c r="A693" s="500"/>
      <c r="I693" s="416"/>
      <c r="J693" s="416"/>
      <c r="K693" s="416"/>
      <c r="L693" s="416"/>
      <c r="M693" s="416"/>
      <c r="N693" s="416"/>
      <c r="O693" s="416"/>
      <c r="P693" s="416"/>
      <c r="Q693" s="416"/>
      <c r="R693" s="416"/>
      <c r="S693" s="416"/>
      <c r="T693" s="416"/>
      <c r="U693" s="416"/>
      <c r="V693" s="416"/>
      <c r="W693" s="416"/>
      <c r="X693" s="416"/>
      <c r="Y693" s="416"/>
      <c r="Z693" s="416"/>
    </row>
    <row r="694" spans="1:26" s="419" customFormat="1" x14ac:dyDescent="0.2">
      <c r="A694" s="500"/>
      <c r="I694" s="416"/>
      <c r="J694" s="416"/>
      <c r="K694" s="416"/>
      <c r="L694" s="416"/>
      <c r="M694" s="416"/>
      <c r="N694" s="416"/>
      <c r="O694" s="416"/>
      <c r="P694" s="416"/>
      <c r="Q694" s="416"/>
      <c r="R694" s="416"/>
      <c r="S694" s="416"/>
      <c r="T694" s="416"/>
      <c r="U694" s="416"/>
      <c r="V694" s="416"/>
      <c r="W694" s="416"/>
      <c r="X694" s="416"/>
      <c r="Y694" s="416"/>
      <c r="Z694" s="416"/>
    </row>
    <row r="695" spans="1:26" s="419" customFormat="1" x14ac:dyDescent="0.2">
      <c r="A695" s="500"/>
      <c r="I695" s="416"/>
      <c r="J695" s="416"/>
      <c r="K695" s="416"/>
      <c r="L695" s="416"/>
      <c r="M695" s="416"/>
      <c r="N695" s="416"/>
      <c r="O695" s="416"/>
      <c r="P695" s="416"/>
      <c r="Q695" s="416"/>
      <c r="R695" s="416"/>
      <c r="S695" s="416"/>
      <c r="T695" s="416"/>
      <c r="U695" s="416"/>
      <c r="V695" s="416"/>
      <c r="W695" s="416"/>
      <c r="X695" s="416"/>
      <c r="Y695" s="416"/>
      <c r="Z695" s="416"/>
    </row>
    <row r="696" spans="1:26" s="419" customFormat="1" x14ac:dyDescent="0.2">
      <c r="A696" s="500"/>
      <c r="I696" s="416"/>
      <c r="J696" s="416"/>
      <c r="K696" s="416"/>
      <c r="L696" s="416"/>
      <c r="M696" s="416"/>
      <c r="N696" s="416"/>
      <c r="O696" s="416"/>
      <c r="P696" s="416"/>
      <c r="Q696" s="416"/>
      <c r="R696" s="416"/>
      <c r="S696" s="416"/>
      <c r="T696" s="416"/>
      <c r="U696" s="416"/>
      <c r="V696" s="416"/>
      <c r="W696" s="416"/>
      <c r="X696" s="416"/>
      <c r="Y696" s="416"/>
      <c r="Z696" s="416"/>
    </row>
    <row r="697" spans="1:26" s="419" customFormat="1" x14ac:dyDescent="0.2">
      <c r="A697" s="500"/>
      <c r="I697" s="416"/>
      <c r="J697" s="416"/>
      <c r="K697" s="416"/>
      <c r="L697" s="416"/>
      <c r="M697" s="416"/>
      <c r="N697" s="416"/>
      <c r="O697" s="416"/>
      <c r="P697" s="416"/>
      <c r="Q697" s="416"/>
      <c r="R697" s="416"/>
      <c r="S697" s="416"/>
      <c r="T697" s="416"/>
      <c r="U697" s="416"/>
      <c r="V697" s="416"/>
      <c r="W697" s="416"/>
      <c r="X697" s="416"/>
      <c r="Y697" s="416"/>
      <c r="Z697" s="416"/>
    </row>
    <row r="698" spans="1:26" s="419" customFormat="1" x14ac:dyDescent="0.2">
      <c r="A698" s="500"/>
      <c r="I698" s="416"/>
      <c r="J698" s="416"/>
      <c r="K698" s="416"/>
      <c r="L698" s="416"/>
      <c r="M698" s="416"/>
      <c r="N698" s="416"/>
      <c r="O698" s="416"/>
      <c r="P698" s="416"/>
      <c r="Q698" s="416"/>
      <c r="R698" s="416"/>
      <c r="S698" s="416"/>
      <c r="T698" s="416"/>
      <c r="U698" s="416"/>
      <c r="V698" s="416"/>
      <c r="W698" s="416"/>
      <c r="X698" s="416"/>
      <c r="Y698" s="416"/>
      <c r="Z698" s="416"/>
    </row>
    <row r="699" spans="1:26" s="419" customFormat="1" x14ac:dyDescent="0.2">
      <c r="A699" s="500"/>
      <c r="I699" s="416"/>
      <c r="J699" s="416"/>
      <c r="K699" s="416"/>
      <c r="L699" s="416"/>
      <c r="M699" s="416"/>
      <c r="N699" s="416"/>
      <c r="O699" s="416"/>
      <c r="P699" s="416"/>
      <c r="Q699" s="416"/>
      <c r="R699" s="416"/>
      <c r="S699" s="416"/>
      <c r="T699" s="416"/>
      <c r="U699" s="416"/>
      <c r="V699" s="416"/>
      <c r="W699" s="416"/>
      <c r="X699" s="416"/>
      <c r="Y699" s="416"/>
      <c r="Z699" s="416"/>
    </row>
    <row r="700" spans="1:26" s="419" customFormat="1" x14ac:dyDescent="0.2">
      <c r="A700" s="500"/>
      <c r="I700" s="416"/>
      <c r="J700" s="416"/>
      <c r="K700" s="416"/>
      <c r="L700" s="416"/>
      <c r="M700" s="416"/>
      <c r="N700" s="416"/>
      <c r="O700" s="416"/>
      <c r="P700" s="416"/>
      <c r="Q700" s="416"/>
      <c r="R700" s="416"/>
      <c r="S700" s="416"/>
      <c r="T700" s="416"/>
      <c r="U700" s="416"/>
      <c r="V700" s="416"/>
      <c r="W700" s="416"/>
      <c r="X700" s="416"/>
      <c r="Y700" s="416"/>
      <c r="Z700" s="416"/>
    </row>
    <row r="701" spans="1:26" s="419" customFormat="1" x14ac:dyDescent="0.2">
      <c r="A701" s="500"/>
      <c r="I701" s="416"/>
      <c r="J701" s="416"/>
      <c r="K701" s="416"/>
      <c r="L701" s="416"/>
      <c r="M701" s="416"/>
      <c r="N701" s="416"/>
      <c r="O701" s="416"/>
      <c r="P701" s="416"/>
      <c r="Q701" s="416"/>
      <c r="R701" s="416"/>
      <c r="S701" s="416"/>
      <c r="T701" s="416"/>
      <c r="U701" s="416"/>
      <c r="V701" s="416"/>
      <c r="W701" s="416"/>
      <c r="X701" s="416"/>
      <c r="Y701" s="416"/>
      <c r="Z701" s="416"/>
    </row>
    <row r="702" spans="1:26" s="419" customFormat="1" x14ac:dyDescent="0.2">
      <c r="A702" s="500"/>
      <c r="I702" s="416"/>
      <c r="J702" s="416"/>
      <c r="K702" s="416"/>
      <c r="L702" s="416"/>
      <c r="M702" s="416"/>
      <c r="N702" s="416"/>
      <c r="O702" s="416"/>
      <c r="P702" s="416"/>
      <c r="Q702" s="416"/>
      <c r="R702" s="416"/>
      <c r="S702" s="416"/>
      <c r="T702" s="416"/>
      <c r="U702" s="416"/>
      <c r="V702" s="416"/>
      <c r="W702" s="416"/>
      <c r="X702" s="416"/>
      <c r="Y702" s="416"/>
      <c r="Z702" s="416"/>
    </row>
    <row r="703" spans="1:26" s="419" customFormat="1" x14ac:dyDescent="0.2">
      <c r="A703" s="500"/>
      <c r="I703" s="416"/>
      <c r="J703" s="416"/>
      <c r="K703" s="416"/>
      <c r="L703" s="416"/>
      <c r="M703" s="416"/>
      <c r="N703" s="416"/>
      <c r="O703" s="416"/>
      <c r="P703" s="416"/>
      <c r="Q703" s="416"/>
      <c r="R703" s="416"/>
      <c r="S703" s="416"/>
      <c r="T703" s="416"/>
      <c r="U703" s="416"/>
      <c r="V703" s="416"/>
      <c r="W703" s="416"/>
      <c r="X703" s="416"/>
      <c r="Y703" s="416"/>
      <c r="Z703" s="416"/>
    </row>
    <row r="704" spans="1:26" s="419" customFormat="1" x14ac:dyDescent="0.2">
      <c r="A704" s="500"/>
      <c r="I704" s="416"/>
      <c r="J704" s="416"/>
      <c r="K704" s="416"/>
      <c r="L704" s="416"/>
      <c r="M704" s="416"/>
      <c r="N704" s="416"/>
      <c r="O704" s="416"/>
      <c r="P704" s="416"/>
      <c r="Q704" s="416"/>
      <c r="R704" s="416"/>
      <c r="S704" s="416"/>
      <c r="T704" s="416"/>
      <c r="U704" s="416"/>
      <c r="V704" s="416"/>
      <c r="W704" s="416"/>
      <c r="X704" s="416"/>
      <c r="Y704" s="416"/>
      <c r="Z704" s="416"/>
    </row>
    <row r="705" spans="1:26" s="419" customFormat="1" x14ac:dyDescent="0.2">
      <c r="A705" s="500"/>
      <c r="I705" s="416"/>
      <c r="J705" s="416"/>
      <c r="K705" s="416"/>
      <c r="L705" s="416"/>
      <c r="M705" s="416"/>
      <c r="N705" s="416"/>
      <c r="O705" s="416"/>
      <c r="P705" s="416"/>
      <c r="Q705" s="416"/>
      <c r="R705" s="416"/>
      <c r="S705" s="416"/>
      <c r="T705" s="416"/>
      <c r="U705" s="416"/>
      <c r="V705" s="416"/>
      <c r="W705" s="416"/>
      <c r="X705" s="416"/>
      <c r="Y705" s="416"/>
      <c r="Z705" s="416"/>
    </row>
    <row r="706" spans="1:26" s="419" customFormat="1" x14ac:dyDescent="0.2">
      <c r="A706" s="500"/>
      <c r="I706" s="416"/>
      <c r="J706" s="416"/>
      <c r="K706" s="416"/>
      <c r="L706" s="416"/>
      <c r="M706" s="416"/>
      <c r="N706" s="416"/>
      <c r="O706" s="416"/>
      <c r="P706" s="416"/>
      <c r="Q706" s="416"/>
      <c r="R706" s="416"/>
      <c r="S706" s="416"/>
      <c r="T706" s="416"/>
      <c r="U706" s="416"/>
      <c r="V706" s="416"/>
      <c r="W706" s="416"/>
      <c r="X706" s="416"/>
      <c r="Y706" s="416"/>
      <c r="Z706" s="416"/>
    </row>
    <row r="707" spans="1:26" s="419" customFormat="1" x14ac:dyDescent="0.2">
      <c r="A707" s="500"/>
      <c r="I707" s="416"/>
      <c r="J707" s="416"/>
      <c r="K707" s="416"/>
      <c r="L707" s="416"/>
      <c r="M707" s="416"/>
      <c r="N707" s="416"/>
      <c r="O707" s="416"/>
      <c r="P707" s="416"/>
      <c r="Q707" s="416"/>
      <c r="R707" s="416"/>
      <c r="S707" s="416"/>
      <c r="T707" s="416"/>
      <c r="U707" s="416"/>
      <c r="V707" s="416"/>
      <c r="W707" s="416"/>
      <c r="X707" s="416"/>
      <c r="Y707" s="416"/>
      <c r="Z707" s="416"/>
    </row>
    <row r="708" spans="1:26" s="419" customFormat="1" x14ac:dyDescent="0.2">
      <c r="A708" s="500"/>
      <c r="I708" s="416"/>
      <c r="J708" s="416"/>
      <c r="K708" s="416"/>
      <c r="L708" s="416"/>
      <c r="M708" s="416"/>
      <c r="N708" s="416"/>
      <c r="O708" s="416"/>
      <c r="P708" s="416"/>
      <c r="Q708" s="416"/>
      <c r="R708" s="416"/>
      <c r="S708" s="416"/>
      <c r="T708" s="416"/>
      <c r="U708" s="416"/>
      <c r="V708" s="416"/>
      <c r="W708" s="416"/>
      <c r="X708" s="416"/>
      <c r="Y708" s="416"/>
      <c r="Z708" s="416"/>
    </row>
    <row r="709" spans="1:26" s="419" customFormat="1" x14ac:dyDescent="0.2">
      <c r="A709" s="500"/>
      <c r="I709" s="416"/>
      <c r="J709" s="416"/>
      <c r="K709" s="416"/>
      <c r="L709" s="416"/>
      <c r="M709" s="416"/>
      <c r="N709" s="416"/>
      <c r="O709" s="416"/>
      <c r="P709" s="416"/>
      <c r="Q709" s="416"/>
      <c r="R709" s="416"/>
      <c r="S709" s="416"/>
      <c r="T709" s="416"/>
      <c r="U709" s="416"/>
      <c r="V709" s="416"/>
      <c r="W709" s="416"/>
      <c r="X709" s="416"/>
      <c r="Y709" s="416"/>
      <c r="Z709" s="416"/>
    </row>
    <row r="710" spans="1:26" s="419" customFormat="1" x14ac:dyDescent="0.2">
      <c r="A710" s="500"/>
      <c r="I710" s="416"/>
      <c r="J710" s="416"/>
      <c r="K710" s="416"/>
      <c r="L710" s="416"/>
      <c r="M710" s="416"/>
      <c r="N710" s="416"/>
      <c r="O710" s="416"/>
      <c r="P710" s="416"/>
      <c r="Q710" s="416"/>
      <c r="R710" s="416"/>
      <c r="S710" s="416"/>
      <c r="T710" s="416"/>
      <c r="U710" s="416"/>
      <c r="V710" s="416"/>
      <c r="W710" s="416"/>
      <c r="X710" s="416"/>
      <c r="Y710" s="416"/>
      <c r="Z710" s="416"/>
    </row>
    <row r="711" spans="1:26" s="419" customFormat="1" x14ac:dyDescent="0.2">
      <c r="A711" s="500"/>
      <c r="I711" s="416"/>
      <c r="J711" s="416"/>
      <c r="K711" s="416"/>
      <c r="L711" s="416"/>
      <c r="M711" s="416"/>
      <c r="N711" s="416"/>
      <c r="O711" s="416"/>
      <c r="P711" s="416"/>
      <c r="Q711" s="416"/>
      <c r="R711" s="416"/>
      <c r="S711" s="416"/>
      <c r="T711" s="416"/>
      <c r="U711" s="416"/>
      <c r="V711" s="416"/>
      <c r="W711" s="416"/>
      <c r="X711" s="416"/>
      <c r="Y711" s="416"/>
      <c r="Z711" s="416"/>
    </row>
    <row r="712" spans="1:26" s="419" customFormat="1" x14ac:dyDescent="0.2">
      <c r="A712" s="500"/>
      <c r="I712" s="416"/>
      <c r="J712" s="416"/>
      <c r="K712" s="416"/>
      <c r="L712" s="416"/>
      <c r="M712" s="416"/>
      <c r="N712" s="416"/>
      <c r="O712" s="416"/>
      <c r="P712" s="416"/>
      <c r="Q712" s="416"/>
      <c r="R712" s="416"/>
      <c r="S712" s="416"/>
      <c r="T712" s="416"/>
      <c r="U712" s="416"/>
      <c r="V712" s="416"/>
      <c r="W712" s="416"/>
      <c r="X712" s="416"/>
      <c r="Y712" s="416"/>
      <c r="Z712" s="416"/>
    </row>
    <row r="713" spans="1:26" s="419" customFormat="1" x14ac:dyDescent="0.2">
      <c r="A713" s="500"/>
      <c r="I713" s="416"/>
      <c r="J713" s="416"/>
      <c r="K713" s="416"/>
      <c r="L713" s="416"/>
      <c r="M713" s="416"/>
      <c r="N713" s="416"/>
      <c r="O713" s="416"/>
      <c r="P713" s="416"/>
      <c r="Q713" s="416"/>
      <c r="R713" s="416"/>
      <c r="S713" s="416"/>
      <c r="T713" s="416"/>
      <c r="U713" s="416"/>
      <c r="V713" s="416"/>
      <c r="W713" s="416"/>
      <c r="X713" s="416"/>
      <c r="Y713" s="416"/>
      <c r="Z713" s="416"/>
    </row>
    <row r="714" spans="1:26" s="419" customFormat="1" x14ac:dyDescent="0.2">
      <c r="A714" s="500"/>
      <c r="I714" s="416"/>
      <c r="J714" s="416"/>
      <c r="K714" s="416"/>
      <c r="L714" s="416"/>
      <c r="M714" s="416"/>
      <c r="N714" s="416"/>
      <c r="O714" s="416"/>
      <c r="P714" s="416"/>
      <c r="Q714" s="416"/>
      <c r="R714" s="416"/>
      <c r="S714" s="416"/>
      <c r="T714" s="416"/>
      <c r="U714" s="416"/>
      <c r="V714" s="416"/>
      <c r="W714" s="416"/>
      <c r="X714" s="416"/>
      <c r="Y714" s="416"/>
      <c r="Z714" s="416"/>
    </row>
    <row r="715" spans="1:26" s="419" customFormat="1" x14ac:dyDescent="0.2">
      <c r="A715" s="500"/>
      <c r="I715" s="416"/>
      <c r="J715" s="416"/>
      <c r="K715" s="416"/>
      <c r="L715" s="416"/>
      <c r="M715" s="416"/>
      <c r="N715" s="416"/>
      <c r="O715" s="416"/>
      <c r="P715" s="416"/>
      <c r="Q715" s="416"/>
      <c r="R715" s="416"/>
      <c r="S715" s="416"/>
      <c r="T715" s="416"/>
      <c r="U715" s="416"/>
      <c r="V715" s="416"/>
      <c r="W715" s="416"/>
      <c r="X715" s="416"/>
      <c r="Y715" s="416"/>
      <c r="Z715" s="416"/>
    </row>
    <row r="716" spans="1:26" s="419" customFormat="1" x14ac:dyDescent="0.2">
      <c r="A716" s="500"/>
      <c r="I716" s="416"/>
      <c r="J716" s="416"/>
      <c r="K716" s="416"/>
      <c r="L716" s="416"/>
      <c r="M716" s="416"/>
      <c r="N716" s="416"/>
      <c r="O716" s="416"/>
      <c r="P716" s="416"/>
      <c r="Q716" s="416"/>
      <c r="R716" s="416"/>
      <c r="S716" s="416"/>
      <c r="T716" s="416"/>
      <c r="U716" s="416"/>
      <c r="V716" s="416"/>
      <c r="W716" s="416"/>
      <c r="X716" s="416"/>
      <c r="Y716" s="416"/>
      <c r="Z716" s="416"/>
    </row>
    <row r="717" spans="1:26" s="419" customFormat="1" x14ac:dyDescent="0.2">
      <c r="A717" s="500"/>
      <c r="I717" s="416"/>
      <c r="J717" s="416"/>
      <c r="K717" s="416"/>
      <c r="L717" s="416"/>
      <c r="M717" s="416"/>
      <c r="N717" s="416"/>
      <c r="O717" s="416"/>
      <c r="P717" s="416"/>
      <c r="Q717" s="416"/>
      <c r="R717" s="416"/>
      <c r="S717" s="416"/>
      <c r="T717" s="416"/>
      <c r="U717" s="416"/>
      <c r="V717" s="416"/>
      <c r="W717" s="416"/>
      <c r="X717" s="416"/>
      <c r="Y717" s="416"/>
      <c r="Z717" s="416"/>
    </row>
    <row r="718" spans="1:26" s="419" customFormat="1" x14ac:dyDescent="0.2">
      <c r="A718" s="500"/>
      <c r="I718" s="416"/>
      <c r="J718" s="416"/>
      <c r="K718" s="416"/>
      <c r="L718" s="416"/>
      <c r="M718" s="416"/>
      <c r="N718" s="416"/>
      <c r="O718" s="416"/>
      <c r="P718" s="416"/>
      <c r="Q718" s="416"/>
      <c r="R718" s="416"/>
      <c r="S718" s="416"/>
      <c r="T718" s="416"/>
      <c r="U718" s="416"/>
      <c r="V718" s="416"/>
      <c r="W718" s="416"/>
      <c r="X718" s="416"/>
      <c r="Y718" s="416"/>
      <c r="Z718" s="416"/>
    </row>
    <row r="719" spans="1:26" s="419" customFormat="1" x14ac:dyDescent="0.2">
      <c r="A719" s="500"/>
      <c r="I719" s="416"/>
      <c r="J719" s="416"/>
      <c r="K719" s="416"/>
      <c r="L719" s="416"/>
      <c r="M719" s="416"/>
      <c r="N719" s="416"/>
      <c r="O719" s="416"/>
      <c r="P719" s="416"/>
      <c r="Q719" s="416"/>
      <c r="R719" s="416"/>
      <c r="S719" s="416"/>
      <c r="T719" s="416"/>
      <c r="U719" s="416"/>
      <c r="V719" s="416"/>
      <c r="W719" s="416"/>
      <c r="X719" s="416"/>
      <c r="Y719" s="416"/>
      <c r="Z719" s="416"/>
    </row>
    <row r="720" spans="1:26" s="419" customFormat="1" x14ac:dyDescent="0.2">
      <c r="A720" s="500"/>
      <c r="I720" s="416"/>
      <c r="J720" s="416"/>
      <c r="K720" s="416"/>
      <c r="L720" s="416"/>
      <c r="M720" s="416"/>
      <c r="N720" s="416"/>
      <c r="O720" s="416"/>
      <c r="P720" s="416"/>
      <c r="Q720" s="416"/>
      <c r="R720" s="416"/>
      <c r="S720" s="416"/>
      <c r="T720" s="416"/>
      <c r="U720" s="416"/>
      <c r="V720" s="416"/>
      <c r="W720" s="416"/>
      <c r="X720" s="416"/>
      <c r="Y720" s="416"/>
      <c r="Z720" s="416"/>
    </row>
    <row r="721" spans="1:26" s="419" customFormat="1" x14ac:dyDescent="0.2">
      <c r="A721" s="500"/>
      <c r="I721" s="416"/>
      <c r="J721" s="416"/>
      <c r="K721" s="416"/>
      <c r="L721" s="416"/>
      <c r="M721" s="416"/>
      <c r="N721" s="416"/>
      <c r="O721" s="416"/>
      <c r="P721" s="416"/>
      <c r="Q721" s="416"/>
      <c r="R721" s="416"/>
      <c r="S721" s="416"/>
      <c r="T721" s="416"/>
      <c r="U721" s="416"/>
      <c r="V721" s="416"/>
      <c r="W721" s="416"/>
      <c r="X721" s="416"/>
      <c r="Y721" s="416"/>
      <c r="Z721" s="416"/>
    </row>
    <row r="722" spans="1:26" s="419" customFormat="1" x14ac:dyDescent="0.2">
      <c r="A722" s="500"/>
      <c r="I722" s="416"/>
      <c r="J722" s="416"/>
      <c r="K722" s="416"/>
      <c r="L722" s="416"/>
      <c r="M722" s="416"/>
      <c r="N722" s="416"/>
      <c r="O722" s="416"/>
      <c r="P722" s="416"/>
      <c r="Q722" s="416"/>
      <c r="R722" s="416"/>
      <c r="S722" s="416"/>
      <c r="T722" s="416"/>
      <c r="U722" s="416"/>
      <c r="V722" s="416"/>
      <c r="W722" s="416"/>
      <c r="X722" s="416"/>
      <c r="Y722" s="416"/>
      <c r="Z722" s="416"/>
    </row>
    <row r="723" spans="1:26" s="419" customFormat="1" x14ac:dyDescent="0.2">
      <c r="A723" s="500"/>
      <c r="I723" s="416"/>
      <c r="J723" s="416"/>
      <c r="K723" s="416"/>
      <c r="L723" s="416"/>
      <c r="M723" s="416"/>
      <c r="N723" s="416"/>
      <c r="O723" s="416"/>
      <c r="P723" s="416"/>
      <c r="Q723" s="416"/>
      <c r="R723" s="416"/>
      <c r="S723" s="416"/>
      <c r="T723" s="416"/>
      <c r="U723" s="416"/>
      <c r="V723" s="416"/>
      <c r="W723" s="416"/>
      <c r="X723" s="416"/>
      <c r="Y723" s="416"/>
      <c r="Z723" s="416"/>
    </row>
    <row r="724" spans="1:26" s="419" customFormat="1" x14ac:dyDescent="0.2">
      <c r="A724" s="500"/>
      <c r="I724" s="416"/>
      <c r="J724" s="416"/>
      <c r="K724" s="416"/>
      <c r="L724" s="416"/>
      <c r="M724" s="416"/>
      <c r="N724" s="416"/>
      <c r="O724" s="416"/>
      <c r="P724" s="416"/>
      <c r="Q724" s="416"/>
      <c r="R724" s="416"/>
      <c r="S724" s="416"/>
      <c r="T724" s="416"/>
      <c r="U724" s="416"/>
      <c r="V724" s="416"/>
      <c r="W724" s="416"/>
      <c r="X724" s="416"/>
      <c r="Y724" s="416"/>
      <c r="Z724" s="416"/>
    </row>
    <row r="725" spans="1:26" s="419" customFormat="1" x14ac:dyDescent="0.2">
      <c r="A725" s="500"/>
      <c r="I725" s="416"/>
      <c r="J725" s="416"/>
      <c r="K725" s="416"/>
      <c r="L725" s="416"/>
      <c r="M725" s="416"/>
      <c r="N725" s="416"/>
      <c r="O725" s="416"/>
      <c r="P725" s="416"/>
      <c r="Q725" s="416"/>
      <c r="R725" s="416"/>
      <c r="S725" s="416"/>
      <c r="T725" s="416"/>
      <c r="U725" s="416"/>
      <c r="V725" s="416"/>
      <c r="W725" s="416"/>
      <c r="X725" s="416"/>
      <c r="Y725" s="416"/>
      <c r="Z725" s="416"/>
    </row>
    <row r="726" spans="1:26" s="419" customFormat="1" x14ac:dyDescent="0.2">
      <c r="A726" s="500"/>
      <c r="I726" s="416"/>
      <c r="J726" s="416"/>
      <c r="K726" s="416"/>
      <c r="L726" s="416"/>
      <c r="M726" s="416"/>
      <c r="N726" s="416"/>
      <c r="O726" s="416"/>
      <c r="P726" s="416"/>
      <c r="Q726" s="416"/>
      <c r="R726" s="416"/>
      <c r="S726" s="416"/>
      <c r="T726" s="416"/>
      <c r="U726" s="416"/>
      <c r="V726" s="416"/>
      <c r="W726" s="416"/>
      <c r="X726" s="416"/>
      <c r="Y726" s="416"/>
      <c r="Z726" s="416"/>
    </row>
    <row r="727" spans="1:26" s="419" customFormat="1" x14ac:dyDescent="0.2">
      <c r="A727" s="500"/>
      <c r="I727" s="416"/>
      <c r="J727" s="416"/>
      <c r="K727" s="416"/>
      <c r="L727" s="416"/>
      <c r="M727" s="416"/>
      <c r="N727" s="416"/>
      <c r="O727" s="416"/>
      <c r="P727" s="416"/>
      <c r="Q727" s="416"/>
      <c r="R727" s="416"/>
      <c r="S727" s="416"/>
      <c r="T727" s="416"/>
      <c r="U727" s="416"/>
      <c r="V727" s="416"/>
      <c r="W727" s="416"/>
      <c r="X727" s="416"/>
      <c r="Y727" s="416"/>
      <c r="Z727" s="416"/>
    </row>
    <row r="728" spans="1:26" s="419" customFormat="1" x14ac:dyDescent="0.2">
      <c r="A728" s="500"/>
      <c r="I728" s="416"/>
      <c r="J728" s="416"/>
      <c r="K728" s="416"/>
      <c r="L728" s="416"/>
      <c r="M728" s="416"/>
      <c r="N728" s="416"/>
      <c r="O728" s="416"/>
      <c r="P728" s="416"/>
      <c r="Q728" s="416"/>
      <c r="R728" s="416"/>
      <c r="S728" s="416"/>
      <c r="T728" s="416"/>
      <c r="U728" s="416"/>
      <c r="V728" s="416"/>
      <c r="W728" s="416"/>
      <c r="X728" s="416"/>
      <c r="Y728" s="416"/>
      <c r="Z728" s="416"/>
    </row>
    <row r="729" spans="1:26" s="419" customFormat="1" x14ac:dyDescent="0.2">
      <c r="A729" s="500"/>
      <c r="I729" s="416"/>
      <c r="J729" s="416"/>
      <c r="K729" s="416"/>
      <c r="L729" s="416"/>
      <c r="M729" s="416"/>
      <c r="N729" s="416"/>
      <c r="O729" s="416"/>
      <c r="P729" s="416"/>
      <c r="Q729" s="416"/>
      <c r="R729" s="416"/>
      <c r="S729" s="416"/>
      <c r="T729" s="416"/>
      <c r="U729" s="416"/>
      <c r="V729" s="416"/>
      <c r="W729" s="416"/>
      <c r="X729" s="416"/>
      <c r="Y729" s="416"/>
      <c r="Z729" s="416"/>
    </row>
    <row r="730" spans="1:26" s="419" customFormat="1" x14ac:dyDescent="0.2">
      <c r="A730" s="500"/>
      <c r="I730" s="416"/>
      <c r="J730" s="416"/>
      <c r="K730" s="416"/>
      <c r="L730" s="416"/>
      <c r="M730" s="416"/>
      <c r="N730" s="416"/>
      <c r="O730" s="416"/>
      <c r="P730" s="416"/>
      <c r="Q730" s="416"/>
      <c r="R730" s="416"/>
      <c r="S730" s="416"/>
      <c r="T730" s="416"/>
      <c r="U730" s="416"/>
      <c r="V730" s="416"/>
      <c r="W730" s="416"/>
      <c r="X730" s="416"/>
      <c r="Y730" s="416"/>
      <c r="Z730" s="416"/>
    </row>
    <row r="731" spans="1:26" s="419" customFormat="1" x14ac:dyDescent="0.2">
      <c r="A731" s="500"/>
      <c r="I731" s="416"/>
      <c r="J731" s="416"/>
      <c r="K731" s="416"/>
      <c r="L731" s="416"/>
      <c r="M731" s="416"/>
      <c r="N731" s="416"/>
      <c r="O731" s="416"/>
      <c r="P731" s="416"/>
      <c r="Q731" s="416"/>
      <c r="R731" s="416"/>
      <c r="S731" s="416"/>
      <c r="T731" s="416"/>
      <c r="U731" s="416"/>
      <c r="V731" s="416"/>
      <c r="W731" s="416"/>
      <c r="X731" s="416"/>
      <c r="Y731" s="416"/>
      <c r="Z731" s="416"/>
    </row>
    <row r="732" spans="1:26" s="419" customFormat="1" x14ac:dyDescent="0.2">
      <c r="A732" s="500"/>
      <c r="I732" s="416"/>
      <c r="J732" s="416"/>
      <c r="K732" s="416"/>
      <c r="L732" s="416"/>
      <c r="M732" s="416"/>
      <c r="N732" s="416"/>
      <c r="O732" s="416"/>
      <c r="P732" s="416"/>
      <c r="Q732" s="416"/>
      <c r="R732" s="416"/>
      <c r="S732" s="416"/>
      <c r="T732" s="416"/>
      <c r="U732" s="416"/>
      <c r="V732" s="416"/>
      <c r="W732" s="416"/>
      <c r="X732" s="416"/>
      <c r="Y732" s="416"/>
      <c r="Z732" s="416"/>
    </row>
    <row r="733" spans="1:26" s="419" customFormat="1" x14ac:dyDescent="0.2">
      <c r="A733" s="500"/>
      <c r="I733" s="416"/>
      <c r="J733" s="416"/>
      <c r="K733" s="416"/>
      <c r="L733" s="416"/>
      <c r="M733" s="416"/>
      <c r="N733" s="416"/>
      <c r="O733" s="416"/>
      <c r="P733" s="416"/>
      <c r="Q733" s="416"/>
      <c r="R733" s="416"/>
      <c r="S733" s="416"/>
      <c r="T733" s="416"/>
      <c r="U733" s="416"/>
      <c r="V733" s="416"/>
      <c r="W733" s="416"/>
      <c r="X733" s="416"/>
      <c r="Y733" s="416"/>
      <c r="Z733" s="416"/>
    </row>
    <row r="734" spans="1:26" s="419" customFormat="1" x14ac:dyDescent="0.2">
      <c r="A734" s="500"/>
      <c r="I734" s="416"/>
      <c r="J734" s="416"/>
      <c r="K734" s="416"/>
      <c r="L734" s="416"/>
      <c r="M734" s="416"/>
      <c r="N734" s="416"/>
      <c r="O734" s="416"/>
      <c r="P734" s="416"/>
      <c r="Q734" s="416"/>
      <c r="R734" s="416"/>
      <c r="S734" s="416"/>
      <c r="T734" s="416"/>
      <c r="U734" s="416"/>
      <c r="V734" s="416"/>
      <c r="W734" s="416"/>
      <c r="X734" s="416"/>
      <c r="Y734" s="416"/>
      <c r="Z734" s="416"/>
    </row>
    <row r="735" spans="1:26" s="419" customFormat="1" x14ac:dyDescent="0.2">
      <c r="A735" s="500"/>
      <c r="I735" s="416"/>
      <c r="J735" s="416"/>
      <c r="K735" s="416"/>
      <c r="L735" s="416"/>
      <c r="M735" s="416"/>
      <c r="N735" s="416"/>
      <c r="O735" s="416"/>
      <c r="P735" s="416"/>
      <c r="Q735" s="416"/>
      <c r="R735" s="416"/>
      <c r="S735" s="416"/>
      <c r="T735" s="416"/>
      <c r="U735" s="416"/>
      <c r="V735" s="416"/>
      <c r="W735" s="416"/>
      <c r="X735" s="416"/>
      <c r="Y735" s="416"/>
      <c r="Z735" s="416"/>
    </row>
    <row r="736" spans="1:26" s="419" customFormat="1" x14ac:dyDescent="0.2">
      <c r="A736" s="500"/>
      <c r="I736" s="416"/>
      <c r="J736" s="416"/>
      <c r="K736" s="416"/>
      <c r="L736" s="416"/>
      <c r="M736" s="416"/>
      <c r="N736" s="416"/>
      <c r="O736" s="416"/>
      <c r="P736" s="416"/>
      <c r="Q736" s="416"/>
      <c r="R736" s="416"/>
      <c r="S736" s="416"/>
      <c r="T736" s="416"/>
      <c r="U736" s="416"/>
      <c r="V736" s="416"/>
      <c r="W736" s="416"/>
      <c r="X736" s="416"/>
      <c r="Y736" s="416"/>
      <c r="Z736" s="416"/>
    </row>
    <row r="737" spans="1:26" s="419" customFormat="1" x14ac:dyDescent="0.2">
      <c r="A737" s="500"/>
      <c r="I737" s="416"/>
      <c r="J737" s="416"/>
      <c r="K737" s="416"/>
      <c r="L737" s="416"/>
      <c r="M737" s="416"/>
      <c r="N737" s="416"/>
      <c r="O737" s="416"/>
      <c r="P737" s="416"/>
      <c r="Q737" s="416"/>
      <c r="R737" s="416"/>
      <c r="S737" s="416"/>
      <c r="T737" s="416"/>
      <c r="U737" s="416"/>
      <c r="V737" s="416"/>
      <c r="W737" s="416"/>
      <c r="X737" s="416"/>
      <c r="Y737" s="416"/>
      <c r="Z737" s="416"/>
    </row>
    <row r="738" spans="1:26" s="419" customFormat="1" x14ac:dyDescent="0.2">
      <c r="A738" s="500"/>
      <c r="I738" s="416"/>
      <c r="J738" s="416"/>
      <c r="K738" s="416"/>
      <c r="L738" s="416"/>
      <c r="M738" s="416"/>
      <c r="N738" s="416"/>
      <c r="O738" s="416"/>
      <c r="P738" s="416"/>
      <c r="Q738" s="416"/>
      <c r="R738" s="416"/>
      <c r="S738" s="416"/>
      <c r="T738" s="416"/>
      <c r="U738" s="416"/>
      <c r="V738" s="416"/>
      <c r="W738" s="416"/>
      <c r="X738" s="416"/>
      <c r="Y738" s="416"/>
      <c r="Z738" s="416"/>
    </row>
    <row r="739" spans="1:26" s="419" customFormat="1" x14ac:dyDescent="0.2">
      <c r="A739" s="500"/>
      <c r="I739" s="416"/>
      <c r="J739" s="416"/>
      <c r="K739" s="416"/>
      <c r="L739" s="416"/>
      <c r="M739" s="416"/>
      <c r="N739" s="416"/>
      <c r="O739" s="416"/>
      <c r="P739" s="416"/>
      <c r="Q739" s="416"/>
      <c r="R739" s="416"/>
      <c r="S739" s="416"/>
      <c r="T739" s="416"/>
      <c r="U739" s="416"/>
      <c r="V739" s="416"/>
      <c r="W739" s="416"/>
      <c r="X739" s="416"/>
      <c r="Y739" s="416"/>
      <c r="Z739" s="416"/>
    </row>
    <row r="740" spans="1:26" s="419" customFormat="1" x14ac:dyDescent="0.2">
      <c r="A740" s="500"/>
      <c r="I740" s="416"/>
      <c r="J740" s="416"/>
      <c r="K740" s="416"/>
      <c r="L740" s="416"/>
      <c r="M740" s="416"/>
      <c r="N740" s="416"/>
      <c r="O740" s="416"/>
      <c r="P740" s="416"/>
      <c r="Q740" s="416"/>
      <c r="R740" s="416"/>
      <c r="S740" s="416"/>
      <c r="T740" s="416"/>
      <c r="U740" s="416"/>
      <c r="V740" s="416"/>
      <c r="W740" s="416"/>
      <c r="X740" s="416"/>
      <c r="Y740" s="416"/>
      <c r="Z740" s="416"/>
    </row>
    <row r="741" spans="1:26" s="419" customFormat="1" x14ac:dyDescent="0.2">
      <c r="A741" s="500"/>
      <c r="I741" s="416"/>
      <c r="J741" s="416"/>
      <c r="K741" s="416"/>
      <c r="L741" s="416"/>
      <c r="M741" s="416"/>
      <c r="N741" s="416"/>
      <c r="O741" s="416"/>
      <c r="P741" s="416"/>
      <c r="Q741" s="416"/>
      <c r="R741" s="416"/>
      <c r="S741" s="416"/>
      <c r="T741" s="416"/>
      <c r="U741" s="416"/>
      <c r="V741" s="416"/>
      <c r="W741" s="416"/>
      <c r="X741" s="416"/>
      <c r="Y741" s="416"/>
      <c r="Z741" s="416"/>
    </row>
    <row r="742" spans="1:26" s="419" customFormat="1" x14ac:dyDescent="0.2">
      <c r="A742" s="500"/>
      <c r="I742" s="416"/>
      <c r="J742" s="416"/>
      <c r="K742" s="416"/>
      <c r="L742" s="416"/>
      <c r="M742" s="416"/>
      <c r="N742" s="416"/>
      <c r="O742" s="416"/>
      <c r="P742" s="416"/>
      <c r="Q742" s="416"/>
      <c r="R742" s="416"/>
      <c r="S742" s="416"/>
      <c r="T742" s="416"/>
      <c r="U742" s="416"/>
      <c r="V742" s="416"/>
      <c r="W742" s="416"/>
      <c r="X742" s="416"/>
      <c r="Y742" s="416"/>
      <c r="Z742" s="416"/>
    </row>
    <row r="743" spans="1:26" s="419" customFormat="1" x14ac:dyDescent="0.2">
      <c r="A743" s="500"/>
      <c r="I743" s="416"/>
      <c r="J743" s="416"/>
      <c r="K743" s="416"/>
      <c r="L743" s="416"/>
      <c r="M743" s="416"/>
      <c r="N743" s="416"/>
      <c r="O743" s="416"/>
      <c r="P743" s="416"/>
      <c r="Q743" s="416"/>
      <c r="R743" s="416"/>
      <c r="S743" s="416"/>
      <c r="T743" s="416"/>
      <c r="U743" s="416"/>
      <c r="V743" s="416"/>
      <c r="W743" s="416"/>
      <c r="X743" s="416"/>
      <c r="Y743" s="416"/>
      <c r="Z743" s="416"/>
    </row>
    <row r="744" spans="1:26" s="419" customFormat="1" x14ac:dyDescent="0.2">
      <c r="A744" s="500"/>
      <c r="I744" s="416"/>
      <c r="J744" s="416"/>
      <c r="K744" s="416"/>
      <c r="L744" s="416"/>
      <c r="M744" s="416"/>
      <c r="N744" s="416"/>
      <c r="O744" s="416"/>
      <c r="P744" s="416"/>
      <c r="Q744" s="416"/>
      <c r="R744" s="416"/>
      <c r="S744" s="416"/>
      <c r="T744" s="416"/>
      <c r="U744" s="416"/>
      <c r="V744" s="416"/>
      <c r="W744" s="416"/>
      <c r="X744" s="416"/>
      <c r="Y744" s="416"/>
      <c r="Z744" s="416"/>
    </row>
    <row r="745" spans="1:26" s="419" customFormat="1" x14ac:dyDescent="0.2">
      <c r="A745" s="500"/>
      <c r="I745" s="416"/>
      <c r="J745" s="416"/>
      <c r="K745" s="416"/>
      <c r="L745" s="416"/>
      <c r="M745" s="416"/>
      <c r="N745" s="416"/>
      <c r="O745" s="416"/>
      <c r="P745" s="416"/>
      <c r="Q745" s="416"/>
      <c r="R745" s="416"/>
      <c r="S745" s="416"/>
      <c r="T745" s="416"/>
      <c r="U745" s="416"/>
      <c r="V745" s="416"/>
      <c r="W745" s="416"/>
      <c r="X745" s="416"/>
      <c r="Y745" s="416"/>
      <c r="Z745" s="416"/>
    </row>
    <row r="746" spans="1:26" s="419" customFormat="1" x14ac:dyDescent="0.2">
      <c r="A746" s="500"/>
      <c r="I746" s="416"/>
      <c r="J746" s="416"/>
      <c r="K746" s="416"/>
      <c r="L746" s="416"/>
      <c r="M746" s="416"/>
      <c r="N746" s="416"/>
      <c r="O746" s="416"/>
      <c r="P746" s="416"/>
      <c r="Q746" s="416"/>
      <c r="R746" s="416"/>
      <c r="S746" s="416"/>
      <c r="T746" s="416"/>
      <c r="U746" s="416"/>
      <c r="V746" s="416"/>
      <c r="W746" s="416"/>
      <c r="X746" s="416"/>
      <c r="Y746" s="416"/>
      <c r="Z746" s="416"/>
    </row>
    <row r="747" spans="1:26" s="419" customFormat="1" x14ac:dyDescent="0.2">
      <c r="A747" s="500"/>
      <c r="I747" s="416"/>
      <c r="J747" s="416"/>
      <c r="K747" s="416"/>
      <c r="L747" s="416"/>
      <c r="M747" s="416"/>
      <c r="N747" s="416"/>
      <c r="O747" s="416"/>
      <c r="P747" s="416"/>
      <c r="Q747" s="416"/>
      <c r="R747" s="416"/>
      <c r="S747" s="416"/>
      <c r="T747" s="416"/>
      <c r="U747" s="416"/>
      <c r="V747" s="416"/>
      <c r="W747" s="416"/>
      <c r="X747" s="416"/>
      <c r="Y747" s="416"/>
      <c r="Z747" s="416"/>
    </row>
    <row r="748" spans="1:26" s="419" customFormat="1" x14ac:dyDescent="0.2">
      <c r="A748" s="500"/>
      <c r="I748" s="416"/>
      <c r="J748" s="416"/>
      <c r="K748" s="416"/>
      <c r="L748" s="416"/>
      <c r="M748" s="416"/>
      <c r="N748" s="416"/>
      <c r="O748" s="416"/>
      <c r="P748" s="416"/>
      <c r="Q748" s="416"/>
      <c r="R748" s="416"/>
      <c r="S748" s="416"/>
      <c r="T748" s="416"/>
      <c r="U748" s="416"/>
      <c r="V748" s="416"/>
      <c r="W748" s="416"/>
      <c r="X748" s="416"/>
      <c r="Y748" s="416"/>
      <c r="Z748" s="416"/>
    </row>
    <row r="749" spans="1:26" s="419" customFormat="1" x14ac:dyDescent="0.2">
      <c r="A749" s="500"/>
      <c r="I749" s="416"/>
      <c r="J749" s="416"/>
      <c r="K749" s="416"/>
      <c r="L749" s="416"/>
      <c r="M749" s="416"/>
      <c r="N749" s="416"/>
      <c r="O749" s="416"/>
      <c r="P749" s="416"/>
      <c r="Q749" s="416"/>
      <c r="R749" s="416"/>
      <c r="S749" s="416"/>
      <c r="T749" s="416"/>
      <c r="U749" s="416"/>
      <c r="V749" s="416"/>
      <c r="W749" s="416"/>
      <c r="X749" s="416"/>
      <c r="Y749" s="416"/>
      <c r="Z749" s="416"/>
    </row>
    <row r="750" spans="1:26" s="419" customFormat="1" x14ac:dyDescent="0.2">
      <c r="A750" s="500"/>
      <c r="I750" s="416"/>
      <c r="J750" s="416"/>
      <c r="K750" s="416"/>
      <c r="L750" s="416"/>
      <c r="M750" s="416"/>
      <c r="N750" s="416"/>
      <c r="O750" s="416"/>
      <c r="P750" s="416"/>
      <c r="Q750" s="416"/>
      <c r="R750" s="416"/>
      <c r="S750" s="416"/>
      <c r="T750" s="416"/>
      <c r="U750" s="416"/>
      <c r="V750" s="416"/>
      <c r="W750" s="416"/>
      <c r="X750" s="416"/>
      <c r="Y750" s="416"/>
      <c r="Z750" s="416"/>
    </row>
    <row r="751" spans="1:26" s="419" customFormat="1" x14ac:dyDescent="0.2">
      <c r="A751" s="500"/>
      <c r="I751" s="416"/>
      <c r="J751" s="416"/>
      <c r="K751" s="416"/>
      <c r="L751" s="416"/>
      <c r="M751" s="416"/>
      <c r="N751" s="416"/>
      <c r="O751" s="416"/>
      <c r="P751" s="416"/>
      <c r="Q751" s="416"/>
      <c r="R751" s="416"/>
      <c r="S751" s="416"/>
      <c r="T751" s="416"/>
      <c r="U751" s="416"/>
      <c r="V751" s="416"/>
      <c r="W751" s="416"/>
      <c r="X751" s="416"/>
      <c r="Y751" s="416"/>
      <c r="Z751" s="416"/>
    </row>
    <row r="752" spans="1:26" s="419" customFormat="1" x14ac:dyDescent="0.2">
      <c r="A752" s="500"/>
      <c r="I752" s="416"/>
      <c r="J752" s="416"/>
      <c r="K752" s="416"/>
      <c r="L752" s="416"/>
      <c r="M752" s="416"/>
      <c r="N752" s="416"/>
      <c r="O752" s="416"/>
      <c r="P752" s="416"/>
      <c r="Q752" s="416"/>
      <c r="R752" s="416"/>
      <c r="S752" s="416"/>
      <c r="T752" s="416"/>
      <c r="U752" s="416"/>
      <c r="V752" s="416"/>
      <c r="W752" s="416"/>
      <c r="X752" s="416"/>
      <c r="Y752" s="416"/>
      <c r="Z752" s="416"/>
    </row>
    <row r="753" spans="1:26" s="419" customFormat="1" x14ac:dyDescent="0.2">
      <c r="A753" s="500"/>
      <c r="I753" s="416"/>
      <c r="J753" s="416"/>
      <c r="K753" s="416"/>
      <c r="L753" s="416"/>
      <c r="M753" s="416"/>
      <c r="N753" s="416"/>
      <c r="O753" s="416"/>
      <c r="P753" s="416"/>
      <c r="Q753" s="416"/>
      <c r="R753" s="416"/>
      <c r="S753" s="416"/>
      <c r="T753" s="416"/>
      <c r="U753" s="416"/>
      <c r="V753" s="416"/>
      <c r="W753" s="416"/>
      <c r="X753" s="416"/>
      <c r="Y753" s="416"/>
      <c r="Z753" s="416"/>
    </row>
    <row r="754" spans="1:26" s="419" customFormat="1" x14ac:dyDescent="0.2">
      <c r="A754" s="500"/>
      <c r="I754" s="416"/>
      <c r="J754" s="416"/>
      <c r="K754" s="416"/>
      <c r="L754" s="416"/>
      <c r="M754" s="416"/>
      <c r="N754" s="416"/>
      <c r="O754" s="416"/>
      <c r="P754" s="416"/>
      <c r="Q754" s="416"/>
      <c r="R754" s="416"/>
      <c r="S754" s="416"/>
      <c r="T754" s="416"/>
      <c r="U754" s="416"/>
      <c r="V754" s="416"/>
      <c r="W754" s="416"/>
      <c r="X754" s="416"/>
      <c r="Y754" s="416"/>
      <c r="Z754" s="416"/>
    </row>
    <row r="755" spans="1:26" s="419" customFormat="1" x14ac:dyDescent="0.2">
      <c r="A755" s="500"/>
      <c r="I755" s="416"/>
      <c r="J755" s="416"/>
      <c r="K755" s="416"/>
      <c r="L755" s="416"/>
      <c r="M755" s="416"/>
      <c r="N755" s="416"/>
      <c r="O755" s="416"/>
      <c r="P755" s="416"/>
      <c r="Q755" s="416"/>
      <c r="R755" s="416"/>
      <c r="S755" s="416"/>
      <c r="T755" s="416"/>
      <c r="U755" s="416"/>
      <c r="V755" s="416"/>
      <c r="W755" s="416"/>
      <c r="X755" s="416"/>
      <c r="Y755" s="416"/>
      <c r="Z755" s="416"/>
    </row>
    <row r="756" spans="1:26" s="419" customFormat="1" x14ac:dyDescent="0.2">
      <c r="A756" s="500"/>
      <c r="I756" s="416"/>
      <c r="J756" s="416"/>
      <c r="K756" s="416"/>
      <c r="L756" s="416"/>
      <c r="M756" s="416"/>
      <c r="N756" s="416"/>
      <c r="O756" s="416"/>
      <c r="P756" s="416"/>
      <c r="Q756" s="416"/>
      <c r="R756" s="416"/>
      <c r="S756" s="416"/>
      <c r="T756" s="416"/>
      <c r="U756" s="416"/>
      <c r="V756" s="416"/>
      <c r="W756" s="416"/>
      <c r="X756" s="416"/>
      <c r="Y756" s="416"/>
      <c r="Z756" s="416"/>
    </row>
    <row r="757" spans="1:26" s="419" customFormat="1" x14ac:dyDescent="0.2">
      <c r="A757" s="500"/>
      <c r="I757" s="416"/>
      <c r="J757" s="416"/>
      <c r="K757" s="416"/>
      <c r="L757" s="416"/>
      <c r="M757" s="416"/>
      <c r="N757" s="416"/>
      <c r="O757" s="416"/>
      <c r="P757" s="416"/>
      <c r="Q757" s="416"/>
      <c r="R757" s="416"/>
      <c r="S757" s="416"/>
      <c r="T757" s="416"/>
      <c r="U757" s="416"/>
      <c r="V757" s="416"/>
      <c r="W757" s="416"/>
      <c r="X757" s="416"/>
      <c r="Y757" s="416"/>
      <c r="Z757" s="416"/>
    </row>
    <row r="758" spans="1:26" s="419" customFormat="1" x14ac:dyDescent="0.2">
      <c r="A758" s="500"/>
      <c r="I758" s="416"/>
      <c r="J758" s="416"/>
      <c r="K758" s="416"/>
      <c r="L758" s="416"/>
      <c r="M758" s="416"/>
      <c r="N758" s="416"/>
      <c r="O758" s="416"/>
      <c r="P758" s="416"/>
      <c r="Q758" s="416"/>
      <c r="R758" s="416"/>
      <c r="S758" s="416"/>
      <c r="T758" s="416"/>
      <c r="U758" s="416"/>
      <c r="V758" s="416"/>
      <c r="W758" s="416"/>
      <c r="X758" s="416"/>
      <c r="Y758" s="416"/>
      <c r="Z758" s="416"/>
    </row>
    <row r="759" spans="1:26" s="419" customFormat="1" x14ac:dyDescent="0.2">
      <c r="A759" s="500"/>
      <c r="I759" s="416"/>
      <c r="J759" s="416"/>
      <c r="K759" s="416"/>
      <c r="L759" s="416"/>
      <c r="M759" s="416"/>
      <c r="N759" s="416"/>
      <c r="O759" s="416"/>
      <c r="P759" s="416"/>
      <c r="Q759" s="416"/>
      <c r="R759" s="416"/>
      <c r="S759" s="416"/>
      <c r="T759" s="416"/>
      <c r="U759" s="416"/>
      <c r="V759" s="416"/>
      <c r="W759" s="416"/>
      <c r="X759" s="416"/>
      <c r="Y759" s="416"/>
      <c r="Z759" s="416"/>
    </row>
    <row r="760" spans="1:26" s="419" customFormat="1" x14ac:dyDescent="0.2">
      <c r="A760" s="500"/>
      <c r="I760" s="416"/>
      <c r="J760" s="416"/>
      <c r="K760" s="416"/>
      <c r="L760" s="416"/>
      <c r="M760" s="416"/>
      <c r="N760" s="416"/>
      <c r="O760" s="416"/>
      <c r="P760" s="416"/>
      <c r="Q760" s="416"/>
      <c r="R760" s="416"/>
      <c r="S760" s="416"/>
      <c r="T760" s="416"/>
      <c r="U760" s="416"/>
      <c r="V760" s="416"/>
      <c r="W760" s="416"/>
      <c r="X760" s="416"/>
      <c r="Y760" s="416"/>
      <c r="Z760" s="416"/>
    </row>
    <row r="761" spans="1:26" s="419" customFormat="1" x14ac:dyDescent="0.2">
      <c r="A761" s="500"/>
      <c r="I761" s="416"/>
      <c r="J761" s="416"/>
      <c r="K761" s="416"/>
      <c r="L761" s="416"/>
      <c r="M761" s="416"/>
      <c r="N761" s="416"/>
      <c r="O761" s="416"/>
      <c r="P761" s="416"/>
      <c r="Q761" s="416"/>
      <c r="R761" s="416"/>
      <c r="S761" s="416"/>
      <c r="T761" s="416"/>
      <c r="U761" s="416"/>
      <c r="V761" s="416"/>
      <c r="W761" s="416"/>
      <c r="X761" s="416"/>
      <c r="Y761" s="416"/>
      <c r="Z761" s="416"/>
    </row>
    <row r="762" spans="1:26" s="419" customFormat="1" x14ac:dyDescent="0.2">
      <c r="A762" s="500"/>
      <c r="I762" s="416"/>
      <c r="J762" s="416"/>
      <c r="K762" s="416"/>
      <c r="L762" s="416"/>
      <c r="M762" s="416"/>
      <c r="N762" s="416"/>
      <c r="O762" s="416"/>
      <c r="P762" s="416"/>
      <c r="Q762" s="416"/>
      <c r="R762" s="416"/>
      <c r="S762" s="416"/>
      <c r="T762" s="416"/>
      <c r="U762" s="416"/>
      <c r="V762" s="416"/>
      <c r="W762" s="416"/>
      <c r="X762" s="416"/>
      <c r="Y762" s="416"/>
      <c r="Z762" s="416"/>
    </row>
    <row r="763" spans="1:26" s="419" customFormat="1" x14ac:dyDescent="0.2">
      <c r="A763" s="500"/>
      <c r="I763" s="416"/>
      <c r="J763" s="416"/>
      <c r="K763" s="416"/>
      <c r="L763" s="416"/>
      <c r="M763" s="416"/>
      <c r="N763" s="416"/>
      <c r="O763" s="416"/>
      <c r="P763" s="416"/>
      <c r="Q763" s="416"/>
      <c r="R763" s="416"/>
      <c r="S763" s="416"/>
      <c r="T763" s="416"/>
      <c r="U763" s="416"/>
      <c r="V763" s="416"/>
      <c r="W763" s="416"/>
      <c r="X763" s="416"/>
      <c r="Y763" s="416"/>
      <c r="Z763" s="416"/>
    </row>
    <row r="764" spans="1:26" s="419" customFormat="1" x14ac:dyDescent="0.2">
      <c r="A764" s="500"/>
      <c r="I764" s="416"/>
      <c r="J764" s="416"/>
      <c r="K764" s="416"/>
      <c r="L764" s="416"/>
      <c r="M764" s="416"/>
      <c r="N764" s="416"/>
      <c r="O764" s="416"/>
      <c r="P764" s="416"/>
      <c r="Q764" s="416"/>
      <c r="R764" s="416"/>
      <c r="S764" s="416"/>
      <c r="T764" s="416"/>
      <c r="U764" s="416"/>
      <c r="V764" s="416"/>
      <c r="W764" s="416"/>
      <c r="X764" s="416"/>
      <c r="Y764" s="416"/>
      <c r="Z764" s="416"/>
    </row>
    <row r="765" spans="1:26" s="419" customFormat="1" x14ac:dyDescent="0.2">
      <c r="A765" s="500"/>
      <c r="I765" s="416"/>
      <c r="J765" s="416"/>
      <c r="K765" s="416"/>
      <c r="L765" s="416"/>
      <c r="M765" s="416"/>
      <c r="N765" s="416"/>
      <c r="O765" s="416"/>
      <c r="P765" s="416"/>
      <c r="Q765" s="416"/>
      <c r="R765" s="416"/>
      <c r="S765" s="416"/>
      <c r="T765" s="416"/>
      <c r="U765" s="416"/>
      <c r="V765" s="416"/>
      <c r="W765" s="416"/>
      <c r="X765" s="416"/>
      <c r="Y765" s="416"/>
      <c r="Z765" s="416"/>
    </row>
    <row r="766" spans="1:26" s="419" customFormat="1" x14ac:dyDescent="0.2">
      <c r="A766" s="500"/>
      <c r="I766" s="416"/>
      <c r="J766" s="416"/>
      <c r="K766" s="416"/>
      <c r="L766" s="416"/>
      <c r="M766" s="416"/>
      <c r="N766" s="416"/>
      <c r="O766" s="416"/>
      <c r="P766" s="416"/>
      <c r="Q766" s="416"/>
      <c r="R766" s="416"/>
      <c r="S766" s="416"/>
      <c r="T766" s="416"/>
      <c r="U766" s="416"/>
      <c r="V766" s="416"/>
      <c r="W766" s="416"/>
      <c r="X766" s="416"/>
      <c r="Y766" s="416"/>
      <c r="Z766" s="416"/>
    </row>
    <row r="767" spans="1:26" s="419" customFormat="1" x14ac:dyDescent="0.2">
      <c r="A767" s="500"/>
      <c r="I767" s="416"/>
      <c r="J767" s="416"/>
      <c r="K767" s="416"/>
      <c r="L767" s="416"/>
      <c r="M767" s="416"/>
      <c r="N767" s="416"/>
      <c r="O767" s="416"/>
      <c r="P767" s="416"/>
      <c r="Q767" s="416"/>
      <c r="R767" s="416"/>
      <c r="S767" s="416"/>
      <c r="T767" s="416"/>
      <c r="U767" s="416"/>
      <c r="V767" s="416"/>
      <c r="W767" s="416"/>
      <c r="X767" s="416"/>
      <c r="Y767" s="416"/>
      <c r="Z767" s="416"/>
    </row>
    <row r="768" spans="1:26" s="419" customFormat="1" x14ac:dyDescent="0.2">
      <c r="A768" s="500"/>
      <c r="I768" s="416"/>
      <c r="J768" s="416"/>
      <c r="K768" s="416"/>
      <c r="L768" s="416"/>
      <c r="M768" s="416"/>
      <c r="N768" s="416"/>
      <c r="O768" s="416"/>
      <c r="P768" s="416"/>
      <c r="Q768" s="416"/>
      <c r="R768" s="416"/>
      <c r="S768" s="416"/>
      <c r="T768" s="416"/>
      <c r="U768" s="416"/>
      <c r="V768" s="416"/>
      <c r="W768" s="416"/>
      <c r="X768" s="416"/>
      <c r="Y768" s="416"/>
      <c r="Z768" s="416"/>
    </row>
    <row r="769" spans="1:26" s="419" customFormat="1" x14ac:dyDescent="0.2">
      <c r="A769" s="500"/>
      <c r="I769" s="416"/>
      <c r="J769" s="416"/>
      <c r="K769" s="416"/>
      <c r="L769" s="416"/>
      <c r="M769" s="416"/>
      <c r="N769" s="416"/>
      <c r="O769" s="416"/>
      <c r="P769" s="416"/>
      <c r="Q769" s="416"/>
      <c r="R769" s="416"/>
      <c r="S769" s="416"/>
      <c r="T769" s="416"/>
      <c r="U769" s="416"/>
      <c r="V769" s="416"/>
      <c r="W769" s="416"/>
      <c r="X769" s="416"/>
      <c r="Y769" s="416"/>
      <c r="Z769" s="416"/>
    </row>
    <row r="770" spans="1:26" s="419" customFormat="1" x14ac:dyDescent="0.2">
      <c r="A770" s="500"/>
      <c r="I770" s="416"/>
      <c r="J770" s="416"/>
      <c r="K770" s="416"/>
      <c r="L770" s="416"/>
      <c r="M770" s="416"/>
      <c r="N770" s="416"/>
      <c r="O770" s="416"/>
      <c r="P770" s="416"/>
      <c r="Q770" s="416"/>
      <c r="R770" s="416"/>
      <c r="S770" s="416"/>
      <c r="T770" s="416"/>
      <c r="U770" s="416"/>
      <c r="V770" s="416"/>
      <c r="W770" s="416"/>
      <c r="X770" s="416"/>
      <c r="Y770" s="416"/>
      <c r="Z770" s="416"/>
    </row>
    <row r="771" spans="1:26" s="419" customFormat="1" x14ac:dyDescent="0.2">
      <c r="A771" s="500"/>
      <c r="I771" s="416"/>
      <c r="J771" s="416"/>
      <c r="K771" s="416"/>
      <c r="L771" s="416"/>
      <c r="M771" s="416"/>
      <c r="N771" s="416"/>
      <c r="O771" s="416"/>
      <c r="P771" s="416"/>
      <c r="Q771" s="416"/>
      <c r="R771" s="416"/>
      <c r="S771" s="416"/>
      <c r="T771" s="416"/>
      <c r="U771" s="416"/>
      <c r="V771" s="416"/>
      <c r="W771" s="416"/>
      <c r="X771" s="416"/>
      <c r="Y771" s="416"/>
      <c r="Z771" s="416"/>
    </row>
    <row r="772" spans="1:26" s="419" customFormat="1" x14ac:dyDescent="0.2">
      <c r="A772" s="500"/>
      <c r="I772" s="416"/>
      <c r="J772" s="416"/>
      <c r="K772" s="416"/>
      <c r="L772" s="416"/>
      <c r="M772" s="416"/>
      <c r="N772" s="416"/>
      <c r="O772" s="416"/>
      <c r="P772" s="416"/>
      <c r="Q772" s="416"/>
      <c r="R772" s="416"/>
      <c r="S772" s="416"/>
      <c r="T772" s="416"/>
      <c r="U772" s="416"/>
      <c r="V772" s="416"/>
      <c r="W772" s="416"/>
      <c r="X772" s="416"/>
      <c r="Y772" s="416"/>
      <c r="Z772" s="416"/>
    </row>
    <row r="773" spans="1:26" s="419" customFormat="1" x14ac:dyDescent="0.2">
      <c r="A773" s="500"/>
      <c r="I773" s="416"/>
      <c r="J773" s="416"/>
      <c r="K773" s="416"/>
      <c r="L773" s="416"/>
      <c r="M773" s="416"/>
      <c r="N773" s="416"/>
      <c r="O773" s="416"/>
      <c r="P773" s="416"/>
      <c r="Q773" s="416"/>
      <c r="R773" s="416"/>
      <c r="S773" s="416"/>
      <c r="T773" s="416"/>
      <c r="U773" s="416"/>
      <c r="V773" s="416"/>
      <c r="W773" s="416"/>
      <c r="X773" s="416"/>
      <c r="Y773" s="416"/>
      <c r="Z773" s="416"/>
    </row>
    <row r="774" spans="1:26" s="419" customFormat="1" x14ac:dyDescent="0.2">
      <c r="A774" s="500"/>
      <c r="I774" s="416"/>
      <c r="J774" s="416"/>
      <c r="K774" s="416"/>
      <c r="L774" s="416"/>
      <c r="M774" s="416"/>
      <c r="N774" s="416"/>
      <c r="O774" s="416"/>
      <c r="P774" s="416"/>
      <c r="Q774" s="416"/>
      <c r="R774" s="416"/>
      <c r="S774" s="416"/>
      <c r="T774" s="416"/>
      <c r="U774" s="416"/>
      <c r="V774" s="416"/>
      <c r="W774" s="416"/>
      <c r="X774" s="416"/>
      <c r="Y774" s="416"/>
      <c r="Z774" s="416"/>
    </row>
    <row r="775" spans="1:26" s="419" customFormat="1" x14ac:dyDescent="0.2">
      <c r="A775" s="500"/>
      <c r="I775" s="416"/>
      <c r="J775" s="416"/>
      <c r="K775" s="416"/>
      <c r="L775" s="416"/>
      <c r="M775" s="416"/>
      <c r="N775" s="416"/>
      <c r="O775" s="416"/>
      <c r="P775" s="416"/>
      <c r="Q775" s="416"/>
      <c r="R775" s="416"/>
      <c r="S775" s="416"/>
      <c r="T775" s="416"/>
      <c r="U775" s="416"/>
      <c r="V775" s="416"/>
      <c r="W775" s="416"/>
      <c r="X775" s="416"/>
      <c r="Y775" s="416"/>
      <c r="Z775" s="416"/>
    </row>
    <row r="776" spans="1:26" s="419" customFormat="1" x14ac:dyDescent="0.2">
      <c r="A776" s="500"/>
      <c r="I776" s="416"/>
      <c r="J776" s="416"/>
      <c r="K776" s="416"/>
      <c r="L776" s="416"/>
      <c r="M776" s="416"/>
      <c r="N776" s="416"/>
      <c r="O776" s="416"/>
      <c r="P776" s="416"/>
      <c r="Q776" s="416"/>
      <c r="R776" s="416"/>
      <c r="S776" s="416"/>
      <c r="T776" s="416"/>
      <c r="U776" s="416"/>
      <c r="V776" s="416"/>
      <c r="W776" s="416"/>
      <c r="X776" s="416"/>
      <c r="Y776" s="416"/>
      <c r="Z776" s="416"/>
    </row>
    <row r="777" spans="1:26" s="419" customFormat="1" x14ac:dyDescent="0.2">
      <c r="A777" s="500"/>
      <c r="I777" s="416"/>
      <c r="J777" s="416"/>
      <c r="K777" s="416"/>
      <c r="L777" s="416"/>
      <c r="M777" s="416"/>
      <c r="N777" s="416"/>
      <c r="O777" s="416"/>
      <c r="P777" s="416"/>
      <c r="Q777" s="416"/>
      <c r="R777" s="416"/>
      <c r="S777" s="416"/>
      <c r="T777" s="416"/>
      <c r="U777" s="416"/>
      <c r="V777" s="416"/>
      <c r="W777" s="416"/>
      <c r="X777" s="416"/>
      <c r="Y777" s="416"/>
      <c r="Z777" s="416"/>
    </row>
    <row r="778" spans="1:26" s="419" customFormat="1" x14ac:dyDescent="0.2">
      <c r="A778" s="500"/>
      <c r="I778" s="416"/>
      <c r="J778" s="416"/>
      <c r="K778" s="416"/>
      <c r="L778" s="416"/>
      <c r="M778" s="416"/>
      <c r="N778" s="416"/>
      <c r="O778" s="416"/>
      <c r="P778" s="416"/>
      <c r="Q778" s="416"/>
      <c r="R778" s="416"/>
      <c r="S778" s="416"/>
      <c r="T778" s="416"/>
      <c r="U778" s="416"/>
      <c r="V778" s="416"/>
      <c r="W778" s="416"/>
      <c r="X778" s="416"/>
      <c r="Y778" s="416"/>
      <c r="Z778" s="416"/>
    </row>
    <row r="779" spans="1:26" s="419" customFormat="1" x14ac:dyDescent="0.2">
      <c r="A779" s="500"/>
      <c r="I779" s="416"/>
      <c r="J779" s="416"/>
      <c r="K779" s="416"/>
      <c r="L779" s="416"/>
      <c r="M779" s="416"/>
      <c r="N779" s="416"/>
      <c r="O779" s="416"/>
      <c r="P779" s="416"/>
      <c r="Q779" s="416"/>
      <c r="R779" s="416"/>
      <c r="S779" s="416"/>
      <c r="T779" s="416"/>
      <c r="U779" s="416"/>
      <c r="V779" s="416"/>
      <c r="W779" s="416"/>
      <c r="X779" s="416"/>
      <c r="Y779" s="416"/>
      <c r="Z779" s="416"/>
    </row>
    <row r="780" spans="1:26" s="419" customFormat="1" x14ac:dyDescent="0.2">
      <c r="A780" s="500"/>
      <c r="I780" s="416"/>
      <c r="J780" s="416"/>
      <c r="K780" s="416"/>
      <c r="L780" s="416"/>
      <c r="M780" s="416"/>
      <c r="N780" s="416"/>
      <c r="O780" s="416"/>
      <c r="P780" s="416"/>
      <c r="Q780" s="416"/>
      <c r="R780" s="416"/>
      <c r="S780" s="416"/>
      <c r="T780" s="416"/>
      <c r="U780" s="416"/>
      <c r="V780" s="416"/>
      <c r="W780" s="416"/>
      <c r="X780" s="416"/>
      <c r="Y780" s="416"/>
      <c r="Z780" s="416"/>
    </row>
    <row r="781" spans="1:26" s="419" customFormat="1" x14ac:dyDescent="0.2">
      <c r="A781" s="500"/>
      <c r="I781" s="416"/>
      <c r="J781" s="416"/>
      <c r="K781" s="416"/>
      <c r="L781" s="416"/>
      <c r="M781" s="416"/>
      <c r="N781" s="416"/>
      <c r="O781" s="416"/>
      <c r="P781" s="416"/>
      <c r="Q781" s="416"/>
      <c r="R781" s="416"/>
      <c r="S781" s="416"/>
      <c r="T781" s="416"/>
      <c r="U781" s="416"/>
      <c r="V781" s="416"/>
      <c r="W781" s="416"/>
      <c r="X781" s="416"/>
      <c r="Y781" s="416"/>
      <c r="Z781" s="416"/>
    </row>
    <row r="782" spans="1:26" s="419" customFormat="1" x14ac:dyDescent="0.2">
      <c r="A782" s="500"/>
      <c r="I782" s="416"/>
      <c r="J782" s="416"/>
      <c r="K782" s="416"/>
      <c r="L782" s="416"/>
      <c r="M782" s="416"/>
      <c r="N782" s="416"/>
      <c r="O782" s="416"/>
      <c r="P782" s="416"/>
      <c r="Q782" s="416"/>
      <c r="R782" s="416"/>
      <c r="S782" s="416"/>
      <c r="T782" s="416"/>
      <c r="U782" s="416"/>
      <c r="V782" s="416"/>
      <c r="W782" s="416"/>
      <c r="X782" s="416"/>
      <c r="Y782" s="416"/>
      <c r="Z782" s="416"/>
    </row>
    <row r="783" spans="1:26" s="419" customFormat="1" x14ac:dyDescent="0.2">
      <c r="A783" s="500"/>
      <c r="I783" s="416"/>
      <c r="J783" s="416"/>
      <c r="K783" s="416"/>
      <c r="L783" s="416"/>
      <c r="M783" s="416"/>
      <c r="N783" s="416"/>
      <c r="O783" s="416"/>
      <c r="P783" s="416"/>
      <c r="Q783" s="416"/>
      <c r="R783" s="416"/>
      <c r="S783" s="416"/>
      <c r="T783" s="416"/>
      <c r="U783" s="416"/>
      <c r="V783" s="416"/>
      <c r="W783" s="416"/>
      <c r="X783" s="416"/>
      <c r="Y783" s="416"/>
      <c r="Z783" s="416"/>
    </row>
    <row r="784" spans="1:26" s="419" customFormat="1" x14ac:dyDescent="0.2">
      <c r="A784" s="500"/>
      <c r="I784" s="416"/>
      <c r="J784" s="416"/>
      <c r="K784" s="416"/>
      <c r="L784" s="416"/>
      <c r="M784" s="416"/>
      <c r="N784" s="416"/>
      <c r="O784" s="416"/>
      <c r="P784" s="416"/>
      <c r="Q784" s="416"/>
      <c r="R784" s="416"/>
      <c r="S784" s="416"/>
      <c r="T784" s="416"/>
      <c r="U784" s="416"/>
      <c r="V784" s="416"/>
      <c r="W784" s="416"/>
      <c r="X784" s="416"/>
      <c r="Y784" s="416"/>
      <c r="Z784" s="416"/>
    </row>
    <row r="785" spans="1:26" s="419" customFormat="1" x14ac:dyDescent="0.2">
      <c r="A785" s="500"/>
      <c r="I785" s="416"/>
      <c r="J785" s="416"/>
      <c r="K785" s="416"/>
      <c r="L785" s="416"/>
      <c r="M785" s="416"/>
      <c r="N785" s="416"/>
      <c r="O785" s="416"/>
      <c r="P785" s="416"/>
      <c r="Q785" s="416"/>
      <c r="R785" s="416"/>
      <c r="S785" s="416"/>
      <c r="T785" s="416"/>
      <c r="U785" s="416"/>
      <c r="V785" s="416"/>
      <c r="W785" s="416"/>
      <c r="X785" s="416"/>
      <c r="Y785" s="416"/>
      <c r="Z785" s="416"/>
    </row>
    <row r="786" spans="1:26" s="419" customFormat="1" x14ac:dyDescent="0.2">
      <c r="A786" s="500"/>
      <c r="I786" s="416"/>
      <c r="J786" s="416"/>
      <c r="K786" s="416"/>
      <c r="L786" s="416"/>
      <c r="M786" s="416"/>
      <c r="N786" s="416"/>
      <c r="O786" s="416"/>
      <c r="P786" s="416"/>
      <c r="Q786" s="416"/>
      <c r="R786" s="416"/>
      <c r="S786" s="416"/>
      <c r="T786" s="416"/>
      <c r="U786" s="416"/>
      <c r="V786" s="416"/>
      <c r="W786" s="416"/>
      <c r="X786" s="416"/>
      <c r="Y786" s="416"/>
      <c r="Z786" s="416"/>
    </row>
    <row r="787" spans="1:26" s="419" customFormat="1" x14ac:dyDescent="0.2">
      <c r="A787" s="500"/>
      <c r="I787" s="416"/>
      <c r="J787" s="416"/>
      <c r="K787" s="416"/>
      <c r="L787" s="416"/>
      <c r="M787" s="416"/>
      <c r="N787" s="416"/>
      <c r="O787" s="416"/>
      <c r="P787" s="416"/>
      <c r="Q787" s="416"/>
      <c r="R787" s="416"/>
      <c r="S787" s="416"/>
      <c r="T787" s="416"/>
      <c r="U787" s="416"/>
      <c r="V787" s="416"/>
      <c r="W787" s="416"/>
      <c r="X787" s="416"/>
      <c r="Y787" s="416"/>
      <c r="Z787" s="416"/>
    </row>
    <row r="788" spans="1:26" s="419" customFormat="1" x14ac:dyDescent="0.2">
      <c r="A788" s="500"/>
      <c r="I788" s="416"/>
      <c r="J788" s="416"/>
      <c r="K788" s="416"/>
      <c r="L788" s="416"/>
      <c r="M788" s="416"/>
      <c r="N788" s="416"/>
      <c r="O788" s="416"/>
      <c r="P788" s="416"/>
      <c r="Q788" s="416"/>
      <c r="R788" s="416"/>
      <c r="S788" s="416"/>
      <c r="T788" s="416"/>
      <c r="U788" s="416"/>
      <c r="V788" s="416"/>
      <c r="W788" s="416"/>
      <c r="X788" s="416"/>
      <c r="Y788" s="416"/>
      <c r="Z788" s="416"/>
    </row>
    <row r="789" spans="1:26" s="419" customFormat="1" x14ac:dyDescent="0.2">
      <c r="A789" s="500"/>
      <c r="I789" s="416"/>
      <c r="J789" s="416"/>
      <c r="K789" s="416"/>
      <c r="L789" s="416"/>
      <c r="M789" s="416"/>
      <c r="N789" s="416"/>
      <c r="O789" s="416"/>
      <c r="P789" s="416"/>
      <c r="Q789" s="416"/>
      <c r="R789" s="416"/>
      <c r="S789" s="416"/>
      <c r="T789" s="416"/>
      <c r="U789" s="416"/>
      <c r="V789" s="416"/>
      <c r="W789" s="416"/>
      <c r="X789" s="416"/>
      <c r="Y789" s="416"/>
      <c r="Z789" s="416"/>
    </row>
    <row r="790" spans="1:26" s="419" customFormat="1" x14ac:dyDescent="0.2">
      <c r="A790" s="500"/>
      <c r="I790" s="416"/>
      <c r="J790" s="416"/>
      <c r="K790" s="416"/>
      <c r="L790" s="416"/>
      <c r="M790" s="416"/>
      <c r="N790" s="416"/>
      <c r="O790" s="416"/>
      <c r="P790" s="416"/>
      <c r="Q790" s="416"/>
      <c r="R790" s="416"/>
      <c r="S790" s="416"/>
      <c r="T790" s="416"/>
      <c r="U790" s="416"/>
      <c r="V790" s="416"/>
      <c r="W790" s="416"/>
      <c r="X790" s="416"/>
      <c r="Y790" s="416"/>
      <c r="Z790" s="416"/>
    </row>
    <row r="791" spans="1:26" s="419" customFormat="1" x14ac:dyDescent="0.2">
      <c r="A791" s="500"/>
      <c r="I791" s="416"/>
      <c r="J791" s="416"/>
      <c r="K791" s="416"/>
      <c r="L791" s="416"/>
      <c r="M791" s="416"/>
      <c r="N791" s="416"/>
      <c r="O791" s="416"/>
      <c r="P791" s="416"/>
      <c r="Q791" s="416"/>
      <c r="R791" s="416"/>
      <c r="S791" s="416"/>
      <c r="T791" s="416"/>
      <c r="U791" s="416"/>
      <c r="V791" s="416"/>
      <c r="W791" s="416"/>
      <c r="X791" s="416"/>
      <c r="Y791" s="416"/>
      <c r="Z791" s="416"/>
    </row>
    <row r="792" spans="1:26" s="419" customFormat="1" x14ac:dyDescent="0.2">
      <c r="A792" s="500"/>
      <c r="I792" s="416"/>
      <c r="J792" s="416"/>
      <c r="K792" s="416"/>
      <c r="L792" s="416"/>
      <c r="M792" s="416"/>
      <c r="N792" s="416"/>
      <c r="O792" s="416"/>
      <c r="P792" s="416"/>
      <c r="Q792" s="416"/>
      <c r="R792" s="416"/>
      <c r="S792" s="416"/>
      <c r="T792" s="416"/>
      <c r="U792" s="416"/>
      <c r="V792" s="416"/>
      <c r="W792" s="416"/>
      <c r="X792" s="416"/>
      <c r="Y792" s="416"/>
      <c r="Z792" s="416"/>
    </row>
    <row r="793" spans="1:26" s="419" customFormat="1" x14ac:dyDescent="0.2">
      <c r="A793" s="500"/>
      <c r="I793" s="416"/>
      <c r="J793" s="416"/>
      <c r="K793" s="416"/>
      <c r="L793" s="416"/>
      <c r="M793" s="416"/>
      <c r="N793" s="416"/>
      <c r="O793" s="416"/>
      <c r="P793" s="416"/>
      <c r="Q793" s="416"/>
      <c r="R793" s="416"/>
      <c r="S793" s="416"/>
      <c r="T793" s="416"/>
      <c r="U793" s="416"/>
      <c r="V793" s="416"/>
      <c r="W793" s="416"/>
      <c r="X793" s="416"/>
      <c r="Y793" s="416"/>
      <c r="Z793" s="416"/>
    </row>
    <row r="794" spans="1:26" s="419" customFormat="1" x14ac:dyDescent="0.2">
      <c r="A794" s="500"/>
      <c r="I794" s="416"/>
      <c r="J794" s="416"/>
      <c r="K794" s="416"/>
      <c r="L794" s="416"/>
      <c r="M794" s="416"/>
      <c r="N794" s="416"/>
      <c r="O794" s="416"/>
      <c r="P794" s="416"/>
      <c r="Q794" s="416"/>
      <c r="R794" s="416"/>
      <c r="S794" s="416"/>
      <c r="T794" s="416"/>
      <c r="U794" s="416"/>
      <c r="V794" s="416"/>
      <c r="W794" s="416"/>
      <c r="X794" s="416"/>
      <c r="Y794" s="416"/>
      <c r="Z794" s="416"/>
    </row>
    <row r="795" spans="1:26" s="419" customFormat="1" x14ac:dyDescent="0.2">
      <c r="A795" s="500"/>
      <c r="I795" s="416"/>
      <c r="J795" s="416"/>
      <c r="K795" s="416"/>
      <c r="L795" s="416"/>
      <c r="M795" s="416"/>
      <c r="N795" s="416"/>
      <c r="O795" s="416"/>
      <c r="P795" s="416"/>
      <c r="Q795" s="416"/>
      <c r="R795" s="416"/>
      <c r="S795" s="416"/>
      <c r="T795" s="416"/>
      <c r="U795" s="416"/>
      <c r="V795" s="416"/>
      <c r="W795" s="416"/>
      <c r="X795" s="416"/>
      <c r="Y795" s="416"/>
      <c r="Z795" s="416"/>
    </row>
    <row r="796" spans="1:26" s="419" customFormat="1" x14ac:dyDescent="0.2">
      <c r="A796" s="500"/>
      <c r="I796" s="416"/>
      <c r="J796" s="416"/>
      <c r="K796" s="416"/>
      <c r="L796" s="416"/>
      <c r="M796" s="416"/>
      <c r="N796" s="416"/>
      <c r="O796" s="416"/>
      <c r="P796" s="416"/>
      <c r="Q796" s="416"/>
      <c r="R796" s="416"/>
      <c r="S796" s="416"/>
      <c r="T796" s="416"/>
      <c r="U796" s="416"/>
      <c r="V796" s="416"/>
      <c r="W796" s="416"/>
      <c r="X796" s="416"/>
      <c r="Y796" s="416"/>
      <c r="Z796" s="416"/>
    </row>
    <row r="797" spans="1:26" s="419" customFormat="1" x14ac:dyDescent="0.2">
      <c r="A797" s="500"/>
      <c r="I797" s="416"/>
      <c r="J797" s="416"/>
      <c r="K797" s="416"/>
      <c r="L797" s="416"/>
      <c r="M797" s="416"/>
      <c r="N797" s="416"/>
      <c r="O797" s="416"/>
      <c r="P797" s="416"/>
      <c r="Q797" s="416"/>
      <c r="R797" s="416"/>
      <c r="S797" s="416"/>
      <c r="T797" s="416"/>
      <c r="U797" s="416"/>
      <c r="V797" s="416"/>
      <c r="W797" s="416"/>
      <c r="X797" s="416"/>
      <c r="Y797" s="416"/>
      <c r="Z797" s="416"/>
    </row>
    <row r="798" spans="1:26" s="419" customFormat="1" x14ac:dyDescent="0.2">
      <c r="A798" s="500"/>
      <c r="I798" s="416"/>
      <c r="J798" s="416"/>
      <c r="K798" s="416"/>
      <c r="L798" s="416"/>
      <c r="M798" s="416"/>
      <c r="N798" s="416"/>
      <c r="O798" s="416"/>
      <c r="P798" s="416"/>
      <c r="Q798" s="416"/>
      <c r="R798" s="416"/>
      <c r="S798" s="416"/>
      <c r="T798" s="416"/>
      <c r="U798" s="416"/>
      <c r="V798" s="416"/>
      <c r="W798" s="416"/>
      <c r="X798" s="416"/>
      <c r="Y798" s="416"/>
      <c r="Z798" s="416"/>
    </row>
    <row r="799" spans="1:26" s="419" customFormat="1" x14ac:dyDescent="0.2">
      <c r="A799" s="500"/>
      <c r="I799" s="416"/>
      <c r="J799" s="416"/>
      <c r="K799" s="416"/>
      <c r="L799" s="416"/>
      <c r="M799" s="416"/>
      <c r="N799" s="416"/>
      <c r="O799" s="416"/>
      <c r="P799" s="416"/>
      <c r="Q799" s="416"/>
      <c r="R799" s="416"/>
      <c r="S799" s="416"/>
      <c r="T799" s="416"/>
      <c r="U799" s="416"/>
      <c r="V799" s="416"/>
      <c r="W799" s="416"/>
      <c r="X799" s="416"/>
      <c r="Y799" s="416"/>
      <c r="Z799" s="416"/>
    </row>
    <row r="800" spans="1:26" s="419" customFormat="1" x14ac:dyDescent="0.2">
      <c r="A800" s="500"/>
      <c r="I800" s="416"/>
      <c r="J800" s="416"/>
      <c r="K800" s="416"/>
      <c r="L800" s="416"/>
      <c r="M800" s="416"/>
      <c r="N800" s="416"/>
      <c r="O800" s="416"/>
      <c r="P800" s="416"/>
      <c r="Q800" s="416"/>
      <c r="R800" s="416"/>
      <c r="S800" s="416"/>
      <c r="T800" s="416"/>
      <c r="U800" s="416"/>
      <c r="V800" s="416"/>
      <c r="W800" s="416"/>
      <c r="X800" s="416"/>
      <c r="Y800" s="416"/>
      <c r="Z800" s="416"/>
    </row>
    <row r="801" spans="1:26" s="419" customFormat="1" x14ac:dyDescent="0.2">
      <c r="A801" s="500"/>
      <c r="I801" s="416"/>
      <c r="J801" s="416"/>
      <c r="K801" s="416"/>
      <c r="L801" s="416"/>
      <c r="M801" s="416"/>
      <c r="N801" s="416"/>
      <c r="O801" s="416"/>
      <c r="P801" s="416"/>
      <c r="Q801" s="416"/>
      <c r="R801" s="416"/>
      <c r="S801" s="416"/>
      <c r="T801" s="416"/>
      <c r="U801" s="416"/>
      <c r="V801" s="416"/>
      <c r="W801" s="416"/>
      <c r="X801" s="416"/>
      <c r="Y801" s="416"/>
      <c r="Z801" s="416"/>
    </row>
  </sheetData>
  <sheetProtection algorithmName="SHA-512" hashValue="AU9EENI4uzjZu8qhu7/GVMkBT1d1SIZvRwdsbL6wu47Gr/sGVK/3vk55cuWe51aFEhm4jUFF2nA/ASthoGmFSg==" saltValue="OvjJuER6IlURdz7eZZSZVw==" spinCount="100000" sheet="1" formatColumns="0" formatRows="0" sort="0" autoFilter="0"/>
  <mergeCells count="24">
    <mergeCell ref="B1:H1"/>
    <mergeCell ref="A3:H3"/>
    <mergeCell ref="A7:A8"/>
    <mergeCell ref="B7:B8"/>
    <mergeCell ref="C7:C8"/>
    <mergeCell ref="D7:D8"/>
    <mergeCell ref="E7:E8"/>
    <mergeCell ref="F7:F8"/>
    <mergeCell ref="G7:G8"/>
    <mergeCell ref="H7:H8"/>
    <mergeCell ref="B11:B35"/>
    <mergeCell ref="A37:A38"/>
    <mergeCell ref="B37:B38"/>
    <mergeCell ref="C37:C38"/>
    <mergeCell ref="D37:D38"/>
    <mergeCell ref="A67:F67"/>
    <mergeCell ref="A68:H68"/>
    <mergeCell ref="A69:H69"/>
    <mergeCell ref="A70:H70"/>
    <mergeCell ref="F37:F38"/>
    <mergeCell ref="G37:G38"/>
    <mergeCell ref="H37:H38"/>
    <mergeCell ref="B41:B61"/>
    <mergeCell ref="E37:E3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type="date" operator="greaterThanOrEqual" allowBlank="1" showInputMessage="1" showErrorMessage="1" sqref="H5" xr:uid="{00000000-0002-0000-2600-000006000000}">
      <formula1>44834</formula1>
    </dataValidation>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59" zoomScaleNormal="100" zoomScalePageLayoutView="60" workbookViewId="0">
      <selection activeCell="B1" sqref="B1"/>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177" t="s">
        <v>87</v>
      </c>
      <c r="B1" s="871" t="s">
        <v>1645</v>
      </c>
      <c r="C1" s="177"/>
      <c r="D1" s="177"/>
      <c r="E1" s="177"/>
      <c r="F1" s="177"/>
      <c r="G1" s="177"/>
      <c r="H1" s="177"/>
      <c r="I1" s="177"/>
    </row>
    <row r="2" spans="1:9" ht="6" customHeight="1" x14ac:dyDescent="0.2">
      <c r="A2" s="177"/>
      <c r="B2" s="179"/>
      <c r="C2" s="179"/>
      <c r="D2" s="177"/>
      <c r="E2" s="177"/>
      <c r="F2" s="177"/>
      <c r="G2" s="177"/>
      <c r="H2" s="177"/>
      <c r="I2" s="177"/>
    </row>
    <row r="3" spans="1:9" ht="12.75" customHeight="1" x14ac:dyDescent="0.2">
      <c r="A3" s="177"/>
      <c r="B3" s="179"/>
      <c r="C3" s="179"/>
      <c r="D3" s="177"/>
      <c r="E3" s="1072" t="s">
        <v>189</v>
      </c>
      <c r="F3" s="1072"/>
      <c r="G3" s="1072"/>
      <c r="H3" s="1072"/>
      <c r="I3" s="1072"/>
    </row>
    <row r="4" spans="1:9" x14ac:dyDescent="0.2">
      <c r="A4" s="177"/>
      <c r="B4" s="179"/>
      <c r="C4" s="179"/>
      <c r="D4" s="177"/>
      <c r="E4" s="1072"/>
      <c r="F4" s="1072"/>
      <c r="G4" s="1072"/>
      <c r="H4" s="1072"/>
      <c r="I4" s="1072"/>
    </row>
    <row r="5" spans="1:9" x14ac:dyDescent="0.2">
      <c r="A5" s="177"/>
      <c r="B5" s="1073" t="s">
        <v>190</v>
      </c>
      <c r="C5" s="1073"/>
      <c r="D5" s="1073"/>
      <c r="E5" s="1073"/>
      <c r="F5" s="1073"/>
      <c r="G5" s="1073"/>
      <c r="H5" s="1073"/>
      <c r="I5" s="1073"/>
    </row>
    <row r="6" spans="1:9" x14ac:dyDescent="0.2">
      <c r="A6" s="177"/>
      <c r="B6" s="179"/>
      <c r="C6" s="179"/>
      <c r="D6" s="177"/>
      <c r="E6" s="177"/>
      <c r="F6" s="177"/>
      <c r="G6" s="177"/>
      <c r="H6" s="177"/>
      <c r="I6" s="177"/>
    </row>
    <row r="7" spans="1:9" x14ac:dyDescent="0.2">
      <c r="A7" s="177" t="str">
        <f>i.04119!A6</f>
        <v>Даатгагчийн нэр:</v>
      </c>
      <c r="B7" s="177"/>
      <c r="C7" s="177"/>
      <c r="D7" s="177"/>
      <c r="E7" s="177"/>
      <c r="F7" s="177"/>
      <c r="G7" s="177"/>
      <c r="H7" s="1066" t="str">
        <f>i.04119!D6</f>
        <v>..... оны .... сарын ...-ны өдөр</v>
      </c>
      <c r="I7" s="1066"/>
    </row>
    <row r="8" spans="1:9" x14ac:dyDescent="0.2">
      <c r="A8" s="177"/>
      <c r="B8" s="177"/>
      <c r="C8" s="177"/>
      <c r="D8" s="177"/>
      <c r="E8" s="177"/>
      <c r="F8" s="177"/>
      <c r="G8" s="177"/>
    </row>
    <row r="9" spans="1:9" x14ac:dyDescent="0.2">
      <c r="A9" s="178" t="s">
        <v>191</v>
      </c>
      <c r="B9" s="179"/>
      <c r="C9" s="179"/>
      <c r="D9" s="177"/>
      <c r="E9" s="177"/>
      <c r="F9" s="177"/>
      <c r="G9" s="177"/>
      <c r="H9" s="177"/>
      <c r="I9" s="177"/>
    </row>
    <row r="10" spans="1:9" x14ac:dyDescent="0.2">
      <c r="A10" s="177"/>
      <c r="B10" s="177"/>
      <c r="C10" s="177"/>
      <c r="D10" s="177"/>
      <c r="E10" s="177"/>
      <c r="F10" s="177"/>
      <c r="G10" s="177"/>
      <c r="H10" s="177"/>
      <c r="I10" s="2" t="s">
        <v>3</v>
      </c>
    </row>
    <row r="11" spans="1:9" ht="25.5" x14ac:dyDescent="0.2">
      <c r="A11" s="180" t="s">
        <v>4</v>
      </c>
      <c r="B11" s="162" t="s">
        <v>192</v>
      </c>
      <c r="C11" s="162" t="s">
        <v>6</v>
      </c>
      <c r="D11" s="162" t="s">
        <v>193</v>
      </c>
      <c r="E11" s="162" t="s">
        <v>194</v>
      </c>
      <c r="F11" s="162" t="s">
        <v>195</v>
      </c>
      <c r="G11" s="162" t="s">
        <v>196</v>
      </c>
      <c r="H11" s="162" t="s">
        <v>197</v>
      </c>
      <c r="I11" s="162" t="s">
        <v>198</v>
      </c>
    </row>
    <row r="12" spans="1:9" x14ac:dyDescent="0.2">
      <c r="A12" s="180" t="s">
        <v>8</v>
      </c>
      <c r="B12" s="162" t="s">
        <v>9</v>
      </c>
      <c r="C12" s="162" t="s">
        <v>10</v>
      </c>
      <c r="D12" s="162">
        <v>1</v>
      </c>
      <c r="E12" s="162">
        <v>2</v>
      </c>
      <c r="F12" s="162">
        <v>3</v>
      </c>
      <c r="G12" s="162">
        <v>4</v>
      </c>
      <c r="H12" s="162">
        <v>5</v>
      </c>
      <c r="I12" s="162">
        <v>6</v>
      </c>
    </row>
    <row r="13" spans="1:9" x14ac:dyDescent="0.2">
      <c r="A13" s="198">
        <v>1</v>
      </c>
      <c r="B13" s="199" t="s">
        <v>192</v>
      </c>
      <c r="C13" s="197">
        <v>1</v>
      </c>
      <c r="D13" s="171"/>
      <c r="E13" s="171"/>
      <c r="F13" s="171"/>
      <c r="G13" s="171"/>
      <c r="H13" s="171"/>
      <c r="I13" s="171"/>
    </row>
    <row r="14" spans="1:9" x14ac:dyDescent="0.2">
      <c r="A14" s="201">
        <v>1.1000000000000001</v>
      </c>
      <c r="B14" s="11" t="s">
        <v>199</v>
      </c>
      <c r="C14" s="196">
        <v>2</v>
      </c>
      <c r="D14" s="3"/>
      <c r="E14" s="3" t="s">
        <v>87</v>
      </c>
      <c r="F14" s="3" t="s">
        <v>87</v>
      </c>
      <c r="G14" s="3" t="s">
        <v>87</v>
      </c>
      <c r="H14" s="3" t="s">
        <v>87</v>
      </c>
      <c r="I14" s="173">
        <f>SUM(D14:H14)</f>
        <v>0</v>
      </c>
    </row>
    <row r="15" spans="1:9" x14ac:dyDescent="0.2">
      <c r="A15" s="201">
        <v>1.2</v>
      </c>
      <c r="B15" s="11" t="s">
        <v>200</v>
      </c>
      <c r="C15" s="196">
        <v>3</v>
      </c>
      <c r="D15" s="3"/>
      <c r="E15" s="3" t="s">
        <v>87</v>
      </c>
      <c r="F15" s="3" t="s">
        <v>87</v>
      </c>
      <c r="G15" s="3" t="s">
        <v>87</v>
      </c>
      <c r="H15" s="3" t="s">
        <v>87</v>
      </c>
      <c r="I15" s="173">
        <f t="shared" ref="I15:I18" si="0">SUM(D15:H15)</f>
        <v>0</v>
      </c>
    </row>
    <row r="16" spans="1:9" x14ac:dyDescent="0.2">
      <c r="A16" s="201">
        <v>1.3</v>
      </c>
      <c r="B16" s="11" t="s">
        <v>201</v>
      </c>
      <c r="C16" s="196">
        <v>4</v>
      </c>
      <c r="D16" s="3"/>
      <c r="E16" s="3" t="s">
        <v>87</v>
      </c>
      <c r="F16" s="3" t="s">
        <v>87</v>
      </c>
      <c r="G16" s="3" t="s">
        <v>87</v>
      </c>
      <c r="H16" s="3" t="s">
        <v>87</v>
      </c>
      <c r="I16" s="173">
        <f t="shared" si="0"/>
        <v>0</v>
      </c>
    </row>
    <row r="17" spans="1:9" x14ac:dyDescent="0.2">
      <c r="A17" s="201">
        <v>1.4</v>
      </c>
      <c r="B17" s="11" t="s">
        <v>202</v>
      </c>
      <c r="C17" s="196">
        <v>5</v>
      </c>
      <c r="D17" s="3"/>
      <c r="E17" s="3"/>
      <c r="F17" s="3" t="s">
        <v>87</v>
      </c>
      <c r="G17" s="3" t="s">
        <v>87</v>
      </c>
      <c r="H17" s="3" t="s">
        <v>87</v>
      </c>
      <c r="I17" s="173">
        <f t="shared" si="0"/>
        <v>0</v>
      </c>
    </row>
    <row r="18" spans="1:9" x14ac:dyDescent="0.2">
      <c r="A18" s="201">
        <v>1.5</v>
      </c>
      <c r="B18" s="11" t="s">
        <v>203</v>
      </c>
      <c r="C18" s="196">
        <v>6</v>
      </c>
      <c r="D18" s="3"/>
      <c r="E18" s="3" t="s">
        <v>87</v>
      </c>
      <c r="F18" s="3" t="s">
        <v>87</v>
      </c>
      <c r="G18" s="3" t="s">
        <v>87</v>
      </c>
      <c r="H18" s="3" t="s">
        <v>87</v>
      </c>
      <c r="I18" s="173">
        <f t="shared" si="0"/>
        <v>0</v>
      </c>
    </row>
    <row r="19" spans="1:9" ht="25.5" x14ac:dyDescent="0.2">
      <c r="A19" s="198">
        <v>2</v>
      </c>
      <c r="B19" s="199" t="s">
        <v>204</v>
      </c>
      <c r="C19" s="197">
        <v>7</v>
      </c>
      <c r="D19" s="171">
        <f>SUM(D14:D18)</f>
        <v>0</v>
      </c>
      <c r="E19" s="171">
        <f t="shared" ref="E19:H19" si="1">SUM(E14:E18)</f>
        <v>0</v>
      </c>
      <c r="F19" s="171">
        <f t="shared" si="1"/>
        <v>0</v>
      </c>
      <c r="G19" s="171">
        <f t="shared" si="1"/>
        <v>0</v>
      </c>
      <c r="H19" s="171">
        <f t="shared" si="1"/>
        <v>0</v>
      </c>
      <c r="I19" s="171">
        <f>SUM(D19:H19)</f>
        <v>0</v>
      </c>
    </row>
    <row r="20" spans="1:9" ht="25.5" x14ac:dyDescent="0.2">
      <c r="A20" s="198">
        <v>3</v>
      </c>
      <c r="B20" s="199" t="s">
        <v>205</v>
      </c>
      <c r="C20" s="200">
        <v>8</v>
      </c>
      <c r="D20" s="171">
        <f>D19*0%</f>
        <v>0</v>
      </c>
      <c r="E20" s="171">
        <f>E19*5%</f>
        <v>0</v>
      </c>
      <c r="F20" s="171">
        <f>F19*25%</f>
        <v>0</v>
      </c>
      <c r="G20" s="171">
        <f>G19*50%</f>
        <v>0</v>
      </c>
      <c r="H20" s="171">
        <f>H19*100%</f>
        <v>0</v>
      </c>
      <c r="I20" s="171">
        <f>SUM(D20:H20)</f>
        <v>0</v>
      </c>
    </row>
    <row r="21" spans="1:9" ht="25.5" x14ac:dyDescent="0.2">
      <c r="A21" s="198">
        <v>4</v>
      </c>
      <c r="B21" s="199" t="s">
        <v>206</v>
      </c>
      <c r="C21" s="200">
        <v>9</v>
      </c>
      <c r="D21" s="171">
        <f>D19-D20</f>
        <v>0</v>
      </c>
      <c r="E21" s="171">
        <f t="shared" ref="E21:H21" si="2">E19-E20</f>
        <v>0</v>
      </c>
      <c r="F21" s="171">
        <f t="shared" si="2"/>
        <v>0</v>
      </c>
      <c r="G21" s="171">
        <f t="shared" si="2"/>
        <v>0</v>
      </c>
      <c r="H21" s="171">
        <f t="shared" si="2"/>
        <v>0</v>
      </c>
      <c r="I21" s="171">
        <f>SUM(D21:H21)</f>
        <v>0</v>
      </c>
    </row>
    <row r="22" spans="1:9" x14ac:dyDescent="0.2">
      <c r="A22" s="177"/>
      <c r="B22" s="177"/>
      <c r="C22" s="177"/>
      <c r="D22" s="177"/>
      <c r="E22" s="177"/>
      <c r="F22" s="177"/>
      <c r="G22" s="177"/>
      <c r="H22" s="177"/>
      <c r="I22" s="177"/>
    </row>
    <row r="23" spans="1:9" x14ac:dyDescent="0.2">
      <c r="A23" s="177"/>
      <c r="B23" s="177"/>
      <c r="C23" s="177"/>
      <c r="D23" s="177"/>
      <c r="E23" s="177"/>
      <c r="F23" s="177"/>
      <c r="G23" s="177"/>
      <c r="H23" s="177"/>
      <c r="I23" s="177"/>
    </row>
    <row r="24" spans="1:9" x14ac:dyDescent="0.2">
      <c r="A24" s="178" t="s">
        <v>207</v>
      </c>
      <c r="B24" s="179"/>
      <c r="C24" s="179"/>
      <c r="D24" s="177"/>
      <c r="E24" s="177"/>
      <c r="F24" s="177"/>
      <c r="G24" s="177"/>
      <c r="H24" s="177"/>
      <c r="I24" s="177"/>
    </row>
    <row r="25" spans="1:9" x14ac:dyDescent="0.2">
      <c r="A25" s="177"/>
      <c r="B25" s="177"/>
      <c r="C25" s="177"/>
      <c r="D25" s="177"/>
      <c r="E25" s="177"/>
      <c r="F25" s="177"/>
      <c r="G25" s="177"/>
      <c r="H25" s="177"/>
      <c r="I25" s="177"/>
    </row>
    <row r="26" spans="1:9" ht="25.5" x14ac:dyDescent="0.2">
      <c r="A26" s="170" t="s">
        <v>4</v>
      </c>
      <c r="B26" s="162" t="s">
        <v>208</v>
      </c>
      <c r="C26" s="162" t="s">
        <v>6</v>
      </c>
      <c r="D26" s="162" t="s">
        <v>193</v>
      </c>
      <c r="E26" s="162" t="s">
        <v>194</v>
      </c>
      <c r="F26" s="162" t="s">
        <v>195</v>
      </c>
      <c r="G26" s="162" t="s">
        <v>196</v>
      </c>
      <c r="H26" s="162" t="s">
        <v>197</v>
      </c>
      <c r="I26" s="162" t="s">
        <v>198</v>
      </c>
    </row>
    <row r="27" spans="1:9" x14ac:dyDescent="0.2">
      <c r="A27" s="170" t="s">
        <v>8</v>
      </c>
      <c r="B27" s="162" t="s">
        <v>9</v>
      </c>
      <c r="C27" s="162" t="s">
        <v>10</v>
      </c>
      <c r="D27" s="162">
        <v>1</v>
      </c>
      <c r="E27" s="162">
        <v>2</v>
      </c>
      <c r="F27" s="162">
        <v>3</v>
      </c>
      <c r="G27" s="162">
        <v>4</v>
      </c>
      <c r="H27" s="162">
        <v>5</v>
      </c>
      <c r="I27" s="162">
        <v>6</v>
      </c>
    </row>
    <row r="28" spans="1:9" x14ac:dyDescent="0.2">
      <c r="A28" s="170">
        <v>1</v>
      </c>
      <c r="B28" s="193" t="s">
        <v>208</v>
      </c>
      <c r="C28" s="197">
        <v>1</v>
      </c>
      <c r="D28" s="195"/>
      <c r="E28" s="195"/>
      <c r="F28" s="195"/>
      <c r="G28" s="195"/>
      <c r="H28" s="195"/>
      <c r="I28" s="195"/>
    </row>
    <row r="29" spans="1:9" x14ac:dyDescent="0.2">
      <c r="A29" s="174">
        <v>1.1000000000000001</v>
      </c>
      <c r="B29" s="4" t="s">
        <v>209</v>
      </c>
      <c r="C29" s="196">
        <v>2</v>
      </c>
      <c r="D29" s="3" t="s">
        <v>87</v>
      </c>
      <c r="E29" s="3" t="s">
        <v>87</v>
      </c>
      <c r="F29" s="3" t="s">
        <v>87</v>
      </c>
      <c r="G29" s="3" t="s">
        <v>87</v>
      </c>
      <c r="H29" s="3" t="s">
        <v>87</v>
      </c>
      <c r="I29" s="173">
        <f>SUM(D29:H29)</f>
        <v>0</v>
      </c>
    </row>
    <row r="30" spans="1:9" x14ac:dyDescent="0.2">
      <c r="A30" s="174">
        <v>1.2</v>
      </c>
      <c r="B30" s="4" t="s">
        <v>210</v>
      </c>
      <c r="C30" s="196">
        <v>3</v>
      </c>
      <c r="D30" s="3" t="s">
        <v>87</v>
      </c>
      <c r="E30" s="3" t="s">
        <v>87</v>
      </c>
      <c r="F30" s="3" t="s">
        <v>87</v>
      </c>
      <c r="G30" s="3" t="s">
        <v>87</v>
      </c>
      <c r="H30" s="3" t="s">
        <v>87</v>
      </c>
      <c r="I30" s="173">
        <f t="shared" ref="I30:I38" si="3">SUM(D30:H30)</f>
        <v>0</v>
      </c>
    </row>
    <row r="31" spans="1:9" x14ac:dyDescent="0.2">
      <c r="A31" s="174">
        <v>1.3</v>
      </c>
      <c r="B31" s="4" t="s">
        <v>211</v>
      </c>
      <c r="C31" s="196">
        <v>4</v>
      </c>
      <c r="D31" s="3" t="s">
        <v>87</v>
      </c>
      <c r="E31" s="3" t="s">
        <v>87</v>
      </c>
      <c r="F31" s="3" t="s">
        <v>87</v>
      </c>
      <c r="G31" s="3" t="s">
        <v>87</v>
      </c>
      <c r="H31" s="3" t="s">
        <v>87</v>
      </c>
      <c r="I31" s="173">
        <f t="shared" si="3"/>
        <v>0</v>
      </c>
    </row>
    <row r="32" spans="1:9" x14ac:dyDescent="0.2">
      <c r="A32" s="174">
        <v>1.4</v>
      </c>
      <c r="B32" s="4" t="s">
        <v>212</v>
      </c>
      <c r="C32" s="196">
        <v>5</v>
      </c>
      <c r="D32" s="3" t="s">
        <v>87</v>
      </c>
      <c r="E32" s="3" t="s">
        <v>87</v>
      </c>
      <c r="F32" s="3" t="s">
        <v>87</v>
      </c>
      <c r="G32" s="3" t="s">
        <v>87</v>
      </c>
      <c r="H32" s="3" t="s">
        <v>87</v>
      </c>
      <c r="I32" s="173">
        <f t="shared" si="3"/>
        <v>0</v>
      </c>
    </row>
    <row r="33" spans="1:9" x14ac:dyDescent="0.2">
      <c r="A33" s="174">
        <v>1.5</v>
      </c>
      <c r="B33" s="4" t="s">
        <v>213</v>
      </c>
      <c r="C33" s="196">
        <v>6</v>
      </c>
      <c r="D33" s="3" t="s">
        <v>87</v>
      </c>
      <c r="E33" s="3"/>
      <c r="F33" s="3" t="s">
        <v>87</v>
      </c>
      <c r="G33" s="3" t="s">
        <v>87</v>
      </c>
      <c r="H33" s="3" t="s">
        <v>87</v>
      </c>
      <c r="I33" s="173">
        <f t="shared" si="3"/>
        <v>0</v>
      </c>
    </row>
    <row r="34" spans="1:9" x14ac:dyDescent="0.2">
      <c r="A34" s="174">
        <v>1.6</v>
      </c>
      <c r="B34" s="4" t="s">
        <v>214</v>
      </c>
      <c r="C34" s="196">
        <v>7</v>
      </c>
      <c r="D34" s="3" t="s">
        <v>87</v>
      </c>
      <c r="E34" s="3" t="s">
        <v>87</v>
      </c>
      <c r="F34" s="3" t="s">
        <v>87</v>
      </c>
      <c r="G34" s="3" t="s">
        <v>87</v>
      </c>
      <c r="H34" s="3" t="s">
        <v>87</v>
      </c>
      <c r="I34" s="173">
        <f t="shared" si="3"/>
        <v>0</v>
      </c>
    </row>
    <row r="35" spans="1:9" x14ac:dyDescent="0.2">
      <c r="A35" s="174">
        <v>1.7</v>
      </c>
      <c r="B35" s="4" t="s">
        <v>215</v>
      </c>
      <c r="C35" s="196">
        <v>8</v>
      </c>
      <c r="D35" s="3" t="s">
        <v>87</v>
      </c>
      <c r="E35" s="3" t="s">
        <v>87</v>
      </c>
      <c r="F35" s="3" t="s">
        <v>87</v>
      </c>
      <c r="G35" s="3" t="s">
        <v>87</v>
      </c>
      <c r="H35" s="3" t="s">
        <v>87</v>
      </c>
      <c r="I35" s="173">
        <f t="shared" si="3"/>
        <v>0</v>
      </c>
    </row>
    <row r="36" spans="1:9" x14ac:dyDescent="0.2">
      <c r="A36" s="174">
        <v>1.8</v>
      </c>
      <c r="B36" s="4" t="s">
        <v>216</v>
      </c>
      <c r="C36" s="196">
        <v>9</v>
      </c>
      <c r="D36" s="3" t="s">
        <v>87</v>
      </c>
      <c r="E36" s="3" t="s">
        <v>87</v>
      </c>
      <c r="F36" s="3" t="s">
        <v>87</v>
      </c>
      <c r="G36" s="3" t="s">
        <v>87</v>
      </c>
      <c r="H36" s="3" t="s">
        <v>87</v>
      </c>
      <c r="I36" s="173">
        <f t="shared" si="3"/>
        <v>0</v>
      </c>
    </row>
    <row r="37" spans="1:9" x14ac:dyDescent="0.2">
      <c r="A37" s="174">
        <v>1.9</v>
      </c>
      <c r="B37" s="4" t="s">
        <v>217</v>
      </c>
      <c r="C37" s="196">
        <v>10</v>
      </c>
      <c r="D37" s="3" t="s">
        <v>87</v>
      </c>
      <c r="E37" s="3" t="s">
        <v>87</v>
      </c>
      <c r="F37" s="3" t="s">
        <v>87</v>
      </c>
      <c r="G37" s="3" t="s">
        <v>87</v>
      </c>
      <c r="H37" s="3" t="s">
        <v>87</v>
      </c>
      <c r="I37" s="173">
        <f t="shared" si="3"/>
        <v>0</v>
      </c>
    </row>
    <row r="38" spans="1:9" x14ac:dyDescent="0.2">
      <c r="A38" s="190">
        <v>1.1000000000000001</v>
      </c>
      <c r="B38" s="4" t="s">
        <v>218</v>
      </c>
      <c r="C38" s="196">
        <v>11</v>
      </c>
      <c r="D38" s="3" t="s">
        <v>87</v>
      </c>
      <c r="E38" s="3" t="s">
        <v>87</v>
      </c>
      <c r="F38" s="3" t="s">
        <v>87</v>
      </c>
      <c r="G38" s="3" t="s">
        <v>87</v>
      </c>
      <c r="H38" s="3" t="s">
        <v>87</v>
      </c>
      <c r="I38" s="173">
        <f t="shared" si="3"/>
        <v>0</v>
      </c>
    </row>
    <row r="39" spans="1:9" x14ac:dyDescent="0.2">
      <c r="A39" s="170">
        <v>2</v>
      </c>
      <c r="B39" s="193" t="s">
        <v>219</v>
      </c>
      <c r="C39" s="197">
        <v>12</v>
      </c>
      <c r="D39" s="195">
        <f>SUM(D29:D38)</f>
        <v>0</v>
      </c>
      <c r="E39" s="195">
        <f t="shared" ref="E39:H39" si="4">SUM(E29:E38)</f>
        <v>0</v>
      </c>
      <c r="F39" s="195">
        <f t="shared" si="4"/>
        <v>0</v>
      </c>
      <c r="G39" s="195">
        <f t="shared" si="4"/>
        <v>0</v>
      </c>
      <c r="H39" s="195">
        <f t="shared" si="4"/>
        <v>0</v>
      </c>
      <c r="I39" s="195">
        <f>SUM(D39:H39)</f>
        <v>0</v>
      </c>
    </row>
    <row r="40" spans="1:9" x14ac:dyDescent="0.2">
      <c r="A40" s="170">
        <v>3</v>
      </c>
      <c r="B40" s="199" t="s">
        <v>220</v>
      </c>
      <c r="C40" s="200">
        <v>13</v>
      </c>
      <c r="D40" s="171">
        <f>D39*0%</f>
        <v>0</v>
      </c>
      <c r="E40" s="171">
        <f>E39*5%</f>
        <v>0</v>
      </c>
      <c r="F40" s="171">
        <f>F39*25%</f>
        <v>0</v>
      </c>
      <c r="G40" s="171">
        <f>G39*50%</f>
        <v>0</v>
      </c>
      <c r="H40" s="171">
        <f>H39*100%</f>
        <v>0</v>
      </c>
      <c r="I40" s="171">
        <f>SUM(D40:H40)</f>
        <v>0</v>
      </c>
    </row>
    <row r="41" spans="1:9" x14ac:dyDescent="0.2">
      <c r="A41" s="170">
        <v>4</v>
      </c>
      <c r="B41" s="193" t="s">
        <v>221</v>
      </c>
      <c r="C41" s="194">
        <v>14</v>
      </c>
      <c r="D41" s="195">
        <f>D39-D40</f>
        <v>0</v>
      </c>
      <c r="E41" s="195">
        <f t="shared" ref="E41:H41" si="5">E39-E40</f>
        <v>0</v>
      </c>
      <c r="F41" s="195">
        <f t="shared" si="5"/>
        <v>0</v>
      </c>
      <c r="G41" s="195">
        <f t="shared" si="5"/>
        <v>0</v>
      </c>
      <c r="H41" s="195">
        <f t="shared" si="5"/>
        <v>0</v>
      </c>
      <c r="I41" s="195">
        <f>SUM(D41:H41)</f>
        <v>0</v>
      </c>
    </row>
    <row r="42" spans="1:9" x14ac:dyDescent="0.2">
      <c r="A42" s="177"/>
      <c r="B42" s="177"/>
      <c r="C42" s="177"/>
      <c r="D42" s="177"/>
      <c r="E42" s="177"/>
      <c r="F42" s="177"/>
      <c r="G42" s="177"/>
      <c r="H42" s="177"/>
      <c r="I42" s="177"/>
    </row>
    <row r="43" spans="1:9" x14ac:dyDescent="0.2">
      <c r="A43" s="177"/>
      <c r="B43" s="177"/>
      <c r="C43" s="177"/>
      <c r="D43" s="177"/>
      <c r="E43" s="177"/>
      <c r="F43" s="177"/>
      <c r="G43" s="177"/>
      <c r="H43" s="177"/>
      <c r="I43" s="177"/>
    </row>
    <row r="44" spans="1:9" x14ac:dyDescent="0.2">
      <c r="A44" s="178" t="s">
        <v>222</v>
      </c>
      <c r="B44" s="179"/>
      <c r="C44" s="179"/>
      <c r="D44" s="177"/>
      <c r="E44" s="177"/>
      <c r="F44" s="177"/>
      <c r="G44" s="177"/>
      <c r="H44" s="177"/>
      <c r="I44" s="177"/>
    </row>
    <row r="45" spans="1:9" x14ac:dyDescent="0.2">
      <c r="A45" s="177"/>
      <c r="B45" s="177"/>
      <c r="C45" s="177"/>
      <c r="D45" s="177"/>
      <c r="E45" s="177"/>
      <c r="F45" s="177"/>
      <c r="G45" s="177"/>
      <c r="H45" s="177"/>
      <c r="I45" s="177"/>
    </row>
    <row r="46" spans="1:9" x14ac:dyDescent="0.2">
      <c r="A46" s="180" t="s">
        <v>4</v>
      </c>
      <c r="B46" s="162" t="s">
        <v>141</v>
      </c>
      <c r="C46" s="162"/>
      <c r="D46" s="162" t="s">
        <v>193</v>
      </c>
      <c r="E46" s="162" t="s">
        <v>194</v>
      </c>
      <c r="F46" s="162" t="s">
        <v>195</v>
      </c>
      <c r="G46" s="162" t="s">
        <v>196</v>
      </c>
      <c r="H46" s="162" t="s">
        <v>197</v>
      </c>
      <c r="I46" s="162" t="s">
        <v>198</v>
      </c>
    </row>
    <row r="47" spans="1:9" x14ac:dyDescent="0.2">
      <c r="A47" s="180" t="s">
        <v>8</v>
      </c>
      <c r="B47" s="162" t="s">
        <v>9</v>
      </c>
      <c r="C47" s="162" t="s">
        <v>10</v>
      </c>
      <c r="D47" s="162">
        <v>1</v>
      </c>
      <c r="E47" s="162">
        <v>2</v>
      </c>
      <c r="F47" s="162">
        <v>3</v>
      </c>
      <c r="G47" s="162">
        <v>4</v>
      </c>
      <c r="H47" s="162">
        <v>5</v>
      </c>
      <c r="I47" s="162">
        <v>6</v>
      </c>
    </row>
    <row r="48" spans="1:9" x14ac:dyDescent="0.2">
      <c r="A48" s="180" t="s">
        <v>223</v>
      </c>
      <c r="B48" s="181" t="s">
        <v>224</v>
      </c>
      <c r="C48" s="191">
        <v>1</v>
      </c>
      <c r="D48" s="171"/>
      <c r="E48" s="171"/>
      <c r="F48" s="171"/>
      <c r="G48" s="171"/>
      <c r="H48" s="171"/>
      <c r="I48" s="171"/>
    </row>
    <row r="49" spans="1:10" x14ac:dyDescent="0.2">
      <c r="A49" s="174">
        <v>1</v>
      </c>
      <c r="B49" s="176" t="s">
        <v>225</v>
      </c>
      <c r="C49" s="192">
        <v>2</v>
      </c>
      <c r="D49" s="3"/>
      <c r="E49" s="3"/>
      <c r="F49" s="3"/>
      <c r="G49" s="3"/>
      <c r="H49" s="3"/>
      <c r="I49" s="173">
        <f>SUM(D49:H49)</f>
        <v>0</v>
      </c>
    </row>
    <row r="50" spans="1:10" x14ac:dyDescent="0.2">
      <c r="A50" s="174">
        <v>2</v>
      </c>
      <c r="B50" s="176" t="s">
        <v>226</v>
      </c>
      <c r="C50" s="192">
        <v>3</v>
      </c>
      <c r="D50" s="3"/>
      <c r="E50" s="3"/>
      <c r="F50" s="3"/>
      <c r="G50" s="3"/>
      <c r="H50" s="3"/>
      <c r="I50" s="173">
        <f>SUM(D50:H50)</f>
        <v>0</v>
      </c>
    </row>
    <row r="51" spans="1:10" x14ac:dyDescent="0.2">
      <c r="A51" s="174">
        <v>3</v>
      </c>
      <c r="B51" s="176" t="s">
        <v>227</v>
      </c>
      <c r="C51" s="192">
        <v>4</v>
      </c>
      <c r="D51" s="3"/>
      <c r="E51" s="3"/>
      <c r="F51" s="3"/>
      <c r="G51" s="3"/>
      <c r="H51" s="3"/>
      <c r="I51" s="173">
        <f t="shared" ref="I51" si="6">SUM(D51:H51)</f>
        <v>0</v>
      </c>
    </row>
    <row r="52" spans="1:10" x14ac:dyDescent="0.2">
      <c r="A52" s="180">
        <v>4</v>
      </c>
      <c r="B52" s="181" t="s">
        <v>228</v>
      </c>
      <c r="C52" s="191">
        <v>5</v>
      </c>
      <c r="D52" s="171">
        <f>SUM(D49:D51)</f>
        <v>0</v>
      </c>
      <c r="E52" s="171">
        <f>SUM(E49:E51)</f>
        <v>0</v>
      </c>
      <c r="F52" s="171">
        <f>SUM(F49:F51)</f>
        <v>0</v>
      </c>
      <c r="G52" s="171">
        <f>SUM(G49:G51)</f>
        <v>0</v>
      </c>
      <c r="H52" s="171">
        <f>SUM(H49:H51)</f>
        <v>0</v>
      </c>
      <c r="I52" s="171">
        <f>SUM(D52:H52)</f>
        <v>0</v>
      </c>
    </row>
    <row r="53" spans="1:10" x14ac:dyDescent="0.2">
      <c r="A53" s="180">
        <v>5</v>
      </c>
      <c r="B53" s="181" t="s">
        <v>229</v>
      </c>
      <c r="C53" s="191">
        <v>6</v>
      </c>
      <c r="D53" s="171">
        <f>D52*0%</f>
        <v>0</v>
      </c>
      <c r="E53" s="171">
        <f>E52*5%</f>
        <v>0</v>
      </c>
      <c r="F53" s="171">
        <f>F52*25%</f>
        <v>0</v>
      </c>
      <c r="G53" s="171">
        <f>G52*50%</f>
        <v>0</v>
      </c>
      <c r="H53" s="171">
        <f>H52*100%</f>
        <v>0</v>
      </c>
      <c r="I53" s="171">
        <f>SUM(D53:H53)</f>
        <v>0</v>
      </c>
    </row>
    <row r="54" spans="1:10" x14ac:dyDescent="0.2">
      <c r="A54" s="180">
        <v>6</v>
      </c>
      <c r="B54" s="181" t="s">
        <v>230</v>
      </c>
      <c r="C54" s="191">
        <v>7</v>
      </c>
      <c r="D54" s="171">
        <f>D52-D53</f>
        <v>0</v>
      </c>
      <c r="E54" s="171">
        <f t="shared" ref="E54:H54" si="7">E52-E53</f>
        <v>0</v>
      </c>
      <c r="F54" s="171">
        <f t="shared" si="7"/>
        <v>0</v>
      </c>
      <c r="G54" s="171">
        <f t="shared" si="7"/>
        <v>0</v>
      </c>
      <c r="H54" s="171">
        <f t="shared" si="7"/>
        <v>0</v>
      </c>
      <c r="I54" s="171">
        <f>SUM(D54:H54)</f>
        <v>0</v>
      </c>
      <c r="J54" s="172">
        <f>I54-i.04119!E20</f>
        <v>0</v>
      </c>
    </row>
    <row r="55" spans="1:10" x14ac:dyDescent="0.2">
      <c r="A55" s="180" t="s">
        <v>231</v>
      </c>
      <c r="B55" s="181" t="s">
        <v>232</v>
      </c>
      <c r="C55" s="191">
        <v>8</v>
      </c>
      <c r="D55" s="171"/>
      <c r="E55" s="171"/>
      <c r="F55" s="171"/>
      <c r="G55" s="171"/>
      <c r="H55" s="171"/>
      <c r="I55" s="171"/>
    </row>
    <row r="56" spans="1:10" x14ac:dyDescent="0.2">
      <c r="A56" s="174">
        <v>1</v>
      </c>
      <c r="B56" s="4" t="s">
        <v>233</v>
      </c>
      <c r="C56" s="192">
        <v>9</v>
      </c>
      <c r="D56" s="3"/>
      <c r="E56" s="3"/>
      <c r="F56" s="3"/>
      <c r="G56" s="3"/>
      <c r="H56" s="3"/>
      <c r="I56" s="173">
        <f>SUM(D56:H56)</f>
        <v>0</v>
      </c>
    </row>
    <row r="57" spans="1:10" x14ac:dyDescent="0.2">
      <c r="A57" s="174">
        <v>2</v>
      </c>
      <c r="B57" s="4" t="s">
        <v>234</v>
      </c>
      <c r="C57" s="192">
        <v>10</v>
      </c>
      <c r="D57" s="3"/>
      <c r="E57" s="3"/>
      <c r="F57" s="3"/>
      <c r="G57" s="3"/>
      <c r="H57" s="3"/>
      <c r="I57" s="173">
        <f t="shared" ref="I57:I65" si="8">SUM(D57:H57)</f>
        <v>0</v>
      </c>
    </row>
    <row r="58" spans="1:10" x14ac:dyDescent="0.2">
      <c r="A58" s="174">
        <v>3</v>
      </c>
      <c r="B58" s="4" t="s">
        <v>235</v>
      </c>
      <c r="C58" s="192">
        <v>11</v>
      </c>
      <c r="D58" s="3"/>
      <c r="E58" s="3"/>
      <c r="F58" s="3"/>
      <c r="G58" s="3"/>
      <c r="H58" s="3"/>
      <c r="I58" s="173">
        <f t="shared" si="8"/>
        <v>0</v>
      </c>
    </row>
    <row r="59" spans="1:10" x14ac:dyDescent="0.2">
      <c r="A59" s="174">
        <v>4</v>
      </c>
      <c r="B59" s="4" t="s">
        <v>236</v>
      </c>
      <c r="C59" s="192">
        <v>12</v>
      </c>
      <c r="D59" s="3"/>
      <c r="E59" s="3"/>
      <c r="F59" s="3"/>
      <c r="G59" s="3"/>
      <c r="H59" s="3"/>
      <c r="I59" s="173">
        <f t="shared" si="8"/>
        <v>0</v>
      </c>
    </row>
    <row r="60" spans="1:10" x14ac:dyDescent="0.2">
      <c r="A60" s="174">
        <v>5</v>
      </c>
      <c r="B60" s="4" t="s">
        <v>237</v>
      </c>
      <c r="C60" s="192">
        <v>13</v>
      </c>
      <c r="D60" s="3"/>
      <c r="E60" s="3"/>
      <c r="F60" s="3"/>
      <c r="G60" s="3"/>
      <c r="H60" s="3"/>
      <c r="I60" s="173">
        <f t="shared" si="8"/>
        <v>0</v>
      </c>
    </row>
    <row r="61" spans="1:10" x14ac:dyDescent="0.2">
      <c r="A61" s="174">
        <v>6</v>
      </c>
      <c r="B61" s="4" t="s">
        <v>238</v>
      </c>
      <c r="C61" s="192">
        <v>14</v>
      </c>
      <c r="D61" s="3"/>
      <c r="E61" s="3"/>
      <c r="F61" s="3"/>
      <c r="G61" s="3"/>
      <c r="H61" s="3"/>
      <c r="I61" s="173">
        <f t="shared" si="8"/>
        <v>0</v>
      </c>
    </row>
    <row r="62" spans="1:10" x14ac:dyDescent="0.2">
      <c r="A62" s="174">
        <v>7</v>
      </c>
      <c r="B62" s="4" t="s">
        <v>239</v>
      </c>
      <c r="C62" s="192">
        <v>15</v>
      </c>
      <c r="D62" s="3"/>
      <c r="E62" s="3"/>
      <c r="F62" s="3"/>
      <c r="G62" s="3"/>
      <c r="H62" s="3"/>
      <c r="I62" s="173">
        <f t="shared" si="8"/>
        <v>0</v>
      </c>
    </row>
    <row r="63" spans="1:10" x14ac:dyDescent="0.2">
      <c r="A63" s="174">
        <v>8</v>
      </c>
      <c r="B63" s="4" t="s">
        <v>240</v>
      </c>
      <c r="C63" s="192">
        <v>16</v>
      </c>
      <c r="D63" s="3"/>
      <c r="E63" s="3"/>
      <c r="F63" s="3"/>
      <c r="G63" s="3"/>
      <c r="H63" s="3"/>
      <c r="I63" s="173">
        <f t="shared" si="8"/>
        <v>0</v>
      </c>
    </row>
    <row r="64" spans="1:10" x14ac:dyDescent="0.2">
      <c r="A64" s="174">
        <v>9</v>
      </c>
      <c r="B64" s="4" t="s">
        <v>241</v>
      </c>
      <c r="C64" s="192">
        <v>17</v>
      </c>
      <c r="D64" s="3"/>
      <c r="E64" s="3"/>
      <c r="F64" s="3"/>
      <c r="G64" s="3"/>
      <c r="H64" s="3"/>
      <c r="I64" s="173">
        <f t="shared" si="8"/>
        <v>0</v>
      </c>
    </row>
    <row r="65" spans="1:9" x14ac:dyDescent="0.2">
      <c r="A65" s="174">
        <v>10</v>
      </c>
      <c r="B65" s="4" t="s">
        <v>242</v>
      </c>
      <c r="C65" s="192">
        <v>18</v>
      </c>
      <c r="D65" s="3"/>
      <c r="E65" s="3"/>
      <c r="F65" s="3"/>
      <c r="G65" s="3"/>
      <c r="H65" s="3"/>
      <c r="I65" s="173">
        <f t="shared" si="8"/>
        <v>0</v>
      </c>
    </row>
    <row r="66" spans="1:9" x14ac:dyDescent="0.2">
      <c r="A66" s="180">
        <v>3</v>
      </c>
      <c r="B66" s="181" t="s">
        <v>243</v>
      </c>
      <c r="C66" s="191">
        <v>19</v>
      </c>
      <c r="D66" s="171">
        <f>SUM(D56:D65)</f>
        <v>0</v>
      </c>
      <c r="E66" s="171">
        <f t="shared" ref="E66:H66" si="9">SUM(E56:E65)</f>
        <v>0</v>
      </c>
      <c r="F66" s="171">
        <f t="shared" si="9"/>
        <v>0</v>
      </c>
      <c r="G66" s="171">
        <f t="shared" si="9"/>
        <v>0</v>
      </c>
      <c r="H66" s="171">
        <f t="shared" si="9"/>
        <v>0</v>
      </c>
      <c r="I66" s="171">
        <f>SUM(D66:H66)</f>
        <v>0</v>
      </c>
    </row>
    <row r="67" spans="1:9" x14ac:dyDescent="0.2">
      <c r="A67" s="180">
        <v>4</v>
      </c>
      <c r="B67" s="181" t="s">
        <v>244</v>
      </c>
      <c r="C67" s="191">
        <v>20</v>
      </c>
      <c r="D67" s="171">
        <f>D66*0%</f>
        <v>0</v>
      </c>
      <c r="E67" s="171">
        <f>E66*5%</f>
        <v>0</v>
      </c>
      <c r="F67" s="171">
        <f>F66*25%</f>
        <v>0</v>
      </c>
      <c r="G67" s="171">
        <f>G66*50%</f>
        <v>0</v>
      </c>
      <c r="H67" s="171">
        <f>H66*100%</f>
        <v>0</v>
      </c>
      <c r="I67" s="171">
        <f>SUM(D67:H67)</f>
        <v>0</v>
      </c>
    </row>
    <row r="68" spans="1:9" x14ac:dyDescent="0.2">
      <c r="A68" s="180">
        <v>5</v>
      </c>
      <c r="B68" s="181" t="s">
        <v>245</v>
      </c>
      <c r="C68" s="191">
        <v>21</v>
      </c>
      <c r="D68" s="171">
        <f>D66-D67</f>
        <v>0</v>
      </c>
      <c r="E68" s="171">
        <f t="shared" ref="E68:H68" si="10">E66-E67</f>
        <v>0</v>
      </c>
      <c r="F68" s="171">
        <f t="shared" si="10"/>
        <v>0</v>
      </c>
      <c r="G68" s="171">
        <f t="shared" si="10"/>
        <v>0</v>
      </c>
      <c r="H68" s="171">
        <f t="shared" si="10"/>
        <v>0</v>
      </c>
      <c r="I68" s="171">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067" t="str">
        <f>i.04119!C97</f>
        <v xml:space="preserve">/................................../   </v>
      </c>
      <c r="D75" s="1067"/>
      <c r="E75" s="5" t="str">
        <f>i.04119!E97</f>
        <v>/................................./</v>
      </c>
    </row>
    <row r="76" spans="1:9" x14ac:dyDescent="0.2">
      <c r="B76" s="5"/>
      <c r="C76" s="5"/>
      <c r="D76" s="802"/>
      <c r="E76" s="5"/>
    </row>
    <row r="77" spans="1:9" x14ac:dyDescent="0.2">
      <c r="B77" s="5" t="str">
        <f>i.04119!B99</f>
        <v xml:space="preserve"> Ерөнхий нягтлан бодогч  </v>
      </c>
      <c r="C77" s="1067" t="str">
        <f>i.04119!C99</f>
        <v xml:space="preserve">/.................................../   </v>
      </c>
      <c r="D77" s="1067"/>
      <c r="E77" s="5" t="str">
        <f>i.04119!E99</f>
        <v>/................................/</v>
      </c>
    </row>
    <row r="78" spans="1:9" x14ac:dyDescent="0.2">
      <c r="B78" s="5"/>
      <c r="C78" s="5"/>
      <c r="D78" s="802"/>
      <c r="E78" s="5"/>
    </row>
    <row r="79" spans="1:9" x14ac:dyDescent="0.2">
      <c r="B79" s="5" t="str">
        <f>i.04119!B101</f>
        <v>...................................................</v>
      </c>
      <c r="C79" s="1067" t="str">
        <f>i.04119!C101</f>
        <v xml:space="preserve">/................................../   </v>
      </c>
      <c r="D79" s="1067"/>
      <c r="E79" s="5" t="str">
        <f>i.04119!E101</f>
        <v>/................................/</v>
      </c>
    </row>
  </sheetData>
  <sheetProtection algorithmName="SHA-512" hashValue="pH8KWd86BmSBFmiMt7Bd7rIOx0NFaT1j2gK5fpNQogtquvX/BwWKPstaTslgLfHf41AK3l0t5ETPVPp3C50fHw==" saltValue="7wZ+rNA+bZQR1QeQYBiu3w==" spinCount="100000" sheet="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topLeftCell="A89" zoomScaleNormal="100" workbookViewId="0">
      <selection activeCell="F165" sqref="F165"/>
    </sheetView>
  </sheetViews>
  <sheetFormatPr defaultColWidth="9.140625" defaultRowHeight="12.75" outlineLevelRow="1" x14ac:dyDescent="0.2"/>
  <cols>
    <col min="1" max="1" width="53.42578125" style="616" customWidth="1"/>
    <col min="2" max="3" width="9" style="419" customWidth="1"/>
    <col min="4" max="6" width="22.140625" style="416" customWidth="1"/>
    <col min="7" max="7" width="23.7109375" style="416" customWidth="1"/>
    <col min="8" max="16384" width="9.140625" style="416"/>
  </cols>
  <sheetData>
    <row r="1" spans="1:25" ht="13.5" customHeight="1" x14ac:dyDescent="0.2">
      <c r="A1" s="607"/>
      <c r="B1" s="1220"/>
      <c r="C1" s="1220"/>
      <c r="D1" s="1220"/>
      <c r="E1" s="1220"/>
      <c r="F1" s="1220"/>
    </row>
    <row r="3" spans="1:25" ht="15" customHeight="1" x14ac:dyDescent="0.2">
      <c r="A3" s="1118" t="s">
        <v>1465</v>
      </c>
      <c r="B3" s="1118"/>
      <c r="C3" s="1118"/>
      <c r="D3" s="1118"/>
      <c r="E3" s="1118"/>
      <c r="F3" s="1118"/>
    </row>
    <row r="4" spans="1:25" x14ac:dyDescent="0.2">
      <c r="A4" s="424"/>
      <c r="B4" s="422"/>
      <c r="C4" s="422"/>
      <c r="D4" s="424"/>
      <c r="E4" s="424"/>
      <c r="F4" s="424"/>
    </row>
    <row r="5" spans="1:25" s="553" customFormat="1" ht="12.75" customHeight="1" x14ac:dyDescent="0.25">
      <c r="A5" s="734" t="str">
        <f>i.04156f!A5</f>
        <v>Даатгагчийн нэр:</v>
      </c>
      <c r="B5" s="734"/>
      <c r="C5" s="734"/>
      <c r="D5" s="1271" t="str">
        <f>i.04156f!I5</f>
        <v>..... оны .... сарын ...-ны өдөр</v>
      </c>
      <c r="E5" s="1066"/>
      <c r="F5" s="1066"/>
      <c r="G5" s="1"/>
      <c r="H5" s="427"/>
      <c r="I5" s="427"/>
      <c r="J5" s="427"/>
      <c r="K5" s="427"/>
      <c r="L5" s="427"/>
      <c r="M5" s="427"/>
      <c r="N5" s="427"/>
      <c r="O5" s="427"/>
      <c r="P5" s="427"/>
      <c r="Q5" s="427"/>
      <c r="R5" s="427"/>
      <c r="S5" s="427"/>
      <c r="T5" s="427"/>
      <c r="U5" s="427"/>
      <c r="V5" s="427"/>
      <c r="W5" s="427"/>
      <c r="X5" s="427"/>
      <c r="Y5" s="427"/>
    </row>
    <row r="6" spans="1:25" s="553" customFormat="1" ht="12.75" customHeight="1" thickBot="1" x14ac:dyDescent="0.3">
      <c r="A6" s="53"/>
      <c r="B6" s="54"/>
      <c r="C6" s="54"/>
      <c r="D6" s="941"/>
      <c r="E6" s="941"/>
      <c r="F6" s="780"/>
      <c r="G6" s="1"/>
      <c r="H6" s="427"/>
      <c r="I6" s="427"/>
      <c r="J6" s="427"/>
      <c r="K6" s="427"/>
      <c r="L6" s="427"/>
      <c r="M6" s="427"/>
      <c r="N6" s="427"/>
      <c r="O6" s="427"/>
      <c r="P6" s="427"/>
      <c r="Q6" s="427"/>
      <c r="R6" s="427"/>
      <c r="S6" s="427"/>
      <c r="T6" s="427"/>
      <c r="U6" s="427"/>
      <c r="V6" s="427"/>
      <c r="W6" s="427"/>
      <c r="X6" s="427"/>
      <c r="Y6" s="427"/>
    </row>
    <row r="7" spans="1:25" ht="25.5" x14ac:dyDescent="0.2">
      <c r="A7" s="608" t="s">
        <v>380</v>
      </c>
      <c r="B7" s="609" t="s">
        <v>381</v>
      </c>
      <c r="C7" s="609" t="s">
        <v>6</v>
      </c>
      <c r="D7" s="609" t="s">
        <v>1765</v>
      </c>
      <c r="E7" s="610" t="s">
        <v>1766</v>
      </c>
      <c r="F7" s="611" t="s">
        <v>1350</v>
      </c>
    </row>
    <row r="8" spans="1:25" x14ac:dyDescent="0.2">
      <c r="A8" s="435" t="s">
        <v>8</v>
      </c>
      <c r="B8" s="612" t="s">
        <v>9</v>
      </c>
      <c r="C8" s="612" t="s">
        <v>10</v>
      </c>
      <c r="D8" s="436">
        <v>1</v>
      </c>
      <c r="E8" s="612">
        <v>2</v>
      </c>
      <c r="F8" s="438">
        <v>3</v>
      </c>
    </row>
    <row r="9" spans="1:25" x14ac:dyDescent="0.2">
      <c r="A9" s="942" t="s">
        <v>383</v>
      </c>
      <c r="B9" s="943">
        <v>1020</v>
      </c>
      <c r="C9" s="943">
        <v>1</v>
      </c>
      <c r="D9" s="944"/>
      <c r="E9" s="945"/>
      <c r="F9" s="946">
        <f>SUM(F10:F18)</f>
        <v>0</v>
      </c>
      <c r="G9" s="585" t="str">
        <f>IF(i.04156h!F9-i.04119a!D10=0,"",i.04156h!F9-i.04119a!D10)</f>
        <v/>
      </c>
    </row>
    <row r="10" spans="1:25" outlineLevel="1" x14ac:dyDescent="0.2">
      <c r="A10" s="947" t="s">
        <v>1351</v>
      </c>
      <c r="B10" s="1268"/>
      <c r="C10" s="943">
        <v>2</v>
      </c>
      <c r="D10" s="948"/>
      <c r="E10" s="949"/>
      <c r="F10" s="950">
        <f t="shared" ref="F10:F73" si="0">D10*E10</f>
        <v>0</v>
      </c>
    </row>
    <row r="11" spans="1:25" outlineLevel="1" x14ac:dyDescent="0.2">
      <c r="A11" s="947" t="s">
        <v>1352</v>
      </c>
      <c r="B11" s="1269"/>
      <c r="C11" s="943">
        <v>3</v>
      </c>
      <c r="D11" s="948"/>
      <c r="E11" s="949"/>
      <c r="F11" s="950">
        <f t="shared" si="0"/>
        <v>0</v>
      </c>
    </row>
    <row r="12" spans="1:25" outlineLevel="1" x14ac:dyDescent="0.2">
      <c r="A12" s="947" t="s">
        <v>1354</v>
      </c>
      <c r="B12" s="1269"/>
      <c r="C12" s="943">
        <v>4</v>
      </c>
      <c r="D12" s="948"/>
      <c r="E12" s="949"/>
      <c r="F12" s="950">
        <f t="shared" si="0"/>
        <v>0</v>
      </c>
    </row>
    <row r="13" spans="1:25" outlineLevel="1" x14ac:dyDescent="0.2">
      <c r="A13" s="416" t="s">
        <v>1353</v>
      </c>
      <c r="B13" s="1269"/>
      <c r="C13" s="943">
        <v>5</v>
      </c>
      <c r="D13" s="948"/>
      <c r="E13" s="949"/>
      <c r="F13" s="950">
        <f t="shared" si="0"/>
        <v>0</v>
      </c>
    </row>
    <row r="14" spans="1:25" outlineLevel="1" x14ac:dyDescent="0.2">
      <c r="A14" s="947" t="s">
        <v>1355</v>
      </c>
      <c r="B14" s="1269"/>
      <c r="C14" s="943">
        <v>6</v>
      </c>
      <c r="D14" s="948"/>
      <c r="E14" s="949"/>
      <c r="F14" s="950">
        <f t="shared" si="0"/>
        <v>0</v>
      </c>
    </row>
    <row r="15" spans="1:25" outlineLevel="1" x14ac:dyDescent="0.2">
      <c r="A15" s="947" t="s">
        <v>1356</v>
      </c>
      <c r="B15" s="1269"/>
      <c r="C15" s="943">
        <v>7</v>
      </c>
      <c r="D15" s="948"/>
      <c r="E15" s="949"/>
      <c r="F15" s="950">
        <f t="shared" si="0"/>
        <v>0</v>
      </c>
    </row>
    <row r="16" spans="1:25" outlineLevel="1" x14ac:dyDescent="0.2">
      <c r="A16" s="947" t="s">
        <v>1357</v>
      </c>
      <c r="B16" s="1269"/>
      <c r="C16" s="943">
        <v>8</v>
      </c>
      <c r="D16" s="948"/>
      <c r="E16" s="949"/>
      <c r="F16" s="950">
        <f t="shared" si="0"/>
        <v>0</v>
      </c>
    </row>
    <row r="17" spans="1:7" outlineLevel="1" x14ac:dyDescent="0.2">
      <c r="A17" s="947" t="s">
        <v>1358</v>
      </c>
      <c r="B17" s="1269"/>
      <c r="C17" s="943">
        <v>9</v>
      </c>
      <c r="D17" s="948"/>
      <c r="E17" s="949"/>
      <c r="F17" s="950">
        <f t="shared" si="0"/>
        <v>0</v>
      </c>
    </row>
    <row r="18" spans="1:7" outlineLevel="1" x14ac:dyDescent="0.2">
      <c r="A18" s="947" t="s">
        <v>1359</v>
      </c>
      <c r="B18" s="1270"/>
      <c r="C18" s="943">
        <v>10</v>
      </c>
      <c r="D18" s="951"/>
      <c r="E18" s="952"/>
      <c r="F18" s="953"/>
    </row>
    <row r="19" spans="1:7" ht="25.5" x14ac:dyDescent="0.2">
      <c r="A19" s="942" t="s">
        <v>391</v>
      </c>
      <c r="B19" s="943">
        <v>1131</v>
      </c>
      <c r="C19" s="943">
        <v>11</v>
      </c>
      <c r="D19" s="944"/>
      <c r="E19" s="945"/>
      <c r="F19" s="946">
        <f>SUM(F20:F28)</f>
        <v>0</v>
      </c>
      <c r="G19" s="585" t="str">
        <f>IF(i.04156h!F19-i.04119a!D18=0,"",i.04156h!F19-i.04119a!D18)</f>
        <v/>
      </c>
    </row>
    <row r="20" spans="1:7" outlineLevel="1" x14ac:dyDescent="0.2">
      <c r="A20" s="947" t="s">
        <v>1351</v>
      </c>
      <c r="B20" s="1268"/>
      <c r="C20" s="943">
        <v>12</v>
      </c>
      <c r="D20" s="948"/>
      <c r="E20" s="954">
        <f>$E$10</f>
        <v>0</v>
      </c>
      <c r="F20" s="950">
        <f t="shared" si="0"/>
        <v>0</v>
      </c>
    </row>
    <row r="21" spans="1:7" outlineLevel="1" x14ac:dyDescent="0.2">
      <c r="A21" s="947" t="s">
        <v>1352</v>
      </c>
      <c r="B21" s="1269"/>
      <c r="C21" s="943">
        <v>13</v>
      </c>
      <c r="D21" s="948"/>
      <c r="E21" s="954">
        <f>$E$11</f>
        <v>0</v>
      </c>
      <c r="F21" s="950">
        <f t="shared" si="0"/>
        <v>0</v>
      </c>
    </row>
    <row r="22" spans="1:7" outlineLevel="1" x14ac:dyDescent="0.2">
      <c r="A22" s="947" t="s">
        <v>1354</v>
      </c>
      <c r="B22" s="1269"/>
      <c r="C22" s="943">
        <v>14</v>
      </c>
      <c r="D22" s="948"/>
      <c r="E22" s="954">
        <f>$E$12</f>
        <v>0</v>
      </c>
      <c r="F22" s="950">
        <f t="shared" si="0"/>
        <v>0</v>
      </c>
    </row>
    <row r="23" spans="1:7" outlineLevel="1" x14ac:dyDescent="0.2">
      <c r="A23" s="416" t="s">
        <v>1353</v>
      </c>
      <c r="B23" s="1269"/>
      <c r="C23" s="943">
        <v>15</v>
      </c>
      <c r="D23" s="948"/>
      <c r="E23" s="954">
        <f>$E$13</f>
        <v>0</v>
      </c>
      <c r="F23" s="950">
        <f t="shared" si="0"/>
        <v>0</v>
      </c>
    </row>
    <row r="24" spans="1:7" outlineLevel="1" x14ac:dyDescent="0.2">
      <c r="A24" s="947" t="s">
        <v>1355</v>
      </c>
      <c r="B24" s="1269"/>
      <c r="C24" s="943">
        <v>16</v>
      </c>
      <c r="D24" s="948"/>
      <c r="E24" s="954">
        <f>$E$14</f>
        <v>0</v>
      </c>
      <c r="F24" s="950">
        <f t="shared" si="0"/>
        <v>0</v>
      </c>
    </row>
    <row r="25" spans="1:7" outlineLevel="1" x14ac:dyDescent="0.2">
      <c r="A25" s="947" t="s">
        <v>1356</v>
      </c>
      <c r="B25" s="1269"/>
      <c r="C25" s="943">
        <v>17</v>
      </c>
      <c r="D25" s="948"/>
      <c r="E25" s="954">
        <f>$E$15</f>
        <v>0</v>
      </c>
      <c r="F25" s="950">
        <f t="shared" si="0"/>
        <v>0</v>
      </c>
    </row>
    <row r="26" spans="1:7" outlineLevel="1" x14ac:dyDescent="0.2">
      <c r="A26" s="947" t="s">
        <v>1357</v>
      </c>
      <c r="B26" s="1269"/>
      <c r="C26" s="943">
        <v>18</v>
      </c>
      <c r="D26" s="948"/>
      <c r="E26" s="954">
        <f>$E$16</f>
        <v>0</v>
      </c>
      <c r="F26" s="950">
        <f t="shared" si="0"/>
        <v>0</v>
      </c>
    </row>
    <row r="27" spans="1:7" outlineLevel="1" x14ac:dyDescent="0.2">
      <c r="A27" s="947" t="s">
        <v>1358</v>
      </c>
      <c r="B27" s="1269"/>
      <c r="C27" s="943">
        <v>19</v>
      </c>
      <c r="D27" s="948"/>
      <c r="E27" s="954">
        <f>$E$17</f>
        <v>0</v>
      </c>
      <c r="F27" s="950"/>
    </row>
    <row r="28" spans="1:7" outlineLevel="1" x14ac:dyDescent="0.2">
      <c r="A28" s="947" t="s">
        <v>1359</v>
      </c>
      <c r="B28" s="1270"/>
      <c r="C28" s="943">
        <v>20</v>
      </c>
      <c r="D28" s="951"/>
      <c r="E28" s="952"/>
      <c r="F28" s="953"/>
    </row>
    <row r="29" spans="1:7" ht="25.5" x14ac:dyDescent="0.2">
      <c r="A29" s="942" t="s">
        <v>392</v>
      </c>
      <c r="B29" s="943">
        <v>1132</v>
      </c>
      <c r="C29" s="943">
        <v>21</v>
      </c>
      <c r="D29" s="944"/>
      <c r="E29" s="945"/>
      <c r="F29" s="946">
        <f>SUM(F30:F38)</f>
        <v>0</v>
      </c>
      <c r="G29" s="585" t="str">
        <f>IF(i.04156h!F29-i.04119a!D19=0,"",i.04156h!F29-i.04119a!D19)</f>
        <v/>
      </c>
    </row>
    <row r="30" spans="1:7" outlineLevel="1" x14ac:dyDescent="0.2">
      <c r="A30" s="947" t="s">
        <v>1351</v>
      </c>
      <c r="B30" s="1268"/>
      <c r="C30" s="943">
        <v>22</v>
      </c>
      <c r="D30" s="955"/>
      <c r="E30" s="954">
        <f>$E$10</f>
        <v>0</v>
      </c>
      <c r="F30" s="950">
        <f t="shared" si="0"/>
        <v>0</v>
      </c>
      <c r="G30" s="585"/>
    </row>
    <row r="31" spans="1:7" outlineLevel="1" x14ac:dyDescent="0.2">
      <c r="A31" s="947" t="s">
        <v>1352</v>
      </c>
      <c r="B31" s="1269"/>
      <c r="C31" s="943">
        <v>23</v>
      </c>
      <c r="D31" s="955"/>
      <c r="E31" s="954">
        <f>$E$11</f>
        <v>0</v>
      </c>
      <c r="F31" s="950">
        <f t="shared" si="0"/>
        <v>0</v>
      </c>
    </row>
    <row r="32" spans="1:7" outlineLevel="1" x14ac:dyDescent="0.2">
      <c r="A32" s="947" t="s">
        <v>1354</v>
      </c>
      <c r="B32" s="1269"/>
      <c r="C32" s="943">
        <v>24</v>
      </c>
      <c r="D32" s="955"/>
      <c r="E32" s="954">
        <f>$E$12</f>
        <v>0</v>
      </c>
      <c r="F32" s="950">
        <f t="shared" si="0"/>
        <v>0</v>
      </c>
    </row>
    <row r="33" spans="1:25" outlineLevel="1" x14ac:dyDescent="0.2">
      <c r="A33" s="416" t="s">
        <v>1353</v>
      </c>
      <c r="B33" s="1269"/>
      <c r="C33" s="943">
        <v>25</v>
      </c>
      <c r="D33" s="955"/>
      <c r="E33" s="954">
        <f>$E$13</f>
        <v>0</v>
      </c>
      <c r="F33" s="950">
        <f t="shared" si="0"/>
        <v>0</v>
      </c>
    </row>
    <row r="34" spans="1:25" outlineLevel="1" x14ac:dyDescent="0.2">
      <c r="A34" s="947" t="s">
        <v>1355</v>
      </c>
      <c r="B34" s="1269"/>
      <c r="C34" s="943">
        <v>26</v>
      </c>
      <c r="D34" s="955"/>
      <c r="E34" s="954">
        <f>$E$14</f>
        <v>0</v>
      </c>
      <c r="F34" s="950">
        <f t="shared" si="0"/>
        <v>0</v>
      </c>
    </row>
    <row r="35" spans="1:25" outlineLevel="1" x14ac:dyDescent="0.2">
      <c r="A35" s="947" t="s">
        <v>1356</v>
      </c>
      <c r="B35" s="1269"/>
      <c r="C35" s="943">
        <v>27</v>
      </c>
      <c r="D35" s="955"/>
      <c r="E35" s="954">
        <f>$E$15</f>
        <v>0</v>
      </c>
      <c r="F35" s="950">
        <f t="shared" si="0"/>
        <v>0</v>
      </c>
    </row>
    <row r="36" spans="1:25" outlineLevel="1" x14ac:dyDescent="0.2">
      <c r="A36" s="947" t="s">
        <v>1357</v>
      </c>
      <c r="B36" s="1269"/>
      <c r="C36" s="943">
        <v>28</v>
      </c>
      <c r="D36" s="955"/>
      <c r="E36" s="954">
        <f>$E$16</f>
        <v>0</v>
      </c>
      <c r="F36" s="950">
        <f t="shared" si="0"/>
        <v>0</v>
      </c>
    </row>
    <row r="37" spans="1:25" outlineLevel="1" x14ac:dyDescent="0.2">
      <c r="A37" s="947" t="s">
        <v>1358</v>
      </c>
      <c r="B37" s="1269"/>
      <c r="C37" s="943">
        <v>29</v>
      </c>
      <c r="D37" s="955"/>
      <c r="E37" s="954">
        <f>$E$17</f>
        <v>0</v>
      </c>
      <c r="F37" s="950">
        <f t="shared" si="0"/>
        <v>0</v>
      </c>
    </row>
    <row r="38" spans="1:25" outlineLevel="1" x14ac:dyDescent="0.2">
      <c r="A38" s="947" t="s">
        <v>1359</v>
      </c>
      <c r="B38" s="1270"/>
      <c r="C38" s="943">
        <v>30</v>
      </c>
      <c r="D38" s="951"/>
      <c r="E38" s="952"/>
      <c r="F38" s="953"/>
    </row>
    <row r="39" spans="1:25" ht="25.5" x14ac:dyDescent="0.2">
      <c r="A39" s="942" t="s">
        <v>394</v>
      </c>
      <c r="B39" s="943">
        <v>1141</v>
      </c>
      <c r="C39" s="943">
        <v>31</v>
      </c>
      <c r="D39" s="944"/>
      <c r="E39" s="945"/>
      <c r="F39" s="946">
        <f>SUM(F40:F48)</f>
        <v>0</v>
      </c>
      <c r="G39" s="585" t="str">
        <f>IF(i.04156h!F39-i.04119a!D21=0,"",i.04156h!F39-i.04119a!D21)</f>
        <v/>
      </c>
    </row>
    <row r="40" spans="1:25" outlineLevel="1" x14ac:dyDescent="0.2">
      <c r="A40" s="947" t="s">
        <v>1351</v>
      </c>
      <c r="B40" s="1268"/>
      <c r="C40" s="943">
        <v>32</v>
      </c>
      <c r="D40" s="956"/>
      <c r="E40" s="954">
        <f>$E$10</f>
        <v>0</v>
      </c>
      <c r="F40" s="950">
        <f t="shared" si="0"/>
        <v>0</v>
      </c>
    </row>
    <row r="41" spans="1:25" outlineLevel="1" x14ac:dyDescent="0.2">
      <c r="A41" s="947" t="s">
        <v>1352</v>
      </c>
      <c r="B41" s="1269"/>
      <c r="C41" s="943">
        <v>33</v>
      </c>
      <c r="D41" s="956"/>
      <c r="E41" s="954">
        <f>$E$11</f>
        <v>0</v>
      </c>
      <c r="F41" s="950">
        <f t="shared" si="0"/>
        <v>0</v>
      </c>
    </row>
    <row r="42" spans="1:25" outlineLevel="1" x14ac:dyDescent="0.2">
      <c r="A42" s="947" t="s">
        <v>1354</v>
      </c>
      <c r="B42" s="1269"/>
      <c r="C42" s="943">
        <v>34</v>
      </c>
      <c r="D42" s="956"/>
      <c r="E42" s="954">
        <f>$E$12</f>
        <v>0</v>
      </c>
      <c r="F42" s="950">
        <f t="shared" si="0"/>
        <v>0</v>
      </c>
    </row>
    <row r="43" spans="1:25" outlineLevel="1" x14ac:dyDescent="0.2">
      <c r="A43" s="416" t="s">
        <v>1353</v>
      </c>
      <c r="B43" s="1269"/>
      <c r="C43" s="943">
        <v>35</v>
      </c>
      <c r="D43" s="956"/>
      <c r="E43" s="954">
        <f>$E$13</f>
        <v>0</v>
      </c>
      <c r="F43" s="950">
        <f t="shared" si="0"/>
        <v>0</v>
      </c>
    </row>
    <row r="44" spans="1:25" outlineLevel="1" x14ac:dyDescent="0.2">
      <c r="A44" s="947" t="s">
        <v>1355</v>
      </c>
      <c r="B44" s="1269"/>
      <c r="C44" s="943">
        <v>36</v>
      </c>
      <c r="D44" s="956"/>
      <c r="E44" s="954">
        <f>$E$14</f>
        <v>0</v>
      </c>
      <c r="F44" s="950">
        <f t="shared" si="0"/>
        <v>0</v>
      </c>
      <c r="H44" s="615"/>
      <c r="I44" s="615"/>
      <c r="J44" s="615"/>
      <c r="K44" s="615"/>
      <c r="L44" s="615"/>
      <c r="M44" s="615"/>
      <c r="N44" s="615"/>
      <c r="O44" s="615"/>
      <c r="P44" s="615"/>
      <c r="Q44" s="615"/>
      <c r="R44" s="615"/>
      <c r="S44" s="615"/>
      <c r="T44" s="615"/>
      <c r="U44" s="615"/>
      <c r="V44" s="615"/>
      <c r="W44" s="615"/>
      <c r="X44" s="615"/>
      <c r="Y44" s="615"/>
    </row>
    <row r="45" spans="1:25" outlineLevel="1" x14ac:dyDescent="0.2">
      <c r="A45" s="947" t="s">
        <v>1356</v>
      </c>
      <c r="B45" s="1269"/>
      <c r="C45" s="943">
        <v>37</v>
      </c>
      <c r="D45" s="956"/>
      <c r="E45" s="954">
        <f>$E$15</f>
        <v>0</v>
      </c>
      <c r="F45" s="950">
        <f t="shared" si="0"/>
        <v>0</v>
      </c>
    </row>
    <row r="46" spans="1:25" outlineLevel="1" x14ac:dyDescent="0.2">
      <c r="A46" s="947" t="s">
        <v>1357</v>
      </c>
      <c r="B46" s="1269"/>
      <c r="C46" s="943">
        <v>38</v>
      </c>
      <c r="D46" s="956"/>
      <c r="E46" s="954">
        <f>$E$16</f>
        <v>0</v>
      </c>
      <c r="F46" s="950">
        <f t="shared" si="0"/>
        <v>0</v>
      </c>
    </row>
    <row r="47" spans="1:25" ht="12.75" customHeight="1" outlineLevel="1" x14ac:dyDescent="0.2">
      <c r="A47" s="947" t="s">
        <v>1358</v>
      </c>
      <c r="B47" s="1269"/>
      <c r="C47" s="943">
        <v>39</v>
      </c>
      <c r="D47" s="956"/>
      <c r="E47" s="954">
        <f>$E$17</f>
        <v>0</v>
      </c>
      <c r="F47" s="950">
        <f t="shared" si="0"/>
        <v>0</v>
      </c>
    </row>
    <row r="48" spans="1:25" outlineLevel="1" x14ac:dyDescent="0.2">
      <c r="A48" s="947" t="s">
        <v>1359</v>
      </c>
      <c r="B48" s="1270"/>
      <c r="C48" s="943">
        <v>40</v>
      </c>
      <c r="D48" s="951"/>
      <c r="E48" s="952"/>
      <c r="F48" s="953"/>
    </row>
    <row r="49" spans="1:7" ht="25.5" x14ac:dyDescent="0.2">
      <c r="A49" s="942" t="s">
        <v>395</v>
      </c>
      <c r="B49" s="943">
        <v>1142</v>
      </c>
      <c r="C49" s="943">
        <v>41</v>
      </c>
      <c r="D49" s="944"/>
      <c r="E49" s="945"/>
      <c r="F49" s="946">
        <f>SUM(F50:F58)</f>
        <v>0</v>
      </c>
      <c r="G49" s="585" t="str">
        <f>IF(i.04156h!F49-i.04119a!D22=0,"",i.04156h!F49-i.04119a!D22)</f>
        <v/>
      </c>
    </row>
    <row r="50" spans="1:7" outlineLevel="1" x14ac:dyDescent="0.2">
      <c r="A50" s="947" t="s">
        <v>1351</v>
      </c>
      <c r="B50" s="1268"/>
      <c r="C50" s="943">
        <v>42</v>
      </c>
      <c r="D50" s="948"/>
      <c r="E50" s="954">
        <f>$E$10</f>
        <v>0</v>
      </c>
      <c r="F50" s="950">
        <f t="shared" si="0"/>
        <v>0</v>
      </c>
    </row>
    <row r="51" spans="1:7" outlineLevel="1" x14ac:dyDescent="0.2">
      <c r="A51" s="947" t="s">
        <v>1352</v>
      </c>
      <c r="B51" s="1269"/>
      <c r="C51" s="943">
        <v>43</v>
      </c>
      <c r="D51" s="948"/>
      <c r="E51" s="954">
        <f>$E$11</f>
        <v>0</v>
      </c>
      <c r="F51" s="950">
        <f t="shared" si="0"/>
        <v>0</v>
      </c>
    </row>
    <row r="52" spans="1:7" outlineLevel="1" x14ac:dyDescent="0.2">
      <c r="A52" s="947" t="s">
        <v>1354</v>
      </c>
      <c r="B52" s="1269"/>
      <c r="C52" s="943">
        <v>44</v>
      </c>
      <c r="D52" s="948"/>
      <c r="E52" s="954">
        <f>$E$12</f>
        <v>0</v>
      </c>
      <c r="F52" s="950">
        <f t="shared" si="0"/>
        <v>0</v>
      </c>
    </row>
    <row r="53" spans="1:7" outlineLevel="1" x14ac:dyDescent="0.2">
      <c r="A53" s="416" t="s">
        <v>1353</v>
      </c>
      <c r="B53" s="1269"/>
      <c r="C53" s="943">
        <v>45</v>
      </c>
      <c r="D53" s="948"/>
      <c r="E53" s="954">
        <f>$E$13</f>
        <v>0</v>
      </c>
      <c r="F53" s="950">
        <f t="shared" si="0"/>
        <v>0</v>
      </c>
    </row>
    <row r="54" spans="1:7" outlineLevel="1" x14ac:dyDescent="0.2">
      <c r="A54" s="947" t="s">
        <v>1355</v>
      </c>
      <c r="B54" s="1269"/>
      <c r="C54" s="943">
        <v>46</v>
      </c>
      <c r="D54" s="948"/>
      <c r="E54" s="954">
        <f>$E$14</f>
        <v>0</v>
      </c>
      <c r="F54" s="950">
        <f t="shared" si="0"/>
        <v>0</v>
      </c>
    </row>
    <row r="55" spans="1:7" outlineLevel="1" x14ac:dyDescent="0.2">
      <c r="A55" s="947" t="s">
        <v>1356</v>
      </c>
      <c r="B55" s="1269"/>
      <c r="C55" s="943">
        <v>47</v>
      </c>
      <c r="D55" s="948"/>
      <c r="E55" s="954">
        <f>$E$15</f>
        <v>0</v>
      </c>
      <c r="F55" s="950">
        <f t="shared" si="0"/>
        <v>0</v>
      </c>
    </row>
    <row r="56" spans="1:7" outlineLevel="1" x14ac:dyDescent="0.2">
      <c r="A56" s="947" t="s">
        <v>1357</v>
      </c>
      <c r="B56" s="1269"/>
      <c r="C56" s="943">
        <v>48</v>
      </c>
      <c r="D56" s="948"/>
      <c r="E56" s="954">
        <f>$E$16</f>
        <v>0</v>
      </c>
      <c r="F56" s="950">
        <f t="shared" si="0"/>
        <v>0</v>
      </c>
    </row>
    <row r="57" spans="1:7" outlineLevel="1" x14ac:dyDescent="0.2">
      <c r="A57" s="947" t="s">
        <v>1358</v>
      </c>
      <c r="B57" s="1269"/>
      <c r="C57" s="943">
        <v>49</v>
      </c>
      <c r="D57" s="948"/>
      <c r="E57" s="954">
        <f>$E$17</f>
        <v>0</v>
      </c>
      <c r="F57" s="950"/>
    </row>
    <row r="58" spans="1:7" outlineLevel="1" x14ac:dyDescent="0.2">
      <c r="A58" s="947" t="s">
        <v>1359</v>
      </c>
      <c r="B58" s="1270"/>
      <c r="C58" s="943">
        <v>50</v>
      </c>
      <c r="D58" s="951"/>
      <c r="E58" s="952"/>
      <c r="F58" s="953"/>
    </row>
    <row r="59" spans="1:7" x14ac:dyDescent="0.2">
      <c r="A59" s="942" t="s">
        <v>397</v>
      </c>
      <c r="B59" s="943">
        <v>1151</v>
      </c>
      <c r="C59" s="943">
        <v>51</v>
      </c>
      <c r="D59" s="944"/>
      <c r="E59" s="945"/>
      <c r="F59" s="946">
        <f>SUM(F60:F68)</f>
        <v>0</v>
      </c>
      <c r="G59" s="585" t="str">
        <f>IF(i.04156h!F59-i.04119a!D24=0,"",i.04156h!F59-i.04119a!D24)</f>
        <v/>
      </c>
    </row>
    <row r="60" spans="1:7" outlineLevel="1" x14ac:dyDescent="0.2">
      <c r="A60" s="947" t="s">
        <v>1351</v>
      </c>
      <c r="B60" s="1268"/>
      <c r="C60" s="943">
        <v>52</v>
      </c>
      <c r="D60" s="948"/>
      <c r="E60" s="954">
        <f>$E$10</f>
        <v>0</v>
      </c>
      <c r="F60" s="950">
        <f t="shared" si="0"/>
        <v>0</v>
      </c>
    </row>
    <row r="61" spans="1:7" outlineLevel="1" x14ac:dyDescent="0.2">
      <c r="A61" s="947" t="s">
        <v>1352</v>
      </c>
      <c r="B61" s="1269"/>
      <c r="C61" s="943">
        <v>53</v>
      </c>
      <c r="D61" s="948"/>
      <c r="E61" s="954">
        <f>$E$11</f>
        <v>0</v>
      </c>
      <c r="F61" s="950">
        <f t="shared" si="0"/>
        <v>0</v>
      </c>
    </row>
    <row r="62" spans="1:7" outlineLevel="1" x14ac:dyDescent="0.2">
      <c r="A62" s="947" t="s">
        <v>1354</v>
      </c>
      <c r="B62" s="1269"/>
      <c r="C62" s="943">
        <v>54</v>
      </c>
      <c r="D62" s="948"/>
      <c r="E62" s="954">
        <f>$E$12</f>
        <v>0</v>
      </c>
      <c r="F62" s="950">
        <f t="shared" si="0"/>
        <v>0</v>
      </c>
    </row>
    <row r="63" spans="1:7" outlineLevel="1" x14ac:dyDescent="0.2">
      <c r="A63" s="416" t="s">
        <v>1353</v>
      </c>
      <c r="B63" s="1269"/>
      <c r="C63" s="943">
        <v>55</v>
      </c>
      <c r="D63" s="948"/>
      <c r="E63" s="954">
        <f>$E$13</f>
        <v>0</v>
      </c>
      <c r="F63" s="950">
        <f t="shared" si="0"/>
        <v>0</v>
      </c>
    </row>
    <row r="64" spans="1:7" outlineLevel="1" x14ac:dyDescent="0.2">
      <c r="A64" s="947" t="s">
        <v>1355</v>
      </c>
      <c r="B64" s="1269"/>
      <c r="C64" s="943">
        <v>56</v>
      </c>
      <c r="D64" s="948"/>
      <c r="E64" s="954">
        <f>$E$14</f>
        <v>0</v>
      </c>
      <c r="F64" s="950">
        <f t="shared" si="0"/>
        <v>0</v>
      </c>
    </row>
    <row r="65" spans="1:7" outlineLevel="1" x14ac:dyDescent="0.2">
      <c r="A65" s="947" t="s">
        <v>1356</v>
      </c>
      <c r="B65" s="1269"/>
      <c r="C65" s="943">
        <v>57</v>
      </c>
      <c r="D65" s="948"/>
      <c r="E65" s="954">
        <f>$E$15</f>
        <v>0</v>
      </c>
      <c r="F65" s="950">
        <f t="shared" si="0"/>
        <v>0</v>
      </c>
    </row>
    <row r="66" spans="1:7" outlineLevel="1" x14ac:dyDescent="0.2">
      <c r="A66" s="947" t="s">
        <v>1357</v>
      </c>
      <c r="B66" s="1269"/>
      <c r="C66" s="943">
        <v>58</v>
      </c>
      <c r="D66" s="948"/>
      <c r="E66" s="954">
        <f>$E$16</f>
        <v>0</v>
      </c>
      <c r="F66" s="950">
        <f t="shared" si="0"/>
        <v>0</v>
      </c>
    </row>
    <row r="67" spans="1:7" outlineLevel="1" x14ac:dyDescent="0.2">
      <c r="A67" s="947" t="s">
        <v>1358</v>
      </c>
      <c r="B67" s="1269"/>
      <c r="C67" s="943">
        <v>59</v>
      </c>
      <c r="D67" s="948"/>
      <c r="E67" s="954">
        <f>$E$17</f>
        <v>0</v>
      </c>
      <c r="F67" s="950"/>
    </row>
    <row r="68" spans="1:7" outlineLevel="1" x14ac:dyDescent="0.2">
      <c r="A68" s="947" t="s">
        <v>1359</v>
      </c>
      <c r="B68" s="1270"/>
      <c r="C68" s="943">
        <v>60</v>
      </c>
      <c r="D68" s="951"/>
      <c r="E68" s="952"/>
      <c r="F68" s="953"/>
    </row>
    <row r="69" spans="1:7" ht="25.5" x14ac:dyDescent="0.2">
      <c r="A69" s="942" t="s">
        <v>399</v>
      </c>
      <c r="B69" s="943">
        <v>1171</v>
      </c>
      <c r="C69" s="943">
        <v>61</v>
      </c>
      <c r="D69" s="944"/>
      <c r="E69" s="945"/>
      <c r="F69" s="946">
        <f>SUM(F70:F78)</f>
        <v>0</v>
      </c>
      <c r="G69" s="585" t="str">
        <f>IF(i.04156h!F69-i.04119a!D29=0,"",i.04156h!F69-i.04119a!D29)</f>
        <v/>
      </c>
    </row>
    <row r="70" spans="1:7" outlineLevel="1" x14ac:dyDescent="0.2">
      <c r="A70" s="947" t="s">
        <v>1351</v>
      </c>
      <c r="B70" s="1268"/>
      <c r="C70" s="943">
        <v>62</v>
      </c>
      <c r="D70" s="948"/>
      <c r="E70" s="954">
        <f>$E$10</f>
        <v>0</v>
      </c>
      <c r="F70" s="950">
        <f t="shared" si="0"/>
        <v>0</v>
      </c>
    </row>
    <row r="71" spans="1:7" outlineLevel="1" x14ac:dyDescent="0.2">
      <c r="A71" s="947" t="s">
        <v>1352</v>
      </c>
      <c r="B71" s="1269"/>
      <c r="C71" s="943">
        <v>63</v>
      </c>
      <c r="D71" s="948"/>
      <c r="E71" s="954">
        <f>$E$11</f>
        <v>0</v>
      </c>
      <c r="F71" s="950">
        <f t="shared" si="0"/>
        <v>0</v>
      </c>
    </row>
    <row r="72" spans="1:7" outlineLevel="1" x14ac:dyDescent="0.2">
      <c r="A72" s="947" t="s">
        <v>1354</v>
      </c>
      <c r="B72" s="1269"/>
      <c r="C72" s="943">
        <v>64</v>
      </c>
      <c r="D72" s="948"/>
      <c r="E72" s="954">
        <f>$E$12</f>
        <v>0</v>
      </c>
      <c r="F72" s="950">
        <f t="shared" si="0"/>
        <v>0</v>
      </c>
    </row>
    <row r="73" spans="1:7" outlineLevel="1" x14ac:dyDescent="0.2">
      <c r="A73" s="416" t="s">
        <v>1353</v>
      </c>
      <c r="B73" s="1269"/>
      <c r="C73" s="943">
        <v>65</v>
      </c>
      <c r="D73" s="948"/>
      <c r="E73" s="954">
        <f>$E$13</f>
        <v>0</v>
      </c>
      <c r="F73" s="950">
        <f t="shared" si="0"/>
        <v>0</v>
      </c>
    </row>
    <row r="74" spans="1:7" outlineLevel="1" x14ac:dyDescent="0.2">
      <c r="A74" s="947" t="s">
        <v>1355</v>
      </c>
      <c r="B74" s="1269"/>
      <c r="C74" s="943">
        <v>66</v>
      </c>
      <c r="D74" s="948"/>
      <c r="E74" s="954">
        <f>$E$14</f>
        <v>0</v>
      </c>
      <c r="F74" s="950">
        <f t="shared" ref="F74:F96" si="1">D74*E74</f>
        <v>0</v>
      </c>
    </row>
    <row r="75" spans="1:7" outlineLevel="1" x14ac:dyDescent="0.2">
      <c r="A75" s="947" t="s">
        <v>1356</v>
      </c>
      <c r="B75" s="1269"/>
      <c r="C75" s="943">
        <v>67</v>
      </c>
      <c r="D75" s="948"/>
      <c r="E75" s="954">
        <f>$E$15</f>
        <v>0</v>
      </c>
      <c r="F75" s="950">
        <f t="shared" si="1"/>
        <v>0</v>
      </c>
    </row>
    <row r="76" spans="1:7" outlineLevel="1" x14ac:dyDescent="0.2">
      <c r="A76" s="947" t="s">
        <v>1357</v>
      </c>
      <c r="B76" s="1269"/>
      <c r="C76" s="943">
        <v>68</v>
      </c>
      <c r="D76" s="948"/>
      <c r="E76" s="954">
        <f>$E$16</f>
        <v>0</v>
      </c>
      <c r="F76" s="950">
        <f t="shared" si="1"/>
        <v>0</v>
      </c>
    </row>
    <row r="77" spans="1:7" outlineLevel="1" x14ac:dyDescent="0.2">
      <c r="A77" s="947" t="s">
        <v>1358</v>
      </c>
      <c r="B77" s="1269"/>
      <c r="C77" s="943">
        <v>69</v>
      </c>
      <c r="D77" s="948"/>
      <c r="E77" s="954">
        <f>$E$17</f>
        <v>0</v>
      </c>
      <c r="F77" s="950"/>
    </row>
    <row r="78" spans="1:7" outlineLevel="1" x14ac:dyDescent="0.2">
      <c r="A78" s="947" t="s">
        <v>1359</v>
      </c>
      <c r="B78" s="1270"/>
      <c r="C78" s="943">
        <v>70</v>
      </c>
      <c r="D78" s="951"/>
      <c r="E78" s="952"/>
      <c r="F78" s="953"/>
    </row>
    <row r="79" spans="1:7" ht="25.5" x14ac:dyDescent="0.2">
      <c r="A79" s="942" t="s">
        <v>400</v>
      </c>
      <c r="B79" s="943">
        <v>1173</v>
      </c>
      <c r="C79" s="943">
        <v>71</v>
      </c>
      <c r="D79" s="944"/>
      <c r="E79" s="945"/>
      <c r="F79" s="946">
        <f>SUM(F80:F88)</f>
        <v>0</v>
      </c>
      <c r="G79" s="585" t="str">
        <f>IF(i.04156h!F79-i.04119a!D27=0,"",i.04156h!F79-i.04119a!D27)</f>
        <v/>
      </c>
    </row>
    <row r="80" spans="1:7" outlineLevel="1" x14ac:dyDescent="0.2">
      <c r="A80" s="947" t="s">
        <v>1351</v>
      </c>
      <c r="B80" s="1268"/>
      <c r="C80" s="943">
        <v>72</v>
      </c>
      <c r="D80" s="948"/>
      <c r="E80" s="954">
        <f>$E$10</f>
        <v>0</v>
      </c>
      <c r="F80" s="950">
        <f t="shared" si="1"/>
        <v>0</v>
      </c>
    </row>
    <row r="81" spans="1:7" outlineLevel="1" x14ac:dyDescent="0.2">
      <c r="A81" s="947" t="s">
        <v>1352</v>
      </c>
      <c r="B81" s="1269"/>
      <c r="C81" s="943">
        <v>73</v>
      </c>
      <c r="D81" s="948"/>
      <c r="E81" s="954">
        <f>$E$11</f>
        <v>0</v>
      </c>
      <c r="F81" s="950">
        <f t="shared" si="1"/>
        <v>0</v>
      </c>
    </row>
    <row r="82" spans="1:7" outlineLevel="1" x14ac:dyDescent="0.2">
      <c r="A82" s="947" t="s">
        <v>1354</v>
      </c>
      <c r="B82" s="1269"/>
      <c r="C82" s="943">
        <v>74</v>
      </c>
      <c r="D82" s="948"/>
      <c r="E82" s="954">
        <f>$E$12</f>
        <v>0</v>
      </c>
      <c r="F82" s="950">
        <f t="shared" si="1"/>
        <v>0</v>
      </c>
    </row>
    <row r="83" spans="1:7" outlineLevel="1" x14ac:dyDescent="0.2">
      <c r="A83" s="416" t="s">
        <v>1353</v>
      </c>
      <c r="B83" s="1269"/>
      <c r="C83" s="943">
        <v>75</v>
      </c>
      <c r="D83" s="948"/>
      <c r="E83" s="954">
        <f>$E$13</f>
        <v>0</v>
      </c>
      <c r="F83" s="950">
        <f t="shared" si="1"/>
        <v>0</v>
      </c>
    </row>
    <row r="84" spans="1:7" outlineLevel="1" x14ac:dyDescent="0.2">
      <c r="A84" s="947" t="s">
        <v>1355</v>
      </c>
      <c r="B84" s="1269"/>
      <c r="C84" s="943">
        <v>76</v>
      </c>
      <c r="D84" s="948"/>
      <c r="E84" s="954">
        <f>$E$14</f>
        <v>0</v>
      </c>
      <c r="F84" s="950">
        <f t="shared" si="1"/>
        <v>0</v>
      </c>
    </row>
    <row r="85" spans="1:7" outlineLevel="1" x14ac:dyDescent="0.2">
      <c r="A85" s="947" t="s">
        <v>1356</v>
      </c>
      <c r="B85" s="1269"/>
      <c r="C85" s="943">
        <v>77</v>
      </c>
      <c r="D85" s="948"/>
      <c r="E85" s="954">
        <f>$E$15</f>
        <v>0</v>
      </c>
      <c r="F85" s="950">
        <f t="shared" si="1"/>
        <v>0</v>
      </c>
    </row>
    <row r="86" spans="1:7" outlineLevel="1" x14ac:dyDescent="0.2">
      <c r="A86" s="947" t="s">
        <v>1357</v>
      </c>
      <c r="B86" s="1269"/>
      <c r="C86" s="943">
        <v>78</v>
      </c>
      <c r="D86" s="948"/>
      <c r="E86" s="954">
        <f>$E$16</f>
        <v>0</v>
      </c>
      <c r="F86" s="950">
        <f t="shared" si="1"/>
        <v>0</v>
      </c>
    </row>
    <row r="87" spans="1:7" outlineLevel="1" x14ac:dyDescent="0.2">
      <c r="A87" s="947" t="s">
        <v>1358</v>
      </c>
      <c r="B87" s="1269"/>
      <c r="C87" s="943">
        <v>79</v>
      </c>
      <c r="D87" s="948"/>
      <c r="E87" s="954">
        <f>$E$17</f>
        <v>0</v>
      </c>
      <c r="F87" s="950"/>
    </row>
    <row r="88" spans="1:7" outlineLevel="1" x14ac:dyDescent="0.2">
      <c r="A88" s="947" t="s">
        <v>1359</v>
      </c>
      <c r="B88" s="1270"/>
      <c r="C88" s="943">
        <v>80</v>
      </c>
      <c r="D88" s="951"/>
      <c r="E88" s="952"/>
      <c r="F88" s="953"/>
    </row>
    <row r="89" spans="1:7" x14ac:dyDescent="0.2">
      <c r="A89" s="942" t="s">
        <v>402</v>
      </c>
      <c r="B89" s="943">
        <v>1181</v>
      </c>
      <c r="C89" s="943">
        <v>81</v>
      </c>
      <c r="D89" s="944"/>
      <c r="E89" s="945"/>
      <c r="F89" s="946">
        <f>SUM(F90:F98)</f>
        <v>0</v>
      </c>
      <c r="G89" s="585" t="str">
        <f>IF(i.04156h!F89-i.04119a!D29=0,"",i.04156h!F89-i.04119a!D29)</f>
        <v/>
      </c>
    </row>
    <row r="90" spans="1:7" outlineLevel="1" x14ac:dyDescent="0.2">
      <c r="A90" s="947" t="s">
        <v>1351</v>
      </c>
      <c r="B90" s="1268"/>
      <c r="C90" s="943">
        <v>82</v>
      </c>
      <c r="D90" s="948"/>
      <c r="E90" s="954">
        <f>$E$10</f>
        <v>0</v>
      </c>
      <c r="F90" s="950">
        <f t="shared" si="1"/>
        <v>0</v>
      </c>
    </row>
    <row r="91" spans="1:7" outlineLevel="1" x14ac:dyDescent="0.2">
      <c r="A91" s="947" t="s">
        <v>1352</v>
      </c>
      <c r="B91" s="1269"/>
      <c r="C91" s="943">
        <v>83</v>
      </c>
      <c r="D91" s="948"/>
      <c r="E91" s="954">
        <f>$E$11</f>
        <v>0</v>
      </c>
      <c r="F91" s="950">
        <f t="shared" si="1"/>
        <v>0</v>
      </c>
    </row>
    <row r="92" spans="1:7" outlineLevel="1" x14ac:dyDescent="0.2">
      <c r="A92" s="947" t="s">
        <v>1354</v>
      </c>
      <c r="B92" s="1269"/>
      <c r="C92" s="943">
        <v>84</v>
      </c>
      <c r="D92" s="948"/>
      <c r="E92" s="954">
        <f>$E$12</f>
        <v>0</v>
      </c>
      <c r="F92" s="950">
        <f t="shared" si="1"/>
        <v>0</v>
      </c>
    </row>
    <row r="93" spans="1:7" outlineLevel="1" x14ac:dyDescent="0.2">
      <c r="A93" s="416" t="s">
        <v>1353</v>
      </c>
      <c r="B93" s="1269"/>
      <c r="C93" s="943">
        <v>85</v>
      </c>
      <c r="D93" s="948"/>
      <c r="E93" s="954">
        <f>$E$13</f>
        <v>0</v>
      </c>
      <c r="F93" s="950">
        <f t="shared" si="1"/>
        <v>0</v>
      </c>
    </row>
    <row r="94" spans="1:7" outlineLevel="1" x14ac:dyDescent="0.2">
      <c r="A94" s="947" t="s">
        <v>1355</v>
      </c>
      <c r="B94" s="1269"/>
      <c r="C94" s="943">
        <v>86</v>
      </c>
      <c r="D94" s="948"/>
      <c r="E94" s="954">
        <f>$E$14</f>
        <v>0</v>
      </c>
      <c r="F94" s="950">
        <f t="shared" si="1"/>
        <v>0</v>
      </c>
    </row>
    <row r="95" spans="1:7" outlineLevel="1" x14ac:dyDescent="0.2">
      <c r="A95" s="947" t="s">
        <v>1356</v>
      </c>
      <c r="B95" s="1269"/>
      <c r="C95" s="943">
        <v>87</v>
      </c>
      <c r="D95" s="948"/>
      <c r="E95" s="954">
        <f>$E$15</f>
        <v>0</v>
      </c>
      <c r="F95" s="950">
        <f t="shared" si="1"/>
        <v>0</v>
      </c>
    </row>
    <row r="96" spans="1:7" outlineLevel="1" x14ac:dyDescent="0.2">
      <c r="A96" s="947" t="s">
        <v>1357</v>
      </c>
      <c r="B96" s="1269"/>
      <c r="C96" s="943">
        <v>88</v>
      </c>
      <c r="D96" s="948"/>
      <c r="E96" s="954">
        <f>$E$16</f>
        <v>0</v>
      </c>
      <c r="F96" s="950">
        <f t="shared" si="1"/>
        <v>0</v>
      </c>
    </row>
    <row r="97" spans="1:7" outlineLevel="1" x14ac:dyDescent="0.2">
      <c r="A97" s="947" t="s">
        <v>1358</v>
      </c>
      <c r="B97" s="1269"/>
      <c r="C97" s="943">
        <v>89</v>
      </c>
      <c r="D97" s="948"/>
      <c r="E97" s="954">
        <f>$E$17</f>
        <v>0</v>
      </c>
      <c r="F97" s="950"/>
    </row>
    <row r="98" spans="1:7" outlineLevel="1" x14ac:dyDescent="0.2">
      <c r="A98" s="947" t="s">
        <v>1359</v>
      </c>
      <c r="B98" s="1270"/>
      <c r="C98" s="943">
        <v>90</v>
      </c>
      <c r="D98" s="951"/>
      <c r="E98" s="952"/>
      <c r="F98" s="953"/>
    </row>
    <row r="99" spans="1:7" ht="25.5" x14ac:dyDescent="0.2">
      <c r="A99" s="942" t="s">
        <v>419</v>
      </c>
      <c r="B99" s="943"/>
      <c r="C99" s="943">
        <v>91</v>
      </c>
      <c r="D99" s="944"/>
      <c r="E99" s="945"/>
      <c r="F99" s="946">
        <f>SUM(F100:F108)</f>
        <v>0</v>
      </c>
      <c r="G99" s="585" t="str">
        <f>IF(i.04156h!F99-i.04119a!D46=0,"",i.04156h!F99-i.04119a!D46)</f>
        <v/>
      </c>
    </row>
    <row r="100" spans="1:7" outlineLevel="1" x14ac:dyDescent="0.2">
      <c r="A100" s="947" t="s">
        <v>1351</v>
      </c>
      <c r="B100" s="943"/>
      <c r="C100" s="943">
        <v>92</v>
      </c>
      <c r="D100" s="948"/>
      <c r="E100" s="954">
        <f>$E$10</f>
        <v>0</v>
      </c>
      <c r="F100" s="950">
        <f t="shared" ref="F100:F157" si="2">D100*E100</f>
        <v>0</v>
      </c>
    </row>
    <row r="101" spans="1:7" outlineLevel="1" x14ac:dyDescent="0.2">
      <c r="A101" s="947" t="s">
        <v>1352</v>
      </c>
      <c r="B101" s="943"/>
      <c r="C101" s="943">
        <v>93</v>
      </c>
      <c r="D101" s="948"/>
      <c r="E101" s="954">
        <f>$E$11</f>
        <v>0</v>
      </c>
      <c r="F101" s="950">
        <f t="shared" si="2"/>
        <v>0</v>
      </c>
    </row>
    <row r="102" spans="1:7" outlineLevel="1" x14ac:dyDescent="0.2">
      <c r="A102" s="947" t="s">
        <v>1354</v>
      </c>
      <c r="B102" s="943"/>
      <c r="C102" s="943">
        <v>94</v>
      </c>
      <c r="D102" s="948"/>
      <c r="E102" s="954">
        <f>$E$12</f>
        <v>0</v>
      </c>
      <c r="F102" s="950">
        <f t="shared" si="2"/>
        <v>0</v>
      </c>
    </row>
    <row r="103" spans="1:7" outlineLevel="1" x14ac:dyDescent="0.2">
      <c r="A103" s="416" t="s">
        <v>1353</v>
      </c>
      <c r="B103" s="943"/>
      <c r="C103" s="943">
        <v>95</v>
      </c>
      <c r="D103" s="948"/>
      <c r="E103" s="954">
        <f>$E$13</f>
        <v>0</v>
      </c>
      <c r="F103" s="950">
        <f t="shared" si="2"/>
        <v>0</v>
      </c>
    </row>
    <row r="104" spans="1:7" outlineLevel="1" x14ac:dyDescent="0.2">
      <c r="A104" s="947" t="s">
        <v>1355</v>
      </c>
      <c r="B104" s="943"/>
      <c r="C104" s="943">
        <v>96</v>
      </c>
      <c r="D104" s="948"/>
      <c r="E104" s="954">
        <f>$E$14</f>
        <v>0</v>
      </c>
      <c r="F104" s="950">
        <f t="shared" si="2"/>
        <v>0</v>
      </c>
    </row>
    <row r="105" spans="1:7" outlineLevel="1" x14ac:dyDescent="0.2">
      <c r="A105" s="947" t="s">
        <v>1356</v>
      </c>
      <c r="B105" s="943"/>
      <c r="C105" s="943">
        <v>97</v>
      </c>
      <c r="D105" s="948"/>
      <c r="E105" s="954">
        <f>$E$15</f>
        <v>0</v>
      </c>
      <c r="F105" s="950">
        <f t="shared" si="2"/>
        <v>0</v>
      </c>
    </row>
    <row r="106" spans="1:7" outlineLevel="1" x14ac:dyDescent="0.2">
      <c r="A106" s="947" t="s">
        <v>1357</v>
      </c>
      <c r="B106" s="943"/>
      <c r="C106" s="943">
        <v>98</v>
      </c>
      <c r="D106" s="948"/>
      <c r="E106" s="954">
        <f>$E$16</f>
        <v>0</v>
      </c>
      <c r="F106" s="950">
        <f t="shared" si="2"/>
        <v>0</v>
      </c>
    </row>
    <row r="107" spans="1:7" outlineLevel="1" x14ac:dyDescent="0.2">
      <c r="A107" s="947" t="s">
        <v>1358</v>
      </c>
      <c r="B107" s="943"/>
      <c r="C107" s="943">
        <v>99</v>
      </c>
      <c r="D107" s="948"/>
      <c r="E107" s="954">
        <f>$E$17</f>
        <v>0</v>
      </c>
      <c r="F107" s="950"/>
    </row>
    <row r="108" spans="1:7" outlineLevel="1" x14ac:dyDescent="0.2">
      <c r="A108" s="947" t="s">
        <v>1359</v>
      </c>
      <c r="B108" s="943"/>
      <c r="C108" s="943">
        <v>100</v>
      </c>
      <c r="D108" s="951"/>
      <c r="E108" s="952"/>
      <c r="F108" s="953"/>
    </row>
    <row r="109" spans="1:7" ht="25.5" x14ac:dyDescent="0.2">
      <c r="A109" s="942" t="s">
        <v>420</v>
      </c>
      <c r="B109" s="943">
        <v>1311</v>
      </c>
      <c r="C109" s="943">
        <v>101</v>
      </c>
      <c r="D109" s="944"/>
      <c r="E109" s="945"/>
      <c r="F109" s="946">
        <f>SUM(F110:F118)</f>
        <v>0</v>
      </c>
      <c r="G109" s="585" t="str">
        <f>IF(i.04156h!F109-i.04119a!D47=0,"",i.04156h!F109-i.04119a!D47)</f>
        <v/>
      </c>
    </row>
    <row r="110" spans="1:7" outlineLevel="1" x14ac:dyDescent="0.2">
      <c r="A110" s="947" t="s">
        <v>1351</v>
      </c>
      <c r="B110" s="1268"/>
      <c r="C110" s="943">
        <v>102</v>
      </c>
      <c r="D110" s="948"/>
      <c r="E110" s="954">
        <f>$E$10</f>
        <v>0</v>
      </c>
      <c r="F110" s="950">
        <f t="shared" si="2"/>
        <v>0</v>
      </c>
    </row>
    <row r="111" spans="1:7" outlineLevel="1" x14ac:dyDescent="0.2">
      <c r="A111" s="947" t="s">
        <v>1352</v>
      </c>
      <c r="B111" s="1269"/>
      <c r="C111" s="943">
        <v>103</v>
      </c>
      <c r="D111" s="948"/>
      <c r="E111" s="954">
        <f>$E$11</f>
        <v>0</v>
      </c>
      <c r="F111" s="950">
        <f t="shared" si="2"/>
        <v>0</v>
      </c>
    </row>
    <row r="112" spans="1:7" outlineLevel="1" x14ac:dyDescent="0.2">
      <c r="A112" s="947" t="s">
        <v>1354</v>
      </c>
      <c r="B112" s="1269"/>
      <c r="C112" s="943">
        <v>104</v>
      </c>
      <c r="D112" s="948"/>
      <c r="E112" s="954">
        <f>$E$12</f>
        <v>0</v>
      </c>
      <c r="F112" s="950">
        <f t="shared" si="2"/>
        <v>0</v>
      </c>
    </row>
    <row r="113" spans="1:6" outlineLevel="1" x14ac:dyDescent="0.2">
      <c r="A113" s="416" t="s">
        <v>1353</v>
      </c>
      <c r="B113" s="1269"/>
      <c r="C113" s="943">
        <v>105</v>
      </c>
      <c r="D113" s="948"/>
      <c r="E113" s="954">
        <f>$E$13</f>
        <v>0</v>
      </c>
      <c r="F113" s="950">
        <f t="shared" si="2"/>
        <v>0</v>
      </c>
    </row>
    <row r="114" spans="1:6" outlineLevel="1" x14ac:dyDescent="0.2">
      <c r="A114" s="947" t="s">
        <v>1355</v>
      </c>
      <c r="B114" s="1269"/>
      <c r="C114" s="943">
        <v>106</v>
      </c>
      <c r="D114" s="948"/>
      <c r="E114" s="954">
        <f>$E$14</f>
        <v>0</v>
      </c>
      <c r="F114" s="950">
        <f t="shared" si="2"/>
        <v>0</v>
      </c>
    </row>
    <row r="115" spans="1:6" outlineLevel="1" x14ac:dyDescent="0.2">
      <c r="A115" s="947" t="s">
        <v>1356</v>
      </c>
      <c r="B115" s="1269"/>
      <c r="C115" s="943">
        <v>107</v>
      </c>
      <c r="D115" s="948"/>
      <c r="E115" s="954">
        <f>$E$15</f>
        <v>0</v>
      </c>
      <c r="F115" s="950">
        <f t="shared" si="2"/>
        <v>0</v>
      </c>
    </row>
    <row r="116" spans="1:6" outlineLevel="1" x14ac:dyDescent="0.2">
      <c r="A116" s="947" t="s">
        <v>1357</v>
      </c>
      <c r="B116" s="1269"/>
      <c r="C116" s="943">
        <v>108</v>
      </c>
      <c r="D116" s="948"/>
      <c r="E116" s="954">
        <f>$E$16</f>
        <v>0</v>
      </c>
      <c r="F116" s="950">
        <f t="shared" si="2"/>
        <v>0</v>
      </c>
    </row>
    <row r="117" spans="1:6" outlineLevel="1" x14ac:dyDescent="0.2">
      <c r="A117" s="947" t="s">
        <v>1358</v>
      </c>
      <c r="B117" s="1269"/>
      <c r="C117" s="943">
        <v>109</v>
      </c>
      <c r="D117" s="948"/>
      <c r="E117" s="954">
        <f>$E$17</f>
        <v>0</v>
      </c>
      <c r="F117" s="950"/>
    </row>
    <row r="118" spans="1:6" outlineLevel="1" x14ac:dyDescent="0.2">
      <c r="A118" s="947" t="s">
        <v>1359</v>
      </c>
      <c r="B118" s="1270"/>
      <c r="C118" s="943">
        <v>110</v>
      </c>
      <c r="D118" s="951"/>
      <c r="E118" s="952"/>
      <c r="F118" s="953"/>
    </row>
    <row r="119" spans="1:6" ht="25.5" x14ac:dyDescent="0.2">
      <c r="A119" s="942" t="s">
        <v>1466</v>
      </c>
      <c r="B119" s="943"/>
      <c r="C119" s="943">
        <v>111</v>
      </c>
      <c r="D119" s="944"/>
      <c r="E119" s="945"/>
      <c r="F119" s="946">
        <f>SUM(F120:F128)</f>
        <v>0</v>
      </c>
    </row>
    <row r="120" spans="1:6" outlineLevel="1" x14ac:dyDescent="0.2">
      <c r="A120" s="947" t="s">
        <v>1351</v>
      </c>
      <c r="B120" s="943"/>
      <c r="C120" s="943">
        <v>112</v>
      </c>
      <c r="D120" s="948"/>
      <c r="E120" s="954">
        <f>$E$10</f>
        <v>0</v>
      </c>
      <c r="F120" s="950">
        <f t="shared" si="2"/>
        <v>0</v>
      </c>
    </row>
    <row r="121" spans="1:6" outlineLevel="1" x14ac:dyDescent="0.2">
      <c r="A121" s="947" t="s">
        <v>1352</v>
      </c>
      <c r="B121" s="943"/>
      <c r="C121" s="943">
        <v>113</v>
      </c>
      <c r="D121" s="948"/>
      <c r="E121" s="954">
        <f>$E$11</f>
        <v>0</v>
      </c>
      <c r="F121" s="950">
        <f t="shared" si="2"/>
        <v>0</v>
      </c>
    </row>
    <row r="122" spans="1:6" outlineLevel="1" x14ac:dyDescent="0.2">
      <c r="A122" s="947" t="s">
        <v>1354</v>
      </c>
      <c r="B122" s="943"/>
      <c r="C122" s="943">
        <v>114</v>
      </c>
      <c r="D122" s="948"/>
      <c r="E122" s="954">
        <f>$E$12</f>
        <v>0</v>
      </c>
      <c r="F122" s="950">
        <f t="shared" si="2"/>
        <v>0</v>
      </c>
    </row>
    <row r="123" spans="1:6" outlineLevel="1" x14ac:dyDescent="0.2">
      <c r="A123" s="416" t="s">
        <v>1353</v>
      </c>
      <c r="B123" s="943"/>
      <c r="C123" s="943">
        <v>115</v>
      </c>
      <c r="D123" s="948"/>
      <c r="E123" s="954">
        <f>$E$13</f>
        <v>0</v>
      </c>
      <c r="F123" s="950">
        <f t="shared" si="2"/>
        <v>0</v>
      </c>
    </row>
    <row r="124" spans="1:6" outlineLevel="1" x14ac:dyDescent="0.2">
      <c r="A124" s="947" t="s">
        <v>1355</v>
      </c>
      <c r="B124" s="943"/>
      <c r="C124" s="943">
        <v>116</v>
      </c>
      <c r="D124" s="948"/>
      <c r="E124" s="954">
        <f>$E$14</f>
        <v>0</v>
      </c>
      <c r="F124" s="950">
        <f t="shared" si="2"/>
        <v>0</v>
      </c>
    </row>
    <row r="125" spans="1:6" outlineLevel="1" x14ac:dyDescent="0.2">
      <c r="A125" s="947" t="s">
        <v>1356</v>
      </c>
      <c r="B125" s="943"/>
      <c r="C125" s="943">
        <v>117</v>
      </c>
      <c r="D125" s="948"/>
      <c r="E125" s="954">
        <f>$E$15</f>
        <v>0</v>
      </c>
      <c r="F125" s="950">
        <f t="shared" si="2"/>
        <v>0</v>
      </c>
    </row>
    <row r="126" spans="1:6" outlineLevel="1" x14ac:dyDescent="0.2">
      <c r="A126" s="947" t="s">
        <v>1357</v>
      </c>
      <c r="B126" s="943"/>
      <c r="C126" s="943">
        <v>118</v>
      </c>
      <c r="D126" s="948"/>
      <c r="E126" s="954">
        <f>$E$16</f>
        <v>0</v>
      </c>
      <c r="F126" s="950">
        <f t="shared" si="2"/>
        <v>0</v>
      </c>
    </row>
    <row r="127" spans="1:6" outlineLevel="1" x14ac:dyDescent="0.2">
      <c r="A127" s="947" t="s">
        <v>1358</v>
      </c>
      <c r="B127" s="943"/>
      <c r="C127" s="943">
        <v>119</v>
      </c>
      <c r="D127" s="948"/>
      <c r="E127" s="954">
        <f>$E$17</f>
        <v>0</v>
      </c>
      <c r="F127" s="950">
        <f t="shared" si="2"/>
        <v>0</v>
      </c>
    </row>
    <row r="128" spans="1:6" outlineLevel="1" x14ac:dyDescent="0.2">
      <c r="A128" s="947" t="s">
        <v>1359</v>
      </c>
      <c r="B128" s="943"/>
      <c r="C128" s="943">
        <v>120</v>
      </c>
      <c r="D128" s="951"/>
      <c r="E128" s="952"/>
      <c r="F128" s="953"/>
    </row>
    <row r="129" spans="1:7" ht="38.25" x14ac:dyDescent="0.2">
      <c r="A129" s="942" t="s">
        <v>1467</v>
      </c>
      <c r="B129" s="943"/>
      <c r="C129" s="943">
        <v>121</v>
      </c>
      <c r="D129" s="944"/>
      <c r="E129" s="945"/>
      <c r="F129" s="946">
        <f>SUM(F130:F138)</f>
        <v>0</v>
      </c>
    </row>
    <row r="130" spans="1:7" outlineLevel="1" x14ac:dyDescent="0.2">
      <c r="A130" s="947" t="s">
        <v>1351</v>
      </c>
      <c r="B130" s="943"/>
      <c r="C130" s="943">
        <v>122</v>
      </c>
      <c r="D130" s="948"/>
      <c r="E130" s="954">
        <f>$E$10</f>
        <v>0</v>
      </c>
      <c r="F130" s="950">
        <f t="shared" si="2"/>
        <v>0</v>
      </c>
    </row>
    <row r="131" spans="1:7" outlineLevel="1" x14ac:dyDescent="0.2">
      <c r="A131" s="947" t="s">
        <v>1352</v>
      </c>
      <c r="B131" s="943"/>
      <c r="C131" s="943">
        <v>123</v>
      </c>
      <c r="D131" s="948"/>
      <c r="E131" s="954">
        <f>$E$11</f>
        <v>0</v>
      </c>
      <c r="F131" s="950">
        <f t="shared" si="2"/>
        <v>0</v>
      </c>
    </row>
    <row r="132" spans="1:7" outlineLevel="1" x14ac:dyDescent="0.2">
      <c r="A132" s="947" t="s">
        <v>1354</v>
      </c>
      <c r="B132" s="943"/>
      <c r="C132" s="943">
        <v>124</v>
      </c>
      <c r="D132" s="948"/>
      <c r="E132" s="954">
        <f>$E$12</f>
        <v>0</v>
      </c>
      <c r="F132" s="950">
        <f t="shared" si="2"/>
        <v>0</v>
      </c>
    </row>
    <row r="133" spans="1:7" outlineLevel="1" x14ac:dyDescent="0.2">
      <c r="A133" s="416" t="s">
        <v>1353</v>
      </c>
      <c r="B133" s="943"/>
      <c r="C133" s="943">
        <v>125</v>
      </c>
      <c r="D133" s="948"/>
      <c r="E133" s="954">
        <f>$E$13</f>
        <v>0</v>
      </c>
      <c r="F133" s="950">
        <f t="shared" si="2"/>
        <v>0</v>
      </c>
    </row>
    <row r="134" spans="1:7" outlineLevel="1" x14ac:dyDescent="0.2">
      <c r="A134" s="947" t="s">
        <v>1355</v>
      </c>
      <c r="B134" s="943"/>
      <c r="C134" s="943">
        <v>126</v>
      </c>
      <c r="D134" s="948"/>
      <c r="E134" s="954">
        <f>$E$14</f>
        <v>0</v>
      </c>
      <c r="F134" s="950">
        <f t="shared" si="2"/>
        <v>0</v>
      </c>
    </row>
    <row r="135" spans="1:7" outlineLevel="1" x14ac:dyDescent="0.2">
      <c r="A135" s="947" t="s">
        <v>1356</v>
      </c>
      <c r="B135" s="943"/>
      <c r="C135" s="943">
        <v>127</v>
      </c>
      <c r="D135" s="948"/>
      <c r="E135" s="954">
        <f>$E$15</f>
        <v>0</v>
      </c>
      <c r="F135" s="950">
        <f t="shared" si="2"/>
        <v>0</v>
      </c>
    </row>
    <row r="136" spans="1:7" outlineLevel="1" x14ac:dyDescent="0.2">
      <c r="A136" s="947" t="s">
        <v>1357</v>
      </c>
      <c r="B136" s="943"/>
      <c r="C136" s="943">
        <v>128</v>
      </c>
      <c r="D136" s="948"/>
      <c r="E136" s="954">
        <f>$E$16</f>
        <v>0</v>
      </c>
      <c r="F136" s="950">
        <f t="shared" si="2"/>
        <v>0</v>
      </c>
    </row>
    <row r="137" spans="1:7" outlineLevel="1" x14ac:dyDescent="0.2">
      <c r="A137" s="947" t="s">
        <v>1358</v>
      </c>
      <c r="B137" s="943"/>
      <c r="C137" s="943">
        <v>129</v>
      </c>
      <c r="D137" s="948"/>
      <c r="E137" s="954">
        <f>$E$17</f>
        <v>0</v>
      </c>
      <c r="F137" s="950">
        <f t="shared" si="2"/>
        <v>0</v>
      </c>
    </row>
    <row r="138" spans="1:7" outlineLevel="1" x14ac:dyDescent="0.2">
      <c r="A138" s="947" t="s">
        <v>1359</v>
      </c>
      <c r="B138" s="943"/>
      <c r="C138" s="943">
        <v>130</v>
      </c>
      <c r="D138" s="951"/>
      <c r="E138" s="952"/>
      <c r="F138" s="953"/>
    </row>
    <row r="139" spans="1:7" ht="25.5" x14ac:dyDescent="0.2">
      <c r="A139" s="942" t="s">
        <v>424</v>
      </c>
      <c r="B139" s="943"/>
      <c r="C139" s="943">
        <v>131</v>
      </c>
      <c r="D139" s="944"/>
      <c r="E139" s="945"/>
      <c r="F139" s="946">
        <f>SUM(F140:F148)</f>
        <v>0</v>
      </c>
      <c r="G139" s="585" t="str">
        <f>IF([4]i.04156h!F139-[4]i.04101a!D51=0,"",[4]i.04156h!F139-[4]i.04101a!D51)</f>
        <v/>
      </c>
    </row>
    <row r="140" spans="1:7" outlineLevel="1" x14ac:dyDescent="0.2">
      <c r="A140" s="947" t="s">
        <v>1351</v>
      </c>
      <c r="B140" s="943"/>
      <c r="C140" s="943">
        <v>132</v>
      </c>
      <c r="D140" s="948"/>
      <c r="E140" s="954">
        <f>$E$10</f>
        <v>0</v>
      </c>
      <c r="F140" s="950">
        <f t="shared" si="2"/>
        <v>0</v>
      </c>
    </row>
    <row r="141" spans="1:7" outlineLevel="1" x14ac:dyDescent="0.2">
      <c r="A141" s="947" t="s">
        <v>1352</v>
      </c>
      <c r="B141" s="943"/>
      <c r="C141" s="943">
        <v>133</v>
      </c>
      <c r="D141" s="948"/>
      <c r="E141" s="954">
        <f>$E$11</f>
        <v>0</v>
      </c>
      <c r="F141" s="950">
        <f t="shared" si="2"/>
        <v>0</v>
      </c>
    </row>
    <row r="142" spans="1:7" outlineLevel="1" x14ac:dyDescent="0.2">
      <c r="A142" s="947" t="s">
        <v>1354</v>
      </c>
      <c r="B142" s="943"/>
      <c r="C142" s="943">
        <v>134</v>
      </c>
      <c r="D142" s="948"/>
      <c r="E142" s="954">
        <f>$E$12</f>
        <v>0</v>
      </c>
      <c r="F142" s="950">
        <f t="shared" si="2"/>
        <v>0</v>
      </c>
    </row>
    <row r="143" spans="1:7" outlineLevel="1" x14ac:dyDescent="0.2">
      <c r="A143" s="416" t="s">
        <v>1353</v>
      </c>
      <c r="B143" s="943"/>
      <c r="C143" s="943">
        <v>135</v>
      </c>
      <c r="D143" s="948"/>
      <c r="E143" s="954">
        <f>$E$13</f>
        <v>0</v>
      </c>
      <c r="F143" s="950">
        <f t="shared" si="2"/>
        <v>0</v>
      </c>
    </row>
    <row r="144" spans="1:7" outlineLevel="1" x14ac:dyDescent="0.2">
      <c r="A144" s="947" t="s">
        <v>1355</v>
      </c>
      <c r="B144" s="943"/>
      <c r="C144" s="943">
        <v>136</v>
      </c>
      <c r="D144" s="948"/>
      <c r="E144" s="954">
        <f>$E$14</f>
        <v>0</v>
      </c>
      <c r="F144" s="950">
        <f t="shared" si="2"/>
        <v>0</v>
      </c>
    </row>
    <row r="145" spans="1:6" outlineLevel="1" x14ac:dyDescent="0.2">
      <c r="A145" s="947" t="s">
        <v>1356</v>
      </c>
      <c r="B145" s="943"/>
      <c r="C145" s="943">
        <v>137</v>
      </c>
      <c r="D145" s="948"/>
      <c r="E145" s="954">
        <f>$E$15</f>
        <v>0</v>
      </c>
      <c r="F145" s="950">
        <f t="shared" si="2"/>
        <v>0</v>
      </c>
    </row>
    <row r="146" spans="1:6" outlineLevel="1" x14ac:dyDescent="0.2">
      <c r="A146" s="947" t="s">
        <v>1357</v>
      </c>
      <c r="B146" s="943"/>
      <c r="C146" s="943">
        <v>138</v>
      </c>
      <c r="D146" s="948"/>
      <c r="E146" s="954">
        <f>$E$16</f>
        <v>0</v>
      </c>
      <c r="F146" s="950">
        <f t="shared" si="2"/>
        <v>0</v>
      </c>
    </row>
    <row r="147" spans="1:6" outlineLevel="1" x14ac:dyDescent="0.2">
      <c r="A147" s="947" t="s">
        <v>1358</v>
      </c>
      <c r="B147" s="943"/>
      <c r="C147" s="943">
        <v>139</v>
      </c>
      <c r="D147" s="948"/>
      <c r="E147" s="954">
        <f>$E$17</f>
        <v>0</v>
      </c>
      <c r="F147" s="950"/>
    </row>
    <row r="148" spans="1:6" outlineLevel="1" x14ac:dyDescent="0.2">
      <c r="A148" s="947" t="s">
        <v>1359</v>
      </c>
      <c r="B148" s="943"/>
      <c r="C148" s="943">
        <v>140</v>
      </c>
      <c r="D148" s="951"/>
      <c r="E148" s="952"/>
      <c r="F148" s="953"/>
    </row>
    <row r="149" spans="1:6" x14ac:dyDescent="0.2">
      <c r="A149" s="942" t="s">
        <v>1468</v>
      </c>
      <c r="B149" s="943"/>
      <c r="C149" s="943">
        <v>141</v>
      </c>
      <c r="D149" s="944"/>
      <c r="E149" s="945"/>
      <c r="F149" s="946">
        <f>SUM(F150:F158)</f>
        <v>0</v>
      </c>
    </row>
    <row r="150" spans="1:6" outlineLevel="1" x14ac:dyDescent="0.2">
      <c r="A150" s="947" t="s">
        <v>1351</v>
      </c>
      <c r="B150" s="943"/>
      <c r="C150" s="943">
        <v>142</v>
      </c>
      <c r="D150" s="948"/>
      <c r="E150" s="954">
        <f>$E$10</f>
        <v>0</v>
      </c>
      <c r="F150" s="950">
        <f t="shared" si="2"/>
        <v>0</v>
      </c>
    </row>
    <row r="151" spans="1:6" outlineLevel="1" x14ac:dyDescent="0.2">
      <c r="A151" s="947" t="s">
        <v>1352</v>
      </c>
      <c r="B151" s="943"/>
      <c r="C151" s="943">
        <v>143</v>
      </c>
      <c r="D151" s="948"/>
      <c r="E151" s="954">
        <f>$E$11</f>
        <v>0</v>
      </c>
      <c r="F151" s="950">
        <f t="shared" si="2"/>
        <v>0</v>
      </c>
    </row>
    <row r="152" spans="1:6" outlineLevel="1" x14ac:dyDescent="0.2">
      <c r="A152" s="947" t="s">
        <v>1354</v>
      </c>
      <c r="B152" s="943"/>
      <c r="C152" s="943">
        <v>144</v>
      </c>
      <c r="D152" s="948"/>
      <c r="E152" s="954">
        <f>$E$12</f>
        <v>0</v>
      </c>
      <c r="F152" s="950">
        <f t="shared" si="2"/>
        <v>0</v>
      </c>
    </row>
    <row r="153" spans="1:6" outlineLevel="1" x14ac:dyDescent="0.2">
      <c r="A153" s="416" t="s">
        <v>1353</v>
      </c>
      <c r="B153" s="943"/>
      <c r="C153" s="943">
        <v>145</v>
      </c>
      <c r="D153" s="948"/>
      <c r="E153" s="954">
        <f>$E$13</f>
        <v>0</v>
      </c>
      <c r="F153" s="950">
        <f t="shared" si="2"/>
        <v>0</v>
      </c>
    </row>
    <row r="154" spans="1:6" outlineLevel="1" x14ac:dyDescent="0.2">
      <c r="A154" s="947" t="s">
        <v>1355</v>
      </c>
      <c r="B154" s="943"/>
      <c r="C154" s="943">
        <v>146</v>
      </c>
      <c r="D154" s="948"/>
      <c r="E154" s="954">
        <f>$E$14</f>
        <v>0</v>
      </c>
      <c r="F154" s="950">
        <f t="shared" si="2"/>
        <v>0</v>
      </c>
    </row>
    <row r="155" spans="1:6" outlineLevel="1" x14ac:dyDescent="0.2">
      <c r="A155" s="947" t="s">
        <v>1356</v>
      </c>
      <c r="B155" s="943"/>
      <c r="C155" s="943">
        <v>147</v>
      </c>
      <c r="D155" s="948"/>
      <c r="E155" s="954">
        <f>$E$15</f>
        <v>0</v>
      </c>
      <c r="F155" s="950">
        <f t="shared" si="2"/>
        <v>0</v>
      </c>
    </row>
    <row r="156" spans="1:6" outlineLevel="1" x14ac:dyDescent="0.2">
      <c r="A156" s="947" t="s">
        <v>1357</v>
      </c>
      <c r="B156" s="943"/>
      <c r="C156" s="943">
        <v>148</v>
      </c>
      <c r="D156" s="948"/>
      <c r="E156" s="954">
        <f>$E$16</f>
        <v>0</v>
      </c>
      <c r="F156" s="950">
        <f t="shared" si="2"/>
        <v>0</v>
      </c>
    </row>
    <row r="157" spans="1:6" outlineLevel="1" x14ac:dyDescent="0.2">
      <c r="A157" s="947" t="s">
        <v>1358</v>
      </c>
      <c r="B157" s="943"/>
      <c r="C157" s="943">
        <v>149</v>
      </c>
      <c r="D157" s="948"/>
      <c r="E157" s="954">
        <f>$E$17</f>
        <v>0</v>
      </c>
      <c r="F157" s="950">
        <f t="shared" si="2"/>
        <v>0</v>
      </c>
    </row>
    <row r="158" spans="1:6" outlineLevel="1" x14ac:dyDescent="0.2">
      <c r="A158" s="947" t="s">
        <v>1359</v>
      </c>
      <c r="B158" s="943"/>
      <c r="C158" s="943">
        <v>150</v>
      </c>
      <c r="D158" s="951"/>
      <c r="E158" s="952"/>
      <c r="F158" s="953"/>
    </row>
    <row r="159" spans="1:6" x14ac:dyDescent="0.2">
      <c r="A159" s="416"/>
      <c r="D159" s="613"/>
      <c r="E159" s="613"/>
      <c r="F159" s="613"/>
    </row>
    <row r="160" spans="1:6" ht="13.5" thickBot="1" x14ac:dyDescent="0.25">
      <c r="A160" s="416"/>
      <c r="B160" s="613"/>
      <c r="C160" s="613"/>
      <c r="D160" s="614"/>
      <c r="E160" s="614"/>
      <c r="F160" s="614"/>
    </row>
    <row r="161" spans="1:25" s="615" customFormat="1" x14ac:dyDescent="0.2">
      <c r="A161" s="829" t="s">
        <v>1022</v>
      </c>
      <c r="B161" s="419"/>
      <c r="C161" s="419"/>
      <c r="D161" s="419"/>
      <c r="E161" s="419"/>
      <c r="F161" s="419"/>
      <c r="G161" s="957"/>
      <c r="H161" s="416"/>
      <c r="I161" s="416"/>
      <c r="J161" s="416"/>
      <c r="K161" s="416"/>
      <c r="L161" s="416"/>
      <c r="M161" s="416"/>
      <c r="N161" s="416"/>
      <c r="O161" s="416"/>
      <c r="P161" s="416"/>
      <c r="Q161" s="416"/>
      <c r="R161" s="416"/>
      <c r="S161" s="416"/>
      <c r="T161" s="416"/>
      <c r="U161" s="416"/>
      <c r="V161" s="416"/>
      <c r="W161" s="416"/>
      <c r="X161" s="416"/>
      <c r="Y161" s="416"/>
    </row>
    <row r="162" spans="1:25" x14ac:dyDescent="0.2">
      <c r="A162" s="830" t="s">
        <v>1590</v>
      </c>
      <c r="D162" s="419"/>
      <c r="E162" s="419"/>
      <c r="F162" s="419"/>
    </row>
    <row r="163" spans="1:25" ht="28.5" customHeight="1" x14ac:dyDescent="0.2">
      <c r="A163" s="1232" t="s">
        <v>1621</v>
      </c>
      <c r="B163" s="1232"/>
      <c r="C163" s="1232"/>
      <c r="D163" s="1232"/>
      <c r="E163" s="1232"/>
      <c r="F163" s="1232"/>
    </row>
    <row r="164" spans="1:25" ht="35.450000000000003" customHeight="1" x14ac:dyDescent="0.2">
      <c r="A164" s="831" t="s">
        <v>1622</v>
      </c>
      <c r="D164" s="419"/>
      <c r="E164" s="419"/>
      <c r="F164" s="419"/>
    </row>
    <row r="165" spans="1:25" x14ac:dyDescent="0.2">
      <c r="A165" s="500"/>
      <c r="D165" s="419"/>
      <c r="E165" s="419"/>
      <c r="F165" s="419"/>
    </row>
    <row r="166" spans="1:25" x14ac:dyDescent="0.2">
      <c r="A166" s="958" t="s">
        <v>1594</v>
      </c>
      <c r="B166" s="958" t="s">
        <v>1595</v>
      </c>
      <c r="D166" s="419"/>
      <c r="E166" s="419"/>
      <c r="F166" s="419"/>
    </row>
    <row r="167" spans="1:25" x14ac:dyDescent="0.2">
      <c r="A167" s="491" t="s">
        <v>1596</v>
      </c>
      <c r="B167" s="958"/>
      <c r="D167" s="419"/>
      <c r="E167" s="419"/>
      <c r="F167" s="419"/>
    </row>
    <row r="168" spans="1:25" x14ac:dyDescent="0.2">
      <c r="A168" s="491" t="s">
        <v>1597</v>
      </c>
      <c r="B168" s="959"/>
      <c r="D168" s="419"/>
      <c r="E168" s="419"/>
      <c r="F168" s="419"/>
    </row>
    <row r="169" spans="1:25" x14ac:dyDescent="0.2">
      <c r="A169" s="491" t="s">
        <v>1598</v>
      </c>
      <c r="B169" s="960"/>
      <c r="D169" s="419"/>
      <c r="E169" s="419"/>
      <c r="F169" s="419"/>
    </row>
    <row r="170" spans="1:25" x14ac:dyDescent="0.2">
      <c r="A170" s="491" t="s">
        <v>1599</v>
      </c>
      <c r="B170" s="961"/>
      <c r="D170" s="419"/>
      <c r="E170" s="419"/>
      <c r="F170" s="419"/>
    </row>
    <row r="171" spans="1:25" x14ac:dyDescent="0.2">
      <c r="A171" s="416"/>
    </row>
    <row r="172" spans="1:25" x14ac:dyDescent="0.2">
      <c r="A172" s="416"/>
    </row>
    <row r="173" spans="1:25" x14ac:dyDescent="0.2">
      <c r="A173" s="416"/>
    </row>
    <row r="174" spans="1:25" x14ac:dyDescent="0.2">
      <c r="A174" s="416"/>
    </row>
    <row r="175" spans="1:25" x14ac:dyDescent="0.2">
      <c r="A175" s="416"/>
    </row>
    <row r="176" spans="1:25" x14ac:dyDescent="0.2">
      <c r="A176" s="416"/>
    </row>
    <row r="177" spans="1:25" s="419" customFormat="1" x14ac:dyDescent="0.2">
      <c r="A177" s="416"/>
      <c r="D177" s="416"/>
      <c r="E177" s="416"/>
      <c r="F177" s="416"/>
      <c r="G177" s="416"/>
      <c r="H177" s="416"/>
      <c r="I177" s="416"/>
      <c r="J177" s="416"/>
      <c r="K177" s="416"/>
      <c r="L177" s="416"/>
      <c r="M177" s="416"/>
      <c r="N177" s="416"/>
      <c r="O177" s="416"/>
      <c r="P177" s="416"/>
      <c r="Q177" s="416"/>
      <c r="R177" s="416"/>
      <c r="S177" s="416"/>
      <c r="T177" s="416"/>
      <c r="U177" s="416"/>
      <c r="V177" s="416"/>
      <c r="W177" s="416"/>
      <c r="X177" s="416"/>
      <c r="Y177" s="416"/>
    </row>
    <row r="178" spans="1:25" s="419" customFormat="1" x14ac:dyDescent="0.2">
      <c r="A178" s="416"/>
      <c r="D178" s="416"/>
      <c r="E178" s="416"/>
      <c r="F178" s="416"/>
      <c r="G178" s="416"/>
      <c r="H178" s="416"/>
      <c r="I178" s="416"/>
      <c r="J178" s="416"/>
      <c r="K178" s="416"/>
      <c r="L178" s="416"/>
      <c r="M178" s="416"/>
      <c r="N178" s="416"/>
      <c r="O178" s="416"/>
      <c r="P178" s="416"/>
      <c r="Q178" s="416"/>
      <c r="R178" s="416"/>
      <c r="S178" s="416"/>
      <c r="T178" s="416"/>
      <c r="U178" s="416"/>
      <c r="V178" s="416"/>
      <c r="W178" s="416"/>
      <c r="X178" s="416"/>
      <c r="Y178" s="416"/>
    </row>
    <row r="179" spans="1:25" s="419" customFormat="1" x14ac:dyDescent="0.2">
      <c r="A179" s="416"/>
      <c r="D179" s="416"/>
      <c r="E179" s="416"/>
      <c r="F179" s="416"/>
      <c r="G179" s="416"/>
      <c r="H179" s="416"/>
      <c r="I179" s="416"/>
      <c r="J179" s="416"/>
      <c r="K179" s="416"/>
      <c r="L179" s="416"/>
      <c r="M179" s="416"/>
      <c r="N179" s="416"/>
      <c r="O179" s="416"/>
      <c r="P179" s="416"/>
      <c r="Q179" s="416"/>
      <c r="R179" s="416"/>
      <c r="S179" s="416"/>
      <c r="T179" s="416"/>
      <c r="U179" s="416"/>
      <c r="V179" s="416"/>
      <c r="W179" s="416"/>
      <c r="X179" s="416"/>
      <c r="Y179" s="416"/>
    </row>
    <row r="180" spans="1:25" s="419" customFormat="1" x14ac:dyDescent="0.2">
      <c r="A180" s="416"/>
      <c r="D180" s="416"/>
      <c r="E180" s="416"/>
      <c r="F180" s="416"/>
      <c r="G180" s="416"/>
      <c r="H180" s="416"/>
      <c r="I180" s="416"/>
      <c r="J180" s="416"/>
      <c r="K180" s="416"/>
      <c r="L180" s="416"/>
      <c r="M180" s="416"/>
      <c r="N180" s="416"/>
      <c r="O180" s="416"/>
      <c r="P180" s="416"/>
      <c r="Q180" s="416"/>
      <c r="R180" s="416"/>
      <c r="S180" s="416"/>
      <c r="T180" s="416"/>
      <c r="U180" s="416"/>
      <c r="V180" s="416"/>
      <c r="W180" s="416"/>
      <c r="X180" s="416"/>
      <c r="Y180" s="416"/>
    </row>
    <row r="181" spans="1:25" s="419" customFormat="1" x14ac:dyDescent="0.2">
      <c r="A181" s="416"/>
      <c r="D181" s="416"/>
      <c r="E181" s="416"/>
      <c r="F181" s="416"/>
      <c r="G181" s="416"/>
      <c r="H181" s="416"/>
      <c r="I181" s="416"/>
      <c r="J181" s="416"/>
      <c r="K181" s="416"/>
      <c r="L181" s="416"/>
      <c r="M181" s="416"/>
      <c r="N181" s="416"/>
      <c r="O181" s="416"/>
      <c r="P181" s="416"/>
      <c r="Q181" s="416"/>
      <c r="R181" s="416"/>
      <c r="S181" s="416"/>
      <c r="T181" s="416"/>
      <c r="U181" s="416"/>
      <c r="V181" s="416"/>
      <c r="W181" s="416"/>
      <c r="X181" s="416"/>
      <c r="Y181" s="416"/>
    </row>
    <row r="182" spans="1:25" s="419" customFormat="1" x14ac:dyDescent="0.2">
      <c r="A182" s="416"/>
      <c r="D182" s="416"/>
      <c r="E182" s="416"/>
      <c r="F182" s="416"/>
      <c r="G182" s="416"/>
      <c r="H182" s="416"/>
      <c r="I182" s="416"/>
      <c r="J182" s="416"/>
      <c r="K182" s="416"/>
      <c r="L182" s="416"/>
      <c r="M182" s="416"/>
      <c r="N182" s="416"/>
      <c r="O182" s="416"/>
      <c r="P182" s="416"/>
      <c r="Q182" s="416"/>
      <c r="R182" s="416"/>
      <c r="S182" s="416"/>
      <c r="T182" s="416"/>
      <c r="U182" s="416"/>
      <c r="V182" s="416"/>
      <c r="W182" s="416"/>
      <c r="X182" s="416"/>
      <c r="Y182" s="416"/>
    </row>
    <row r="183" spans="1:25" s="419" customFormat="1" x14ac:dyDescent="0.2">
      <c r="A183" s="416"/>
      <c r="D183" s="416"/>
      <c r="E183" s="416"/>
      <c r="F183" s="416"/>
      <c r="G183" s="416"/>
      <c r="H183" s="416"/>
      <c r="I183" s="416"/>
      <c r="J183" s="416"/>
      <c r="K183" s="416"/>
      <c r="L183" s="416"/>
      <c r="M183" s="416"/>
      <c r="N183" s="416"/>
      <c r="O183" s="416"/>
      <c r="P183" s="416"/>
      <c r="Q183" s="416"/>
      <c r="R183" s="416"/>
      <c r="S183" s="416"/>
      <c r="T183" s="416"/>
      <c r="U183" s="416"/>
      <c r="V183" s="416"/>
      <c r="W183" s="416"/>
      <c r="X183" s="416"/>
      <c r="Y183" s="416"/>
    </row>
    <row r="184" spans="1:25" s="419" customFormat="1" x14ac:dyDescent="0.2">
      <c r="A184" s="416"/>
      <c r="D184" s="416"/>
      <c r="E184" s="416"/>
      <c r="F184" s="416"/>
      <c r="G184" s="416"/>
      <c r="H184" s="416"/>
      <c r="I184" s="416"/>
      <c r="J184" s="416"/>
      <c r="K184" s="416"/>
      <c r="L184" s="416"/>
      <c r="M184" s="416"/>
      <c r="N184" s="416"/>
      <c r="O184" s="416"/>
      <c r="P184" s="416"/>
      <c r="Q184" s="416"/>
      <c r="R184" s="416"/>
      <c r="S184" s="416"/>
      <c r="T184" s="416"/>
      <c r="U184" s="416"/>
      <c r="V184" s="416"/>
      <c r="W184" s="416"/>
      <c r="X184" s="416"/>
      <c r="Y184" s="416"/>
    </row>
    <row r="185" spans="1:25" s="419" customFormat="1" x14ac:dyDescent="0.2">
      <c r="A185" s="416"/>
      <c r="D185" s="416"/>
      <c r="E185" s="416"/>
      <c r="F185" s="416"/>
      <c r="G185" s="416"/>
      <c r="H185" s="416"/>
      <c r="I185" s="416"/>
      <c r="J185" s="416"/>
      <c r="K185" s="416"/>
      <c r="L185" s="416"/>
      <c r="M185" s="416"/>
      <c r="N185" s="416"/>
      <c r="O185" s="416"/>
      <c r="P185" s="416"/>
      <c r="Q185" s="416"/>
      <c r="R185" s="416"/>
      <c r="S185" s="416"/>
      <c r="T185" s="416"/>
      <c r="U185" s="416"/>
      <c r="V185" s="416"/>
      <c r="W185" s="416"/>
      <c r="X185" s="416"/>
      <c r="Y185" s="416"/>
    </row>
    <row r="186" spans="1:25" s="419" customFormat="1" x14ac:dyDescent="0.2">
      <c r="A186" s="416"/>
      <c r="D186" s="416"/>
      <c r="E186" s="416"/>
      <c r="F186" s="416"/>
      <c r="G186" s="416"/>
      <c r="H186" s="416"/>
      <c r="I186" s="416"/>
      <c r="J186" s="416"/>
      <c r="K186" s="416"/>
      <c r="L186" s="416"/>
      <c r="M186" s="416"/>
      <c r="N186" s="416"/>
      <c r="O186" s="416"/>
      <c r="P186" s="416"/>
      <c r="Q186" s="416"/>
      <c r="R186" s="416"/>
      <c r="S186" s="416"/>
      <c r="T186" s="416"/>
      <c r="U186" s="416"/>
      <c r="V186" s="416"/>
      <c r="W186" s="416"/>
      <c r="X186" s="416"/>
      <c r="Y186" s="416"/>
    </row>
    <row r="187" spans="1:25" s="419" customFormat="1" x14ac:dyDescent="0.2">
      <c r="A187" s="416"/>
      <c r="D187" s="416"/>
      <c r="E187" s="416"/>
      <c r="F187" s="416"/>
      <c r="G187" s="416"/>
      <c r="H187" s="416"/>
      <c r="I187" s="416"/>
      <c r="J187" s="416"/>
      <c r="K187" s="416"/>
      <c r="L187" s="416"/>
      <c r="M187" s="416"/>
      <c r="N187" s="416"/>
      <c r="O187" s="416"/>
      <c r="P187" s="416"/>
      <c r="Q187" s="416"/>
      <c r="R187" s="416"/>
      <c r="S187" s="416"/>
      <c r="T187" s="416"/>
      <c r="U187" s="416"/>
      <c r="V187" s="416"/>
      <c r="W187" s="416"/>
      <c r="X187" s="416"/>
      <c r="Y187" s="416"/>
    </row>
    <row r="188" spans="1:25" s="419" customFormat="1" x14ac:dyDescent="0.2">
      <c r="A188" s="416"/>
      <c r="D188" s="416"/>
      <c r="E188" s="416"/>
      <c r="F188" s="416"/>
      <c r="G188" s="416"/>
      <c r="H188" s="416"/>
      <c r="I188" s="416"/>
      <c r="J188" s="416"/>
      <c r="K188" s="416"/>
      <c r="L188" s="416"/>
      <c r="M188" s="416"/>
      <c r="N188" s="416"/>
      <c r="O188" s="416"/>
      <c r="P188" s="416"/>
      <c r="Q188" s="416"/>
      <c r="R188" s="416"/>
      <c r="S188" s="416"/>
      <c r="T188" s="416"/>
      <c r="U188" s="416"/>
      <c r="V188" s="416"/>
      <c r="W188" s="416"/>
      <c r="X188" s="416"/>
      <c r="Y188" s="416"/>
    </row>
    <row r="189" spans="1:25" s="419" customFormat="1" x14ac:dyDescent="0.2">
      <c r="A189" s="416"/>
      <c r="D189" s="416"/>
      <c r="E189" s="416"/>
      <c r="F189" s="416"/>
      <c r="G189" s="416"/>
      <c r="H189" s="416"/>
      <c r="I189" s="416"/>
      <c r="J189" s="416"/>
      <c r="K189" s="416"/>
      <c r="L189" s="416"/>
      <c r="M189" s="416"/>
      <c r="N189" s="416"/>
      <c r="O189" s="416"/>
      <c r="P189" s="416"/>
      <c r="Q189" s="416"/>
      <c r="R189" s="416"/>
      <c r="S189" s="416"/>
      <c r="T189" s="416"/>
      <c r="U189" s="416"/>
      <c r="V189" s="416"/>
      <c r="W189" s="416"/>
      <c r="X189" s="416"/>
      <c r="Y189" s="416"/>
    </row>
    <row r="190" spans="1:25" s="419" customFormat="1" x14ac:dyDescent="0.2">
      <c r="A190" s="416"/>
      <c r="D190" s="416"/>
      <c r="E190" s="416"/>
      <c r="F190" s="416"/>
      <c r="G190" s="416"/>
      <c r="H190" s="416"/>
      <c r="I190" s="416"/>
      <c r="J190" s="416"/>
      <c r="K190" s="416"/>
      <c r="L190" s="416"/>
      <c r="M190" s="416"/>
      <c r="N190" s="416"/>
      <c r="O190" s="416"/>
      <c r="P190" s="416"/>
      <c r="Q190" s="416"/>
      <c r="R190" s="416"/>
      <c r="S190" s="416"/>
      <c r="T190" s="416"/>
      <c r="U190" s="416"/>
      <c r="V190" s="416"/>
      <c r="W190" s="416"/>
      <c r="X190" s="416"/>
      <c r="Y190" s="416"/>
    </row>
    <row r="191" spans="1:25" s="419" customFormat="1" x14ac:dyDescent="0.2">
      <c r="A191" s="416"/>
      <c r="D191" s="416"/>
      <c r="E191" s="416"/>
      <c r="F191" s="416"/>
      <c r="G191" s="416"/>
      <c r="H191" s="416"/>
      <c r="I191" s="416"/>
      <c r="J191" s="416"/>
      <c r="K191" s="416"/>
      <c r="L191" s="416"/>
      <c r="M191" s="416"/>
      <c r="N191" s="416"/>
      <c r="O191" s="416"/>
      <c r="P191" s="416"/>
      <c r="Q191" s="416"/>
      <c r="R191" s="416"/>
      <c r="S191" s="416"/>
      <c r="T191" s="416"/>
      <c r="U191" s="416"/>
      <c r="V191" s="416"/>
      <c r="W191" s="416"/>
      <c r="X191" s="416"/>
      <c r="Y191" s="416"/>
    </row>
    <row r="192" spans="1:25" s="419" customFormat="1" x14ac:dyDescent="0.2">
      <c r="A192" s="416"/>
      <c r="D192" s="416"/>
      <c r="E192" s="416"/>
      <c r="F192" s="416"/>
      <c r="G192" s="416"/>
      <c r="H192" s="416"/>
      <c r="I192" s="416"/>
      <c r="J192" s="416"/>
      <c r="K192" s="416"/>
      <c r="L192" s="416"/>
      <c r="M192" s="416"/>
      <c r="N192" s="416"/>
      <c r="O192" s="416"/>
      <c r="P192" s="416"/>
      <c r="Q192" s="416"/>
      <c r="R192" s="416"/>
      <c r="S192" s="416"/>
      <c r="T192" s="416"/>
      <c r="U192" s="416"/>
      <c r="V192" s="416"/>
      <c r="W192" s="416"/>
      <c r="X192" s="416"/>
      <c r="Y192" s="416"/>
    </row>
    <row r="193" spans="1:25" s="419" customFormat="1" x14ac:dyDescent="0.2">
      <c r="A193" s="416"/>
      <c r="D193" s="416"/>
      <c r="E193" s="416"/>
      <c r="F193" s="416"/>
      <c r="G193" s="416"/>
      <c r="H193" s="416"/>
      <c r="I193" s="416"/>
      <c r="J193" s="416"/>
      <c r="K193" s="416"/>
      <c r="L193" s="416"/>
      <c r="M193" s="416"/>
      <c r="N193" s="416"/>
      <c r="O193" s="416"/>
      <c r="P193" s="416"/>
      <c r="Q193" s="416"/>
      <c r="R193" s="416"/>
      <c r="S193" s="416"/>
      <c r="T193" s="416"/>
      <c r="U193" s="416"/>
      <c r="V193" s="416"/>
      <c r="W193" s="416"/>
      <c r="X193" s="416"/>
      <c r="Y193" s="416"/>
    </row>
    <row r="194" spans="1:25" s="419" customFormat="1" x14ac:dyDescent="0.2">
      <c r="A194" s="416"/>
      <c r="D194" s="416"/>
      <c r="E194" s="416"/>
      <c r="F194" s="416"/>
      <c r="G194" s="416"/>
      <c r="H194" s="416"/>
      <c r="I194" s="416"/>
      <c r="J194" s="416"/>
      <c r="K194" s="416"/>
      <c r="L194" s="416"/>
      <c r="M194" s="416"/>
      <c r="N194" s="416"/>
      <c r="O194" s="416"/>
      <c r="P194" s="416"/>
      <c r="Q194" s="416"/>
      <c r="R194" s="416"/>
      <c r="S194" s="416"/>
      <c r="T194" s="416"/>
      <c r="U194" s="416"/>
      <c r="V194" s="416"/>
      <c r="W194" s="416"/>
      <c r="X194" s="416"/>
      <c r="Y194" s="416"/>
    </row>
    <row r="195" spans="1:25" s="419" customFormat="1" x14ac:dyDescent="0.2">
      <c r="A195" s="416"/>
      <c r="D195" s="416"/>
      <c r="E195" s="416"/>
      <c r="F195" s="416"/>
      <c r="G195" s="416"/>
      <c r="H195" s="416"/>
      <c r="I195" s="416"/>
      <c r="J195" s="416"/>
      <c r="K195" s="416"/>
      <c r="L195" s="416"/>
      <c r="M195" s="416"/>
      <c r="N195" s="416"/>
      <c r="O195" s="416"/>
      <c r="P195" s="416"/>
      <c r="Q195" s="416"/>
      <c r="R195" s="416"/>
      <c r="S195" s="416"/>
      <c r="T195" s="416"/>
      <c r="U195" s="416"/>
      <c r="V195" s="416"/>
      <c r="W195" s="416"/>
      <c r="X195" s="416"/>
      <c r="Y195" s="416"/>
    </row>
    <row r="196" spans="1:25" s="419" customFormat="1" x14ac:dyDescent="0.2">
      <c r="A196" s="416"/>
      <c r="D196" s="416"/>
      <c r="E196" s="416"/>
      <c r="F196" s="416"/>
      <c r="G196" s="416"/>
      <c r="H196" s="416"/>
      <c r="I196" s="416"/>
      <c r="J196" s="416"/>
      <c r="K196" s="416"/>
      <c r="L196" s="416"/>
      <c r="M196" s="416"/>
      <c r="N196" s="416"/>
      <c r="O196" s="416"/>
      <c r="P196" s="416"/>
      <c r="Q196" s="416"/>
      <c r="R196" s="416"/>
      <c r="S196" s="416"/>
      <c r="T196" s="416"/>
      <c r="U196" s="416"/>
      <c r="V196" s="416"/>
      <c r="W196" s="416"/>
      <c r="X196" s="416"/>
      <c r="Y196" s="416"/>
    </row>
    <row r="197" spans="1:25" s="419" customFormat="1" x14ac:dyDescent="0.2">
      <c r="A197" s="416"/>
      <c r="D197" s="416"/>
      <c r="E197" s="416"/>
      <c r="F197" s="416"/>
      <c r="G197" s="416"/>
      <c r="H197" s="416"/>
      <c r="I197" s="416"/>
      <c r="J197" s="416"/>
      <c r="K197" s="416"/>
      <c r="L197" s="416"/>
      <c r="M197" s="416"/>
      <c r="N197" s="416"/>
      <c r="O197" s="416"/>
      <c r="P197" s="416"/>
      <c r="Q197" s="416"/>
      <c r="R197" s="416"/>
      <c r="S197" s="416"/>
      <c r="T197" s="416"/>
      <c r="U197" s="416"/>
      <c r="V197" s="416"/>
      <c r="W197" s="416"/>
      <c r="X197" s="416"/>
      <c r="Y197" s="416"/>
    </row>
    <row r="198" spans="1:25" s="419" customFormat="1" x14ac:dyDescent="0.2">
      <c r="A198" s="416"/>
      <c r="D198" s="416"/>
      <c r="E198" s="416"/>
      <c r="F198" s="416"/>
      <c r="G198" s="416"/>
      <c r="H198" s="416"/>
      <c r="I198" s="416"/>
      <c r="J198" s="416"/>
      <c r="K198" s="416"/>
      <c r="L198" s="416"/>
      <c r="M198" s="416"/>
      <c r="N198" s="416"/>
      <c r="O198" s="416"/>
      <c r="P198" s="416"/>
      <c r="Q198" s="416"/>
      <c r="R198" s="416"/>
      <c r="S198" s="416"/>
      <c r="T198" s="416"/>
      <c r="U198" s="416"/>
      <c r="V198" s="416"/>
      <c r="W198" s="416"/>
      <c r="X198" s="416"/>
      <c r="Y198" s="416"/>
    </row>
    <row r="199" spans="1:25" s="419" customFormat="1" x14ac:dyDescent="0.2">
      <c r="A199" s="416"/>
      <c r="D199" s="416"/>
      <c r="E199" s="416"/>
      <c r="F199" s="416"/>
      <c r="G199" s="416"/>
      <c r="H199" s="416"/>
      <c r="I199" s="416"/>
      <c r="J199" s="416"/>
      <c r="K199" s="416"/>
      <c r="L199" s="416"/>
      <c r="M199" s="416"/>
      <c r="N199" s="416"/>
      <c r="O199" s="416"/>
      <c r="P199" s="416"/>
      <c r="Q199" s="416"/>
      <c r="R199" s="416"/>
      <c r="S199" s="416"/>
      <c r="T199" s="416"/>
      <c r="U199" s="416"/>
      <c r="V199" s="416"/>
      <c r="W199" s="416"/>
      <c r="X199" s="416"/>
      <c r="Y199" s="416"/>
    </row>
    <row r="200" spans="1:25" s="419" customFormat="1" x14ac:dyDescent="0.2">
      <c r="A200" s="416"/>
      <c r="D200" s="416"/>
      <c r="E200" s="416"/>
      <c r="F200" s="416"/>
      <c r="G200" s="416"/>
      <c r="H200" s="416"/>
      <c r="I200" s="416"/>
      <c r="J200" s="416"/>
      <c r="K200" s="416"/>
      <c r="L200" s="416"/>
      <c r="M200" s="416"/>
      <c r="N200" s="416"/>
      <c r="O200" s="416"/>
      <c r="P200" s="416"/>
      <c r="Q200" s="416"/>
      <c r="R200" s="416"/>
      <c r="S200" s="416"/>
      <c r="T200" s="416"/>
      <c r="U200" s="416"/>
      <c r="V200" s="416"/>
      <c r="W200" s="416"/>
      <c r="X200" s="416"/>
      <c r="Y200" s="416"/>
    </row>
    <row r="201" spans="1:25" s="419" customFormat="1" x14ac:dyDescent="0.2">
      <c r="A201" s="416"/>
      <c r="D201" s="416"/>
      <c r="E201" s="416"/>
      <c r="F201" s="416"/>
      <c r="G201" s="416"/>
      <c r="H201" s="416"/>
      <c r="I201" s="416"/>
      <c r="J201" s="416"/>
      <c r="K201" s="416"/>
      <c r="L201" s="416"/>
      <c r="M201" s="416"/>
      <c r="N201" s="416"/>
      <c r="O201" s="416"/>
      <c r="P201" s="416"/>
      <c r="Q201" s="416"/>
      <c r="R201" s="416"/>
      <c r="S201" s="416"/>
      <c r="T201" s="416"/>
      <c r="U201" s="416"/>
      <c r="V201" s="416"/>
      <c r="W201" s="416"/>
      <c r="X201" s="416"/>
      <c r="Y201" s="416"/>
    </row>
    <row r="202" spans="1:25" s="419" customFormat="1" x14ac:dyDescent="0.2">
      <c r="A202" s="416"/>
      <c r="D202" s="416"/>
      <c r="E202" s="416"/>
      <c r="F202" s="416"/>
      <c r="G202" s="416"/>
      <c r="H202" s="416"/>
      <c r="I202" s="416"/>
      <c r="J202" s="416"/>
      <c r="K202" s="416"/>
      <c r="L202" s="416"/>
      <c r="M202" s="416"/>
      <c r="N202" s="416"/>
      <c r="O202" s="416"/>
      <c r="P202" s="416"/>
      <c r="Q202" s="416"/>
      <c r="R202" s="416"/>
      <c r="S202" s="416"/>
      <c r="T202" s="416"/>
      <c r="U202" s="416"/>
      <c r="V202" s="416"/>
      <c r="W202" s="416"/>
      <c r="X202" s="416"/>
      <c r="Y202" s="416"/>
    </row>
    <row r="203" spans="1:25" s="419" customFormat="1" x14ac:dyDescent="0.2">
      <c r="A203" s="416"/>
      <c r="D203" s="416"/>
      <c r="E203" s="416"/>
      <c r="F203" s="416"/>
      <c r="G203" s="416"/>
      <c r="H203" s="416"/>
      <c r="I203" s="416"/>
      <c r="J203" s="416"/>
      <c r="K203" s="416"/>
      <c r="L203" s="416"/>
      <c r="M203" s="416"/>
      <c r="N203" s="416"/>
      <c r="O203" s="416"/>
      <c r="P203" s="416"/>
      <c r="Q203" s="416"/>
      <c r="R203" s="416"/>
      <c r="S203" s="416"/>
      <c r="T203" s="416"/>
      <c r="U203" s="416"/>
      <c r="V203" s="416"/>
      <c r="W203" s="416"/>
      <c r="X203" s="416"/>
      <c r="Y203" s="416"/>
    </row>
    <row r="204" spans="1:25" s="419" customFormat="1" x14ac:dyDescent="0.2">
      <c r="A204" s="416"/>
      <c r="D204" s="416"/>
      <c r="E204" s="416"/>
      <c r="F204" s="416"/>
      <c r="G204" s="416"/>
      <c r="H204" s="416"/>
      <c r="I204" s="416"/>
      <c r="J204" s="416"/>
      <c r="K204" s="416"/>
      <c r="L204" s="416"/>
      <c r="M204" s="416"/>
      <c r="N204" s="416"/>
      <c r="O204" s="416"/>
      <c r="P204" s="416"/>
      <c r="Q204" s="416"/>
      <c r="R204" s="416"/>
      <c r="S204" s="416"/>
      <c r="T204" s="416"/>
      <c r="U204" s="416"/>
      <c r="V204" s="416"/>
      <c r="W204" s="416"/>
      <c r="X204" s="416"/>
      <c r="Y204" s="416"/>
    </row>
    <row r="205" spans="1:25" s="419" customFormat="1" x14ac:dyDescent="0.2">
      <c r="A205" s="416"/>
      <c r="D205" s="416"/>
      <c r="E205" s="416"/>
      <c r="F205" s="416"/>
      <c r="G205" s="416"/>
      <c r="H205" s="416"/>
      <c r="I205" s="416"/>
      <c r="J205" s="416"/>
      <c r="K205" s="416"/>
      <c r="L205" s="416"/>
      <c r="M205" s="416"/>
      <c r="N205" s="416"/>
      <c r="O205" s="416"/>
      <c r="P205" s="416"/>
      <c r="Q205" s="416"/>
      <c r="R205" s="416"/>
      <c r="S205" s="416"/>
      <c r="T205" s="416"/>
      <c r="U205" s="416"/>
      <c r="V205" s="416"/>
      <c r="W205" s="416"/>
      <c r="X205" s="416"/>
      <c r="Y205" s="416"/>
    </row>
    <row r="206" spans="1:25" s="419" customFormat="1" x14ac:dyDescent="0.2">
      <c r="A206" s="416"/>
      <c r="D206" s="416"/>
      <c r="E206" s="416"/>
      <c r="F206" s="416"/>
      <c r="G206" s="416"/>
      <c r="H206" s="416"/>
      <c r="I206" s="416"/>
      <c r="J206" s="416"/>
      <c r="K206" s="416"/>
      <c r="L206" s="416"/>
      <c r="M206" s="416"/>
      <c r="N206" s="416"/>
      <c r="O206" s="416"/>
      <c r="P206" s="416"/>
      <c r="Q206" s="416"/>
      <c r="R206" s="416"/>
      <c r="S206" s="416"/>
      <c r="T206" s="416"/>
      <c r="U206" s="416"/>
      <c r="V206" s="416"/>
      <c r="W206" s="416"/>
      <c r="X206" s="416"/>
      <c r="Y206" s="416"/>
    </row>
    <row r="207" spans="1:25" s="419" customFormat="1" x14ac:dyDescent="0.2">
      <c r="A207" s="416"/>
      <c r="D207" s="416"/>
      <c r="E207" s="416"/>
      <c r="F207" s="416"/>
      <c r="G207" s="416"/>
      <c r="H207" s="416"/>
      <c r="I207" s="416"/>
      <c r="J207" s="416"/>
      <c r="K207" s="416"/>
      <c r="L207" s="416"/>
      <c r="M207" s="416"/>
      <c r="N207" s="416"/>
      <c r="O207" s="416"/>
      <c r="P207" s="416"/>
      <c r="Q207" s="416"/>
      <c r="R207" s="416"/>
      <c r="S207" s="416"/>
      <c r="T207" s="416"/>
      <c r="U207" s="416"/>
      <c r="V207" s="416"/>
      <c r="W207" s="416"/>
      <c r="X207" s="416"/>
      <c r="Y207" s="416"/>
    </row>
    <row r="208" spans="1:25" s="419" customFormat="1" x14ac:dyDescent="0.2">
      <c r="A208" s="416"/>
      <c r="D208" s="416"/>
      <c r="E208" s="416"/>
      <c r="F208" s="416"/>
      <c r="G208" s="416"/>
      <c r="H208" s="416"/>
      <c r="I208" s="416"/>
      <c r="J208" s="416"/>
      <c r="K208" s="416"/>
      <c r="L208" s="416"/>
      <c r="M208" s="416"/>
      <c r="N208" s="416"/>
      <c r="O208" s="416"/>
      <c r="P208" s="416"/>
      <c r="Q208" s="416"/>
      <c r="R208" s="416"/>
      <c r="S208" s="416"/>
      <c r="T208" s="416"/>
      <c r="U208" s="416"/>
      <c r="V208" s="416"/>
      <c r="W208" s="416"/>
      <c r="X208" s="416"/>
      <c r="Y208" s="416"/>
    </row>
    <row r="209" spans="1:25" s="419" customFormat="1" x14ac:dyDescent="0.2">
      <c r="A209" s="416"/>
      <c r="D209" s="416"/>
      <c r="E209" s="416"/>
      <c r="F209" s="416"/>
      <c r="G209" s="416"/>
      <c r="H209" s="416"/>
      <c r="I209" s="416"/>
      <c r="J209" s="416"/>
      <c r="K209" s="416"/>
      <c r="L209" s="416"/>
      <c r="M209" s="416"/>
      <c r="N209" s="416"/>
      <c r="O209" s="416"/>
      <c r="P209" s="416"/>
      <c r="Q209" s="416"/>
      <c r="R209" s="416"/>
      <c r="S209" s="416"/>
      <c r="T209" s="416"/>
      <c r="U209" s="416"/>
      <c r="V209" s="416"/>
      <c r="W209" s="416"/>
      <c r="X209" s="416"/>
      <c r="Y209" s="416"/>
    </row>
    <row r="210" spans="1:25" s="419" customFormat="1" x14ac:dyDescent="0.2">
      <c r="A210" s="416"/>
      <c r="D210" s="416"/>
      <c r="E210" s="416"/>
      <c r="F210" s="416"/>
      <c r="G210" s="416"/>
      <c r="H210" s="416"/>
      <c r="I210" s="416"/>
      <c r="J210" s="416"/>
      <c r="K210" s="416"/>
      <c r="L210" s="416"/>
      <c r="M210" s="416"/>
      <c r="N210" s="416"/>
      <c r="O210" s="416"/>
      <c r="P210" s="416"/>
      <c r="Q210" s="416"/>
      <c r="R210" s="416"/>
      <c r="S210" s="416"/>
      <c r="T210" s="416"/>
      <c r="U210" s="416"/>
      <c r="V210" s="416"/>
      <c r="W210" s="416"/>
      <c r="X210" s="416"/>
      <c r="Y210" s="416"/>
    </row>
    <row r="211" spans="1:25" s="419" customFormat="1" x14ac:dyDescent="0.2">
      <c r="A211" s="416"/>
      <c r="D211" s="416"/>
      <c r="E211" s="416"/>
      <c r="F211" s="416"/>
      <c r="G211" s="416"/>
      <c r="H211" s="416"/>
      <c r="I211" s="416"/>
      <c r="J211" s="416"/>
      <c r="K211" s="416"/>
      <c r="L211" s="416"/>
      <c r="M211" s="416"/>
      <c r="N211" s="416"/>
      <c r="O211" s="416"/>
      <c r="P211" s="416"/>
      <c r="Q211" s="416"/>
      <c r="R211" s="416"/>
      <c r="S211" s="416"/>
      <c r="T211" s="416"/>
      <c r="U211" s="416"/>
      <c r="V211" s="416"/>
      <c r="W211" s="416"/>
      <c r="X211" s="416"/>
      <c r="Y211" s="416"/>
    </row>
    <row r="212" spans="1:25" s="419" customFormat="1" x14ac:dyDescent="0.2">
      <c r="A212" s="416"/>
      <c r="D212" s="416"/>
      <c r="E212" s="416"/>
      <c r="F212" s="416"/>
      <c r="G212" s="416"/>
      <c r="H212" s="416"/>
      <c r="I212" s="416"/>
      <c r="J212" s="416"/>
      <c r="K212" s="416"/>
      <c r="L212" s="416"/>
      <c r="M212" s="416"/>
      <c r="N212" s="416"/>
      <c r="O212" s="416"/>
      <c r="P212" s="416"/>
      <c r="Q212" s="416"/>
      <c r="R212" s="416"/>
      <c r="S212" s="416"/>
      <c r="T212" s="416"/>
      <c r="U212" s="416"/>
      <c r="V212" s="416"/>
      <c r="W212" s="416"/>
      <c r="X212" s="416"/>
      <c r="Y212" s="416"/>
    </row>
    <row r="213" spans="1:25" s="419" customFormat="1" x14ac:dyDescent="0.2">
      <c r="A213" s="416"/>
      <c r="D213" s="416"/>
      <c r="E213" s="416"/>
      <c r="F213" s="416"/>
      <c r="G213" s="416"/>
      <c r="H213" s="416"/>
      <c r="I213" s="416"/>
      <c r="J213" s="416"/>
      <c r="K213" s="416"/>
      <c r="L213" s="416"/>
      <c r="M213" s="416"/>
      <c r="N213" s="416"/>
      <c r="O213" s="416"/>
      <c r="P213" s="416"/>
      <c r="Q213" s="416"/>
      <c r="R213" s="416"/>
      <c r="S213" s="416"/>
      <c r="T213" s="416"/>
      <c r="U213" s="416"/>
      <c r="V213" s="416"/>
      <c r="W213" s="416"/>
      <c r="X213" s="416"/>
      <c r="Y213" s="416"/>
    </row>
    <row r="214" spans="1:25" s="419" customFormat="1" x14ac:dyDescent="0.2">
      <c r="A214" s="416"/>
      <c r="D214" s="416"/>
      <c r="E214" s="416"/>
      <c r="F214" s="416"/>
      <c r="G214" s="416"/>
      <c r="H214" s="416"/>
      <c r="I214" s="416"/>
      <c r="J214" s="416"/>
      <c r="K214" s="416"/>
      <c r="L214" s="416"/>
      <c r="M214" s="416"/>
      <c r="N214" s="416"/>
      <c r="O214" s="416"/>
      <c r="P214" s="416"/>
      <c r="Q214" s="416"/>
      <c r="R214" s="416"/>
      <c r="S214" s="416"/>
      <c r="T214" s="416"/>
      <c r="U214" s="416"/>
      <c r="V214" s="416"/>
      <c r="W214" s="416"/>
      <c r="X214" s="416"/>
      <c r="Y214" s="416"/>
    </row>
    <row r="215" spans="1:25" s="419" customFormat="1" x14ac:dyDescent="0.2">
      <c r="A215" s="416"/>
      <c r="D215" s="416"/>
      <c r="E215" s="416"/>
      <c r="F215" s="416"/>
      <c r="G215" s="416"/>
      <c r="H215" s="416"/>
      <c r="I215" s="416"/>
      <c r="J215" s="416"/>
      <c r="K215" s="416"/>
      <c r="L215" s="416"/>
      <c r="M215" s="416"/>
      <c r="N215" s="416"/>
      <c r="O215" s="416"/>
      <c r="P215" s="416"/>
      <c r="Q215" s="416"/>
      <c r="R215" s="416"/>
      <c r="S215" s="416"/>
      <c r="T215" s="416"/>
      <c r="U215" s="416"/>
      <c r="V215" s="416"/>
      <c r="W215" s="416"/>
      <c r="X215" s="416"/>
      <c r="Y215" s="416"/>
    </row>
    <row r="216" spans="1:25" s="419" customFormat="1" x14ac:dyDescent="0.2">
      <c r="A216" s="416"/>
      <c r="D216" s="416"/>
      <c r="E216" s="416"/>
      <c r="F216" s="416"/>
      <c r="G216" s="416"/>
      <c r="H216" s="416"/>
      <c r="I216" s="416"/>
      <c r="J216" s="416"/>
      <c r="K216" s="416"/>
      <c r="L216" s="416"/>
      <c r="M216" s="416"/>
      <c r="N216" s="416"/>
      <c r="O216" s="416"/>
      <c r="P216" s="416"/>
      <c r="Q216" s="416"/>
      <c r="R216" s="416"/>
      <c r="S216" s="416"/>
      <c r="T216" s="416"/>
      <c r="U216" s="416"/>
      <c r="V216" s="416"/>
      <c r="W216" s="416"/>
      <c r="X216" s="416"/>
      <c r="Y216" s="416"/>
    </row>
    <row r="217" spans="1:25" s="419" customFormat="1" x14ac:dyDescent="0.2">
      <c r="A217" s="416"/>
      <c r="D217" s="416"/>
      <c r="E217" s="416"/>
      <c r="F217" s="416"/>
      <c r="G217" s="416"/>
      <c r="H217" s="416"/>
      <c r="I217" s="416"/>
      <c r="J217" s="416"/>
      <c r="K217" s="416"/>
      <c r="L217" s="416"/>
      <c r="M217" s="416"/>
      <c r="N217" s="416"/>
      <c r="O217" s="416"/>
      <c r="P217" s="416"/>
      <c r="Q217" s="416"/>
      <c r="R217" s="416"/>
      <c r="S217" s="416"/>
      <c r="T217" s="416"/>
      <c r="U217" s="416"/>
      <c r="V217" s="416"/>
      <c r="W217" s="416"/>
      <c r="X217" s="416"/>
      <c r="Y217" s="416"/>
    </row>
    <row r="218" spans="1:25" s="419" customFormat="1" x14ac:dyDescent="0.2">
      <c r="A218" s="416"/>
      <c r="D218" s="416"/>
      <c r="E218" s="416"/>
      <c r="F218" s="416"/>
      <c r="G218" s="416"/>
      <c r="H218" s="416"/>
      <c r="I218" s="416"/>
      <c r="J218" s="416"/>
      <c r="K218" s="416"/>
      <c r="L218" s="416"/>
      <c r="M218" s="416"/>
      <c r="N218" s="416"/>
      <c r="O218" s="416"/>
      <c r="P218" s="416"/>
      <c r="Q218" s="416"/>
      <c r="R218" s="416"/>
      <c r="S218" s="416"/>
      <c r="T218" s="416"/>
      <c r="U218" s="416"/>
      <c r="V218" s="416"/>
      <c r="W218" s="416"/>
      <c r="X218" s="416"/>
      <c r="Y218" s="416"/>
    </row>
    <row r="219" spans="1:25" s="419" customFormat="1" x14ac:dyDescent="0.2">
      <c r="A219" s="416"/>
      <c r="D219" s="416"/>
      <c r="E219" s="416"/>
      <c r="F219" s="416"/>
      <c r="G219" s="416"/>
      <c r="H219" s="416"/>
      <c r="I219" s="416"/>
      <c r="J219" s="416"/>
      <c r="K219" s="416"/>
      <c r="L219" s="416"/>
      <c r="M219" s="416"/>
      <c r="N219" s="416"/>
      <c r="O219" s="416"/>
      <c r="P219" s="416"/>
      <c r="Q219" s="416"/>
      <c r="R219" s="416"/>
      <c r="S219" s="416"/>
      <c r="T219" s="416"/>
      <c r="U219" s="416"/>
      <c r="V219" s="416"/>
      <c r="W219" s="416"/>
      <c r="X219" s="416"/>
      <c r="Y219" s="416"/>
    </row>
    <row r="220" spans="1:25" s="419" customFormat="1" x14ac:dyDescent="0.2">
      <c r="A220" s="416"/>
      <c r="D220" s="416"/>
      <c r="E220" s="416"/>
      <c r="F220" s="416"/>
      <c r="G220" s="416"/>
      <c r="H220" s="416"/>
      <c r="I220" s="416"/>
      <c r="J220" s="416"/>
      <c r="K220" s="416"/>
      <c r="L220" s="416"/>
      <c r="M220" s="416"/>
      <c r="N220" s="416"/>
      <c r="O220" s="416"/>
      <c r="P220" s="416"/>
      <c r="Q220" s="416"/>
      <c r="R220" s="416"/>
      <c r="S220" s="416"/>
      <c r="T220" s="416"/>
      <c r="U220" s="416"/>
      <c r="V220" s="416"/>
      <c r="W220" s="416"/>
      <c r="X220" s="416"/>
      <c r="Y220" s="416"/>
    </row>
    <row r="221" spans="1:25" s="419" customFormat="1" x14ac:dyDescent="0.2">
      <c r="A221" s="416"/>
      <c r="D221" s="416"/>
      <c r="E221" s="416"/>
      <c r="F221" s="416"/>
      <c r="G221" s="416"/>
      <c r="H221" s="416"/>
      <c r="I221" s="416"/>
      <c r="J221" s="416"/>
      <c r="K221" s="416"/>
      <c r="L221" s="416"/>
      <c r="M221" s="416"/>
      <c r="N221" s="416"/>
      <c r="O221" s="416"/>
      <c r="P221" s="416"/>
      <c r="Q221" s="416"/>
      <c r="R221" s="416"/>
      <c r="S221" s="416"/>
      <c r="T221" s="416"/>
      <c r="U221" s="416"/>
      <c r="V221" s="416"/>
      <c r="W221" s="416"/>
      <c r="X221" s="416"/>
      <c r="Y221" s="416"/>
    </row>
    <row r="222" spans="1:25" s="419" customFormat="1" x14ac:dyDescent="0.2">
      <c r="A222" s="416"/>
      <c r="D222" s="416"/>
      <c r="E222" s="416"/>
      <c r="F222" s="416"/>
      <c r="G222" s="416"/>
      <c r="H222" s="416"/>
      <c r="I222" s="416"/>
      <c r="J222" s="416"/>
      <c r="K222" s="416"/>
      <c r="L222" s="416"/>
      <c r="M222" s="416"/>
      <c r="N222" s="416"/>
      <c r="O222" s="416"/>
      <c r="P222" s="416"/>
      <c r="Q222" s="416"/>
      <c r="R222" s="416"/>
      <c r="S222" s="416"/>
      <c r="T222" s="416"/>
      <c r="U222" s="416"/>
      <c r="V222" s="416"/>
      <c r="W222" s="416"/>
      <c r="X222" s="416"/>
      <c r="Y222" s="416"/>
    </row>
    <row r="223" spans="1:25" s="419" customFormat="1" x14ac:dyDescent="0.2">
      <c r="A223" s="416"/>
      <c r="D223" s="416"/>
      <c r="E223" s="416"/>
      <c r="F223" s="416"/>
      <c r="G223" s="416"/>
      <c r="H223" s="416"/>
      <c r="I223" s="416"/>
      <c r="J223" s="416"/>
      <c r="K223" s="416"/>
      <c r="L223" s="416"/>
      <c r="M223" s="416"/>
      <c r="N223" s="416"/>
      <c r="O223" s="416"/>
      <c r="P223" s="416"/>
      <c r="Q223" s="416"/>
      <c r="R223" s="416"/>
      <c r="S223" s="416"/>
      <c r="T223" s="416"/>
      <c r="U223" s="416"/>
      <c r="V223" s="416"/>
      <c r="W223" s="416"/>
      <c r="X223" s="416"/>
      <c r="Y223" s="416"/>
    </row>
    <row r="224" spans="1:25" s="419" customFormat="1" x14ac:dyDescent="0.2">
      <c r="A224" s="416"/>
      <c r="D224" s="416"/>
      <c r="E224" s="416"/>
      <c r="F224" s="416"/>
      <c r="G224" s="416"/>
      <c r="H224" s="416"/>
      <c r="I224" s="416"/>
      <c r="J224" s="416"/>
      <c r="K224" s="416"/>
      <c r="L224" s="416"/>
      <c r="M224" s="416"/>
      <c r="N224" s="416"/>
      <c r="O224" s="416"/>
      <c r="P224" s="416"/>
      <c r="Q224" s="416"/>
      <c r="R224" s="416"/>
      <c r="S224" s="416"/>
      <c r="T224" s="416"/>
      <c r="U224" s="416"/>
      <c r="V224" s="416"/>
      <c r="W224" s="416"/>
      <c r="X224" s="416"/>
      <c r="Y224" s="416"/>
    </row>
    <row r="225" spans="1:25" s="419" customFormat="1" x14ac:dyDescent="0.2">
      <c r="A225" s="416"/>
      <c r="D225" s="416"/>
      <c r="E225" s="416"/>
      <c r="F225" s="416"/>
      <c r="G225" s="416"/>
      <c r="H225" s="416"/>
      <c r="I225" s="416"/>
      <c r="J225" s="416"/>
      <c r="K225" s="416"/>
      <c r="L225" s="416"/>
      <c r="M225" s="416"/>
      <c r="N225" s="416"/>
      <c r="O225" s="416"/>
      <c r="P225" s="416"/>
      <c r="Q225" s="416"/>
      <c r="R225" s="416"/>
      <c r="S225" s="416"/>
      <c r="T225" s="416"/>
      <c r="U225" s="416"/>
      <c r="V225" s="416"/>
      <c r="W225" s="416"/>
      <c r="X225" s="416"/>
      <c r="Y225" s="416"/>
    </row>
    <row r="226" spans="1:25" s="419" customFormat="1" x14ac:dyDescent="0.2">
      <c r="A226" s="416"/>
      <c r="D226" s="416"/>
      <c r="E226" s="416"/>
      <c r="F226" s="416"/>
      <c r="G226" s="416"/>
      <c r="H226" s="416"/>
      <c r="I226" s="416"/>
      <c r="J226" s="416"/>
      <c r="K226" s="416"/>
      <c r="L226" s="416"/>
      <c r="M226" s="416"/>
      <c r="N226" s="416"/>
      <c r="O226" s="416"/>
      <c r="P226" s="416"/>
      <c r="Q226" s="416"/>
      <c r="R226" s="416"/>
      <c r="S226" s="416"/>
      <c r="T226" s="416"/>
      <c r="U226" s="416"/>
      <c r="V226" s="416"/>
      <c r="W226" s="416"/>
      <c r="X226" s="416"/>
      <c r="Y226" s="416"/>
    </row>
    <row r="227" spans="1:25" s="419" customFormat="1" x14ac:dyDescent="0.2">
      <c r="A227" s="416"/>
      <c r="D227" s="416"/>
      <c r="E227" s="416"/>
      <c r="F227" s="416"/>
      <c r="G227" s="416"/>
      <c r="H227" s="416"/>
      <c r="I227" s="416"/>
      <c r="J227" s="416"/>
      <c r="K227" s="416"/>
      <c r="L227" s="416"/>
      <c r="M227" s="416"/>
      <c r="N227" s="416"/>
      <c r="O227" s="416"/>
      <c r="P227" s="416"/>
      <c r="Q227" s="416"/>
      <c r="R227" s="416"/>
      <c r="S227" s="416"/>
      <c r="T227" s="416"/>
      <c r="U227" s="416"/>
      <c r="V227" s="416"/>
      <c r="W227" s="416"/>
      <c r="X227" s="416"/>
      <c r="Y227" s="416"/>
    </row>
    <row r="228" spans="1:25" s="419" customFormat="1" x14ac:dyDescent="0.2">
      <c r="A228" s="416"/>
      <c r="D228" s="416"/>
      <c r="E228" s="416"/>
      <c r="F228" s="416"/>
      <c r="G228" s="416"/>
      <c r="H228" s="416"/>
      <c r="I228" s="416"/>
      <c r="J228" s="416"/>
      <c r="K228" s="416"/>
      <c r="L228" s="416"/>
      <c r="M228" s="416"/>
      <c r="N228" s="416"/>
      <c r="O228" s="416"/>
      <c r="P228" s="416"/>
      <c r="Q228" s="416"/>
      <c r="R228" s="416"/>
      <c r="S228" s="416"/>
      <c r="T228" s="416"/>
      <c r="U228" s="416"/>
      <c r="V228" s="416"/>
      <c r="W228" s="416"/>
      <c r="X228" s="416"/>
      <c r="Y228" s="416"/>
    </row>
    <row r="229" spans="1:25" s="419" customFormat="1" x14ac:dyDescent="0.2">
      <c r="A229" s="416"/>
      <c r="D229" s="416"/>
      <c r="E229" s="416"/>
      <c r="F229" s="416"/>
      <c r="G229" s="416"/>
      <c r="H229" s="416"/>
      <c r="I229" s="416"/>
      <c r="J229" s="416"/>
      <c r="K229" s="416"/>
      <c r="L229" s="416"/>
      <c r="M229" s="416"/>
      <c r="N229" s="416"/>
      <c r="O229" s="416"/>
      <c r="P229" s="416"/>
      <c r="Q229" s="416"/>
      <c r="R229" s="416"/>
      <c r="S229" s="416"/>
      <c r="T229" s="416"/>
      <c r="U229" s="416"/>
      <c r="V229" s="416"/>
      <c r="W229" s="416"/>
      <c r="X229" s="416"/>
      <c r="Y229" s="416"/>
    </row>
    <row r="230" spans="1:25" s="419" customFormat="1" x14ac:dyDescent="0.2">
      <c r="A230" s="416"/>
      <c r="D230" s="416"/>
      <c r="E230" s="416"/>
      <c r="F230" s="416"/>
      <c r="G230" s="416"/>
      <c r="H230" s="416"/>
      <c r="I230" s="416"/>
      <c r="J230" s="416"/>
      <c r="K230" s="416"/>
      <c r="L230" s="416"/>
      <c r="M230" s="416"/>
      <c r="N230" s="416"/>
      <c r="O230" s="416"/>
      <c r="P230" s="416"/>
      <c r="Q230" s="416"/>
      <c r="R230" s="416"/>
      <c r="S230" s="416"/>
      <c r="T230" s="416"/>
      <c r="U230" s="416"/>
      <c r="V230" s="416"/>
      <c r="W230" s="416"/>
      <c r="X230" s="416"/>
      <c r="Y230" s="416"/>
    </row>
    <row r="231" spans="1:25" s="419" customFormat="1" x14ac:dyDescent="0.2">
      <c r="A231" s="416"/>
      <c r="D231" s="416"/>
      <c r="E231" s="416"/>
      <c r="F231" s="416"/>
      <c r="G231" s="416"/>
      <c r="H231" s="416"/>
      <c r="I231" s="416"/>
      <c r="J231" s="416"/>
      <c r="K231" s="416"/>
      <c r="L231" s="416"/>
      <c r="M231" s="416"/>
      <c r="N231" s="416"/>
      <c r="O231" s="416"/>
      <c r="P231" s="416"/>
      <c r="Q231" s="416"/>
      <c r="R231" s="416"/>
      <c r="S231" s="416"/>
      <c r="T231" s="416"/>
      <c r="U231" s="416"/>
      <c r="V231" s="416"/>
      <c r="W231" s="416"/>
      <c r="X231" s="416"/>
      <c r="Y231" s="416"/>
    </row>
    <row r="232" spans="1:25" s="419" customFormat="1" x14ac:dyDescent="0.2">
      <c r="A232" s="416"/>
      <c r="D232" s="416"/>
      <c r="E232" s="416"/>
      <c r="F232" s="416"/>
      <c r="G232" s="416"/>
      <c r="H232" s="416"/>
      <c r="I232" s="416"/>
      <c r="J232" s="416"/>
      <c r="K232" s="416"/>
      <c r="L232" s="416"/>
      <c r="M232" s="416"/>
      <c r="N232" s="416"/>
      <c r="O232" s="416"/>
      <c r="P232" s="416"/>
      <c r="Q232" s="416"/>
      <c r="R232" s="416"/>
      <c r="S232" s="416"/>
      <c r="T232" s="416"/>
      <c r="U232" s="416"/>
      <c r="V232" s="416"/>
      <c r="W232" s="416"/>
      <c r="X232" s="416"/>
      <c r="Y232" s="416"/>
    </row>
    <row r="233" spans="1:25" s="419" customFormat="1" x14ac:dyDescent="0.2">
      <c r="A233" s="416"/>
      <c r="D233" s="416"/>
      <c r="E233" s="416"/>
      <c r="F233" s="416"/>
      <c r="G233" s="416"/>
      <c r="H233" s="416"/>
      <c r="I233" s="416"/>
      <c r="J233" s="416"/>
      <c r="K233" s="416"/>
      <c r="L233" s="416"/>
      <c r="M233" s="416"/>
      <c r="N233" s="416"/>
      <c r="O233" s="416"/>
      <c r="P233" s="416"/>
      <c r="Q233" s="416"/>
      <c r="R233" s="416"/>
      <c r="S233" s="416"/>
      <c r="T233" s="416"/>
      <c r="U233" s="416"/>
      <c r="V233" s="416"/>
      <c r="W233" s="416"/>
      <c r="X233" s="416"/>
      <c r="Y233" s="416"/>
    </row>
    <row r="234" spans="1:25" s="419" customFormat="1" x14ac:dyDescent="0.2">
      <c r="A234" s="416"/>
      <c r="D234" s="416"/>
      <c r="E234" s="416"/>
      <c r="F234" s="416"/>
      <c r="G234" s="416"/>
      <c r="H234" s="416"/>
      <c r="I234" s="416"/>
      <c r="J234" s="416"/>
      <c r="K234" s="416"/>
      <c r="L234" s="416"/>
      <c r="M234" s="416"/>
      <c r="N234" s="416"/>
      <c r="O234" s="416"/>
      <c r="P234" s="416"/>
      <c r="Q234" s="416"/>
      <c r="R234" s="416"/>
      <c r="S234" s="416"/>
      <c r="T234" s="416"/>
      <c r="U234" s="416"/>
      <c r="V234" s="416"/>
      <c r="W234" s="416"/>
      <c r="X234" s="416"/>
      <c r="Y234" s="416"/>
    </row>
    <row r="235" spans="1:25" s="419" customFormat="1" x14ac:dyDescent="0.2">
      <c r="A235" s="416"/>
      <c r="D235" s="416"/>
      <c r="E235" s="416"/>
      <c r="F235" s="416"/>
      <c r="G235" s="416"/>
      <c r="H235" s="416"/>
      <c r="I235" s="416"/>
      <c r="J235" s="416"/>
      <c r="K235" s="416"/>
      <c r="L235" s="416"/>
      <c r="M235" s="416"/>
      <c r="N235" s="416"/>
      <c r="O235" s="416"/>
      <c r="P235" s="416"/>
      <c r="Q235" s="416"/>
      <c r="R235" s="416"/>
      <c r="S235" s="416"/>
      <c r="T235" s="416"/>
      <c r="U235" s="416"/>
      <c r="V235" s="416"/>
      <c r="W235" s="416"/>
      <c r="X235" s="416"/>
      <c r="Y235" s="416"/>
    </row>
    <row r="236" spans="1:25" s="419" customFormat="1" x14ac:dyDescent="0.2">
      <c r="A236" s="416"/>
      <c r="D236" s="416"/>
      <c r="E236" s="416"/>
      <c r="F236" s="416"/>
      <c r="G236" s="416"/>
      <c r="H236" s="416"/>
      <c r="I236" s="416"/>
      <c r="J236" s="416"/>
      <c r="K236" s="416"/>
      <c r="L236" s="416"/>
      <c r="M236" s="416"/>
      <c r="N236" s="416"/>
      <c r="O236" s="416"/>
      <c r="P236" s="416"/>
      <c r="Q236" s="416"/>
      <c r="R236" s="416"/>
      <c r="S236" s="416"/>
      <c r="T236" s="416"/>
      <c r="U236" s="416"/>
      <c r="V236" s="416"/>
      <c r="W236" s="416"/>
      <c r="X236" s="416"/>
      <c r="Y236" s="416"/>
    </row>
    <row r="237" spans="1:25" s="419" customFormat="1" x14ac:dyDescent="0.2">
      <c r="A237" s="416"/>
      <c r="D237" s="416"/>
      <c r="E237" s="416"/>
      <c r="F237" s="416"/>
      <c r="G237" s="416"/>
      <c r="H237" s="416"/>
      <c r="I237" s="416"/>
      <c r="J237" s="416"/>
      <c r="K237" s="416"/>
      <c r="L237" s="416"/>
      <c r="M237" s="416"/>
      <c r="N237" s="416"/>
      <c r="O237" s="416"/>
      <c r="P237" s="416"/>
      <c r="Q237" s="416"/>
      <c r="R237" s="416"/>
      <c r="S237" s="416"/>
      <c r="T237" s="416"/>
      <c r="U237" s="416"/>
      <c r="V237" s="416"/>
      <c r="W237" s="416"/>
      <c r="X237" s="416"/>
      <c r="Y237" s="416"/>
    </row>
    <row r="238" spans="1:25" s="419" customFormat="1" x14ac:dyDescent="0.2">
      <c r="A238" s="416"/>
      <c r="D238" s="416"/>
      <c r="E238" s="416"/>
      <c r="F238" s="416"/>
      <c r="G238" s="416"/>
      <c r="H238" s="416"/>
      <c r="I238" s="416"/>
      <c r="J238" s="416"/>
      <c r="K238" s="416"/>
      <c r="L238" s="416"/>
      <c r="M238" s="416"/>
      <c r="N238" s="416"/>
      <c r="O238" s="416"/>
      <c r="P238" s="416"/>
      <c r="Q238" s="416"/>
      <c r="R238" s="416"/>
      <c r="S238" s="416"/>
      <c r="T238" s="416"/>
      <c r="U238" s="416"/>
      <c r="V238" s="416"/>
      <c r="W238" s="416"/>
      <c r="X238" s="416"/>
      <c r="Y238" s="416"/>
    </row>
    <row r="239" spans="1:25" s="419" customFormat="1" x14ac:dyDescent="0.2">
      <c r="A239" s="416"/>
      <c r="D239" s="416"/>
      <c r="E239" s="416"/>
      <c r="F239" s="416"/>
      <c r="G239" s="416"/>
      <c r="H239" s="416"/>
      <c r="I239" s="416"/>
      <c r="J239" s="416"/>
      <c r="K239" s="416"/>
      <c r="L239" s="416"/>
      <c r="M239" s="416"/>
      <c r="N239" s="416"/>
      <c r="O239" s="416"/>
      <c r="P239" s="416"/>
      <c r="Q239" s="416"/>
      <c r="R239" s="416"/>
      <c r="S239" s="416"/>
      <c r="T239" s="416"/>
      <c r="U239" s="416"/>
      <c r="V239" s="416"/>
      <c r="W239" s="416"/>
      <c r="X239" s="416"/>
      <c r="Y239" s="416"/>
    </row>
    <row r="240" spans="1:25" s="419" customFormat="1" x14ac:dyDescent="0.2">
      <c r="A240" s="416"/>
      <c r="D240" s="416"/>
      <c r="E240" s="416"/>
      <c r="F240" s="416"/>
      <c r="G240" s="416"/>
      <c r="H240" s="416"/>
      <c r="I240" s="416"/>
      <c r="J240" s="416"/>
      <c r="K240" s="416"/>
      <c r="L240" s="416"/>
      <c r="M240" s="416"/>
      <c r="N240" s="416"/>
      <c r="O240" s="416"/>
      <c r="P240" s="416"/>
      <c r="Q240" s="416"/>
      <c r="R240" s="416"/>
      <c r="S240" s="416"/>
      <c r="T240" s="416"/>
      <c r="U240" s="416"/>
      <c r="V240" s="416"/>
      <c r="W240" s="416"/>
      <c r="X240" s="416"/>
      <c r="Y240" s="416"/>
    </row>
    <row r="241" spans="1:25" s="419" customFormat="1" x14ac:dyDescent="0.2">
      <c r="A241" s="416"/>
      <c r="D241" s="416"/>
      <c r="E241" s="416"/>
      <c r="F241" s="416"/>
      <c r="G241" s="416"/>
      <c r="H241" s="416"/>
      <c r="I241" s="416"/>
      <c r="J241" s="416"/>
      <c r="K241" s="416"/>
      <c r="L241" s="416"/>
      <c r="M241" s="416"/>
      <c r="N241" s="416"/>
      <c r="O241" s="416"/>
      <c r="P241" s="416"/>
      <c r="Q241" s="416"/>
      <c r="R241" s="416"/>
      <c r="S241" s="416"/>
      <c r="T241" s="416"/>
      <c r="U241" s="416"/>
      <c r="V241" s="416"/>
      <c r="W241" s="416"/>
      <c r="X241" s="416"/>
      <c r="Y241" s="416"/>
    </row>
    <row r="242" spans="1:25" s="419" customFormat="1" x14ac:dyDescent="0.2">
      <c r="A242" s="416"/>
      <c r="D242" s="416"/>
      <c r="E242" s="416"/>
      <c r="F242" s="416"/>
      <c r="G242" s="416"/>
      <c r="H242" s="416"/>
      <c r="I242" s="416"/>
      <c r="J242" s="416"/>
      <c r="K242" s="416"/>
      <c r="L242" s="416"/>
      <c r="M242" s="416"/>
      <c r="N242" s="416"/>
      <c r="O242" s="416"/>
      <c r="P242" s="416"/>
      <c r="Q242" s="416"/>
      <c r="R242" s="416"/>
      <c r="S242" s="416"/>
      <c r="T242" s="416"/>
      <c r="U242" s="416"/>
      <c r="V242" s="416"/>
      <c r="W242" s="416"/>
      <c r="X242" s="416"/>
      <c r="Y242" s="416"/>
    </row>
    <row r="243" spans="1:25" s="419" customFormat="1" x14ac:dyDescent="0.2">
      <c r="A243" s="416"/>
      <c r="D243" s="416"/>
      <c r="E243" s="416"/>
      <c r="F243" s="416"/>
      <c r="G243" s="416"/>
      <c r="H243" s="416"/>
      <c r="I243" s="416"/>
      <c r="J243" s="416"/>
      <c r="K243" s="416"/>
      <c r="L243" s="416"/>
      <c r="M243" s="416"/>
      <c r="N243" s="416"/>
      <c r="O243" s="416"/>
      <c r="P243" s="416"/>
      <c r="Q243" s="416"/>
      <c r="R243" s="416"/>
      <c r="S243" s="416"/>
      <c r="T243" s="416"/>
      <c r="U243" s="416"/>
      <c r="V243" s="416"/>
      <c r="W243" s="416"/>
      <c r="X243" s="416"/>
      <c r="Y243" s="416"/>
    </row>
    <row r="244" spans="1:25" s="419" customFormat="1" x14ac:dyDescent="0.2">
      <c r="A244" s="416"/>
      <c r="D244" s="416"/>
      <c r="E244" s="416"/>
      <c r="F244" s="416"/>
      <c r="G244" s="416"/>
      <c r="H244" s="416"/>
      <c r="I244" s="416"/>
      <c r="J244" s="416"/>
      <c r="K244" s="416"/>
      <c r="L244" s="416"/>
      <c r="M244" s="416"/>
      <c r="N244" s="416"/>
      <c r="O244" s="416"/>
      <c r="P244" s="416"/>
      <c r="Q244" s="416"/>
      <c r="R244" s="416"/>
      <c r="S244" s="416"/>
      <c r="T244" s="416"/>
      <c r="U244" s="416"/>
      <c r="V244" s="416"/>
      <c r="W244" s="416"/>
      <c r="X244" s="416"/>
      <c r="Y244" s="416"/>
    </row>
    <row r="245" spans="1:25" s="419" customFormat="1" x14ac:dyDescent="0.2">
      <c r="A245" s="416"/>
      <c r="D245" s="416"/>
      <c r="E245" s="416"/>
      <c r="F245" s="416"/>
      <c r="G245" s="416"/>
      <c r="H245" s="416"/>
      <c r="I245" s="416"/>
      <c r="J245" s="416"/>
      <c r="K245" s="416"/>
      <c r="L245" s="416"/>
      <c r="M245" s="416"/>
      <c r="N245" s="416"/>
      <c r="O245" s="416"/>
      <c r="P245" s="416"/>
      <c r="Q245" s="416"/>
      <c r="R245" s="416"/>
      <c r="S245" s="416"/>
      <c r="T245" s="416"/>
      <c r="U245" s="416"/>
      <c r="V245" s="416"/>
      <c r="W245" s="416"/>
      <c r="X245" s="416"/>
      <c r="Y245" s="416"/>
    </row>
    <row r="246" spans="1:25" s="419" customFormat="1" x14ac:dyDescent="0.2">
      <c r="A246" s="416"/>
      <c r="D246" s="416"/>
      <c r="E246" s="416"/>
      <c r="F246" s="416"/>
      <c r="G246" s="416"/>
      <c r="H246" s="416"/>
      <c r="I246" s="416"/>
      <c r="J246" s="416"/>
      <c r="K246" s="416"/>
      <c r="L246" s="416"/>
      <c r="M246" s="416"/>
      <c r="N246" s="416"/>
      <c r="O246" s="416"/>
      <c r="P246" s="416"/>
      <c r="Q246" s="416"/>
      <c r="R246" s="416"/>
      <c r="S246" s="416"/>
      <c r="T246" s="416"/>
      <c r="U246" s="416"/>
      <c r="V246" s="416"/>
      <c r="W246" s="416"/>
      <c r="X246" s="416"/>
      <c r="Y246" s="416"/>
    </row>
    <row r="247" spans="1:25" s="419" customFormat="1" x14ac:dyDescent="0.2">
      <c r="A247" s="416"/>
      <c r="D247" s="416"/>
      <c r="E247" s="416"/>
      <c r="F247" s="416"/>
      <c r="G247" s="416"/>
      <c r="H247" s="416"/>
      <c r="I247" s="416"/>
      <c r="J247" s="416"/>
      <c r="K247" s="416"/>
      <c r="L247" s="416"/>
      <c r="M247" s="416"/>
      <c r="N247" s="416"/>
      <c r="O247" s="416"/>
      <c r="P247" s="416"/>
      <c r="Q247" s="416"/>
      <c r="R247" s="416"/>
      <c r="S247" s="416"/>
      <c r="T247" s="416"/>
      <c r="U247" s="416"/>
      <c r="V247" s="416"/>
      <c r="W247" s="416"/>
      <c r="X247" s="416"/>
      <c r="Y247" s="416"/>
    </row>
    <row r="248" spans="1:25" s="419" customFormat="1" x14ac:dyDescent="0.2">
      <c r="A248" s="416"/>
      <c r="D248" s="416"/>
      <c r="E248" s="416"/>
      <c r="F248" s="416"/>
      <c r="G248" s="416"/>
      <c r="H248" s="416"/>
      <c r="I248" s="416"/>
      <c r="J248" s="416"/>
      <c r="K248" s="416"/>
      <c r="L248" s="416"/>
      <c r="M248" s="416"/>
      <c r="N248" s="416"/>
      <c r="O248" s="416"/>
      <c r="P248" s="416"/>
      <c r="Q248" s="416"/>
      <c r="R248" s="416"/>
      <c r="S248" s="416"/>
      <c r="T248" s="416"/>
      <c r="U248" s="416"/>
      <c r="V248" s="416"/>
      <c r="W248" s="416"/>
      <c r="X248" s="416"/>
      <c r="Y248" s="416"/>
    </row>
    <row r="249" spans="1:25" s="419" customFormat="1" x14ac:dyDescent="0.2">
      <c r="A249" s="416"/>
      <c r="D249" s="416"/>
      <c r="E249" s="416"/>
      <c r="F249" s="416"/>
      <c r="G249" s="416"/>
      <c r="H249" s="416"/>
      <c r="I249" s="416"/>
      <c r="J249" s="416"/>
      <c r="K249" s="416"/>
      <c r="L249" s="416"/>
      <c r="M249" s="416"/>
      <c r="N249" s="416"/>
      <c r="O249" s="416"/>
      <c r="P249" s="416"/>
      <c r="Q249" s="416"/>
      <c r="R249" s="416"/>
      <c r="S249" s="416"/>
      <c r="T249" s="416"/>
      <c r="U249" s="416"/>
      <c r="V249" s="416"/>
      <c r="W249" s="416"/>
      <c r="X249" s="416"/>
      <c r="Y249" s="416"/>
    </row>
    <row r="250" spans="1:25" s="419" customFormat="1" x14ac:dyDescent="0.2">
      <c r="A250" s="416"/>
      <c r="D250" s="416"/>
      <c r="E250" s="416"/>
      <c r="F250" s="416"/>
      <c r="G250" s="416"/>
      <c r="H250" s="416"/>
      <c r="I250" s="416"/>
      <c r="J250" s="416"/>
      <c r="K250" s="416"/>
      <c r="L250" s="416"/>
      <c r="M250" s="416"/>
      <c r="N250" s="416"/>
      <c r="O250" s="416"/>
      <c r="P250" s="416"/>
      <c r="Q250" s="416"/>
      <c r="R250" s="416"/>
      <c r="S250" s="416"/>
      <c r="T250" s="416"/>
      <c r="U250" s="416"/>
      <c r="V250" s="416"/>
      <c r="W250" s="416"/>
      <c r="X250" s="416"/>
      <c r="Y250" s="416"/>
    </row>
    <row r="251" spans="1:25" s="419" customFormat="1" x14ac:dyDescent="0.2">
      <c r="A251" s="416"/>
      <c r="D251" s="416"/>
      <c r="E251" s="416"/>
      <c r="F251" s="416"/>
      <c r="G251" s="416"/>
      <c r="H251" s="416"/>
      <c r="I251" s="416"/>
      <c r="J251" s="416"/>
      <c r="K251" s="416"/>
      <c r="L251" s="416"/>
      <c r="M251" s="416"/>
      <c r="N251" s="416"/>
      <c r="O251" s="416"/>
      <c r="P251" s="416"/>
      <c r="Q251" s="416"/>
      <c r="R251" s="416"/>
      <c r="S251" s="416"/>
      <c r="T251" s="416"/>
      <c r="U251" s="416"/>
      <c r="V251" s="416"/>
      <c r="W251" s="416"/>
      <c r="X251" s="416"/>
      <c r="Y251" s="416"/>
    </row>
    <row r="252" spans="1:25" s="419" customFormat="1" x14ac:dyDescent="0.2">
      <c r="A252" s="416"/>
      <c r="D252" s="416"/>
      <c r="E252" s="416"/>
      <c r="F252" s="416"/>
      <c r="G252" s="416"/>
      <c r="H252" s="416"/>
      <c r="I252" s="416"/>
      <c r="J252" s="416"/>
      <c r="K252" s="416"/>
      <c r="L252" s="416"/>
      <c r="M252" s="416"/>
      <c r="N252" s="416"/>
      <c r="O252" s="416"/>
      <c r="P252" s="416"/>
      <c r="Q252" s="416"/>
      <c r="R252" s="416"/>
      <c r="S252" s="416"/>
      <c r="T252" s="416"/>
      <c r="U252" s="416"/>
      <c r="V252" s="416"/>
      <c r="W252" s="416"/>
      <c r="X252" s="416"/>
      <c r="Y252" s="416"/>
    </row>
    <row r="253" spans="1:25" s="419" customFormat="1" x14ac:dyDescent="0.2">
      <c r="A253" s="416"/>
      <c r="D253" s="416"/>
      <c r="E253" s="416"/>
      <c r="F253" s="416"/>
      <c r="G253" s="416"/>
      <c r="H253" s="416"/>
      <c r="I253" s="416"/>
      <c r="J253" s="416"/>
      <c r="K253" s="416"/>
      <c r="L253" s="416"/>
      <c r="M253" s="416"/>
      <c r="N253" s="416"/>
      <c r="O253" s="416"/>
      <c r="P253" s="416"/>
      <c r="Q253" s="416"/>
      <c r="R253" s="416"/>
      <c r="S253" s="416"/>
      <c r="T253" s="416"/>
      <c r="U253" s="416"/>
      <c r="V253" s="416"/>
      <c r="W253" s="416"/>
      <c r="X253" s="416"/>
      <c r="Y253" s="416"/>
    </row>
    <row r="254" spans="1:25" s="419" customFormat="1" x14ac:dyDescent="0.2">
      <c r="A254" s="416"/>
      <c r="D254" s="416"/>
      <c r="E254" s="416"/>
      <c r="F254" s="416"/>
      <c r="G254" s="416"/>
      <c r="H254" s="416"/>
      <c r="I254" s="416"/>
      <c r="J254" s="416"/>
      <c r="K254" s="416"/>
      <c r="L254" s="416"/>
      <c r="M254" s="416"/>
      <c r="N254" s="416"/>
      <c r="O254" s="416"/>
      <c r="P254" s="416"/>
      <c r="Q254" s="416"/>
      <c r="R254" s="416"/>
      <c r="S254" s="416"/>
      <c r="T254" s="416"/>
      <c r="U254" s="416"/>
      <c r="V254" s="416"/>
      <c r="W254" s="416"/>
      <c r="X254" s="416"/>
      <c r="Y254" s="416"/>
    </row>
    <row r="255" spans="1:25" s="419" customFormat="1" x14ac:dyDescent="0.2">
      <c r="A255" s="416"/>
      <c r="D255" s="416"/>
      <c r="E255" s="416"/>
      <c r="F255" s="416"/>
      <c r="G255" s="416"/>
      <c r="H255" s="416"/>
      <c r="I255" s="416"/>
      <c r="J255" s="416"/>
      <c r="K255" s="416"/>
      <c r="L255" s="416"/>
      <c r="M255" s="416"/>
      <c r="N255" s="416"/>
      <c r="O255" s="416"/>
      <c r="P255" s="416"/>
      <c r="Q255" s="416"/>
      <c r="R255" s="416"/>
      <c r="S255" s="416"/>
      <c r="T255" s="416"/>
      <c r="U255" s="416"/>
      <c r="V255" s="416"/>
      <c r="W255" s="416"/>
      <c r="X255" s="416"/>
      <c r="Y255" s="416"/>
    </row>
    <row r="256" spans="1:25" s="419" customFormat="1" x14ac:dyDescent="0.2">
      <c r="A256" s="416"/>
      <c r="D256" s="416"/>
      <c r="E256" s="416"/>
      <c r="F256" s="416"/>
      <c r="G256" s="416"/>
      <c r="H256" s="416"/>
      <c r="I256" s="416"/>
      <c r="J256" s="416"/>
      <c r="K256" s="416"/>
      <c r="L256" s="416"/>
      <c r="M256" s="416"/>
      <c r="N256" s="416"/>
      <c r="O256" s="416"/>
      <c r="P256" s="416"/>
      <c r="Q256" s="416"/>
      <c r="R256" s="416"/>
      <c r="S256" s="416"/>
      <c r="T256" s="416"/>
      <c r="U256" s="416"/>
      <c r="V256" s="416"/>
      <c r="W256" s="416"/>
      <c r="X256" s="416"/>
      <c r="Y256" s="416"/>
    </row>
    <row r="257" spans="1:25" s="419" customFormat="1" x14ac:dyDescent="0.2">
      <c r="A257" s="416"/>
      <c r="D257" s="416"/>
      <c r="E257" s="416"/>
      <c r="F257" s="416"/>
      <c r="G257" s="416"/>
      <c r="H257" s="416"/>
      <c r="I257" s="416"/>
      <c r="J257" s="416"/>
      <c r="K257" s="416"/>
      <c r="L257" s="416"/>
      <c r="M257" s="416"/>
      <c r="N257" s="416"/>
      <c r="O257" s="416"/>
      <c r="P257" s="416"/>
      <c r="Q257" s="416"/>
      <c r="R257" s="416"/>
      <c r="S257" s="416"/>
      <c r="T257" s="416"/>
      <c r="U257" s="416"/>
      <c r="V257" s="416"/>
      <c r="W257" s="416"/>
      <c r="X257" s="416"/>
      <c r="Y257" s="416"/>
    </row>
    <row r="258" spans="1:25" s="419" customFormat="1" x14ac:dyDescent="0.2">
      <c r="A258" s="416"/>
      <c r="D258" s="416"/>
      <c r="E258" s="416"/>
      <c r="F258" s="416"/>
      <c r="G258" s="416"/>
      <c r="H258" s="416"/>
      <c r="I258" s="416"/>
      <c r="J258" s="416"/>
      <c r="K258" s="416"/>
      <c r="L258" s="416"/>
      <c r="M258" s="416"/>
      <c r="N258" s="416"/>
      <c r="O258" s="416"/>
      <c r="P258" s="416"/>
      <c r="Q258" s="416"/>
      <c r="R258" s="416"/>
      <c r="S258" s="416"/>
      <c r="T258" s="416"/>
      <c r="U258" s="416"/>
      <c r="V258" s="416"/>
      <c r="W258" s="416"/>
      <c r="X258" s="416"/>
      <c r="Y258" s="416"/>
    </row>
    <row r="259" spans="1:25" s="419" customFormat="1" x14ac:dyDescent="0.2">
      <c r="A259" s="416"/>
      <c r="D259" s="416"/>
      <c r="E259" s="416"/>
      <c r="F259" s="416"/>
      <c r="G259" s="416"/>
      <c r="H259" s="416"/>
      <c r="I259" s="416"/>
      <c r="J259" s="416"/>
      <c r="K259" s="416"/>
      <c r="L259" s="416"/>
      <c r="M259" s="416"/>
      <c r="N259" s="416"/>
      <c r="O259" s="416"/>
      <c r="P259" s="416"/>
      <c r="Q259" s="416"/>
      <c r="R259" s="416"/>
      <c r="S259" s="416"/>
      <c r="T259" s="416"/>
      <c r="U259" s="416"/>
      <c r="V259" s="416"/>
      <c r="W259" s="416"/>
      <c r="X259" s="416"/>
      <c r="Y259" s="416"/>
    </row>
    <row r="260" spans="1:25" s="419" customFormat="1" x14ac:dyDescent="0.2">
      <c r="A260" s="416"/>
      <c r="D260" s="416"/>
      <c r="E260" s="416"/>
      <c r="F260" s="416"/>
      <c r="G260" s="416"/>
      <c r="H260" s="416"/>
      <c r="I260" s="416"/>
      <c r="J260" s="416"/>
      <c r="K260" s="416"/>
      <c r="L260" s="416"/>
      <c r="M260" s="416"/>
      <c r="N260" s="416"/>
      <c r="O260" s="416"/>
      <c r="P260" s="416"/>
      <c r="Q260" s="416"/>
      <c r="R260" s="416"/>
      <c r="S260" s="416"/>
      <c r="T260" s="416"/>
      <c r="U260" s="416"/>
      <c r="V260" s="416"/>
      <c r="W260" s="416"/>
      <c r="X260" s="416"/>
      <c r="Y260" s="416"/>
    </row>
    <row r="261" spans="1:25" s="419" customFormat="1" x14ac:dyDescent="0.2">
      <c r="A261" s="416"/>
      <c r="D261" s="416"/>
      <c r="E261" s="416"/>
      <c r="F261" s="416"/>
      <c r="G261" s="416"/>
      <c r="H261" s="416"/>
      <c r="I261" s="416"/>
      <c r="J261" s="416"/>
      <c r="K261" s="416"/>
      <c r="L261" s="416"/>
      <c r="M261" s="416"/>
      <c r="N261" s="416"/>
      <c r="O261" s="416"/>
      <c r="P261" s="416"/>
      <c r="Q261" s="416"/>
      <c r="R261" s="416"/>
      <c r="S261" s="416"/>
      <c r="T261" s="416"/>
      <c r="U261" s="416"/>
      <c r="V261" s="416"/>
      <c r="W261" s="416"/>
      <c r="X261" s="416"/>
      <c r="Y261" s="416"/>
    </row>
    <row r="262" spans="1:25" s="419" customFormat="1" x14ac:dyDescent="0.2">
      <c r="A262" s="416"/>
      <c r="D262" s="416"/>
      <c r="E262" s="416"/>
      <c r="F262" s="416"/>
      <c r="G262" s="416"/>
      <c r="H262" s="416"/>
      <c r="I262" s="416"/>
      <c r="J262" s="416"/>
      <c r="K262" s="416"/>
      <c r="L262" s="416"/>
      <c r="M262" s="416"/>
      <c r="N262" s="416"/>
      <c r="O262" s="416"/>
      <c r="P262" s="416"/>
      <c r="Q262" s="416"/>
      <c r="R262" s="416"/>
      <c r="S262" s="416"/>
      <c r="T262" s="416"/>
      <c r="U262" s="416"/>
      <c r="V262" s="416"/>
      <c r="W262" s="416"/>
      <c r="X262" s="416"/>
      <c r="Y262" s="416"/>
    </row>
    <row r="263" spans="1:25" s="419" customFormat="1" x14ac:dyDescent="0.2">
      <c r="A263" s="416"/>
      <c r="D263" s="416"/>
      <c r="E263" s="416"/>
      <c r="F263" s="416"/>
      <c r="G263" s="416"/>
      <c r="H263" s="416"/>
      <c r="I263" s="416"/>
      <c r="J263" s="416"/>
      <c r="K263" s="416"/>
      <c r="L263" s="416"/>
      <c r="M263" s="416"/>
      <c r="N263" s="416"/>
      <c r="O263" s="416"/>
      <c r="P263" s="416"/>
      <c r="Q263" s="416"/>
      <c r="R263" s="416"/>
      <c r="S263" s="416"/>
      <c r="T263" s="416"/>
      <c r="U263" s="416"/>
      <c r="V263" s="416"/>
      <c r="W263" s="416"/>
      <c r="X263" s="416"/>
      <c r="Y263" s="416"/>
    </row>
    <row r="264" spans="1:25" s="419" customFormat="1" x14ac:dyDescent="0.2">
      <c r="A264" s="416"/>
      <c r="D264" s="416"/>
      <c r="E264" s="416"/>
      <c r="F264" s="416"/>
      <c r="G264" s="416"/>
      <c r="H264" s="416"/>
      <c r="I264" s="416"/>
      <c r="J264" s="416"/>
      <c r="K264" s="416"/>
      <c r="L264" s="416"/>
      <c r="M264" s="416"/>
      <c r="N264" s="416"/>
      <c r="O264" s="416"/>
      <c r="P264" s="416"/>
      <c r="Q264" s="416"/>
      <c r="R264" s="416"/>
      <c r="S264" s="416"/>
      <c r="T264" s="416"/>
      <c r="U264" s="416"/>
      <c r="V264" s="416"/>
      <c r="W264" s="416"/>
      <c r="X264" s="416"/>
      <c r="Y264" s="416"/>
    </row>
    <row r="265" spans="1:25" s="419" customFormat="1" x14ac:dyDescent="0.2">
      <c r="A265" s="416"/>
      <c r="D265" s="416"/>
      <c r="E265" s="416"/>
      <c r="F265" s="416"/>
      <c r="G265" s="416"/>
      <c r="H265" s="416"/>
      <c r="I265" s="416"/>
      <c r="J265" s="416"/>
      <c r="K265" s="416"/>
      <c r="L265" s="416"/>
      <c r="M265" s="416"/>
      <c r="N265" s="416"/>
      <c r="O265" s="416"/>
      <c r="P265" s="416"/>
      <c r="Q265" s="416"/>
      <c r="R265" s="416"/>
      <c r="S265" s="416"/>
      <c r="T265" s="416"/>
      <c r="U265" s="416"/>
      <c r="V265" s="416"/>
      <c r="W265" s="416"/>
      <c r="X265" s="416"/>
      <c r="Y265" s="416"/>
    </row>
    <row r="266" spans="1:25" s="419" customFormat="1" x14ac:dyDescent="0.2">
      <c r="A266" s="416"/>
      <c r="D266" s="416"/>
      <c r="E266" s="416"/>
      <c r="F266" s="416"/>
      <c r="G266" s="416"/>
      <c r="H266" s="416"/>
      <c r="I266" s="416"/>
      <c r="J266" s="416"/>
      <c r="K266" s="416"/>
      <c r="L266" s="416"/>
      <c r="M266" s="416"/>
      <c r="N266" s="416"/>
      <c r="O266" s="416"/>
      <c r="P266" s="416"/>
      <c r="Q266" s="416"/>
      <c r="R266" s="416"/>
      <c r="S266" s="416"/>
      <c r="T266" s="416"/>
      <c r="U266" s="416"/>
      <c r="V266" s="416"/>
      <c r="W266" s="416"/>
      <c r="X266" s="416"/>
      <c r="Y266" s="416"/>
    </row>
    <row r="267" spans="1:25" s="419" customFormat="1" x14ac:dyDescent="0.2">
      <c r="A267" s="416"/>
      <c r="D267" s="416"/>
      <c r="E267" s="416"/>
      <c r="F267" s="416"/>
      <c r="G267" s="416"/>
      <c r="H267" s="416"/>
      <c r="I267" s="416"/>
      <c r="J267" s="416"/>
      <c r="K267" s="416"/>
      <c r="L267" s="416"/>
      <c r="M267" s="416"/>
      <c r="N267" s="416"/>
      <c r="O267" s="416"/>
      <c r="P267" s="416"/>
      <c r="Q267" s="416"/>
      <c r="R267" s="416"/>
      <c r="S267" s="416"/>
      <c r="T267" s="416"/>
      <c r="U267" s="416"/>
      <c r="V267" s="416"/>
      <c r="W267" s="416"/>
      <c r="X267" s="416"/>
      <c r="Y267" s="416"/>
    </row>
    <row r="268" spans="1:25" s="419" customFormat="1" x14ac:dyDescent="0.2">
      <c r="A268" s="416"/>
      <c r="D268" s="416"/>
      <c r="E268" s="416"/>
      <c r="F268" s="416"/>
      <c r="G268" s="416"/>
      <c r="H268" s="416"/>
      <c r="I268" s="416"/>
      <c r="J268" s="416"/>
      <c r="K268" s="416"/>
      <c r="L268" s="416"/>
      <c r="M268" s="416"/>
      <c r="N268" s="416"/>
      <c r="O268" s="416"/>
      <c r="P268" s="416"/>
      <c r="Q268" s="416"/>
      <c r="R268" s="416"/>
      <c r="S268" s="416"/>
      <c r="T268" s="416"/>
      <c r="U268" s="416"/>
      <c r="V268" s="416"/>
      <c r="W268" s="416"/>
      <c r="X268" s="416"/>
      <c r="Y268" s="416"/>
    </row>
    <row r="269" spans="1:25" s="419" customFormat="1" x14ac:dyDescent="0.2">
      <c r="A269" s="416"/>
      <c r="D269" s="416"/>
      <c r="E269" s="416"/>
      <c r="F269" s="416"/>
      <c r="G269" s="416"/>
      <c r="H269" s="416"/>
      <c r="I269" s="416"/>
      <c r="J269" s="416"/>
      <c r="K269" s="416"/>
      <c r="L269" s="416"/>
      <c r="M269" s="416"/>
      <c r="N269" s="416"/>
      <c r="O269" s="416"/>
      <c r="P269" s="416"/>
      <c r="Q269" s="416"/>
      <c r="R269" s="416"/>
      <c r="S269" s="416"/>
      <c r="T269" s="416"/>
      <c r="U269" s="416"/>
      <c r="V269" s="416"/>
      <c r="W269" s="416"/>
      <c r="X269" s="416"/>
      <c r="Y269" s="416"/>
    </row>
    <row r="270" spans="1:25" s="419" customFormat="1" x14ac:dyDescent="0.2">
      <c r="A270" s="416"/>
      <c r="D270" s="416"/>
      <c r="E270" s="416"/>
      <c r="F270" s="416"/>
      <c r="G270" s="416"/>
      <c r="H270" s="416"/>
      <c r="I270" s="416"/>
      <c r="J270" s="416"/>
      <c r="K270" s="416"/>
      <c r="L270" s="416"/>
      <c r="M270" s="416"/>
      <c r="N270" s="416"/>
      <c r="O270" s="416"/>
      <c r="P270" s="416"/>
      <c r="Q270" s="416"/>
      <c r="R270" s="416"/>
      <c r="S270" s="416"/>
      <c r="T270" s="416"/>
      <c r="U270" s="416"/>
      <c r="V270" s="416"/>
      <c r="W270" s="416"/>
      <c r="X270" s="416"/>
      <c r="Y270" s="416"/>
    </row>
    <row r="271" spans="1:25" s="419" customFormat="1" x14ac:dyDescent="0.2">
      <c r="A271" s="416"/>
      <c r="D271" s="416"/>
      <c r="E271" s="416"/>
      <c r="F271" s="416"/>
      <c r="G271" s="416"/>
      <c r="H271" s="416"/>
      <c r="I271" s="416"/>
      <c r="J271" s="416"/>
      <c r="K271" s="416"/>
      <c r="L271" s="416"/>
      <c r="M271" s="416"/>
      <c r="N271" s="416"/>
      <c r="O271" s="416"/>
      <c r="P271" s="416"/>
      <c r="Q271" s="416"/>
      <c r="R271" s="416"/>
      <c r="S271" s="416"/>
      <c r="T271" s="416"/>
      <c r="U271" s="416"/>
      <c r="V271" s="416"/>
      <c r="W271" s="416"/>
      <c r="X271" s="416"/>
      <c r="Y271" s="416"/>
    </row>
    <row r="272" spans="1:25" s="419" customFormat="1" x14ac:dyDescent="0.2">
      <c r="A272" s="416"/>
      <c r="D272" s="416"/>
      <c r="E272" s="416"/>
      <c r="F272" s="416"/>
      <c r="G272" s="416"/>
      <c r="H272" s="416"/>
      <c r="I272" s="416"/>
      <c r="J272" s="416"/>
      <c r="K272" s="416"/>
      <c r="L272" s="416"/>
      <c r="M272" s="416"/>
      <c r="N272" s="416"/>
      <c r="O272" s="416"/>
      <c r="P272" s="416"/>
      <c r="Q272" s="416"/>
      <c r="R272" s="416"/>
      <c r="S272" s="416"/>
      <c r="T272" s="416"/>
      <c r="U272" s="416"/>
      <c r="V272" s="416"/>
      <c r="W272" s="416"/>
      <c r="X272" s="416"/>
      <c r="Y272" s="416"/>
    </row>
    <row r="273" spans="1:25" s="419" customFormat="1" x14ac:dyDescent="0.2">
      <c r="A273" s="416"/>
      <c r="D273" s="416"/>
      <c r="E273" s="416"/>
      <c r="F273" s="416"/>
      <c r="G273" s="416"/>
      <c r="H273" s="416"/>
      <c r="I273" s="416"/>
      <c r="J273" s="416"/>
      <c r="K273" s="416"/>
      <c r="L273" s="416"/>
      <c r="M273" s="416"/>
      <c r="N273" s="416"/>
      <c r="O273" s="416"/>
      <c r="P273" s="416"/>
      <c r="Q273" s="416"/>
      <c r="R273" s="416"/>
      <c r="S273" s="416"/>
      <c r="T273" s="416"/>
      <c r="U273" s="416"/>
      <c r="V273" s="416"/>
      <c r="W273" s="416"/>
      <c r="X273" s="416"/>
      <c r="Y273" s="416"/>
    </row>
    <row r="274" spans="1:25" s="419" customFormat="1" x14ac:dyDescent="0.2">
      <c r="A274" s="416"/>
      <c r="D274" s="416"/>
      <c r="E274" s="416"/>
      <c r="F274" s="416"/>
      <c r="G274" s="416"/>
      <c r="H274" s="416"/>
      <c r="I274" s="416"/>
      <c r="J274" s="416"/>
      <c r="K274" s="416"/>
      <c r="L274" s="416"/>
      <c r="M274" s="416"/>
      <c r="N274" s="416"/>
      <c r="O274" s="416"/>
      <c r="P274" s="416"/>
      <c r="Q274" s="416"/>
      <c r="R274" s="416"/>
      <c r="S274" s="416"/>
      <c r="T274" s="416"/>
      <c r="U274" s="416"/>
      <c r="V274" s="416"/>
      <c r="W274" s="416"/>
      <c r="X274" s="416"/>
      <c r="Y274" s="416"/>
    </row>
    <row r="275" spans="1:25" s="419" customFormat="1" x14ac:dyDescent="0.2">
      <c r="A275" s="416"/>
      <c r="D275" s="416"/>
      <c r="E275" s="416"/>
      <c r="F275" s="416"/>
      <c r="G275" s="416"/>
      <c r="H275" s="416"/>
      <c r="I275" s="416"/>
      <c r="J275" s="416"/>
      <c r="K275" s="416"/>
      <c r="L275" s="416"/>
      <c r="M275" s="416"/>
      <c r="N275" s="416"/>
      <c r="O275" s="416"/>
      <c r="P275" s="416"/>
      <c r="Q275" s="416"/>
      <c r="R275" s="416"/>
      <c r="S275" s="416"/>
      <c r="T275" s="416"/>
      <c r="U275" s="416"/>
      <c r="V275" s="416"/>
      <c r="W275" s="416"/>
      <c r="X275" s="416"/>
      <c r="Y275" s="416"/>
    </row>
    <row r="276" spans="1:25" s="419" customFormat="1" x14ac:dyDescent="0.2">
      <c r="A276" s="416"/>
      <c r="D276" s="416"/>
      <c r="E276" s="416"/>
      <c r="F276" s="416"/>
      <c r="G276" s="416"/>
      <c r="H276" s="416"/>
      <c r="I276" s="416"/>
      <c r="J276" s="416"/>
      <c r="K276" s="416"/>
      <c r="L276" s="416"/>
      <c r="M276" s="416"/>
      <c r="N276" s="416"/>
      <c r="O276" s="416"/>
      <c r="P276" s="416"/>
      <c r="Q276" s="416"/>
      <c r="R276" s="416"/>
      <c r="S276" s="416"/>
      <c r="T276" s="416"/>
      <c r="U276" s="416"/>
      <c r="V276" s="416"/>
      <c r="W276" s="416"/>
      <c r="X276" s="416"/>
      <c r="Y276" s="416"/>
    </row>
    <row r="277" spans="1:25" s="419" customFormat="1" x14ac:dyDescent="0.2">
      <c r="A277" s="416"/>
      <c r="D277" s="416"/>
      <c r="E277" s="416"/>
      <c r="F277" s="416"/>
      <c r="G277" s="416"/>
      <c r="H277" s="416"/>
      <c r="I277" s="416"/>
      <c r="J277" s="416"/>
      <c r="K277" s="416"/>
      <c r="L277" s="416"/>
      <c r="M277" s="416"/>
      <c r="N277" s="416"/>
      <c r="O277" s="416"/>
      <c r="P277" s="416"/>
      <c r="Q277" s="416"/>
      <c r="R277" s="416"/>
      <c r="S277" s="416"/>
      <c r="T277" s="416"/>
      <c r="U277" s="416"/>
      <c r="V277" s="416"/>
      <c r="W277" s="416"/>
      <c r="X277" s="416"/>
      <c r="Y277" s="416"/>
    </row>
    <row r="278" spans="1:25" s="419" customFormat="1" x14ac:dyDescent="0.2">
      <c r="A278" s="416"/>
      <c r="D278" s="416"/>
      <c r="E278" s="416"/>
      <c r="F278" s="416"/>
      <c r="G278" s="416"/>
      <c r="H278" s="416"/>
      <c r="I278" s="416"/>
      <c r="J278" s="416"/>
      <c r="K278" s="416"/>
      <c r="L278" s="416"/>
      <c r="M278" s="416"/>
      <c r="N278" s="416"/>
      <c r="O278" s="416"/>
      <c r="P278" s="416"/>
      <c r="Q278" s="416"/>
      <c r="R278" s="416"/>
      <c r="S278" s="416"/>
      <c r="T278" s="416"/>
      <c r="U278" s="416"/>
      <c r="V278" s="416"/>
      <c r="W278" s="416"/>
      <c r="X278" s="416"/>
      <c r="Y278" s="416"/>
    </row>
    <row r="279" spans="1:25" s="419" customFormat="1" x14ac:dyDescent="0.2">
      <c r="A279" s="416"/>
      <c r="D279" s="416"/>
      <c r="E279" s="416"/>
      <c r="F279" s="416"/>
      <c r="G279" s="416"/>
      <c r="H279" s="416"/>
      <c r="I279" s="416"/>
      <c r="J279" s="416"/>
      <c r="K279" s="416"/>
      <c r="L279" s="416"/>
      <c r="M279" s="416"/>
      <c r="N279" s="416"/>
      <c r="O279" s="416"/>
      <c r="P279" s="416"/>
      <c r="Q279" s="416"/>
      <c r="R279" s="416"/>
      <c r="S279" s="416"/>
      <c r="T279" s="416"/>
      <c r="U279" s="416"/>
      <c r="V279" s="416"/>
      <c r="W279" s="416"/>
      <c r="X279" s="416"/>
      <c r="Y279" s="416"/>
    </row>
    <row r="280" spans="1:25" s="419" customFormat="1" x14ac:dyDescent="0.2">
      <c r="A280" s="416"/>
      <c r="D280" s="416"/>
      <c r="E280" s="416"/>
      <c r="F280" s="416"/>
      <c r="G280" s="416"/>
      <c r="H280" s="416"/>
      <c r="I280" s="416"/>
      <c r="J280" s="416"/>
      <c r="K280" s="416"/>
      <c r="L280" s="416"/>
      <c r="M280" s="416"/>
      <c r="N280" s="416"/>
      <c r="O280" s="416"/>
      <c r="P280" s="416"/>
      <c r="Q280" s="416"/>
      <c r="R280" s="416"/>
      <c r="S280" s="416"/>
      <c r="T280" s="416"/>
      <c r="U280" s="416"/>
      <c r="V280" s="416"/>
      <c r="W280" s="416"/>
      <c r="X280" s="416"/>
      <c r="Y280" s="416"/>
    </row>
    <row r="281" spans="1:25" s="419" customFormat="1" x14ac:dyDescent="0.2">
      <c r="A281" s="416"/>
      <c r="D281" s="416"/>
      <c r="E281" s="416"/>
      <c r="F281" s="416"/>
      <c r="G281" s="416"/>
      <c r="H281" s="416"/>
      <c r="I281" s="416"/>
      <c r="J281" s="416"/>
      <c r="K281" s="416"/>
      <c r="L281" s="416"/>
      <c r="M281" s="416"/>
      <c r="N281" s="416"/>
      <c r="O281" s="416"/>
      <c r="P281" s="416"/>
      <c r="Q281" s="416"/>
      <c r="R281" s="416"/>
      <c r="S281" s="416"/>
      <c r="T281" s="416"/>
      <c r="U281" s="416"/>
      <c r="V281" s="416"/>
      <c r="W281" s="416"/>
      <c r="X281" s="416"/>
      <c r="Y281" s="416"/>
    </row>
    <row r="282" spans="1:25" s="419" customFormat="1" x14ac:dyDescent="0.2">
      <c r="A282" s="416"/>
      <c r="D282" s="416"/>
      <c r="E282" s="416"/>
      <c r="F282" s="416"/>
      <c r="G282" s="416"/>
      <c r="H282" s="416"/>
      <c r="I282" s="416"/>
      <c r="J282" s="416"/>
      <c r="K282" s="416"/>
      <c r="L282" s="416"/>
      <c r="M282" s="416"/>
      <c r="N282" s="416"/>
      <c r="O282" s="416"/>
      <c r="P282" s="416"/>
      <c r="Q282" s="416"/>
      <c r="R282" s="416"/>
      <c r="S282" s="416"/>
      <c r="T282" s="416"/>
      <c r="U282" s="416"/>
      <c r="V282" s="416"/>
      <c r="W282" s="416"/>
      <c r="X282" s="416"/>
      <c r="Y282" s="416"/>
    </row>
    <row r="283" spans="1:25" s="419" customFormat="1" x14ac:dyDescent="0.2">
      <c r="A283" s="416"/>
      <c r="D283" s="416"/>
      <c r="E283" s="416"/>
      <c r="F283" s="416"/>
      <c r="G283" s="416"/>
      <c r="H283" s="416"/>
      <c r="I283" s="416"/>
      <c r="J283" s="416"/>
      <c r="K283" s="416"/>
      <c r="L283" s="416"/>
      <c r="M283" s="416"/>
      <c r="N283" s="416"/>
      <c r="O283" s="416"/>
      <c r="P283" s="416"/>
      <c r="Q283" s="416"/>
      <c r="R283" s="416"/>
      <c r="S283" s="416"/>
      <c r="T283" s="416"/>
      <c r="U283" s="416"/>
      <c r="V283" s="416"/>
      <c r="W283" s="416"/>
      <c r="X283" s="416"/>
      <c r="Y283" s="416"/>
    </row>
    <row r="284" spans="1:25" s="419" customFormat="1" x14ac:dyDescent="0.2">
      <c r="A284" s="416"/>
      <c r="D284" s="416"/>
      <c r="E284" s="416"/>
      <c r="F284" s="416"/>
      <c r="G284" s="416"/>
      <c r="H284" s="416"/>
      <c r="I284" s="416"/>
      <c r="J284" s="416"/>
      <c r="K284" s="416"/>
      <c r="L284" s="416"/>
      <c r="M284" s="416"/>
      <c r="N284" s="416"/>
      <c r="O284" s="416"/>
      <c r="P284" s="416"/>
      <c r="Q284" s="416"/>
      <c r="R284" s="416"/>
      <c r="S284" s="416"/>
      <c r="T284" s="416"/>
      <c r="U284" s="416"/>
      <c r="V284" s="416"/>
      <c r="W284" s="416"/>
      <c r="X284" s="416"/>
      <c r="Y284" s="416"/>
    </row>
    <row r="285" spans="1:25" s="419" customFormat="1" x14ac:dyDescent="0.2">
      <c r="A285" s="416"/>
      <c r="D285" s="416"/>
      <c r="E285" s="416"/>
      <c r="F285" s="416"/>
      <c r="G285" s="416"/>
      <c r="H285" s="416"/>
      <c r="I285" s="416"/>
      <c r="J285" s="416"/>
      <c r="K285" s="416"/>
      <c r="L285" s="416"/>
      <c r="M285" s="416"/>
      <c r="N285" s="416"/>
      <c r="O285" s="416"/>
      <c r="P285" s="416"/>
      <c r="Q285" s="416"/>
      <c r="R285" s="416"/>
      <c r="S285" s="416"/>
      <c r="T285" s="416"/>
      <c r="U285" s="416"/>
      <c r="V285" s="416"/>
      <c r="W285" s="416"/>
      <c r="X285" s="416"/>
      <c r="Y285" s="416"/>
    </row>
    <row r="286" spans="1:25" s="419" customFormat="1" x14ac:dyDescent="0.2">
      <c r="A286" s="416"/>
      <c r="D286" s="416"/>
      <c r="E286" s="416"/>
      <c r="F286" s="416"/>
      <c r="G286" s="416"/>
      <c r="H286" s="416"/>
      <c r="I286" s="416"/>
      <c r="J286" s="416"/>
      <c r="K286" s="416"/>
      <c r="L286" s="416"/>
      <c r="M286" s="416"/>
      <c r="N286" s="416"/>
      <c r="O286" s="416"/>
      <c r="P286" s="416"/>
      <c r="Q286" s="416"/>
      <c r="R286" s="416"/>
      <c r="S286" s="416"/>
      <c r="T286" s="416"/>
      <c r="U286" s="416"/>
      <c r="V286" s="416"/>
      <c r="W286" s="416"/>
      <c r="X286" s="416"/>
      <c r="Y286" s="416"/>
    </row>
    <row r="287" spans="1:25" s="419" customFormat="1" x14ac:dyDescent="0.2">
      <c r="A287" s="416"/>
      <c r="D287" s="416"/>
      <c r="E287" s="416"/>
      <c r="F287" s="416"/>
      <c r="G287" s="416"/>
      <c r="H287" s="416"/>
      <c r="I287" s="416"/>
      <c r="J287" s="416"/>
      <c r="K287" s="416"/>
      <c r="L287" s="416"/>
      <c r="M287" s="416"/>
      <c r="N287" s="416"/>
      <c r="O287" s="416"/>
      <c r="P287" s="416"/>
      <c r="Q287" s="416"/>
      <c r="R287" s="416"/>
      <c r="S287" s="416"/>
      <c r="T287" s="416"/>
      <c r="U287" s="416"/>
      <c r="V287" s="416"/>
      <c r="W287" s="416"/>
      <c r="X287" s="416"/>
      <c r="Y287" s="416"/>
    </row>
    <row r="288" spans="1:25" s="419" customFormat="1" x14ac:dyDescent="0.2">
      <c r="A288" s="416"/>
      <c r="D288" s="416"/>
      <c r="E288" s="416"/>
      <c r="F288" s="416"/>
      <c r="G288" s="416"/>
      <c r="H288" s="416"/>
      <c r="I288" s="416"/>
      <c r="J288" s="416"/>
      <c r="K288" s="416"/>
      <c r="L288" s="416"/>
      <c r="M288" s="416"/>
      <c r="N288" s="416"/>
      <c r="O288" s="416"/>
      <c r="P288" s="416"/>
      <c r="Q288" s="416"/>
      <c r="R288" s="416"/>
      <c r="S288" s="416"/>
      <c r="T288" s="416"/>
      <c r="U288" s="416"/>
      <c r="V288" s="416"/>
      <c r="W288" s="416"/>
      <c r="X288" s="416"/>
      <c r="Y288" s="416"/>
    </row>
    <row r="289" spans="1:25" s="419" customFormat="1" x14ac:dyDescent="0.2">
      <c r="A289" s="416"/>
      <c r="D289" s="416"/>
      <c r="E289" s="416"/>
      <c r="F289" s="416"/>
      <c r="G289" s="416"/>
      <c r="H289" s="416"/>
      <c r="I289" s="416"/>
      <c r="J289" s="416"/>
      <c r="K289" s="416"/>
      <c r="L289" s="416"/>
      <c r="M289" s="416"/>
      <c r="N289" s="416"/>
      <c r="O289" s="416"/>
      <c r="P289" s="416"/>
      <c r="Q289" s="416"/>
      <c r="R289" s="416"/>
      <c r="S289" s="416"/>
      <c r="T289" s="416"/>
      <c r="U289" s="416"/>
      <c r="V289" s="416"/>
      <c r="W289" s="416"/>
      <c r="X289" s="416"/>
      <c r="Y289" s="416"/>
    </row>
    <row r="290" spans="1:25" s="419" customFormat="1" x14ac:dyDescent="0.2">
      <c r="A290" s="416"/>
      <c r="D290" s="416"/>
      <c r="E290" s="416"/>
      <c r="F290" s="416"/>
      <c r="G290" s="416"/>
      <c r="H290" s="416"/>
      <c r="I290" s="416"/>
      <c r="J290" s="416"/>
      <c r="K290" s="416"/>
      <c r="L290" s="416"/>
      <c r="M290" s="416"/>
      <c r="N290" s="416"/>
      <c r="O290" s="416"/>
      <c r="P290" s="416"/>
      <c r="Q290" s="416"/>
      <c r="R290" s="416"/>
      <c r="S290" s="416"/>
      <c r="T290" s="416"/>
      <c r="U290" s="416"/>
      <c r="V290" s="416"/>
      <c r="W290" s="416"/>
      <c r="X290" s="416"/>
      <c r="Y290" s="416"/>
    </row>
    <row r="291" spans="1:25" s="419" customFormat="1" x14ac:dyDescent="0.2">
      <c r="A291" s="416"/>
      <c r="D291" s="416"/>
      <c r="E291" s="416"/>
      <c r="F291" s="416"/>
      <c r="G291" s="416"/>
      <c r="H291" s="416"/>
      <c r="I291" s="416"/>
      <c r="J291" s="416"/>
      <c r="K291" s="416"/>
      <c r="L291" s="416"/>
      <c r="M291" s="416"/>
      <c r="N291" s="416"/>
      <c r="O291" s="416"/>
      <c r="P291" s="416"/>
      <c r="Q291" s="416"/>
      <c r="R291" s="416"/>
      <c r="S291" s="416"/>
      <c r="T291" s="416"/>
      <c r="U291" s="416"/>
      <c r="V291" s="416"/>
      <c r="W291" s="416"/>
      <c r="X291" s="416"/>
      <c r="Y291" s="416"/>
    </row>
    <row r="292" spans="1:25" s="419" customFormat="1" x14ac:dyDescent="0.2">
      <c r="A292" s="416"/>
      <c r="D292" s="416"/>
      <c r="E292" s="416"/>
      <c r="F292" s="416"/>
      <c r="G292" s="416"/>
      <c r="H292" s="416"/>
      <c r="I292" s="416"/>
      <c r="J292" s="416"/>
      <c r="K292" s="416"/>
      <c r="L292" s="416"/>
      <c r="M292" s="416"/>
      <c r="N292" s="416"/>
      <c r="O292" s="416"/>
      <c r="P292" s="416"/>
      <c r="Q292" s="416"/>
      <c r="R292" s="416"/>
      <c r="S292" s="416"/>
      <c r="T292" s="416"/>
      <c r="U292" s="416"/>
      <c r="V292" s="416"/>
      <c r="W292" s="416"/>
      <c r="X292" s="416"/>
      <c r="Y292" s="416"/>
    </row>
    <row r="293" spans="1:25" s="419" customFormat="1" x14ac:dyDescent="0.2">
      <c r="A293" s="416"/>
      <c r="D293" s="416"/>
      <c r="E293" s="416"/>
      <c r="F293" s="416"/>
      <c r="G293" s="416"/>
      <c r="H293" s="416"/>
      <c r="I293" s="416"/>
      <c r="J293" s="416"/>
      <c r="K293" s="416"/>
      <c r="L293" s="416"/>
      <c r="M293" s="416"/>
      <c r="N293" s="416"/>
      <c r="O293" s="416"/>
      <c r="P293" s="416"/>
      <c r="Q293" s="416"/>
      <c r="R293" s="416"/>
      <c r="S293" s="416"/>
      <c r="T293" s="416"/>
      <c r="U293" s="416"/>
      <c r="V293" s="416"/>
      <c r="W293" s="416"/>
      <c r="X293" s="416"/>
      <c r="Y293" s="416"/>
    </row>
    <row r="294" spans="1:25" s="419" customFormat="1" x14ac:dyDescent="0.2">
      <c r="A294" s="416"/>
      <c r="D294" s="416"/>
      <c r="E294" s="416"/>
      <c r="F294" s="416"/>
      <c r="G294" s="416"/>
      <c r="H294" s="416"/>
      <c r="I294" s="416"/>
      <c r="J294" s="416"/>
      <c r="K294" s="416"/>
      <c r="L294" s="416"/>
      <c r="M294" s="416"/>
      <c r="N294" s="416"/>
      <c r="O294" s="416"/>
      <c r="P294" s="416"/>
      <c r="Q294" s="416"/>
      <c r="R294" s="416"/>
      <c r="S294" s="416"/>
      <c r="T294" s="416"/>
      <c r="U294" s="416"/>
      <c r="V294" s="416"/>
      <c r="W294" s="416"/>
      <c r="X294" s="416"/>
      <c r="Y294" s="416"/>
    </row>
    <row r="295" spans="1:25" s="419" customFormat="1" x14ac:dyDescent="0.2">
      <c r="A295" s="416"/>
      <c r="D295" s="416"/>
      <c r="E295" s="416"/>
      <c r="F295" s="416"/>
      <c r="G295" s="416"/>
      <c r="H295" s="416"/>
      <c r="I295" s="416"/>
      <c r="J295" s="416"/>
      <c r="K295" s="416"/>
      <c r="L295" s="416"/>
      <c r="M295" s="416"/>
      <c r="N295" s="416"/>
      <c r="O295" s="416"/>
      <c r="P295" s="416"/>
      <c r="Q295" s="416"/>
      <c r="R295" s="416"/>
      <c r="S295" s="416"/>
      <c r="T295" s="416"/>
      <c r="U295" s="416"/>
      <c r="V295" s="416"/>
      <c r="W295" s="416"/>
      <c r="X295" s="416"/>
      <c r="Y295" s="416"/>
    </row>
    <row r="296" spans="1:25" s="419" customFormat="1" x14ac:dyDescent="0.2">
      <c r="A296" s="416"/>
      <c r="D296" s="416"/>
      <c r="E296" s="416"/>
      <c r="F296" s="416"/>
      <c r="G296" s="416"/>
      <c r="H296" s="416"/>
      <c r="I296" s="416"/>
      <c r="J296" s="416"/>
      <c r="K296" s="416"/>
      <c r="L296" s="416"/>
      <c r="M296" s="416"/>
      <c r="N296" s="416"/>
      <c r="O296" s="416"/>
      <c r="P296" s="416"/>
      <c r="Q296" s="416"/>
      <c r="R296" s="416"/>
      <c r="S296" s="416"/>
      <c r="T296" s="416"/>
      <c r="U296" s="416"/>
      <c r="V296" s="416"/>
      <c r="W296" s="416"/>
      <c r="X296" s="416"/>
      <c r="Y296" s="416"/>
    </row>
    <row r="297" spans="1:25" s="419" customFormat="1" x14ac:dyDescent="0.2">
      <c r="A297" s="416"/>
      <c r="D297" s="416"/>
      <c r="E297" s="416"/>
      <c r="F297" s="416"/>
      <c r="G297" s="416"/>
      <c r="H297" s="416"/>
      <c r="I297" s="416"/>
      <c r="J297" s="416"/>
      <c r="K297" s="416"/>
      <c r="L297" s="416"/>
      <c r="M297" s="416"/>
      <c r="N297" s="416"/>
      <c r="O297" s="416"/>
      <c r="P297" s="416"/>
      <c r="Q297" s="416"/>
      <c r="R297" s="416"/>
      <c r="S297" s="416"/>
      <c r="T297" s="416"/>
      <c r="U297" s="416"/>
      <c r="V297" s="416"/>
      <c r="W297" s="416"/>
      <c r="X297" s="416"/>
      <c r="Y297" s="416"/>
    </row>
    <row r="298" spans="1:25" s="419" customFormat="1" x14ac:dyDescent="0.2">
      <c r="A298" s="416"/>
      <c r="D298" s="416"/>
      <c r="E298" s="416"/>
      <c r="F298" s="416"/>
      <c r="G298" s="416"/>
      <c r="H298" s="416"/>
      <c r="I298" s="416"/>
      <c r="J298" s="416"/>
      <c r="K298" s="416"/>
      <c r="L298" s="416"/>
      <c r="M298" s="416"/>
      <c r="N298" s="416"/>
      <c r="O298" s="416"/>
      <c r="P298" s="416"/>
      <c r="Q298" s="416"/>
      <c r="R298" s="416"/>
      <c r="S298" s="416"/>
      <c r="T298" s="416"/>
      <c r="U298" s="416"/>
      <c r="V298" s="416"/>
      <c r="W298" s="416"/>
      <c r="X298" s="416"/>
      <c r="Y298" s="416"/>
    </row>
    <row r="299" spans="1:25" s="419" customFormat="1" x14ac:dyDescent="0.2">
      <c r="A299" s="416"/>
      <c r="D299" s="416"/>
      <c r="E299" s="416"/>
      <c r="F299" s="416"/>
      <c r="G299" s="416"/>
      <c r="H299" s="416"/>
      <c r="I299" s="416"/>
      <c r="J299" s="416"/>
      <c r="K299" s="416"/>
      <c r="L299" s="416"/>
      <c r="M299" s="416"/>
      <c r="N299" s="416"/>
      <c r="O299" s="416"/>
      <c r="P299" s="416"/>
      <c r="Q299" s="416"/>
      <c r="R299" s="416"/>
      <c r="S299" s="416"/>
      <c r="T299" s="416"/>
      <c r="U299" s="416"/>
      <c r="V299" s="416"/>
      <c r="W299" s="416"/>
      <c r="X299" s="416"/>
      <c r="Y299" s="416"/>
    </row>
    <row r="300" spans="1:25" s="419" customFormat="1" x14ac:dyDescent="0.2">
      <c r="A300" s="416"/>
      <c r="D300" s="416"/>
      <c r="E300" s="416"/>
      <c r="F300" s="416"/>
      <c r="G300" s="416"/>
      <c r="H300" s="416"/>
      <c r="I300" s="416"/>
      <c r="J300" s="416"/>
      <c r="K300" s="416"/>
      <c r="L300" s="416"/>
      <c r="M300" s="416"/>
      <c r="N300" s="416"/>
      <c r="O300" s="416"/>
      <c r="P300" s="416"/>
      <c r="Q300" s="416"/>
      <c r="R300" s="416"/>
      <c r="S300" s="416"/>
      <c r="T300" s="416"/>
      <c r="U300" s="416"/>
      <c r="V300" s="416"/>
      <c r="W300" s="416"/>
      <c r="X300" s="416"/>
      <c r="Y300" s="416"/>
    </row>
    <row r="301" spans="1:25" s="419" customFormat="1" x14ac:dyDescent="0.2">
      <c r="A301" s="416"/>
      <c r="D301" s="416"/>
      <c r="E301" s="416"/>
      <c r="F301" s="416"/>
      <c r="G301" s="416"/>
      <c r="H301" s="416"/>
      <c r="I301" s="416"/>
      <c r="J301" s="416"/>
      <c r="K301" s="416"/>
      <c r="L301" s="416"/>
      <c r="M301" s="416"/>
      <c r="N301" s="416"/>
      <c r="O301" s="416"/>
      <c r="P301" s="416"/>
      <c r="Q301" s="416"/>
      <c r="R301" s="416"/>
      <c r="S301" s="416"/>
      <c r="T301" s="416"/>
      <c r="U301" s="416"/>
      <c r="V301" s="416"/>
      <c r="W301" s="416"/>
      <c r="X301" s="416"/>
      <c r="Y301" s="416"/>
    </row>
    <row r="302" spans="1:25" s="419" customFormat="1" x14ac:dyDescent="0.2">
      <c r="A302" s="416"/>
      <c r="D302" s="416"/>
      <c r="E302" s="416"/>
      <c r="F302" s="416"/>
      <c r="G302" s="416"/>
      <c r="H302" s="416"/>
      <c r="I302" s="416"/>
      <c r="J302" s="416"/>
      <c r="K302" s="416"/>
      <c r="L302" s="416"/>
      <c r="M302" s="416"/>
      <c r="N302" s="416"/>
      <c r="O302" s="416"/>
      <c r="P302" s="416"/>
      <c r="Q302" s="416"/>
      <c r="R302" s="416"/>
      <c r="S302" s="416"/>
      <c r="T302" s="416"/>
      <c r="U302" s="416"/>
      <c r="V302" s="416"/>
      <c r="W302" s="416"/>
      <c r="X302" s="416"/>
      <c r="Y302" s="416"/>
    </row>
    <row r="303" spans="1:25" s="419" customFormat="1" x14ac:dyDescent="0.2">
      <c r="A303" s="416"/>
      <c r="D303" s="416"/>
      <c r="E303" s="416"/>
      <c r="F303" s="416"/>
      <c r="G303" s="416"/>
      <c r="H303" s="416"/>
      <c r="I303" s="416"/>
      <c r="J303" s="416"/>
      <c r="K303" s="416"/>
      <c r="L303" s="416"/>
      <c r="M303" s="416"/>
      <c r="N303" s="416"/>
      <c r="O303" s="416"/>
      <c r="P303" s="416"/>
      <c r="Q303" s="416"/>
      <c r="R303" s="416"/>
      <c r="S303" s="416"/>
      <c r="T303" s="416"/>
      <c r="U303" s="416"/>
      <c r="V303" s="416"/>
      <c r="W303" s="416"/>
      <c r="X303" s="416"/>
      <c r="Y303" s="416"/>
    </row>
    <row r="304" spans="1:25" s="419" customFormat="1" x14ac:dyDescent="0.2">
      <c r="A304" s="416"/>
      <c r="D304" s="416"/>
      <c r="E304" s="416"/>
      <c r="F304" s="416"/>
      <c r="G304" s="416"/>
      <c r="H304" s="416"/>
      <c r="I304" s="416"/>
      <c r="J304" s="416"/>
      <c r="K304" s="416"/>
      <c r="L304" s="416"/>
      <c r="M304" s="416"/>
      <c r="N304" s="416"/>
      <c r="O304" s="416"/>
      <c r="P304" s="416"/>
      <c r="Q304" s="416"/>
      <c r="R304" s="416"/>
      <c r="S304" s="416"/>
      <c r="T304" s="416"/>
      <c r="U304" s="416"/>
      <c r="V304" s="416"/>
      <c r="W304" s="416"/>
      <c r="X304" s="416"/>
      <c r="Y304" s="416"/>
    </row>
    <row r="305" spans="1:25" s="419" customFormat="1" x14ac:dyDescent="0.2">
      <c r="A305" s="416"/>
      <c r="D305" s="416"/>
      <c r="E305" s="416"/>
      <c r="F305" s="416"/>
      <c r="G305" s="416"/>
      <c r="H305" s="416"/>
      <c r="I305" s="416"/>
      <c r="J305" s="416"/>
      <c r="K305" s="416"/>
      <c r="L305" s="416"/>
      <c r="M305" s="416"/>
      <c r="N305" s="416"/>
      <c r="O305" s="416"/>
      <c r="P305" s="416"/>
      <c r="Q305" s="416"/>
      <c r="R305" s="416"/>
      <c r="S305" s="416"/>
      <c r="T305" s="416"/>
      <c r="U305" s="416"/>
      <c r="V305" s="416"/>
      <c r="W305" s="416"/>
      <c r="X305" s="416"/>
      <c r="Y305" s="416"/>
    </row>
    <row r="306" spans="1:25" s="419" customFormat="1" x14ac:dyDescent="0.2">
      <c r="A306" s="416"/>
      <c r="D306" s="416"/>
      <c r="E306" s="416"/>
      <c r="F306" s="416"/>
      <c r="G306" s="416"/>
      <c r="H306" s="416"/>
      <c r="I306" s="416"/>
      <c r="J306" s="416"/>
      <c r="K306" s="416"/>
      <c r="L306" s="416"/>
      <c r="M306" s="416"/>
      <c r="N306" s="416"/>
      <c r="O306" s="416"/>
      <c r="P306" s="416"/>
      <c r="Q306" s="416"/>
      <c r="R306" s="416"/>
      <c r="S306" s="416"/>
      <c r="T306" s="416"/>
      <c r="U306" s="416"/>
      <c r="V306" s="416"/>
      <c r="W306" s="416"/>
      <c r="X306" s="416"/>
      <c r="Y306" s="416"/>
    </row>
    <row r="307" spans="1:25" s="419" customFormat="1" x14ac:dyDescent="0.2">
      <c r="A307" s="416"/>
      <c r="D307" s="416"/>
      <c r="E307" s="416"/>
      <c r="F307" s="416"/>
      <c r="G307" s="416"/>
      <c r="H307" s="416"/>
      <c r="I307" s="416"/>
      <c r="J307" s="416"/>
      <c r="K307" s="416"/>
      <c r="L307" s="416"/>
      <c r="M307" s="416"/>
      <c r="N307" s="416"/>
      <c r="O307" s="416"/>
      <c r="P307" s="416"/>
      <c r="Q307" s="416"/>
      <c r="R307" s="416"/>
      <c r="S307" s="416"/>
      <c r="T307" s="416"/>
      <c r="U307" s="416"/>
      <c r="V307" s="416"/>
      <c r="W307" s="416"/>
      <c r="X307" s="416"/>
      <c r="Y307" s="416"/>
    </row>
    <row r="308" spans="1:25" s="419" customFormat="1" x14ac:dyDescent="0.2">
      <c r="A308" s="416"/>
      <c r="D308" s="416"/>
      <c r="E308" s="416"/>
      <c r="F308" s="416"/>
      <c r="G308" s="416"/>
      <c r="H308" s="416"/>
      <c r="I308" s="416"/>
      <c r="J308" s="416"/>
      <c r="K308" s="416"/>
      <c r="L308" s="416"/>
      <c r="M308" s="416"/>
      <c r="N308" s="416"/>
      <c r="O308" s="416"/>
      <c r="P308" s="416"/>
      <c r="Q308" s="416"/>
      <c r="R308" s="416"/>
      <c r="S308" s="416"/>
      <c r="T308" s="416"/>
      <c r="U308" s="416"/>
      <c r="V308" s="416"/>
      <c r="W308" s="416"/>
      <c r="X308" s="416"/>
      <c r="Y308" s="416"/>
    </row>
    <row r="309" spans="1:25" s="419" customFormat="1" x14ac:dyDescent="0.2">
      <c r="A309" s="416"/>
      <c r="D309" s="416"/>
      <c r="E309" s="416"/>
      <c r="F309" s="416"/>
      <c r="G309" s="416"/>
      <c r="H309" s="416"/>
      <c r="I309" s="416"/>
      <c r="J309" s="416"/>
      <c r="K309" s="416"/>
      <c r="L309" s="416"/>
      <c r="M309" s="416"/>
      <c r="N309" s="416"/>
      <c r="O309" s="416"/>
      <c r="P309" s="416"/>
      <c r="Q309" s="416"/>
      <c r="R309" s="416"/>
      <c r="S309" s="416"/>
      <c r="T309" s="416"/>
      <c r="U309" s="416"/>
      <c r="V309" s="416"/>
      <c r="W309" s="416"/>
      <c r="X309" s="416"/>
      <c r="Y309" s="416"/>
    </row>
    <row r="310" spans="1:25" s="419" customFormat="1" x14ac:dyDescent="0.2">
      <c r="A310" s="416"/>
      <c r="D310" s="416"/>
      <c r="E310" s="416"/>
      <c r="F310" s="416"/>
      <c r="G310" s="416"/>
      <c r="H310" s="416"/>
      <c r="I310" s="416"/>
      <c r="J310" s="416"/>
      <c r="K310" s="416"/>
      <c r="L310" s="416"/>
      <c r="M310" s="416"/>
      <c r="N310" s="416"/>
      <c r="O310" s="416"/>
      <c r="P310" s="416"/>
      <c r="Q310" s="416"/>
      <c r="R310" s="416"/>
      <c r="S310" s="416"/>
      <c r="T310" s="416"/>
      <c r="U310" s="416"/>
      <c r="V310" s="416"/>
      <c r="W310" s="416"/>
      <c r="X310" s="416"/>
      <c r="Y310" s="416"/>
    </row>
    <row r="311" spans="1:25" s="419" customFormat="1" x14ac:dyDescent="0.2">
      <c r="A311" s="416"/>
      <c r="D311" s="416"/>
      <c r="E311" s="416"/>
      <c r="F311" s="416"/>
      <c r="G311" s="416"/>
      <c r="H311" s="416"/>
      <c r="I311" s="416"/>
      <c r="J311" s="416"/>
      <c r="K311" s="416"/>
      <c r="L311" s="416"/>
      <c r="M311" s="416"/>
      <c r="N311" s="416"/>
      <c r="O311" s="416"/>
      <c r="P311" s="416"/>
      <c r="Q311" s="416"/>
      <c r="R311" s="416"/>
      <c r="S311" s="416"/>
      <c r="T311" s="416"/>
      <c r="U311" s="416"/>
      <c r="V311" s="416"/>
      <c r="W311" s="416"/>
      <c r="X311" s="416"/>
      <c r="Y311" s="416"/>
    </row>
    <row r="312" spans="1:25" s="419" customFormat="1" x14ac:dyDescent="0.2">
      <c r="A312" s="416"/>
      <c r="D312" s="416"/>
      <c r="E312" s="416"/>
      <c r="F312" s="416"/>
      <c r="G312" s="416"/>
      <c r="H312" s="416"/>
      <c r="I312" s="416"/>
      <c r="J312" s="416"/>
      <c r="K312" s="416"/>
      <c r="L312" s="416"/>
      <c r="M312" s="416"/>
      <c r="N312" s="416"/>
      <c r="O312" s="416"/>
      <c r="P312" s="416"/>
      <c r="Q312" s="416"/>
      <c r="R312" s="416"/>
      <c r="S312" s="416"/>
      <c r="T312" s="416"/>
      <c r="U312" s="416"/>
      <c r="V312" s="416"/>
      <c r="W312" s="416"/>
      <c r="X312" s="416"/>
      <c r="Y312" s="416"/>
    </row>
    <row r="313" spans="1:25" s="419" customFormat="1" x14ac:dyDescent="0.2">
      <c r="A313" s="416"/>
      <c r="D313" s="416"/>
      <c r="E313" s="416"/>
      <c r="F313" s="416"/>
      <c r="G313" s="416"/>
      <c r="H313" s="416"/>
      <c r="I313" s="416"/>
      <c r="J313" s="416"/>
      <c r="K313" s="416"/>
      <c r="L313" s="416"/>
      <c r="M313" s="416"/>
      <c r="N313" s="416"/>
      <c r="O313" s="416"/>
      <c r="P313" s="416"/>
      <c r="Q313" s="416"/>
      <c r="R313" s="416"/>
      <c r="S313" s="416"/>
      <c r="T313" s="416"/>
      <c r="U313" s="416"/>
      <c r="V313" s="416"/>
      <c r="W313" s="416"/>
      <c r="X313" s="416"/>
      <c r="Y313" s="416"/>
    </row>
    <row r="314" spans="1:25" s="419" customFormat="1" x14ac:dyDescent="0.2">
      <c r="A314" s="416"/>
      <c r="D314" s="416"/>
      <c r="E314" s="416"/>
      <c r="F314" s="416"/>
      <c r="G314" s="416"/>
      <c r="H314" s="416"/>
      <c r="I314" s="416"/>
      <c r="J314" s="416"/>
      <c r="K314" s="416"/>
      <c r="L314" s="416"/>
      <c r="M314" s="416"/>
      <c r="N314" s="416"/>
      <c r="O314" s="416"/>
      <c r="P314" s="416"/>
      <c r="Q314" s="416"/>
      <c r="R314" s="416"/>
      <c r="S314" s="416"/>
      <c r="T314" s="416"/>
      <c r="U314" s="416"/>
      <c r="V314" s="416"/>
      <c r="W314" s="416"/>
      <c r="X314" s="416"/>
      <c r="Y314" s="416"/>
    </row>
    <row r="315" spans="1:25" s="419" customFormat="1" x14ac:dyDescent="0.2">
      <c r="A315" s="416"/>
      <c r="D315" s="416"/>
      <c r="E315" s="416"/>
      <c r="F315" s="416"/>
      <c r="G315" s="416"/>
      <c r="H315" s="416"/>
      <c r="I315" s="416"/>
      <c r="J315" s="416"/>
      <c r="K315" s="416"/>
      <c r="L315" s="416"/>
      <c r="M315" s="416"/>
      <c r="N315" s="416"/>
      <c r="O315" s="416"/>
      <c r="P315" s="416"/>
      <c r="Q315" s="416"/>
      <c r="R315" s="416"/>
      <c r="S315" s="416"/>
      <c r="T315" s="416"/>
      <c r="U315" s="416"/>
      <c r="V315" s="416"/>
      <c r="W315" s="416"/>
      <c r="X315" s="416"/>
      <c r="Y315" s="416"/>
    </row>
    <row r="316" spans="1:25" s="419" customFormat="1" x14ac:dyDescent="0.2">
      <c r="A316" s="416"/>
      <c r="D316" s="416"/>
      <c r="E316" s="416"/>
      <c r="F316" s="416"/>
      <c r="G316" s="416"/>
      <c r="H316" s="416"/>
      <c r="I316" s="416"/>
      <c r="J316" s="416"/>
      <c r="K316" s="416"/>
      <c r="L316" s="416"/>
      <c r="M316" s="416"/>
      <c r="N316" s="416"/>
      <c r="O316" s="416"/>
      <c r="P316" s="416"/>
      <c r="Q316" s="416"/>
      <c r="R316" s="416"/>
      <c r="S316" s="416"/>
      <c r="T316" s="416"/>
      <c r="U316" s="416"/>
      <c r="V316" s="416"/>
      <c r="W316" s="416"/>
      <c r="X316" s="416"/>
      <c r="Y316" s="416"/>
    </row>
    <row r="317" spans="1:25" s="419" customFormat="1" x14ac:dyDescent="0.2">
      <c r="A317" s="416"/>
      <c r="D317" s="416"/>
      <c r="E317" s="416"/>
      <c r="F317" s="416"/>
      <c r="G317" s="416"/>
      <c r="H317" s="416"/>
      <c r="I317" s="416"/>
      <c r="J317" s="416"/>
      <c r="K317" s="416"/>
      <c r="L317" s="416"/>
      <c r="M317" s="416"/>
      <c r="N317" s="416"/>
      <c r="O317" s="416"/>
      <c r="P317" s="416"/>
      <c r="Q317" s="416"/>
      <c r="R317" s="416"/>
      <c r="S317" s="416"/>
      <c r="T317" s="416"/>
      <c r="U317" s="416"/>
      <c r="V317" s="416"/>
      <c r="W317" s="416"/>
      <c r="X317" s="416"/>
      <c r="Y317" s="416"/>
    </row>
    <row r="318" spans="1:25" s="419" customFormat="1" x14ac:dyDescent="0.2">
      <c r="A318" s="416"/>
      <c r="D318" s="416"/>
      <c r="E318" s="416"/>
      <c r="F318" s="416"/>
      <c r="G318" s="416"/>
      <c r="H318" s="416"/>
      <c r="I318" s="416"/>
      <c r="J318" s="416"/>
      <c r="K318" s="416"/>
      <c r="L318" s="416"/>
      <c r="M318" s="416"/>
      <c r="N318" s="416"/>
      <c r="O318" s="416"/>
      <c r="P318" s="416"/>
      <c r="Q318" s="416"/>
      <c r="R318" s="416"/>
      <c r="S318" s="416"/>
      <c r="T318" s="416"/>
      <c r="U318" s="416"/>
      <c r="V318" s="416"/>
      <c r="W318" s="416"/>
      <c r="X318" s="416"/>
      <c r="Y318" s="416"/>
    </row>
    <row r="319" spans="1:25" s="419" customFormat="1" x14ac:dyDescent="0.2">
      <c r="A319" s="416"/>
      <c r="D319" s="416"/>
      <c r="E319" s="416"/>
      <c r="F319" s="416"/>
      <c r="G319" s="416"/>
      <c r="H319" s="416"/>
      <c r="I319" s="416"/>
      <c r="J319" s="416"/>
      <c r="K319" s="416"/>
      <c r="L319" s="416"/>
      <c r="M319" s="416"/>
      <c r="N319" s="416"/>
      <c r="O319" s="416"/>
      <c r="P319" s="416"/>
      <c r="Q319" s="416"/>
      <c r="R319" s="416"/>
      <c r="S319" s="416"/>
      <c r="T319" s="416"/>
      <c r="U319" s="416"/>
      <c r="V319" s="416"/>
      <c r="W319" s="416"/>
      <c r="X319" s="416"/>
      <c r="Y319" s="416"/>
    </row>
    <row r="320" spans="1:25" s="419" customFormat="1" x14ac:dyDescent="0.2">
      <c r="A320" s="416"/>
      <c r="D320" s="416"/>
      <c r="E320" s="416"/>
      <c r="F320" s="416"/>
      <c r="G320" s="416"/>
      <c r="H320" s="416"/>
      <c r="I320" s="416"/>
      <c r="J320" s="416"/>
      <c r="K320" s="416"/>
      <c r="L320" s="416"/>
      <c r="M320" s="416"/>
      <c r="N320" s="416"/>
      <c r="O320" s="416"/>
      <c r="P320" s="416"/>
      <c r="Q320" s="416"/>
      <c r="R320" s="416"/>
      <c r="S320" s="416"/>
      <c r="T320" s="416"/>
      <c r="U320" s="416"/>
      <c r="V320" s="416"/>
      <c r="W320" s="416"/>
      <c r="X320" s="416"/>
      <c r="Y320" s="416"/>
    </row>
    <row r="321" spans="1:25" s="419" customFormat="1" x14ac:dyDescent="0.2">
      <c r="A321" s="416"/>
      <c r="D321" s="416"/>
      <c r="E321" s="416"/>
      <c r="F321" s="416"/>
      <c r="G321" s="416"/>
      <c r="H321" s="416"/>
      <c r="I321" s="416"/>
      <c r="J321" s="416"/>
      <c r="K321" s="416"/>
      <c r="L321" s="416"/>
      <c r="M321" s="416"/>
      <c r="N321" s="416"/>
      <c r="O321" s="416"/>
      <c r="P321" s="416"/>
      <c r="Q321" s="416"/>
      <c r="R321" s="416"/>
      <c r="S321" s="416"/>
      <c r="T321" s="416"/>
      <c r="U321" s="416"/>
      <c r="V321" s="416"/>
      <c r="W321" s="416"/>
      <c r="X321" s="416"/>
      <c r="Y321" s="416"/>
    </row>
    <row r="322" spans="1:25" s="419" customFormat="1" x14ac:dyDescent="0.2">
      <c r="A322" s="416"/>
      <c r="D322" s="416"/>
      <c r="E322" s="416"/>
      <c r="F322" s="416"/>
      <c r="G322" s="416"/>
      <c r="H322" s="416"/>
      <c r="I322" s="416"/>
      <c r="J322" s="416"/>
      <c r="K322" s="416"/>
      <c r="L322" s="416"/>
      <c r="M322" s="416"/>
      <c r="N322" s="416"/>
      <c r="O322" s="416"/>
      <c r="P322" s="416"/>
      <c r="Q322" s="416"/>
      <c r="R322" s="416"/>
      <c r="S322" s="416"/>
      <c r="T322" s="416"/>
      <c r="U322" s="416"/>
      <c r="V322" s="416"/>
      <c r="W322" s="416"/>
      <c r="X322" s="416"/>
      <c r="Y322" s="416"/>
    </row>
    <row r="323" spans="1:25" s="419" customFormat="1" x14ac:dyDescent="0.2">
      <c r="A323" s="416"/>
      <c r="D323" s="416"/>
      <c r="E323" s="416"/>
      <c r="F323" s="416"/>
      <c r="G323" s="416"/>
      <c r="H323" s="416"/>
      <c r="I323" s="416"/>
      <c r="J323" s="416"/>
      <c r="K323" s="416"/>
      <c r="L323" s="416"/>
      <c r="M323" s="416"/>
      <c r="N323" s="416"/>
      <c r="O323" s="416"/>
      <c r="P323" s="416"/>
      <c r="Q323" s="416"/>
      <c r="R323" s="416"/>
      <c r="S323" s="416"/>
      <c r="T323" s="416"/>
      <c r="U323" s="416"/>
      <c r="V323" s="416"/>
      <c r="W323" s="416"/>
      <c r="X323" s="416"/>
      <c r="Y323" s="416"/>
    </row>
    <row r="324" spans="1:25" s="419" customFormat="1" x14ac:dyDescent="0.2">
      <c r="A324" s="416"/>
      <c r="D324" s="416"/>
      <c r="E324" s="416"/>
      <c r="F324" s="416"/>
      <c r="G324" s="416"/>
      <c r="H324" s="416"/>
      <c r="I324" s="416"/>
      <c r="J324" s="416"/>
      <c r="K324" s="416"/>
      <c r="L324" s="416"/>
      <c r="M324" s="416"/>
      <c r="N324" s="416"/>
      <c r="O324" s="416"/>
      <c r="P324" s="416"/>
      <c r="Q324" s="416"/>
      <c r="R324" s="416"/>
      <c r="S324" s="416"/>
      <c r="T324" s="416"/>
      <c r="U324" s="416"/>
      <c r="V324" s="416"/>
      <c r="W324" s="416"/>
      <c r="X324" s="416"/>
      <c r="Y324" s="416"/>
    </row>
    <row r="325" spans="1:25" s="419" customFormat="1" x14ac:dyDescent="0.2">
      <c r="A325" s="416"/>
      <c r="D325" s="416"/>
      <c r="E325" s="416"/>
      <c r="F325" s="416"/>
      <c r="G325" s="416"/>
      <c r="H325" s="416"/>
      <c r="I325" s="416"/>
      <c r="J325" s="416"/>
      <c r="K325" s="416"/>
      <c r="L325" s="416"/>
      <c r="M325" s="416"/>
      <c r="N325" s="416"/>
      <c r="O325" s="416"/>
      <c r="P325" s="416"/>
      <c r="Q325" s="416"/>
      <c r="R325" s="416"/>
      <c r="S325" s="416"/>
      <c r="T325" s="416"/>
      <c r="U325" s="416"/>
      <c r="V325" s="416"/>
      <c r="W325" s="416"/>
      <c r="X325" s="416"/>
      <c r="Y325" s="416"/>
    </row>
    <row r="326" spans="1:25" s="419" customFormat="1" x14ac:dyDescent="0.2">
      <c r="A326" s="416"/>
      <c r="D326" s="416"/>
      <c r="E326" s="416"/>
      <c r="F326" s="416"/>
      <c r="G326" s="416"/>
      <c r="H326" s="416"/>
      <c r="I326" s="416"/>
      <c r="J326" s="416"/>
      <c r="K326" s="416"/>
      <c r="L326" s="416"/>
      <c r="M326" s="416"/>
      <c r="N326" s="416"/>
      <c r="O326" s="416"/>
      <c r="P326" s="416"/>
      <c r="Q326" s="416"/>
      <c r="R326" s="416"/>
      <c r="S326" s="416"/>
      <c r="T326" s="416"/>
      <c r="U326" s="416"/>
      <c r="V326" s="416"/>
      <c r="W326" s="416"/>
      <c r="X326" s="416"/>
      <c r="Y326" s="416"/>
    </row>
    <row r="327" spans="1:25" s="419" customFormat="1" x14ac:dyDescent="0.2">
      <c r="A327" s="416"/>
      <c r="D327" s="416"/>
      <c r="E327" s="416"/>
      <c r="F327" s="416"/>
      <c r="G327" s="416"/>
      <c r="H327" s="416"/>
      <c r="I327" s="416"/>
      <c r="J327" s="416"/>
      <c r="K327" s="416"/>
      <c r="L327" s="416"/>
      <c r="M327" s="416"/>
      <c r="N327" s="416"/>
      <c r="O327" s="416"/>
      <c r="P327" s="416"/>
      <c r="Q327" s="416"/>
      <c r="R327" s="416"/>
      <c r="S327" s="416"/>
      <c r="T327" s="416"/>
      <c r="U327" s="416"/>
      <c r="V327" s="416"/>
      <c r="W327" s="416"/>
      <c r="X327" s="416"/>
      <c r="Y327" s="416"/>
    </row>
    <row r="328" spans="1:25" s="419" customFormat="1" x14ac:dyDescent="0.2">
      <c r="A328" s="416"/>
      <c r="D328" s="416"/>
      <c r="E328" s="416"/>
      <c r="F328" s="416"/>
      <c r="G328" s="416"/>
      <c r="H328" s="416"/>
      <c r="I328" s="416"/>
      <c r="J328" s="416"/>
      <c r="K328" s="416"/>
      <c r="L328" s="416"/>
      <c r="M328" s="416"/>
      <c r="N328" s="416"/>
      <c r="O328" s="416"/>
      <c r="P328" s="416"/>
      <c r="Q328" s="416"/>
      <c r="R328" s="416"/>
      <c r="S328" s="416"/>
      <c r="T328" s="416"/>
      <c r="U328" s="416"/>
      <c r="V328" s="416"/>
      <c r="W328" s="416"/>
      <c r="X328" s="416"/>
      <c r="Y328" s="416"/>
    </row>
    <row r="329" spans="1:25" s="419" customFormat="1" x14ac:dyDescent="0.2">
      <c r="A329" s="416"/>
      <c r="D329" s="416"/>
      <c r="E329" s="416"/>
      <c r="F329" s="416"/>
      <c r="G329" s="416"/>
      <c r="H329" s="416"/>
      <c r="I329" s="416"/>
      <c r="J329" s="416"/>
      <c r="K329" s="416"/>
      <c r="L329" s="416"/>
      <c r="M329" s="416"/>
      <c r="N329" s="416"/>
      <c r="O329" s="416"/>
      <c r="P329" s="416"/>
      <c r="Q329" s="416"/>
      <c r="R329" s="416"/>
      <c r="S329" s="416"/>
      <c r="T329" s="416"/>
      <c r="U329" s="416"/>
      <c r="V329" s="416"/>
      <c r="W329" s="416"/>
      <c r="X329" s="416"/>
      <c r="Y329" s="416"/>
    </row>
    <row r="330" spans="1:25" s="419" customFormat="1" x14ac:dyDescent="0.2">
      <c r="A330" s="416"/>
      <c r="D330" s="416"/>
      <c r="E330" s="416"/>
      <c r="F330" s="416"/>
      <c r="G330" s="416"/>
      <c r="H330" s="416"/>
      <c r="I330" s="416"/>
      <c r="J330" s="416"/>
      <c r="K330" s="416"/>
      <c r="L330" s="416"/>
      <c r="M330" s="416"/>
      <c r="N330" s="416"/>
      <c r="O330" s="416"/>
      <c r="P330" s="416"/>
      <c r="Q330" s="416"/>
      <c r="R330" s="416"/>
      <c r="S330" s="416"/>
      <c r="T330" s="416"/>
      <c r="U330" s="416"/>
      <c r="V330" s="416"/>
      <c r="W330" s="416"/>
      <c r="X330" s="416"/>
      <c r="Y330" s="416"/>
    </row>
    <row r="331" spans="1:25" s="419" customFormat="1" x14ac:dyDescent="0.2">
      <c r="A331" s="416"/>
      <c r="D331" s="416"/>
      <c r="E331" s="416"/>
      <c r="F331" s="416"/>
      <c r="G331" s="416"/>
      <c r="H331" s="416"/>
      <c r="I331" s="416"/>
      <c r="J331" s="416"/>
      <c r="K331" s="416"/>
      <c r="L331" s="416"/>
      <c r="M331" s="416"/>
      <c r="N331" s="416"/>
      <c r="O331" s="416"/>
      <c r="P331" s="416"/>
      <c r="Q331" s="416"/>
      <c r="R331" s="416"/>
      <c r="S331" s="416"/>
      <c r="T331" s="416"/>
      <c r="U331" s="416"/>
      <c r="V331" s="416"/>
      <c r="W331" s="416"/>
      <c r="X331" s="416"/>
      <c r="Y331" s="416"/>
    </row>
    <row r="332" spans="1:25" s="419" customFormat="1" x14ac:dyDescent="0.2">
      <c r="A332" s="416"/>
      <c r="D332" s="416"/>
      <c r="E332" s="416"/>
      <c r="F332" s="416"/>
      <c r="G332" s="416"/>
      <c r="H332" s="416"/>
      <c r="I332" s="416"/>
      <c r="J332" s="416"/>
      <c r="K332" s="416"/>
      <c r="L332" s="416"/>
      <c r="M332" s="416"/>
      <c r="N332" s="416"/>
      <c r="O332" s="416"/>
      <c r="P332" s="416"/>
      <c r="Q332" s="416"/>
      <c r="R332" s="416"/>
      <c r="S332" s="416"/>
      <c r="T332" s="416"/>
      <c r="U332" s="416"/>
      <c r="V332" s="416"/>
      <c r="W332" s="416"/>
      <c r="X332" s="416"/>
      <c r="Y332" s="416"/>
    </row>
    <row r="333" spans="1:25" s="419" customFormat="1" x14ac:dyDescent="0.2">
      <c r="A333" s="416"/>
      <c r="D333" s="416"/>
      <c r="E333" s="416"/>
      <c r="F333" s="416"/>
      <c r="G333" s="416"/>
      <c r="H333" s="416"/>
      <c r="I333" s="416"/>
      <c r="J333" s="416"/>
      <c r="K333" s="416"/>
      <c r="L333" s="416"/>
      <c r="M333" s="416"/>
      <c r="N333" s="416"/>
      <c r="O333" s="416"/>
      <c r="P333" s="416"/>
      <c r="Q333" s="416"/>
      <c r="R333" s="416"/>
      <c r="S333" s="416"/>
      <c r="T333" s="416"/>
      <c r="U333" s="416"/>
      <c r="V333" s="416"/>
      <c r="W333" s="416"/>
      <c r="X333" s="416"/>
      <c r="Y333" s="416"/>
    </row>
    <row r="334" spans="1:25" s="419" customFormat="1" x14ac:dyDescent="0.2">
      <c r="A334" s="416"/>
      <c r="D334" s="416"/>
      <c r="E334" s="416"/>
      <c r="F334" s="416"/>
      <c r="G334" s="416"/>
      <c r="H334" s="416"/>
      <c r="I334" s="416"/>
      <c r="J334" s="416"/>
      <c r="K334" s="416"/>
      <c r="L334" s="416"/>
      <c r="M334" s="416"/>
      <c r="N334" s="416"/>
      <c r="O334" s="416"/>
      <c r="P334" s="416"/>
      <c r="Q334" s="416"/>
      <c r="R334" s="416"/>
      <c r="S334" s="416"/>
      <c r="T334" s="416"/>
      <c r="U334" s="416"/>
      <c r="V334" s="416"/>
      <c r="W334" s="416"/>
      <c r="X334" s="416"/>
      <c r="Y334" s="416"/>
    </row>
    <row r="335" spans="1:25" s="419" customFormat="1" x14ac:dyDescent="0.2">
      <c r="A335" s="416"/>
      <c r="D335" s="416"/>
      <c r="E335" s="416"/>
      <c r="F335" s="416"/>
      <c r="G335" s="416"/>
      <c r="H335" s="416"/>
      <c r="I335" s="416"/>
      <c r="J335" s="416"/>
      <c r="K335" s="416"/>
      <c r="L335" s="416"/>
      <c r="M335" s="416"/>
      <c r="N335" s="416"/>
      <c r="O335" s="416"/>
      <c r="P335" s="416"/>
      <c r="Q335" s="416"/>
      <c r="R335" s="416"/>
      <c r="S335" s="416"/>
      <c r="T335" s="416"/>
      <c r="U335" s="416"/>
      <c r="V335" s="416"/>
      <c r="W335" s="416"/>
      <c r="X335" s="416"/>
      <c r="Y335" s="416"/>
    </row>
    <row r="336" spans="1:25" s="419" customFormat="1" x14ac:dyDescent="0.2">
      <c r="A336" s="416"/>
      <c r="D336" s="416"/>
      <c r="E336" s="416"/>
      <c r="F336" s="416"/>
      <c r="G336" s="416"/>
      <c r="H336" s="416"/>
      <c r="I336" s="416"/>
      <c r="J336" s="416"/>
      <c r="K336" s="416"/>
      <c r="L336" s="416"/>
      <c r="M336" s="416"/>
      <c r="N336" s="416"/>
      <c r="O336" s="416"/>
      <c r="P336" s="416"/>
      <c r="Q336" s="416"/>
      <c r="R336" s="416"/>
      <c r="S336" s="416"/>
      <c r="T336" s="416"/>
      <c r="U336" s="416"/>
      <c r="V336" s="416"/>
      <c r="W336" s="416"/>
      <c r="X336" s="416"/>
      <c r="Y336" s="416"/>
    </row>
    <row r="337" spans="1:25" s="419" customFormat="1" x14ac:dyDescent="0.2">
      <c r="A337" s="416"/>
      <c r="D337" s="416"/>
      <c r="E337" s="416"/>
      <c r="F337" s="416"/>
      <c r="G337" s="416"/>
      <c r="H337" s="416"/>
      <c r="I337" s="416"/>
      <c r="J337" s="416"/>
      <c r="K337" s="416"/>
      <c r="L337" s="416"/>
      <c r="M337" s="416"/>
      <c r="N337" s="416"/>
      <c r="O337" s="416"/>
      <c r="P337" s="416"/>
      <c r="Q337" s="416"/>
      <c r="R337" s="416"/>
      <c r="S337" s="416"/>
      <c r="T337" s="416"/>
      <c r="U337" s="416"/>
      <c r="V337" s="416"/>
      <c r="W337" s="416"/>
      <c r="X337" s="416"/>
      <c r="Y337" s="416"/>
    </row>
    <row r="338" spans="1:25" s="419" customFormat="1" x14ac:dyDescent="0.2">
      <c r="A338" s="416"/>
      <c r="D338" s="416"/>
      <c r="E338" s="416"/>
      <c r="F338" s="416"/>
      <c r="G338" s="416"/>
      <c r="H338" s="416"/>
      <c r="I338" s="416"/>
      <c r="J338" s="416"/>
      <c r="K338" s="416"/>
      <c r="L338" s="416"/>
      <c r="M338" s="416"/>
      <c r="N338" s="416"/>
      <c r="O338" s="416"/>
      <c r="P338" s="416"/>
      <c r="Q338" s="416"/>
      <c r="R338" s="416"/>
      <c r="S338" s="416"/>
      <c r="T338" s="416"/>
      <c r="U338" s="416"/>
      <c r="V338" s="416"/>
      <c r="W338" s="416"/>
      <c r="X338" s="416"/>
      <c r="Y338" s="416"/>
    </row>
    <row r="339" spans="1:25" s="419" customFormat="1" x14ac:dyDescent="0.2">
      <c r="A339" s="416"/>
      <c r="D339" s="416"/>
      <c r="E339" s="416"/>
      <c r="F339" s="416"/>
      <c r="G339" s="416"/>
      <c r="H339" s="416"/>
      <c r="I339" s="416"/>
      <c r="J339" s="416"/>
      <c r="K339" s="416"/>
      <c r="L339" s="416"/>
      <c r="M339" s="416"/>
      <c r="N339" s="416"/>
      <c r="O339" s="416"/>
      <c r="P339" s="416"/>
      <c r="Q339" s="416"/>
      <c r="R339" s="416"/>
      <c r="S339" s="416"/>
      <c r="T339" s="416"/>
      <c r="U339" s="416"/>
      <c r="V339" s="416"/>
      <c r="W339" s="416"/>
      <c r="X339" s="416"/>
      <c r="Y339" s="416"/>
    </row>
    <row r="340" spans="1:25" s="419" customFormat="1" x14ac:dyDescent="0.2">
      <c r="A340" s="416"/>
      <c r="D340" s="416"/>
      <c r="E340" s="416"/>
      <c r="F340" s="416"/>
      <c r="G340" s="416"/>
      <c r="H340" s="416"/>
      <c r="I340" s="416"/>
      <c r="J340" s="416"/>
      <c r="K340" s="416"/>
      <c r="L340" s="416"/>
      <c r="M340" s="416"/>
      <c r="N340" s="416"/>
      <c r="O340" s="416"/>
      <c r="P340" s="416"/>
      <c r="Q340" s="416"/>
      <c r="R340" s="416"/>
      <c r="S340" s="416"/>
      <c r="T340" s="416"/>
      <c r="U340" s="416"/>
      <c r="V340" s="416"/>
      <c r="W340" s="416"/>
      <c r="X340" s="416"/>
      <c r="Y340" s="416"/>
    </row>
    <row r="341" spans="1:25" s="419" customFormat="1" x14ac:dyDescent="0.2">
      <c r="A341" s="416"/>
      <c r="D341" s="416"/>
      <c r="E341" s="416"/>
      <c r="F341" s="416"/>
      <c r="G341" s="416"/>
      <c r="H341" s="416"/>
      <c r="I341" s="416"/>
      <c r="J341" s="416"/>
      <c r="K341" s="416"/>
      <c r="L341" s="416"/>
      <c r="M341" s="416"/>
      <c r="N341" s="416"/>
      <c r="O341" s="416"/>
      <c r="P341" s="416"/>
      <c r="Q341" s="416"/>
      <c r="R341" s="416"/>
      <c r="S341" s="416"/>
      <c r="T341" s="416"/>
      <c r="U341" s="416"/>
      <c r="V341" s="416"/>
      <c r="W341" s="416"/>
      <c r="X341" s="416"/>
      <c r="Y341" s="416"/>
    </row>
    <row r="342" spans="1:25" s="419" customFormat="1" x14ac:dyDescent="0.2">
      <c r="A342" s="416"/>
      <c r="D342" s="416"/>
      <c r="E342" s="416"/>
      <c r="F342" s="416"/>
      <c r="G342" s="416"/>
      <c r="H342" s="416"/>
      <c r="I342" s="416"/>
      <c r="J342" s="416"/>
      <c r="K342" s="416"/>
      <c r="L342" s="416"/>
      <c r="M342" s="416"/>
      <c r="N342" s="416"/>
      <c r="O342" s="416"/>
      <c r="P342" s="416"/>
      <c r="Q342" s="416"/>
      <c r="R342" s="416"/>
      <c r="S342" s="416"/>
      <c r="T342" s="416"/>
      <c r="U342" s="416"/>
      <c r="V342" s="416"/>
      <c r="W342" s="416"/>
      <c r="X342" s="416"/>
      <c r="Y342" s="416"/>
    </row>
    <row r="343" spans="1:25" s="419" customFormat="1" x14ac:dyDescent="0.2">
      <c r="A343" s="416"/>
      <c r="D343" s="416"/>
      <c r="E343" s="416"/>
      <c r="F343" s="416"/>
      <c r="G343" s="416"/>
      <c r="H343" s="416"/>
      <c r="I343" s="416"/>
      <c r="J343" s="416"/>
      <c r="K343" s="416"/>
      <c r="L343" s="416"/>
      <c r="M343" s="416"/>
      <c r="N343" s="416"/>
      <c r="O343" s="416"/>
      <c r="P343" s="416"/>
      <c r="Q343" s="416"/>
      <c r="R343" s="416"/>
      <c r="S343" s="416"/>
      <c r="T343" s="416"/>
      <c r="U343" s="416"/>
      <c r="V343" s="416"/>
      <c r="W343" s="416"/>
      <c r="X343" s="416"/>
      <c r="Y343" s="416"/>
    </row>
    <row r="344" spans="1:25" s="419" customFormat="1" x14ac:dyDescent="0.2">
      <c r="A344" s="416"/>
      <c r="D344" s="416"/>
      <c r="E344" s="416"/>
      <c r="F344" s="416"/>
      <c r="G344" s="416"/>
      <c r="H344" s="416"/>
      <c r="I344" s="416"/>
      <c r="J344" s="416"/>
      <c r="K344" s="416"/>
      <c r="L344" s="416"/>
      <c r="M344" s="416"/>
      <c r="N344" s="416"/>
      <c r="O344" s="416"/>
      <c r="P344" s="416"/>
      <c r="Q344" s="416"/>
      <c r="R344" s="416"/>
      <c r="S344" s="416"/>
      <c r="T344" s="416"/>
      <c r="U344" s="416"/>
      <c r="V344" s="416"/>
      <c r="W344" s="416"/>
      <c r="X344" s="416"/>
      <c r="Y344" s="416"/>
    </row>
    <row r="345" spans="1:25" s="419" customFormat="1" x14ac:dyDescent="0.2">
      <c r="A345" s="416"/>
      <c r="D345" s="416"/>
      <c r="E345" s="416"/>
      <c r="F345" s="416"/>
      <c r="G345" s="416"/>
      <c r="H345" s="416"/>
      <c r="I345" s="416"/>
      <c r="J345" s="416"/>
      <c r="K345" s="416"/>
      <c r="L345" s="416"/>
      <c r="M345" s="416"/>
      <c r="N345" s="416"/>
      <c r="O345" s="416"/>
      <c r="P345" s="416"/>
      <c r="Q345" s="416"/>
      <c r="R345" s="416"/>
      <c r="S345" s="416"/>
      <c r="T345" s="416"/>
      <c r="U345" s="416"/>
      <c r="V345" s="416"/>
      <c r="W345" s="416"/>
      <c r="X345" s="416"/>
      <c r="Y345" s="416"/>
    </row>
    <row r="346" spans="1:25" s="419" customFormat="1" x14ac:dyDescent="0.2">
      <c r="A346" s="416"/>
      <c r="D346" s="416"/>
      <c r="E346" s="416"/>
      <c r="F346" s="416"/>
      <c r="G346" s="416"/>
      <c r="H346" s="416"/>
      <c r="I346" s="416"/>
      <c r="J346" s="416"/>
      <c r="K346" s="416"/>
      <c r="L346" s="416"/>
      <c r="M346" s="416"/>
      <c r="N346" s="416"/>
      <c r="O346" s="416"/>
      <c r="P346" s="416"/>
      <c r="Q346" s="416"/>
      <c r="R346" s="416"/>
      <c r="S346" s="416"/>
      <c r="T346" s="416"/>
      <c r="U346" s="416"/>
      <c r="V346" s="416"/>
      <c r="W346" s="416"/>
      <c r="X346" s="416"/>
      <c r="Y346" s="416"/>
    </row>
    <row r="347" spans="1:25" s="419" customFormat="1" x14ac:dyDescent="0.2">
      <c r="A347" s="416"/>
      <c r="D347" s="416"/>
      <c r="E347" s="416"/>
      <c r="F347" s="416"/>
      <c r="G347" s="416"/>
      <c r="H347" s="416"/>
      <c r="I347" s="416"/>
      <c r="J347" s="416"/>
      <c r="K347" s="416"/>
      <c r="L347" s="416"/>
      <c r="M347" s="416"/>
      <c r="N347" s="416"/>
      <c r="O347" s="416"/>
      <c r="P347" s="416"/>
      <c r="Q347" s="416"/>
      <c r="R347" s="416"/>
      <c r="S347" s="416"/>
      <c r="T347" s="416"/>
      <c r="U347" s="416"/>
      <c r="V347" s="416"/>
      <c r="W347" s="416"/>
      <c r="X347" s="416"/>
      <c r="Y347" s="416"/>
    </row>
    <row r="348" spans="1:25" s="419" customFormat="1" x14ac:dyDescent="0.2">
      <c r="A348" s="416"/>
      <c r="D348" s="416"/>
      <c r="E348" s="416"/>
      <c r="F348" s="416"/>
      <c r="G348" s="416"/>
      <c r="H348" s="416"/>
      <c r="I348" s="416"/>
      <c r="J348" s="416"/>
      <c r="K348" s="416"/>
      <c r="L348" s="416"/>
      <c r="M348" s="416"/>
      <c r="N348" s="416"/>
      <c r="O348" s="416"/>
      <c r="P348" s="416"/>
      <c r="Q348" s="416"/>
      <c r="R348" s="416"/>
      <c r="S348" s="416"/>
      <c r="T348" s="416"/>
      <c r="U348" s="416"/>
      <c r="V348" s="416"/>
      <c r="W348" s="416"/>
      <c r="X348" s="416"/>
      <c r="Y348" s="416"/>
    </row>
    <row r="349" spans="1:25" s="419" customFormat="1" x14ac:dyDescent="0.2">
      <c r="A349" s="416"/>
      <c r="D349" s="416"/>
      <c r="E349" s="416"/>
      <c r="F349" s="416"/>
      <c r="G349" s="416"/>
      <c r="H349" s="416"/>
      <c r="I349" s="416"/>
      <c r="J349" s="416"/>
      <c r="K349" s="416"/>
      <c r="L349" s="416"/>
      <c r="M349" s="416"/>
      <c r="N349" s="416"/>
      <c r="O349" s="416"/>
      <c r="P349" s="416"/>
      <c r="Q349" s="416"/>
      <c r="R349" s="416"/>
      <c r="S349" s="416"/>
      <c r="T349" s="416"/>
      <c r="U349" s="416"/>
      <c r="V349" s="416"/>
      <c r="W349" s="416"/>
      <c r="X349" s="416"/>
      <c r="Y349" s="416"/>
    </row>
    <row r="350" spans="1:25" s="419" customFormat="1" x14ac:dyDescent="0.2">
      <c r="A350" s="416"/>
      <c r="D350" s="416"/>
      <c r="E350" s="416"/>
      <c r="F350" s="416"/>
      <c r="G350" s="416"/>
      <c r="H350" s="416"/>
      <c r="I350" s="416"/>
      <c r="J350" s="416"/>
      <c r="K350" s="416"/>
      <c r="L350" s="416"/>
      <c r="M350" s="416"/>
      <c r="N350" s="416"/>
      <c r="O350" s="416"/>
      <c r="P350" s="416"/>
      <c r="Q350" s="416"/>
      <c r="R350" s="416"/>
      <c r="S350" s="416"/>
      <c r="T350" s="416"/>
      <c r="U350" s="416"/>
      <c r="V350" s="416"/>
      <c r="W350" s="416"/>
      <c r="X350" s="416"/>
      <c r="Y350" s="416"/>
    </row>
    <row r="351" spans="1:25" s="419" customFormat="1" x14ac:dyDescent="0.2">
      <c r="A351" s="416"/>
      <c r="D351" s="416"/>
      <c r="E351" s="416"/>
      <c r="F351" s="416"/>
      <c r="G351" s="416"/>
      <c r="H351" s="416"/>
      <c r="I351" s="416"/>
      <c r="J351" s="416"/>
      <c r="K351" s="416"/>
      <c r="L351" s="416"/>
      <c r="M351" s="416"/>
      <c r="N351" s="416"/>
      <c r="O351" s="416"/>
      <c r="P351" s="416"/>
      <c r="Q351" s="416"/>
      <c r="R351" s="416"/>
      <c r="S351" s="416"/>
      <c r="T351" s="416"/>
      <c r="U351" s="416"/>
      <c r="V351" s="416"/>
      <c r="W351" s="416"/>
      <c r="X351" s="416"/>
      <c r="Y351" s="416"/>
    </row>
    <row r="352" spans="1:25" s="419" customFormat="1" x14ac:dyDescent="0.2">
      <c r="A352" s="416"/>
      <c r="D352" s="416"/>
      <c r="E352" s="416"/>
      <c r="F352" s="416"/>
      <c r="G352" s="416"/>
      <c r="H352" s="416"/>
      <c r="I352" s="416"/>
      <c r="J352" s="416"/>
      <c r="K352" s="416"/>
      <c r="L352" s="416"/>
      <c r="M352" s="416"/>
      <c r="N352" s="416"/>
      <c r="O352" s="416"/>
      <c r="P352" s="416"/>
      <c r="Q352" s="416"/>
      <c r="R352" s="416"/>
      <c r="S352" s="416"/>
      <c r="T352" s="416"/>
      <c r="U352" s="416"/>
      <c r="V352" s="416"/>
      <c r="W352" s="416"/>
      <c r="X352" s="416"/>
      <c r="Y352" s="416"/>
    </row>
    <row r="353" spans="1:25" s="419" customFormat="1" x14ac:dyDescent="0.2">
      <c r="A353" s="416"/>
      <c r="D353" s="416"/>
      <c r="E353" s="416"/>
      <c r="F353" s="416"/>
      <c r="G353" s="416"/>
      <c r="H353" s="416"/>
      <c r="I353" s="416"/>
      <c r="J353" s="416"/>
      <c r="K353" s="416"/>
      <c r="L353" s="416"/>
      <c r="M353" s="416"/>
      <c r="N353" s="416"/>
      <c r="O353" s="416"/>
      <c r="P353" s="416"/>
      <c r="Q353" s="416"/>
      <c r="R353" s="416"/>
      <c r="S353" s="416"/>
      <c r="T353" s="416"/>
      <c r="U353" s="416"/>
      <c r="V353" s="416"/>
      <c r="W353" s="416"/>
      <c r="X353" s="416"/>
      <c r="Y353" s="416"/>
    </row>
    <row r="354" spans="1:25" s="419" customFormat="1" x14ac:dyDescent="0.2">
      <c r="A354" s="416"/>
      <c r="D354" s="416"/>
      <c r="E354" s="416"/>
      <c r="F354" s="416"/>
      <c r="G354" s="416"/>
      <c r="H354" s="416"/>
      <c r="I354" s="416"/>
      <c r="J354" s="416"/>
      <c r="K354" s="416"/>
      <c r="L354" s="416"/>
      <c r="M354" s="416"/>
      <c r="N354" s="416"/>
      <c r="O354" s="416"/>
      <c r="P354" s="416"/>
      <c r="Q354" s="416"/>
      <c r="R354" s="416"/>
      <c r="S354" s="416"/>
      <c r="T354" s="416"/>
      <c r="U354" s="416"/>
      <c r="V354" s="416"/>
      <c r="W354" s="416"/>
      <c r="X354" s="416"/>
      <c r="Y354" s="416"/>
    </row>
    <row r="355" spans="1:25" s="419" customFormat="1" x14ac:dyDescent="0.2">
      <c r="A355" s="416"/>
      <c r="D355" s="416"/>
      <c r="E355" s="416"/>
      <c r="F355" s="416"/>
      <c r="G355" s="416"/>
      <c r="H355" s="416"/>
      <c r="I355" s="416"/>
      <c r="J355" s="416"/>
      <c r="K355" s="416"/>
      <c r="L355" s="416"/>
      <c r="M355" s="416"/>
      <c r="N355" s="416"/>
      <c r="O355" s="416"/>
      <c r="P355" s="416"/>
      <c r="Q355" s="416"/>
      <c r="R355" s="416"/>
      <c r="S355" s="416"/>
      <c r="T355" s="416"/>
      <c r="U355" s="416"/>
      <c r="V355" s="416"/>
      <c r="W355" s="416"/>
      <c r="X355" s="416"/>
      <c r="Y355" s="416"/>
    </row>
    <row r="356" spans="1:25" s="419" customFormat="1" x14ac:dyDescent="0.2">
      <c r="A356" s="416"/>
      <c r="D356" s="416"/>
      <c r="E356" s="416"/>
      <c r="F356" s="416"/>
      <c r="G356" s="416"/>
      <c r="H356" s="416"/>
      <c r="I356" s="416"/>
      <c r="J356" s="416"/>
      <c r="K356" s="416"/>
      <c r="L356" s="416"/>
      <c r="M356" s="416"/>
      <c r="N356" s="416"/>
      <c r="O356" s="416"/>
      <c r="P356" s="416"/>
      <c r="Q356" s="416"/>
      <c r="R356" s="416"/>
      <c r="S356" s="416"/>
      <c r="T356" s="416"/>
      <c r="U356" s="416"/>
      <c r="V356" s="416"/>
      <c r="W356" s="416"/>
      <c r="X356" s="416"/>
      <c r="Y356" s="416"/>
    </row>
    <row r="357" spans="1:25" s="419" customFormat="1" x14ac:dyDescent="0.2">
      <c r="A357" s="416"/>
      <c r="D357" s="416"/>
      <c r="E357" s="416"/>
      <c r="F357" s="416"/>
      <c r="G357" s="416"/>
      <c r="H357" s="416"/>
      <c r="I357" s="416"/>
      <c r="J357" s="416"/>
      <c r="K357" s="416"/>
      <c r="L357" s="416"/>
      <c r="M357" s="416"/>
      <c r="N357" s="416"/>
      <c r="O357" s="416"/>
      <c r="P357" s="416"/>
      <c r="Q357" s="416"/>
      <c r="R357" s="416"/>
      <c r="S357" s="416"/>
      <c r="T357" s="416"/>
      <c r="U357" s="416"/>
      <c r="V357" s="416"/>
      <c r="W357" s="416"/>
      <c r="X357" s="416"/>
      <c r="Y357" s="416"/>
    </row>
    <row r="358" spans="1:25" s="419" customFormat="1" x14ac:dyDescent="0.2">
      <c r="A358" s="416"/>
      <c r="D358" s="416"/>
      <c r="E358" s="416"/>
      <c r="F358" s="416"/>
      <c r="G358" s="416"/>
      <c r="H358" s="416"/>
      <c r="I358" s="416"/>
      <c r="J358" s="416"/>
      <c r="K358" s="416"/>
      <c r="L358" s="416"/>
      <c r="M358" s="416"/>
      <c r="N358" s="416"/>
      <c r="O358" s="416"/>
      <c r="P358" s="416"/>
      <c r="Q358" s="416"/>
      <c r="R358" s="416"/>
      <c r="S358" s="416"/>
      <c r="T358" s="416"/>
      <c r="U358" s="416"/>
      <c r="V358" s="416"/>
      <c r="W358" s="416"/>
      <c r="X358" s="416"/>
      <c r="Y358" s="416"/>
    </row>
    <row r="359" spans="1:25" s="419" customFormat="1" x14ac:dyDescent="0.2">
      <c r="A359" s="416"/>
      <c r="D359" s="416"/>
      <c r="E359" s="416"/>
      <c r="F359" s="416"/>
      <c r="G359" s="416"/>
      <c r="H359" s="416"/>
      <c r="I359" s="416"/>
      <c r="J359" s="416"/>
      <c r="K359" s="416"/>
      <c r="L359" s="416"/>
      <c r="M359" s="416"/>
      <c r="N359" s="416"/>
      <c r="O359" s="416"/>
      <c r="P359" s="416"/>
      <c r="Q359" s="416"/>
      <c r="R359" s="416"/>
      <c r="S359" s="416"/>
      <c r="T359" s="416"/>
      <c r="U359" s="416"/>
      <c r="V359" s="416"/>
      <c r="W359" s="416"/>
      <c r="X359" s="416"/>
      <c r="Y359" s="416"/>
    </row>
    <row r="360" spans="1:25" s="419" customFormat="1" x14ac:dyDescent="0.2">
      <c r="A360" s="416"/>
      <c r="D360" s="416"/>
      <c r="E360" s="416"/>
      <c r="F360" s="416"/>
      <c r="G360" s="416"/>
      <c r="H360" s="416"/>
      <c r="I360" s="416"/>
      <c r="J360" s="416"/>
      <c r="K360" s="416"/>
      <c r="L360" s="416"/>
      <c r="M360" s="416"/>
      <c r="N360" s="416"/>
      <c r="O360" s="416"/>
      <c r="P360" s="416"/>
      <c r="Q360" s="416"/>
      <c r="R360" s="416"/>
      <c r="S360" s="416"/>
      <c r="T360" s="416"/>
      <c r="U360" s="416"/>
      <c r="V360" s="416"/>
      <c r="W360" s="416"/>
      <c r="X360" s="416"/>
      <c r="Y360" s="416"/>
    </row>
    <row r="361" spans="1:25" s="419" customFormat="1" x14ac:dyDescent="0.2">
      <c r="A361" s="416"/>
      <c r="D361" s="416"/>
      <c r="E361" s="416"/>
      <c r="F361" s="416"/>
      <c r="G361" s="416"/>
      <c r="H361" s="416"/>
      <c r="I361" s="416"/>
      <c r="J361" s="416"/>
      <c r="K361" s="416"/>
      <c r="L361" s="416"/>
      <c r="M361" s="416"/>
      <c r="N361" s="416"/>
      <c r="O361" s="416"/>
      <c r="P361" s="416"/>
      <c r="Q361" s="416"/>
      <c r="R361" s="416"/>
      <c r="S361" s="416"/>
      <c r="T361" s="416"/>
      <c r="U361" s="416"/>
      <c r="V361" s="416"/>
      <c r="W361" s="416"/>
      <c r="X361" s="416"/>
      <c r="Y361" s="416"/>
    </row>
    <row r="362" spans="1:25" s="419" customFormat="1" x14ac:dyDescent="0.2">
      <c r="A362" s="416"/>
      <c r="D362" s="416"/>
      <c r="E362" s="416"/>
      <c r="F362" s="416"/>
      <c r="G362" s="416"/>
      <c r="H362" s="416"/>
      <c r="I362" s="416"/>
      <c r="J362" s="416"/>
      <c r="K362" s="416"/>
      <c r="L362" s="416"/>
      <c r="M362" s="416"/>
      <c r="N362" s="416"/>
      <c r="O362" s="416"/>
      <c r="P362" s="416"/>
      <c r="Q362" s="416"/>
      <c r="R362" s="416"/>
      <c r="S362" s="416"/>
      <c r="T362" s="416"/>
      <c r="U362" s="416"/>
      <c r="V362" s="416"/>
      <c r="W362" s="416"/>
      <c r="X362" s="416"/>
      <c r="Y362" s="416"/>
    </row>
    <row r="363" spans="1:25" s="419" customFormat="1" x14ac:dyDescent="0.2">
      <c r="A363" s="416"/>
      <c r="D363" s="416"/>
      <c r="E363" s="416"/>
      <c r="F363" s="416"/>
      <c r="G363" s="416"/>
      <c r="H363" s="416"/>
      <c r="I363" s="416"/>
      <c r="J363" s="416"/>
      <c r="K363" s="416"/>
      <c r="L363" s="416"/>
      <c r="M363" s="416"/>
      <c r="N363" s="416"/>
      <c r="O363" s="416"/>
      <c r="P363" s="416"/>
      <c r="Q363" s="416"/>
      <c r="R363" s="416"/>
      <c r="S363" s="416"/>
      <c r="T363" s="416"/>
      <c r="U363" s="416"/>
      <c r="V363" s="416"/>
      <c r="W363" s="416"/>
      <c r="X363" s="416"/>
      <c r="Y363" s="416"/>
    </row>
    <row r="364" spans="1:25" s="419" customFormat="1" x14ac:dyDescent="0.2">
      <c r="A364" s="416"/>
      <c r="D364" s="416"/>
      <c r="E364" s="416"/>
      <c r="F364" s="416"/>
      <c r="G364" s="416"/>
      <c r="H364" s="416"/>
      <c r="I364" s="416"/>
      <c r="J364" s="416"/>
      <c r="K364" s="416"/>
      <c r="L364" s="416"/>
      <c r="M364" s="416"/>
      <c r="N364" s="416"/>
      <c r="O364" s="416"/>
      <c r="P364" s="416"/>
      <c r="Q364" s="416"/>
      <c r="R364" s="416"/>
      <c r="S364" s="416"/>
      <c r="T364" s="416"/>
      <c r="U364" s="416"/>
      <c r="V364" s="416"/>
      <c r="W364" s="416"/>
      <c r="X364" s="416"/>
      <c r="Y364" s="416"/>
    </row>
    <row r="365" spans="1:25" s="419" customFormat="1" x14ac:dyDescent="0.2">
      <c r="A365" s="416"/>
      <c r="D365" s="416"/>
      <c r="E365" s="416"/>
      <c r="F365" s="416"/>
      <c r="G365" s="416"/>
      <c r="H365" s="416"/>
      <c r="I365" s="416"/>
      <c r="J365" s="416"/>
      <c r="K365" s="416"/>
      <c r="L365" s="416"/>
      <c r="M365" s="416"/>
      <c r="N365" s="416"/>
      <c r="O365" s="416"/>
      <c r="P365" s="416"/>
      <c r="Q365" s="416"/>
      <c r="R365" s="416"/>
      <c r="S365" s="416"/>
      <c r="T365" s="416"/>
      <c r="U365" s="416"/>
      <c r="V365" s="416"/>
      <c r="W365" s="416"/>
      <c r="X365" s="416"/>
      <c r="Y365" s="416"/>
    </row>
    <row r="366" spans="1:25" s="419" customFormat="1" x14ac:dyDescent="0.2">
      <c r="A366" s="416"/>
      <c r="D366" s="416"/>
      <c r="E366" s="416"/>
      <c r="F366" s="416"/>
      <c r="G366" s="416"/>
      <c r="H366" s="416"/>
      <c r="I366" s="416"/>
      <c r="J366" s="416"/>
      <c r="K366" s="416"/>
      <c r="L366" s="416"/>
      <c r="M366" s="416"/>
      <c r="N366" s="416"/>
      <c r="O366" s="416"/>
      <c r="P366" s="416"/>
      <c r="Q366" s="416"/>
      <c r="R366" s="416"/>
      <c r="S366" s="416"/>
      <c r="T366" s="416"/>
      <c r="U366" s="416"/>
      <c r="V366" s="416"/>
      <c r="W366" s="416"/>
      <c r="X366" s="416"/>
      <c r="Y366" s="416"/>
    </row>
    <row r="367" spans="1:25" s="419" customFormat="1" x14ac:dyDescent="0.2">
      <c r="A367" s="416"/>
      <c r="D367" s="416"/>
      <c r="E367" s="416"/>
      <c r="F367" s="416"/>
      <c r="G367" s="416"/>
      <c r="H367" s="416"/>
      <c r="I367" s="416"/>
      <c r="J367" s="416"/>
      <c r="K367" s="416"/>
      <c r="L367" s="416"/>
      <c r="M367" s="416"/>
      <c r="N367" s="416"/>
      <c r="O367" s="416"/>
      <c r="P367" s="416"/>
      <c r="Q367" s="416"/>
      <c r="R367" s="416"/>
      <c r="S367" s="416"/>
      <c r="T367" s="416"/>
      <c r="U367" s="416"/>
      <c r="V367" s="416"/>
      <c r="W367" s="416"/>
      <c r="X367" s="416"/>
      <c r="Y367" s="416"/>
    </row>
    <row r="368" spans="1:25" s="419" customFormat="1" x14ac:dyDescent="0.2">
      <c r="A368" s="416"/>
      <c r="D368" s="416"/>
      <c r="E368" s="416"/>
      <c r="F368" s="416"/>
      <c r="G368" s="416"/>
      <c r="H368" s="416"/>
      <c r="I368" s="416"/>
      <c r="J368" s="416"/>
      <c r="K368" s="416"/>
      <c r="L368" s="416"/>
      <c r="M368" s="416"/>
      <c r="N368" s="416"/>
      <c r="O368" s="416"/>
      <c r="P368" s="416"/>
      <c r="Q368" s="416"/>
      <c r="R368" s="416"/>
      <c r="S368" s="416"/>
      <c r="T368" s="416"/>
      <c r="U368" s="416"/>
      <c r="V368" s="416"/>
      <c r="W368" s="416"/>
      <c r="X368" s="416"/>
      <c r="Y368" s="416"/>
    </row>
    <row r="369" spans="1:25" s="419" customFormat="1" x14ac:dyDescent="0.2">
      <c r="A369" s="416"/>
      <c r="D369" s="416"/>
      <c r="E369" s="416"/>
      <c r="F369" s="416"/>
      <c r="G369" s="416"/>
      <c r="H369" s="416"/>
      <c r="I369" s="416"/>
      <c r="J369" s="416"/>
      <c r="K369" s="416"/>
      <c r="L369" s="416"/>
      <c r="M369" s="416"/>
      <c r="N369" s="416"/>
      <c r="O369" s="416"/>
      <c r="P369" s="416"/>
      <c r="Q369" s="416"/>
      <c r="R369" s="416"/>
      <c r="S369" s="416"/>
      <c r="T369" s="416"/>
      <c r="U369" s="416"/>
      <c r="V369" s="416"/>
      <c r="W369" s="416"/>
      <c r="X369" s="416"/>
      <c r="Y369" s="416"/>
    </row>
    <row r="370" spans="1:25" s="419" customFormat="1" x14ac:dyDescent="0.2">
      <c r="A370" s="416"/>
      <c r="D370" s="416"/>
      <c r="E370" s="416"/>
      <c r="F370" s="416"/>
      <c r="G370" s="416"/>
      <c r="H370" s="416"/>
      <c r="I370" s="416"/>
      <c r="J370" s="416"/>
      <c r="K370" s="416"/>
      <c r="L370" s="416"/>
      <c r="M370" s="416"/>
      <c r="N370" s="416"/>
      <c r="O370" s="416"/>
      <c r="P370" s="416"/>
      <c r="Q370" s="416"/>
      <c r="R370" s="416"/>
      <c r="S370" s="416"/>
      <c r="T370" s="416"/>
      <c r="U370" s="416"/>
      <c r="V370" s="416"/>
      <c r="W370" s="416"/>
      <c r="X370" s="416"/>
      <c r="Y370" s="416"/>
    </row>
    <row r="371" spans="1:25" s="419" customFormat="1" x14ac:dyDescent="0.2">
      <c r="A371" s="416"/>
      <c r="D371" s="416"/>
      <c r="E371" s="416"/>
      <c r="F371" s="416"/>
      <c r="G371" s="416"/>
      <c r="H371" s="416"/>
      <c r="I371" s="416"/>
      <c r="J371" s="416"/>
      <c r="K371" s="416"/>
      <c r="L371" s="416"/>
      <c r="M371" s="416"/>
      <c r="N371" s="416"/>
      <c r="O371" s="416"/>
      <c r="P371" s="416"/>
      <c r="Q371" s="416"/>
      <c r="R371" s="416"/>
      <c r="S371" s="416"/>
      <c r="T371" s="416"/>
      <c r="U371" s="416"/>
      <c r="V371" s="416"/>
      <c r="W371" s="416"/>
      <c r="X371" s="416"/>
      <c r="Y371" s="416"/>
    </row>
    <row r="372" spans="1:25" s="419" customFormat="1" x14ac:dyDescent="0.2">
      <c r="A372" s="416"/>
      <c r="D372" s="416"/>
      <c r="E372" s="416"/>
      <c r="F372" s="416"/>
      <c r="G372" s="416"/>
      <c r="H372" s="416"/>
      <c r="I372" s="416"/>
      <c r="J372" s="416"/>
      <c r="K372" s="416"/>
      <c r="L372" s="416"/>
      <c r="M372" s="416"/>
      <c r="N372" s="416"/>
      <c r="O372" s="416"/>
      <c r="P372" s="416"/>
      <c r="Q372" s="416"/>
      <c r="R372" s="416"/>
      <c r="S372" s="416"/>
      <c r="T372" s="416"/>
      <c r="U372" s="416"/>
      <c r="V372" s="416"/>
      <c r="W372" s="416"/>
      <c r="X372" s="416"/>
      <c r="Y372" s="416"/>
    </row>
    <row r="373" spans="1:25" s="419" customFormat="1" x14ac:dyDescent="0.2">
      <c r="A373" s="416"/>
      <c r="D373" s="416"/>
      <c r="E373" s="416"/>
      <c r="F373" s="416"/>
      <c r="G373" s="416"/>
      <c r="H373" s="416"/>
      <c r="I373" s="416"/>
      <c r="J373" s="416"/>
      <c r="K373" s="416"/>
      <c r="L373" s="416"/>
      <c r="M373" s="416"/>
      <c r="N373" s="416"/>
      <c r="O373" s="416"/>
      <c r="P373" s="416"/>
      <c r="Q373" s="416"/>
      <c r="R373" s="416"/>
      <c r="S373" s="416"/>
      <c r="T373" s="416"/>
      <c r="U373" s="416"/>
      <c r="V373" s="416"/>
      <c r="W373" s="416"/>
      <c r="X373" s="416"/>
      <c r="Y373" s="416"/>
    </row>
    <row r="374" spans="1:25" s="419" customFormat="1" x14ac:dyDescent="0.2">
      <c r="A374" s="416"/>
      <c r="D374" s="416"/>
      <c r="E374" s="416"/>
      <c r="F374" s="416"/>
      <c r="G374" s="416"/>
      <c r="H374" s="416"/>
      <c r="I374" s="416"/>
      <c r="J374" s="416"/>
      <c r="K374" s="416"/>
      <c r="L374" s="416"/>
      <c r="M374" s="416"/>
      <c r="N374" s="416"/>
      <c r="O374" s="416"/>
      <c r="P374" s="416"/>
      <c r="Q374" s="416"/>
      <c r="R374" s="416"/>
      <c r="S374" s="416"/>
      <c r="T374" s="416"/>
      <c r="U374" s="416"/>
      <c r="V374" s="416"/>
      <c r="W374" s="416"/>
      <c r="X374" s="416"/>
      <c r="Y374" s="416"/>
    </row>
    <row r="375" spans="1:25" s="419" customFormat="1" x14ac:dyDescent="0.2">
      <c r="A375" s="416"/>
      <c r="D375" s="416"/>
      <c r="E375" s="416"/>
      <c r="F375" s="416"/>
      <c r="G375" s="416"/>
      <c r="H375" s="416"/>
      <c r="I375" s="416"/>
      <c r="J375" s="416"/>
      <c r="K375" s="416"/>
      <c r="L375" s="416"/>
      <c r="M375" s="416"/>
      <c r="N375" s="416"/>
      <c r="O375" s="416"/>
      <c r="P375" s="416"/>
      <c r="Q375" s="416"/>
      <c r="R375" s="416"/>
      <c r="S375" s="416"/>
      <c r="T375" s="416"/>
      <c r="U375" s="416"/>
      <c r="V375" s="416"/>
      <c r="W375" s="416"/>
      <c r="X375" s="416"/>
      <c r="Y375" s="416"/>
    </row>
    <row r="376" spans="1:25" s="419" customFormat="1" x14ac:dyDescent="0.2">
      <c r="A376" s="416"/>
      <c r="D376" s="416"/>
      <c r="E376" s="416"/>
      <c r="F376" s="416"/>
      <c r="G376" s="416"/>
      <c r="H376" s="416"/>
      <c r="I376" s="416"/>
      <c r="J376" s="416"/>
      <c r="K376" s="416"/>
      <c r="L376" s="416"/>
      <c r="M376" s="416"/>
      <c r="N376" s="416"/>
      <c r="O376" s="416"/>
      <c r="P376" s="416"/>
      <c r="Q376" s="416"/>
      <c r="R376" s="416"/>
      <c r="S376" s="416"/>
      <c r="T376" s="416"/>
      <c r="U376" s="416"/>
      <c r="V376" s="416"/>
      <c r="W376" s="416"/>
      <c r="X376" s="416"/>
      <c r="Y376" s="416"/>
    </row>
    <row r="377" spans="1:25" s="419" customFormat="1" x14ac:dyDescent="0.2">
      <c r="A377" s="416"/>
      <c r="D377" s="416"/>
      <c r="E377" s="416"/>
      <c r="F377" s="416"/>
      <c r="G377" s="416"/>
      <c r="H377" s="416"/>
      <c r="I377" s="416"/>
      <c r="J377" s="416"/>
      <c r="K377" s="416"/>
      <c r="L377" s="416"/>
      <c r="M377" s="416"/>
      <c r="N377" s="416"/>
      <c r="O377" s="416"/>
      <c r="P377" s="416"/>
      <c r="Q377" s="416"/>
      <c r="R377" s="416"/>
      <c r="S377" s="416"/>
      <c r="T377" s="416"/>
      <c r="U377" s="416"/>
      <c r="V377" s="416"/>
      <c r="W377" s="416"/>
      <c r="X377" s="416"/>
      <c r="Y377" s="416"/>
    </row>
    <row r="378" spans="1:25" s="419" customFormat="1" x14ac:dyDescent="0.2">
      <c r="A378" s="416"/>
      <c r="D378" s="416"/>
      <c r="E378" s="416"/>
      <c r="F378" s="416"/>
      <c r="G378" s="416"/>
      <c r="H378" s="416"/>
      <c r="I378" s="416"/>
      <c r="J378" s="416"/>
      <c r="K378" s="416"/>
      <c r="L378" s="416"/>
      <c r="M378" s="416"/>
      <c r="N378" s="416"/>
      <c r="O378" s="416"/>
      <c r="P378" s="416"/>
      <c r="Q378" s="416"/>
      <c r="R378" s="416"/>
      <c r="S378" s="416"/>
      <c r="T378" s="416"/>
      <c r="U378" s="416"/>
      <c r="V378" s="416"/>
      <c r="W378" s="416"/>
      <c r="X378" s="416"/>
      <c r="Y378" s="416"/>
    </row>
    <row r="379" spans="1:25" s="419" customFormat="1" x14ac:dyDescent="0.2">
      <c r="A379" s="416"/>
      <c r="D379" s="416"/>
      <c r="E379" s="416"/>
      <c r="F379" s="416"/>
      <c r="G379" s="416"/>
      <c r="H379" s="416"/>
      <c r="I379" s="416"/>
      <c r="J379" s="416"/>
      <c r="K379" s="416"/>
      <c r="L379" s="416"/>
      <c r="M379" s="416"/>
      <c r="N379" s="416"/>
      <c r="O379" s="416"/>
      <c r="P379" s="416"/>
      <c r="Q379" s="416"/>
      <c r="R379" s="416"/>
      <c r="S379" s="416"/>
      <c r="T379" s="416"/>
      <c r="U379" s="416"/>
      <c r="V379" s="416"/>
      <c r="W379" s="416"/>
      <c r="X379" s="416"/>
      <c r="Y379" s="416"/>
    </row>
    <row r="380" spans="1:25" s="419" customFormat="1" x14ac:dyDescent="0.2">
      <c r="A380" s="416"/>
      <c r="D380" s="416"/>
      <c r="E380" s="416"/>
      <c r="F380" s="416"/>
      <c r="G380" s="416"/>
      <c r="H380" s="416"/>
      <c r="I380" s="416"/>
      <c r="J380" s="416"/>
      <c r="K380" s="416"/>
      <c r="L380" s="416"/>
      <c r="M380" s="416"/>
      <c r="N380" s="416"/>
      <c r="O380" s="416"/>
      <c r="P380" s="416"/>
      <c r="Q380" s="416"/>
      <c r="R380" s="416"/>
      <c r="S380" s="416"/>
      <c r="T380" s="416"/>
      <c r="U380" s="416"/>
      <c r="V380" s="416"/>
      <c r="W380" s="416"/>
      <c r="X380" s="416"/>
      <c r="Y380" s="416"/>
    </row>
    <row r="381" spans="1:25" s="419" customFormat="1" x14ac:dyDescent="0.2">
      <c r="A381" s="416"/>
      <c r="D381" s="416"/>
      <c r="E381" s="416"/>
      <c r="F381" s="416"/>
      <c r="G381" s="416"/>
      <c r="H381" s="416"/>
      <c r="I381" s="416"/>
      <c r="J381" s="416"/>
      <c r="K381" s="416"/>
      <c r="L381" s="416"/>
      <c r="M381" s="416"/>
      <c r="N381" s="416"/>
      <c r="O381" s="416"/>
      <c r="P381" s="416"/>
      <c r="Q381" s="416"/>
      <c r="R381" s="416"/>
      <c r="S381" s="416"/>
      <c r="T381" s="416"/>
      <c r="U381" s="416"/>
      <c r="V381" s="416"/>
      <c r="W381" s="416"/>
      <c r="X381" s="416"/>
      <c r="Y381" s="416"/>
    </row>
    <row r="382" spans="1:25" s="419" customFormat="1" x14ac:dyDescent="0.2">
      <c r="A382" s="416"/>
      <c r="D382" s="416"/>
      <c r="E382" s="416"/>
      <c r="F382" s="416"/>
      <c r="G382" s="416"/>
      <c r="H382" s="416"/>
      <c r="I382" s="416"/>
      <c r="J382" s="416"/>
      <c r="K382" s="416"/>
      <c r="L382" s="416"/>
      <c r="M382" s="416"/>
      <c r="N382" s="416"/>
      <c r="O382" s="416"/>
      <c r="P382" s="416"/>
      <c r="Q382" s="416"/>
      <c r="R382" s="416"/>
      <c r="S382" s="416"/>
      <c r="T382" s="416"/>
      <c r="U382" s="416"/>
      <c r="V382" s="416"/>
      <c r="W382" s="416"/>
      <c r="X382" s="416"/>
      <c r="Y382" s="416"/>
    </row>
    <row r="383" spans="1:25" s="419" customFormat="1" x14ac:dyDescent="0.2">
      <c r="A383" s="416"/>
      <c r="D383" s="416"/>
      <c r="E383" s="416"/>
      <c r="F383" s="416"/>
      <c r="G383" s="416"/>
      <c r="H383" s="416"/>
      <c r="I383" s="416"/>
      <c r="J383" s="416"/>
      <c r="K383" s="416"/>
      <c r="L383" s="416"/>
      <c r="M383" s="416"/>
      <c r="N383" s="416"/>
      <c r="O383" s="416"/>
      <c r="P383" s="416"/>
      <c r="Q383" s="416"/>
      <c r="R383" s="416"/>
      <c r="S383" s="416"/>
      <c r="T383" s="416"/>
      <c r="U383" s="416"/>
      <c r="V383" s="416"/>
      <c r="W383" s="416"/>
      <c r="X383" s="416"/>
      <c r="Y383" s="416"/>
    </row>
    <row r="384" spans="1:25" s="419" customFormat="1" x14ac:dyDescent="0.2">
      <c r="A384" s="416"/>
      <c r="D384" s="416"/>
      <c r="E384" s="416"/>
      <c r="F384" s="416"/>
      <c r="G384" s="416"/>
      <c r="H384" s="416"/>
      <c r="I384" s="416"/>
      <c r="J384" s="416"/>
      <c r="K384" s="416"/>
      <c r="L384" s="416"/>
      <c r="M384" s="416"/>
      <c r="N384" s="416"/>
      <c r="O384" s="416"/>
      <c r="P384" s="416"/>
      <c r="Q384" s="416"/>
      <c r="R384" s="416"/>
      <c r="S384" s="416"/>
      <c r="T384" s="416"/>
      <c r="U384" s="416"/>
      <c r="V384" s="416"/>
      <c r="W384" s="416"/>
      <c r="X384" s="416"/>
      <c r="Y384" s="416"/>
    </row>
    <row r="385" spans="1:25" s="419" customFormat="1" x14ac:dyDescent="0.2">
      <c r="A385" s="416"/>
      <c r="D385" s="416"/>
      <c r="E385" s="416"/>
      <c r="F385" s="416"/>
      <c r="G385" s="416"/>
      <c r="H385" s="416"/>
      <c r="I385" s="416"/>
      <c r="J385" s="416"/>
      <c r="K385" s="416"/>
      <c r="L385" s="416"/>
      <c r="M385" s="416"/>
      <c r="N385" s="416"/>
      <c r="O385" s="416"/>
      <c r="P385" s="416"/>
      <c r="Q385" s="416"/>
      <c r="R385" s="416"/>
      <c r="S385" s="416"/>
      <c r="T385" s="416"/>
      <c r="U385" s="416"/>
      <c r="V385" s="416"/>
      <c r="W385" s="416"/>
      <c r="X385" s="416"/>
      <c r="Y385" s="416"/>
    </row>
    <row r="386" spans="1:25" s="419" customFormat="1" x14ac:dyDescent="0.2">
      <c r="A386" s="416"/>
      <c r="D386" s="416"/>
      <c r="E386" s="416"/>
      <c r="F386" s="416"/>
      <c r="G386" s="416"/>
      <c r="H386" s="416"/>
      <c r="I386" s="416"/>
      <c r="J386" s="416"/>
      <c r="K386" s="416"/>
      <c r="L386" s="416"/>
      <c r="M386" s="416"/>
      <c r="N386" s="416"/>
      <c r="O386" s="416"/>
      <c r="P386" s="416"/>
      <c r="Q386" s="416"/>
      <c r="R386" s="416"/>
      <c r="S386" s="416"/>
      <c r="T386" s="416"/>
      <c r="U386" s="416"/>
      <c r="V386" s="416"/>
      <c r="W386" s="416"/>
      <c r="X386" s="416"/>
      <c r="Y386" s="416"/>
    </row>
    <row r="387" spans="1:25" s="419" customFormat="1" x14ac:dyDescent="0.2">
      <c r="A387" s="416"/>
      <c r="D387" s="416"/>
      <c r="E387" s="416"/>
      <c r="F387" s="416"/>
      <c r="G387" s="416"/>
      <c r="H387" s="416"/>
      <c r="I387" s="416"/>
      <c r="J387" s="416"/>
      <c r="K387" s="416"/>
      <c r="L387" s="416"/>
      <c r="M387" s="416"/>
      <c r="N387" s="416"/>
      <c r="O387" s="416"/>
      <c r="P387" s="416"/>
      <c r="Q387" s="416"/>
      <c r="R387" s="416"/>
      <c r="S387" s="416"/>
      <c r="T387" s="416"/>
      <c r="U387" s="416"/>
      <c r="V387" s="416"/>
      <c r="W387" s="416"/>
      <c r="X387" s="416"/>
      <c r="Y387" s="416"/>
    </row>
    <row r="388" spans="1:25" s="419" customFormat="1" x14ac:dyDescent="0.2">
      <c r="A388" s="416"/>
      <c r="D388" s="416"/>
      <c r="E388" s="416"/>
      <c r="F388" s="416"/>
      <c r="G388" s="416"/>
      <c r="H388" s="416"/>
      <c r="I388" s="416"/>
      <c r="J388" s="416"/>
      <c r="K388" s="416"/>
      <c r="L388" s="416"/>
      <c r="M388" s="416"/>
      <c r="N388" s="416"/>
      <c r="O388" s="416"/>
      <c r="P388" s="416"/>
      <c r="Q388" s="416"/>
      <c r="R388" s="416"/>
      <c r="S388" s="416"/>
      <c r="T388" s="416"/>
      <c r="U388" s="416"/>
      <c r="V388" s="416"/>
      <c r="W388" s="416"/>
      <c r="X388" s="416"/>
      <c r="Y388" s="416"/>
    </row>
    <row r="389" spans="1:25" s="419" customFormat="1" x14ac:dyDescent="0.2">
      <c r="A389" s="416"/>
      <c r="D389" s="416"/>
      <c r="E389" s="416"/>
      <c r="F389" s="416"/>
      <c r="G389" s="416"/>
      <c r="H389" s="416"/>
      <c r="I389" s="416"/>
      <c r="J389" s="416"/>
      <c r="K389" s="416"/>
      <c r="L389" s="416"/>
      <c r="M389" s="416"/>
      <c r="N389" s="416"/>
      <c r="O389" s="416"/>
      <c r="P389" s="416"/>
      <c r="Q389" s="416"/>
      <c r="R389" s="416"/>
      <c r="S389" s="416"/>
      <c r="T389" s="416"/>
      <c r="U389" s="416"/>
      <c r="V389" s="416"/>
      <c r="W389" s="416"/>
      <c r="X389" s="416"/>
      <c r="Y389" s="416"/>
    </row>
    <row r="390" spans="1:25" s="419" customFormat="1" x14ac:dyDescent="0.2">
      <c r="A390" s="416"/>
      <c r="D390" s="416"/>
      <c r="E390" s="416"/>
      <c r="F390" s="416"/>
      <c r="G390" s="416"/>
      <c r="H390" s="416"/>
      <c r="I390" s="416"/>
      <c r="J390" s="416"/>
      <c r="K390" s="416"/>
      <c r="L390" s="416"/>
      <c r="M390" s="416"/>
      <c r="N390" s="416"/>
      <c r="O390" s="416"/>
      <c r="P390" s="416"/>
      <c r="Q390" s="416"/>
      <c r="R390" s="416"/>
      <c r="S390" s="416"/>
      <c r="T390" s="416"/>
      <c r="U390" s="416"/>
      <c r="V390" s="416"/>
      <c r="W390" s="416"/>
      <c r="X390" s="416"/>
      <c r="Y390" s="416"/>
    </row>
    <row r="391" spans="1:25" s="419" customFormat="1" x14ac:dyDescent="0.2">
      <c r="A391" s="416"/>
      <c r="D391" s="416"/>
      <c r="E391" s="416"/>
      <c r="F391" s="416"/>
      <c r="G391" s="416"/>
      <c r="H391" s="416"/>
      <c r="I391" s="416"/>
      <c r="J391" s="416"/>
      <c r="K391" s="416"/>
      <c r="L391" s="416"/>
      <c r="M391" s="416"/>
      <c r="N391" s="416"/>
      <c r="O391" s="416"/>
      <c r="P391" s="416"/>
      <c r="Q391" s="416"/>
      <c r="R391" s="416"/>
      <c r="S391" s="416"/>
      <c r="T391" s="416"/>
      <c r="U391" s="416"/>
      <c r="V391" s="416"/>
      <c r="W391" s="416"/>
      <c r="X391" s="416"/>
      <c r="Y391" s="416"/>
    </row>
    <row r="392" spans="1:25" s="419" customFormat="1" x14ac:dyDescent="0.2">
      <c r="A392" s="416"/>
      <c r="D392" s="416"/>
      <c r="E392" s="416"/>
      <c r="F392" s="416"/>
      <c r="G392" s="416"/>
      <c r="H392" s="416"/>
      <c r="I392" s="416"/>
      <c r="J392" s="416"/>
      <c r="K392" s="416"/>
      <c r="L392" s="416"/>
      <c r="M392" s="416"/>
      <c r="N392" s="416"/>
      <c r="O392" s="416"/>
      <c r="P392" s="416"/>
      <c r="Q392" s="416"/>
      <c r="R392" s="416"/>
      <c r="S392" s="416"/>
      <c r="T392" s="416"/>
      <c r="U392" s="416"/>
      <c r="V392" s="416"/>
      <c r="W392" s="416"/>
      <c r="X392" s="416"/>
      <c r="Y392" s="416"/>
    </row>
    <row r="393" spans="1:25" s="419" customFormat="1" x14ac:dyDescent="0.2">
      <c r="A393" s="416"/>
      <c r="D393" s="416"/>
      <c r="E393" s="416"/>
      <c r="F393" s="416"/>
      <c r="G393" s="416"/>
      <c r="H393" s="416"/>
      <c r="I393" s="416"/>
      <c r="J393" s="416"/>
      <c r="K393" s="416"/>
      <c r="L393" s="416"/>
      <c r="M393" s="416"/>
      <c r="N393" s="416"/>
      <c r="O393" s="416"/>
      <c r="P393" s="416"/>
      <c r="Q393" s="416"/>
      <c r="R393" s="416"/>
      <c r="S393" s="416"/>
      <c r="T393" s="416"/>
      <c r="U393" s="416"/>
      <c r="V393" s="416"/>
      <c r="W393" s="416"/>
      <c r="X393" s="416"/>
      <c r="Y393" s="416"/>
    </row>
    <row r="394" spans="1:25" s="419" customFormat="1" x14ac:dyDescent="0.2">
      <c r="A394" s="416"/>
      <c r="D394" s="416"/>
      <c r="E394" s="416"/>
      <c r="F394" s="416"/>
      <c r="G394" s="416"/>
      <c r="H394" s="416"/>
      <c r="I394" s="416"/>
      <c r="J394" s="416"/>
      <c r="K394" s="416"/>
      <c r="L394" s="416"/>
      <c r="M394" s="416"/>
      <c r="N394" s="416"/>
      <c r="O394" s="416"/>
      <c r="P394" s="416"/>
      <c r="Q394" s="416"/>
      <c r="R394" s="416"/>
      <c r="S394" s="416"/>
      <c r="T394" s="416"/>
      <c r="U394" s="416"/>
      <c r="V394" s="416"/>
      <c r="W394" s="416"/>
      <c r="X394" s="416"/>
      <c r="Y394" s="416"/>
    </row>
    <row r="395" spans="1:25" s="419" customFormat="1" x14ac:dyDescent="0.2">
      <c r="A395" s="416"/>
      <c r="D395" s="416"/>
      <c r="E395" s="416"/>
      <c r="F395" s="416"/>
      <c r="G395" s="416"/>
      <c r="H395" s="416"/>
      <c r="I395" s="416"/>
      <c r="J395" s="416"/>
      <c r="K395" s="416"/>
      <c r="L395" s="416"/>
      <c r="M395" s="416"/>
      <c r="N395" s="416"/>
      <c r="O395" s="416"/>
      <c r="P395" s="416"/>
      <c r="Q395" s="416"/>
      <c r="R395" s="416"/>
      <c r="S395" s="416"/>
      <c r="T395" s="416"/>
      <c r="U395" s="416"/>
      <c r="V395" s="416"/>
      <c r="W395" s="416"/>
      <c r="X395" s="416"/>
      <c r="Y395" s="416"/>
    </row>
    <row r="396" spans="1:25" s="419" customFormat="1" x14ac:dyDescent="0.2">
      <c r="A396" s="416"/>
      <c r="D396" s="416"/>
      <c r="E396" s="416"/>
      <c r="F396" s="416"/>
      <c r="G396" s="416"/>
      <c r="H396" s="416"/>
      <c r="I396" s="416"/>
      <c r="J396" s="416"/>
      <c r="K396" s="416"/>
      <c r="L396" s="416"/>
      <c r="M396" s="416"/>
      <c r="N396" s="416"/>
      <c r="O396" s="416"/>
      <c r="P396" s="416"/>
      <c r="Q396" s="416"/>
      <c r="R396" s="416"/>
      <c r="S396" s="416"/>
      <c r="T396" s="416"/>
      <c r="U396" s="416"/>
      <c r="V396" s="416"/>
      <c r="W396" s="416"/>
      <c r="X396" s="416"/>
      <c r="Y396" s="416"/>
    </row>
    <row r="397" spans="1:25" s="419" customFormat="1" x14ac:dyDescent="0.2">
      <c r="A397" s="416"/>
      <c r="D397" s="416"/>
      <c r="E397" s="416"/>
      <c r="F397" s="416"/>
      <c r="G397" s="416"/>
      <c r="H397" s="416"/>
      <c r="I397" s="416"/>
      <c r="J397" s="416"/>
      <c r="K397" s="416"/>
      <c r="L397" s="416"/>
      <c r="M397" s="416"/>
      <c r="N397" s="416"/>
      <c r="O397" s="416"/>
      <c r="P397" s="416"/>
      <c r="Q397" s="416"/>
      <c r="R397" s="416"/>
      <c r="S397" s="416"/>
      <c r="T397" s="416"/>
      <c r="U397" s="416"/>
      <c r="V397" s="416"/>
      <c r="W397" s="416"/>
      <c r="X397" s="416"/>
      <c r="Y397" s="416"/>
    </row>
    <row r="398" spans="1:25" s="419" customFormat="1" x14ac:dyDescent="0.2">
      <c r="A398" s="416"/>
      <c r="D398" s="416"/>
      <c r="E398" s="416"/>
      <c r="F398" s="416"/>
      <c r="G398" s="416"/>
      <c r="H398" s="416"/>
      <c r="I398" s="416"/>
      <c r="J398" s="416"/>
      <c r="K398" s="416"/>
      <c r="L398" s="416"/>
      <c r="M398" s="416"/>
      <c r="N398" s="416"/>
      <c r="O398" s="416"/>
      <c r="P398" s="416"/>
      <c r="Q398" s="416"/>
      <c r="R398" s="416"/>
      <c r="S398" s="416"/>
      <c r="T398" s="416"/>
      <c r="U398" s="416"/>
      <c r="V398" s="416"/>
      <c r="W398" s="416"/>
      <c r="X398" s="416"/>
      <c r="Y398" s="416"/>
    </row>
    <row r="399" spans="1:25" s="419" customFormat="1" x14ac:dyDescent="0.2">
      <c r="A399" s="416"/>
      <c r="D399" s="416"/>
      <c r="E399" s="416"/>
      <c r="F399" s="416"/>
      <c r="G399" s="416"/>
      <c r="H399" s="416"/>
      <c r="I399" s="416"/>
      <c r="J399" s="416"/>
      <c r="K399" s="416"/>
      <c r="L399" s="416"/>
      <c r="M399" s="416"/>
      <c r="N399" s="416"/>
      <c r="O399" s="416"/>
      <c r="P399" s="416"/>
      <c r="Q399" s="416"/>
      <c r="R399" s="416"/>
      <c r="S399" s="416"/>
      <c r="T399" s="416"/>
      <c r="U399" s="416"/>
      <c r="V399" s="416"/>
      <c r="W399" s="416"/>
      <c r="X399" s="416"/>
      <c r="Y399" s="416"/>
    </row>
    <row r="400" spans="1:25" s="419" customFormat="1" x14ac:dyDescent="0.2">
      <c r="A400" s="416"/>
      <c r="D400" s="416"/>
      <c r="E400" s="416"/>
      <c r="F400" s="416"/>
      <c r="G400" s="416"/>
      <c r="H400" s="416"/>
      <c r="I400" s="416"/>
      <c r="J400" s="416"/>
      <c r="K400" s="416"/>
      <c r="L400" s="416"/>
      <c r="M400" s="416"/>
      <c r="N400" s="416"/>
      <c r="O400" s="416"/>
      <c r="P400" s="416"/>
      <c r="Q400" s="416"/>
      <c r="R400" s="416"/>
      <c r="S400" s="416"/>
      <c r="T400" s="416"/>
      <c r="U400" s="416"/>
      <c r="V400" s="416"/>
      <c r="W400" s="416"/>
      <c r="X400" s="416"/>
      <c r="Y400" s="416"/>
    </row>
    <row r="401" spans="1:25" s="419" customFormat="1" x14ac:dyDescent="0.2">
      <c r="A401" s="416"/>
      <c r="D401" s="416"/>
      <c r="E401" s="416"/>
      <c r="F401" s="416"/>
      <c r="G401" s="416"/>
      <c r="H401" s="416"/>
      <c r="I401" s="416"/>
      <c r="J401" s="416"/>
      <c r="K401" s="416"/>
      <c r="L401" s="416"/>
      <c r="M401" s="416"/>
      <c r="N401" s="416"/>
      <c r="O401" s="416"/>
      <c r="P401" s="416"/>
      <c r="Q401" s="416"/>
      <c r="R401" s="416"/>
      <c r="S401" s="416"/>
      <c r="T401" s="416"/>
      <c r="U401" s="416"/>
      <c r="V401" s="416"/>
      <c r="W401" s="416"/>
      <c r="X401" s="416"/>
      <c r="Y401" s="416"/>
    </row>
    <row r="402" spans="1:25" s="419" customFormat="1" x14ac:dyDescent="0.2">
      <c r="A402" s="416"/>
      <c r="D402" s="416"/>
      <c r="E402" s="416"/>
      <c r="F402" s="416"/>
      <c r="G402" s="416"/>
      <c r="H402" s="416"/>
      <c r="I402" s="416"/>
      <c r="J402" s="416"/>
      <c r="K402" s="416"/>
      <c r="L402" s="416"/>
      <c r="M402" s="416"/>
      <c r="N402" s="416"/>
      <c r="O402" s="416"/>
      <c r="P402" s="416"/>
      <c r="Q402" s="416"/>
      <c r="R402" s="416"/>
      <c r="S402" s="416"/>
      <c r="T402" s="416"/>
      <c r="U402" s="416"/>
      <c r="V402" s="416"/>
      <c r="W402" s="416"/>
      <c r="X402" s="416"/>
      <c r="Y402" s="416"/>
    </row>
    <row r="403" spans="1:25" s="419" customFormat="1" x14ac:dyDescent="0.2">
      <c r="A403" s="416"/>
      <c r="D403" s="416"/>
      <c r="E403" s="416"/>
      <c r="F403" s="416"/>
      <c r="G403" s="416"/>
      <c r="H403" s="416"/>
      <c r="I403" s="416"/>
      <c r="J403" s="416"/>
      <c r="K403" s="416"/>
      <c r="L403" s="416"/>
      <c r="M403" s="416"/>
      <c r="N403" s="416"/>
      <c r="O403" s="416"/>
      <c r="P403" s="416"/>
      <c r="Q403" s="416"/>
      <c r="R403" s="416"/>
      <c r="S403" s="416"/>
      <c r="T403" s="416"/>
      <c r="U403" s="416"/>
      <c r="V403" s="416"/>
      <c r="W403" s="416"/>
      <c r="X403" s="416"/>
      <c r="Y403" s="416"/>
    </row>
    <row r="404" spans="1:25" s="419" customFormat="1" x14ac:dyDescent="0.2">
      <c r="A404" s="416"/>
      <c r="D404" s="416"/>
      <c r="E404" s="416"/>
      <c r="F404" s="416"/>
      <c r="G404" s="416"/>
      <c r="H404" s="416"/>
      <c r="I404" s="416"/>
      <c r="J404" s="416"/>
      <c r="K404" s="416"/>
      <c r="L404" s="416"/>
      <c r="M404" s="416"/>
      <c r="N404" s="416"/>
      <c r="O404" s="416"/>
      <c r="P404" s="416"/>
      <c r="Q404" s="416"/>
      <c r="R404" s="416"/>
      <c r="S404" s="416"/>
      <c r="T404" s="416"/>
      <c r="U404" s="416"/>
      <c r="V404" s="416"/>
      <c r="W404" s="416"/>
      <c r="X404" s="416"/>
      <c r="Y404" s="416"/>
    </row>
    <row r="405" spans="1:25" s="419" customFormat="1" x14ac:dyDescent="0.2">
      <c r="A405" s="416"/>
      <c r="D405" s="416"/>
      <c r="E405" s="416"/>
      <c r="F405" s="416"/>
      <c r="G405" s="416"/>
      <c r="H405" s="416"/>
      <c r="I405" s="416"/>
      <c r="J405" s="416"/>
      <c r="K405" s="416"/>
      <c r="L405" s="416"/>
      <c r="M405" s="416"/>
      <c r="N405" s="416"/>
      <c r="O405" s="416"/>
      <c r="P405" s="416"/>
      <c r="Q405" s="416"/>
      <c r="R405" s="416"/>
      <c r="S405" s="416"/>
      <c r="T405" s="416"/>
      <c r="U405" s="416"/>
      <c r="V405" s="416"/>
      <c r="W405" s="416"/>
      <c r="X405" s="416"/>
      <c r="Y405" s="416"/>
    </row>
    <row r="406" spans="1:25" s="419" customFormat="1" x14ac:dyDescent="0.2">
      <c r="A406" s="416"/>
      <c r="D406" s="416"/>
      <c r="E406" s="416"/>
      <c r="F406" s="416"/>
      <c r="G406" s="416"/>
      <c r="H406" s="416"/>
      <c r="I406" s="416"/>
      <c r="J406" s="416"/>
      <c r="K406" s="416"/>
      <c r="L406" s="416"/>
      <c r="M406" s="416"/>
      <c r="N406" s="416"/>
      <c r="O406" s="416"/>
      <c r="P406" s="416"/>
      <c r="Q406" s="416"/>
      <c r="R406" s="416"/>
      <c r="S406" s="416"/>
      <c r="T406" s="416"/>
      <c r="U406" s="416"/>
      <c r="V406" s="416"/>
      <c r="W406" s="416"/>
      <c r="X406" s="416"/>
      <c r="Y406" s="416"/>
    </row>
    <row r="407" spans="1:25" s="419" customFormat="1" x14ac:dyDescent="0.2">
      <c r="A407" s="416"/>
      <c r="D407" s="416"/>
      <c r="E407" s="416"/>
      <c r="F407" s="416"/>
      <c r="G407" s="416"/>
      <c r="H407" s="416"/>
      <c r="I407" s="416"/>
      <c r="J407" s="416"/>
      <c r="K407" s="416"/>
      <c r="L407" s="416"/>
      <c r="M407" s="416"/>
      <c r="N407" s="416"/>
      <c r="O407" s="416"/>
      <c r="P407" s="416"/>
      <c r="Q407" s="416"/>
      <c r="R407" s="416"/>
      <c r="S407" s="416"/>
      <c r="T407" s="416"/>
      <c r="U407" s="416"/>
      <c r="V407" s="416"/>
      <c r="W407" s="416"/>
      <c r="X407" s="416"/>
      <c r="Y407" s="416"/>
    </row>
    <row r="408" spans="1:25" s="419" customFormat="1" x14ac:dyDescent="0.2">
      <c r="A408" s="416"/>
      <c r="D408" s="416"/>
      <c r="E408" s="416"/>
      <c r="F408" s="416"/>
      <c r="G408" s="416"/>
      <c r="H408" s="416"/>
      <c r="I408" s="416"/>
      <c r="J408" s="416"/>
      <c r="K408" s="416"/>
      <c r="L408" s="416"/>
      <c r="M408" s="416"/>
      <c r="N408" s="416"/>
      <c r="O408" s="416"/>
      <c r="P408" s="416"/>
      <c r="Q408" s="416"/>
      <c r="R408" s="416"/>
      <c r="S408" s="416"/>
      <c r="T408" s="416"/>
      <c r="U408" s="416"/>
      <c r="V408" s="416"/>
      <c r="W408" s="416"/>
      <c r="X408" s="416"/>
      <c r="Y408" s="416"/>
    </row>
    <row r="409" spans="1:25" s="419" customFormat="1" x14ac:dyDescent="0.2">
      <c r="A409" s="416"/>
      <c r="D409" s="416"/>
      <c r="E409" s="416"/>
      <c r="F409" s="416"/>
      <c r="G409" s="416"/>
      <c r="H409" s="416"/>
      <c r="I409" s="416"/>
      <c r="J409" s="416"/>
      <c r="K409" s="416"/>
      <c r="L409" s="416"/>
      <c r="M409" s="416"/>
      <c r="N409" s="416"/>
      <c r="O409" s="416"/>
      <c r="P409" s="416"/>
      <c r="Q409" s="416"/>
      <c r="R409" s="416"/>
      <c r="S409" s="416"/>
      <c r="T409" s="416"/>
      <c r="U409" s="416"/>
      <c r="V409" s="416"/>
      <c r="W409" s="416"/>
      <c r="X409" s="416"/>
      <c r="Y409" s="416"/>
    </row>
    <row r="410" spans="1:25" s="419" customFormat="1" x14ac:dyDescent="0.2">
      <c r="A410" s="416"/>
      <c r="D410" s="416"/>
      <c r="E410" s="416"/>
      <c r="F410" s="416"/>
      <c r="G410" s="416"/>
      <c r="H410" s="416"/>
      <c r="I410" s="416"/>
      <c r="J410" s="416"/>
      <c r="K410" s="416"/>
      <c r="L410" s="416"/>
      <c r="M410" s="416"/>
      <c r="N410" s="416"/>
      <c r="O410" s="416"/>
      <c r="P410" s="416"/>
      <c r="Q410" s="416"/>
      <c r="R410" s="416"/>
      <c r="S410" s="416"/>
      <c r="T410" s="416"/>
      <c r="U410" s="416"/>
      <c r="V410" s="416"/>
      <c r="W410" s="416"/>
      <c r="X410" s="416"/>
      <c r="Y410" s="416"/>
    </row>
    <row r="411" spans="1:25" s="419" customFormat="1" x14ac:dyDescent="0.2">
      <c r="A411" s="416"/>
      <c r="D411" s="416"/>
      <c r="E411" s="416"/>
      <c r="F411" s="416"/>
      <c r="G411" s="416"/>
      <c r="H411" s="416"/>
      <c r="I411" s="416"/>
      <c r="J411" s="416"/>
      <c r="K411" s="416"/>
      <c r="L411" s="416"/>
      <c r="M411" s="416"/>
      <c r="N411" s="416"/>
      <c r="O411" s="416"/>
      <c r="P411" s="416"/>
      <c r="Q411" s="416"/>
      <c r="R411" s="416"/>
      <c r="S411" s="416"/>
      <c r="T411" s="416"/>
      <c r="U411" s="416"/>
      <c r="V411" s="416"/>
      <c r="W411" s="416"/>
      <c r="X411" s="416"/>
      <c r="Y411" s="416"/>
    </row>
    <row r="412" spans="1:25" s="419" customFormat="1" x14ac:dyDescent="0.2">
      <c r="A412" s="416"/>
      <c r="D412" s="416"/>
      <c r="E412" s="416"/>
      <c r="F412" s="416"/>
      <c r="G412" s="416"/>
      <c r="H412" s="416"/>
      <c r="I412" s="416"/>
      <c r="J412" s="416"/>
      <c r="K412" s="416"/>
      <c r="L412" s="416"/>
      <c r="M412" s="416"/>
      <c r="N412" s="416"/>
      <c r="O412" s="416"/>
      <c r="P412" s="416"/>
      <c r="Q412" s="416"/>
      <c r="R412" s="416"/>
      <c r="S412" s="416"/>
      <c r="T412" s="416"/>
      <c r="U412" s="416"/>
      <c r="V412" s="416"/>
      <c r="W412" s="416"/>
      <c r="X412" s="416"/>
      <c r="Y412" s="416"/>
    </row>
    <row r="413" spans="1:25" s="419" customFormat="1" x14ac:dyDescent="0.2">
      <c r="A413" s="416"/>
      <c r="D413" s="416"/>
      <c r="E413" s="416"/>
      <c r="F413" s="416"/>
      <c r="G413" s="416"/>
      <c r="H413" s="416"/>
      <c r="I413" s="416"/>
      <c r="J413" s="416"/>
      <c r="K413" s="416"/>
      <c r="L413" s="416"/>
      <c r="M413" s="416"/>
      <c r="N413" s="416"/>
      <c r="O413" s="416"/>
      <c r="P413" s="416"/>
      <c r="Q413" s="416"/>
      <c r="R413" s="416"/>
      <c r="S413" s="416"/>
      <c r="T413" s="416"/>
      <c r="U413" s="416"/>
      <c r="V413" s="416"/>
      <c r="W413" s="416"/>
      <c r="X413" s="416"/>
      <c r="Y413" s="416"/>
    </row>
    <row r="414" spans="1:25" s="419" customFormat="1" x14ac:dyDescent="0.2">
      <c r="A414" s="416"/>
      <c r="D414" s="416"/>
      <c r="E414" s="416"/>
      <c r="F414" s="416"/>
      <c r="G414" s="416"/>
      <c r="H414" s="416"/>
      <c r="I414" s="416"/>
      <c r="J414" s="416"/>
      <c r="K414" s="416"/>
      <c r="L414" s="416"/>
      <c r="M414" s="416"/>
      <c r="N414" s="416"/>
      <c r="O414" s="416"/>
      <c r="P414" s="416"/>
      <c r="Q414" s="416"/>
      <c r="R414" s="416"/>
      <c r="S414" s="416"/>
      <c r="T414" s="416"/>
      <c r="U414" s="416"/>
      <c r="V414" s="416"/>
      <c r="W414" s="416"/>
      <c r="X414" s="416"/>
      <c r="Y414" s="416"/>
    </row>
    <row r="415" spans="1:25" s="419" customFormat="1" x14ac:dyDescent="0.2">
      <c r="A415" s="416"/>
      <c r="D415" s="416"/>
      <c r="E415" s="416"/>
      <c r="F415" s="416"/>
      <c r="G415" s="416"/>
      <c r="H415" s="416"/>
      <c r="I415" s="416"/>
      <c r="J415" s="416"/>
      <c r="K415" s="416"/>
      <c r="L415" s="416"/>
      <c r="M415" s="416"/>
      <c r="N415" s="416"/>
      <c r="O415" s="416"/>
      <c r="P415" s="416"/>
      <c r="Q415" s="416"/>
      <c r="R415" s="416"/>
      <c r="S415" s="416"/>
      <c r="T415" s="416"/>
      <c r="U415" s="416"/>
      <c r="V415" s="416"/>
      <c r="W415" s="416"/>
      <c r="X415" s="416"/>
      <c r="Y415" s="416"/>
    </row>
    <row r="416" spans="1:25" s="419" customFormat="1" x14ac:dyDescent="0.2">
      <c r="A416" s="416"/>
      <c r="D416" s="416"/>
      <c r="E416" s="416"/>
      <c r="F416" s="416"/>
      <c r="G416" s="416"/>
      <c r="H416" s="416"/>
      <c r="I416" s="416"/>
      <c r="J416" s="416"/>
      <c r="K416" s="416"/>
      <c r="L416" s="416"/>
      <c r="M416" s="416"/>
      <c r="N416" s="416"/>
      <c r="O416" s="416"/>
      <c r="P416" s="416"/>
      <c r="Q416" s="416"/>
      <c r="R416" s="416"/>
      <c r="S416" s="416"/>
      <c r="T416" s="416"/>
      <c r="U416" s="416"/>
      <c r="V416" s="416"/>
      <c r="W416" s="416"/>
      <c r="X416" s="416"/>
      <c r="Y416" s="416"/>
    </row>
    <row r="417" spans="1:25" s="419" customFormat="1" x14ac:dyDescent="0.2">
      <c r="A417" s="416"/>
      <c r="D417" s="416"/>
      <c r="E417" s="416"/>
      <c r="F417" s="416"/>
      <c r="G417" s="416"/>
      <c r="H417" s="416"/>
      <c r="I417" s="416"/>
      <c r="J417" s="416"/>
      <c r="K417" s="416"/>
      <c r="L417" s="416"/>
      <c r="M417" s="416"/>
      <c r="N417" s="416"/>
      <c r="O417" s="416"/>
      <c r="P417" s="416"/>
      <c r="Q417" s="416"/>
      <c r="R417" s="416"/>
      <c r="S417" s="416"/>
      <c r="T417" s="416"/>
      <c r="U417" s="416"/>
      <c r="V417" s="416"/>
      <c r="W417" s="416"/>
      <c r="X417" s="416"/>
      <c r="Y417" s="416"/>
    </row>
    <row r="418" spans="1:25" s="419" customFormat="1" x14ac:dyDescent="0.2">
      <c r="A418" s="416"/>
      <c r="D418" s="416"/>
      <c r="E418" s="416"/>
      <c r="F418" s="416"/>
      <c r="G418" s="416"/>
      <c r="H418" s="416"/>
      <c r="I418" s="416"/>
      <c r="J418" s="416"/>
      <c r="K418" s="416"/>
      <c r="L418" s="416"/>
      <c r="M418" s="416"/>
      <c r="N418" s="416"/>
      <c r="O418" s="416"/>
      <c r="P418" s="416"/>
      <c r="Q418" s="416"/>
      <c r="R418" s="416"/>
      <c r="S418" s="416"/>
      <c r="T418" s="416"/>
      <c r="U418" s="416"/>
      <c r="V418" s="416"/>
      <c r="W418" s="416"/>
      <c r="X418" s="416"/>
      <c r="Y418" s="416"/>
    </row>
    <row r="419" spans="1:25" s="419" customFormat="1" x14ac:dyDescent="0.2">
      <c r="A419" s="416"/>
      <c r="D419" s="416"/>
      <c r="E419" s="416"/>
      <c r="F419" s="416"/>
      <c r="G419" s="416"/>
      <c r="H419" s="416"/>
      <c r="I419" s="416"/>
      <c r="J419" s="416"/>
      <c r="K419" s="416"/>
      <c r="L419" s="416"/>
      <c r="M419" s="416"/>
      <c r="N419" s="416"/>
      <c r="O419" s="416"/>
      <c r="P419" s="416"/>
      <c r="Q419" s="416"/>
      <c r="R419" s="416"/>
      <c r="S419" s="416"/>
      <c r="T419" s="416"/>
      <c r="U419" s="416"/>
      <c r="V419" s="416"/>
      <c r="W419" s="416"/>
      <c r="X419" s="416"/>
      <c r="Y419" s="416"/>
    </row>
    <row r="420" spans="1:25" s="419" customFormat="1" x14ac:dyDescent="0.2">
      <c r="A420" s="416"/>
      <c r="D420" s="416"/>
      <c r="E420" s="416"/>
      <c r="F420" s="416"/>
      <c r="G420" s="416"/>
      <c r="H420" s="416"/>
      <c r="I420" s="416"/>
      <c r="J420" s="416"/>
      <c r="K420" s="416"/>
      <c r="L420" s="416"/>
      <c r="M420" s="416"/>
      <c r="N420" s="416"/>
      <c r="O420" s="416"/>
      <c r="P420" s="416"/>
      <c r="Q420" s="416"/>
      <c r="R420" s="416"/>
      <c r="S420" s="416"/>
      <c r="T420" s="416"/>
      <c r="U420" s="416"/>
      <c r="V420" s="416"/>
      <c r="W420" s="416"/>
      <c r="X420" s="416"/>
      <c r="Y420" s="416"/>
    </row>
    <row r="421" spans="1:25" s="419" customFormat="1" x14ac:dyDescent="0.2">
      <c r="A421" s="416"/>
      <c r="D421" s="416"/>
      <c r="E421" s="416"/>
      <c r="F421" s="416"/>
      <c r="G421" s="416"/>
      <c r="H421" s="416"/>
      <c r="I421" s="416"/>
      <c r="J421" s="416"/>
      <c r="K421" s="416"/>
      <c r="L421" s="416"/>
      <c r="M421" s="416"/>
      <c r="N421" s="416"/>
      <c r="O421" s="416"/>
      <c r="P421" s="416"/>
      <c r="Q421" s="416"/>
      <c r="R421" s="416"/>
      <c r="S421" s="416"/>
      <c r="T421" s="416"/>
      <c r="U421" s="416"/>
      <c r="V421" s="416"/>
      <c r="W421" s="416"/>
      <c r="X421" s="416"/>
      <c r="Y421" s="416"/>
    </row>
    <row r="422" spans="1:25" s="419" customFormat="1" x14ac:dyDescent="0.2">
      <c r="A422" s="416"/>
      <c r="D422" s="416"/>
      <c r="E422" s="416"/>
      <c r="F422" s="416"/>
      <c r="G422" s="416"/>
      <c r="H422" s="416"/>
      <c r="I422" s="416"/>
      <c r="J422" s="416"/>
      <c r="K422" s="416"/>
      <c r="L422" s="416"/>
      <c r="M422" s="416"/>
      <c r="N422" s="416"/>
      <c r="O422" s="416"/>
      <c r="P422" s="416"/>
      <c r="Q422" s="416"/>
      <c r="R422" s="416"/>
      <c r="S422" s="416"/>
      <c r="T422" s="416"/>
      <c r="U422" s="416"/>
      <c r="V422" s="416"/>
      <c r="W422" s="416"/>
      <c r="X422" s="416"/>
      <c r="Y422" s="416"/>
    </row>
    <row r="423" spans="1:25" s="419" customFormat="1" x14ac:dyDescent="0.2">
      <c r="A423" s="416"/>
      <c r="D423" s="416"/>
      <c r="E423" s="416"/>
      <c r="F423" s="416"/>
      <c r="G423" s="416"/>
      <c r="H423" s="416"/>
      <c r="I423" s="416"/>
      <c r="J423" s="416"/>
      <c r="K423" s="416"/>
      <c r="L423" s="416"/>
      <c r="M423" s="416"/>
      <c r="N423" s="416"/>
      <c r="O423" s="416"/>
      <c r="P423" s="416"/>
      <c r="Q423" s="416"/>
      <c r="R423" s="416"/>
      <c r="S423" s="416"/>
      <c r="T423" s="416"/>
      <c r="U423" s="416"/>
      <c r="V423" s="416"/>
      <c r="W423" s="416"/>
      <c r="X423" s="416"/>
      <c r="Y423" s="416"/>
    </row>
    <row r="424" spans="1:25" s="419" customFormat="1" x14ac:dyDescent="0.2">
      <c r="A424" s="416"/>
      <c r="D424" s="416"/>
      <c r="E424" s="416"/>
      <c r="F424" s="416"/>
      <c r="G424" s="416"/>
      <c r="H424" s="416"/>
      <c r="I424" s="416"/>
      <c r="J424" s="416"/>
      <c r="K424" s="416"/>
      <c r="L424" s="416"/>
      <c r="M424" s="416"/>
      <c r="N424" s="416"/>
      <c r="O424" s="416"/>
      <c r="P424" s="416"/>
      <c r="Q424" s="416"/>
      <c r="R424" s="416"/>
      <c r="S424" s="416"/>
      <c r="T424" s="416"/>
      <c r="U424" s="416"/>
      <c r="V424" s="416"/>
      <c r="W424" s="416"/>
      <c r="X424" s="416"/>
      <c r="Y424" s="416"/>
    </row>
    <row r="425" spans="1:25" s="419" customFormat="1" x14ac:dyDescent="0.2">
      <c r="A425" s="416"/>
      <c r="D425" s="416"/>
      <c r="E425" s="416"/>
      <c r="F425" s="416"/>
      <c r="G425" s="416"/>
      <c r="H425" s="416"/>
      <c r="I425" s="416"/>
      <c r="J425" s="416"/>
      <c r="K425" s="416"/>
      <c r="L425" s="416"/>
      <c r="M425" s="416"/>
      <c r="N425" s="416"/>
      <c r="O425" s="416"/>
      <c r="P425" s="416"/>
      <c r="Q425" s="416"/>
      <c r="R425" s="416"/>
      <c r="S425" s="416"/>
      <c r="T425" s="416"/>
      <c r="U425" s="416"/>
      <c r="V425" s="416"/>
      <c r="W425" s="416"/>
      <c r="X425" s="416"/>
      <c r="Y425" s="416"/>
    </row>
    <row r="426" spans="1:25" s="419" customFormat="1" x14ac:dyDescent="0.2">
      <c r="A426" s="416"/>
      <c r="D426" s="416"/>
      <c r="E426" s="416"/>
      <c r="F426" s="416"/>
      <c r="G426" s="416"/>
      <c r="H426" s="416"/>
      <c r="I426" s="416"/>
      <c r="J426" s="416"/>
      <c r="K426" s="416"/>
      <c r="L426" s="416"/>
      <c r="M426" s="416"/>
      <c r="N426" s="416"/>
      <c r="O426" s="416"/>
      <c r="P426" s="416"/>
      <c r="Q426" s="416"/>
      <c r="R426" s="416"/>
      <c r="S426" s="416"/>
      <c r="T426" s="416"/>
      <c r="U426" s="416"/>
      <c r="V426" s="416"/>
      <c r="W426" s="416"/>
      <c r="X426" s="416"/>
      <c r="Y426" s="416"/>
    </row>
    <row r="427" spans="1:25" s="419" customFormat="1" x14ac:dyDescent="0.2">
      <c r="A427" s="416"/>
      <c r="D427" s="416"/>
      <c r="E427" s="416"/>
      <c r="F427" s="416"/>
      <c r="G427" s="416"/>
      <c r="H427" s="416"/>
      <c r="I427" s="416"/>
      <c r="J427" s="416"/>
      <c r="K427" s="416"/>
      <c r="L427" s="416"/>
      <c r="M427" s="416"/>
      <c r="N427" s="416"/>
      <c r="O427" s="416"/>
      <c r="P427" s="416"/>
      <c r="Q427" s="416"/>
      <c r="R427" s="416"/>
      <c r="S427" s="416"/>
      <c r="T427" s="416"/>
      <c r="U427" s="416"/>
      <c r="V427" s="416"/>
      <c r="W427" s="416"/>
      <c r="X427" s="416"/>
      <c r="Y427" s="416"/>
    </row>
    <row r="428" spans="1:25" s="419" customFormat="1" x14ac:dyDescent="0.2">
      <c r="A428" s="416"/>
      <c r="D428" s="416"/>
      <c r="E428" s="416"/>
      <c r="F428" s="416"/>
      <c r="G428" s="416"/>
      <c r="H428" s="416"/>
      <c r="I428" s="416"/>
      <c r="J428" s="416"/>
      <c r="K428" s="416"/>
      <c r="L428" s="416"/>
      <c r="M428" s="416"/>
      <c r="N428" s="416"/>
      <c r="O428" s="416"/>
      <c r="P428" s="416"/>
      <c r="Q428" s="416"/>
      <c r="R428" s="416"/>
      <c r="S428" s="416"/>
      <c r="T428" s="416"/>
      <c r="U428" s="416"/>
      <c r="V428" s="416"/>
      <c r="W428" s="416"/>
      <c r="X428" s="416"/>
      <c r="Y428" s="416"/>
    </row>
    <row r="429" spans="1:25" s="419" customFormat="1" x14ac:dyDescent="0.2">
      <c r="A429" s="416"/>
      <c r="D429" s="416"/>
      <c r="E429" s="416"/>
      <c r="F429" s="416"/>
      <c r="G429" s="416"/>
      <c r="H429" s="416"/>
      <c r="I429" s="416"/>
      <c r="J429" s="416"/>
      <c r="K429" s="416"/>
      <c r="L429" s="416"/>
      <c r="M429" s="416"/>
      <c r="N429" s="416"/>
      <c r="O429" s="416"/>
      <c r="P429" s="416"/>
      <c r="Q429" s="416"/>
      <c r="R429" s="416"/>
      <c r="S429" s="416"/>
      <c r="T429" s="416"/>
      <c r="U429" s="416"/>
      <c r="V429" s="416"/>
      <c r="W429" s="416"/>
      <c r="X429" s="416"/>
      <c r="Y429" s="416"/>
    </row>
    <row r="430" spans="1:25" s="419" customFormat="1" x14ac:dyDescent="0.2">
      <c r="A430" s="416"/>
      <c r="D430" s="416"/>
      <c r="E430" s="416"/>
      <c r="F430" s="416"/>
      <c r="G430" s="416"/>
      <c r="H430" s="416"/>
      <c r="I430" s="416"/>
      <c r="J430" s="416"/>
      <c r="K430" s="416"/>
      <c r="L430" s="416"/>
      <c r="M430" s="416"/>
      <c r="N430" s="416"/>
      <c r="O430" s="416"/>
      <c r="P430" s="416"/>
      <c r="Q430" s="416"/>
      <c r="R430" s="416"/>
      <c r="S430" s="416"/>
      <c r="T430" s="416"/>
      <c r="U430" s="416"/>
      <c r="V430" s="416"/>
      <c r="W430" s="416"/>
      <c r="X430" s="416"/>
      <c r="Y430" s="416"/>
    </row>
    <row r="431" spans="1:25" s="419" customFormat="1" x14ac:dyDescent="0.2">
      <c r="A431" s="416"/>
      <c r="D431" s="416"/>
      <c r="E431" s="416"/>
      <c r="F431" s="416"/>
      <c r="G431" s="416"/>
      <c r="H431" s="416"/>
      <c r="I431" s="416"/>
      <c r="J431" s="416"/>
      <c r="K431" s="416"/>
      <c r="L431" s="416"/>
      <c r="M431" s="416"/>
      <c r="N431" s="416"/>
      <c r="O431" s="416"/>
      <c r="P431" s="416"/>
      <c r="Q431" s="416"/>
      <c r="R431" s="416"/>
      <c r="S431" s="416"/>
      <c r="T431" s="416"/>
      <c r="U431" s="416"/>
      <c r="V431" s="416"/>
      <c r="W431" s="416"/>
      <c r="X431" s="416"/>
      <c r="Y431" s="416"/>
    </row>
    <row r="432" spans="1:25" s="419" customFormat="1" x14ac:dyDescent="0.2">
      <c r="A432" s="416"/>
      <c r="D432" s="416"/>
      <c r="E432" s="416"/>
      <c r="F432" s="416"/>
      <c r="G432" s="416"/>
      <c r="H432" s="416"/>
      <c r="I432" s="416"/>
      <c r="J432" s="416"/>
      <c r="K432" s="416"/>
      <c r="L432" s="416"/>
      <c r="M432" s="416"/>
      <c r="N432" s="416"/>
      <c r="O432" s="416"/>
      <c r="P432" s="416"/>
      <c r="Q432" s="416"/>
      <c r="R432" s="416"/>
      <c r="S432" s="416"/>
      <c r="T432" s="416"/>
      <c r="U432" s="416"/>
      <c r="V432" s="416"/>
      <c r="W432" s="416"/>
      <c r="X432" s="416"/>
      <c r="Y432" s="416"/>
    </row>
    <row r="433" spans="1:25" s="419" customFormat="1" x14ac:dyDescent="0.2">
      <c r="A433" s="416"/>
      <c r="D433" s="416"/>
      <c r="E433" s="416"/>
      <c r="F433" s="416"/>
      <c r="G433" s="416"/>
      <c r="H433" s="416"/>
      <c r="I433" s="416"/>
      <c r="J433" s="416"/>
      <c r="K433" s="416"/>
      <c r="L433" s="416"/>
      <c r="M433" s="416"/>
      <c r="N433" s="416"/>
      <c r="O433" s="416"/>
      <c r="P433" s="416"/>
      <c r="Q433" s="416"/>
      <c r="R433" s="416"/>
      <c r="S433" s="416"/>
      <c r="T433" s="416"/>
      <c r="U433" s="416"/>
      <c r="V433" s="416"/>
      <c r="W433" s="416"/>
      <c r="X433" s="416"/>
      <c r="Y433" s="416"/>
    </row>
    <row r="434" spans="1:25" s="419" customFormat="1" x14ac:dyDescent="0.2">
      <c r="A434" s="416"/>
      <c r="D434" s="416"/>
      <c r="E434" s="416"/>
      <c r="F434" s="416"/>
      <c r="G434" s="416"/>
      <c r="H434" s="416"/>
      <c r="I434" s="416"/>
      <c r="J434" s="416"/>
      <c r="K434" s="416"/>
      <c r="L434" s="416"/>
      <c r="M434" s="416"/>
      <c r="N434" s="416"/>
      <c r="O434" s="416"/>
      <c r="P434" s="416"/>
      <c r="Q434" s="416"/>
      <c r="R434" s="416"/>
      <c r="S434" s="416"/>
      <c r="T434" s="416"/>
      <c r="U434" s="416"/>
      <c r="V434" s="416"/>
      <c r="W434" s="416"/>
      <c r="X434" s="416"/>
      <c r="Y434" s="416"/>
    </row>
    <row r="435" spans="1:25" s="419" customFormat="1" x14ac:dyDescent="0.2">
      <c r="A435" s="416"/>
      <c r="D435" s="416"/>
      <c r="E435" s="416"/>
      <c r="F435" s="416"/>
      <c r="G435" s="416"/>
      <c r="H435" s="416"/>
      <c r="I435" s="416"/>
      <c r="J435" s="416"/>
      <c r="K435" s="416"/>
      <c r="L435" s="416"/>
      <c r="M435" s="416"/>
      <c r="N435" s="416"/>
      <c r="O435" s="416"/>
      <c r="P435" s="416"/>
      <c r="Q435" s="416"/>
      <c r="R435" s="416"/>
      <c r="S435" s="416"/>
      <c r="T435" s="416"/>
      <c r="U435" s="416"/>
      <c r="V435" s="416"/>
      <c r="W435" s="416"/>
      <c r="X435" s="416"/>
      <c r="Y435" s="416"/>
    </row>
    <row r="436" spans="1:25" s="419" customFormat="1" x14ac:dyDescent="0.2">
      <c r="A436" s="416"/>
      <c r="D436" s="416"/>
      <c r="E436" s="416"/>
      <c r="F436" s="416"/>
      <c r="G436" s="416"/>
      <c r="H436" s="416"/>
      <c r="I436" s="416"/>
      <c r="J436" s="416"/>
      <c r="K436" s="416"/>
      <c r="L436" s="416"/>
      <c r="M436" s="416"/>
      <c r="N436" s="416"/>
      <c r="O436" s="416"/>
      <c r="P436" s="416"/>
      <c r="Q436" s="416"/>
      <c r="R436" s="416"/>
      <c r="S436" s="416"/>
      <c r="T436" s="416"/>
      <c r="U436" s="416"/>
      <c r="V436" s="416"/>
      <c r="W436" s="416"/>
      <c r="X436" s="416"/>
      <c r="Y436" s="416"/>
    </row>
    <row r="437" spans="1:25" s="419" customFormat="1" x14ac:dyDescent="0.2">
      <c r="A437" s="416"/>
      <c r="D437" s="416"/>
      <c r="E437" s="416"/>
      <c r="F437" s="416"/>
      <c r="G437" s="416"/>
      <c r="H437" s="416"/>
      <c r="I437" s="416"/>
      <c r="J437" s="416"/>
      <c r="K437" s="416"/>
      <c r="L437" s="416"/>
      <c r="M437" s="416"/>
      <c r="N437" s="416"/>
      <c r="O437" s="416"/>
      <c r="P437" s="416"/>
      <c r="Q437" s="416"/>
      <c r="R437" s="416"/>
      <c r="S437" s="416"/>
      <c r="T437" s="416"/>
      <c r="U437" s="416"/>
      <c r="V437" s="416"/>
      <c r="W437" s="416"/>
      <c r="X437" s="416"/>
      <c r="Y437" s="416"/>
    </row>
    <row r="438" spans="1:25" s="419" customFormat="1" x14ac:dyDescent="0.2">
      <c r="A438" s="416"/>
      <c r="D438" s="416"/>
      <c r="E438" s="416"/>
      <c r="F438" s="416"/>
      <c r="G438" s="416"/>
      <c r="H438" s="416"/>
      <c r="I438" s="416"/>
      <c r="J438" s="416"/>
      <c r="K438" s="416"/>
      <c r="L438" s="416"/>
      <c r="M438" s="416"/>
      <c r="N438" s="416"/>
      <c r="O438" s="416"/>
      <c r="P438" s="416"/>
      <c r="Q438" s="416"/>
      <c r="R438" s="416"/>
      <c r="S438" s="416"/>
      <c r="T438" s="416"/>
      <c r="U438" s="416"/>
      <c r="V438" s="416"/>
      <c r="W438" s="416"/>
      <c r="X438" s="416"/>
      <c r="Y438" s="416"/>
    </row>
    <row r="439" spans="1:25" s="419" customFormat="1" x14ac:dyDescent="0.2">
      <c r="A439" s="416"/>
      <c r="D439" s="416"/>
      <c r="E439" s="416"/>
      <c r="F439" s="416"/>
      <c r="G439" s="416"/>
      <c r="H439" s="416"/>
      <c r="I439" s="416"/>
      <c r="J439" s="416"/>
      <c r="K439" s="416"/>
      <c r="L439" s="416"/>
      <c r="M439" s="416"/>
      <c r="N439" s="416"/>
      <c r="O439" s="416"/>
      <c r="P439" s="416"/>
      <c r="Q439" s="416"/>
      <c r="R439" s="416"/>
      <c r="S439" s="416"/>
      <c r="T439" s="416"/>
      <c r="U439" s="416"/>
      <c r="V439" s="416"/>
      <c r="W439" s="416"/>
      <c r="X439" s="416"/>
      <c r="Y439" s="416"/>
    </row>
    <row r="440" spans="1:25" s="419" customFormat="1" x14ac:dyDescent="0.2">
      <c r="A440" s="416"/>
      <c r="D440" s="416"/>
      <c r="E440" s="416"/>
      <c r="F440" s="416"/>
      <c r="G440" s="416"/>
      <c r="H440" s="416"/>
      <c r="I440" s="416"/>
      <c r="J440" s="416"/>
      <c r="K440" s="416"/>
      <c r="L440" s="416"/>
      <c r="M440" s="416"/>
      <c r="N440" s="416"/>
      <c r="O440" s="416"/>
      <c r="P440" s="416"/>
      <c r="Q440" s="416"/>
      <c r="R440" s="416"/>
      <c r="S440" s="416"/>
      <c r="T440" s="416"/>
      <c r="U440" s="416"/>
      <c r="V440" s="416"/>
      <c r="W440" s="416"/>
      <c r="X440" s="416"/>
      <c r="Y440" s="416"/>
    </row>
    <row r="441" spans="1:25" s="419" customFormat="1" x14ac:dyDescent="0.2">
      <c r="A441" s="416"/>
      <c r="D441" s="416"/>
      <c r="E441" s="416"/>
      <c r="F441" s="416"/>
      <c r="G441" s="416"/>
      <c r="H441" s="416"/>
      <c r="I441" s="416"/>
      <c r="J441" s="416"/>
      <c r="K441" s="416"/>
      <c r="L441" s="416"/>
      <c r="M441" s="416"/>
      <c r="N441" s="416"/>
      <c r="O441" s="416"/>
      <c r="P441" s="416"/>
      <c r="Q441" s="416"/>
      <c r="R441" s="416"/>
      <c r="S441" s="416"/>
      <c r="T441" s="416"/>
      <c r="U441" s="416"/>
      <c r="V441" s="416"/>
      <c r="W441" s="416"/>
      <c r="X441" s="416"/>
      <c r="Y441" s="416"/>
    </row>
    <row r="442" spans="1:25" s="419" customFormat="1" x14ac:dyDescent="0.2">
      <c r="A442" s="416"/>
      <c r="D442" s="416"/>
      <c r="E442" s="416"/>
      <c r="F442" s="416"/>
      <c r="G442" s="416"/>
      <c r="H442" s="416"/>
      <c r="I442" s="416"/>
      <c r="J442" s="416"/>
      <c r="K442" s="416"/>
      <c r="L442" s="416"/>
      <c r="M442" s="416"/>
      <c r="N442" s="416"/>
      <c r="O442" s="416"/>
      <c r="P442" s="416"/>
      <c r="Q442" s="416"/>
      <c r="R442" s="416"/>
      <c r="S442" s="416"/>
      <c r="T442" s="416"/>
      <c r="U442" s="416"/>
      <c r="V442" s="416"/>
      <c r="W442" s="416"/>
      <c r="X442" s="416"/>
      <c r="Y442" s="416"/>
    </row>
    <row r="443" spans="1:25" s="419" customFormat="1" x14ac:dyDescent="0.2">
      <c r="A443" s="416"/>
      <c r="D443" s="416"/>
      <c r="E443" s="416"/>
      <c r="F443" s="416"/>
      <c r="G443" s="416"/>
      <c r="H443" s="416"/>
      <c r="I443" s="416"/>
      <c r="J443" s="416"/>
      <c r="K443" s="416"/>
      <c r="L443" s="416"/>
      <c r="M443" s="416"/>
      <c r="N443" s="416"/>
      <c r="O443" s="416"/>
      <c r="P443" s="416"/>
      <c r="Q443" s="416"/>
      <c r="R443" s="416"/>
      <c r="S443" s="416"/>
      <c r="T443" s="416"/>
      <c r="U443" s="416"/>
      <c r="V443" s="416"/>
      <c r="W443" s="416"/>
      <c r="X443" s="416"/>
      <c r="Y443" s="416"/>
    </row>
    <row r="444" spans="1:25" s="419" customFormat="1" x14ac:dyDescent="0.2">
      <c r="A444" s="416"/>
      <c r="D444" s="416"/>
      <c r="E444" s="416"/>
      <c r="F444" s="416"/>
      <c r="G444" s="416"/>
      <c r="H444" s="416"/>
      <c r="I444" s="416"/>
      <c r="J444" s="416"/>
      <c r="K444" s="416"/>
      <c r="L444" s="416"/>
      <c r="M444" s="416"/>
      <c r="N444" s="416"/>
      <c r="O444" s="416"/>
      <c r="P444" s="416"/>
      <c r="Q444" s="416"/>
      <c r="R444" s="416"/>
      <c r="S444" s="416"/>
      <c r="T444" s="416"/>
      <c r="U444" s="416"/>
      <c r="V444" s="416"/>
      <c r="W444" s="416"/>
      <c r="X444" s="416"/>
      <c r="Y444" s="416"/>
    </row>
    <row r="445" spans="1:25" s="419" customFormat="1" x14ac:dyDescent="0.2">
      <c r="A445" s="416"/>
      <c r="D445" s="416"/>
      <c r="E445" s="416"/>
      <c r="F445" s="416"/>
      <c r="G445" s="416"/>
      <c r="H445" s="416"/>
      <c r="I445" s="416"/>
      <c r="J445" s="416"/>
      <c r="K445" s="416"/>
      <c r="L445" s="416"/>
      <c r="M445" s="416"/>
      <c r="N445" s="416"/>
      <c r="O445" s="416"/>
      <c r="P445" s="416"/>
      <c r="Q445" s="416"/>
      <c r="R445" s="416"/>
      <c r="S445" s="416"/>
      <c r="T445" s="416"/>
      <c r="U445" s="416"/>
      <c r="V445" s="416"/>
      <c r="W445" s="416"/>
      <c r="X445" s="416"/>
      <c r="Y445" s="416"/>
    </row>
    <row r="446" spans="1:25" s="419" customFormat="1" x14ac:dyDescent="0.2">
      <c r="A446" s="416"/>
      <c r="D446" s="416"/>
      <c r="E446" s="416"/>
      <c r="F446" s="416"/>
      <c r="G446" s="416"/>
      <c r="H446" s="416"/>
      <c r="I446" s="416"/>
      <c r="J446" s="416"/>
      <c r="K446" s="416"/>
      <c r="L446" s="416"/>
      <c r="M446" s="416"/>
      <c r="N446" s="416"/>
      <c r="O446" s="416"/>
      <c r="P446" s="416"/>
      <c r="Q446" s="416"/>
      <c r="R446" s="416"/>
      <c r="S446" s="416"/>
      <c r="T446" s="416"/>
      <c r="U446" s="416"/>
      <c r="V446" s="416"/>
      <c r="W446" s="416"/>
      <c r="X446" s="416"/>
      <c r="Y446" s="416"/>
    </row>
    <row r="447" spans="1:25" s="419" customFormat="1" x14ac:dyDescent="0.2">
      <c r="A447" s="416"/>
      <c r="D447" s="416"/>
      <c r="E447" s="416"/>
      <c r="F447" s="416"/>
      <c r="G447" s="416"/>
      <c r="H447" s="416"/>
      <c r="I447" s="416"/>
      <c r="J447" s="416"/>
      <c r="K447" s="416"/>
      <c r="L447" s="416"/>
      <c r="M447" s="416"/>
      <c r="N447" s="416"/>
      <c r="O447" s="416"/>
      <c r="P447" s="416"/>
      <c r="Q447" s="416"/>
      <c r="R447" s="416"/>
      <c r="S447" s="416"/>
      <c r="T447" s="416"/>
      <c r="U447" s="416"/>
      <c r="V447" s="416"/>
      <c r="W447" s="416"/>
      <c r="X447" s="416"/>
      <c r="Y447" s="416"/>
    </row>
    <row r="448" spans="1:25" s="419" customFormat="1" x14ac:dyDescent="0.2">
      <c r="A448" s="416"/>
      <c r="D448" s="416"/>
      <c r="E448" s="416"/>
      <c r="F448" s="416"/>
      <c r="G448" s="416"/>
      <c r="H448" s="416"/>
      <c r="I448" s="416"/>
      <c r="J448" s="416"/>
      <c r="K448" s="416"/>
      <c r="L448" s="416"/>
      <c r="M448" s="416"/>
      <c r="N448" s="416"/>
      <c r="O448" s="416"/>
      <c r="P448" s="416"/>
      <c r="Q448" s="416"/>
      <c r="R448" s="416"/>
      <c r="S448" s="416"/>
      <c r="T448" s="416"/>
      <c r="U448" s="416"/>
      <c r="V448" s="416"/>
      <c r="W448" s="416"/>
      <c r="X448" s="416"/>
      <c r="Y448" s="416"/>
    </row>
    <row r="449" spans="1:25" s="419" customFormat="1" x14ac:dyDescent="0.2">
      <c r="A449" s="416"/>
      <c r="D449" s="416"/>
      <c r="E449" s="416"/>
      <c r="F449" s="416"/>
      <c r="G449" s="416"/>
      <c r="H449" s="416"/>
      <c r="I449" s="416"/>
      <c r="J449" s="416"/>
      <c r="K449" s="416"/>
      <c r="L449" s="416"/>
      <c r="M449" s="416"/>
      <c r="N449" s="416"/>
      <c r="O449" s="416"/>
      <c r="P449" s="416"/>
      <c r="Q449" s="416"/>
      <c r="R449" s="416"/>
      <c r="S449" s="416"/>
      <c r="T449" s="416"/>
      <c r="U449" s="416"/>
      <c r="V449" s="416"/>
      <c r="W449" s="416"/>
      <c r="X449" s="416"/>
      <c r="Y449" s="416"/>
    </row>
    <row r="450" spans="1:25" s="419" customFormat="1" x14ac:dyDescent="0.2">
      <c r="A450" s="416"/>
      <c r="D450" s="416"/>
      <c r="E450" s="416"/>
      <c r="F450" s="416"/>
      <c r="G450" s="416"/>
      <c r="H450" s="416"/>
      <c r="I450" s="416"/>
      <c r="J450" s="416"/>
      <c r="K450" s="416"/>
      <c r="L450" s="416"/>
      <c r="M450" s="416"/>
      <c r="N450" s="416"/>
      <c r="O450" s="416"/>
      <c r="P450" s="416"/>
      <c r="Q450" s="416"/>
      <c r="R450" s="416"/>
      <c r="S450" s="416"/>
      <c r="T450" s="416"/>
      <c r="U450" s="416"/>
      <c r="V450" s="416"/>
      <c r="W450" s="416"/>
      <c r="X450" s="416"/>
      <c r="Y450" s="416"/>
    </row>
    <row r="451" spans="1:25" s="419" customFormat="1" x14ac:dyDescent="0.2">
      <c r="A451" s="416"/>
      <c r="D451" s="416"/>
      <c r="E451" s="416"/>
      <c r="F451" s="416"/>
      <c r="G451" s="416"/>
      <c r="H451" s="416"/>
      <c r="I451" s="416"/>
      <c r="J451" s="416"/>
      <c r="K451" s="416"/>
      <c r="L451" s="416"/>
      <c r="M451" s="416"/>
      <c r="N451" s="416"/>
      <c r="O451" s="416"/>
      <c r="P451" s="416"/>
      <c r="Q451" s="416"/>
      <c r="R451" s="416"/>
      <c r="S451" s="416"/>
      <c r="T451" s="416"/>
      <c r="U451" s="416"/>
      <c r="V451" s="416"/>
      <c r="W451" s="416"/>
      <c r="X451" s="416"/>
      <c r="Y451" s="416"/>
    </row>
    <row r="452" spans="1:25" s="419" customFormat="1" x14ac:dyDescent="0.2">
      <c r="A452" s="416"/>
      <c r="D452" s="416"/>
      <c r="E452" s="416"/>
      <c r="F452" s="416"/>
      <c r="G452" s="416"/>
      <c r="H452" s="416"/>
      <c r="I452" s="416"/>
      <c r="J452" s="416"/>
      <c r="K452" s="416"/>
      <c r="L452" s="416"/>
      <c r="M452" s="416"/>
      <c r="N452" s="416"/>
      <c r="O452" s="416"/>
      <c r="P452" s="416"/>
      <c r="Q452" s="416"/>
      <c r="R452" s="416"/>
      <c r="S452" s="416"/>
      <c r="T452" s="416"/>
      <c r="U452" s="416"/>
      <c r="V452" s="416"/>
      <c r="W452" s="416"/>
      <c r="X452" s="416"/>
      <c r="Y452" s="416"/>
    </row>
    <row r="453" spans="1:25" s="419" customFormat="1" x14ac:dyDescent="0.2">
      <c r="A453" s="416"/>
      <c r="D453" s="416"/>
      <c r="E453" s="416"/>
      <c r="F453" s="416"/>
      <c r="G453" s="416"/>
      <c r="H453" s="416"/>
      <c r="I453" s="416"/>
      <c r="J453" s="416"/>
      <c r="K453" s="416"/>
      <c r="L453" s="416"/>
      <c r="M453" s="416"/>
      <c r="N453" s="416"/>
      <c r="O453" s="416"/>
      <c r="P453" s="416"/>
      <c r="Q453" s="416"/>
      <c r="R453" s="416"/>
      <c r="S453" s="416"/>
      <c r="T453" s="416"/>
      <c r="U453" s="416"/>
      <c r="V453" s="416"/>
      <c r="W453" s="416"/>
      <c r="X453" s="416"/>
      <c r="Y453" s="416"/>
    </row>
    <row r="454" spans="1:25" s="419" customFormat="1" x14ac:dyDescent="0.2">
      <c r="A454" s="416"/>
      <c r="D454" s="416"/>
      <c r="E454" s="416"/>
      <c r="F454" s="416"/>
      <c r="G454" s="416"/>
      <c r="H454" s="416"/>
      <c r="I454" s="416"/>
      <c r="J454" s="416"/>
      <c r="K454" s="416"/>
      <c r="L454" s="416"/>
      <c r="M454" s="416"/>
      <c r="N454" s="416"/>
      <c r="O454" s="416"/>
      <c r="P454" s="416"/>
      <c r="Q454" s="416"/>
      <c r="R454" s="416"/>
      <c r="S454" s="416"/>
      <c r="T454" s="416"/>
      <c r="U454" s="416"/>
      <c r="V454" s="416"/>
      <c r="W454" s="416"/>
      <c r="X454" s="416"/>
      <c r="Y454" s="416"/>
    </row>
    <row r="455" spans="1:25" s="419" customFormat="1" x14ac:dyDescent="0.2">
      <c r="A455" s="416"/>
      <c r="D455" s="416"/>
      <c r="E455" s="416"/>
      <c r="F455" s="416"/>
      <c r="G455" s="416"/>
      <c r="H455" s="416"/>
      <c r="I455" s="416"/>
      <c r="J455" s="416"/>
      <c r="K455" s="416"/>
      <c r="L455" s="416"/>
      <c r="M455" s="416"/>
      <c r="N455" s="416"/>
      <c r="O455" s="416"/>
      <c r="P455" s="416"/>
      <c r="Q455" s="416"/>
      <c r="R455" s="416"/>
      <c r="S455" s="416"/>
      <c r="T455" s="416"/>
      <c r="U455" s="416"/>
      <c r="V455" s="416"/>
      <c r="W455" s="416"/>
      <c r="X455" s="416"/>
      <c r="Y455" s="416"/>
    </row>
    <row r="456" spans="1:25" s="419" customFormat="1" x14ac:dyDescent="0.2">
      <c r="A456" s="416"/>
      <c r="D456" s="416"/>
      <c r="E456" s="416"/>
      <c r="F456" s="416"/>
      <c r="G456" s="416"/>
      <c r="H456" s="416"/>
      <c r="I456" s="416"/>
      <c r="J456" s="416"/>
      <c r="K456" s="416"/>
      <c r="L456" s="416"/>
      <c r="M456" s="416"/>
      <c r="N456" s="416"/>
      <c r="O456" s="416"/>
      <c r="P456" s="416"/>
      <c r="Q456" s="416"/>
      <c r="R456" s="416"/>
      <c r="S456" s="416"/>
      <c r="T456" s="416"/>
      <c r="U456" s="416"/>
      <c r="V456" s="416"/>
      <c r="W456" s="416"/>
      <c r="X456" s="416"/>
      <c r="Y456" s="416"/>
    </row>
    <row r="457" spans="1:25" s="419" customFormat="1" x14ac:dyDescent="0.2">
      <c r="A457" s="416"/>
      <c r="D457" s="416"/>
      <c r="E457" s="416"/>
      <c r="F457" s="416"/>
      <c r="G457" s="416"/>
      <c r="H457" s="416"/>
      <c r="I457" s="416"/>
      <c r="J457" s="416"/>
      <c r="K457" s="416"/>
      <c r="L457" s="416"/>
      <c r="M457" s="416"/>
      <c r="N457" s="416"/>
      <c r="O457" s="416"/>
      <c r="P457" s="416"/>
      <c r="Q457" s="416"/>
      <c r="R457" s="416"/>
      <c r="S457" s="416"/>
      <c r="T457" s="416"/>
      <c r="U457" s="416"/>
      <c r="V457" s="416"/>
      <c r="W457" s="416"/>
      <c r="X457" s="416"/>
      <c r="Y457" s="416"/>
    </row>
    <row r="458" spans="1:25" s="419" customFormat="1" x14ac:dyDescent="0.2">
      <c r="A458" s="416"/>
      <c r="D458" s="416"/>
      <c r="E458" s="416"/>
      <c r="F458" s="416"/>
      <c r="G458" s="416"/>
      <c r="H458" s="416"/>
      <c r="I458" s="416"/>
      <c r="J458" s="416"/>
      <c r="K458" s="416"/>
      <c r="L458" s="416"/>
      <c r="M458" s="416"/>
      <c r="N458" s="416"/>
      <c r="O458" s="416"/>
      <c r="P458" s="416"/>
      <c r="Q458" s="416"/>
      <c r="R458" s="416"/>
      <c r="S458" s="416"/>
      <c r="T458" s="416"/>
      <c r="U458" s="416"/>
      <c r="V458" s="416"/>
      <c r="W458" s="416"/>
      <c r="X458" s="416"/>
      <c r="Y458" s="416"/>
    </row>
    <row r="459" spans="1:25" s="419" customFormat="1" x14ac:dyDescent="0.2">
      <c r="A459" s="416"/>
      <c r="D459" s="416"/>
      <c r="E459" s="416"/>
      <c r="F459" s="416"/>
      <c r="G459" s="416"/>
      <c r="H459" s="416"/>
      <c r="I459" s="416"/>
      <c r="J459" s="416"/>
      <c r="K459" s="416"/>
      <c r="L459" s="416"/>
      <c r="M459" s="416"/>
      <c r="N459" s="416"/>
      <c r="O459" s="416"/>
      <c r="P459" s="416"/>
      <c r="Q459" s="416"/>
      <c r="R459" s="416"/>
      <c r="S459" s="416"/>
      <c r="T459" s="416"/>
      <c r="U459" s="416"/>
      <c r="V459" s="416"/>
      <c r="W459" s="416"/>
      <c r="X459" s="416"/>
      <c r="Y459" s="416"/>
    </row>
    <row r="460" spans="1:25" s="419" customFormat="1" x14ac:dyDescent="0.2">
      <c r="A460" s="416"/>
      <c r="D460" s="416"/>
      <c r="E460" s="416"/>
      <c r="F460" s="416"/>
      <c r="G460" s="416"/>
      <c r="H460" s="416"/>
      <c r="I460" s="416"/>
      <c r="J460" s="416"/>
      <c r="K460" s="416"/>
      <c r="L460" s="416"/>
      <c r="M460" s="416"/>
      <c r="N460" s="416"/>
      <c r="O460" s="416"/>
      <c r="P460" s="416"/>
      <c r="Q460" s="416"/>
      <c r="R460" s="416"/>
      <c r="S460" s="416"/>
      <c r="T460" s="416"/>
      <c r="U460" s="416"/>
      <c r="V460" s="416"/>
      <c r="W460" s="416"/>
      <c r="X460" s="416"/>
      <c r="Y460" s="416"/>
    </row>
    <row r="461" spans="1:25" s="419" customFormat="1" x14ac:dyDescent="0.2">
      <c r="A461" s="416"/>
      <c r="D461" s="416"/>
      <c r="E461" s="416"/>
      <c r="F461" s="416"/>
      <c r="G461" s="416"/>
      <c r="H461" s="416"/>
      <c r="I461" s="416"/>
      <c r="J461" s="416"/>
      <c r="K461" s="416"/>
      <c r="L461" s="416"/>
      <c r="M461" s="416"/>
      <c r="N461" s="416"/>
      <c r="O461" s="416"/>
      <c r="P461" s="416"/>
      <c r="Q461" s="416"/>
      <c r="R461" s="416"/>
      <c r="S461" s="416"/>
      <c r="T461" s="416"/>
      <c r="U461" s="416"/>
      <c r="V461" s="416"/>
      <c r="W461" s="416"/>
      <c r="X461" s="416"/>
      <c r="Y461" s="416"/>
    </row>
    <row r="462" spans="1:25" s="419" customFormat="1" x14ac:dyDescent="0.2">
      <c r="A462" s="416"/>
      <c r="D462" s="416"/>
      <c r="E462" s="416"/>
      <c r="F462" s="416"/>
      <c r="G462" s="416"/>
      <c r="H462" s="416"/>
      <c r="I462" s="416"/>
      <c r="J462" s="416"/>
      <c r="K462" s="416"/>
      <c r="L462" s="416"/>
      <c r="M462" s="416"/>
      <c r="N462" s="416"/>
      <c r="O462" s="416"/>
      <c r="P462" s="416"/>
      <c r="Q462" s="416"/>
      <c r="R462" s="416"/>
      <c r="S462" s="416"/>
      <c r="T462" s="416"/>
      <c r="U462" s="416"/>
      <c r="V462" s="416"/>
      <c r="W462" s="416"/>
      <c r="X462" s="416"/>
      <c r="Y462" s="416"/>
    </row>
    <row r="463" spans="1:25" s="419" customFormat="1" x14ac:dyDescent="0.2">
      <c r="A463" s="416"/>
      <c r="D463" s="416"/>
      <c r="E463" s="416"/>
      <c r="F463" s="416"/>
      <c r="G463" s="416"/>
      <c r="H463" s="416"/>
      <c r="I463" s="416"/>
      <c r="J463" s="416"/>
      <c r="K463" s="416"/>
      <c r="L463" s="416"/>
      <c r="M463" s="416"/>
      <c r="N463" s="416"/>
      <c r="O463" s="416"/>
      <c r="P463" s="416"/>
      <c r="Q463" s="416"/>
      <c r="R463" s="416"/>
      <c r="S463" s="416"/>
      <c r="T463" s="416"/>
      <c r="U463" s="416"/>
      <c r="V463" s="416"/>
      <c r="W463" s="416"/>
      <c r="X463" s="416"/>
      <c r="Y463" s="416"/>
    </row>
    <row r="464" spans="1:25" s="419" customFormat="1" x14ac:dyDescent="0.2">
      <c r="A464" s="416"/>
      <c r="D464" s="416"/>
      <c r="E464" s="416"/>
      <c r="F464" s="416"/>
      <c r="G464" s="416"/>
      <c r="H464" s="416"/>
      <c r="I464" s="416"/>
      <c r="J464" s="416"/>
      <c r="K464" s="416"/>
      <c r="L464" s="416"/>
      <c r="M464" s="416"/>
      <c r="N464" s="416"/>
      <c r="O464" s="416"/>
      <c r="P464" s="416"/>
      <c r="Q464" s="416"/>
      <c r="R464" s="416"/>
      <c r="S464" s="416"/>
      <c r="T464" s="416"/>
      <c r="U464" s="416"/>
      <c r="V464" s="416"/>
      <c r="W464" s="416"/>
      <c r="X464" s="416"/>
      <c r="Y464" s="416"/>
    </row>
    <row r="465" spans="1:25" s="419" customFormat="1" x14ac:dyDescent="0.2">
      <c r="A465" s="416"/>
      <c r="D465" s="416"/>
      <c r="E465" s="416"/>
      <c r="F465" s="416"/>
      <c r="G465" s="416"/>
      <c r="H465" s="416"/>
      <c r="I465" s="416"/>
      <c r="J465" s="416"/>
      <c r="K465" s="416"/>
      <c r="L465" s="416"/>
      <c r="M465" s="416"/>
      <c r="N465" s="416"/>
      <c r="O465" s="416"/>
      <c r="P465" s="416"/>
      <c r="Q465" s="416"/>
      <c r="R465" s="416"/>
      <c r="S465" s="416"/>
      <c r="T465" s="416"/>
      <c r="U465" s="416"/>
      <c r="V465" s="416"/>
      <c r="W465" s="416"/>
      <c r="X465" s="416"/>
      <c r="Y465" s="416"/>
    </row>
    <row r="466" spans="1:25" s="419" customFormat="1" x14ac:dyDescent="0.2">
      <c r="A466" s="416"/>
      <c r="D466" s="416"/>
      <c r="E466" s="416"/>
      <c r="F466" s="416"/>
      <c r="G466" s="416"/>
      <c r="H466" s="416"/>
      <c r="I466" s="416"/>
      <c r="J466" s="416"/>
      <c r="K466" s="416"/>
      <c r="L466" s="416"/>
      <c r="M466" s="416"/>
      <c r="N466" s="416"/>
      <c r="O466" s="416"/>
      <c r="P466" s="416"/>
      <c r="Q466" s="416"/>
      <c r="R466" s="416"/>
      <c r="S466" s="416"/>
      <c r="T466" s="416"/>
      <c r="U466" s="416"/>
      <c r="V466" s="416"/>
      <c r="W466" s="416"/>
      <c r="X466" s="416"/>
      <c r="Y466" s="416"/>
    </row>
    <row r="467" spans="1:25" s="419" customFormat="1" x14ac:dyDescent="0.2">
      <c r="A467" s="416"/>
      <c r="D467" s="416"/>
      <c r="E467" s="416"/>
      <c r="F467" s="416"/>
      <c r="G467" s="416"/>
      <c r="H467" s="416"/>
      <c r="I467" s="416"/>
      <c r="J467" s="416"/>
      <c r="K467" s="416"/>
      <c r="L467" s="416"/>
      <c r="M467" s="416"/>
      <c r="N467" s="416"/>
      <c r="O467" s="416"/>
      <c r="P467" s="416"/>
      <c r="Q467" s="416"/>
      <c r="R467" s="416"/>
      <c r="S467" s="416"/>
      <c r="T467" s="416"/>
      <c r="U467" s="416"/>
      <c r="V467" s="416"/>
      <c r="W467" s="416"/>
      <c r="X467" s="416"/>
      <c r="Y467" s="416"/>
    </row>
    <row r="468" spans="1:25" s="419" customFormat="1" x14ac:dyDescent="0.2">
      <c r="A468" s="416"/>
      <c r="D468" s="416"/>
      <c r="E468" s="416"/>
      <c r="F468" s="416"/>
      <c r="G468" s="416"/>
      <c r="H468" s="416"/>
      <c r="I468" s="416"/>
      <c r="J468" s="416"/>
      <c r="K468" s="416"/>
      <c r="L468" s="416"/>
      <c r="M468" s="416"/>
      <c r="N468" s="416"/>
      <c r="O468" s="416"/>
      <c r="P468" s="416"/>
      <c r="Q468" s="416"/>
      <c r="R468" s="416"/>
      <c r="S468" s="416"/>
      <c r="T468" s="416"/>
      <c r="U468" s="416"/>
      <c r="V468" s="416"/>
      <c r="W468" s="416"/>
      <c r="X468" s="416"/>
      <c r="Y468" s="416"/>
    </row>
    <row r="469" spans="1:25" s="419" customFormat="1" x14ac:dyDescent="0.2">
      <c r="A469" s="416"/>
      <c r="D469" s="416"/>
      <c r="E469" s="416"/>
      <c r="F469" s="416"/>
      <c r="G469" s="416"/>
      <c r="H469" s="416"/>
      <c r="I469" s="416"/>
      <c r="J469" s="416"/>
      <c r="K469" s="416"/>
      <c r="L469" s="416"/>
      <c r="M469" s="416"/>
      <c r="N469" s="416"/>
      <c r="O469" s="416"/>
      <c r="P469" s="416"/>
      <c r="Q469" s="416"/>
      <c r="R469" s="416"/>
      <c r="S469" s="416"/>
      <c r="T469" s="416"/>
      <c r="U469" s="416"/>
      <c r="V469" s="416"/>
      <c r="W469" s="416"/>
      <c r="X469" s="416"/>
      <c r="Y469" s="416"/>
    </row>
    <row r="470" spans="1:25" s="419" customFormat="1" x14ac:dyDescent="0.2">
      <c r="A470" s="416"/>
      <c r="D470" s="416"/>
      <c r="E470" s="416"/>
      <c r="F470" s="416"/>
      <c r="G470" s="416"/>
      <c r="H470" s="416"/>
      <c r="I470" s="416"/>
      <c r="J470" s="416"/>
      <c r="K470" s="416"/>
      <c r="L470" s="416"/>
      <c r="M470" s="416"/>
      <c r="N470" s="416"/>
      <c r="O470" s="416"/>
      <c r="P470" s="416"/>
      <c r="Q470" s="416"/>
      <c r="R470" s="416"/>
      <c r="S470" s="416"/>
      <c r="T470" s="416"/>
      <c r="U470" s="416"/>
      <c r="V470" s="416"/>
      <c r="W470" s="416"/>
      <c r="X470" s="416"/>
      <c r="Y470" s="416"/>
    </row>
    <row r="471" spans="1:25" s="419" customFormat="1" x14ac:dyDescent="0.2">
      <c r="A471" s="416"/>
      <c r="D471" s="416"/>
      <c r="E471" s="416"/>
      <c r="F471" s="416"/>
      <c r="G471" s="416"/>
      <c r="H471" s="416"/>
      <c r="I471" s="416"/>
      <c r="J471" s="416"/>
      <c r="K471" s="416"/>
      <c r="L471" s="416"/>
      <c r="M471" s="416"/>
      <c r="N471" s="416"/>
      <c r="O471" s="416"/>
      <c r="P471" s="416"/>
      <c r="Q471" s="416"/>
      <c r="R471" s="416"/>
      <c r="S471" s="416"/>
      <c r="T471" s="416"/>
      <c r="U471" s="416"/>
      <c r="V471" s="416"/>
      <c r="W471" s="416"/>
      <c r="X471" s="416"/>
      <c r="Y471" s="416"/>
    </row>
    <row r="472" spans="1:25" s="419" customFormat="1" x14ac:dyDescent="0.2">
      <c r="A472" s="416"/>
      <c r="D472" s="416"/>
      <c r="E472" s="416"/>
      <c r="F472" s="416"/>
      <c r="G472" s="416"/>
      <c r="H472" s="416"/>
      <c r="I472" s="416"/>
      <c r="J472" s="416"/>
      <c r="K472" s="416"/>
      <c r="L472" s="416"/>
      <c r="M472" s="416"/>
      <c r="N472" s="416"/>
      <c r="O472" s="416"/>
      <c r="P472" s="416"/>
      <c r="Q472" s="416"/>
      <c r="R472" s="416"/>
      <c r="S472" s="416"/>
      <c r="T472" s="416"/>
      <c r="U472" s="416"/>
      <c r="V472" s="416"/>
      <c r="W472" s="416"/>
      <c r="X472" s="416"/>
      <c r="Y472" s="416"/>
    </row>
    <row r="473" spans="1:25" s="419" customFormat="1" x14ac:dyDescent="0.2">
      <c r="A473" s="416"/>
      <c r="D473" s="416"/>
      <c r="E473" s="416"/>
      <c r="F473" s="416"/>
      <c r="G473" s="416"/>
      <c r="H473" s="416"/>
      <c r="I473" s="416"/>
      <c r="J473" s="416"/>
      <c r="K473" s="416"/>
      <c r="L473" s="416"/>
      <c r="M473" s="416"/>
      <c r="N473" s="416"/>
      <c r="O473" s="416"/>
      <c r="P473" s="416"/>
      <c r="Q473" s="416"/>
      <c r="R473" s="416"/>
      <c r="S473" s="416"/>
      <c r="T473" s="416"/>
      <c r="U473" s="416"/>
      <c r="V473" s="416"/>
      <c r="W473" s="416"/>
      <c r="X473" s="416"/>
      <c r="Y473" s="416"/>
    </row>
    <row r="474" spans="1:25" s="419" customFormat="1" x14ac:dyDescent="0.2">
      <c r="A474" s="416"/>
      <c r="D474" s="416"/>
      <c r="E474" s="416"/>
      <c r="F474" s="416"/>
      <c r="G474" s="416"/>
      <c r="H474" s="416"/>
      <c r="I474" s="416"/>
      <c r="J474" s="416"/>
      <c r="K474" s="416"/>
      <c r="L474" s="416"/>
      <c r="M474" s="416"/>
      <c r="N474" s="416"/>
      <c r="O474" s="416"/>
      <c r="P474" s="416"/>
      <c r="Q474" s="416"/>
      <c r="R474" s="416"/>
      <c r="S474" s="416"/>
      <c r="T474" s="416"/>
      <c r="U474" s="416"/>
      <c r="V474" s="416"/>
      <c r="W474" s="416"/>
      <c r="X474" s="416"/>
      <c r="Y474" s="416"/>
    </row>
    <row r="475" spans="1:25" s="419" customFormat="1" x14ac:dyDescent="0.2">
      <c r="A475" s="416"/>
      <c r="D475" s="416"/>
      <c r="E475" s="416"/>
      <c r="F475" s="416"/>
      <c r="G475" s="416"/>
      <c r="H475" s="416"/>
      <c r="I475" s="416"/>
      <c r="J475" s="416"/>
      <c r="K475" s="416"/>
      <c r="L475" s="416"/>
      <c r="M475" s="416"/>
      <c r="N475" s="416"/>
      <c r="O475" s="416"/>
      <c r="P475" s="416"/>
      <c r="Q475" s="416"/>
      <c r="R475" s="416"/>
      <c r="S475" s="416"/>
      <c r="T475" s="416"/>
      <c r="U475" s="416"/>
      <c r="V475" s="416"/>
      <c r="W475" s="416"/>
      <c r="X475" s="416"/>
      <c r="Y475" s="416"/>
    </row>
    <row r="476" spans="1:25" s="419" customFormat="1" x14ac:dyDescent="0.2">
      <c r="A476" s="416"/>
      <c r="D476" s="416"/>
      <c r="E476" s="416"/>
      <c r="F476" s="416"/>
      <c r="G476" s="416"/>
      <c r="H476" s="416"/>
      <c r="I476" s="416"/>
      <c r="J476" s="416"/>
      <c r="K476" s="416"/>
      <c r="L476" s="416"/>
      <c r="M476" s="416"/>
      <c r="N476" s="416"/>
      <c r="O476" s="416"/>
      <c r="P476" s="416"/>
      <c r="Q476" s="416"/>
      <c r="R476" s="416"/>
      <c r="S476" s="416"/>
      <c r="T476" s="416"/>
      <c r="U476" s="416"/>
      <c r="V476" s="416"/>
      <c r="W476" s="416"/>
      <c r="X476" s="416"/>
      <c r="Y476" s="416"/>
    </row>
    <row r="477" spans="1:25" s="419" customFormat="1" x14ac:dyDescent="0.2">
      <c r="A477" s="416"/>
      <c r="D477" s="416"/>
      <c r="E477" s="416"/>
      <c r="F477" s="416"/>
      <c r="G477" s="416"/>
      <c r="H477" s="416"/>
      <c r="I477" s="416"/>
      <c r="J477" s="416"/>
      <c r="K477" s="416"/>
      <c r="L477" s="416"/>
      <c r="M477" s="416"/>
      <c r="N477" s="416"/>
      <c r="O477" s="416"/>
      <c r="P477" s="416"/>
      <c r="Q477" s="416"/>
      <c r="R477" s="416"/>
      <c r="S477" s="416"/>
      <c r="T477" s="416"/>
      <c r="U477" s="416"/>
      <c r="V477" s="416"/>
      <c r="W477" s="416"/>
      <c r="X477" s="416"/>
      <c r="Y477" s="416"/>
    </row>
    <row r="478" spans="1:25" s="419" customFormat="1" x14ac:dyDescent="0.2">
      <c r="A478" s="416"/>
      <c r="D478" s="416"/>
      <c r="E478" s="416"/>
      <c r="F478" s="416"/>
      <c r="G478" s="416"/>
      <c r="H478" s="416"/>
      <c r="I478" s="416"/>
      <c r="J478" s="416"/>
      <c r="K478" s="416"/>
      <c r="L478" s="416"/>
      <c r="M478" s="416"/>
      <c r="N478" s="416"/>
      <c r="O478" s="416"/>
      <c r="P478" s="416"/>
      <c r="Q478" s="416"/>
      <c r="R478" s="416"/>
      <c r="S478" s="416"/>
      <c r="T478" s="416"/>
      <c r="U478" s="416"/>
      <c r="V478" s="416"/>
      <c r="W478" s="416"/>
      <c r="X478" s="416"/>
      <c r="Y478" s="416"/>
    </row>
    <row r="479" spans="1:25" s="419" customFormat="1" x14ac:dyDescent="0.2">
      <c r="A479" s="416"/>
      <c r="D479" s="416"/>
      <c r="E479" s="416"/>
      <c r="F479" s="416"/>
      <c r="G479" s="416"/>
      <c r="H479" s="416"/>
      <c r="I479" s="416"/>
      <c r="J479" s="416"/>
      <c r="K479" s="416"/>
      <c r="L479" s="416"/>
      <c r="M479" s="416"/>
      <c r="N479" s="416"/>
      <c r="O479" s="416"/>
      <c r="P479" s="416"/>
      <c r="Q479" s="416"/>
      <c r="R479" s="416"/>
      <c r="S479" s="416"/>
      <c r="T479" s="416"/>
      <c r="U479" s="416"/>
      <c r="V479" s="416"/>
      <c r="W479" s="416"/>
      <c r="X479" s="416"/>
      <c r="Y479" s="416"/>
    </row>
    <row r="480" spans="1:25" s="419" customFormat="1" x14ac:dyDescent="0.2">
      <c r="A480" s="416"/>
      <c r="D480" s="416"/>
      <c r="E480" s="416"/>
      <c r="F480" s="416"/>
      <c r="G480" s="416"/>
      <c r="H480" s="416"/>
      <c r="I480" s="416"/>
      <c r="J480" s="416"/>
      <c r="K480" s="416"/>
      <c r="L480" s="416"/>
      <c r="M480" s="416"/>
      <c r="N480" s="416"/>
      <c r="O480" s="416"/>
      <c r="P480" s="416"/>
      <c r="Q480" s="416"/>
      <c r="R480" s="416"/>
      <c r="S480" s="416"/>
      <c r="T480" s="416"/>
      <c r="U480" s="416"/>
      <c r="V480" s="416"/>
      <c r="W480" s="416"/>
      <c r="X480" s="416"/>
      <c r="Y480" s="416"/>
    </row>
    <row r="481" spans="1:25" s="419" customFormat="1" x14ac:dyDescent="0.2">
      <c r="A481" s="416"/>
      <c r="D481" s="416"/>
      <c r="E481" s="416"/>
      <c r="F481" s="416"/>
      <c r="G481" s="416"/>
      <c r="H481" s="416"/>
      <c r="I481" s="416"/>
      <c r="J481" s="416"/>
      <c r="K481" s="416"/>
      <c r="L481" s="416"/>
      <c r="M481" s="416"/>
      <c r="N481" s="416"/>
      <c r="O481" s="416"/>
      <c r="P481" s="416"/>
      <c r="Q481" s="416"/>
      <c r="R481" s="416"/>
      <c r="S481" s="416"/>
      <c r="T481" s="416"/>
      <c r="U481" s="416"/>
      <c r="V481" s="416"/>
      <c r="W481" s="416"/>
      <c r="X481" s="416"/>
      <c r="Y481" s="416"/>
    </row>
    <row r="482" spans="1:25" s="419" customFormat="1" x14ac:dyDescent="0.2">
      <c r="A482" s="416"/>
      <c r="D482" s="416"/>
      <c r="E482" s="416"/>
      <c r="F482" s="416"/>
      <c r="G482" s="416"/>
      <c r="H482" s="416"/>
      <c r="I482" s="416"/>
      <c r="J482" s="416"/>
      <c r="K482" s="416"/>
      <c r="L482" s="416"/>
      <c r="M482" s="416"/>
      <c r="N482" s="416"/>
      <c r="O482" s="416"/>
      <c r="P482" s="416"/>
      <c r="Q482" s="416"/>
      <c r="R482" s="416"/>
      <c r="S482" s="416"/>
      <c r="T482" s="416"/>
      <c r="U482" s="416"/>
      <c r="V482" s="416"/>
      <c r="W482" s="416"/>
      <c r="X482" s="416"/>
      <c r="Y482" s="416"/>
    </row>
    <row r="483" spans="1:25" s="419" customFormat="1" x14ac:dyDescent="0.2">
      <c r="A483" s="416"/>
      <c r="D483" s="416"/>
      <c r="E483" s="416"/>
      <c r="F483" s="416"/>
      <c r="G483" s="416"/>
      <c r="H483" s="416"/>
      <c r="I483" s="416"/>
      <c r="J483" s="416"/>
      <c r="K483" s="416"/>
      <c r="L483" s="416"/>
      <c r="M483" s="416"/>
      <c r="N483" s="416"/>
      <c r="O483" s="416"/>
      <c r="P483" s="416"/>
      <c r="Q483" s="416"/>
      <c r="R483" s="416"/>
      <c r="S483" s="416"/>
      <c r="T483" s="416"/>
      <c r="U483" s="416"/>
      <c r="V483" s="416"/>
      <c r="W483" s="416"/>
      <c r="X483" s="416"/>
      <c r="Y483" s="416"/>
    </row>
    <row r="484" spans="1:25" s="419" customFormat="1" x14ac:dyDescent="0.2">
      <c r="A484" s="416"/>
      <c r="D484" s="416"/>
      <c r="E484" s="416"/>
      <c r="F484" s="416"/>
      <c r="G484" s="416"/>
      <c r="H484" s="416"/>
      <c r="I484" s="416"/>
      <c r="J484" s="416"/>
      <c r="K484" s="416"/>
      <c r="L484" s="416"/>
      <c r="M484" s="416"/>
      <c r="N484" s="416"/>
      <c r="O484" s="416"/>
      <c r="P484" s="416"/>
      <c r="Q484" s="416"/>
      <c r="R484" s="416"/>
      <c r="S484" s="416"/>
      <c r="T484" s="416"/>
      <c r="U484" s="416"/>
      <c r="V484" s="416"/>
      <c r="W484" s="416"/>
      <c r="X484" s="416"/>
      <c r="Y484" s="416"/>
    </row>
    <row r="485" spans="1:25" s="419" customFormat="1" x14ac:dyDescent="0.2">
      <c r="A485" s="416"/>
      <c r="D485" s="416"/>
      <c r="E485" s="416"/>
      <c r="F485" s="416"/>
      <c r="G485" s="416"/>
      <c r="H485" s="416"/>
      <c r="I485" s="416"/>
      <c r="J485" s="416"/>
      <c r="K485" s="416"/>
      <c r="L485" s="416"/>
      <c r="M485" s="416"/>
      <c r="N485" s="416"/>
      <c r="O485" s="416"/>
      <c r="P485" s="416"/>
      <c r="Q485" s="416"/>
      <c r="R485" s="416"/>
      <c r="S485" s="416"/>
      <c r="T485" s="416"/>
      <c r="U485" s="416"/>
      <c r="V485" s="416"/>
      <c r="W485" s="416"/>
      <c r="X485" s="416"/>
      <c r="Y485" s="416"/>
    </row>
    <row r="486" spans="1:25" s="419" customFormat="1" x14ac:dyDescent="0.2">
      <c r="A486" s="416"/>
      <c r="D486" s="416"/>
      <c r="E486" s="416"/>
      <c r="F486" s="416"/>
      <c r="G486" s="416"/>
      <c r="H486" s="416"/>
      <c r="I486" s="416"/>
      <c r="J486" s="416"/>
      <c r="K486" s="416"/>
      <c r="L486" s="416"/>
      <c r="M486" s="416"/>
      <c r="N486" s="416"/>
      <c r="O486" s="416"/>
      <c r="P486" s="416"/>
      <c r="Q486" s="416"/>
      <c r="R486" s="416"/>
      <c r="S486" s="416"/>
      <c r="T486" s="416"/>
      <c r="U486" s="416"/>
      <c r="V486" s="416"/>
      <c r="W486" s="416"/>
      <c r="X486" s="416"/>
      <c r="Y486" s="416"/>
    </row>
    <row r="487" spans="1:25" s="419" customFormat="1" x14ac:dyDescent="0.2">
      <c r="A487" s="416"/>
      <c r="D487" s="416"/>
      <c r="E487" s="416"/>
      <c r="F487" s="416"/>
      <c r="G487" s="416"/>
      <c r="H487" s="416"/>
      <c r="I487" s="416"/>
      <c r="J487" s="416"/>
      <c r="K487" s="416"/>
      <c r="L487" s="416"/>
      <c r="M487" s="416"/>
      <c r="N487" s="416"/>
      <c r="O487" s="416"/>
      <c r="P487" s="416"/>
      <c r="Q487" s="416"/>
      <c r="R487" s="416"/>
      <c r="S487" s="416"/>
      <c r="T487" s="416"/>
      <c r="U487" s="416"/>
      <c r="V487" s="416"/>
      <c r="W487" s="416"/>
      <c r="X487" s="416"/>
      <c r="Y487" s="416"/>
    </row>
    <row r="488" spans="1:25" s="419" customFormat="1" x14ac:dyDescent="0.2">
      <c r="A488" s="416"/>
      <c r="D488" s="416"/>
      <c r="E488" s="416"/>
      <c r="F488" s="416"/>
      <c r="G488" s="416"/>
      <c r="H488" s="416"/>
      <c r="I488" s="416"/>
      <c r="J488" s="416"/>
      <c r="K488" s="416"/>
      <c r="L488" s="416"/>
      <c r="M488" s="416"/>
      <c r="N488" s="416"/>
      <c r="O488" s="416"/>
      <c r="P488" s="416"/>
      <c r="Q488" s="416"/>
      <c r="R488" s="416"/>
      <c r="S488" s="416"/>
      <c r="T488" s="416"/>
      <c r="U488" s="416"/>
      <c r="V488" s="416"/>
      <c r="W488" s="416"/>
      <c r="X488" s="416"/>
      <c r="Y488" s="416"/>
    </row>
    <row r="489" spans="1:25" s="419" customFormat="1" x14ac:dyDescent="0.2">
      <c r="A489" s="416"/>
      <c r="D489" s="416"/>
      <c r="E489" s="416"/>
      <c r="F489" s="416"/>
      <c r="G489" s="416"/>
      <c r="H489" s="416"/>
      <c r="I489" s="416"/>
      <c r="J489" s="416"/>
      <c r="K489" s="416"/>
      <c r="L489" s="416"/>
      <c r="M489" s="416"/>
      <c r="N489" s="416"/>
      <c r="O489" s="416"/>
      <c r="P489" s="416"/>
      <c r="Q489" s="416"/>
      <c r="R489" s="416"/>
      <c r="S489" s="416"/>
      <c r="T489" s="416"/>
      <c r="U489" s="416"/>
      <c r="V489" s="416"/>
      <c r="W489" s="416"/>
      <c r="X489" s="416"/>
      <c r="Y489" s="416"/>
    </row>
    <row r="490" spans="1:25" s="419" customFormat="1" x14ac:dyDescent="0.2">
      <c r="A490" s="416"/>
      <c r="D490" s="416"/>
      <c r="E490" s="416"/>
      <c r="F490" s="416"/>
      <c r="G490" s="416"/>
      <c r="H490" s="416"/>
      <c r="I490" s="416"/>
      <c r="J490" s="416"/>
      <c r="K490" s="416"/>
      <c r="L490" s="416"/>
      <c r="M490" s="416"/>
      <c r="N490" s="416"/>
      <c r="O490" s="416"/>
      <c r="P490" s="416"/>
      <c r="Q490" s="416"/>
      <c r="R490" s="416"/>
      <c r="S490" s="416"/>
      <c r="T490" s="416"/>
      <c r="U490" s="416"/>
      <c r="V490" s="416"/>
      <c r="W490" s="416"/>
      <c r="X490" s="416"/>
      <c r="Y490" s="416"/>
    </row>
    <row r="491" spans="1:25" s="419" customFormat="1" x14ac:dyDescent="0.2">
      <c r="A491" s="416"/>
      <c r="D491" s="416"/>
      <c r="E491" s="416"/>
      <c r="F491" s="416"/>
      <c r="G491" s="416"/>
      <c r="H491" s="416"/>
      <c r="I491" s="416"/>
      <c r="J491" s="416"/>
      <c r="K491" s="416"/>
      <c r="L491" s="416"/>
      <c r="M491" s="416"/>
      <c r="N491" s="416"/>
      <c r="O491" s="416"/>
      <c r="P491" s="416"/>
      <c r="Q491" s="416"/>
      <c r="R491" s="416"/>
      <c r="S491" s="416"/>
      <c r="T491" s="416"/>
      <c r="U491" s="416"/>
      <c r="V491" s="416"/>
      <c r="W491" s="416"/>
      <c r="X491" s="416"/>
      <c r="Y491" s="416"/>
    </row>
    <row r="492" spans="1:25" s="419" customFormat="1" x14ac:dyDescent="0.2">
      <c r="A492" s="416"/>
      <c r="D492" s="416"/>
      <c r="E492" s="416"/>
      <c r="F492" s="416"/>
      <c r="G492" s="416"/>
      <c r="H492" s="416"/>
      <c r="I492" s="416"/>
      <c r="J492" s="416"/>
      <c r="K492" s="416"/>
      <c r="L492" s="416"/>
      <c r="M492" s="416"/>
      <c r="N492" s="416"/>
      <c r="O492" s="416"/>
      <c r="P492" s="416"/>
      <c r="Q492" s="416"/>
      <c r="R492" s="416"/>
      <c r="S492" s="416"/>
      <c r="T492" s="416"/>
      <c r="U492" s="416"/>
      <c r="V492" s="416"/>
      <c r="W492" s="416"/>
      <c r="X492" s="416"/>
      <c r="Y492" s="416"/>
    </row>
    <row r="493" spans="1:25" s="419" customFormat="1" x14ac:dyDescent="0.2">
      <c r="A493" s="416"/>
      <c r="D493" s="416"/>
      <c r="E493" s="416"/>
      <c r="F493" s="416"/>
      <c r="G493" s="416"/>
      <c r="H493" s="416"/>
      <c r="I493" s="416"/>
      <c r="J493" s="416"/>
      <c r="K493" s="416"/>
      <c r="L493" s="416"/>
      <c r="M493" s="416"/>
      <c r="N493" s="416"/>
      <c r="O493" s="416"/>
      <c r="P493" s="416"/>
      <c r="Q493" s="416"/>
      <c r="R493" s="416"/>
      <c r="S493" s="416"/>
      <c r="T493" s="416"/>
      <c r="U493" s="416"/>
      <c r="V493" s="416"/>
      <c r="W493" s="416"/>
      <c r="X493" s="416"/>
      <c r="Y493" s="416"/>
    </row>
    <row r="494" spans="1:25" s="419" customFormat="1" x14ac:dyDescent="0.2">
      <c r="A494" s="416"/>
      <c r="D494" s="416"/>
      <c r="E494" s="416"/>
      <c r="F494" s="416"/>
      <c r="G494" s="416"/>
      <c r="H494" s="416"/>
      <c r="I494" s="416"/>
      <c r="J494" s="416"/>
      <c r="K494" s="416"/>
      <c r="L494" s="416"/>
      <c r="M494" s="416"/>
      <c r="N494" s="416"/>
      <c r="O494" s="416"/>
      <c r="P494" s="416"/>
      <c r="Q494" s="416"/>
      <c r="R494" s="416"/>
      <c r="S494" s="416"/>
      <c r="T494" s="416"/>
      <c r="U494" s="416"/>
      <c r="V494" s="416"/>
      <c r="W494" s="416"/>
      <c r="X494" s="416"/>
      <c r="Y494" s="416"/>
    </row>
    <row r="495" spans="1:25" s="419" customFormat="1" x14ac:dyDescent="0.2">
      <c r="A495" s="416"/>
      <c r="D495" s="416"/>
      <c r="E495" s="416"/>
      <c r="F495" s="416"/>
      <c r="G495" s="416"/>
      <c r="H495" s="416"/>
      <c r="I495" s="416"/>
      <c r="J495" s="416"/>
      <c r="K495" s="416"/>
      <c r="L495" s="416"/>
      <c r="M495" s="416"/>
      <c r="N495" s="416"/>
      <c r="O495" s="416"/>
      <c r="P495" s="416"/>
      <c r="Q495" s="416"/>
      <c r="R495" s="416"/>
      <c r="S495" s="416"/>
      <c r="T495" s="416"/>
      <c r="U495" s="416"/>
      <c r="V495" s="416"/>
      <c r="W495" s="416"/>
      <c r="X495" s="416"/>
      <c r="Y495" s="416"/>
    </row>
    <row r="496" spans="1:25" s="419" customFormat="1" x14ac:dyDescent="0.2">
      <c r="A496" s="416"/>
      <c r="D496" s="416"/>
      <c r="E496" s="416"/>
      <c r="F496" s="416"/>
      <c r="G496" s="416"/>
      <c r="H496" s="416"/>
      <c r="I496" s="416"/>
      <c r="J496" s="416"/>
      <c r="K496" s="416"/>
      <c r="L496" s="416"/>
      <c r="M496" s="416"/>
      <c r="N496" s="416"/>
      <c r="O496" s="416"/>
      <c r="P496" s="416"/>
      <c r="Q496" s="416"/>
      <c r="R496" s="416"/>
      <c r="S496" s="416"/>
      <c r="T496" s="416"/>
      <c r="U496" s="416"/>
      <c r="V496" s="416"/>
      <c r="W496" s="416"/>
      <c r="X496" s="416"/>
      <c r="Y496" s="416"/>
    </row>
    <row r="497" spans="1:25" s="419" customFormat="1" x14ac:dyDescent="0.2">
      <c r="A497" s="416"/>
      <c r="D497" s="416"/>
      <c r="E497" s="416"/>
      <c r="F497" s="416"/>
      <c r="G497" s="416"/>
      <c r="H497" s="416"/>
      <c r="I497" s="416"/>
      <c r="J497" s="416"/>
      <c r="K497" s="416"/>
      <c r="L497" s="416"/>
      <c r="M497" s="416"/>
      <c r="N497" s="416"/>
      <c r="O497" s="416"/>
      <c r="P497" s="416"/>
      <c r="Q497" s="416"/>
      <c r="R497" s="416"/>
      <c r="S497" s="416"/>
      <c r="T497" s="416"/>
      <c r="U497" s="416"/>
      <c r="V497" s="416"/>
      <c r="W497" s="416"/>
      <c r="X497" s="416"/>
      <c r="Y497" s="416"/>
    </row>
    <row r="498" spans="1:25" s="419" customFormat="1" x14ac:dyDescent="0.2">
      <c r="A498" s="416"/>
      <c r="D498" s="416"/>
      <c r="E498" s="416"/>
      <c r="F498" s="416"/>
      <c r="G498" s="416"/>
      <c r="H498" s="416"/>
      <c r="I498" s="416"/>
      <c r="J498" s="416"/>
      <c r="K498" s="416"/>
      <c r="L498" s="416"/>
      <c r="M498" s="416"/>
      <c r="N498" s="416"/>
      <c r="O498" s="416"/>
      <c r="P498" s="416"/>
      <c r="Q498" s="416"/>
      <c r="R498" s="416"/>
      <c r="S498" s="416"/>
      <c r="T498" s="416"/>
      <c r="U498" s="416"/>
      <c r="V498" s="416"/>
      <c r="W498" s="416"/>
      <c r="X498" s="416"/>
      <c r="Y498" s="416"/>
    </row>
    <row r="499" spans="1:25" s="419" customFormat="1" x14ac:dyDescent="0.2">
      <c r="A499" s="416"/>
      <c r="D499" s="416"/>
      <c r="E499" s="416"/>
      <c r="F499" s="416"/>
      <c r="G499" s="416"/>
      <c r="H499" s="416"/>
      <c r="I499" s="416"/>
      <c r="J499" s="416"/>
      <c r="K499" s="416"/>
      <c r="L499" s="416"/>
      <c r="M499" s="416"/>
      <c r="N499" s="416"/>
      <c r="O499" s="416"/>
      <c r="P499" s="416"/>
      <c r="Q499" s="416"/>
      <c r="R499" s="416"/>
      <c r="S499" s="416"/>
      <c r="T499" s="416"/>
      <c r="U499" s="416"/>
      <c r="V499" s="416"/>
      <c r="W499" s="416"/>
      <c r="X499" s="416"/>
      <c r="Y499" s="416"/>
    </row>
    <row r="500" spans="1:25" s="419" customFormat="1" x14ac:dyDescent="0.2">
      <c r="A500" s="416"/>
      <c r="D500" s="416"/>
      <c r="E500" s="416"/>
      <c r="F500" s="416"/>
      <c r="G500" s="416"/>
      <c r="H500" s="416"/>
      <c r="I500" s="416"/>
      <c r="J500" s="416"/>
      <c r="K500" s="416"/>
      <c r="L500" s="416"/>
      <c r="M500" s="416"/>
      <c r="N500" s="416"/>
      <c r="O500" s="416"/>
      <c r="P500" s="416"/>
      <c r="Q500" s="416"/>
      <c r="R500" s="416"/>
      <c r="S500" s="416"/>
      <c r="T500" s="416"/>
      <c r="U500" s="416"/>
      <c r="V500" s="416"/>
      <c r="W500" s="416"/>
      <c r="X500" s="416"/>
      <c r="Y500" s="416"/>
    </row>
    <row r="501" spans="1:25" s="419" customFormat="1" x14ac:dyDescent="0.2">
      <c r="A501" s="416"/>
      <c r="D501" s="416"/>
      <c r="E501" s="416"/>
      <c r="F501" s="416"/>
      <c r="G501" s="416"/>
      <c r="H501" s="416"/>
      <c r="I501" s="416"/>
      <c r="J501" s="416"/>
      <c r="K501" s="416"/>
      <c r="L501" s="416"/>
      <c r="M501" s="416"/>
      <c r="N501" s="416"/>
      <c r="O501" s="416"/>
      <c r="P501" s="416"/>
      <c r="Q501" s="416"/>
      <c r="R501" s="416"/>
      <c r="S501" s="416"/>
      <c r="T501" s="416"/>
      <c r="U501" s="416"/>
      <c r="V501" s="416"/>
      <c r="W501" s="416"/>
      <c r="X501" s="416"/>
      <c r="Y501" s="416"/>
    </row>
    <row r="502" spans="1:25" s="419" customFormat="1" x14ac:dyDescent="0.2">
      <c r="A502" s="416"/>
      <c r="D502" s="416"/>
      <c r="E502" s="416"/>
      <c r="F502" s="416"/>
      <c r="G502" s="416"/>
      <c r="H502" s="416"/>
      <c r="I502" s="416"/>
      <c r="J502" s="416"/>
      <c r="K502" s="416"/>
      <c r="L502" s="416"/>
      <c r="M502" s="416"/>
      <c r="N502" s="416"/>
      <c r="O502" s="416"/>
      <c r="P502" s="416"/>
      <c r="Q502" s="416"/>
      <c r="R502" s="416"/>
      <c r="S502" s="416"/>
      <c r="T502" s="416"/>
      <c r="U502" s="416"/>
      <c r="V502" s="416"/>
      <c r="W502" s="416"/>
      <c r="X502" s="416"/>
      <c r="Y502" s="416"/>
    </row>
    <row r="503" spans="1:25" s="419" customFormat="1" x14ac:dyDescent="0.2">
      <c r="A503" s="416"/>
      <c r="D503" s="416"/>
      <c r="E503" s="416"/>
      <c r="F503" s="416"/>
      <c r="G503" s="416"/>
      <c r="H503" s="416"/>
      <c r="I503" s="416"/>
      <c r="J503" s="416"/>
      <c r="K503" s="416"/>
      <c r="L503" s="416"/>
      <c r="M503" s="416"/>
      <c r="N503" s="416"/>
      <c r="O503" s="416"/>
      <c r="P503" s="416"/>
      <c r="Q503" s="416"/>
      <c r="R503" s="416"/>
      <c r="S503" s="416"/>
      <c r="T503" s="416"/>
      <c r="U503" s="416"/>
      <c r="V503" s="416"/>
      <c r="W503" s="416"/>
      <c r="X503" s="416"/>
      <c r="Y503" s="416"/>
    </row>
    <row r="504" spans="1:25" s="419" customFormat="1" x14ac:dyDescent="0.2">
      <c r="A504" s="416"/>
      <c r="D504" s="416"/>
      <c r="E504" s="416"/>
      <c r="F504" s="416"/>
      <c r="G504" s="416"/>
      <c r="H504" s="416"/>
      <c r="I504" s="416"/>
      <c r="J504" s="416"/>
      <c r="K504" s="416"/>
      <c r="L504" s="416"/>
      <c r="M504" s="416"/>
      <c r="N504" s="416"/>
      <c r="O504" s="416"/>
      <c r="P504" s="416"/>
      <c r="Q504" s="416"/>
      <c r="R504" s="416"/>
      <c r="S504" s="416"/>
      <c r="T504" s="416"/>
      <c r="U504" s="416"/>
      <c r="V504" s="416"/>
      <c r="W504" s="416"/>
      <c r="X504" s="416"/>
      <c r="Y504" s="416"/>
    </row>
    <row r="505" spans="1:25" s="419" customFormat="1" x14ac:dyDescent="0.2">
      <c r="A505" s="416"/>
      <c r="D505" s="416"/>
      <c r="E505" s="416"/>
      <c r="F505" s="416"/>
      <c r="G505" s="416"/>
      <c r="H505" s="416"/>
      <c r="I505" s="416"/>
      <c r="J505" s="416"/>
      <c r="K505" s="416"/>
      <c r="L505" s="416"/>
      <c r="M505" s="416"/>
      <c r="N505" s="416"/>
      <c r="O505" s="416"/>
      <c r="P505" s="416"/>
      <c r="Q505" s="416"/>
      <c r="R505" s="416"/>
      <c r="S505" s="416"/>
      <c r="T505" s="416"/>
      <c r="U505" s="416"/>
      <c r="V505" s="416"/>
      <c r="W505" s="416"/>
      <c r="X505" s="416"/>
      <c r="Y505" s="416"/>
    </row>
    <row r="506" spans="1:25" s="419" customFormat="1" x14ac:dyDescent="0.2">
      <c r="A506" s="416"/>
      <c r="D506" s="416"/>
      <c r="E506" s="416"/>
      <c r="F506" s="416"/>
      <c r="G506" s="416"/>
      <c r="H506" s="416"/>
      <c r="I506" s="416"/>
      <c r="J506" s="416"/>
      <c r="K506" s="416"/>
      <c r="L506" s="416"/>
      <c r="M506" s="416"/>
      <c r="N506" s="416"/>
      <c r="O506" s="416"/>
      <c r="P506" s="416"/>
      <c r="Q506" s="416"/>
      <c r="R506" s="416"/>
      <c r="S506" s="416"/>
      <c r="T506" s="416"/>
      <c r="U506" s="416"/>
      <c r="V506" s="416"/>
      <c r="W506" s="416"/>
      <c r="X506" s="416"/>
      <c r="Y506" s="416"/>
    </row>
    <row r="507" spans="1:25" s="419" customFormat="1" x14ac:dyDescent="0.2">
      <c r="A507" s="416"/>
      <c r="D507" s="416"/>
      <c r="E507" s="416"/>
      <c r="F507" s="416"/>
      <c r="G507" s="416"/>
      <c r="H507" s="416"/>
      <c r="I507" s="416"/>
      <c r="J507" s="416"/>
      <c r="K507" s="416"/>
      <c r="L507" s="416"/>
      <c r="M507" s="416"/>
      <c r="N507" s="416"/>
      <c r="O507" s="416"/>
      <c r="P507" s="416"/>
      <c r="Q507" s="416"/>
      <c r="R507" s="416"/>
      <c r="S507" s="416"/>
      <c r="T507" s="416"/>
      <c r="U507" s="416"/>
      <c r="V507" s="416"/>
      <c r="W507" s="416"/>
      <c r="X507" s="416"/>
      <c r="Y507" s="416"/>
    </row>
    <row r="508" spans="1:25" s="419" customFormat="1" x14ac:dyDescent="0.2">
      <c r="A508" s="416"/>
      <c r="D508" s="416"/>
      <c r="E508" s="416"/>
      <c r="F508" s="416"/>
      <c r="G508" s="416"/>
      <c r="H508" s="416"/>
      <c r="I508" s="416"/>
      <c r="J508" s="416"/>
      <c r="K508" s="416"/>
      <c r="L508" s="416"/>
      <c r="M508" s="416"/>
      <c r="N508" s="416"/>
      <c r="O508" s="416"/>
      <c r="P508" s="416"/>
      <c r="Q508" s="416"/>
      <c r="R508" s="416"/>
      <c r="S508" s="416"/>
      <c r="T508" s="416"/>
      <c r="U508" s="416"/>
      <c r="V508" s="416"/>
      <c r="W508" s="416"/>
      <c r="X508" s="416"/>
      <c r="Y508" s="416"/>
    </row>
    <row r="509" spans="1:25" s="419" customFormat="1" x14ac:dyDescent="0.2">
      <c r="A509" s="416"/>
      <c r="D509" s="416"/>
      <c r="E509" s="416"/>
      <c r="F509" s="416"/>
      <c r="G509" s="416"/>
      <c r="H509" s="416"/>
      <c r="I509" s="416"/>
      <c r="J509" s="416"/>
      <c r="K509" s="416"/>
      <c r="L509" s="416"/>
      <c r="M509" s="416"/>
      <c r="N509" s="416"/>
      <c r="O509" s="416"/>
      <c r="P509" s="416"/>
      <c r="Q509" s="416"/>
      <c r="R509" s="416"/>
      <c r="S509" s="416"/>
      <c r="T509" s="416"/>
      <c r="U509" s="416"/>
      <c r="V509" s="416"/>
      <c r="W509" s="416"/>
      <c r="X509" s="416"/>
      <c r="Y509" s="416"/>
    </row>
    <row r="510" spans="1:25" s="419" customFormat="1" x14ac:dyDescent="0.2">
      <c r="A510" s="416"/>
      <c r="D510" s="416"/>
      <c r="E510" s="416"/>
      <c r="F510" s="416"/>
      <c r="G510" s="416"/>
      <c r="H510" s="416"/>
      <c r="I510" s="416"/>
      <c r="J510" s="416"/>
      <c r="K510" s="416"/>
      <c r="L510" s="416"/>
      <c r="M510" s="416"/>
      <c r="N510" s="416"/>
      <c r="O510" s="416"/>
      <c r="P510" s="416"/>
      <c r="Q510" s="416"/>
      <c r="R510" s="416"/>
      <c r="S510" s="416"/>
      <c r="T510" s="416"/>
      <c r="U510" s="416"/>
      <c r="V510" s="416"/>
      <c r="W510" s="416"/>
      <c r="X510" s="416"/>
      <c r="Y510" s="416"/>
    </row>
    <row r="511" spans="1:25" s="419" customFormat="1" x14ac:dyDescent="0.2">
      <c r="A511" s="416"/>
      <c r="D511" s="416"/>
      <c r="E511" s="416"/>
      <c r="F511" s="416"/>
      <c r="G511" s="416"/>
      <c r="H511" s="416"/>
      <c r="I511" s="416"/>
      <c r="J511" s="416"/>
      <c r="K511" s="416"/>
      <c r="L511" s="416"/>
      <c r="M511" s="416"/>
      <c r="N511" s="416"/>
      <c r="O511" s="416"/>
      <c r="P511" s="416"/>
      <c r="Q511" s="416"/>
      <c r="R511" s="416"/>
      <c r="S511" s="416"/>
      <c r="T511" s="416"/>
      <c r="U511" s="416"/>
      <c r="V511" s="416"/>
      <c r="W511" s="416"/>
      <c r="X511" s="416"/>
      <c r="Y511" s="416"/>
    </row>
    <row r="512" spans="1:25" s="419" customFormat="1" x14ac:dyDescent="0.2">
      <c r="A512" s="416"/>
      <c r="D512" s="416"/>
      <c r="E512" s="416"/>
      <c r="F512" s="416"/>
      <c r="G512" s="416"/>
      <c r="H512" s="416"/>
      <c r="I512" s="416"/>
      <c r="J512" s="416"/>
      <c r="K512" s="416"/>
      <c r="L512" s="416"/>
      <c r="M512" s="416"/>
      <c r="N512" s="416"/>
      <c r="O512" s="416"/>
      <c r="P512" s="416"/>
      <c r="Q512" s="416"/>
      <c r="R512" s="416"/>
      <c r="S512" s="416"/>
      <c r="T512" s="416"/>
      <c r="U512" s="416"/>
      <c r="V512" s="416"/>
      <c r="W512" s="416"/>
      <c r="X512" s="416"/>
      <c r="Y512" s="416"/>
    </row>
    <row r="513" spans="1:25" s="419" customFormat="1" x14ac:dyDescent="0.2">
      <c r="A513" s="416"/>
      <c r="D513" s="416"/>
      <c r="E513" s="416"/>
      <c r="F513" s="416"/>
      <c r="G513" s="416"/>
      <c r="H513" s="416"/>
      <c r="I513" s="416"/>
      <c r="J513" s="416"/>
      <c r="K513" s="416"/>
      <c r="L513" s="416"/>
      <c r="M513" s="416"/>
      <c r="N513" s="416"/>
      <c r="O513" s="416"/>
      <c r="P513" s="416"/>
      <c r="Q513" s="416"/>
      <c r="R513" s="416"/>
      <c r="S513" s="416"/>
      <c r="T513" s="416"/>
      <c r="U513" s="416"/>
      <c r="V513" s="416"/>
      <c r="W513" s="416"/>
      <c r="X513" s="416"/>
      <c r="Y513" s="416"/>
    </row>
    <row r="514" spans="1:25" s="419" customFormat="1" x14ac:dyDescent="0.2">
      <c r="A514" s="416"/>
      <c r="D514" s="416"/>
      <c r="E514" s="416"/>
      <c r="F514" s="416"/>
      <c r="G514" s="416"/>
      <c r="H514" s="416"/>
      <c r="I514" s="416"/>
      <c r="J514" s="416"/>
      <c r="K514" s="416"/>
      <c r="L514" s="416"/>
      <c r="M514" s="416"/>
      <c r="N514" s="416"/>
      <c r="O514" s="416"/>
      <c r="P514" s="416"/>
      <c r="Q514" s="416"/>
      <c r="R514" s="416"/>
      <c r="S514" s="416"/>
      <c r="T514" s="416"/>
      <c r="U514" s="416"/>
      <c r="V514" s="416"/>
      <c r="W514" s="416"/>
      <c r="X514" s="416"/>
      <c r="Y514" s="416"/>
    </row>
    <row r="515" spans="1:25" s="419" customFormat="1" x14ac:dyDescent="0.2">
      <c r="A515" s="416"/>
      <c r="D515" s="416"/>
      <c r="E515" s="416"/>
      <c r="F515" s="416"/>
      <c r="G515" s="416"/>
      <c r="H515" s="416"/>
      <c r="I515" s="416"/>
      <c r="J515" s="416"/>
      <c r="K515" s="416"/>
      <c r="L515" s="416"/>
      <c r="M515" s="416"/>
      <c r="N515" s="416"/>
      <c r="O515" s="416"/>
      <c r="P515" s="416"/>
      <c r="Q515" s="416"/>
      <c r="R515" s="416"/>
      <c r="S515" s="416"/>
      <c r="T515" s="416"/>
      <c r="U515" s="416"/>
      <c r="V515" s="416"/>
      <c r="W515" s="416"/>
      <c r="X515" s="416"/>
      <c r="Y515" s="416"/>
    </row>
    <row r="516" spans="1:25" s="419" customFormat="1" x14ac:dyDescent="0.2">
      <c r="A516" s="416"/>
      <c r="D516" s="416"/>
      <c r="E516" s="416"/>
      <c r="F516" s="416"/>
      <c r="G516" s="416"/>
      <c r="H516" s="416"/>
      <c r="I516" s="416"/>
      <c r="J516" s="416"/>
      <c r="K516" s="416"/>
      <c r="L516" s="416"/>
      <c r="M516" s="416"/>
      <c r="N516" s="416"/>
      <c r="O516" s="416"/>
      <c r="P516" s="416"/>
      <c r="Q516" s="416"/>
      <c r="R516" s="416"/>
      <c r="S516" s="416"/>
      <c r="T516" s="416"/>
      <c r="U516" s="416"/>
      <c r="V516" s="416"/>
      <c r="W516" s="416"/>
      <c r="X516" s="416"/>
      <c r="Y516" s="416"/>
    </row>
    <row r="517" spans="1:25" s="419" customFormat="1" x14ac:dyDescent="0.2">
      <c r="A517" s="416"/>
      <c r="D517" s="416"/>
      <c r="E517" s="416"/>
      <c r="F517" s="416"/>
      <c r="G517" s="416"/>
      <c r="H517" s="416"/>
      <c r="I517" s="416"/>
      <c r="J517" s="416"/>
      <c r="K517" s="416"/>
      <c r="L517" s="416"/>
      <c r="M517" s="416"/>
      <c r="N517" s="416"/>
      <c r="O517" s="416"/>
      <c r="P517" s="416"/>
      <c r="Q517" s="416"/>
      <c r="R517" s="416"/>
      <c r="S517" s="416"/>
      <c r="T517" s="416"/>
      <c r="U517" s="416"/>
      <c r="V517" s="416"/>
      <c r="W517" s="416"/>
      <c r="X517" s="416"/>
      <c r="Y517" s="416"/>
    </row>
    <row r="518" spans="1:25" s="419" customFormat="1" x14ac:dyDescent="0.2">
      <c r="A518" s="416"/>
      <c r="D518" s="416"/>
      <c r="E518" s="416"/>
      <c r="F518" s="416"/>
      <c r="G518" s="416"/>
      <c r="H518" s="416"/>
      <c r="I518" s="416"/>
      <c r="J518" s="416"/>
      <c r="K518" s="416"/>
      <c r="L518" s="416"/>
      <c r="M518" s="416"/>
      <c r="N518" s="416"/>
      <c r="O518" s="416"/>
      <c r="P518" s="416"/>
      <c r="Q518" s="416"/>
      <c r="R518" s="416"/>
      <c r="S518" s="416"/>
      <c r="T518" s="416"/>
      <c r="U518" s="416"/>
      <c r="V518" s="416"/>
      <c r="W518" s="416"/>
      <c r="X518" s="416"/>
      <c r="Y518" s="416"/>
    </row>
    <row r="519" spans="1:25" s="419" customFormat="1" x14ac:dyDescent="0.2">
      <c r="A519" s="416"/>
      <c r="D519" s="416"/>
      <c r="E519" s="416"/>
      <c r="F519" s="416"/>
      <c r="G519" s="416"/>
      <c r="H519" s="416"/>
      <c r="I519" s="416"/>
      <c r="J519" s="416"/>
      <c r="K519" s="416"/>
      <c r="L519" s="416"/>
      <c r="M519" s="416"/>
      <c r="N519" s="416"/>
      <c r="O519" s="416"/>
      <c r="P519" s="416"/>
      <c r="Q519" s="416"/>
      <c r="R519" s="416"/>
      <c r="S519" s="416"/>
      <c r="T519" s="416"/>
      <c r="U519" s="416"/>
      <c r="V519" s="416"/>
      <c r="W519" s="416"/>
      <c r="X519" s="416"/>
      <c r="Y519" s="416"/>
    </row>
    <row r="520" spans="1:25" s="419" customFormat="1" x14ac:dyDescent="0.2">
      <c r="A520" s="416"/>
      <c r="D520" s="416"/>
      <c r="E520" s="416"/>
      <c r="F520" s="416"/>
      <c r="G520" s="416"/>
      <c r="H520" s="416"/>
      <c r="I520" s="416"/>
      <c r="J520" s="416"/>
      <c r="K520" s="416"/>
      <c r="L520" s="416"/>
      <c r="M520" s="416"/>
      <c r="N520" s="416"/>
      <c r="O520" s="416"/>
      <c r="P520" s="416"/>
      <c r="Q520" s="416"/>
      <c r="R520" s="416"/>
      <c r="S520" s="416"/>
      <c r="T520" s="416"/>
      <c r="U520" s="416"/>
      <c r="V520" s="416"/>
      <c r="W520" s="416"/>
      <c r="X520" s="416"/>
      <c r="Y520" s="416"/>
    </row>
    <row r="521" spans="1:25" s="419" customFormat="1" x14ac:dyDescent="0.2">
      <c r="A521" s="416"/>
      <c r="D521" s="416"/>
      <c r="E521" s="416"/>
      <c r="F521" s="416"/>
      <c r="G521" s="416"/>
      <c r="H521" s="416"/>
      <c r="I521" s="416"/>
      <c r="J521" s="416"/>
      <c r="K521" s="416"/>
      <c r="L521" s="416"/>
      <c r="M521" s="416"/>
      <c r="N521" s="416"/>
      <c r="O521" s="416"/>
      <c r="P521" s="416"/>
      <c r="Q521" s="416"/>
      <c r="R521" s="416"/>
      <c r="S521" s="416"/>
      <c r="T521" s="416"/>
      <c r="U521" s="416"/>
      <c r="V521" s="416"/>
      <c r="W521" s="416"/>
      <c r="X521" s="416"/>
      <c r="Y521" s="416"/>
    </row>
    <row r="522" spans="1:25" s="419" customFormat="1" x14ac:dyDescent="0.2">
      <c r="A522" s="416"/>
      <c r="D522" s="416"/>
      <c r="E522" s="416"/>
      <c r="F522" s="416"/>
      <c r="G522" s="416"/>
      <c r="H522" s="416"/>
      <c r="I522" s="416"/>
      <c r="J522" s="416"/>
      <c r="K522" s="416"/>
      <c r="L522" s="416"/>
      <c r="M522" s="416"/>
      <c r="N522" s="416"/>
      <c r="O522" s="416"/>
      <c r="P522" s="416"/>
      <c r="Q522" s="416"/>
      <c r="R522" s="416"/>
      <c r="S522" s="416"/>
      <c r="T522" s="416"/>
      <c r="U522" s="416"/>
      <c r="V522" s="416"/>
      <c r="W522" s="416"/>
      <c r="X522" s="416"/>
      <c r="Y522" s="416"/>
    </row>
    <row r="523" spans="1:25" s="419" customFormat="1" x14ac:dyDescent="0.2">
      <c r="A523" s="416"/>
      <c r="D523" s="416"/>
      <c r="E523" s="416"/>
      <c r="F523" s="416"/>
      <c r="G523" s="416"/>
      <c r="H523" s="416"/>
      <c r="I523" s="416"/>
      <c r="J523" s="416"/>
      <c r="K523" s="416"/>
      <c r="L523" s="416"/>
      <c r="M523" s="416"/>
      <c r="N523" s="416"/>
      <c r="O523" s="416"/>
      <c r="P523" s="416"/>
      <c r="Q523" s="416"/>
      <c r="R523" s="416"/>
      <c r="S523" s="416"/>
      <c r="T523" s="416"/>
      <c r="U523" s="416"/>
      <c r="V523" s="416"/>
      <c r="W523" s="416"/>
      <c r="X523" s="416"/>
      <c r="Y523" s="416"/>
    </row>
    <row r="524" spans="1:25" s="419" customFormat="1" x14ac:dyDescent="0.2">
      <c r="A524" s="416"/>
      <c r="D524" s="416"/>
      <c r="E524" s="416"/>
      <c r="F524" s="416"/>
      <c r="G524" s="416"/>
      <c r="H524" s="416"/>
      <c r="I524" s="416"/>
      <c r="J524" s="416"/>
      <c r="K524" s="416"/>
      <c r="L524" s="416"/>
      <c r="M524" s="416"/>
      <c r="N524" s="416"/>
      <c r="O524" s="416"/>
      <c r="P524" s="416"/>
      <c r="Q524" s="416"/>
      <c r="R524" s="416"/>
      <c r="S524" s="416"/>
      <c r="T524" s="416"/>
      <c r="U524" s="416"/>
      <c r="V524" s="416"/>
      <c r="W524" s="416"/>
      <c r="X524" s="416"/>
      <c r="Y524" s="416"/>
    </row>
    <row r="525" spans="1:25" s="419" customFormat="1" x14ac:dyDescent="0.2">
      <c r="A525" s="416"/>
      <c r="D525" s="416"/>
      <c r="E525" s="416"/>
      <c r="F525" s="416"/>
      <c r="G525" s="416"/>
      <c r="H525" s="416"/>
      <c r="I525" s="416"/>
      <c r="J525" s="416"/>
      <c r="K525" s="416"/>
      <c r="L525" s="416"/>
      <c r="M525" s="416"/>
      <c r="N525" s="416"/>
      <c r="O525" s="416"/>
      <c r="P525" s="416"/>
      <c r="Q525" s="416"/>
      <c r="R525" s="416"/>
      <c r="S525" s="416"/>
      <c r="T525" s="416"/>
      <c r="U525" s="416"/>
      <c r="V525" s="416"/>
      <c r="W525" s="416"/>
      <c r="X525" s="416"/>
      <c r="Y525" s="416"/>
    </row>
    <row r="526" spans="1:25" s="419" customFormat="1" x14ac:dyDescent="0.2">
      <c r="A526" s="416"/>
      <c r="D526" s="416"/>
      <c r="E526" s="416"/>
      <c r="F526" s="416"/>
      <c r="G526" s="416"/>
      <c r="H526" s="416"/>
      <c r="I526" s="416"/>
      <c r="J526" s="416"/>
      <c r="K526" s="416"/>
      <c r="L526" s="416"/>
      <c r="M526" s="416"/>
      <c r="N526" s="416"/>
      <c r="O526" s="416"/>
      <c r="P526" s="416"/>
      <c r="Q526" s="416"/>
      <c r="R526" s="416"/>
      <c r="S526" s="416"/>
      <c r="T526" s="416"/>
      <c r="U526" s="416"/>
      <c r="V526" s="416"/>
      <c r="W526" s="416"/>
      <c r="X526" s="416"/>
      <c r="Y526" s="416"/>
    </row>
    <row r="527" spans="1:25" s="419" customFormat="1" x14ac:dyDescent="0.2">
      <c r="A527" s="416"/>
      <c r="D527" s="416"/>
      <c r="E527" s="416"/>
      <c r="F527" s="416"/>
      <c r="G527" s="416"/>
      <c r="H527" s="416"/>
      <c r="I527" s="416"/>
      <c r="J527" s="416"/>
      <c r="K527" s="416"/>
      <c r="L527" s="416"/>
      <c r="M527" s="416"/>
      <c r="N527" s="416"/>
      <c r="O527" s="416"/>
      <c r="P527" s="416"/>
      <c r="Q527" s="416"/>
      <c r="R527" s="416"/>
      <c r="S527" s="416"/>
      <c r="T527" s="416"/>
      <c r="U527" s="416"/>
      <c r="V527" s="416"/>
      <c r="W527" s="416"/>
      <c r="X527" s="416"/>
      <c r="Y527" s="416"/>
    </row>
    <row r="528" spans="1:25" s="419" customFormat="1" x14ac:dyDescent="0.2">
      <c r="A528" s="416"/>
      <c r="D528" s="416"/>
      <c r="E528" s="416"/>
      <c r="F528" s="416"/>
      <c r="G528" s="416"/>
      <c r="H528" s="416"/>
      <c r="I528" s="416"/>
      <c r="J528" s="416"/>
      <c r="K528" s="416"/>
      <c r="L528" s="416"/>
      <c r="M528" s="416"/>
      <c r="N528" s="416"/>
      <c r="O528" s="416"/>
      <c r="P528" s="416"/>
      <c r="Q528" s="416"/>
      <c r="R528" s="416"/>
      <c r="S528" s="416"/>
      <c r="T528" s="416"/>
      <c r="U528" s="416"/>
      <c r="V528" s="416"/>
      <c r="W528" s="416"/>
      <c r="X528" s="416"/>
      <c r="Y528" s="416"/>
    </row>
    <row r="529" spans="1:25" s="419" customFormat="1" x14ac:dyDescent="0.2">
      <c r="A529" s="416"/>
      <c r="D529" s="416"/>
      <c r="E529" s="416"/>
      <c r="F529" s="416"/>
      <c r="G529" s="416"/>
      <c r="H529" s="416"/>
      <c r="I529" s="416"/>
      <c r="J529" s="416"/>
      <c r="K529" s="416"/>
      <c r="L529" s="416"/>
      <c r="M529" s="416"/>
      <c r="N529" s="416"/>
      <c r="O529" s="416"/>
      <c r="P529" s="416"/>
      <c r="Q529" s="416"/>
      <c r="R529" s="416"/>
      <c r="S529" s="416"/>
      <c r="T529" s="416"/>
      <c r="U529" s="416"/>
      <c r="V529" s="416"/>
      <c r="W529" s="416"/>
      <c r="X529" s="416"/>
      <c r="Y529" s="416"/>
    </row>
    <row r="530" spans="1:25" s="419" customFormat="1" x14ac:dyDescent="0.2">
      <c r="A530" s="416"/>
      <c r="D530" s="416"/>
      <c r="E530" s="416"/>
      <c r="F530" s="416"/>
      <c r="G530" s="416"/>
      <c r="H530" s="416"/>
      <c r="I530" s="416"/>
      <c r="J530" s="416"/>
      <c r="K530" s="416"/>
      <c r="L530" s="416"/>
      <c r="M530" s="416"/>
      <c r="N530" s="416"/>
      <c r="O530" s="416"/>
      <c r="P530" s="416"/>
      <c r="Q530" s="416"/>
      <c r="R530" s="416"/>
      <c r="S530" s="416"/>
      <c r="T530" s="416"/>
      <c r="U530" s="416"/>
      <c r="V530" s="416"/>
      <c r="W530" s="416"/>
      <c r="X530" s="416"/>
      <c r="Y530" s="416"/>
    </row>
    <row r="531" spans="1:25" s="419" customFormat="1" x14ac:dyDescent="0.2">
      <c r="A531" s="416"/>
      <c r="D531" s="416"/>
      <c r="E531" s="416"/>
      <c r="F531" s="416"/>
      <c r="G531" s="416"/>
      <c r="H531" s="416"/>
      <c r="I531" s="416"/>
      <c r="J531" s="416"/>
      <c r="K531" s="416"/>
      <c r="L531" s="416"/>
      <c r="M531" s="416"/>
      <c r="N531" s="416"/>
      <c r="O531" s="416"/>
      <c r="P531" s="416"/>
      <c r="Q531" s="416"/>
      <c r="R531" s="416"/>
      <c r="S531" s="416"/>
      <c r="T531" s="416"/>
      <c r="U531" s="416"/>
      <c r="V531" s="416"/>
      <c r="W531" s="416"/>
      <c r="X531" s="416"/>
      <c r="Y531" s="416"/>
    </row>
    <row r="532" spans="1:25" s="419" customFormat="1" x14ac:dyDescent="0.2">
      <c r="A532" s="416"/>
      <c r="D532" s="416"/>
      <c r="E532" s="416"/>
      <c r="F532" s="416"/>
      <c r="G532" s="416"/>
      <c r="H532" s="416"/>
      <c r="I532" s="416"/>
      <c r="J532" s="416"/>
      <c r="K532" s="416"/>
      <c r="L532" s="416"/>
      <c r="M532" s="416"/>
      <c r="N532" s="416"/>
      <c r="O532" s="416"/>
      <c r="P532" s="416"/>
      <c r="Q532" s="416"/>
      <c r="R532" s="416"/>
      <c r="S532" s="416"/>
      <c r="T532" s="416"/>
      <c r="U532" s="416"/>
      <c r="V532" s="416"/>
      <c r="W532" s="416"/>
      <c r="X532" s="416"/>
      <c r="Y532" s="416"/>
    </row>
    <row r="533" spans="1:25" s="419" customFormat="1" x14ac:dyDescent="0.2">
      <c r="A533" s="416"/>
      <c r="D533" s="416"/>
      <c r="E533" s="416"/>
      <c r="F533" s="416"/>
      <c r="G533" s="416"/>
      <c r="H533" s="416"/>
      <c r="I533" s="416"/>
      <c r="J533" s="416"/>
      <c r="K533" s="416"/>
      <c r="L533" s="416"/>
      <c r="M533" s="416"/>
      <c r="N533" s="416"/>
      <c r="O533" s="416"/>
      <c r="P533" s="416"/>
      <c r="Q533" s="416"/>
      <c r="R533" s="416"/>
      <c r="S533" s="416"/>
      <c r="T533" s="416"/>
      <c r="U533" s="416"/>
      <c r="V533" s="416"/>
      <c r="W533" s="416"/>
      <c r="X533" s="416"/>
      <c r="Y533" s="416"/>
    </row>
    <row r="534" spans="1:25" s="419" customFormat="1" x14ac:dyDescent="0.2">
      <c r="A534" s="416"/>
      <c r="D534" s="416"/>
      <c r="E534" s="416"/>
      <c r="F534" s="416"/>
      <c r="G534" s="416"/>
      <c r="H534" s="416"/>
      <c r="I534" s="416"/>
      <c r="J534" s="416"/>
      <c r="K534" s="416"/>
      <c r="L534" s="416"/>
      <c r="M534" s="416"/>
      <c r="N534" s="416"/>
      <c r="O534" s="416"/>
      <c r="P534" s="416"/>
      <c r="Q534" s="416"/>
      <c r="R534" s="416"/>
      <c r="S534" s="416"/>
      <c r="T534" s="416"/>
      <c r="U534" s="416"/>
      <c r="V534" s="416"/>
      <c r="W534" s="416"/>
      <c r="X534" s="416"/>
      <c r="Y534" s="416"/>
    </row>
    <row r="535" spans="1:25" s="419" customFormat="1" x14ac:dyDescent="0.2">
      <c r="A535" s="416"/>
      <c r="D535" s="416"/>
      <c r="E535" s="416"/>
      <c r="F535" s="416"/>
      <c r="G535" s="416"/>
      <c r="H535" s="416"/>
      <c r="I535" s="416"/>
      <c r="J535" s="416"/>
      <c r="K535" s="416"/>
      <c r="L535" s="416"/>
      <c r="M535" s="416"/>
      <c r="N535" s="416"/>
      <c r="O535" s="416"/>
      <c r="P535" s="416"/>
      <c r="Q535" s="416"/>
      <c r="R535" s="416"/>
      <c r="S535" s="416"/>
      <c r="T535" s="416"/>
      <c r="U535" s="416"/>
      <c r="V535" s="416"/>
      <c r="W535" s="416"/>
      <c r="X535" s="416"/>
      <c r="Y535" s="416"/>
    </row>
    <row r="536" spans="1:25" s="419" customFormat="1" x14ac:dyDescent="0.2">
      <c r="A536" s="416"/>
      <c r="D536" s="416"/>
      <c r="E536" s="416"/>
      <c r="F536" s="416"/>
      <c r="G536" s="416"/>
      <c r="H536" s="416"/>
      <c r="I536" s="416"/>
      <c r="J536" s="416"/>
      <c r="K536" s="416"/>
      <c r="L536" s="416"/>
      <c r="M536" s="416"/>
      <c r="N536" s="416"/>
      <c r="O536" s="416"/>
      <c r="P536" s="416"/>
      <c r="Q536" s="416"/>
      <c r="R536" s="416"/>
      <c r="S536" s="416"/>
      <c r="T536" s="416"/>
      <c r="U536" s="416"/>
      <c r="V536" s="416"/>
      <c r="W536" s="416"/>
      <c r="X536" s="416"/>
      <c r="Y536" s="416"/>
    </row>
    <row r="537" spans="1:25" s="419" customFormat="1" x14ac:dyDescent="0.2">
      <c r="A537" s="416"/>
      <c r="D537" s="416"/>
      <c r="E537" s="416"/>
      <c r="F537" s="416"/>
      <c r="G537" s="416"/>
      <c r="H537" s="416"/>
      <c r="I537" s="416"/>
      <c r="J537" s="416"/>
      <c r="K537" s="416"/>
      <c r="L537" s="416"/>
      <c r="M537" s="416"/>
      <c r="N537" s="416"/>
      <c r="O537" s="416"/>
      <c r="P537" s="416"/>
      <c r="Q537" s="416"/>
      <c r="R537" s="416"/>
      <c r="S537" s="416"/>
      <c r="T537" s="416"/>
      <c r="U537" s="416"/>
      <c r="V537" s="416"/>
      <c r="W537" s="416"/>
      <c r="X537" s="416"/>
      <c r="Y537" s="416"/>
    </row>
    <row r="538" spans="1:25" s="419" customFormat="1" x14ac:dyDescent="0.2">
      <c r="A538" s="416"/>
      <c r="D538" s="416"/>
      <c r="E538" s="416"/>
      <c r="F538" s="416"/>
      <c r="G538" s="416"/>
      <c r="H538" s="416"/>
      <c r="I538" s="416"/>
      <c r="J538" s="416"/>
      <c r="K538" s="416"/>
      <c r="L538" s="416"/>
      <c r="M538" s="416"/>
      <c r="N538" s="416"/>
      <c r="O538" s="416"/>
      <c r="P538" s="416"/>
      <c r="Q538" s="416"/>
      <c r="R538" s="416"/>
      <c r="S538" s="416"/>
      <c r="T538" s="416"/>
      <c r="U538" s="416"/>
      <c r="V538" s="416"/>
      <c r="W538" s="416"/>
      <c r="X538" s="416"/>
      <c r="Y538" s="416"/>
    </row>
    <row r="539" spans="1:25" s="419" customFormat="1" x14ac:dyDescent="0.2">
      <c r="A539" s="416"/>
      <c r="D539" s="416"/>
      <c r="E539" s="416"/>
      <c r="F539" s="416"/>
      <c r="G539" s="416"/>
      <c r="H539" s="416"/>
      <c r="I539" s="416"/>
      <c r="J539" s="416"/>
      <c r="K539" s="416"/>
      <c r="L539" s="416"/>
      <c r="M539" s="416"/>
      <c r="N539" s="416"/>
      <c r="O539" s="416"/>
      <c r="P539" s="416"/>
      <c r="Q539" s="416"/>
      <c r="R539" s="416"/>
      <c r="S539" s="416"/>
      <c r="T539" s="416"/>
      <c r="U539" s="416"/>
      <c r="V539" s="416"/>
      <c r="W539" s="416"/>
      <c r="X539" s="416"/>
      <c r="Y539" s="416"/>
    </row>
    <row r="540" spans="1:25" s="419" customFormat="1" x14ac:dyDescent="0.2">
      <c r="A540" s="416"/>
      <c r="D540" s="416"/>
      <c r="E540" s="416"/>
      <c r="F540" s="416"/>
      <c r="G540" s="416"/>
      <c r="H540" s="416"/>
      <c r="I540" s="416"/>
      <c r="J540" s="416"/>
      <c r="K540" s="416"/>
      <c r="L540" s="416"/>
      <c r="M540" s="416"/>
      <c r="N540" s="416"/>
      <c r="O540" s="416"/>
      <c r="P540" s="416"/>
      <c r="Q540" s="416"/>
      <c r="R540" s="416"/>
      <c r="S540" s="416"/>
      <c r="T540" s="416"/>
      <c r="U540" s="416"/>
      <c r="V540" s="416"/>
      <c r="W540" s="416"/>
      <c r="X540" s="416"/>
      <c r="Y540" s="416"/>
    </row>
    <row r="541" spans="1:25" s="419" customFormat="1" x14ac:dyDescent="0.2">
      <c r="A541" s="416"/>
      <c r="D541" s="416"/>
      <c r="E541" s="416"/>
      <c r="F541" s="416"/>
      <c r="G541" s="416"/>
      <c r="H541" s="416"/>
      <c r="I541" s="416"/>
      <c r="J541" s="416"/>
      <c r="K541" s="416"/>
      <c r="L541" s="416"/>
      <c r="M541" s="416"/>
      <c r="N541" s="416"/>
      <c r="O541" s="416"/>
      <c r="P541" s="416"/>
      <c r="Q541" s="416"/>
      <c r="R541" s="416"/>
      <c r="S541" s="416"/>
      <c r="T541" s="416"/>
      <c r="U541" s="416"/>
      <c r="V541" s="416"/>
      <c r="W541" s="416"/>
      <c r="X541" s="416"/>
      <c r="Y541" s="416"/>
    </row>
    <row r="542" spans="1:25" s="419" customFormat="1" x14ac:dyDescent="0.2">
      <c r="A542" s="416"/>
      <c r="D542" s="416"/>
      <c r="E542" s="416"/>
      <c r="F542" s="416"/>
      <c r="G542" s="416"/>
      <c r="H542" s="416"/>
      <c r="I542" s="416"/>
      <c r="J542" s="416"/>
      <c r="K542" s="416"/>
      <c r="L542" s="416"/>
      <c r="M542" s="416"/>
      <c r="N542" s="416"/>
      <c r="O542" s="416"/>
      <c r="P542" s="416"/>
      <c r="Q542" s="416"/>
      <c r="R542" s="416"/>
      <c r="S542" s="416"/>
      <c r="T542" s="416"/>
      <c r="U542" s="416"/>
      <c r="V542" s="416"/>
      <c r="W542" s="416"/>
      <c r="X542" s="416"/>
      <c r="Y542" s="416"/>
    </row>
    <row r="543" spans="1:25" s="419" customFormat="1" x14ac:dyDescent="0.2">
      <c r="A543" s="416"/>
      <c r="D543" s="416"/>
      <c r="E543" s="416"/>
      <c r="F543" s="416"/>
      <c r="G543" s="416"/>
      <c r="H543" s="416"/>
      <c r="I543" s="416"/>
      <c r="J543" s="416"/>
      <c r="K543" s="416"/>
      <c r="L543" s="416"/>
      <c r="M543" s="416"/>
      <c r="N543" s="416"/>
      <c r="O543" s="416"/>
      <c r="P543" s="416"/>
      <c r="Q543" s="416"/>
      <c r="R543" s="416"/>
      <c r="S543" s="416"/>
      <c r="T543" s="416"/>
      <c r="U543" s="416"/>
      <c r="V543" s="416"/>
      <c r="W543" s="416"/>
      <c r="X543" s="416"/>
      <c r="Y543" s="416"/>
    </row>
    <row r="544" spans="1:25" s="419" customFormat="1" x14ac:dyDescent="0.2">
      <c r="A544" s="416"/>
      <c r="D544" s="416"/>
      <c r="E544" s="416"/>
      <c r="F544" s="416"/>
      <c r="G544" s="416"/>
      <c r="H544" s="416"/>
      <c r="I544" s="416"/>
      <c r="J544" s="416"/>
      <c r="K544" s="416"/>
      <c r="L544" s="416"/>
      <c r="M544" s="416"/>
      <c r="N544" s="416"/>
      <c r="O544" s="416"/>
      <c r="P544" s="416"/>
      <c r="Q544" s="416"/>
      <c r="R544" s="416"/>
      <c r="S544" s="416"/>
      <c r="T544" s="416"/>
      <c r="U544" s="416"/>
      <c r="V544" s="416"/>
      <c r="W544" s="416"/>
      <c r="X544" s="416"/>
      <c r="Y544" s="416"/>
    </row>
    <row r="545" spans="1:25" s="419" customFormat="1" x14ac:dyDescent="0.2">
      <c r="A545" s="416"/>
      <c r="D545" s="416"/>
      <c r="E545" s="416"/>
      <c r="F545" s="416"/>
      <c r="G545" s="416"/>
      <c r="H545" s="416"/>
      <c r="I545" s="416"/>
      <c r="J545" s="416"/>
      <c r="K545" s="416"/>
      <c r="L545" s="416"/>
      <c r="M545" s="416"/>
      <c r="N545" s="416"/>
      <c r="O545" s="416"/>
      <c r="P545" s="416"/>
      <c r="Q545" s="416"/>
      <c r="R545" s="416"/>
      <c r="S545" s="416"/>
      <c r="T545" s="416"/>
      <c r="U545" s="416"/>
      <c r="V545" s="416"/>
      <c r="W545" s="416"/>
      <c r="X545" s="416"/>
      <c r="Y545" s="416"/>
    </row>
    <row r="546" spans="1:25" s="419" customFormat="1" x14ac:dyDescent="0.2">
      <c r="A546" s="416"/>
      <c r="D546" s="416"/>
      <c r="E546" s="416"/>
      <c r="F546" s="416"/>
      <c r="G546" s="416"/>
      <c r="H546" s="416"/>
      <c r="I546" s="416"/>
      <c r="J546" s="416"/>
      <c r="K546" s="416"/>
      <c r="L546" s="416"/>
      <c r="M546" s="416"/>
      <c r="N546" s="416"/>
      <c r="O546" s="416"/>
      <c r="P546" s="416"/>
      <c r="Q546" s="416"/>
      <c r="R546" s="416"/>
      <c r="S546" s="416"/>
      <c r="T546" s="416"/>
      <c r="U546" s="416"/>
      <c r="V546" s="416"/>
      <c r="W546" s="416"/>
      <c r="X546" s="416"/>
      <c r="Y546" s="416"/>
    </row>
    <row r="547" spans="1:25" s="419" customFormat="1" x14ac:dyDescent="0.2">
      <c r="A547" s="416"/>
      <c r="D547" s="416"/>
      <c r="E547" s="416"/>
      <c r="F547" s="416"/>
      <c r="G547" s="416"/>
      <c r="H547" s="416"/>
      <c r="I547" s="416"/>
      <c r="J547" s="416"/>
      <c r="K547" s="416"/>
      <c r="L547" s="416"/>
      <c r="M547" s="416"/>
      <c r="N547" s="416"/>
      <c r="O547" s="416"/>
      <c r="P547" s="416"/>
      <c r="Q547" s="416"/>
      <c r="R547" s="416"/>
      <c r="S547" s="416"/>
      <c r="T547" s="416"/>
      <c r="U547" s="416"/>
      <c r="V547" s="416"/>
      <c r="W547" s="416"/>
      <c r="X547" s="416"/>
      <c r="Y547" s="416"/>
    </row>
    <row r="548" spans="1:25" s="419" customFormat="1" x14ac:dyDescent="0.2">
      <c r="A548" s="416"/>
      <c r="D548" s="416"/>
      <c r="E548" s="416"/>
      <c r="F548" s="416"/>
      <c r="G548" s="416"/>
      <c r="H548" s="416"/>
      <c r="I548" s="416"/>
      <c r="J548" s="416"/>
      <c r="K548" s="416"/>
      <c r="L548" s="416"/>
      <c r="M548" s="416"/>
      <c r="N548" s="416"/>
      <c r="O548" s="416"/>
      <c r="P548" s="416"/>
      <c r="Q548" s="416"/>
      <c r="R548" s="416"/>
      <c r="S548" s="416"/>
      <c r="T548" s="416"/>
      <c r="U548" s="416"/>
      <c r="V548" s="416"/>
      <c r="W548" s="416"/>
      <c r="X548" s="416"/>
      <c r="Y548" s="416"/>
    </row>
    <row r="549" spans="1:25" s="419" customFormat="1" x14ac:dyDescent="0.2">
      <c r="A549" s="416"/>
      <c r="D549" s="416"/>
      <c r="E549" s="416"/>
      <c r="F549" s="416"/>
      <c r="G549" s="416"/>
      <c r="H549" s="416"/>
      <c r="I549" s="416"/>
      <c r="J549" s="416"/>
      <c r="K549" s="416"/>
      <c r="L549" s="416"/>
      <c r="M549" s="416"/>
      <c r="N549" s="416"/>
      <c r="O549" s="416"/>
      <c r="P549" s="416"/>
      <c r="Q549" s="416"/>
      <c r="R549" s="416"/>
      <c r="S549" s="416"/>
      <c r="T549" s="416"/>
      <c r="U549" s="416"/>
      <c r="V549" s="416"/>
      <c r="W549" s="416"/>
      <c r="X549" s="416"/>
      <c r="Y549" s="416"/>
    </row>
    <row r="550" spans="1:25" s="419" customFormat="1" x14ac:dyDescent="0.2">
      <c r="A550" s="416"/>
      <c r="D550" s="416"/>
      <c r="E550" s="416"/>
      <c r="F550" s="416"/>
      <c r="G550" s="416"/>
      <c r="H550" s="416"/>
      <c r="I550" s="416"/>
      <c r="J550" s="416"/>
      <c r="K550" s="416"/>
      <c r="L550" s="416"/>
      <c r="M550" s="416"/>
      <c r="N550" s="416"/>
      <c r="O550" s="416"/>
      <c r="P550" s="416"/>
      <c r="Q550" s="416"/>
      <c r="R550" s="416"/>
      <c r="S550" s="416"/>
      <c r="T550" s="416"/>
      <c r="U550" s="416"/>
      <c r="V550" s="416"/>
      <c r="W550" s="416"/>
      <c r="X550" s="416"/>
      <c r="Y550" s="416"/>
    </row>
    <row r="551" spans="1:25" s="419" customFormat="1" x14ac:dyDescent="0.2">
      <c r="A551" s="416"/>
      <c r="D551" s="416"/>
      <c r="E551" s="416"/>
      <c r="F551" s="416"/>
      <c r="G551" s="416"/>
      <c r="H551" s="416"/>
      <c r="I551" s="416"/>
      <c r="J551" s="416"/>
      <c r="K551" s="416"/>
      <c r="L551" s="416"/>
      <c r="M551" s="416"/>
      <c r="N551" s="416"/>
      <c r="O551" s="416"/>
      <c r="P551" s="416"/>
      <c r="Q551" s="416"/>
      <c r="R551" s="416"/>
      <c r="S551" s="416"/>
      <c r="T551" s="416"/>
      <c r="U551" s="416"/>
      <c r="V551" s="416"/>
      <c r="W551" s="416"/>
      <c r="X551" s="416"/>
      <c r="Y551" s="416"/>
    </row>
    <row r="552" spans="1:25" s="419" customFormat="1" x14ac:dyDescent="0.2">
      <c r="A552" s="416"/>
      <c r="D552" s="416"/>
      <c r="E552" s="416"/>
      <c r="F552" s="416"/>
      <c r="G552" s="416"/>
      <c r="H552" s="416"/>
      <c r="I552" s="416"/>
      <c r="J552" s="416"/>
      <c r="K552" s="416"/>
      <c r="L552" s="416"/>
      <c r="M552" s="416"/>
      <c r="N552" s="416"/>
      <c r="O552" s="416"/>
      <c r="P552" s="416"/>
      <c r="Q552" s="416"/>
      <c r="R552" s="416"/>
      <c r="S552" s="416"/>
      <c r="T552" s="416"/>
      <c r="U552" s="416"/>
      <c r="V552" s="416"/>
      <c r="W552" s="416"/>
      <c r="X552" s="416"/>
      <c r="Y552" s="416"/>
    </row>
    <row r="553" spans="1:25" s="419" customFormat="1" x14ac:dyDescent="0.2">
      <c r="A553" s="416"/>
      <c r="D553" s="416"/>
      <c r="E553" s="416"/>
      <c r="F553" s="416"/>
      <c r="G553" s="416"/>
      <c r="H553" s="416"/>
      <c r="I553" s="416"/>
      <c r="J553" s="416"/>
      <c r="K553" s="416"/>
      <c r="L553" s="416"/>
      <c r="M553" s="416"/>
      <c r="N553" s="416"/>
      <c r="O553" s="416"/>
      <c r="P553" s="416"/>
      <c r="Q553" s="416"/>
      <c r="R553" s="416"/>
      <c r="S553" s="416"/>
      <c r="T553" s="416"/>
      <c r="U553" s="416"/>
      <c r="V553" s="416"/>
      <c r="W553" s="416"/>
      <c r="X553" s="416"/>
      <c r="Y553" s="416"/>
    </row>
    <row r="554" spans="1:25" s="419" customFormat="1" x14ac:dyDescent="0.2">
      <c r="A554" s="416"/>
      <c r="D554" s="416"/>
      <c r="E554" s="416"/>
      <c r="F554" s="416"/>
      <c r="G554" s="416"/>
      <c r="H554" s="416"/>
      <c r="I554" s="416"/>
      <c r="J554" s="416"/>
      <c r="K554" s="416"/>
      <c r="L554" s="416"/>
      <c r="M554" s="416"/>
      <c r="N554" s="416"/>
      <c r="O554" s="416"/>
      <c r="P554" s="416"/>
      <c r="Q554" s="416"/>
      <c r="R554" s="416"/>
      <c r="S554" s="416"/>
      <c r="T554" s="416"/>
      <c r="U554" s="416"/>
      <c r="V554" s="416"/>
      <c r="W554" s="416"/>
      <c r="X554" s="416"/>
      <c r="Y554" s="416"/>
    </row>
    <row r="555" spans="1:25" s="419" customFormat="1" x14ac:dyDescent="0.2">
      <c r="A555" s="416"/>
      <c r="D555" s="416"/>
      <c r="E555" s="416"/>
      <c r="F555" s="416"/>
      <c r="G555" s="416"/>
      <c r="H555" s="416"/>
      <c r="I555" s="416"/>
      <c r="J555" s="416"/>
      <c r="K555" s="416"/>
      <c r="L555" s="416"/>
      <c r="M555" s="416"/>
      <c r="N555" s="416"/>
      <c r="O555" s="416"/>
      <c r="P555" s="416"/>
      <c r="Q555" s="416"/>
      <c r="R555" s="416"/>
      <c r="S555" s="416"/>
      <c r="T555" s="416"/>
      <c r="U555" s="416"/>
      <c r="V555" s="416"/>
      <c r="W555" s="416"/>
      <c r="X555" s="416"/>
      <c r="Y555" s="416"/>
    </row>
    <row r="556" spans="1:25" s="419" customFormat="1" x14ac:dyDescent="0.2">
      <c r="A556" s="416"/>
      <c r="D556" s="416"/>
      <c r="E556" s="416"/>
      <c r="F556" s="416"/>
      <c r="G556" s="416"/>
      <c r="H556" s="416"/>
      <c r="I556" s="416"/>
      <c r="J556" s="416"/>
      <c r="K556" s="416"/>
      <c r="L556" s="416"/>
      <c r="M556" s="416"/>
      <c r="N556" s="416"/>
      <c r="O556" s="416"/>
      <c r="P556" s="416"/>
      <c r="Q556" s="416"/>
      <c r="R556" s="416"/>
      <c r="S556" s="416"/>
      <c r="T556" s="416"/>
      <c r="U556" s="416"/>
      <c r="V556" s="416"/>
      <c r="W556" s="416"/>
      <c r="X556" s="416"/>
      <c r="Y556" s="416"/>
    </row>
    <row r="557" spans="1:25" s="419" customFormat="1" x14ac:dyDescent="0.2">
      <c r="A557" s="416"/>
      <c r="D557" s="416"/>
      <c r="E557" s="416"/>
      <c r="F557" s="416"/>
      <c r="G557" s="416"/>
      <c r="H557" s="416"/>
      <c r="I557" s="416"/>
      <c r="J557" s="416"/>
      <c r="K557" s="416"/>
      <c r="L557" s="416"/>
      <c r="M557" s="416"/>
      <c r="N557" s="416"/>
      <c r="O557" s="416"/>
      <c r="P557" s="416"/>
      <c r="Q557" s="416"/>
      <c r="R557" s="416"/>
      <c r="S557" s="416"/>
      <c r="T557" s="416"/>
      <c r="U557" s="416"/>
      <c r="V557" s="416"/>
      <c r="W557" s="416"/>
      <c r="X557" s="416"/>
      <c r="Y557" s="416"/>
    </row>
    <row r="558" spans="1:25" s="419" customFormat="1" x14ac:dyDescent="0.2">
      <c r="A558" s="416"/>
      <c r="D558" s="416"/>
      <c r="E558" s="416"/>
      <c r="F558" s="416"/>
      <c r="G558" s="416"/>
      <c r="H558" s="416"/>
      <c r="I558" s="416"/>
      <c r="J558" s="416"/>
      <c r="K558" s="416"/>
      <c r="L558" s="416"/>
      <c r="M558" s="416"/>
      <c r="N558" s="416"/>
      <c r="O558" s="416"/>
      <c r="P558" s="416"/>
      <c r="Q558" s="416"/>
      <c r="R558" s="416"/>
      <c r="S558" s="416"/>
      <c r="T558" s="416"/>
      <c r="U558" s="416"/>
      <c r="V558" s="416"/>
      <c r="W558" s="416"/>
      <c r="X558" s="416"/>
      <c r="Y558" s="416"/>
    </row>
    <row r="559" spans="1:25" s="419" customFormat="1" x14ac:dyDescent="0.2">
      <c r="A559" s="416"/>
      <c r="D559" s="416"/>
      <c r="E559" s="416"/>
      <c r="F559" s="416"/>
      <c r="G559" s="416"/>
      <c r="H559" s="416"/>
      <c r="I559" s="416"/>
      <c r="J559" s="416"/>
      <c r="K559" s="416"/>
      <c r="L559" s="416"/>
      <c r="M559" s="416"/>
      <c r="N559" s="416"/>
      <c r="O559" s="416"/>
      <c r="P559" s="416"/>
      <c r="Q559" s="416"/>
      <c r="R559" s="416"/>
      <c r="S559" s="416"/>
      <c r="T559" s="416"/>
      <c r="U559" s="416"/>
      <c r="V559" s="416"/>
      <c r="W559" s="416"/>
      <c r="X559" s="416"/>
      <c r="Y559" s="416"/>
    </row>
    <row r="560" spans="1:25" s="419" customFormat="1" x14ac:dyDescent="0.2">
      <c r="A560" s="416"/>
      <c r="D560" s="416"/>
      <c r="E560" s="416"/>
      <c r="F560" s="416"/>
      <c r="G560" s="416"/>
      <c r="H560" s="416"/>
      <c r="I560" s="416"/>
      <c r="J560" s="416"/>
      <c r="K560" s="416"/>
      <c r="L560" s="416"/>
      <c r="M560" s="416"/>
      <c r="N560" s="416"/>
      <c r="O560" s="416"/>
      <c r="P560" s="416"/>
      <c r="Q560" s="416"/>
      <c r="R560" s="416"/>
      <c r="S560" s="416"/>
      <c r="T560" s="416"/>
      <c r="U560" s="416"/>
      <c r="V560" s="416"/>
      <c r="W560" s="416"/>
      <c r="X560" s="416"/>
      <c r="Y560" s="416"/>
    </row>
    <row r="561" spans="1:25" s="419" customFormat="1" x14ac:dyDescent="0.2">
      <c r="A561" s="416"/>
      <c r="D561" s="416"/>
      <c r="E561" s="416"/>
      <c r="F561" s="416"/>
      <c r="G561" s="416"/>
      <c r="H561" s="416"/>
      <c r="I561" s="416"/>
      <c r="J561" s="416"/>
      <c r="K561" s="416"/>
      <c r="L561" s="416"/>
      <c r="M561" s="416"/>
      <c r="N561" s="416"/>
      <c r="O561" s="416"/>
      <c r="P561" s="416"/>
      <c r="Q561" s="416"/>
      <c r="R561" s="416"/>
      <c r="S561" s="416"/>
      <c r="T561" s="416"/>
      <c r="U561" s="416"/>
      <c r="V561" s="416"/>
      <c r="W561" s="416"/>
      <c r="X561" s="416"/>
      <c r="Y561" s="416"/>
    </row>
    <row r="562" spans="1:25" s="419" customFormat="1" x14ac:dyDescent="0.2">
      <c r="A562" s="416"/>
      <c r="D562" s="416"/>
      <c r="E562" s="416"/>
      <c r="F562" s="416"/>
      <c r="G562" s="416"/>
      <c r="H562" s="416"/>
      <c r="I562" s="416"/>
      <c r="J562" s="416"/>
      <c r="K562" s="416"/>
      <c r="L562" s="416"/>
      <c r="M562" s="416"/>
      <c r="N562" s="416"/>
      <c r="O562" s="416"/>
      <c r="P562" s="416"/>
      <c r="Q562" s="416"/>
      <c r="R562" s="416"/>
      <c r="S562" s="416"/>
      <c r="T562" s="416"/>
      <c r="U562" s="416"/>
      <c r="V562" s="416"/>
      <c r="W562" s="416"/>
      <c r="X562" s="416"/>
      <c r="Y562" s="416"/>
    </row>
    <row r="563" spans="1:25" s="419" customFormat="1" x14ac:dyDescent="0.2">
      <c r="A563" s="416"/>
      <c r="D563" s="416"/>
      <c r="E563" s="416"/>
      <c r="F563" s="416"/>
      <c r="G563" s="416"/>
      <c r="H563" s="416"/>
      <c r="I563" s="416"/>
      <c r="J563" s="416"/>
      <c r="K563" s="416"/>
      <c r="L563" s="416"/>
      <c r="M563" s="416"/>
      <c r="N563" s="416"/>
      <c r="O563" s="416"/>
      <c r="P563" s="416"/>
      <c r="Q563" s="416"/>
      <c r="R563" s="416"/>
      <c r="S563" s="416"/>
      <c r="T563" s="416"/>
      <c r="U563" s="416"/>
      <c r="V563" s="416"/>
      <c r="W563" s="416"/>
      <c r="X563" s="416"/>
      <c r="Y563" s="416"/>
    </row>
    <row r="564" spans="1:25" s="419" customFormat="1" x14ac:dyDescent="0.2">
      <c r="A564" s="416"/>
      <c r="D564" s="416"/>
      <c r="E564" s="416"/>
      <c r="F564" s="416"/>
      <c r="G564" s="416"/>
      <c r="H564" s="416"/>
      <c r="I564" s="416"/>
      <c r="J564" s="416"/>
      <c r="K564" s="416"/>
      <c r="L564" s="416"/>
      <c r="M564" s="416"/>
      <c r="N564" s="416"/>
      <c r="O564" s="416"/>
      <c r="P564" s="416"/>
      <c r="Q564" s="416"/>
      <c r="R564" s="416"/>
      <c r="S564" s="416"/>
      <c r="T564" s="416"/>
      <c r="U564" s="416"/>
      <c r="V564" s="416"/>
      <c r="W564" s="416"/>
      <c r="X564" s="416"/>
      <c r="Y564" s="416"/>
    </row>
    <row r="565" spans="1:25" s="419" customFormat="1" x14ac:dyDescent="0.2">
      <c r="A565" s="416"/>
      <c r="D565" s="416"/>
      <c r="E565" s="416"/>
      <c r="F565" s="416"/>
      <c r="G565" s="416"/>
      <c r="H565" s="416"/>
      <c r="I565" s="416"/>
      <c r="J565" s="416"/>
      <c r="K565" s="416"/>
      <c r="L565" s="416"/>
      <c r="M565" s="416"/>
      <c r="N565" s="416"/>
      <c r="O565" s="416"/>
      <c r="P565" s="416"/>
      <c r="Q565" s="416"/>
      <c r="R565" s="416"/>
      <c r="S565" s="416"/>
      <c r="T565" s="416"/>
      <c r="U565" s="416"/>
      <c r="V565" s="416"/>
      <c r="W565" s="416"/>
      <c r="X565" s="416"/>
      <c r="Y565" s="416"/>
    </row>
    <row r="566" spans="1:25" s="419" customFormat="1" x14ac:dyDescent="0.2">
      <c r="A566" s="416"/>
      <c r="D566" s="416"/>
      <c r="E566" s="416"/>
      <c r="F566" s="416"/>
      <c r="G566" s="416"/>
      <c r="H566" s="416"/>
      <c r="I566" s="416"/>
      <c r="J566" s="416"/>
      <c r="K566" s="416"/>
      <c r="L566" s="416"/>
      <c r="M566" s="416"/>
      <c r="N566" s="416"/>
      <c r="O566" s="416"/>
      <c r="P566" s="416"/>
      <c r="Q566" s="416"/>
      <c r="R566" s="416"/>
      <c r="S566" s="416"/>
      <c r="T566" s="416"/>
      <c r="U566" s="416"/>
      <c r="V566" s="416"/>
      <c r="W566" s="416"/>
      <c r="X566" s="416"/>
      <c r="Y566" s="416"/>
    </row>
    <row r="567" spans="1:25" s="419" customFormat="1" x14ac:dyDescent="0.2">
      <c r="A567" s="416"/>
      <c r="D567" s="416"/>
      <c r="E567" s="416"/>
      <c r="F567" s="416"/>
      <c r="G567" s="416"/>
      <c r="H567" s="416"/>
      <c r="I567" s="416"/>
      <c r="J567" s="416"/>
      <c r="K567" s="416"/>
      <c r="L567" s="416"/>
      <c r="M567" s="416"/>
      <c r="N567" s="416"/>
      <c r="O567" s="416"/>
      <c r="P567" s="416"/>
      <c r="Q567" s="416"/>
      <c r="R567" s="416"/>
      <c r="S567" s="416"/>
      <c r="T567" s="416"/>
      <c r="U567" s="416"/>
      <c r="V567" s="416"/>
      <c r="W567" s="416"/>
      <c r="X567" s="416"/>
      <c r="Y567" s="416"/>
    </row>
    <row r="568" spans="1:25" s="419" customFormat="1" x14ac:dyDescent="0.2">
      <c r="A568" s="416"/>
      <c r="D568" s="416"/>
      <c r="E568" s="416"/>
      <c r="F568" s="416"/>
      <c r="G568" s="416"/>
      <c r="H568" s="416"/>
      <c r="I568" s="416"/>
      <c r="J568" s="416"/>
      <c r="K568" s="416"/>
      <c r="L568" s="416"/>
      <c r="M568" s="416"/>
      <c r="N568" s="416"/>
      <c r="O568" s="416"/>
      <c r="P568" s="416"/>
      <c r="Q568" s="416"/>
      <c r="R568" s="416"/>
      <c r="S568" s="416"/>
      <c r="T568" s="416"/>
      <c r="U568" s="416"/>
      <c r="V568" s="416"/>
      <c r="W568" s="416"/>
      <c r="X568" s="416"/>
      <c r="Y568" s="416"/>
    </row>
    <row r="569" spans="1:25" s="419" customFormat="1" x14ac:dyDescent="0.2">
      <c r="A569" s="416"/>
      <c r="D569" s="416"/>
      <c r="E569" s="416"/>
      <c r="F569" s="416"/>
      <c r="G569" s="416"/>
      <c r="H569" s="416"/>
      <c r="I569" s="416"/>
      <c r="J569" s="416"/>
      <c r="K569" s="416"/>
      <c r="L569" s="416"/>
      <c r="M569" s="416"/>
      <c r="N569" s="416"/>
      <c r="O569" s="416"/>
      <c r="P569" s="416"/>
      <c r="Q569" s="416"/>
      <c r="R569" s="416"/>
      <c r="S569" s="416"/>
      <c r="T569" s="416"/>
      <c r="U569" s="416"/>
      <c r="V569" s="416"/>
      <c r="W569" s="416"/>
      <c r="X569" s="416"/>
      <c r="Y569" s="416"/>
    </row>
    <row r="570" spans="1:25" s="419" customFormat="1" x14ac:dyDescent="0.2">
      <c r="A570" s="416"/>
      <c r="D570" s="416"/>
      <c r="E570" s="416"/>
      <c r="F570" s="416"/>
      <c r="G570" s="416"/>
      <c r="H570" s="416"/>
      <c r="I570" s="416"/>
      <c r="J570" s="416"/>
      <c r="K570" s="416"/>
      <c r="L570" s="416"/>
      <c r="M570" s="416"/>
      <c r="N570" s="416"/>
      <c r="O570" s="416"/>
      <c r="P570" s="416"/>
      <c r="Q570" s="416"/>
      <c r="R570" s="416"/>
      <c r="S570" s="416"/>
      <c r="T570" s="416"/>
      <c r="U570" s="416"/>
      <c r="V570" s="416"/>
      <c r="W570" s="416"/>
      <c r="X570" s="416"/>
      <c r="Y570" s="416"/>
    </row>
    <row r="571" spans="1:25" s="419" customFormat="1" x14ac:dyDescent="0.2">
      <c r="A571" s="416"/>
      <c r="D571" s="416"/>
      <c r="E571" s="416"/>
      <c r="F571" s="416"/>
      <c r="G571" s="416"/>
      <c r="H571" s="416"/>
      <c r="I571" s="416"/>
      <c r="J571" s="416"/>
      <c r="K571" s="416"/>
      <c r="L571" s="416"/>
      <c r="M571" s="416"/>
      <c r="N571" s="416"/>
      <c r="O571" s="416"/>
      <c r="P571" s="416"/>
      <c r="Q571" s="416"/>
      <c r="R571" s="416"/>
      <c r="S571" s="416"/>
      <c r="T571" s="416"/>
      <c r="U571" s="416"/>
      <c r="V571" s="416"/>
      <c r="W571" s="416"/>
      <c r="X571" s="416"/>
      <c r="Y571" s="416"/>
    </row>
    <row r="572" spans="1:25" s="419" customFormat="1" x14ac:dyDescent="0.2">
      <c r="A572" s="416"/>
      <c r="D572" s="416"/>
      <c r="E572" s="416"/>
      <c r="F572" s="416"/>
      <c r="G572" s="416"/>
      <c r="H572" s="416"/>
      <c r="I572" s="416"/>
      <c r="J572" s="416"/>
      <c r="K572" s="416"/>
      <c r="L572" s="416"/>
      <c r="M572" s="416"/>
      <c r="N572" s="416"/>
      <c r="O572" s="416"/>
      <c r="P572" s="416"/>
      <c r="Q572" s="416"/>
      <c r="R572" s="416"/>
      <c r="S572" s="416"/>
      <c r="T572" s="416"/>
      <c r="U572" s="416"/>
      <c r="V572" s="416"/>
      <c r="W572" s="416"/>
      <c r="X572" s="416"/>
      <c r="Y572" s="416"/>
    </row>
    <row r="573" spans="1:25" s="419" customFormat="1" x14ac:dyDescent="0.2">
      <c r="A573" s="416"/>
      <c r="D573" s="416"/>
      <c r="E573" s="416"/>
      <c r="F573" s="416"/>
      <c r="G573" s="416"/>
      <c r="H573" s="416"/>
      <c r="I573" s="416"/>
      <c r="J573" s="416"/>
      <c r="K573" s="416"/>
      <c r="L573" s="416"/>
      <c r="M573" s="416"/>
      <c r="N573" s="416"/>
      <c r="O573" s="416"/>
      <c r="P573" s="416"/>
      <c r="Q573" s="416"/>
      <c r="R573" s="416"/>
      <c r="S573" s="416"/>
      <c r="T573" s="416"/>
      <c r="U573" s="416"/>
      <c r="V573" s="416"/>
      <c r="W573" s="416"/>
      <c r="X573" s="416"/>
      <c r="Y573" s="416"/>
    </row>
    <row r="574" spans="1:25" s="419" customFormat="1" x14ac:dyDescent="0.2">
      <c r="A574" s="416"/>
      <c r="D574" s="416"/>
      <c r="E574" s="416"/>
      <c r="F574" s="416"/>
      <c r="G574" s="416"/>
      <c r="H574" s="416"/>
      <c r="I574" s="416"/>
      <c r="J574" s="416"/>
      <c r="K574" s="416"/>
      <c r="L574" s="416"/>
      <c r="M574" s="416"/>
      <c r="N574" s="416"/>
      <c r="O574" s="416"/>
      <c r="P574" s="416"/>
      <c r="Q574" s="416"/>
      <c r="R574" s="416"/>
      <c r="S574" s="416"/>
      <c r="T574" s="416"/>
      <c r="U574" s="416"/>
      <c r="V574" s="416"/>
      <c r="W574" s="416"/>
      <c r="X574" s="416"/>
      <c r="Y574" s="416"/>
    </row>
    <row r="575" spans="1:25" s="419" customFormat="1" x14ac:dyDescent="0.2">
      <c r="A575" s="416"/>
      <c r="D575" s="416"/>
      <c r="E575" s="416"/>
      <c r="F575" s="416"/>
      <c r="G575" s="416"/>
      <c r="H575" s="416"/>
      <c r="I575" s="416"/>
      <c r="J575" s="416"/>
      <c r="K575" s="416"/>
      <c r="L575" s="416"/>
      <c r="M575" s="416"/>
      <c r="N575" s="416"/>
      <c r="O575" s="416"/>
      <c r="P575" s="416"/>
      <c r="Q575" s="416"/>
      <c r="R575" s="416"/>
      <c r="S575" s="416"/>
      <c r="T575" s="416"/>
      <c r="U575" s="416"/>
      <c r="V575" s="416"/>
      <c r="W575" s="416"/>
      <c r="X575" s="416"/>
      <c r="Y575" s="416"/>
    </row>
    <row r="576" spans="1:25" s="419" customFormat="1" x14ac:dyDescent="0.2">
      <c r="A576" s="416"/>
      <c r="D576" s="416"/>
      <c r="E576" s="416"/>
      <c r="F576" s="416"/>
      <c r="G576" s="416"/>
      <c r="H576" s="416"/>
      <c r="I576" s="416"/>
      <c r="J576" s="416"/>
      <c r="K576" s="416"/>
      <c r="L576" s="416"/>
      <c r="M576" s="416"/>
      <c r="N576" s="416"/>
      <c r="O576" s="416"/>
      <c r="P576" s="416"/>
      <c r="Q576" s="416"/>
      <c r="R576" s="416"/>
      <c r="S576" s="416"/>
      <c r="T576" s="416"/>
      <c r="U576" s="416"/>
      <c r="V576" s="416"/>
      <c r="W576" s="416"/>
      <c r="X576" s="416"/>
      <c r="Y576" s="416"/>
    </row>
    <row r="577" spans="1:25" s="419" customFormat="1" x14ac:dyDescent="0.2">
      <c r="A577" s="416"/>
      <c r="D577" s="416"/>
      <c r="E577" s="416"/>
      <c r="F577" s="416"/>
      <c r="G577" s="416"/>
      <c r="H577" s="416"/>
      <c r="I577" s="416"/>
      <c r="J577" s="416"/>
      <c r="K577" s="416"/>
      <c r="L577" s="416"/>
      <c r="M577" s="416"/>
      <c r="N577" s="416"/>
      <c r="O577" s="416"/>
      <c r="P577" s="416"/>
      <c r="Q577" s="416"/>
      <c r="R577" s="416"/>
      <c r="S577" s="416"/>
      <c r="T577" s="416"/>
      <c r="U577" s="416"/>
      <c r="V577" s="416"/>
      <c r="W577" s="416"/>
      <c r="X577" s="416"/>
      <c r="Y577" s="416"/>
    </row>
    <row r="578" spans="1:25" s="419" customFormat="1" x14ac:dyDescent="0.2">
      <c r="A578" s="416"/>
      <c r="D578" s="416"/>
      <c r="E578" s="416"/>
      <c r="F578" s="416"/>
      <c r="G578" s="416"/>
      <c r="H578" s="416"/>
      <c r="I578" s="416"/>
      <c r="J578" s="416"/>
      <c r="K578" s="416"/>
      <c r="L578" s="416"/>
      <c r="M578" s="416"/>
      <c r="N578" s="416"/>
      <c r="O578" s="416"/>
      <c r="P578" s="416"/>
      <c r="Q578" s="416"/>
      <c r="R578" s="416"/>
      <c r="S578" s="416"/>
      <c r="T578" s="416"/>
      <c r="U578" s="416"/>
      <c r="V578" s="416"/>
      <c r="W578" s="416"/>
      <c r="X578" s="416"/>
      <c r="Y578" s="416"/>
    </row>
    <row r="579" spans="1:25" s="419" customFormat="1" x14ac:dyDescent="0.2">
      <c r="A579" s="416"/>
      <c r="D579" s="416"/>
      <c r="E579" s="416"/>
      <c r="F579" s="416"/>
      <c r="G579" s="416"/>
      <c r="H579" s="416"/>
      <c r="I579" s="416"/>
      <c r="J579" s="416"/>
      <c r="K579" s="416"/>
      <c r="L579" s="416"/>
      <c r="M579" s="416"/>
      <c r="N579" s="416"/>
      <c r="O579" s="416"/>
      <c r="P579" s="416"/>
      <c r="Q579" s="416"/>
      <c r="R579" s="416"/>
      <c r="S579" s="416"/>
      <c r="T579" s="416"/>
      <c r="U579" s="416"/>
      <c r="V579" s="416"/>
      <c r="W579" s="416"/>
      <c r="X579" s="416"/>
      <c r="Y579" s="416"/>
    </row>
    <row r="580" spans="1:25" s="419" customFormat="1" x14ac:dyDescent="0.2">
      <c r="A580" s="416"/>
      <c r="D580" s="416"/>
      <c r="E580" s="416"/>
      <c r="F580" s="416"/>
      <c r="G580" s="416"/>
      <c r="H580" s="416"/>
      <c r="I580" s="416"/>
      <c r="J580" s="416"/>
      <c r="K580" s="416"/>
      <c r="L580" s="416"/>
      <c r="M580" s="416"/>
      <c r="N580" s="416"/>
      <c r="O580" s="416"/>
      <c r="P580" s="416"/>
      <c r="Q580" s="416"/>
      <c r="R580" s="416"/>
      <c r="S580" s="416"/>
      <c r="T580" s="416"/>
      <c r="U580" s="416"/>
      <c r="V580" s="416"/>
      <c r="W580" s="416"/>
      <c r="X580" s="416"/>
      <c r="Y580" s="416"/>
    </row>
    <row r="581" spans="1:25" s="419" customFormat="1" x14ac:dyDescent="0.2">
      <c r="A581" s="416"/>
      <c r="D581" s="416"/>
      <c r="E581" s="416"/>
      <c r="F581" s="416"/>
      <c r="G581" s="416"/>
      <c r="H581" s="416"/>
      <c r="I581" s="416"/>
      <c r="J581" s="416"/>
      <c r="K581" s="416"/>
      <c r="L581" s="416"/>
      <c r="M581" s="416"/>
      <c r="N581" s="416"/>
      <c r="O581" s="416"/>
      <c r="P581" s="416"/>
      <c r="Q581" s="416"/>
      <c r="R581" s="416"/>
      <c r="S581" s="416"/>
      <c r="T581" s="416"/>
      <c r="U581" s="416"/>
      <c r="V581" s="416"/>
      <c r="W581" s="416"/>
      <c r="X581" s="416"/>
      <c r="Y581" s="416"/>
    </row>
    <row r="582" spans="1:25" s="419" customFormat="1" x14ac:dyDescent="0.2">
      <c r="A582" s="416"/>
      <c r="D582" s="416"/>
      <c r="E582" s="416"/>
      <c r="F582" s="416"/>
      <c r="G582" s="416"/>
      <c r="H582" s="416"/>
      <c r="I582" s="416"/>
      <c r="J582" s="416"/>
      <c r="K582" s="416"/>
      <c r="L582" s="416"/>
      <c r="M582" s="416"/>
      <c r="N582" s="416"/>
      <c r="O582" s="416"/>
      <c r="P582" s="416"/>
      <c r="Q582" s="416"/>
      <c r="R582" s="416"/>
      <c r="S582" s="416"/>
      <c r="T582" s="416"/>
      <c r="U582" s="416"/>
      <c r="V582" s="416"/>
      <c r="W582" s="416"/>
      <c r="X582" s="416"/>
      <c r="Y582" s="416"/>
    </row>
    <row r="583" spans="1:25" s="419" customFormat="1" x14ac:dyDescent="0.2">
      <c r="A583" s="416"/>
      <c r="D583" s="416"/>
      <c r="E583" s="416"/>
      <c r="F583" s="416"/>
      <c r="G583" s="416"/>
      <c r="H583" s="416"/>
      <c r="I583" s="416"/>
      <c r="J583" s="416"/>
      <c r="K583" s="416"/>
      <c r="L583" s="416"/>
      <c r="M583" s="416"/>
      <c r="N583" s="416"/>
      <c r="O583" s="416"/>
      <c r="P583" s="416"/>
      <c r="Q583" s="416"/>
      <c r="R583" s="416"/>
      <c r="S583" s="416"/>
      <c r="T583" s="416"/>
      <c r="U583" s="416"/>
      <c r="V583" s="416"/>
      <c r="W583" s="416"/>
      <c r="X583" s="416"/>
      <c r="Y583" s="416"/>
    </row>
    <row r="584" spans="1:25" s="419" customFormat="1" x14ac:dyDescent="0.2">
      <c r="A584" s="416"/>
      <c r="D584" s="416"/>
      <c r="E584" s="416"/>
      <c r="F584" s="416"/>
      <c r="G584" s="416"/>
      <c r="H584" s="416"/>
      <c r="I584" s="416"/>
      <c r="J584" s="416"/>
      <c r="K584" s="416"/>
      <c r="L584" s="416"/>
      <c r="M584" s="416"/>
      <c r="N584" s="416"/>
      <c r="O584" s="416"/>
      <c r="P584" s="416"/>
      <c r="Q584" s="416"/>
      <c r="R584" s="416"/>
      <c r="S584" s="416"/>
      <c r="T584" s="416"/>
      <c r="U584" s="416"/>
      <c r="V584" s="416"/>
      <c r="W584" s="416"/>
      <c r="X584" s="416"/>
      <c r="Y584" s="416"/>
    </row>
    <row r="585" spans="1:25" s="419" customFormat="1" x14ac:dyDescent="0.2">
      <c r="A585" s="416"/>
      <c r="D585" s="416"/>
      <c r="E585" s="416"/>
      <c r="F585" s="416"/>
      <c r="G585" s="416"/>
      <c r="H585" s="416"/>
      <c r="I585" s="416"/>
      <c r="J585" s="416"/>
      <c r="K585" s="416"/>
      <c r="L585" s="416"/>
      <c r="M585" s="416"/>
      <c r="N585" s="416"/>
      <c r="O585" s="416"/>
      <c r="P585" s="416"/>
      <c r="Q585" s="416"/>
      <c r="R585" s="416"/>
      <c r="S585" s="416"/>
      <c r="T585" s="416"/>
      <c r="U585" s="416"/>
      <c r="V585" s="416"/>
      <c r="W585" s="416"/>
      <c r="X585" s="416"/>
      <c r="Y585" s="416"/>
    </row>
    <row r="586" spans="1:25" s="419" customFormat="1" x14ac:dyDescent="0.2">
      <c r="A586" s="416"/>
      <c r="D586" s="416"/>
      <c r="E586" s="416"/>
      <c r="F586" s="416"/>
      <c r="G586" s="416"/>
      <c r="H586" s="416"/>
      <c r="I586" s="416"/>
      <c r="J586" s="416"/>
      <c r="K586" s="416"/>
      <c r="L586" s="416"/>
      <c r="M586" s="416"/>
      <c r="N586" s="416"/>
      <c r="O586" s="416"/>
      <c r="P586" s="416"/>
      <c r="Q586" s="416"/>
      <c r="R586" s="416"/>
      <c r="S586" s="416"/>
      <c r="T586" s="416"/>
      <c r="U586" s="416"/>
      <c r="V586" s="416"/>
      <c r="W586" s="416"/>
      <c r="X586" s="416"/>
      <c r="Y586" s="416"/>
    </row>
    <row r="587" spans="1:25" s="419" customFormat="1" x14ac:dyDescent="0.2">
      <c r="A587" s="416"/>
      <c r="D587" s="416"/>
      <c r="E587" s="416"/>
      <c r="F587" s="416"/>
      <c r="G587" s="416"/>
      <c r="H587" s="416"/>
      <c r="I587" s="416"/>
      <c r="J587" s="416"/>
      <c r="K587" s="416"/>
      <c r="L587" s="416"/>
      <c r="M587" s="416"/>
      <c r="N587" s="416"/>
      <c r="O587" s="416"/>
      <c r="P587" s="416"/>
      <c r="Q587" s="416"/>
      <c r="R587" s="416"/>
      <c r="S587" s="416"/>
      <c r="T587" s="416"/>
      <c r="U587" s="416"/>
      <c r="V587" s="416"/>
      <c r="W587" s="416"/>
      <c r="X587" s="416"/>
      <c r="Y587" s="416"/>
    </row>
    <row r="588" spans="1:25" s="419" customFormat="1" x14ac:dyDescent="0.2">
      <c r="A588" s="416"/>
      <c r="D588" s="416"/>
      <c r="E588" s="416"/>
      <c r="F588" s="416"/>
      <c r="G588" s="416"/>
      <c r="H588" s="416"/>
      <c r="I588" s="416"/>
      <c r="J588" s="416"/>
      <c r="K588" s="416"/>
      <c r="L588" s="416"/>
      <c r="M588" s="416"/>
      <c r="N588" s="416"/>
      <c r="O588" s="416"/>
      <c r="P588" s="416"/>
      <c r="Q588" s="416"/>
      <c r="R588" s="416"/>
      <c r="S588" s="416"/>
      <c r="T588" s="416"/>
      <c r="U588" s="416"/>
      <c r="V588" s="416"/>
      <c r="W588" s="416"/>
      <c r="X588" s="416"/>
      <c r="Y588" s="416"/>
    </row>
    <row r="589" spans="1:25" s="419" customFormat="1" x14ac:dyDescent="0.2">
      <c r="A589" s="416"/>
      <c r="D589" s="416"/>
      <c r="E589" s="416"/>
      <c r="F589" s="416"/>
      <c r="G589" s="416"/>
      <c r="H589" s="416"/>
      <c r="I589" s="416"/>
      <c r="J589" s="416"/>
      <c r="K589" s="416"/>
      <c r="L589" s="416"/>
      <c r="M589" s="416"/>
      <c r="N589" s="416"/>
      <c r="O589" s="416"/>
      <c r="P589" s="416"/>
      <c r="Q589" s="416"/>
      <c r="R589" s="416"/>
      <c r="S589" s="416"/>
      <c r="T589" s="416"/>
      <c r="U589" s="416"/>
      <c r="V589" s="416"/>
      <c r="W589" s="416"/>
      <c r="X589" s="416"/>
      <c r="Y589" s="416"/>
    </row>
    <row r="590" spans="1:25" s="419" customFormat="1" x14ac:dyDescent="0.2">
      <c r="A590" s="416"/>
      <c r="D590" s="416"/>
      <c r="E590" s="416"/>
      <c r="F590" s="416"/>
      <c r="G590" s="416"/>
      <c r="H590" s="416"/>
      <c r="I590" s="416"/>
      <c r="J590" s="416"/>
      <c r="K590" s="416"/>
      <c r="L590" s="416"/>
      <c r="M590" s="416"/>
      <c r="N590" s="416"/>
      <c r="O590" s="416"/>
      <c r="P590" s="416"/>
      <c r="Q590" s="416"/>
      <c r="R590" s="416"/>
      <c r="S590" s="416"/>
      <c r="T590" s="416"/>
      <c r="U590" s="416"/>
      <c r="V590" s="416"/>
      <c r="W590" s="416"/>
      <c r="X590" s="416"/>
      <c r="Y590" s="416"/>
    </row>
    <row r="591" spans="1:25" s="419" customFormat="1" x14ac:dyDescent="0.2">
      <c r="A591" s="416"/>
      <c r="D591" s="416"/>
      <c r="E591" s="416"/>
      <c r="F591" s="416"/>
      <c r="G591" s="416"/>
      <c r="H591" s="416"/>
      <c r="I591" s="416"/>
      <c r="J591" s="416"/>
      <c r="K591" s="416"/>
      <c r="L591" s="416"/>
      <c r="M591" s="416"/>
      <c r="N591" s="416"/>
      <c r="O591" s="416"/>
      <c r="P591" s="416"/>
      <c r="Q591" s="416"/>
      <c r="R591" s="416"/>
      <c r="S591" s="416"/>
      <c r="T591" s="416"/>
      <c r="U591" s="416"/>
      <c r="V591" s="416"/>
      <c r="W591" s="416"/>
      <c r="X591" s="416"/>
      <c r="Y591" s="416"/>
    </row>
    <row r="592" spans="1:25" s="419" customFormat="1" x14ac:dyDescent="0.2">
      <c r="A592" s="416"/>
      <c r="D592" s="416"/>
      <c r="E592" s="416"/>
      <c r="F592" s="416"/>
      <c r="G592" s="416"/>
      <c r="H592" s="416"/>
      <c r="I592" s="416"/>
      <c r="J592" s="416"/>
      <c r="K592" s="416"/>
      <c r="L592" s="416"/>
      <c r="M592" s="416"/>
      <c r="N592" s="416"/>
      <c r="O592" s="416"/>
      <c r="P592" s="416"/>
      <c r="Q592" s="416"/>
      <c r="R592" s="416"/>
      <c r="S592" s="416"/>
      <c r="T592" s="416"/>
      <c r="U592" s="416"/>
      <c r="V592" s="416"/>
      <c r="W592" s="416"/>
      <c r="X592" s="416"/>
      <c r="Y592" s="416"/>
    </row>
    <row r="593" spans="1:25" s="419" customFormat="1" x14ac:dyDescent="0.2">
      <c r="A593" s="416"/>
      <c r="D593" s="416"/>
      <c r="E593" s="416"/>
      <c r="F593" s="416"/>
      <c r="G593" s="416"/>
      <c r="H593" s="416"/>
      <c r="I593" s="416"/>
      <c r="J593" s="416"/>
      <c r="K593" s="416"/>
      <c r="L593" s="416"/>
      <c r="M593" s="416"/>
      <c r="N593" s="416"/>
      <c r="O593" s="416"/>
      <c r="P593" s="416"/>
      <c r="Q593" s="416"/>
      <c r="R593" s="416"/>
      <c r="S593" s="416"/>
      <c r="T593" s="416"/>
      <c r="U593" s="416"/>
      <c r="V593" s="416"/>
      <c r="W593" s="416"/>
      <c r="X593" s="416"/>
      <c r="Y593" s="416"/>
    </row>
    <row r="594" spans="1:25" s="419" customFormat="1" x14ac:dyDescent="0.2">
      <c r="A594" s="416"/>
      <c r="D594" s="416"/>
      <c r="E594" s="416"/>
      <c r="F594" s="416"/>
      <c r="G594" s="416"/>
      <c r="H594" s="416"/>
      <c r="I594" s="416"/>
      <c r="J594" s="416"/>
      <c r="K594" s="416"/>
      <c r="L594" s="416"/>
      <c r="M594" s="416"/>
      <c r="N594" s="416"/>
      <c r="O594" s="416"/>
      <c r="P594" s="416"/>
      <c r="Q594" s="416"/>
      <c r="R594" s="416"/>
      <c r="S594" s="416"/>
      <c r="T594" s="416"/>
      <c r="U594" s="416"/>
      <c r="V594" s="416"/>
      <c r="W594" s="416"/>
      <c r="X594" s="416"/>
      <c r="Y594" s="416"/>
    </row>
    <row r="595" spans="1:25" s="419" customFormat="1" x14ac:dyDescent="0.2">
      <c r="A595" s="416"/>
      <c r="D595" s="416"/>
      <c r="E595" s="416"/>
      <c r="F595" s="416"/>
      <c r="G595" s="416"/>
      <c r="H595" s="416"/>
      <c r="I595" s="416"/>
      <c r="J595" s="416"/>
      <c r="K595" s="416"/>
      <c r="L595" s="416"/>
      <c r="M595" s="416"/>
      <c r="N595" s="416"/>
      <c r="O595" s="416"/>
      <c r="P595" s="416"/>
      <c r="Q595" s="416"/>
      <c r="R595" s="416"/>
      <c r="S595" s="416"/>
      <c r="T595" s="416"/>
      <c r="U595" s="416"/>
      <c r="V595" s="416"/>
      <c r="W595" s="416"/>
      <c r="X595" s="416"/>
      <c r="Y595" s="416"/>
    </row>
    <row r="596" spans="1:25" s="419" customFormat="1" x14ac:dyDescent="0.2">
      <c r="A596" s="416"/>
      <c r="D596" s="416"/>
      <c r="E596" s="416"/>
      <c r="F596" s="416"/>
      <c r="G596" s="416"/>
      <c r="H596" s="416"/>
      <c r="I596" s="416"/>
      <c r="J596" s="416"/>
      <c r="K596" s="416"/>
      <c r="L596" s="416"/>
      <c r="M596" s="416"/>
      <c r="N596" s="416"/>
      <c r="O596" s="416"/>
      <c r="P596" s="416"/>
      <c r="Q596" s="416"/>
      <c r="R596" s="416"/>
      <c r="S596" s="416"/>
      <c r="T596" s="416"/>
      <c r="U596" s="416"/>
      <c r="V596" s="416"/>
      <c r="W596" s="416"/>
      <c r="X596" s="416"/>
      <c r="Y596" s="416"/>
    </row>
    <row r="597" spans="1:25" s="419" customFormat="1" x14ac:dyDescent="0.2">
      <c r="A597" s="416"/>
      <c r="D597" s="416"/>
      <c r="E597" s="416"/>
      <c r="F597" s="416"/>
      <c r="G597" s="416"/>
      <c r="H597" s="416"/>
      <c r="I597" s="416"/>
      <c r="J597" s="416"/>
      <c r="K597" s="416"/>
      <c r="L597" s="416"/>
      <c r="M597" s="416"/>
      <c r="N597" s="416"/>
      <c r="O597" s="416"/>
      <c r="P597" s="416"/>
      <c r="Q597" s="416"/>
      <c r="R597" s="416"/>
      <c r="S597" s="416"/>
      <c r="T597" s="416"/>
      <c r="U597" s="416"/>
      <c r="V597" s="416"/>
      <c r="W597" s="416"/>
      <c r="X597" s="416"/>
      <c r="Y597" s="416"/>
    </row>
    <row r="598" spans="1:25" s="419" customFormat="1" x14ac:dyDescent="0.2">
      <c r="A598" s="416"/>
      <c r="D598" s="416"/>
      <c r="E598" s="416"/>
      <c r="F598" s="416"/>
      <c r="G598" s="416"/>
      <c r="H598" s="416"/>
      <c r="I598" s="416"/>
      <c r="J598" s="416"/>
      <c r="K598" s="416"/>
      <c r="L598" s="416"/>
      <c r="M598" s="416"/>
      <c r="N598" s="416"/>
      <c r="O598" s="416"/>
      <c r="P598" s="416"/>
      <c r="Q598" s="416"/>
      <c r="R598" s="416"/>
      <c r="S598" s="416"/>
      <c r="T598" s="416"/>
      <c r="U598" s="416"/>
      <c r="V598" s="416"/>
      <c r="W598" s="416"/>
      <c r="X598" s="416"/>
      <c r="Y598" s="416"/>
    </row>
    <row r="599" spans="1:25" s="419" customFormat="1" x14ac:dyDescent="0.2">
      <c r="A599" s="416"/>
      <c r="D599" s="416"/>
      <c r="E599" s="416"/>
      <c r="F599" s="416"/>
      <c r="G599" s="416"/>
      <c r="H599" s="416"/>
      <c r="I599" s="416"/>
      <c r="J599" s="416"/>
      <c r="K599" s="416"/>
      <c r="L599" s="416"/>
      <c r="M599" s="416"/>
      <c r="N599" s="416"/>
      <c r="O599" s="416"/>
      <c r="P599" s="416"/>
      <c r="Q599" s="416"/>
      <c r="R599" s="416"/>
      <c r="S599" s="416"/>
      <c r="T599" s="416"/>
      <c r="U599" s="416"/>
      <c r="V599" s="416"/>
      <c r="W599" s="416"/>
      <c r="X599" s="416"/>
      <c r="Y599" s="416"/>
    </row>
    <row r="600" spans="1:25" s="419" customFormat="1" x14ac:dyDescent="0.2">
      <c r="A600" s="416"/>
      <c r="D600" s="416"/>
      <c r="E600" s="416"/>
      <c r="F600" s="416"/>
      <c r="G600" s="416"/>
      <c r="H600" s="416"/>
      <c r="I600" s="416"/>
      <c r="J600" s="416"/>
      <c r="K600" s="416"/>
      <c r="L600" s="416"/>
      <c r="M600" s="416"/>
      <c r="N600" s="416"/>
      <c r="O600" s="416"/>
      <c r="P600" s="416"/>
      <c r="Q600" s="416"/>
      <c r="R600" s="416"/>
      <c r="S600" s="416"/>
      <c r="T600" s="416"/>
      <c r="U600" s="416"/>
      <c r="V600" s="416"/>
      <c r="W600" s="416"/>
      <c r="X600" s="416"/>
      <c r="Y600" s="416"/>
    </row>
    <row r="601" spans="1:25" s="419" customFormat="1" x14ac:dyDescent="0.2">
      <c r="A601" s="416"/>
      <c r="D601" s="416"/>
      <c r="E601" s="416"/>
      <c r="F601" s="416"/>
      <c r="G601" s="416"/>
      <c r="H601" s="416"/>
      <c r="I601" s="416"/>
      <c r="J601" s="416"/>
      <c r="K601" s="416"/>
      <c r="L601" s="416"/>
      <c r="M601" s="416"/>
      <c r="N601" s="416"/>
      <c r="O601" s="416"/>
      <c r="P601" s="416"/>
      <c r="Q601" s="416"/>
      <c r="R601" s="416"/>
      <c r="S601" s="416"/>
      <c r="T601" s="416"/>
      <c r="U601" s="416"/>
      <c r="V601" s="416"/>
      <c r="W601" s="416"/>
      <c r="X601" s="416"/>
      <c r="Y601" s="416"/>
    </row>
    <row r="602" spans="1:25" s="419" customFormat="1" x14ac:dyDescent="0.2">
      <c r="A602" s="416"/>
      <c r="D602" s="416"/>
      <c r="E602" s="416"/>
      <c r="F602" s="416"/>
      <c r="G602" s="416"/>
      <c r="H602" s="416"/>
      <c r="I602" s="416"/>
      <c r="J602" s="416"/>
      <c r="K602" s="416"/>
      <c r="L602" s="416"/>
      <c r="M602" s="416"/>
      <c r="N602" s="416"/>
      <c r="O602" s="416"/>
      <c r="P602" s="416"/>
      <c r="Q602" s="416"/>
      <c r="R602" s="416"/>
      <c r="S602" s="416"/>
      <c r="T602" s="416"/>
      <c r="U602" s="416"/>
      <c r="V602" s="416"/>
      <c r="W602" s="416"/>
      <c r="X602" s="416"/>
      <c r="Y602" s="416"/>
    </row>
    <row r="603" spans="1:25" s="419" customFormat="1" x14ac:dyDescent="0.2">
      <c r="A603" s="416"/>
      <c r="D603" s="416"/>
      <c r="E603" s="416"/>
      <c r="F603" s="416"/>
      <c r="G603" s="416"/>
      <c r="H603" s="416"/>
      <c r="I603" s="416"/>
      <c r="J603" s="416"/>
      <c r="K603" s="416"/>
      <c r="L603" s="416"/>
      <c r="M603" s="416"/>
      <c r="N603" s="416"/>
      <c r="O603" s="416"/>
      <c r="P603" s="416"/>
      <c r="Q603" s="416"/>
      <c r="R603" s="416"/>
      <c r="S603" s="416"/>
      <c r="T603" s="416"/>
      <c r="U603" s="416"/>
      <c r="V603" s="416"/>
      <c r="W603" s="416"/>
      <c r="X603" s="416"/>
      <c r="Y603" s="416"/>
    </row>
    <row r="604" spans="1:25" s="419" customFormat="1" x14ac:dyDescent="0.2">
      <c r="A604" s="416"/>
      <c r="D604" s="416"/>
      <c r="E604" s="416"/>
      <c r="F604" s="416"/>
      <c r="G604" s="416"/>
      <c r="H604" s="416"/>
      <c r="I604" s="416"/>
      <c r="J604" s="416"/>
      <c r="K604" s="416"/>
      <c r="L604" s="416"/>
      <c r="M604" s="416"/>
      <c r="N604" s="416"/>
      <c r="O604" s="416"/>
      <c r="P604" s="416"/>
      <c r="Q604" s="416"/>
      <c r="R604" s="416"/>
      <c r="S604" s="416"/>
      <c r="T604" s="416"/>
      <c r="U604" s="416"/>
      <c r="V604" s="416"/>
      <c r="W604" s="416"/>
      <c r="X604" s="416"/>
      <c r="Y604" s="416"/>
    </row>
    <row r="605" spans="1:25" s="419" customFormat="1" x14ac:dyDescent="0.2">
      <c r="A605" s="416"/>
      <c r="D605" s="416"/>
      <c r="E605" s="416"/>
      <c r="F605" s="416"/>
      <c r="G605" s="416"/>
      <c r="H605" s="416"/>
      <c r="I605" s="416"/>
      <c r="J605" s="416"/>
      <c r="K605" s="416"/>
      <c r="L605" s="416"/>
      <c r="M605" s="416"/>
      <c r="N605" s="416"/>
      <c r="O605" s="416"/>
      <c r="P605" s="416"/>
      <c r="Q605" s="416"/>
      <c r="R605" s="416"/>
      <c r="S605" s="416"/>
      <c r="T605" s="416"/>
      <c r="U605" s="416"/>
      <c r="V605" s="416"/>
      <c r="W605" s="416"/>
      <c r="X605" s="416"/>
      <c r="Y605" s="416"/>
    </row>
    <row r="606" spans="1:25" s="419" customFormat="1" x14ac:dyDescent="0.2">
      <c r="A606" s="416"/>
      <c r="D606" s="416"/>
      <c r="E606" s="416"/>
      <c r="F606" s="416"/>
      <c r="G606" s="416"/>
      <c r="H606" s="416"/>
      <c r="I606" s="416"/>
      <c r="J606" s="416"/>
      <c r="K606" s="416"/>
      <c r="L606" s="416"/>
      <c r="M606" s="416"/>
      <c r="N606" s="416"/>
      <c r="O606" s="416"/>
      <c r="P606" s="416"/>
      <c r="Q606" s="416"/>
      <c r="R606" s="416"/>
      <c r="S606" s="416"/>
      <c r="T606" s="416"/>
      <c r="U606" s="416"/>
      <c r="V606" s="416"/>
      <c r="W606" s="416"/>
      <c r="X606" s="416"/>
      <c r="Y606" s="416"/>
    </row>
    <row r="607" spans="1:25" s="419" customFormat="1" x14ac:dyDescent="0.2">
      <c r="A607" s="416"/>
      <c r="D607" s="416"/>
      <c r="E607" s="416"/>
      <c r="F607" s="416"/>
      <c r="G607" s="416"/>
      <c r="H607" s="416"/>
      <c r="I607" s="416"/>
      <c r="J607" s="416"/>
      <c r="K607" s="416"/>
      <c r="L607" s="416"/>
      <c r="M607" s="416"/>
      <c r="N607" s="416"/>
      <c r="O607" s="416"/>
      <c r="P607" s="416"/>
      <c r="Q607" s="416"/>
      <c r="R607" s="416"/>
      <c r="S607" s="416"/>
      <c r="T607" s="416"/>
      <c r="U607" s="416"/>
      <c r="V607" s="416"/>
      <c r="W607" s="416"/>
      <c r="X607" s="416"/>
      <c r="Y607" s="416"/>
    </row>
    <row r="608" spans="1:25" s="419" customFormat="1" x14ac:dyDescent="0.2">
      <c r="A608" s="416"/>
      <c r="D608" s="416"/>
      <c r="E608" s="416"/>
      <c r="F608" s="416"/>
      <c r="G608" s="416"/>
      <c r="H608" s="416"/>
      <c r="I608" s="416"/>
      <c r="J608" s="416"/>
      <c r="K608" s="416"/>
      <c r="L608" s="416"/>
      <c r="M608" s="416"/>
      <c r="N608" s="416"/>
      <c r="O608" s="416"/>
      <c r="P608" s="416"/>
      <c r="Q608" s="416"/>
      <c r="R608" s="416"/>
      <c r="S608" s="416"/>
      <c r="T608" s="416"/>
      <c r="U608" s="416"/>
      <c r="V608" s="416"/>
      <c r="W608" s="416"/>
      <c r="X608" s="416"/>
      <c r="Y608" s="416"/>
    </row>
    <row r="609" spans="1:25" s="419" customFormat="1" x14ac:dyDescent="0.2">
      <c r="A609" s="416"/>
      <c r="D609" s="416"/>
      <c r="E609" s="416"/>
      <c r="F609" s="416"/>
      <c r="G609" s="416"/>
      <c r="H609" s="416"/>
      <c r="I609" s="416"/>
      <c r="J609" s="416"/>
      <c r="K609" s="416"/>
      <c r="L609" s="416"/>
      <c r="M609" s="416"/>
      <c r="N609" s="416"/>
      <c r="O609" s="416"/>
      <c r="P609" s="416"/>
      <c r="Q609" s="416"/>
      <c r="R609" s="416"/>
      <c r="S609" s="416"/>
      <c r="T609" s="416"/>
      <c r="U609" s="416"/>
      <c r="V609" s="416"/>
      <c r="W609" s="416"/>
      <c r="X609" s="416"/>
      <c r="Y609" s="416"/>
    </row>
    <row r="610" spans="1:25" s="419" customFormat="1" x14ac:dyDescent="0.2">
      <c r="A610" s="416"/>
      <c r="D610" s="416"/>
      <c r="E610" s="416"/>
      <c r="F610" s="416"/>
      <c r="G610" s="416"/>
      <c r="H610" s="416"/>
      <c r="I610" s="416"/>
      <c r="J610" s="416"/>
      <c r="K610" s="416"/>
      <c r="L610" s="416"/>
      <c r="M610" s="416"/>
      <c r="N610" s="416"/>
      <c r="O610" s="416"/>
      <c r="P610" s="416"/>
      <c r="Q610" s="416"/>
      <c r="R610" s="416"/>
      <c r="S610" s="416"/>
      <c r="T610" s="416"/>
      <c r="U610" s="416"/>
      <c r="V610" s="416"/>
      <c r="W610" s="416"/>
      <c r="X610" s="416"/>
      <c r="Y610" s="416"/>
    </row>
    <row r="611" spans="1:25" s="419" customFormat="1" x14ac:dyDescent="0.2">
      <c r="A611" s="416"/>
      <c r="D611" s="416"/>
      <c r="E611" s="416"/>
      <c r="F611" s="416"/>
      <c r="G611" s="416"/>
      <c r="H611" s="416"/>
      <c r="I611" s="416"/>
      <c r="J611" s="416"/>
      <c r="K611" s="416"/>
      <c r="L611" s="416"/>
      <c r="M611" s="416"/>
      <c r="N611" s="416"/>
      <c r="O611" s="416"/>
      <c r="P611" s="416"/>
      <c r="Q611" s="416"/>
      <c r="R611" s="416"/>
      <c r="S611" s="416"/>
      <c r="T611" s="416"/>
      <c r="U611" s="416"/>
      <c r="V611" s="416"/>
      <c r="W611" s="416"/>
      <c r="X611" s="416"/>
      <c r="Y611" s="416"/>
    </row>
    <row r="612" spans="1:25" s="419" customFormat="1" x14ac:dyDescent="0.2">
      <c r="A612" s="416"/>
      <c r="D612" s="416"/>
      <c r="E612" s="416"/>
      <c r="F612" s="416"/>
      <c r="G612" s="416"/>
      <c r="H612" s="416"/>
      <c r="I612" s="416"/>
      <c r="J612" s="416"/>
      <c r="K612" s="416"/>
      <c r="L612" s="416"/>
      <c r="M612" s="416"/>
      <c r="N612" s="416"/>
      <c r="O612" s="416"/>
      <c r="P612" s="416"/>
      <c r="Q612" s="416"/>
      <c r="R612" s="416"/>
      <c r="S612" s="416"/>
      <c r="T612" s="416"/>
      <c r="U612" s="416"/>
      <c r="V612" s="416"/>
      <c r="W612" s="416"/>
      <c r="X612" s="416"/>
      <c r="Y612" s="416"/>
    </row>
    <row r="613" spans="1:25" s="419" customFormat="1" x14ac:dyDescent="0.2">
      <c r="A613" s="416"/>
      <c r="D613" s="416"/>
      <c r="E613" s="416"/>
      <c r="F613" s="416"/>
      <c r="G613" s="416"/>
      <c r="H613" s="416"/>
      <c r="I613" s="416"/>
      <c r="J613" s="416"/>
      <c r="K613" s="416"/>
      <c r="L613" s="416"/>
      <c r="M613" s="416"/>
      <c r="N613" s="416"/>
      <c r="O613" s="416"/>
      <c r="P613" s="416"/>
      <c r="Q613" s="416"/>
      <c r="R613" s="416"/>
      <c r="S613" s="416"/>
      <c r="T613" s="416"/>
      <c r="U613" s="416"/>
      <c r="V613" s="416"/>
      <c r="W613" s="416"/>
      <c r="X613" s="416"/>
      <c r="Y613" s="416"/>
    </row>
    <row r="614" spans="1:25" s="419" customFormat="1" x14ac:dyDescent="0.2">
      <c r="A614" s="416"/>
      <c r="D614" s="416"/>
      <c r="E614" s="416"/>
      <c r="F614" s="416"/>
      <c r="G614" s="416"/>
      <c r="H614" s="416"/>
      <c r="I614" s="416"/>
      <c r="J614" s="416"/>
      <c r="K614" s="416"/>
      <c r="L614" s="416"/>
      <c r="M614" s="416"/>
      <c r="N614" s="416"/>
      <c r="O614" s="416"/>
      <c r="P614" s="416"/>
      <c r="Q614" s="416"/>
      <c r="R614" s="416"/>
      <c r="S614" s="416"/>
      <c r="T614" s="416"/>
      <c r="U614" s="416"/>
      <c r="V614" s="416"/>
      <c r="W614" s="416"/>
      <c r="X614" s="416"/>
      <c r="Y614" s="416"/>
    </row>
    <row r="615" spans="1:25" s="419" customFormat="1" x14ac:dyDescent="0.2">
      <c r="A615" s="416"/>
      <c r="D615" s="416"/>
      <c r="E615" s="416"/>
      <c r="F615" s="416"/>
      <c r="G615" s="416"/>
      <c r="H615" s="416"/>
      <c r="I615" s="416"/>
      <c r="J615" s="416"/>
      <c r="K615" s="416"/>
      <c r="L615" s="416"/>
      <c r="M615" s="416"/>
      <c r="N615" s="416"/>
      <c r="O615" s="416"/>
      <c r="P615" s="416"/>
      <c r="Q615" s="416"/>
      <c r="R615" s="416"/>
      <c r="S615" s="416"/>
      <c r="T615" s="416"/>
      <c r="U615" s="416"/>
      <c r="V615" s="416"/>
      <c r="W615" s="416"/>
      <c r="X615" s="416"/>
      <c r="Y615" s="416"/>
    </row>
    <row r="616" spans="1:25" s="419" customFormat="1" x14ac:dyDescent="0.2">
      <c r="A616" s="416"/>
      <c r="D616" s="416"/>
      <c r="E616" s="416"/>
      <c r="F616" s="416"/>
      <c r="G616" s="416"/>
      <c r="H616" s="416"/>
      <c r="I616" s="416"/>
      <c r="J616" s="416"/>
      <c r="K616" s="416"/>
      <c r="L616" s="416"/>
      <c r="M616" s="416"/>
      <c r="N616" s="416"/>
      <c r="O616" s="416"/>
      <c r="P616" s="416"/>
      <c r="Q616" s="416"/>
      <c r="R616" s="416"/>
      <c r="S616" s="416"/>
      <c r="T616" s="416"/>
      <c r="U616" s="416"/>
      <c r="V616" s="416"/>
      <c r="W616" s="416"/>
      <c r="X616" s="416"/>
      <c r="Y616" s="416"/>
    </row>
    <row r="617" spans="1:25" s="419" customFormat="1" x14ac:dyDescent="0.2">
      <c r="A617" s="416"/>
      <c r="D617" s="416"/>
      <c r="E617" s="416"/>
      <c r="F617" s="416"/>
      <c r="G617" s="416"/>
      <c r="H617" s="416"/>
      <c r="I617" s="416"/>
      <c r="J617" s="416"/>
      <c r="K617" s="416"/>
      <c r="L617" s="416"/>
      <c r="M617" s="416"/>
      <c r="N617" s="416"/>
      <c r="O617" s="416"/>
      <c r="P617" s="416"/>
      <c r="Q617" s="416"/>
      <c r="R617" s="416"/>
      <c r="S617" s="416"/>
      <c r="T617" s="416"/>
      <c r="U617" s="416"/>
      <c r="V617" s="416"/>
      <c r="W617" s="416"/>
      <c r="X617" s="416"/>
      <c r="Y617" s="416"/>
    </row>
    <row r="618" spans="1:25" s="419" customFormat="1" x14ac:dyDescent="0.2">
      <c r="A618" s="416"/>
      <c r="D618" s="416"/>
      <c r="E618" s="416"/>
      <c r="F618" s="416"/>
      <c r="G618" s="416"/>
      <c r="H618" s="416"/>
      <c r="I618" s="416"/>
      <c r="J618" s="416"/>
      <c r="K618" s="416"/>
      <c r="L618" s="416"/>
      <c r="M618" s="416"/>
      <c r="N618" s="416"/>
      <c r="O618" s="416"/>
      <c r="P618" s="416"/>
      <c r="Q618" s="416"/>
      <c r="R618" s="416"/>
      <c r="S618" s="416"/>
      <c r="T618" s="416"/>
      <c r="U618" s="416"/>
      <c r="V618" s="416"/>
      <c r="W618" s="416"/>
      <c r="X618" s="416"/>
      <c r="Y618" s="416"/>
    </row>
    <row r="619" spans="1:25" s="419" customFormat="1" x14ac:dyDescent="0.2">
      <c r="A619" s="416"/>
      <c r="D619" s="416"/>
      <c r="E619" s="416"/>
      <c r="F619" s="416"/>
      <c r="G619" s="416"/>
      <c r="H619" s="416"/>
      <c r="I619" s="416"/>
      <c r="J619" s="416"/>
      <c r="K619" s="416"/>
      <c r="L619" s="416"/>
      <c r="M619" s="416"/>
      <c r="N619" s="416"/>
      <c r="O619" s="416"/>
      <c r="P619" s="416"/>
      <c r="Q619" s="416"/>
      <c r="R619" s="416"/>
      <c r="S619" s="416"/>
      <c r="T619" s="416"/>
      <c r="U619" s="416"/>
      <c r="V619" s="416"/>
      <c r="W619" s="416"/>
      <c r="X619" s="416"/>
      <c r="Y619" s="416"/>
    </row>
    <row r="620" spans="1:25" s="419" customFormat="1" x14ac:dyDescent="0.2">
      <c r="A620" s="416"/>
      <c r="D620" s="416"/>
      <c r="E620" s="416"/>
      <c r="F620" s="416"/>
      <c r="G620" s="416"/>
      <c r="H620" s="416"/>
      <c r="I620" s="416"/>
      <c r="J620" s="416"/>
      <c r="K620" s="416"/>
      <c r="L620" s="416"/>
      <c r="M620" s="416"/>
      <c r="N620" s="416"/>
      <c r="O620" s="416"/>
      <c r="P620" s="416"/>
      <c r="Q620" s="416"/>
      <c r="R620" s="416"/>
      <c r="S620" s="416"/>
      <c r="T620" s="416"/>
      <c r="U620" s="416"/>
      <c r="V620" s="416"/>
      <c r="W620" s="416"/>
      <c r="X620" s="416"/>
      <c r="Y620" s="416"/>
    </row>
    <row r="621" spans="1:25" s="419" customFormat="1" x14ac:dyDescent="0.2">
      <c r="A621" s="416"/>
      <c r="D621" s="416"/>
      <c r="E621" s="416"/>
      <c r="F621" s="416"/>
      <c r="G621" s="416"/>
      <c r="H621" s="416"/>
      <c r="I621" s="416"/>
      <c r="J621" s="416"/>
      <c r="K621" s="416"/>
      <c r="L621" s="416"/>
      <c r="M621" s="416"/>
      <c r="N621" s="416"/>
      <c r="O621" s="416"/>
      <c r="P621" s="416"/>
      <c r="Q621" s="416"/>
      <c r="R621" s="416"/>
      <c r="S621" s="416"/>
      <c r="T621" s="416"/>
      <c r="U621" s="416"/>
      <c r="V621" s="416"/>
      <c r="W621" s="416"/>
      <c r="X621" s="416"/>
      <c r="Y621" s="416"/>
    </row>
    <row r="622" spans="1:25" s="419" customFormat="1" x14ac:dyDescent="0.2">
      <c r="A622" s="416"/>
      <c r="D622" s="416"/>
      <c r="E622" s="416"/>
      <c r="F622" s="416"/>
      <c r="G622" s="416"/>
      <c r="H622" s="416"/>
      <c r="I622" s="416"/>
      <c r="J622" s="416"/>
      <c r="K622" s="416"/>
      <c r="L622" s="416"/>
      <c r="M622" s="416"/>
      <c r="N622" s="416"/>
      <c r="O622" s="416"/>
      <c r="P622" s="416"/>
      <c r="Q622" s="416"/>
      <c r="R622" s="416"/>
      <c r="S622" s="416"/>
      <c r="T622" s="416"/>
      <c r="U622" s="416"/>
      <c r="V622" s="416"/>
      <c r="W622" s="416"/>
      <c r="X622" s="416"/>
      <c r="Y622" s="416"/>
    </row>
    <row r="623" spans="1:25" s="419" customFormat="1" x14ac:dyDescent="0.2">
      <c r="A623" s="416"/>
      <c r="D623" s="416"/>
      <c r="E623" s="416"/>
      <c r="F623" s="416"/>
      <c r="G623" s="416"/>
      <c r="H623" s="416"/>
      <c r="I623" s="416"/>
      <c r="J623" s="416"/>
      <c r="K623" s="416"/>
      <c r="L623" s="416"/>
      <c r="M623" s="416"/>
      <c r="N623" s="416"/>
      <c r="O623" s="416"/>
      <c r="P623" s="416"/>
      <c r="Q623" s="416"/>
      <c r="R623" s="416"/>
      <c r="S623" s="416"/>
      <c r="T623" s="416"/>
      <c r="U623" s="416"/>
      <c r="V623" s="416"/>
      <c r="W623" s="416"/>
      <c r="X623" s="416"/>
      <c r="Y623" s="416"/>
    </row>
    <row r="624" spans="1:25" s="419" customFormat="1" x14ac:dyDescent="0.2">
      <c r="A624" s="416"/>
      <c r="D624" s="416"/>
      <c r="E624" s="416"/>
      <c r="F624" s="416"/>
      <c r="G624" s="416"/>
      <c r="H624" s="416"/>
      <c r="I624" s="416"/>
      <c r="J624" s="416"/>
      <c r="K624" s="416"/>
      <c r="L624" s="416"/>
      <c r="M624" s="416"/>
      <c r="N624" s="416"/>
      <c r="O624" s="416"/>
      <c r="P624" s="416"/>
      <c r="Q624" s="416"/>
      <c r="R624" s="416"/>
      <c r="S624" s="416"/>
      <c r="T624" s="416"/>
      <c r="U624" s="416"/>
      <c r="V624" s="416"/>
      <c r="W624" s="416"/>
      <c r="X624" s="416"/>
      <c r="Y624" s="416"/>
    </row>
    <row r="625" spans="1:25" s="419" customFormat="1" x14ac:dyDescent="0.2">
      <c r="A625" s="416"/>
      <c r="D625" s="416"/>
      <c r="E625" s="416"/>
      <c r="F625" s="416"/>
      <c r="G625" s="416"/>
      <c r="H625" s="416"/>
      <c r="I625" s="416"/>
      <c r="J625" s="416"/>
      <c r="K625" s="416"/>
      <c r="L625" s="416"/>
      <c r="M625" s="416"/>
      <c r="N625" s="416"/>
      <c r="O625" s="416"/>
      <c r="P625" s="416"/>
      <c r="Q625" s="416"/>
      <c r="R625" s="416"/>
      <c r="S625" s="416"/>
      <c r="T625" s="416"/>
      <c r="U625" s="416"/>
      <c r="V625" s="416"/>
      <c r="W625" s="416"/>
      <c r="X625" s="416"/>
      <c r="Y625" s="416"/>
    </row>
    <row r="626" spans="1:25" s="419" customFormat="1" x14ac:dyDescent="0.2">
      <c r="A626" s="416"/>
      <c r="D626" s="416"/>
      <c r="E626" s="416"/>
      <c r="F626" s="416"/>
      <c r="G626" s="416"/>
      <c r="H626" s="416"/>
      <c r="I626" s="416"/>
      <c r="J626" s="416"/>
      <c r="K626" s="416"/>
      <c r="L626" s="416"/>
      <c r="M626" s="416"/>
      <c r="N626" s="416"/>
      <c r="O626" s="416"/>
      <c r="P626" s="416"/>
      <c r="Q626" s="416"/>
      <c r="R626" s="416"/>
      <c r="S626" s="416"/>
      <c r="T626" s="416"/>
      <c r="U626" s="416"/>
      <c r="V626" s="416"/>
      <c r="W626" s="416"/>
      <c r="X626" s="416"/>
      <c r="Y626" s="416"/>
    </row>
    <row r="627" spans="1:25" s="419" customFormat="1" x14ac:dyDescent="0.2">
      <c r="A627" s="416"/>
      <c r="D627" s="416"/>
      <c r="E627" s="416"/>
      <c r="F627" s="416"/>
      <c r="G627" s="416"/>
      <c r="H627" s="416"/>
      <c r="I627" s="416"/>
      <c r="J627" s="416"/>
      <c r="K627" s="416"/>
      <c r="L627" s="416"/>
      <c r="M627" s="416"/>
      <c r="N627" s="416"/>
      <c r="O627" s="416"/>
      <c r="P627" s="416"/>
      <c r="Q627" s="416"/>
      <c r="R627" s="416"/>
      <c r="S627" s="416"/>
      <c r="T627" s="416"/>
      <c r="U627" s="416"/>
      <c r="V627" s="416"/>
      <c r="W627" s="416"/>
      <c r="X627" s="416"/>
      <c r="Y627" s="416"/>
    </row>
    <row r="628" spans="1:25" s="419" customFormat="1" x14ac:dyDescent="0.2">
      <c r="A628" s="416"/>
      <c r="D628" s="416"/>
      <c r="E628" s="416"/>
      <c r="F628" s="416"/>
      <c r="G628" s="416"/>
      <c r="H628" s="416"/>
      <c r="I628" s="416"/>
      <c r="J628" s="416"/>
      <c r="K628" s="416"/>
      <c r="L628" s="416"/>
      <c r="M628" s="416"/>
      <c r="N628" s="416"/>
      <c r="O628" s="416"/>
      <c r="P628" s="416"/>
      <c r="Q628" s="416"/>
      <c r="R628" s="416"/>
      <c r="S628" s="416"/>
      <c r="T628" s="416"/>
      <c r="U628" s="416"/>
      <c r="V628" s="416"/>
      <c r="W628" s="416"/>
      <c r="X628" s="416"/>
      <c r="Y628" s="416"/>
    </row>
    <row r="629" spans="1:25" s="419" customFormat="1" x14ac:dyDescent="0.2">
      <c r="A629" s="416"/>
      <c r="D629" s="416"/>
      <c r="E629" s="416"/>
      <c r="F629" s="416"/>
      <c r="G629" s="416"/>
      <c r="H629" s="416"/>
      <c r="I629" s="416"/>
      <c r="J629" s="416"/>
      <c r="K629" s="416"/>
      <c r="L629" s="416"/>
      <c r="M629" s="416"/>
      <c r="N629" s="416"/>
      <c r="O629" s="416"/>
      <c r="P629" s="416"/>
      <c r="Q629" s="416"/>
      <c r="R629" s="416"/>
      <c r="S629" s="416"/>
      <c r="T629" s="416"/>
      <c r="U629" s="416"/>
      <c r="V629" s="416"/>
      <c r="W629" s="416"/>
      <c r="X629" s="416"/>
      <c r="Y629" s="416"/>
    </row>
    <row r="630" spans="1:25" s="419" customFormat="1" x14ac:dyDescent="0.2">
      <c r="A630" s="416"/>
      <c r="D630" s="416"/>
      <c r="E630" s="416"/>
      <c r="F630" s="416"/>
      <c r="G630" s="416"/>
      <c r="H630" s="416"/>
      <c r="I630" s="416"/>
      <c r="J630" s="416"/>
      <c r="K630" s="416"/>
      <c r="L630" s="416"/>
      <c r="M630" s="416"/>
      <c r="N630" s="416"/>
      <c r="O630" s="416"/>
      <c r="P630" s="416"/>
      <c r="Q630" s="416"/>
      <c r="R630" s="416"/>
      <c r="S630" s="416"/>
      <c r="T630" s="416"/>
      <c r="U630" s="416"/>
      <c r="V630" s="416"/>
      <c r="W630" s="416"/>
      <c r="X630" s="416"/>
      <c r="Y630" s="416"/>
    </row>
    <row r="631" spans="1:25" s="419" customFormat="1" x14ac:dyDescent="0.2">
      <c r="A631" s="416"/>
      <c r="D631" s="416"/>
      <c r="E631" s="416"/>
      <c r="F631" s="416"/>
      <c r="G631" s="416"/>
      <c r="H631" s="416"/>
      <c r="I631" s="416"/>
      <c r="J631" s="416"/>
      <c r="K631" s="416"/>
      <c r="L631" s="416"/>
      <c r="M631" s="416"/>
      <c r="N631" s="416"/>
      <c r="O631" s="416"/>
      <c r="P631" s="416"/>
      <c r="Q631" s="416"/>
      <c r="R631" s="416"/>
      <c r="S631" s="416"/>
      <c r="T631" s="416"/>
      <c r="U631" s="416"/>
      <c r="V631" s="416"/>
      <c r="W631" s="416"/>
      <c r="X631" s="416"/>
      <c r="Y631" s="416"/>
    </row>
    <row r="632" spans="1:25" s="419" customFormat="1" x14ac:dyDescent="0.2">
      <c r="A632" s="416"/>
      <c r="D632" s="416"/>
      <c r="E632" s="416"/>
      <c r="F632" s="416"/>
      <c r="G632" s="416"/>
      <c r="H632" s="416"/>
      <c r="I632" s="416"/>
      <c r="J632" s="416"/>
      <c r="K632" s="416"/>
      <c r="L632" s="416"/>
      <c r="M632" s="416"/>
      <c r="N632" s="416"/>
      <c r="O632" s="416"/>
      <c r="P632" s="416"/>
      <c r="Q632" s="416"/>
      <c r="R632" s="416"/>
      <c r="S632" s="416"/>
      <c r="T632" s="416"/>
      <c r="U632" s="416"/>
      <c r="V632" s="416"/>
      <c r="W632" s="416"/>
      <c r="X632" s="416"/>
      <c r="Y632" s="416"/>
    </row>
    <row r="633" spans="1:25" s="419" customFormat="1" x14ac:dyDescent="0.2">
      <c r="A633" s="416"/>
      <c r="D633" s="416"/>
      <c r="E633" s="416"/>
      <c r="F633" s="416"/>
      <c r="G633" s="416"/>
      <c r="H633" s="416"/>
      <c r="I633" s="416"/>
      <c r="J633" s="416"/>
      <c r="K633" s="416"/>
      <c r="L633" s="416"/>
      <c r="M633" s="416"/>
      <c r="N633" s="416"/>
      <c r="O633" s="416"/>
      <c r="P633" s="416"/>
      <c r="Q633" s="416"/>
      <c r="R633" s="416"/>
      <c r="S633" s="416"/>
      <c r="T633" s="416"/>
      <c r="U633" s="416"/>
      <c r="V633" s="416"/>
      <c r="W633" s="416"/>
      <c r="X633" s="416"/>
      <c r="Y633" s="416"/>
    </row>
    <row r="634" spans="1:25" s="419" customFormat="1" x14ac:dyDescent="0.2">
      <c r="A634" s="416"/>
      <c r="D634" s="416"/>
      <c r="E634" s="416"/>
      <c r="F634" s="416"/>
      <c r="G634" s="416"/>
      <c r="H634" s="416"/>
      <c r="I634" s="416"/>
      <c r="J634" s="416"/>
      <c r="K634" s="416"/>
      <c r="L634" s="416"/>
      <c r="M634" s="416"/>
      <c r="N634" s="416"/>
      <c r="O634" s="416"/>
      <c r="P634" s="416"/>
      <c r="Q634" s="416"/>
      <c r="R634" s="416"/>
      <c r="S634" s="416"/>
      <c r="T634" s="416"/>
      <c r="U634" s="416"/>
      <c r="V634" s="416"/>
      <c r="W634" s="416"/>
      <c r="X634" s="416"/>
      <c r="Y634" s="416"/>
    </row>
    <row r="635" spans="1:25" s="419" customFormat="1" x14ac:dyDescent="0.2">
      <c r="A635" s="416"/>
      <c r="D635" s="416"/>
      <c r="E635" s="416"/>
      <c r="F635" s="416"/>
      <c r="G635" s="416"/>
      <c r="H635" s="416"/>
      <c r="I635" s="416"/>
      <c r="J635" s="416"/>
      <c r="K635" s="416"/>
      <c r="L635" s="416"/>
      <c r="M635" s="416"/>
      <c r="N635" s="416"/>
      <c r="O635" s="416"/>
      <c r="P635" s="416"/>
      <c r="Q635" s="416"/>
      <c r="R635" s="416"/>
      <c r="S635" s="416"/>
      <c r="T635" s="416"/>
      <c r="U635" s="416"/>
      <c r="V635" s="416"/>
      <c r="W635" s="416"/>
      <c r="X635" s="416"/>
      <c r="Y635" s="416"/>
    </row>
    <row r="636" spans="1:25" s="419" customFormat="1" x14ac:dyDescent="0.2">
      <c r="A636" s="416"/>
      <c r="D636" s="416"/>
      <c r="E636" s="416"/>
      <c r="F636" s="416"/>
      <c r="G636" s="416"/>
      <c r="H636" s="416"/>
      <c r="I636" s="416"/>
      <c r="J636" s="416"/>
      <c r="K636" s="416"/>
      <c r="L636" s="416"/>
      <c r="M636" s="416"/>
      <c r="N636" s="416"/>
      <c r="O636" s="416"/>
      <c r="P636" s="416"/>
      <c r="Q636" s="416"/>
      <c r="R636" s="416"/>
      <c r="S636" s="416"/>
      <c r="T636" s="416"/>
      <c r="U636" s="416"/>
      <c r="V636" s="416"/>
      <c r="W636" s="416"/>
      <c r="X636" s="416"/>
      <c r="Y636" s="416"/>
    </row>
    <row r="637" spans="1:25" s="419" customFormat="1" x14ac:dyDescent="0.2">
      <c r="A637" s="416"/>
      <c r="D637" s="416"/>
      <c r="E637" s="416"/>
      <c r="F637" s="416"/>
      <c r="G637" s="416"/>
      <c r="H637" s="416"/>
      <c r="I637" s="416"/>
      <c r="J637" s="416"/>
      <c r="K637" s="416"/>
      <c r="L637" s="416"/>
      <c r="M637" s="416"/>
      <c r="N637" s="416"/>
      <c r="O637" s="416"/>
      <c r="P637" s="416"/>
      <c r="Q637" s="416"/>
      <c r="R637" s="416"/>
      <c r="S637" s="416"/>
      <c r="T637" s="416"/>
      <c r="U637" s="416"/>
      <c r="V637" s="416"/>
      <c r="W637" s="416"/>
      <c r="X637" s="416"/>
      <c r="Y637" s="416"/>
    </row>
    <row r="638" spans="1:25" s="419" customFormat="1" x14ac:dyDescent="0.2">
      <c r="A638" s="416"/>
      <c r="D638" s="416"/>
      <c r="E638" s="416"/>
      <c r="F638" s="416"/>
      <c r="G638" s="416"/>
      <c r="H638" s="416"/>
      <c r="I638" s="416"/>
      <c r="J638" s="416"/>
      <c r="K638" s="416"/>
      <c r="L638" s="416"/>
      <c r="M638" s="416"/>
      <c r="N638" s="416"/>
      <c r="O638" s="416"/>
      <c r="P638" s="416"/>
      <c r="Q638" s="416"/>
      <c r="R638" s="416"/>
      <c r="S638" s="416"/>
      <c r="T638" s="416"/>
      <c r="U638" s="416"/>
      <c r="V638" s="416"/>
      <c r="W638" s="416"/>
      <c r="X638" s="416"/>
      <c r="Y638" s="416"/>
    </row>
    <row r="639" spans="1:25" s="419" customFormat="1" x14ac:dyDescent="0.2">
      <c r="A639" s="416"/>
      <c r="D639" s="416"/>
      <c r="E639" s="416"/>
      <c r="F639" s="416"/>
      <c r="G639" s="416"/>
      <c r="H639" s="416"/>
      <c r="I639" s="416"/>
      <c r="J639" s="416"/>
      <c r="K639" s="416"/>
      <c r="L639" s="416"/>
      <c r="M639" s="416"/>
      <c r="N639" s="416"/>
      <c r="O639" s="416"/>
      <c r="P639" s="416"/>
      <c r="Q639" s="416"/>
      <c r="R639" s="416"/>
      <c r="S639" s="416"/>
      <c r="T639" s="416"/>
      <c r="U639" s="416"/>
      <c r="V639" s="416"/>
      <c r="W639" s="416"/>
      <c r="X639" s="416"/>
      <c r="Y639" s="416"/>
    </row>
    <row r="640" spans="1:25" s="419" customFormat="1" x14ac:dyDescent="0.2">
      <c r="A640" s="416"/>
      <c r="D640" s="416"/>
      <c r="E640" s="416"/>
      <c r="F640" s="416"/>
      <c r="G640" s="416"/>
      <c r="H640" s="416"/>
      <c r="I640" s="416"/>
      <c r="J640" s="416"/>
      <c r="K640" s="416"/>
      <c r="L640" s="416"/>
      <c r="M640" s="416"/>
      <c r="N640" s="416"/>
      <c r="O640" s="416"/>
      <c r="P640" s="416"/>
      <c r="Q640" s="416"/>
      <c r="R640" s="416"/>
      <c r="S640" s="416"/>
      <c r="T640" s="416"/>
      <c r="U640" s="416"/>
      <c r="V640" s="416"/>
      <c r="W640" s="416"/>
      <c r="X640" s="416"/>
      <c r="Y640" s="416"/>
    </row>
    <row r="641" spans="1:25" s="419" customFormat="1" x14ac:dyDescent="0.2">
      <c r="A641" s="416"/>
      <c r="D641" s="416"/>
      <c r="E641" s="416"/>
      <c r="F641" s="416"/>
      <c r="G641" s="416"/>
      <c r="H641" s="416"/>
      <c r="I641" s="416"/>
      <c r="J641" s="416"/>
      <c r="K641" s="416"/>
      <c r="L641" s="416"/>
      <c r="M641" s="416"/>
      <c r="N641" s="416"/>
      <c r="O641" s="416"/>
      <c r="P641" s="416"/>
      <c r="Q641" s="416"/>
      <c r="R641" s="416"/>
      <c r="S641" s="416"/>
      <c r="T641" s="416"/>
      <c r="U641" s="416"/>
      <c r="V641" s="416"/>
      <c r="W641" s="416"/>
      <c r="X641" s="416"/>
      <c r="Y641" s="416"/>
    </row>
    <row r="642" spans="1:25" s="419" customFormat="1" x14ac:dyDescent="0.2">
      <c r="A642" s="416"/>
      <c r="D642" s="416"/>
      <c r="E642" s="416"/>
      <c r="F642" s="416"/>
      <c r="G642" s="416"/>
      <c r="H642" s="416"/>
      <c r="I642" s="416"/>
      <c r="J642" s="416"/>
      <c r="K642" s="416"/>
      <c r="L642" s="416"/>
      <c r="M642" s="416"/>
      <c r="N642" s="416"/>
      <c r="O642" s="416"/>
      <c r="P642" s="416"/>
      <c r="Q642" s="416"/>
      <c r="R642" s="416"/>
      <c r="S642" s="416"/>
      <c r="T642" s="416"/>
      <c r="U642" s="416"/>
      <c r="V642" s="416"/>
      <c r="W642" s="416"/>
      <c r="X642" s="416"/>
      <c r="Y642" s="416"/>
    </row>
    <row r="643" spans="1:25" s="419" customFormat="1" x14ac:dyDescent="0.2">
      <c r="A643" s="416"/>
      <c r="D643" s="416"/>
      <c r="E643" s="416"/>
      <c r="F643" s="416"/>
      <c r="G643" s="416"/>
      <c r="H643" s="416"/>
      <c r="I643" s="416"/>
      <c r="J643" s="416"/>
      <c r="K643" s="416"/>
      <c r="L643" s="416"/>
      <c r="M643" s="416"/>
      <c r="N643" s="416"/>
      <c r="O643" s="416"/>
      <c r="P643" s="416"/>
      <c r="Q643" s="416"/>
      <c r="R643" s="416"/>
      <c r="S643" s="416"/>
      <c r="T643" s="416"/>
      <c r="U643" s="416"/>
      <c r="V643" s="416"/>
      <c r="W643" s="416"/>
      <c r="X643" s="416"/>
      <c r="Y643" s="416"/>
    </row>
    <row r="644" spans="1:25" s="419" customFormat="1" x14ac:dyDescent="0.2">
      <c r="A644" s="416"/>
      <c r="D644" s="416"/>
      <c r="E644" s="416"/>
      <c r="F644" s="416"/>
      <c r="G644" s="416"/>
      <c r="H644" s="416"/>
      <c r="I644" s="416"/>
      <c r="J644" s="416"/>
      <c r="K644" s="416"/>
      <c r="L644" s="416"/>
      <c r="M644" s="416"/>
      <c r="N644" s="416"/>
      <c r="O644" s="416"/>
      <c r="P644" s="416"/>
      <c r="Q644" s="416"/>
      <c r="R644" s="416"/>
      <c r="S644" s="416"/>
      <c r="T644" s="416"/>
      <c r="U644" s="416"/>
      <c r="V644" s="416"/>
      <c r="W644" s="416"/>
      <c r="X644" s="416"/>
      <c r="Y644" s="416"/>
    </row>
    <row r="645" spans="1:25" s="419" customFormat="1" x14ac:dyDescent="0.2">
      <c r="A645" s="416"/>
      <c r="D645" s="416"/>
      <c r="E645" s="416"/>
      <c r="F645" s="416"/>
      <c r="G645" s="416"/>
      <c r="H645" s="416"/>
      <c r="I645" s="416"/>
      <c r="J645" s="416"/>
      <c r="K645" s="416"/>
      <c r="L645" s="416"/>
      <c r="M645" s="416"/>
      <c r="N645" s="416"/>
      <c r="O645" s="416"/>
      <c r="P645" s="416"/>
      <c r="Q645" s="416"/>
      <c r="R645" s="416"/>
      <c r="S645" s="416"/>
      <c r="T645" s="416"/>
      <c r="U645" s="416"/>
      <c r="V645" s="416"/>
      <c r="W645" s="416"/>
      <c r="X645" s="416"/>
      <c r="Y645" s="416"/>
    </row>
    <row r="646" spans="1:25" s="419" customFormat="1" x14ac:dyDescent="0.2">
      <c r="A646" s="416"/>
      <c r="D646" s="416"/>
      <c r="E646" s="416"/>
      <c r="F646" s="416"/>
      <c r="G646" s="416"/>
      <c r="H646" s="416"/>
      <c r="I646" s="416"/>
      <c r="J646" s="416"/>
      <c r="K646" s="416"/>
      <c r="L646" s="416"/>
      <c r="M646" s="416"/>
      <c r="N646" s="416"/>
      <c r="O646" s="416"/>
      <c r="P646" s="416"/>
      <c r="Q646" s="416"/>
      <c r="R646" s="416"/>
      <c r="S646" s="416"/>
      <c r="T646" s="416"/>
      <c r="U646" s="416"/>
      <c r="V646" s="416"/>
      <c r="W646" s="416"/>
      <c r="X646" s="416"/>
      <c r="Y646" s="416"/>
    </row>
    <row r="647" spans="1:25" s="419" customFormat="1" x14ac:dyDescent="0.2">
      <c r="A647" s="416"/>
      <c r="D647" s="416"/>
      <c r="E647" s="416"/>
      <c r="F647" s="416"/>
      <c r="G647" s="416"/>
      <c r="H647" s="416"/>
      <c r="I647" s="416"/>
      <c r="J647" s="416"/>
      <c r="K647" s="416"/>
      <c r="L647" s="416"/>
      <c r="M647" s="416"/>
      <c r="N647" s="416"/>
      <c r="O647" s="416"/>
      <c r="P647" s="416"/>
      <c r="Q647" s="416"/>
      <c r="R647" s="416"/>
      <c r="S647" s="416"/>
      <c r="T647" s="416"/>
      <c r="U647" s="416"/>
      <c r="V647" s="416"/>
      <c r="W647" s="416"/>
      <c r="X647" s="416"/>
      <c r="Y647" s="416"/>
    </row>
    <row r="648" spans="1:25" s="419" customFormat="1" x14ac:dyDescent="0.2">
      <c r="A648" s="416"/>
      <c r="D648" s="416"/>
      <c r="E648" s="416"/>
      <c r="F648" s="416"/>
      <c r="G648" s="416"/>
      <c r="H648" s="416"/>
      <c r="I648" s="416"/>
      <c r="J648" s="416"/>
      <c r="K648" s="416"/>
      <c r="L648" s="416"/>
      <c r="M648" s="416"/>
      <c r="N648" s="416"/>
      <c r="O648" s="416"/>
      <c r="P648" s="416"/>
      <c r="Q648" s="416"/>
      <c r="R648" s="416"/>
      <c r="S648" s="416"/>
      <c r="T648" s="416"/>
      <c r="U648" s="416"/>
      <c r="V648" s="416"/>
      <c r="W648" s="416"/>
      <c r="X648" s="416"/>
      <c r="Y648" s="416"/>
    </row>
    <row r="649" spans="1:25" s="419" customFormat="1" x14ac:dyDescent="0.2">
      <c r="A649" s="416"/>
      <c r="D649" s="416"/>
      <c r="E649" s="416"/>
      <c r="F649" s="416"/>
      <c r="G649" s="416"/>
      <c r="H649" s="416"/>
      <c r="I649" s="416"/>
      <c r="J649" s="416"/>
      <c r="K649" s="416"/>
      <c r="L649" s="416"/>
      <c r="M649" s="416"/>
      <c r="N649" s="416"/>
      <c r="O649" s="416"/>
      <c r="P649" s="416"/>
      <c r="Q649" s="416"/>
      <c r="R649" s="416"/>
      <c r="S649" s="416"/>
      <c r="T649" s="416"/>
      <c r="U649" s="416"/>
      <c r="V649" s="416"/>
      <c r="W649" s="416"/>
      <c r="X649" s="416"/>
      <c r="Y649" s="416"/>
    </row>
    <row r="650" spans="1:25" s="419" customFormat="1" x14ac:dyDescent="0.2">
      <c r="A650" s="416"/>
      <c r="D650" s="416"/>
      <c r="E650" s="416"/>
      <c r="F650" s="416"/>
      <c r="G650" s="416"/>
      <c r="H650" s="416"/>
      <c r="I650" s="416"/>
      <c r="J650" s="416"/>
      <c r="K650" s="416"/>
      <c r="L650" s="416"/>
      <c r="M650" s="416"/>
      <c r="N650" s="416"/>
      <c r="O650" s="416"/>
      <c r="P650" s="416"/>
      <c r="Q650" s="416"/>
      <c r="R650" s="416"/>
      <c r="S650" s="416"/>
      <c r="T650" s="416"/>
      <c r="U650" s="416"/>
      <c r="V650" s="416"/>
      <c r="W650" s="416"/>
      <c r="X650" s="416"/>
      <c r="Y650" s="416"/>
    </row>
    <row r="651" spans="1:25" s="419" customFormat="1" x14ac:dyDescent="0.2">
      <c r="A651" s="416"/>
      <c r="D651" s="416"/>
      <c r="E651" s="416"/>
      <c r="F651" s="416"/>
      <c r="G651" s="416"/>
      <c r="H651" s="416"/>
      <c r="I651" s="416"/>
      <c r="J651" s="416"/>
      <c r="K651" s="416"/>
      <c r="L651" s="416"/>
      <c r="M651" s="416"/>
      <c r="N651" s="416"/>
      <c r="O651" s="416"/>
      <c r="P651" s="416"/>
      <c r="Q651" s="416"/>
      <c r="R651" s="416"/>
      <c r="S651" s="416"/>
      <c r="T651" s="416"/>
      <c r="U651" s="416"/>
      <c r="V651" s="416"/>
      <c r="W651" s="416"/>
      <c r="X651" s="416"/>
      <c r="Y651" s="416"/>
    </row>
    <row r="652" spans="1:25" s="419" customFormat="1" x14ac:dyDescent="0.2">
      <c r="A652" s="416"/>
      <c r="D652" s="416"/>
      <c r="E652" s="416"/>
      <c r="F652" s="416"/>
      <c r="G652" s="416"/>
      <c r="H652" s="416"/>
      <c r="I652" s="416"/>
      <c r="J652" s="416"/>
      <c r="K652" s="416"/>
      <c r="L652" s="416"/>
      <c r="M652" s="416"/>
      <c r="N652" s="416"/>
      <c r="O652" s="416"/>
      <c r="P652" s="416"/>
      <c r="Q652" s="416"/>
      <c r="R652" s="416"/>
      <c r="S652" s="416"/>
      <c r="T652" s="416"/>
      <c r="U652" s="416"/>
      <c r="V652" s="416"/>
      <c r="W652" s="416"/>
      <c r="X652" s="416"/>
      <c r="Y652" s="416"/>
    </row>
    <row r="653" spans="1:25" s="419" customFormat="1" x14ac:dyDescent="0.2">
      <c r="A653" s="416"/>
      <c r="D653" s="416"/>
      <c r="E653" s="416"/>
      <c r="F653" s="416"/>
      <c r="G653" s="416"/>
      <c r="H653" s="416"/>
      <c r="I653" s="416"/>
      <c r="J653" s="416"/>
      <c r="K653" s="416"/>
      <c r="L653" s="416"/>
      <c r="M653" s="416"/>
      <c r="N653" s="416"/>
      <c r="O653" s="416"/>
      <c r="P653" s="416"/>
      <c r="Q653" s="416"/>
      <c r="R653" s="416"/>
      <c r="S653" s="416"/>
      <c r="T653" s="416"/>
      <c r="U653" s="416"/>
      <c r="V653" s="416"/>
      <c r="W653" s="416"/>
      <c r="X653" s="416"/>
      <c r="Y653" s="416"/>
    </row>
    <row r="654" spans="1:25" s="419" customFormat="1" x14ac:dyDescent="0.2">
      <c r="A654" s="416"/>
      <c r="D654" s="416"/>
      <c r="E654" s="416"/>
      <c r="F654" s="416"/>
      <c r="G654" s="416"/>
      <c r="H654" s="416"/>
      <c r="I654" s="416"/>
      <c r="J654" s="416"/>
      <c r="K654" s="416"/>
      <c r="L654" s="416"/>
      <c r="M654" s="416"/>
      <c r="N654" s="416"/>
      <c r="O654" s="416"/>
      <c r="P654" s="416"/>
      <c r="Q654" s="416"/>
      <c r="R654" s="416"/>
      <c r="S654" s="416"/>
      <c r="T654" s="416"/>
      <c r="U654" s="416"/>
      <c r="V654" s="416"/>
      <c r="W654" s="416"/>
      <c r="X654" s="416"/>
      <c r="Y654" s="416"/>
    </row>
    <row r="655" spans="1:25" s="419" customFormat="1" x14ac:dyDescent="0.2">
      <c r="A655" s="416"/>
      <c r="D655" s="416"/>
      <c r="E655" s="416"/>
      <c r="F655" s="416"/>
      <c r="G655" s="416"/>
      <c r="H655" s="416"/>
      <c r="I655" s="416"/>
      <c r="J655" s="416"/>
      <c r="K655" s="416"/>
      <c r="L655" s="416"/>
      <c r="M655" s="416"/>
      <c r="N655" s="416"/>
      <c r="O655" s="416"/>
      <c r="P655" s="416"/>
      <c r="Q655" s="416"/>
      <c r="R655" s="416"/>
      <c r="S655" s="416"/>
      <c r="T655" s="416"/>
      <c r="U655" s="416"/>
      <c r="V655" s="416"/>
      <c r="W655" s="416"/>
      <c r="X655" s="416"/>
      <c r="Y655" s="416"/>
    </row>
    <row r="656" spans="1:25" s="419" customFormat="1" x14ac:dyDescent="0.2">
      <c r="A656" s="416"/>
      <c r="D656" s="416"/>
      <c r="E656" s="416"/>
      <c r="F656" s="416"/>
      <c r="G656" s="416"/>
      <c r="H656" s="416"/>
      <c r="I656" s="416"/>
      <c r="J656" s="416"/>
      <c r="K656" s="416"/>
      <c r="L656" s="416"/>
      <c r="M656" s="416"/>
      <c r="N656" s="416"/>
      <c r="O656" s="416"/>
      <c r="P656" s="416"/>
      <c r="Q656" s="416"/>
      <c r="R656" s="416"/>
      <c r="S656" s="416"/>
      <c r="T656" s="416"/>
      <c r="U656" s="416"/>
      <c r="V656" s="416"/>
      <c r="W656" s="416"/>
      <c r="X656" s="416"/>
      <c r="Y656" s="416"/>
    </row>
    <row r="657" spans="1:25" s="419" customFormat="1" x14ac:dyDescent="0.2">
      <c r="A657" s="416"/>
      <c r="D657" s="416"/>
      <c r="E657" s="416"/>
      <c r="F657" s="416"/>
      <c r="G657" s="416"/>
      <c r="H657" s="416"/>
      <c r="I657" s="416"/>
      <c r="J657" s="416"/>
      <c r="K657" s="416"/>
      <c r="L657" s="416"/>
      <c r="M657" s="416"/>
      <c r="N657" s="416"/>
      <c r="O657" s="416"/>
      <c r="P657" s="416"/>
      <c r="Q657" s="416"/>
      <c r="R657" s="416"/>
      <c r="S657" s="416"/>
      <c r="T657" s="416"/>
      <c r="U657" s="416"/>
      <c r="V657" s="416"/>
      <c r="W657" s="416"/>
      <c r="X657" s="416"/>
      <c r="Y657" s="416"/>
    </row>
    <row r="658" spans="1:25" s="419" customFormat="1" x14ac:dyDescent="0.2">
      <c r="A658" s="416"/>
      <c r="D658" s="416"/>
      <c r="E658" s="416"/>
      <c r="F658" s="416"/>
      <c r="G658" s="416"/>
      <c r="H658" s="416"/>
      <c r="I658" s="416"/>
      <c r="J658" s="416"/>
      <c r="K658" s="416"/>
      <c r="L658" s="416"/>
      <c r="M658" s="416"/>
      <c r="N658" s="416"/>
      <c r="O658" s="416"/>
      <c r="P658" s="416"/>
      <c r="Q658" s="416"/>
      <c r="R658" s="416"/>
      <c r="S658" s="416"/>
      <c r="T658" s="416"/>
      <c r="U658" s="416"/>
      <c r="V658" s="416"/>
      <c r="W658" s="416"/>
      <c r="X658" s="416"/>
      <c r="Y658" s="416"/>
    </row>
    <row r="659" spans="1:25" s="419" customFormat="1" x14ac:dyDescent="0.2">
      <c r="A659" s="416"/>
      <c r="D659" s="416"/>
      <c r="E659" s="416"/>
      <c r="F659" s="416"/>
      <c r="G659" s="416"/>
      <c r="H659" s="416"/>
      <c r="I659" s="416"/>
      <c r="J659" s="416"/>
      <c r="K659" s="416"/>
      <c r="L659" s="416"/>
      <c r="M659" s="416"/>
      <c r="N659" s="416"/>
      <c r="O659" s="416"/>
      <c r="P659" s="416"/>
      <c r="Q659" s="416"/>
      <c r="R659" s="416"/>
      <c r="S659" s="416"/>
      <c r="T659" s="416"/>
      <c r="U659" s="416"/>
      <c r="V659" s="416"/>
      <c r="W659" s="416"/>
      <c r="X659" s="416"/>
      <c r="Y659" s="416"/>
    </row>
    <row r="660" spans="1:25" s="419" customFormat="1" x14ac:dyDescent="0.2">
      <c r="A660" s="416"/>
      <c r="D660" s="416"/>
      <c r="E660" s="416"/>
      <c r="F660" s="416"/>
      <c r="G660" s="416"/>
      <c r="H660" s="416"/>
      <c r="I660" s="416"/>
      <c r="J660" s="416"/>
      <c r="K660" s="416"/>
      <c r="L660" s="416"/>
      <c r="M660" s="416"/>
      <c r="N660" s="416"/>
      <c r="O660" s="416"/>
      <c r="P660" s="416"/>
      <c r="Q660" s="416"/>
      <c r="R660" s="416"/>
      <c r="S660" s="416"/>
      <c r="T660" s="416"/>
      <c r="U660" s="416"/>
      <c r="V660" s="416"/>
      <c r="W660" s="416"/>
      <c r="X660" s="416"/>
      <c r="Y660" s="416"/>
    </row>
    <row r="661" spans="1:25" s="419" customFormat="1" x14ac:dyDescent="0.2">
      <c r="A661" s="416"/>
      <c r="D661" s="416"/>
      <c r="E661" s="416"/>
      <c r="F661" s="416"/>
      <c r="G661" s="416"/>
      <c r="H661" s="416"/>
      <c r="I661" s="416"/>
      <c r="J661" s="416"/>
      <c r="K661" s="416"/>
      <c r="L661" s="416"/>
      <c r="M661" s="416"/>
      <c r="N661" s="416"/>
      <c r="O661" s="416"/>
      <c r="P661" s="416"/>
      <c r="Q661" s="416"/>
      <c r="R661" s="416"/>
      <c r="S661" s="416"/>
      <c r="T661" s="416"/>
      <c r="U661" s="416"/>
      <c r="V661" s="416"/>
      <c r="W661" s="416"/>
      <c r="X661" s="416"/>
      <c r="Y661" s="416"/>
    </row>
    <row r="662" spans="1:25" s="419" customFormat="1" x14ac:dyDescent="0.2">
      <c r="A662" s="416"/>
      <c r="D662" s="416"/>
      <c r="E662" s="416"/>
      <c r="F662" s="416"/>
      <c r="G662" s="416"/>
      <c r="H662" s="416"/>
      <c r="I662" s="416"/>
      <c r="J662" s="416"/>
      <c r="K662" s="416"/>
      <c r="L662" s="416"/>
      <c r="M662" s="416"/>
      <c r="N662" s="416"/>
      <c r="O662" s="416"/>
      <c r="P662" s="416"/>
      <c r="Q662" s="416"/>
      <c r="R662" s="416"/>
      <c r="S662" s="416"/>
      <c r="T662" s="416"/>
      <c r="U662" s="416"/>
      <c r="V662" s="416"/>
      <c r="W662" s="416"/>
      <c r="X662" s="416"/>
      <c r="Y662" s="416"/>
    </row>
    <row r="663" spans="1:25" s="419" customFormat="1" x14ac:dyDescent="0.2">
      <c r="A663" s="416"/>
      <c r="D663" s="416"/>
      <c r="E663" s="416"/>
      <c r="F663" s="416"/>
      <c r="G663" s="416"/>
      <c r="H663" s="416"/>
      <c r="I663" s="416"/>
      <c r="J663" s="416"/>
      <c r="K663" s="416"/>
      <c r="L663" s="416"/>
      <c r="M663" s="416"/>
      <c r="N663" s="416"/>
      <c r="O663" s="416"/>
      <c r="P663" s="416"/>
      <c r="Q663" s="416"/>
      <c r="R663" s="416"/>
      <c r="S663" s="416"/>
      <c r="T663" s="416"/>
      <c r="U663" s="416"/>
      <c r="V663" s="416"/>
      <c r="W663" s="416"/>
      <c r="X663" s="416"/>
      <c r="Y663" s="416"/>
    </row>
    <row r="664" spans="1:25" s="419" customFormat="1" x14ac:dyDescent="0.2">
      <c r="A664" s="416"/>
      <c r="D664" s="416"/>
      <c r="E664" s="416"/>
      <c r="F664" s="416"/>
      <c r="G664" s="416"/>
      <c r="H664" s="416"/>
      <c r="I664" s="416"/>
      <c r="J664" s="416"/>
      <c r="K664" s="416"/>
      <c r="L664" s="416"/>
      <c r="M664" s="416"/>
      <c r="N664" s="416"/>
      <c r="O664" s="416"/>
      <c r="P664" s="416"/>
      <c r="Q664" s="416"/>
      <c r="R664" s="416"/>
      <c r="S664" s="416"/>
      <c r="T664" s="416"/>
      <c r="U664" s="416"/>
      <c r="V664" s="416"/>
      <c r="W664" s="416"/>
      <c r="X664" s="416"/>
      <c r="Y664" s="416"/>
    </row>
    <row r="665" spans="1:25" s="419" customFormat="1" x14ac:dyDescent="0.2">
      <c r="A665" s="416"/>
      <c r="D665" s="416"/>
      <c r="E665" s="416"/>
      <c r="F665" s="416"/>
      <c r="G665" s="416"/>
      <c r="H665" s="416"/>
      <c r="I665" s="416"/>
      <c r="J665" s="416"/>
      <c r="K665" s="416"/>
      <c r="L665" s="416"/>
      <c r="M665" s="416"/>
      <c r="N665" s="416"/>
      <c r="O665" s="416"/>
      <c r="P665" s="416"/>
      <c r="Q665" s="416"/>
      <c r="R665" s="416"/>
      <c r="S665" s="416"/>
      <c r="T665" s="416"/>
      <c r="U665" s="416"/>
      <c r="V665" s="416"/>
      <c r="W665" s="416"/>
      <c r="X665" s="416"/>
      <c r="Y665" s="416"/>
    </row>
    <row r="666" spans="1:25" s="419" customFormat="1" x14ac:dyDescent="0.2">
      <c r="A666" s="416"/>
      <c r="D666" s="416"/>
      <c r="E666" s="416"/>
      <c r="F666" s="416"/>
      <c r="G666" s="416"/>
      <c r="H666" s="416"/>
      <c r="I666" s="416"/>
      <c r="J666" s="416"/>
      <c r="K666" s="416"/>
      <c r="L666" s="416"/>
      <c r="M666" s="416"/>
      <c r="N666" s="416"/>
      <c r="O666" s="416"/>
      <c r="P666" s="416"/>
      <c r="Q666" s="416"/>
      <c r="R666" s="416"/>
      <c r="S666" s="416"/>
      <c r="T666" s="416"/>
      <c r="U666" s="416"/>
      <c r="V666" s="416"/>
      <c r="W666" s="416"/>
      <c r="X666" s="416"/>
      <c r="Y666" s="416"/>
    </row>
    <row r="667" spans="1:25" s="419" customFormat="1" x14ac:dyDescent="0.2">
      <c r="A667" s="416"/>
      <c r="D667" s="416"/>
      <c r="E667" s="416"/>
      <c r="F667" s="416"/>
      <c r="G667" s="416"/>
      <c r="H667" s="416"/>
      <c r="I667" s="416"/>
      <c r="J667" s="416"/>
      <c r="K667" s="416"/>
      <c r="L667" s="416"/>
      <c r="M667" s="416"/>
      <c r="N667" s="416"/>
      <c r="O667" s="416"/>
      <c r="P667" s="416"/>
      <c r="Q667" s="416"/>
      <c r="R667" s="416"/>
      <c r="S667" s="416"/>
      <c r="T667" s="416"/>
      <c r="U667" s="416"/>
      <c r="V667" s="416"/>
      <c r="W667" s="416"/>
      <c r="X667" s="416"/>
      <c r="Y667" s="416"/>
    </row>
    <row r="668" spans="1:25" s="419" customFormat="1" x14ac:dyDescent="0.2">
      <c r="A668" s="416"/>
      <c r="D668" s="416"/>
      <c r="E668" s="416"/>
      <c r="F668" s="416"/>
      <c r="G668" s="416"/>
      <c r="H668" s="416"/>
      <c r="I668" s="416"/>
      <c r="J668" s="416"/>
      <c r="K668" s="416"/>
      <c r="L668" s="416"/>
      <c r="M668" s="416"/>
      <c r="N668" s="416"/>
      <c r="O668" s="416"/>
      <c r="P668" s="416"/>
      <c r="Q668" s="416"/>
      <c r="R668" s="416"/>
      <c r="S668" s="416"/>
      <c r="T668" s="416"/>
      <c r="U668" s="416"/>
      <c r="V668" s="416"/>
      <c r="W668" s="416"/>
      <c r="X668" s="416"/>
      <c r="Y668" s="416"/>
    </row>
    <row r="669" spans="1:25" s="419" customFormat="1" x14ac:dyDescent="0.2">
      <c r="A669" s="416"/>
      <c r="D669" s="416"/>
      <c r="E669" s="416"/>
      <c r="F669" s="416"/>
      <c r="G669" s="416"/>
      <c r="H669" s="416"/>
      <c r="I669" s="416"/>
      <c r="J669" s="416"/>
      <c r="K669" s="416"/>
      <c r="L669" s="416"/>
      <c r="M669" s="416"/>
      <c r="N669" s="416"/>
      <c r="O669" s="416"/>
      <c r="P669" s="416"/>
      <c r="Q669" s="416"/>
      <c r="R669" s="416"/>
      <c r="S669" s="416"/>
      <c r="T669" s="416"/>
      <c r="U669" s="416"/>
      <c r="V669" s="416"/>
      <c r="W669" s="416"/>
      <c r="X669" s="416"/>
      <c r="Y669" s="416"/>
    </row>
    <row r="670" spans="1:25" s="419" customFormat="1" x14ac:dyDescent="0.2">
      <c r="A670" s="416"/>
      <c r="D670" s="416"/>
      <c r="E670" s="416"/>
      <c r="F670" s="416"/>
      <c r="G670" s="416"/>
      <c r="H670" s="416"/>
      <c r="I670" s="416"/>
      <c r="J670" s="416"/>
      <c r="K670" s="416"/>
      <c r="L670" s="416"/>
      <c r="M670" s="416"/>
      <c r="N670" s="416"/>
      <c r="O670" s="416"/>
      <c r="P670" s="416"/>
      <c r="Q670" s="416"/>
      <c r="R670" s="416"/>
      <c r="S670" s="416"/>
      <c r="T670" s="416"/>
      <c r="U670" s="416"/>
      <c r="V670" s="416"/>
      <c r="W670" s="416"/>
      <c r="X670" s="416"/>
      <c r="Y670" s="416"/>
    </row>
    <row r="671" spans="1:25" s="419" customFormat="1" x14ac:dyDescent="0.2">
      <c r="A671" s="416"/>
      <c r="D671" s="416"/>
      <c r="E671" s="416"/>
      <c r="F671" s="416"/>
      <c r="G671" s="416"/>
      <c r="H671" s="416"/>
      <c r="I671" s="416"/>
      <c r="J671" s="416"/>
      <c r="K671" s="416"/>
      <c r="L671" s="416"/>
      <c r="M671" s="416"/>
      <c r="N671" s="416"/>
      <c r="O671" s="416"/>
      <c r="P671" s="416"/>
      <c r="Q671" s="416"/>
      <c r="R671" s="416"/>
      <c r="S671" s="416"/>
      <c r="T671" s="416"/>
      <c r="U671" s="416"/>
      <c r="V671" s="416"/>
      <c r="W671" s="416"/>
      <c r="X671" s="416"/>
      <c r="Y671" s="416"/>
    </row>
    <row r="672" spans="1:25" s="419" customFormat="1" x14ac:dyDescent="0.2">
      <c r="A672" s="416"/>
      <c r="D672" s="416"/>
      <c r="E672" s="416"/>
      <c r="F672" s="416"/>
      <c r="G672" s="416"/>
      <c r="H672" s="416"/>
      <c r="I672" s="416"/>
      <c r="J672" s="416"/>
      <c r="K672" s="416"/>
      <c r="L672" s="416"/>
      <c r="M672" s="416"/>
      <c r="N672" s="416"/>
      <c r="O672" s="416"/>
      <c r="P672" s="416"/>
      <c r="Q672" s="416"/>
      <c r="R672" s="416"/>
      <c r="S672" s="416"/>
      <c r="T672" s="416"/>
      <c r="U672" s="416"/>
      <c r="V672" s="416"/>
      <c r="W672" s="416"/>
      <c r="X672" s="416"/>
      <c r="Y672" s="416"/>
    </row>
    <row r="673" spans="1:25" s="419" customFormat="1" x14ac:dyDescent="0.2">
      <c r="A673" s="416"/>
      <c r="D673" s="416"/>
      <c r="E673" s="416"/>
      <c r="F673" s="416"/>
      <c r="G673" s="416"/>
      <c r="H673" s="416"/>
      <c r="I673" s="416"/>
      <c r="J673" s="416"/>
      <c r="K673" s="416"/>
      <c r="L673" s="416"/>
      <c r="M673" s="416"/>
      <c r="N673" s="416"/>
      <c r="O673" s="416"/>
      <c r="P673" s="416"/>
      <c r="Q673" s="416"/>
      <c r="R673" s="416"/>
      <c r="S673" s="416"/>
      <c r="T673" s="416"/>
      <c r="U673" s="416"/>
      <c r="V673" s="416"/>
      <c r="W673" s="416"/>
      <c r="X673" s="416"/>
      <c r="Y673" s="416"/>
    </row>
    <row r="674" spans="1:25" s="419" customFormat="1" x14ac:dyDescent="0.2">
      <c r="A674" s="416"/>
      <c r="D674" s="416"/>
      <c r="E674" s="416"/>
      <c r="F674" s="416"/>
      <c r="G674" s="416"/>
      <c r="H674" s="416"/>
      <c r="I674" s="416"/>
      <c r="J674" s="416"/>
      <c r="K674" s="416"/>
      <c r="L674" s="416"/>
      <c r="M674" s="416"/>
      <c r="N674" s="416"/>
      <c r="O674" s="416"/>
      <c r="P674" s="416"/>
      <c r="Q674" s="416"/>
      <c r="R674" s="416"/>
      <c r="S674" s="416"/>
      <c r="T674" s="416"/>
      <c r="U674" s="416"/>
      <c r="V674" s="416"/>
      <c r="W674" s="416"/>
      <c r="X674" s="416"/>
      <c r="Y674" s="416"/>
    </row>
    <row r="675" spans="1:25" s="419" customFormat="1" x14ac:dyDescent="0.2">
      <c r="A675" s="416"/>
      <c r="D675" s="416"/>
      <c r="E675" s="416"/>
      <c r="F675" s="416"/>
      <c r="G675" s="416"/>
      <c r="H675" s="416"/>
      <c r="I675" s="416"/>
      <c r="J675" s="416"/>
      <c r="K675" s="416"/>
      <c r="L675" s="416"/>
      <c r="M675" s="416"/>
      <c r="N675" s="416"/>
      <c r="O675" s="416"/>
      <c r="P675" s="416"/>
      <c r="Q675" s="416"/>
      <c r="R675" s="416"/>
      <c r="S675" s="416"/>
      <c r="T675" s="416"/>
      <c r="U675" s="416"/>
      <c r="V675" s="416"/>
      <c r="W675" s="416"/>
      <c r="X675" s="416"/>
      <c r="Y675" s="416"/>
    </row>
    <row r="676" spans="1:25" s="419" customFormat="1" x14ac:dyDescent="0.2">
      <c r="A676" s="416"/>
      <c r="D676" s="416"/>
      <c r="E676" s="416"/>
      <c r="F676" s="416"/>
      <c r="G676" s="416"/>
      <c r="H676" s="416"/>
      <c r="I676" s="416"/>
      <c r="J676" s="416"/>
      <c r="K676" s="416"/>
      <c r="L676" s="416"/>
      <c r="M676" s="416"/>
      <c r="N676" s="416"/>
      <c r="O676" s="416"/>
      <c r="P676" s="416"/>
      <c r="Q676" s="416"/>
      <c r="R676" s="416"/>
      <c r="S676" s="416"/>
      <c r="T676" s="416"/>
      <c r="U676" s="416"/>
      <c r="V676" s="416"/>
      <c r="W676" s="416"/>
      <c r="X676" s="416"/>
      <c r="Y676" s="416"/>
    </row>
    <row r="677" spans="1:25" s="419" customFormat="1" x14ac:dyDescent="0.2">
      <c r="A677" s="416"/>
      <c r="D677" s="416"/>
      <c r="E677" s="416"/>
      <c r="F677" s="416"/>
      <c r="G677" s="416"/>
      <c r="H677" s="416"/>
      <c r="I677" s="416"/>
      <c r="J677" s="416"/>
      <c r="K677" s="416"/>
      <c r="L677" s="416"/>
      <c r="M677" s="416"/>
      <c r="N677" s="416"/>
      <c r="O677" s="416"/>
      <c r="P677" s="416"/>
      <c r="Q677" s="416"/>
      <c r="R677" s="416"/>
      <c r="S677" s="416"/>
      <c r="T677" s="416"/>
      <c r="U677" s="416"/>
      <c r="V677" s="416"/>
      <c r="W677" s="416"/>
      <c r="X677" s="416"/>
      <c r="Y677" s="416"/>
    </row>
    <row r="678" spans="1:25" s="419" customFormat="1" x14ac:dyDescent="0.2">
      <c r="A678" s="416"/>
      <c r="D678" s="416"/>
      <c r="E678" s="416"/>
      <c r="F678" s="416"/>
      <c r="G678" s="416"/>
      <c r="H678" s="416"/>
      <c r="I678" s="416"/>
      <c r="J678" s="416"/>
      <c r="K678" s="416"/>
      <c r="L678" s="416"/>
      <c r="M678" s="416"/>
      <c r="N678" s="416"/>
      <c r="O678" s="416"/>
      <c r="P678" s="416"/>
      <c r="Q678" s="416"/>
      <c r="R678" s="416"/>
      <c r="S678" s="416"/>
      <c r="T678" s="416"/>
      <c r="U678" s="416"/>
      <c r="V678" s="416"/>
      <c r="W678" s="416"/>
      <c r="X678" s="416"/>
      <c r="Y678" s="416"/>
    </row>
    <row r="679" spans="1:25" s="419" customFormat="1" x14ac:dyDescent="0.2">
      <c r="A679" s="416"/>
      <c r="D679" s="416"/>
      <c r="E679" s="416"/>
      <c r="F679" s="416"/>
      <c r="G679" s="416"/>
      <c r="H679" s="416"/>
      <c r="I679" s="416"/>
      <c r="J679" s="416"/>
      <c r="K679" s="416"/>
      <c r="L679" s="416"/>
      <c r="M679" s="416"/>
      <c r="N679" s="416"/>
      <c r="O679" s="416"/>
      <c r="P679" s="416"/>
      <c r="Q679" s="416"/>
      <c r="R679" s="416"/>
      <c r="S679" s="416"/>
      <c r="T679" s="416"/>
      <c r="U679" s="416"/>
      <c r="V679" s="416"/>
      <c r="W679" s="416"/>
      <c r="X679" s="416"/>
      <c r="Y679" s="416"/>
    </row>
    <row r="680" spans="1:25" s="419" customFormat="1" x14ac:dyDescent="0.2">
      <c r="A680" s="416"/>
      <c r="D680" s="416"/>
      <c r="E680" s="416"/>
      <c r="F680" s="416"/>
      <c r="G680" s="416"/>
      <c r="H680" s="416"/>
      <c r="I680" s="416"/>
      <c r="J680" s="416"/>
      <c r="K680" s="416"/>
      <c r="L680" s="416"/>
      <c r="M680" s="416"/>
      <c r="N680" s="416"/>
      <c r="O680" s="416"/>
      <c r="P680" s="416"/>
      <c r="Q680" s="416"/>
      <c r="R680" s="416"/>
      <c r="S680" s="416"/>
      <c r="T680" s="416"/>
      <c r="U680" s="416"/>
      <c r="V680" s="416"/>
      <c r="W680" s="416"/>
      <c r="X680" s="416"/>
      <c r="Y680" s="416"/>
    </row>
    <row r="681" spans="1:25" s="419" customFormat="1" x14ac:dyDescent="0.2">
      <c r="A681" s="416"/>
      <c r="D681" s="416"/>
      <c r="E681" s="416"/>
      <c r="F681" s="416"/>
      <c r="G681" s="416"/>
      <c r="H681" s="416"/>
      <c r="I681" s="416"/>
      <c r="J681" s="416"/>
      <c r="K681" s="416"/>
      <c r="L681" s="416"/>
      <c r="M681" s="416"/>
      <c r="N681" s="416"/>
      <c r="O681" s="416"/>
      <c r="P681" s="416"/>
      <c r="Q681" s="416"/>
      <c r="R681" s="416"/>
      <c r="S681" s="416"/>
      <c r="T681" s="416"/>
      <c r="U681" s="416"/>
      <c r="V681" s="416"/>
      <c r="W681" s="416"/>
      <c r="X681" s="416"/>
      <c r="Y681" s="416"/>
    </row>
    <row r="682" spans="1:25" s="419" customFormat="1" x14ac:dyDescent="0.2">
      <c r="A682" s="416"/>
      <c r="D682" s="416"/>
      <c r="E682" s="416"/>
      <c r="F682" s="416"/>
      <c r="G682" s="416"/>
      <c r="H682" s="416"/>
      <c r="I682" s="416"/>
      <c r="J682" s="416"/>
      <c r="K682" s="416"/>
      <c r="L682" s="416"/>
      <c r="M682" s="416"/>
      <c r="N682" s="416"/>
      <c r="O682" s="416"/>
      <c r="P682" s="416"/>
      <c r="Q682" s="416"/>
      <c r="R682" s="416"/>
      <c r="S682" s="416"/>
      <c r="T682" s="416"/>
      <c r="U682" s="416"/>
      <c r="V682" s="416"/>
      <c r="W682" s="416"/>
      <c r="X682" s="416"/>
      <c r="Y682" s="416"/>
    </row>
    <row r="683" spans="1:25" s="419" customFormat="1" x14ac:dyDescent="0.2">
      <c r="A683" s="416"/>
      <c r="D683" s="416"/>
      <c r="E683" s="416"/>
      <c r="F683" s="416"/>
      <c r="G683" s="416"/>
      <c r="H683" s="416"/>
      <c r="I683" s="416"/>
      <c r="J683" s="416"/>
      <c r="K683" s="416"/>
      <c r="L683" s="416"/>
      <c r="M683" s="416"/>
      <c r="N683" s="416"/>
      <c r="O683" s="416"/>
      <c r="P683" s="416"/>
      <c r="Q683" s="416"/>
      <c r="R683" s="416"/>
      <c r="S683" s="416"/>
      <c r="T683" s="416"/>
      <c r="U683" s="416"/>
      <c r="V683" s="416"/>
      <c r="W683" s="416"/>
      <c r="X683" s="416"/>
      <c r="Y683" s="416"/>
    </row>
    <row r="684" spans="1:25" s="419" customFormat="1" x14ac:dyDescent="0.2">
      <c r="A684" s="416"/>
      <c r="D684" s="416"/>
      <c r="E684" s="416"/>
      <c r="F684" s="416"/>
      <c r="G684" s="416"/>
      <c r="H684" s="416"/>
      <c r="I684" s="416"/>
      <c r="J684" s="416"/>
      <c r="K684" s="416"/>
      <c r="L684" s="416"/>
      <c r="M684" s="416"/>
      <c r="N684" s="416"/>
      <c r="O684" s="416"/>
      <c r="P684" s="416"/>
      <c r="Q684" s="416"/>
      <c r="R684" s="416"/>
      <c r="S684" s="416"/>
      <c r="T684" s="416"/>
      <c r="U684" s="416"/>
      <c r="V684" s="416"/>
      <c r="W684" s="416"/>
      <c r="X684" s="416"/>
      <c r="Y684" s="416"/>
    </row>
    <row r="685" spans="1:25" s="419" customFormat="1" x14ac:dyDescent="0.2">
      <c r="A685" s="416"/>
      <c r="D685" s="416"/>
      <c r="E685" s="416"/>
      <c r="F685" s="416"/>
      <c r="G685" s="416"/>
      <c r="H685" s="416"/>
      <c r="I685" s="416"/>
      <c r="J685" s="416"/>
      <c r="K685" s="416"/>
      <c r="L685" s="416"/>
      <c r="M685" s="416"/>
      <c r="N685" s="416"/>
      <c r="O685" s="416"/>
      <c r="P685" s="416"/>
      <c r="Q685" s="416"/>
      <c r="R685" s="416"/>
      <c r="S685" s="416"/>
      <c r="T685" s="416"/>
      <c r="U685" s="416"/>
      <c r="V685" s="416"/>
      <c r="W685" s="416"/>
      <c r="X685" s="416"/>
      <c r="Y685" s="416"/>
    </row>
    <row r="686" spans="1:25" s="419" customFormat="1" x14ac:dyDescent="0.2">
      <c r="A686" s="416"/>
      <c r="D686" s="416"/>
      <c r="E686" s="416"/>
      <c r="F686" s="416"/>
      <c r="G686" s="416"/>
      <c r="H686" s="416"/>
      <c r="I686" s="416"/>
      <c r="J686" s="416"/>
      <c r="K686" s="416"/>
      <c r="L686" s="416"/>
      <c r="M686" s="416"/>
      <c r="N686" s="416"/>
      <c r="O686" s="416"/>
      <c r="P686" s="416"/>
      <c r="Q686" s="416"/>
      <c r="R686" s="416"/>
      <c r="S686" s="416"/>
      <c r="T686" s="416"/>
      <c r="U686" s="416"/>
      <c r="V686" s="416"/>
      <c r="W686" s="416"/>
      <c r="X686" s="416"/>
      <c r="Y686" s="416"/>
    </row>
    <row r="687" spans="1:25" s="419" customFormat="1" x14ac:dyDescent="0.2">
      <c r="A687" s="416"/>
      <c r="D687" s="416"/>
      <c r="E687" s="416"/>
      <c r="F687" s="416"/>
      <c r="G687" s="416"/>
      <c r="H687" s="416"/>
      <c r="I687" s="416"/>
      <c r="J687" s="416"/>
      <c r="K687" s="416"/>
      <c r="L687" s="416"/>
      <c r="M687" s="416"/>
      <c r="N687" s="416"/>
      <c r="O687" s="416"/>
      <c r="P687" s="416"/>
      <c r="Q687" s="416"/>
      <c r="R687" s="416"/>
      <c r="S687" s="416"/>
      <c r="T687" s="416"/>
      <c r="U687" s="416"/>
      <c r="V687" s="416"/>
      <c r="W687" s="416"/>
      <c r="X687" s="416"/>
      <c r="Y687" s="416"/>
    </row>
    <row r="688" spans="1:25" s="419" customFormat="1" x14ac:dyDescent="0.2">
      <c r="A688" s="416"/>
      <c r="D688" s="416"/>
      <c r="E688" s="416"/>
      <c r="F688" s="416"/>
      <c r="G688" s="416"/>
      <c r="H688" s="416"/>
      <c r="I688" s="416"/>
      <c r="J688" s="416"/>
      <c r="K688" s="416"/>
      <c r="L688" s="416"/>
      <c r="M688" s="416"/>
      <c r="N688" s="416"/>
      <c r="O688" s="416"/>
      <c r="P688" s="416"/>
      <c r="Q688" s="416"/>
      <c r="R688" s="416"/>
      <c r="S688" s="416"/>
      <c r="T688" s="416"/>
      <c r="U688" s="416"/>
      <c r="V688" s="416"/>
      <c r="W688" s="416"/>
      <c r="X688" s="416"/>
      <c r="Y688" s="416"/>
    </row>
    <row r="689" spans="1:25" s="419" customFormat="1" x14ac:dyDescent="0.2">
      <c r="A689" s="416"/>
      <c r="D689" s="416"/>
      <c r="E689" s="416"/>
      <c r="F689" s="416"/>
      <c r="G689" s="416"/>
      <c r="H689" s="416"/>
      <c r="I689" s="416"/>
      <c r="J689" s="416"/>
      <c r="K689" s="416"/>
      <c r="L689" s="416"/>
      <c r="M689" s="416"/>
      <c r="N689" s="416"/>
      <c r="O689" s="416"/>
      <c r="P689" s="416"/>
      <c r="Q689" s="416"/>
      <c r="R689" s="416"/>
      <c r="S689" s="416"/>
      <c r="T689" s="416"/>
      <c r="U689" s="416"/>
      <c r="V689" s="416"/>
      <c r="W689" s="416"/>
      <c r="X689" s="416"/>
      <c r="Y689" s="416"/>
    </row>
    <row r="690" spans="1:25" s="419" customFormat="1" x14ac:dyDescent="0.2">
      <c r="A690" s="416"/>
      <c r="D690" s="416"/>
      <c r="E690" s="416"/>
      <c r="F690" s="416"/>
      <c r="G690" s="416"/>
      <c r="H690" s="416"/>
      <c r="I690" s="416"/>
      <c r="J690" s="416"/>
      <c r="K690" s="416"/>
      <c r="L690" s="416"/>
      <c r="M690" s="416"/>
      <c r="N690" s="416"/>
      <c r="O690" s="416"/>
      <c r="P690" s="416"/>
      <c r="Q690" s="416"/>
      <c r="R690" s="416"/>
      <c r="S690" s="416"/>
      <c r="T690" s="416"/>
      <c r="U690" s="416"/>
      <c r="V690" s="416"/>
      <c r="W690" s="416"/>
      <c r="X690" s="416"/>
      <c r="Y690" s="416"/>
    </row>
    <row r="691" spans="1:25" s="419" customFormat="1" x14ac:dyDescent="0.2">
      <c r="A691" s="416"/>
      <c r="D691" s="416"/>
      <c r="E691" s="416"/>
      <c r="F691" s="416"/>
      <c r="G691" s="416"/>
      <c r="H691" s="416"/>
      <c r="I691" s="416"/>
      <c r="J691" s="416"/>
      <c r="K691" s="416"/>
      <c r="L691" s="416"/>
      <c r="M691" s="416"/>
      <c r="N691" s="416"/>
      <c r="O691" s="416"/>
      <c r="P691" s="416"/>
      <c r="Q691" s="416"/>
      <c r="R691" s="416"/>
      <c r="S691" s="416"/>
      <c r="T691" s="416"/>
      <c r="U691" s="416"/>
      <c r="V691" s="416"/>
      <c r="W691" s="416"/>
      <c r="X691" s="416"/>
      <c r="Y691" s="416"/>
    </row>
    <row r="692" spans="1:25" s="419" customFormat="1" x14ac:dyDescent="0.2">
      <c r="A692" s="416"/>
      <c r="D692" s="416"/>
      <c r="E692" s="416"/>
      <c r="F692" s="416"/>
      <c r="G692" s="416"/>
      <c r="H692" s="416"/>
      <c r="I692" s="416"/>
      <c r="J692" s="416"/>
      <c r="K692" s="416"/>
      <c r="L692" s="416"/>
      <c r="M692" s="416"/>
      <c r="N692" s="416"/>
      <c r="O692" s="416"/>
      <c r="P692" s="416"/>
      <c r="Q692" s="416"/>
      <c r="R692" s="416"/>
      <c r="S692" s="416"/>
      <c r="T692" s="416"/>
      <c r="U692" s="416"/>
      <c r="V692" s="416"/>
      <c r="W692" s="416"/>
      <c r="X692" s="416"/>
      <c r="Y692" s="416"/>
    </row>
    <row r="693" spans="1:25" s="419" customFormat="1" x14ac:dyDescent="0.2">
      <c r="A693" s="416"/>
      <c r="D693" s="416"/>
      <c r="E693" s="416"/>
      <c r="F693" s="416"/>
      <c r="G693" s="416"/>
      <c r="H693" s="416"/>
      <c r="I693" s="416"/>
      <c r="J693" s="416"/>
      <c r="K693" s="416"/>
      <c r="L693" s="416"/>
      <c r="M693" s="416"/>
      <c r="N693" s="416"/>
      <c r="O693" s="416"/>
      <c r="P693" s="416"/>
      <c r="Q693" s="416"/>
      <c r="R693" s="416"/>
      <c r="S693" s="416"/>
      <c r="T693" s="416"/>
      <c r="U693" s="416"/>
      <c r="V693" s="416"/>
      <c r="W693" s="416"/>
      <c r="X693" s="416"/>
      <c r="Y693" s="416"/>
    </row>
    <row r="694" spans="1:25" s="419" customFormat="1" x14ac:dyDescent="0.2">
      <c r="A694" s="416"/>
      <c r="D694" s="416"/>
      <c r="E694" s="416"/>
      <c r="F694" s="416"/>
      <c r="G694" s="416"/>
      <c r="H694" s="416"/>
      <c r="I694" s="416"/>
      <c r="J694" s="416"/>
      <c r="K694" s="416"/>
      <c r="L694" s="416"/>
      <c r="M694" s="416"/>
      <c r="N694" s="416"/>
      <c r="O694" s="416"/>
      <c r="P694" s="416"/>
      <c r="Q694" s="416"/>
      <c r="R694" s="416"/>
      <c r="S694" s="416"/>
      <c r="T694" s="416"/>
      <c r="U694" s="416"/>
      <c r="V694" s="416"/>
      <c r="W694" s="416"/>
      <c r="X694" s="416"/>
      <c r="Y694" s="416"/>
    </row>
    <row r="695" spans="1:25" s="419" customFormat="1" x14ac:dyDescent="0.2">
      <c r="A695" s="416"/>
      <c r="D695" s="416"/>
      <c r="E695" s="416"/>
      <c r="F695" s="416"/>
      <c r="G695" s="416"/>
      <c r="H695" s="416"/>
      <c r="I695" s="416"/>
      <c r="J695" s="416"/>
      <c r="K695" s="416"/>
      <c r="L695" s="416"/>
      <c r="M695" s="416"/>
      <c r="N695" s="416"/>
      <c r="O695" s="416"/>
      <c r="P695" s="416"/>
      <c r="Q695" s="416"/>
      <c r="R695" s="416"/>
      <c r="S695" s="416"/>
      <c r="T695" s="416"/>
      <c r="U695" s="416"/>
      <c r="V695" s="416"/>
      <c r="W695" s="416"/>
      <c r="X695" s="416"/>
      <c r="Y695" s="416"/>
    </row>
    <row r="696" spans="1:25" s="419" customFormat="1" x14ac:dyDescent="0.2">
      <c r="A696" s="416"/>
      <c r="D696" s="416"/>
      <c r="E696" s="416"/>
      <c r="F696" s="416"/>
      <c r="G696" s="416"/>
      <c r="H696" s="416"/>
      <c r="I696" s="416"/>
      <c r="J696" s="416"/>
      <c r="K696" s="416"/>
      <c r="L696" s="416"/>
      <c r="M696" s="416"/>
      <c r="N696" s="416"/>
      <c r="O696" s="416"/>
      <c r="P696" s="416"/>
      <c r="Q696" s="416"/>
      <c r="R696" s="416"/>
      <c r="S696" s="416"/>
      <c r="T696" s="416"/>
      <c r="U696" s="416"/>
      <c r="V696" s="416"/>
      <c r="W696" s="416"/>
      <c r="X696" s="416"/>
      <c r="Y696" s="416"/>
    </row>
    <row r="697" spans="1:25" s="419" customFormat="1" x14ac:dyDescent="0.2">
      <c r="A697" s="416"/>
      <c r="D697" s="416"/>
      <c r="E697" s="416"/>
      <c r="F697" s="416"/>
      <c r="G697" s="416"/>
      <c r="H697" s="416"/>
      <c r="I697" s="416"/>
      <c r="J697" s="416"/>
      <c r="K697" s="416"/>
      <c r="L697" s="416"/>
      <c r="M697" s="416"/>
      <c r="N697" s="416"/>
      <c r="O697" s="416"/>
      <c r="P697" s="416"/>
      <c r="Q697" s="416"/>
      <c r="R697" s="416"/>
      <c r="S697" s="416"/>
      <c r="T697" s="416"/>
      <c r="U697" s="416"/>
      <c r="V697" s="416"/>
      <c r="W697" s="416"/>
      <c r="X697" s="416"/>
      <c r="Y697" s="416"/>
    </row>
    <row r="698" spans="1:25" s="419" customFormat="1" x14ac:dyDescent="0.2">
      <c r="A698" s="416"/>
      <c r="D698" s="416"/>
      <c r="E698" s="416"/>
      <c r="F698" s="416"/>
      <c r="G698" s="416"/>
      <c r="H698" s="416"/>
      <c r="I698" s="416"/>
      <c r="J698" s="416"/>
      <c r="K698" s="416"/>
      <c r="L698" s="416"/>
      <c r="M698" s="416"/>
      <c r="N698" s="416"/>
      <c r="O698" s="416"/>
      <c r="P698" s="416"/>
      <c r="Q698" s="416"/>
      <c r="R698" s="416"/>
      <c r="S698" s="416"/>
      <c r="T698" s="416"/>
      <c r="U698" s="416"/>
      <c r="V698" s="416"/>
      <c r="W698" s="416"/>
      <c r="X698" s="416"/>
      <c r="Y698" s="416"/>
    </row>
    <row r="699" spans="1:25" s="419" customFormat="1" x14ac:dyDescent="0.2">
      <c r="A699" s="416"/>
      <c r="D699" s="416"/>
      <c r="E699" s="416"/>
      <c r="F699" s="416"/>
      <c r="G699" s="416"/>
      <c r="H699" s="416"/>
      <c r="I699" s="416"/>
      <c r="J699" s="416"/>
      <c r="K699" s="416"/>
      <c r="L699" s="416"/>
      <c r="M699" s="416"/>
      <c r="N699" s="416"/>
      <c r="O699" s="416"/>
      <c r="P699" s="416"/>
      <c r="Q699" s="416"/>
      <c r="R699" s="416"/>
      <c r="S699" s="416"/>
      <c r="T699" s="416"/>
      <c r="U699" s="416"/>
      <c r="V699" s="416"/>
      <c r="W699" s="416"/>
      <c r="X699" s="416"/>
      <c r="Y699" s="416"/>
    </row>
    <row r="700" spans="1:25" s="419" customFormat="1" x14ac:dyDescent="0.2">
      <c r="A700" s="416"/>
      <c r="D700" s="416"/>
      <c r="E700" s="416"/>
      <c r="F700" s="416"/>
      <c r="G700" s="416"/>
      <c r="H700" s="416"/>
      <c r="I700" s="416"/>
      <c r="J700" s="416"/>
      <c r="K700" s="416"/>
      <c r="L700" s="416"/>
      <c r="M700" s="416"/>
      <c r="N700" s="416"/>
      <c r="O700" s="416"/>
      <c r="P700" s="416"/>
      <c r="Q700" s="416"/>
      <c r="R700" s="416"/>
      <c r="S700" s="416"/>
      <c r="T700" s="416"/>
      <c r="U700" s="416"/>
      <c r="V700" s="416"/>
      <c r="W700" s="416"/>
      <c r="X700" s="416"/>
      <c r="Y700" s="416"/>
    </row>
    <row r="701" spans="1:25" s="419" customFormat="1" x14ac:dyDescent="0.2">
      <c r="A701" s="416"/>
      <c r="D701" s="416"/>
      <c r="E701" s="416"/>
      <c r="F701" s="416"/>
      <c r="G701" s="416"/>
      <c r="H701" s="416"/>
      <c r="I701" s="416"/>
      <c r="J701" s="416"/>
      <c r="K701" s="416"/>
      <c r="L701" s="416"/>
      <c r="M701" s="416"/>
      <c r="N701" s="416"/>
      <c r="O701" s="416"/>
      <c r="P701" s="416"/>
      <c r="Q701" s="416"/>
      <c r="R701" s="416"/>
      <c r="S701" s="416"/>
      <c r="T701" s="416"/>
      <c r="U701" s="416"/>
      <c r="V701" s="416"/>
      <c r="W701" s="416"/>
      <c r="X701" s="416"/>
      <c r="Y701" s="416"/>
    </row>
    <row r="702" spans="1:25" s="419" customFormat="1" x14ac:dyDescent="0.2">
      <c r="A702" s="416"/>
      <c r="D702" s="416"/>
      <c r="E702" s="416"/>
      <c r="F702" s="416"/>
      <c r="G702" s="416"/>
      <c r="H702" s="416"/>
      <c r="I702" s="416"/>
      <c r="J702" s="416"/>
      <c r="K702" s="416"/>
      <c r="L702" s="416"/>
      <c r="M702" s="416"/>
      <c r="N702" s="416"/>
      <c r="O702" s="416"/>
      <c r="P702" s="416"/>
      <c r="Q702" s="416"/>
      <c r="R702" s="416"/>
      <c r="S702" s="416"/>
      <c r="T702" s="416"/>
      <c r="U702" s="416"/>
      <c r="V702" s="416"/>
      <c r="W702" s="416"/>
      <c r="X702" s="416"/>
      <c r="Y702" s="416"/>
    </row>
    <row r="703" spans="1:25" s="419" customFormat="1" x14ac:dyDescent="0.2">
      <c r="A703" s="416"/>
      <c r="D703" s="416"/>
      <c r="E703" s="416"/>
      <c r="F703" s="416"/>
      <c r="G703" s="416"/>
      <c r="H703" s="416"/>
      <c r="I703" s="416"/>
      <c r="J703" s="416"/>
      <c r="K703" s="416"/>
      <c r="L703" s="416"/>
      <c r="M703" s="416"/>
      <c r="N703" s="416"/>
      <c r="O703" s="416"/>
      <c r="P703" s="416"/>
      <c r="Q703" s="416"/>
      <c r="R703" s="416"/>
      <c r="S703" s="416"/>
      <c r="T703" s="416"/>
      <c r="U703" s="416"/>
      <c r="V703" s="416"/>
      <c r="W703" s="416"/>
      <c r="X703" s="416"/>
      <c r="Y703" s="416"/>
    </row>
    <row r="704" spans="1:25" s="419" customFormat="1" x14ac:dyDescent="0.2">
      <c r="A704" s="416"/>
      <c r="D704" s="416"/>
      <c r="E704" s="416"/>
      <c r="F704" s="416"/>
      <c r="G704" s="416"/>
      <c r="H704" s="416"/>
      <c r="I704" s="416"/>
      <c r="J704" s="416"/>
      <c r="K704" s="416"/>
      <c r="L704" s="416"/>
      <c r="M704" s="416"/>
      <c r="N704" s="416"/>
      <c r="O704" s="416"/>
      <c r="P704" s="416"/>
      <c r="Q704" s="416"/>
      <c r="R704" s="416"/>
      <c r="S704" s="416"/>
      <c r="T704" s="416"/>
      <c r="U704" s="416"/>
      <c r="V704" s="416"/>
      <c r="W704" s="416"/>
      <c r="X704" s="416"/>
      <c r="Y704" s="416"/>
    </row>
    <row r="705" spans="1:25" s="419" customFormat="1" x14ac:dyDescent="0.2">
      <c r="A705" s="416"/>
      <c r="D705" s="416"/>
      <c r="E705" s="416"/>
      <c r="F705" s="416"/>
      <c r="G705" s="416"/>
      <c r="H705" s="416"/>
      <c r="I705" s="416"/>
      <c r="J705" s="416"/>
      <c r="K705" s="416"/>
      <c r="L705" s="416"/>
      <c r="M705" s="416"/>
      <c r="N705" s="416"/>
      <c r="O705" s="416"/>
      <c r="P705" s="416"/>
      <c r="Q705" s="416"/>
      <c r="R705" s="416"/>
      <c r="S705" s="416"/>
      <c r="T705" s="416"/>
      <c r="U705" s="416"/>
      <c r="V705" s="416"/>
      <c r="W705" s="416"/>
      <c r="X705" s="416"/>
      <c r="Y705" s="416"/>
    </row>
    <row r="706" spans="1:25" s="419" customFormat="1" x14ac:dyDescent="0.2">
      <c r="A706" s="416"/>
      <c r="D706" s="416"/>
      <c r="E706" s="416"/>
      <c r="F706" s="416"/>
      <c r="G706" s="416"/>
      <c r="H706" s="416"/>
      <c r="I706" s="416"/>
      <c r="J706" s="416"/>
      <c r="K706" s="416"/>
      <c r="L706" s="416"/>
      <c r="M706" s="416"/>
      <c r="N706" s="416"/>
      <c r="O706" s="416"/>
      <c r="P706" s="416"/>
      <c r="Q706" s="416"/>
      <c r="R706" s="416"/>
      <c r="S706" s="416"/>
      <c r="T706" s="416"/>
      <c r="U706" s="416"/>
      <c r="V706" s="416"/>
      <c r="W706" s="416"/>
      <c r="X706" s="416"/>
      <c r="Y706" s="416"/>
    </row>
    <row r="707" spans="1:25" s="419" customFormat="1" x14ac:dyDescent="0.2">
      <c r="A707" s="416"/>
      <c r="D707" s="416"/>
      <c r="E707" s="416"/>
      <c r="F707" s="416"/>
      <c r="G707" s="416"/>
      <c r="H707" s="416"/>
      <c r="I707" s="416"/>
      <c r="J707" s="416"/>
      <c r="K707" s="416"/>
      <c r="L707" s="416"/>
      <c r="M707" s="416"/>
      <c r="N707" s="416"/>
      <c r="O707" s="416"/>
      <c r="P707" s="416"/>
      <c r="Q707" s="416"/>
      <c r="R707" s="416"/>
      <c r="S707" s="416"/>
      <c r="T707" s="416"/>
      <c r="U707" s="416"/>
      <c r="V707" s="416"/>
      <c r="W707" s="416"/>
      <c r="X707" s="416"/>
      <c r="Y707" s="416"/>
    </row>
    <row r="708" spans="1:25" s="419" customFormat="1" x14ac:dyDescent="0.2">
      <c r="A708" s="416"/>
      <c r="D708" s="416"/>
      <c r="E708" s="416"/>
      <c r="F708" s="416"/>
      <c r="G708" s="416"/>
      <c r="H708" s="416"/>
      <c r="I708" s="416"/>
      <c r="J708" s="416"/>
      <c r="K708" s="416"/>
      <c r="L708" s="416"/>
      <c r="M708" s="416"/>
      <c r="N708" s="416"/>
      <c r="O708" s="416"/>
      <c r="P708" s="416"/>
      <c r="Q708" s="416"/>
      <c r="R708" s="416"/>
      <c r="S708" s="416"/>
      <c r="T708" s="416"/>
      <c r="U708" s="416"/>
      <c r="V708" s="416"/>
      <c r="W708" s="416"/>
      <c r="X708" s="416"/>
      <c r="Y708" s="416"/>
    </row>
    <row r="709" spans="1:25" s="419" customFormat="1" x14ac:dyDescent="0.2">
      <c r="A709" s="416"/>
      <c r="D709" s="416"/>
      <c r="E709" s="416"/>
      <c r="F709" s="416"/>
      <c r="G709" s="416"/>
      <c r="H709" s="416"/>
      <c r="I709" s="416"/>
      <c r="J709" s="416"/>
      <c r="K709" s="416"/>
      <c r="L709" s="416"/>
      <c r="M709" s="416"/>
      <c r="N709" s="416"/>
      <c r="O709" s="416"/>
      <c r="P709" s="416"/>
      <c r="Q709" s="416"/>
      <c r="R709" s="416"/>
      <c r="S709" s="416"/>
      <c r="T709" s="416"/>
      <c r="U709" s="416"/>
      <c r="V709" s="416"/>
      <c r="W709" s="416"/>
      <c r="X709" s="416"/>
      <c r="Y709" s="416"/>
    </row>
    <row r="710" spans="1:25" s="419" customFormat="1" x14ac:dyDescent="0.2">
      <c r="A710" s="416"/>
      <c r="D710" s="416"/>
      <c r="E710" s="416"/>
      <c r="F710" s="416"/>
      <c r="G710" s="416"/>
      <c r="H710" s="416"/>
      <c r="I710" s="416"/>
      <c r="J710" s="416"/>
      <c r="K710" s="416"/>
      <c r="L710" s="416"/>
      <c r="M710" s="416"/>
      <c r="N710" s="416"/>
      <c r="O710" s="416"/>
      <c r="P710" s="416"/>
      <c r="Q710" s="416"/>
      <c r="R710" s="416"/>
      <c r="S710" s="416"/>
      <c r="T710" s="416"/>
      <c r="U710" s="416"/>
      <c r="V710" s="416"/>
      <c r="W710" s="416"/>
      <c r="X710" s="416"/>
      <c r="Y710" s="416"/>
    </row>
    <row r="711" spans="1:25" s="419" customFormat="1" x14ac:dyDescent="0.2">
      <c r="A711" s="416"/>
      <c r="D711" s="416"/>
      <c r="E711" s="416"/>
      <c r="F711" s="416"/>
      <c r="G711" s="416"/>
      <c r="H711" s="416"/>
      <c r="I711" s="416"/>
      <c r="J711" s="416"/>
      <c r="K711" s="416"/>
      <c r="L711" s="416"/>
      <c r="M711" s="416"/>
      <c r="N711" s="416"/>
      <c r="O711" s="416"/>
      <c r="P711" s="416"/>
      <c r="Q711" s="416"/>
      <c r="R711" s="416"/>
      <c r="S711" s="416"/>
      <c r="T711" s="416"/>
      <c r="U711" s="416"/>
      <c r="V711" s="416"/>
      <c r="W711" s="416"/>
      <c r="X711" s="416"/>
      <c r="Y711" s="416"/>
    </row>
    <row r="712" spans="1:25" s="419" customFormat="1" x14ac:dyDescent="0.2">
      <c r="A712" s="416"/>
      <c r="D712" s="416"/>
      <c r="E712" s="416"/>
      <c r="F712" s="416"/>
      <c r="G712" s="416"/>
      <c r="H712" s="416"/>
      <c r="I712" s="416"/>
      <c r="J712" s="416"/>
      <c r="K712" s="416"/>
      <c r="L712" s="416"/>
      <c r="M712" s="416"/>
      <c r="N712" s="416"/>
      <c r="O712" s="416"/>
      <c r="P712" s="416"/>
      <c r="Q712" s="416"/>
      <c r="R712" s="416"/>
      <c r="S712" s="416"/>
      <c r="T712" s="416"/>
      <c r="U712" s="416"/>
      <c r="V712" s="416"/>
      <c r="W712" s="416"/>
      <c r="X712" s="416"/>
      <c r="Y712" s="416"/>
    </row>
    <row r="713" spans="1:25" s="419" customFormat="1" x14ac:dyDescent="0.2">
      <c r="A713" s="416"/>
      <c r="D713" s="416"/>
      <c r="E713" s="416"/>
      <c r="F713" s="416"/>
      <c r="G713" s="416"/>
      <c r="H713" s="416"/>
      <c r="I713" s="416"/>
      <c r="J713" s="416"/>
      <c r="K713" s="416"/>
      <c r="L713" s="416"/>
      <c r="M713" s="416"/>
      <c r="N713" s="416"/>
      <c r="O713" s="416"/>
      <c r="P713" s="416"/>
      <c r="Q713" s="416"/>
      <c r="R713" s="416"/>
      <c r="S713" s="416"/>
      <c r="T713" s="416"/>
      <c r="U713" s="416"/>
      <c r="V713" s="416"/>
      <c r="W713" s="416"/>
      <c r="X713" s="416"/>
      <c r="Y713" s="416"/>
    </row>
    <row r="714" spans="1:25" s="419" customFormat="1" x14ac:dyDescent="0.2">
      <c r="A714" s="416"/>
      <c r="D714" s="416"/>
      <c r="E714" s="416"/>
      <c r="F714" s="416"/>
      <c r="G714" s="416"/>
      <c r="H714" s="416"/>
      <c r="I714" s="416"/>
      <c r="J714" s="416"/>
      <c r="K714" s="416"/>
      <c r="L714" s="416"/>
      <c r="M714" s="416"/>
      <c r="N714" s="416"/>
      <c r="O714" s="416"/>
      <c r="P714" s="416"/>
      <c r="Q714" s="416"/>
      <c r="R714" s="416"/>
      <c r="S714" s="416"/>
      <c r="T714" s="416"/>
      <c r="U714" s="416"/>
      <c r="V714" s="416"/>
      <c r="W714" s="416"/>
      <c r="X714" s="416"/>
      <c r="Y714" s="416"/>
    </row>
    <row r="715" spans="1:25" s="419" customFormat="1" x14ac:dyDescent="0.2">
      <c r="A715" s="416"/>
      <c r="D715" s="416"/>
      <c r="E715" s="416"/>
      <c r="F715" s="416"/>
      <c r="G715" s="416"/>
      <c r="H715" s="416"/>
      <c r="I715" s="416"/>
      <c r="J715" s="416"/>
      <c r="K715" s="416"/>
      <c r="L715" s="416"/>
      <c r="M715" s="416"/>
      <c r="N715" s="416"/>
      <c r="O715" s="416"/>
      <c r="P715" s="416"/>
      <c r="Q715" s="416"/>
      <c r="R715" s="416"/>
      <c r="S715" s="416"/>
      <c r="T715" s="416"/>
      <c r="U715" s="416"/>
      <c r="V715" s="416"/>
      <c r="W715" s="416"/>
      <c r="X715" s="416"/>
      <c r="Y715" s="416"/>
    </row>
    <row r="716" spans="1:25" s="419" customFormat="1" x14ac:dyDescent="0.2">
      <c r="A716" s="416"/>
      <c r="D716" s="416"/>
      <c r="E716" s="416"/>
      <c r="F716" s="416"/>
      <c r="G716" s="416"/>
      <c r="H716" s="416"/>
      <c r="I716" s="416"/>
      <c r="J716" s="416"/>
      <c r="K716" s="416"/>
      <c r="L716" s="416"/>
      <c r="M716" s="416"/>
      <c r="N716" s="416"/>
      <c r="O716" s="416"/>
      <c r="P716" s="416"/>
      <c r="Q716" s="416"/>
      <c r="R716" s="416"/>
      <c r="S716" s="416"/>
      <c r="T716" s="416"/>
      <c r="U716" s="416"/>
      <c r="V716" s="416"/>
      <c r="W716" s="416"/>
      <c r="X716" s="416"/>
      <c r="Y716" s="416"/>
    </row>
    <row r="717" spans="1:25" s="419" customFormat="1" x14ac:dyDescent="0.2">
      <c r="A717" s="416"/>
      <c r="D717" s="416"/>
      <c r="E717" s="416"/>
      <c r="F717" s="416"/>
      <c r="G717" s="416"/>
      <c r="H717" s="416"/>
      <c r="I717" s="416"/>
      <c r="J717" s="416"/>
      <c r="K717" s="416"/>
      <c r="L717" s="416"/>
      <c r="M717" s="416"/>
      <c r="N717" s="416"/>
      <c r="O717" s="416"/>
      <c r="P717" s="416"/>
      <c r="Q717" s="416"/>
      <c r="R717" s="416"/>
      <c r="S717" s="416"/>
      <c r="T717" s="416"/>
      <c r="U717" s="416"/>
      <c r="V717" s="416"/>
      <c r="W717" s="416"/>
      <c r="X717" s="416"/>
      <c r="Y717" s="416"/>
    </row>
    <row r="718" spans="1:25" s="419" customFormat="1" x14ac:dyDescent="0.2">
      <c r="A718" s="416"/>
      <c r="D718" s="416"/>
      <c r="E718" s="416"/>
      <c r="F718" s="416"/>
      <c r="G718" s="416"/>
      <c r="H718" s="416"/>
      <c r="I718" s="416"/>
      <c r="J718" s="416"/>
      <c r="K718" s="416"/>
      <c r="L718" s="416"/>
      <c r="M718" s="416"/>
      <c r="N718" s="416"/>
      <c r="O718" s="416"/>
      <c r="P718" s="416"/>
      <c r="Q718" s="416"/>
      <c r="R718" s="416"/>
      <c r="S718" s="416"/>
      <c r="T718" s="416"/>
      <c r="U718" s="416"/>
      <c r="V718" s="416"/>
      <c r="W718" s="416"/>
      <c r="X718" s="416"/>
      <c r="Y718" s="416"/>
    </row>
    <row r="719" spans="1:25" s="419" customFormat="1" x14ac:dyDescent="0.2">
      <c r="A719" s="416"/>
      <c r="D719" s="416"/>
      <c r="E719" s="416"/>
      <c r="F719" s="416"/>
      <c r="G719" s="416"/>
      <c r="H719" s="416"/>
      <c r="I719" s="416"/>
      <c r="J719" s="416"/>
      <c r="K719" s="416"/>
      <c r="L719" s="416"/>
      <c r="M719" s="416"/>
      <c r="N719" s="416"/>
      <c r="O719" s="416"/>
      <c r="P719" s="416"/>
      <c r="Q719" s="416"/>
      <c r="R719" s="416"/>
      <c r="S719" s="416"/>
      <c r="T719" s="416"/>
      <c r="U719" s="416"/>
      <c r="V719" s="416"/>
      <c r="W719" s="416"/>
      <c r="X719" s="416"/>
      <c r="Y719" s="416"/>
    </row>
    <row r="720" spans="1:25" s="419" customFormat="1" x14ac:dyDescent="0.2">
      <c r="A720" s="416"/>
      <c r="D720" s="416"/>
      <c r="E720" s="416"/>
      <c r="F720" s="416"/>
      <c r="G720" s="416"/>
      <c r="H720" s="416"/>
      <c r="I720" s="416"/>
      <c r="J720" s="416"/>
      <c r="K720" s="416"/>
      <c r="L720" s="416"/>
      <c r="M720" s="416"/>
      <c r="N720" s="416"/>
      <c r="O720" s="416"/>
      <c r="P720" s="416"/>
      <c r="Q720" s="416"/>
      <c r="R720" s="416"/>
      <c r="S720" s="416"/>
      <c r="T720" s="416"/>
      <c r="U720" s="416"/>
      <c r="V720" s="416"/>
      <c r="W720" s="416"/>
      <c r="X720" s="416"/>
      <c r="Y720" s="416"/>
    </row>
    <row r="721" spans="1:25" s="419" customFormat="1" x14ac:dyDescent="0.2">
      <c r="A721" s="416"/>
      <c r="D721" s="416"/>
      <c r="E721" s="416"/>
      <c r="F721" s="416"/>
      <c r="G721" s="416"/>
      <c r="H721" s="416"/>
      <c r="I721" s="416"/>
      <c r="J721" s="416"/>
      <c r="K721" s="416"/>
      <c r="L721" s="416"/>
      <c r="M721" s="416"/>
      <c r="N721" s="416"/>
      <c r="O721" s="416"/>
      <c r="P721" s="416"/>
      <c r="Q721" s="416"/>
      <c r="R721" s="416"/>
      <c r="S721" s="416"/>
      <c r="T721" s="416"/>
      <c r="U721" s="416"/>
      <c r="V721" s="416"/>
      <c r="W721" s="416"/>
      <c r="X721" s="416"/>
      <c r="Y721" s="416"/>
    </row>
    <row r="722" spans="1:25" s="419" customFormat="1" x14ac:dyDescent="0.2">
      <c r="A722" s="416"/>
      <c r="D722" s="416"/>
      <c r="E722" s="416"/>
      <c r="F722" s="416"/>
      <c r="G722" s="416"/>
      <c r="H722" s="416"/>
      <c r="I722" s="416"/>
      <c r="J722" s="416"/>
      <c r="K722" s="416"/>
      <c r="L722" s="416"/>
      <c r="M722" s="416"/>
      <c r="N722" s="416"/>
      <c r="O722" s="416"/>
      <c r="P722" s="416"/>
      <c r="Q722" s="416"/>
      <c r="R722" s="416"/>
      <c r="S722" s="416"/>
      <c r="T722" s="416"/>
      <c r="U722" s="416"/>
      <c r="V722" s="416"/>
      <c r="W722" s="416"/>
      <c r="X722" s="416"/>
      <c r="Y722" s="416"/>
    </row>
    <row r="723" spans="1:25" s="419" customFormat="1" x14ac:dyDescent="0.2">
      <c r="A723" s="416"/>
      <c r="D723" s="416"/>
      <c r="E723" s="416"/>
      <c r="F723" s="416"/>
      <c r="G723" s="416"/>
      <c r="H723" s="416"/>
      <c r="I723" s="416"/>
      <c r="J723" s="416"/>
      <c r="K723" s="416"/>
      <c r="L723" s="416"/>
      <c r="M723" s="416"/>
      <c r="N723" s="416"/>
      <c r="O723" s="416"/>
      <c r="P723" s="416"/>
      <c r="Q723" s="416"/>
      <c r="R723" s="416"/>
      <c r="S723" s="416"/>
      <c r="T723" s="416"/>
      <c r="U723" s="416"/>
      <c r="V723" s="416"/>
      <c r="W723" s="416"/>
      <c r="X723" s="416"/>
      <c r="Y723" s="416"/>
    </row>
    <row r="724" spans="1:25" s="419" customFormat="1" x14ac:dyDescent="0.2">
      <c r="A724" s="416"/>
      <c r="D724" s="416"/>
      <c r="E724" s="416"/>
      <c r="F724" s="416"/>
      <c r="G724" s="416"/>
      <c r="H724" s="416"/>
      <c r="I724" s="416"/>
      <c r="J724" s="416"/>
      <c r="K724" s="416"/>
      <c r="L724" s="416"/>
      <c r="M724" s="416"/>
      <c r="N724" s="416"/>
      <c r="O724" s="416"/>
      <c r="P724" s="416"/>
      <c r="Q724" s="416"/>
      <c r="R724" s="416"/>
      <c r="S724" s="416"/>
      <c r="T724" s="416"/>
      <c r="U724" s="416"/>
      <c r="V724" s="416"/>
      <c r="W724" s="416"/>
      <c r="X724" s="416"/>
      <c r="Y724" s="416"/>
    </row>
    <row r="725" spans="1:25" s="419" customFormat="1" x14ac:dyDescent="0.2">
      <c r="A725" s="416"/>
      <c r="D725" s="416"/>
      <c r="E725" s="416"/>
      <c r="F725" s="416"/>
      <c r="G725" s="416"/>
      <c r="H725" s="416"/>
      <c r="I725" s="416"/>
      <c r="J725" s="416"/>
      <c r="K725" s="416"/>
      <c r="L725" s="416"/>
      <c r="M725" s="416"/>
      <c r="N725" s="416"/>
      <c r="O725" s="416"/>
      <c r="P725" s="416"/>
      <c r="Q725" s="416"/>
      <c r="R725" s="416"/>
      <c r="S725" s="416"/>
      <c r="T725" s="416"/>
      <c r="U725" s="416"/>
      <c r="V725" s="416"/>
      <c r="W725" s="416"/>
      <c r="X725" s="416"/>
      <c r="Y725" s="416"/>
    </row>
    <row r="726" spans="1:25" s="419" customFormat="1" x14ac:dyDescent="0.2">
      <c r="A726" s="416"/>
      <c r="D726" s="416"/>
      <c r="E726" s="416"/>
      <c r="F726" s="416"/>
      <c r="G726" s="416"/>
      <c r="H726" s="416"/>
      <c r="I726" s="416"/>
      <c r="J726" s="416"/>
      <c r="K726" s="416"/>
      <c r="L726" s="416"/>
      <c r="M726" s="416"/>
      <c r="N726" s="416"/>
      <c r="O726" s="416"/>
      <c r="P726" s="416"/>
      <c r="Q726" s="416"/>
      <c r="R726" s="416"/>
      <c r="S726" s="416"/>
      <c r="T726" s="416"/>
      <c r="U726" s="416"/>
      <c r="V726" s="416"/>
      <c r="W726" s="416"/>
      <c r="X726" s="416"/>
      <c r="Y726" s="416"/>
    </row>
    <row r="727" spans="1:25" s="419" customFormat="1" x14ac:dyDescent="0.2">
      <c r="A727" s="416"/>
      <c r="D727" s="416"/>
      <c r="E727" s="416"/>
      <c r="F727" s="416"/>
      <c r="G727" s="416"/>
      <c r="H727" s="416"/>
      <c r="I727" s="416"/>
      <c r="J727" s="416"/>
      <c r="K727" s="416"/>
      <c r="L727" s="416"/>
      <c r="M727" s="416"/>
      <c r="N727" s="416"/>
      <c r="O727" s="416"/>
      <c r="P727" s="416"/>
      <c r="Q727" s="416"/>
      <c r="R727" s="416"/>
      <c r="S727" s="416"/>
      <c r="T727" s="416"/>
      <c r="U727" s="416"/>
      <c r="V727" s="416"/>
      <c r="W727" s="416"/>
      <c r="X727" s="416"/>
      <c r="Y727" s="416"/>
    </row>
    <row r="728" spans="1:25" s="419" customFormat="1" x14ac:dyDescent="0.2">
      <c r="A728" s="416"/>
      <c r="D728" s="416"/>
      <c r="E728" s="416"/>
      <c r="F728" s="416"/>
      <c r="G728" s="416"/>
      <c r="H728" s="416"/>
      <c r="I728" s="416"/>
      <c r="J728" s="416"/>
      <c r="K728" s="416"/>
      <c r="L728" s="416"/>
      <c r="M728" s="416"/>
      <c r="N728" s="416"/>
      <c r="O728" s="416"/>
      <c r="P728" s="416"/>
      <c r="Q728" s="416"/>
      <c r="R728" s="416"/>
      <c r="S728" s="416"/>
      <c r="T728" s="416"/>
      <c r="U728" s="416"/>
      <c r="V728" s="416"/>
      <c r="W728" s="416"/>
      <c r="X728" s="416"/>
      <c r="Y728" s="416"/>
    </row>
    <row r="729" spans="1:25" s="419" customFormat="1" x14ac:dyDescent="0.2">
      <c r="A729" s="416"/>
      <c r="D729" s="416"/>
      <c r="E729" s="416"/>
      <c r="F729" s="416"/>
      <c r="G729" s="416"/>
      <c r="H729" s="416"/>
      <c r="I729" s="416"/>
      <c r="J729" s="416"/>
      <c r="K729" s="416"/>
      <c r="L729" s="416"/>
      <c r="M729" s="416"/>
      <c r="N729" s="416"/>
      <c r="O729" s="416"/>
      <c r="P729" s="416"/>
      <c r="Q729" s="416"/>
      <c r="R729" s="416"/>
      <c r="S729" s="416"/>
      <c r="T729" s="416"/>
      <c r="U729" s="416"/>
      <c r="V729" s="416"/>
      <c r="W729" s="416"/>
      <c r="X729" s="416"/>
      <c r="Y729" s="416"/>
    </row>
    <row r="730" spans="1:25" s="419" customFormat="1" x14ac:dyDescent="0.2">
      <c r="A730" s="416"/>
      <c r="D730" s="416"/>
      <c r="E730" s="416"/>
      <c r="F730" s="416"/>
      <c r="G730" s="416"/>
      <c r="H730" s="416"/>
      <c r="I730" s="416"/>
      <c r="J730" s="416"/>
      <c r="K730" s="416"/>
      <c r="L730" s="416"/>
      <c r="M730" s="416"/>
      <c r="N730" s="416"/>
      <c r="O730" s="416"/>
      <c r="P730" s="416"/>
      <c r="Q730" s="416"/>
      <c r="R730" s="416"/>
      <c r="S730" s="416"/>
      <c r="T730" s="416"/>
      <c r="U730" s="416"/>
      <c r="V730" s="416"/>
      <c r="W730" s="416"/>
      <c r="X730" s="416"/>
      <c r="Y730" s="416"/>
    </row>
    <row r="731" spans="1:25" s="419" customFormat="1" x14ac:dyDescent="0.2">
      <c r="A731" s="416"/>
      <c r="D731" s="416"/>
      <c r="E731" s="416"/>
      <c r="F731" s="416"/>
      <c r="G731" s="416"/>
      <c r="H731" s="416"/>
      <c r="I731" s="416"/>
      <c r="J731" s="416"/>
      <c r="K731" s="416"/>
      <c r="L731" s="416"/>
      <c r="M731" s="416"/>
      <c r="N731" s="416"/>
      <c r="O731" s="416"/>
      <c r="P731" s="416"/>
      <c r="Q731" s="416"/>
      <c r="R731" s="416"/>
      <c r="S731" s="416"/>
      <c r="T731" s="416"/>
      <c r="U731" s="416"/>
      <c r="V731" s="416"/>
      <c r="W731" s="416"/>
      <c r="X731" s="416"/>
      <c r="Y731" s="416"/>
    </row>
    <row r="732" spans="1:25" s="419" customFormat="1" x14ac:dyDescent="0.2">
      <c r="A732" s="416"/>
      <c r="D732" s="416"/>
      <c r="E732" s="416"/>
      <c r="F732" s="416"/>
      <c r="G732" s="416"/>
      <c r="H732" s="416"/>
      <c r="I732" s="416"/>
      <c r="J732" s="416"/>
      <c r="K732" s="416"/>
      <c r="L732" s="416"/>
      <c r="M732" s="416"/>
      <c r="N732" s="416"/>
      <c r="O732" s="416"/>
      <c r="P732" s="416"/>
      <c r="Q732" s="416"/>
      <c r="R732" s="416"/>
      <c r="S732" s="416"/>
      <c r="T732" s="416"/>
      <c r="U732" s="416"/>
      <c r="V732" s="416"/>
      <c r="W732" s="416"/>
      <c r="X732" s="416"/>
      <c r="Y732" s="416"/>
    </row>
    <row r="733" spans="1:25" s="419" customFormat="1" x14ac:dyDescent="0.2">
      <c r="A733" s="416"/>
      <c r="D733" s="416"/>
      <c r="E733" s="416"/>
      <c r="F733" s="416"/>
      <c r="G733" s="416"/>
      <c r="H733" s="416"/>
      <c r="I733" s="416"/>
      <c r="J733" s="416"/>
      <c r="K733" s="416"/>
      <c r="L733" s="416"/>
      <c r="M733" s="416"/>
      <c r="N733" s="416"/>
      <c r="O733" s="416"/>
      <c r="P733" s="416"/>
      <c r="Q733" s="416"/>
      <c r="R733" s="416"/>
      <c r="S733" s="416"/>
      <c r="T733" s="416"/>
      <c r="U733" s="416"/>
      <c r="V733" s="416"/>
      <c r="W733" s="416"/>
      <c r="X733" s="416"/>
      <c r="Y733" s="416"/>
    </row>
    <row r="734" spans="1:25" s="419" customFormat="1" x14ac:dyDescent="0.2">
      <c r="A734" s="416"/>
      <c r="D734" s="416"/>
      <c r="E734" s="416"/>
      <c r="F734" s="416"/>
      <c r="G734" s="416"/>
      <c r="H734" s="416"/>
      <c r="I734" s="416"/>
      <c r="J734" s="416"/>
      <c r="K734" s="416"/>
      <c r="L734" s="416"/>
      <c r="M734" s="416"/>
      <c r="N734" s="416"/>
      <c r="O734" s="416"/>
      <c r="P734" s="416"/>
      <c r="Q734" s="416"/>
      <c r="R734" s="416"/>
      <c r="S734" s="416"/>
      <c r="T734" s="416"/>
      <c r="U734" s="416"/>
      <c r="V734" s="416"/>
      <c r="W734" s="416"/>
      <c r="X734" s="416"/>
      <c r="Y734" s="416"/>
    </row>
    <row r="735" spans="1:25" s="419" customFormat="1" x14ac:dyDescent="0.2">
      <c r="A735" s="416"/>
      <c r="D735" s="416"/>
      <c r="E735" s="416"/>
      <c r="F735" s="416"/>
      <c r="G735" s="416"/>
      <c r="H735" s="416"/>
      <c r="I735" s="416"/>
      <c r="J735" s="416"/>
      <c r="K735" s="416"/>
      <c r="L735" s="416"/>
      <c r="M735" s="416"/>
      <c r="N735" s="416"/>
      <c r="O735" s="416"/>
      <c r="P735" s="416"/>
      <c r="Q735" s="416"/>
      <c r="R735" s="416"/>
      <c r="S735" s="416"/>
      <c r="T735" s="416"/>
      <c r="U735" s="416"/>
      <c r="V735" s="416"/>
      <c r="W735" s="416"/>
      <c r="X735" s="416"/>
      <c r="Y735" s="416"/>
    </row>
    <row r="736" spans="1:25" s="419" customFormat="1" x14ac:dyDescent="0.2">
      <c r="A736" s="416"/>
      <c r="D736" s="416"/>
      <c r="E736" s="416"/>
      <c r="F736" s="416"/>
      <c r="G736" s="416"/>
      <c r="H736" s="416"/>
      <c r="I736" s="416"/>
      <c r="J736" s="416"/>
      <c r="K736" s="416"/>
      <c r="L736" s="416"/>
      <c r="M736" s="416"/>
      <c r="N736" s="416"/>
      <c r="O736" s="416"/>
      <c r="P736" s="416"/>
      <c r="Q736" s="416"/>
      <c r="R736" s="416"/>
      <c r="S736" s="416"/>
      <c r="T736" s="416"/>
      <c r="U736" s="416"/>
      <c r="V736" s="416"/>
      <c r="W736" s="416"/>
      <c r="X736" s="416"/>
      <c r="Y736" s="416"/>
    </row>
    <row r="737" spans="1:25" s="419" customFormat="1" x14ac:dyDescent="0.2">
      <c r="A737" s="416"/>
      <c r="D737" s="416"/>
      <c r="E737" s="416"/>
      <c r="F737" s="416"/>
      <c r="G737" s="416"/>
      <c r="H737" s="416"/>
      <c r="I737" s="416"/>
      <c r="J737" s="416"/>
      <c r="K737" s="416"/>
      <c r="L737" s="416"/>
      <c r="M737" s="416"/>
      <c r="N737" s="416"/>
      <c r="O737" s="416"/>
      <c r="P737" s="416"/>
      <c r="Q737" s="416"/>
      <c r="R737" s="416"/>
      <c r="S737" s="416"/>
      <c r="T737" s="416"/>
      <c r="U737" s="416"/>
      <c r="V737" s="416"/>
      <c r="W737" s="416"/>
      <c r="X737" s="416"/>
      <c r="Y737" s="416"/>
    </row>
    <row r="738" spans="1:25" s="419" customFormat="1" x14ac:dyDescent="0.2">
      <c r="A738" s="416"/>
      <c r="D738" s="416"/>
      <c r="E738" s="416"/>
      <c r="F738" s="416"/>
      <c r="G738" s="416"/>
      <c r="H738" s="416"/>
      <c r="I738" s="416"/>
      <c r="J738" s="416"/>
      <c r="K738" s="416"/>
      <c r="L738" s="416"/>
      <c r="M738" s="416"/>
      <c r="N738" s="416"/>
      <c r="O738" s="416"/>
      <c r="P738" s="416"/>
      <c r="Q738" s="416"/>
      <c r="R738" s="416"/>
      <c r="S738" s="416"/>
      <c r="T738" s="416"/>
      <c r="U738" s="416"/>
      <c r="V738" s="416"/>
      <c r="W738" s="416"/>
      <c r="X738" s="416"/>
      <c r="Y738" s="416"/>
    </row>
    <row r="739" spans="1:25" s="419" customFormat="1" x14ac:dyDescent="0.2">
      <c r="A739" s="416"/>
      <c r="D739" s="416"/>
      <c r="E739" s="416"/>
      <c r="F739" s="416"/>
      <c r="G739" s="416"/>
      <c r="H739" s="416"/>
      <c r="I739" s="416"/>
      <c r="J739" s="416"/>
      <c r="K739" s="416"/>
      <c r="L739" s="416"/>
      <c r="M739" s="416"/>
      <c r="N739" s="416"/>
      <c r="O739" s="416"/>
      <c r="P739" s="416"/>
      <c r="Q739" s="416"/>
      <c r="R739" s="416"/>
      <c r="S739" s="416"/>
      <c r="T739" s="416"/>
      <c r="U739" s="416"/>
      <c r="V739" s="416"/>
      <c r="W739" s="416"/>
      <c r="X739" s="416"/>
      <c r="Y739" s="416"/>
    </row>
    <row r="740" spans="1:25" s="419" customFormat="1" x14ac:dyDescent="0.2">
      <c r="A740" s="416"/>
      <c r="D740" s="416"/>
      <c r="E740" s="416"/>
      <c r="F740" s="416"/>
      <c r="G740" s="416"/>
      <c r="H740" s="416"/>
      <c r="I740" s="416"/>
      <c r="J740" s="416"/>
      <c r="K740" s="416"/>
      <c r="L740" s="416"/>
      <c r="M740" s="416"/>
      <c r="N740" s="416"/>
      <c r="O740" s="416"/>
      <c r="P740" s="416"/>
      <c r="Q740" s="416"/>
      <c r="R740" s="416"/>
      <c r="S740" s="416"/>
      <c r="T740" s="416"/>
      <c r="U740" s="416"/>
      <c r="V740" s="416"/>
      <c r="W740" s="416"/>
      <c r="X740" s="416"/>
      <c r="Y740" s="416"/>
    </row>
    <row r="741" spans="1:25" s="419" customFormat="1" x14ac:dyDescent="0.2">
      <c r="A741" s="416"/>
      <c r="D741" s="416"/>
      <c r="E741" s="416"/>
      <c r="F741" s="416"/>
      <c r="G741" s="416"/>
      <c r="H741" s="416"/>
      <c r="I741" s="416"/>
      <c r="J741" s="416"/>
      <c r="K741" s="416"/>
      <c r="L741" s="416"/>
      <c r="M741" s="416"/>
      <c r="N741" s="416"/>
      <c r="O741" s="416"/>
      <c r="P741" s="416"/>
      <c r="Q741" s="416"/>
      <c r="R741" s="416"/>
      <c r="S741" s="416"/>
      <c r="T741" s="416"/>
      <c r="U741" s="416"/>
      <c r="V741" s="416"/>
      <c r="W741" s="416"/>
      <c r="X741" s="416"/>
      <c r="Y741" s="416"/>
    </row>
    <row r="742" spans="1:25" s="419" customFormat="1" x14ac:dyDescent="0.2">
      <c r="A742" s="416"/>
      <c r="D742" s="416"/>
      <c r="E742" s="416"/>
      <c r="F742" s="416"/>
      <c r="G742" s="416"/>
      <c r="H742" s="416"/>
      <c r="I742" s="416"/>
      <c r="J742" s="416"/>
      <c r="K742" s="416"/>
      <c r="L742" s="416"/>
      <c r="M742" s="416"/>
      <c r="N742" s="416"/>
      <c r="O742" s="416"/>
      <c r="P742" s="416"/>
      <c r="Q742" s="416"/>
      <c r="R742" s="416"/>
      <c r="S742" s="416"/>
      <c r="T742" s="416"/>
      <c r="U742" s="416"/>
      <c r="V742" s="416"/>
      <c r="W742" s="416"/>
      <c r="X742" s="416"/>
      <c r="Y742" s="416"/>
    </row>
    <row r="743" spans="1:25" s="419" customFormat="1" x14ac:dyDescent="0.2">
      <c r="A743" s="416"/>
      <c r="D743" s="416"/>
      <c r="E743" s="416"/>
      <c r="F743" s="416"/>
      <c r="G743" s="416"/>
      <c r="H743" s="416"/>
      <c r="I743" s="416"/>
      <c r="J743" s="416"/>
      <c r="K743" s="416"/>
      <c r="L743" s="416"/>
      <c r="M743" s="416"/>
      <c r="N743" s="416"/>
      <c r="O743" s="416"/>
      <c r="P743" s="416"/>
      <c r="Q743" s="416"/>
      <c r="R743" s="416"/>
      <c r="S743" s="416"/>
      <c r="T743" s="416"/>
      <c r="U743" s="416"/>
      <c r="V743" s="416"/>
      <c r="W743" s="416"/>
      <c r="X743" s="416"/>
      <c r="Y743" s="416"/>
    </row>
    <row r="744" spans="1:25" s="419" customFormat="1" x14ac:dyDescent="0.2">
      <c r="A744" s="416"/>
      <c r="D744" s="416"/>
      <c r="E744" s="416"/>
      <c r="F744" s="416"/>
      <c r="G744" s="416"/>
      <c r="H744" s="416"/>
      <c r="I744" s="416"/>
      <c r="J744" s="416"/>
      <c r="K744" s="416"/>
      <c r="L744" s="416"/>
      <c r="M744" s="416"/>
      <c r="N744" s="416"/>
      <c r="O744" s="416"/>
      <c r="P744" s="416"/>
      <c r="Q744" s="416"/>
      <c r="R744" s="416"/>
      <c r="S744" s="416"/>
      <c r="T744" s="416"/>
      <c r="U744" s="416"/>
      <c r="V744" s="416"/>
      <c r="W744" s="416"/>
      <c r="X744" s="416"/>
      <c r="Y744" s="416"/>
    </row>
    <row r="745" spans="1:25" s="419" customFormat="1" x14ac:dyDescent="0.2">
      <c r="A745" s="416"/>
      <c r="D745" s="416"/>
      <c r="E745" s="416"/>
      <c r="F745" s="416"/>
      <c r="G745" s="416"/>
      <c r="H745" s="416"/>
      <c r="I745" s="416"/>
      <c r="J745" s="416"/>
      <c r="K745" s="416"/>
      <c r="L745" s="416"/>
      <c r="M745" s="416"/>
      <c r="N745" s="416"/>
      <c r="O745" s="416"/>
      <c r="P745" s="416"/>
      <c r="Q745" s="416"/>
      <c r="R745" s="416"/>
      <c r="S745" s="416"/>
      <c r="T745" s="416"/>
      <c r="U745" s="416"/>
      <c r="V745" s="416"/>
      <c r="W745" s="416"/>
      <c r="X745" s="416"/>
      <c r="Y745" s="416"/>
    </row>
    <row r="746" spans="1:25" s="419" customFormat="1" x14ac:dyDescent="0.2">
      <c r="A746" s="416"/>
      <c r="D746" s="416"/>
      <c r="E746" s="416"/>
      <c r="F746" s="416"/>
      <c r="G746" s="416"/>
      <c r="H746" s="416"/>
      <c r="I746" s="416"/>
      <c r="J746" s="416"/>
      <c r="K746" s="416"/>
      <c r="L746" s="416"/>
      <c r="M746" s="416"/>
      <c r="N746" s="416"/>
      <c r="O746" s="416"/>
      <c r="P746" s="416"/>
      <c r="Q746" s="416"/>
      <c r="R746" s="416"/>
      <c r="S746" s="416"/>
      <c r="T746" s="416"/>
      <c r="U746" s="416"/>
      <c r="V746" s="416"/>
      <c r="W746" s="416"/>
      <c r="X746" s="416"/>
      <c r="Y746" s="416"/>
    </row>
    <row r="747" spans="1:25" s="419" customFormat="1" x14ac:dyDescent="0.2">
      <c r="A747" s="416"/>
      <c r="D747" s="416"/>
      <c r="E747" s="416"/>
      <c r="F747" s="416"/>
      <c r="G747" s="416"/>
      <c r="H747" s="416"/>
      <c r="I747" s="416"/>
      <c r="J747" s="416"/>
      <c r="K747" s="416"/>
      <c r="L747" s="416"/>
      <c r="M747" s="416"/>
      <c r="N747" s="416"/>
      <c r="O747" s="416"/>
      <c r="P747" s="416"/>
      <c r="Q747" s="416"/>
      <c r="R747" s="416"/>
      <c r="S747" s="416"/>
      <c r="T747" s="416"/>
      <c r="U747" s="416"/>
      <c r="V747" s="416"/>
      <c r="W747" s="416"/>
      <c r="X747" s="416"/>
      <c r="Y747" s="416"/>
    </row>
    <row r="748" spans="1:25" s="419" customFormat="1" x14ac:dyDescent="0.2">
      <c r="A748" s="416"/>
      <c r="D748" s="416"/>
      <c r="E748" s="416"/>
      <c r="F748" s="416"/>
      <c r="G748" s="416"/>
      <c r="H748" s="416"/>
      <c r="I748" s="416"/>
      <c r="J748" s="416"/>
      <c r="K748" s="416"/>
      <c r="L748" s="416"/>
      <c r="M748" s="416"/>
      <c r="N748" s="416"/>
      <c r="O748" s="416"/>
      <c r="P748" s="416"/>
      <c r="Q748" s="416"/>
      <c r="R748" s="416"/>
      <c r="S748" s="416"/>
      <c r="T748" s="416"/>
      <c r="U748" s="416"/>
      <c r="V748" s="416"/>
      <c r="W748" s="416"/>
      <c r="X748" s="416"/>
      <c r="Y748" s="416"/>
    </row>
    <row r="749" spans="1:25" s="419" customFormat="1" x14ac:dyDescent="0.2">
      <c r="A749" s="416"/>
      <c r="D749" s="416"/>
      <c r="E749" s="416"/>
      <c r="F749" s="416"/>
      <c r="G749" s="416"/>
      <c r="H749" s="416"/>
      <c r="I749" s="416"/>
      <c r="J749" s="416"/>
      <c r="K749" s="416"/>
      <c r="L749" s="416"/>
      <c r="M749" s="416"/>
      <c r="N749" s="416"/>
      <c r="O749" s="416"/>
      <c r="P749" s="416"/>
      <c r="Q749" s="416"/>
      <c r="R749" s="416"/>
      <c r="S749" s="416"/>
      <c r="T749" s="416"/>
      <c r="U749" s="416"/>
      <c r="V749" s="416"/>
      <c r="W749" s="416"/>
      <c r="X749" s="416"/>
      <c r="Y749" s="416"/>
    </row>
    <row r="750" spans="1:25" s="419" customFormat="1" x14ac:dyDescent="0.2">
      <c r="A750" s="416"/>
      <c r="D750" s="416"/>
      <c r="E750" s="416"/>
      <c r="F750" s="416"/>
      <c r="G750" s="416"/>
      <c r="H750" s="416"/>
      <c r="I750" s="416"/>
      <c r="J750" s="416"/>
      <c r="K750" s="416"/>
      <c r="L750" s="416"/>
      <c r="M750" s="416"/>
      <c r="N750" s="416"/>
      <c r="O750" s="416"/>
      <c r="P750" s="416"/>
      <c r="Q750" s="416"/>
      <c r="R750" s="416"/>
      <c r="S750" s="416"/>
      <c r="T750" s="416"/>
      <c r="U750" s="416"/>
      <c r="V750" s="416"/>
      <c r="W750" s="416"/>
      <c r="X750" s="416"/>
      <c r="Y750" s="416"/>
    </row>
    <row r="751" spans="1:25" s="419" customFormat="1" x14ac:dyDescent="0.2">
      <c r="A751" s="416"/>
      <c r="D751" s="416"/>
      <c r="E751" s="416"/>
      <c r="F751" s="416"/>
      <c r="G751" s="416"/>
      <c r="H751" s="416"/>
      <c r="I751" s="416"/>
      <c r="J751" s="416"/>
      <c r="K751" s="416"/>
      <c r="L751" s="416"/>
      <c r="M751" s="416"/>
      <c r="N751" s="416"/>
      <c r="O751" s="416"/>
      <c r="P751" s="416"/>
      <c r="Q751" s="416"/>
      <c r="R751" s="416"/>
      <c r="S751" s="416"/>
      <c r="T751" s="416"/>
      <c r="U751" s="416"/>
      <c r="V751" s="416"/>
      <c r="W751" s="416"/>
      <c r="X751" s="416"/>
      <c r="Y751" s="416"/>
    </row>
    <row r="752" spans="1:25" s="419" customFormat="1" x14ac:dyDescent="0.2">
      <c r="A752" s="416"/>
      <c r="D752" s="416"/>
      <c r="E752" s="416"/>
      <c r="F752" s="416"/>
      <c r="G752" s="416"/>
      <c r="H752" s="416"/>
      <c r="I752" s="416"/>
      <c r="J752" s="416"/>
      <c r="K752" s="416"/>
      <c r="L752" s="416"/>
      <c r="M752" s="416"/>
      <c r="N752" s="416"/>
      <c r="O752" s="416"/>
      <c r="P752" s="416"/>
      <c r="Q752" s="416"/>
      <c r="R752" s="416"/>
      <c r="S752" s="416"/>
      <c r="T752" s="416"/>
      <c r="U752" s="416"/>
      <c r="V752" s="416"/>
      <c r="W752" s="416"/>
      <c r="X752" s="416"/>
      <c r="Y752" s="416"/>
    </row>
    <row r="753" spans="1:25" s="419" customFormat="1" x14ac:dyDescent="0.2">
      <c r="A753" s="416"/>
      <c r="D753" s="416"/>
      <c r="E753" s="416"/>
      <c r="F753" s="416"/>
      <c r="G753" s="416"/>
      <c r="H753" s="416"/>
      <c r="I753" s="416"/>
      <c r="J753" s="416"/>
      <c r="K753" s="416"/>
      <c r="L753" s="416"/>
      <c r="M753" s="416"/>
      <c r="N753" s="416"/>
      <c r="O753" s="416"/>
      <c r="P753" s="416"/>
      <c r="Q753" s="416"/>
      <c r="R753" s="416"/>
      <c r="S753" s="416"/>
      <c r="T753" s="416"/>
      <c r="U753" s="416"/>
      <c r="V753" s="416"/>
      <c r="W753" s="416"/>
      <c r="X753" s="416"/>
      <c r="Y753" s="416"/>
    </row>
    <row r="754" spans="1:25" s="419" customFormat="1" x14ac:dyDescent="0.2">
      <c r="A754" s="416"/>
      <c r="D754" s="416"/>
      <c r="E754" s="416"/>
      <c r="F754" s="416"/>
      <c r="G754" s="416"/>
      <c r="H754" s="416"/>
      <c r="I754" s="416"/>
      <c r="J754" s="416"/>
      <c r="K754" s="416"/>
      <c r="L754" s="416"/>
      <c r="M754" s="416"/>
      <c r="N754" s="416"/>
      <c r="O754" s="416"/>
      <c r="P754" s="416"/>
      <c r="Q754" s="416"/>
      <c r="R754" s="416"/>
      <c r="S754" s="416"/>
      <c r="T754" s="416"/>
      <c r="U754" s="416"/>
      <c r="V754" s="416"/>
      <c r="W754" s="416"/>
      <c r="X754" s="416"/>
      <c r="Y754" s="416"/>
    </row>
    <row r="755" spans="1:25" s="419" customFormat="1" x14ac:dyDescent="0.2">
      <c r="A755" s="416"/>
      <c r="D755" s="416"/>
      <c r="E755" s="416"/>
      <c r="F755" s="416"/>
      <c r="G755" s="416"/>
      <c r="H755" s="416"/>
      <c r="I755" s="416"/>
      <c r="J755" s="416"/>
      <c r="K755" s="416"/>
      <c r="L755" s="416"/>
      <c r="M755" s="416"/>
      <c r="N755" s="416"/>
      <c r="O755" s="416"/>
      <c r="P755" s="416"/>
      <c r="Q755" s="416"/>
      <c r="R755" s="416"/>
      <c r="S755" s="416"/>
      <c r="T755" s="416"/>
      <c r="U755" s="416"/>
      <c r="V755" s="416"/>
      <c r="W755" s="416"/>
      <c r="X755" s="416"/>
      <c r="Y755" s="416"/>
    </row>
    <row r="756" spans="1:25" s="419" customFormat="1" x14ac:dyDescent="0.2">
      <c r="A756" s="416"/>
      <c r="D756" s="416"/>
      <c r="E756" s="416"/>
      <c r="F756" s="416"/>
      <c r="G756" s="416"/>
      <c r="H756" s="416"/>
      <c r="I756" s="416"/>
      <c r="J756" s="416"/>
      <c r="K756" s="416"/>
      <c r="L756" s="416"/>
      <c r="M756" s="416"/>
      <c r="N756" s="416"/>
      <c r="O756" s="416"/>
      <c r="P756" s="416"/>
      <c r="Q756" s="416"/>
      <c r="R756" s="416"/>
      <c r="S756" s="416"/>
      <c r="T756" s="416"/>
      <c r="U756" s="416"/>
      <c r="V756" s="416"/>
      <c r="W756" s="416"/>
      <c r="X756" s="416"/>
      <c r="Y756" s="416"/>
    </row>
    <row r="757" spans="1:25" s="419" customFormat="1" x14ac:dyDescent="0.2">
      <c r="A757" s="416"/>
      <c r="D757" s="416"/>
      <c r="E757" s="416"/>
      <c r="F757" s="416"/>
      <c r="G757" s="416"/>
      <c r="H757" s="416"/>
      <c r="I757" s="416"/>
      <c r="J757" s="416"/>
      <c r="K757" s="416"/>
      <c r="L757" s="416"/>
      <c r="M757" s="416"/>
      <c r="N757" s="416"/>
      <c r="O757" s="416"/>
      <c r="P757" s="416"/>
      <c r="Q757" s="416"/>
      <c r="R757" s="416"/>
      <c r="S757" s="416"/>
      <c r="T757" s="416"/>
      <c r="U757" s="416"/>
      <c r="V757" s="416"/>
      <c r="W757" s="416"/>
      <c r="X757" s="416"/>
      <c r="Y757" s="416"/>
    </row>
    <row r="758" spans="1:25" s="419" customFormat="1" x14ac:dyDescent="0.2">
      <c r="A758" s="416"/>
      <c r="D758" s="416"/>
      <c r="E758" s="416"/>
      <c r="F758" s="416"/>
      <c r="G758" s="416"/>
      <c r="H758" s="416"/>
      <c r="I758" s="416"/>
      <c r="J758" s="416"/>
      <c r="K758" s="416"/>
      <c r="L758" s="416"/>
      <c r="M758" s="416"/>
      <c r="N758" s="416"/>
      <c r="O758" s="416"/>
      <c r="P758" s="416"/>
      <c r="Q758" s="416"/>
      <c r="R758" s="416"/>
      <c r="S758" s="416"/>
      <c r="T758" s="416"/>
      <c r="U758" s="416"/>
      <c r="V758" s="416"/>
      <c r="W758" s="416"/>
      <c r="X758" s="416"/>
      <c r="Y758" s="416"/>
    </row>
    <row r="759" spans="1:25" s="419" customFormat="1" x14ac:dyDescent="0.2">
      <c r="A759" s="416"/>
      <c r="D759" s="416"/>
      <c r="E759" s="416"/>
      <c r="F759" s="416"/>
      <c r="G759" s="416"/>
      <c r="H759" s="416"/>
      <c r="I759" s="416"/>
      <c r="J759" s="416"/>
      <c r="K759" s="416"/>
      <c r="L759" s="416"/>
      <c r="M759" s="416"/>
      <c r="N759" s="416"/>
      <c r="O759" s="416"/>
      <c r="P759" s="416"/>
      <c r="Q759" s="416"/>
      <c r="R759" s="416"/>
      <c r="S759" s="416"/>
      <c r="T759" s="416"/>
      <c r="U759" s="416"/>
      <c r="V759" s="416"/>
      <c r="W759" s="416"/>
      <c r="X759" s="416"/>
      <c r="Y759" s="416"/>
    </row>
    <row r="760" spans="1:25" s="419" customFormat="1" x14ac:dyDescent="0.2">
      <c r="A760" s="416"/>
      <c r="D760" s="416"/>
      <c r="E760" s="416"/>
      <c r="F760" s="416"/>
      <c r="G760" s="416"/>
      <c r="H760" s="416"/>
      <c r="I760" s="416"/>
      <c r="J760" s="416"/>
      <c r="K760" s="416"/>
      <c r="L760" s="416"/>
      <c r="M760" s="416"/>
      <c r="N760" s="416"/>
      <c r="O760" s="416"/>
      <c r="P760" s="416"/>
      <c r="Q760" s="416"/>
      <c r="R760" s="416"/>
      <c r="S760" s="416"/>
      <c r="T760" s="416"/>
      <c r="U760" s="416"/>
      <c r="V760" s="416"/>
      <c r="W760" s="416"/>
      <c r="X760" s="416"/>
      <c r="Y760" s="416"/>
    </row>
    <row r="761" spans="1:25" s="419" customFormat="1" x14ac:dyDescent="0.2">
      <c r="A761" s="416"/>
      <c r="D761" s="416"/>
      <c r="E761" s="416"/>
      <c r="F761" s="416"/>
      <c r="G761" s="416"/>
      <c r="H761" s="416"/>
      <c r="I761" s="416"/>
      <c r="J761" s="416"/>
      <c r="K761" s="416"/>
      <c r="L761" s="416"/>
      <c r="M761" s="416"/>
      <c r="N761" s="416"/>
      <c r="O761" s="416"/>
      <c r="P761" s="416"/>
      <c r="Q761" s="416"/>
      <c r="R761" s="416"/>
      <c r="S761" s="416"/>
      <c r="T761" s="416"/>
      <c r="U761" s="416"/>
      <c r="V761" s="416"/>
      <c r="W761" s="416"/>
      <c r="X761" s="416"/>
      <c r="Y761" s="416"/>
    </row>
    <row r="762" spans="1:25" s="419" customFormat="1" x14ac:dyDescent="0.2">
      <c r="A762" s="416"/>
      <c r="D762" s="416"/>
      <c r="E762" s="416"/>
      <c r="F762" s="416"/>
      <c r="G762" s="416"/>
      <c r="H762" s="416"/>
      <c r="I762" s="416"/>
      <c r="J762" s="416"/>
      <c r="K762" s="416"/>
      <c r="L762" s="416"/>
      <c r="M762" s="416"/>
      <c r="N762" s="416"/>
      <c r="O762" s="416"/>
      <c r="P762" s="416"/>
      <c r="Q762" s="416"/>
      <c r="R762" s="416"/>
      <c r="S762" s="416"/>
      <c r="T762" s="416"/>
      <c r="U762" s="416"/>
      <c r="V762" s="416"/>
      <c r="W762" s="416"/>
      <c r="X762" s="416"/>
      <c r="Y762" s="416"/>
    </row>
    <row r="763" spans="1:25" s="419" customFormat="1" x14ac:dyDescent="0.2">
      <c r="A763" s="416"/>
      <c r="D763" s="416"/>
      <c r="E763" s="416"/>
      <c r="F763" s="416"/>
      <c r="G763" s="416"/>
      <c r="H763" s="416"/>
      <c r="I763" s="416"/>
      <c r="J763" s="416"/>
      <c r="K763" s="416"/>
      <c r="L763" s="416"/>
      <c r="M763" s="416"/>
      <c r="N763" s="416"/>
      <c r="O763" s="416"/>
      <c r="P763" s="416"/>
      <c r="Q763" s="416"/>
      <c r="R763" s="416"/>
      <c r="S763" s="416"/>
      <c r="T763" s="416"/>
      <c r="U763" s="416"/>
      <c r="V763" s="416"/>
      <c r="W763" s="416"/>
      <c r="X763" s="416"/>
      <c r="Y763" s="416"/>
    </row>
    <row r="764" spans="1:25" s="419" customFormat="1" x14ac:dyDescent="0.2">
      <c r="A764" s="416"/>
      <c r="D764" s="416"/>
      <c r="E764" s="416"/>
      <c r="F764" s="416"/>
      <c r="G764" s="416"/>
      <c r="H764" s="416"/>
      <c r="I764" s="416"/>
      <c r="J764" s="416"/>
      <c r="K764" s="416"/>
      <c r="L764" s="416"/>
      <c r="M764" s="416"/>
      <c r="N764" s="416"/>
      <c r="O764" s="416"/>
      <c r="P764" s="416"/>
      <c r="Q764" s="416"/>
      <c r="R764" s="416"/>
      <c r="S764" s="416"/>
      <c r="T764" s="416"/>
      <c r="U764" s="416"/>
      <c r="V764" s="416"/>
      <c r="W764" s="416"/>
      <c r="X764" s="416"/>
      <c r="Y764" s="416"/>
    </row>
    <row r="765" spans="1:25" s="419" customFormat="1" x14ac:dyDescent="0.2">
      <c r="A765" s="416"/>
      <c r="D765" s="416"/>
      <c r="E765" s="416"/>
      <c r="F765" s="416"/>
      <c r="G765" s="416"/>
      <c r="H765" s="416"/>
      <c r="I765" s="416"/>
      <c r="J765" s="416"/>
      <c r="K765" s="416"/>
      <c r="L765" s="416"/>
      <c r="M765" s="416"/>
      <c r="N765" s="416"/>
      <c r="O765" s="416"/>
      <c r="P765" s="416"/>
      <c r="Q765" s="416"/>
      <c r="R765" s="416"/>
      <c r="S765" s="416"/>
      <c r="T765" s="416"/>
      <c r="U765" s="416"/>
      <c r="V765" s="416"/>
      <c r="W765" s="416"/>
      <c r="X765" s="416"/>
      <c r="Y765" s="416"/>
    </row>
    <row r="766" spans="1:25" s="419" customFormat="1" x14ac:dyDescent="0.2">
      <c r="A766" s="416"/>
      <c r="D766" s="416"/>
      <c r="E766" s="416"/>
      <c r="F766" s="416"/>
      <c r="G766" s="416"/>
      <c r="H766" s="416"/>
      <c r="I766" s="416"/>
      <c r="J766" s="416"/>
      <c r="K766" s="416"/>
      <c r="L766" s="416"/>
      <c r="M766" s="416"/>
      <c r="N766" s="416"/>
      <c r="O766" s="416"/>
      <c r="P766" s="416"/>
      <c r="Q766" s="416"/>
      <c r="R766" s="416"/>
      <c r="S766" s="416"/>
      <c r="T766" s="416"/>
      <c r="U766" s="416"/>
      <c r="V766" s="416"/>
      <c r="W766" s="416"/>
      <c r="X766" s="416"/>
      <c r="Y766" s="416"/>
    </row>
    <row r="767" spans="1:25" s="419" customFormat="1" x14ac:dyDescent="0.2">
      <c r="A767" s="416"/>
      <c r="D767" s="416"/>
      <c r="E767" s="416"/>
      <c r="F767" s="416"/>
      <c r="G767" s="416"/>
      <c r="H767" s="416"/>
      <c r="I767" s="416"/>
      <c r="J767" s="416"/>
      <c r="K767" s="416"/>
      <c r="L767" s="416"/>
      <c r="M767" s="416"/>
      <c r="N767" s="416"/>
      <c r="O767" s="416"/>
      <c r="P767" s="416"/>
      <c r="Q767" s="416"/>
      <c r="R767" s="416"/>
      <c r="S767" s="416"/>
      <c r="T767" s="416"/>
      <c r="U767" s="416"/>
      <c r="V767" s="416"/>
      <c r="W767" s="416"/>
      <c r="X767" s="416"/>
      <c r="Y767" s="416"/>
    </row>
    <row r="768" spans="1:25" s="419" customFormat="1" x14ac:dyDescent="0.2">
      <c r="A768" s="416"/>
      <c r="D768" s="416"/>
      <c r="E768" s="416"/>
      <c r="F768" s="416"/>
      <c r="G768" s="416"/>
      <c r="H768" s="416"/>
      <c r="I768" s="416"/>
      <c r="J768" s="416"/>
      <c r="K768" s="416"/>
      <c r="L768" s="416"/>
      <c r="M768" s="416"/>
      <c r="N768" s="416"/>
      <c r="O768" s="416"/>
      <c r="P768" s="416"/>
      <c r="Q768" s="416"/>
      <c r="R768" s="416"/>
      <c r="S768" s="416"/>
      <c r="T768" s="416"/>
      <c r="U768" s="416"/>
      <c r="V768" s="416"/>
      <c r="W768" s="416"/>
      <c r="X768" s="416"/>
      <c r="Y768" s="416"/>
    </row>
    <row r="769" spans="1:25" s="419" customFormat="1" x14ac:dyDescent="0.2">
      <c r="A769" s="416"/>
      <c r="D769" s="416"/>
      <c r="E769" s="416"/>
      <c r="F769" s="416"/>
      <c r="G769" s="416"/>
      <c r="H769" s="416"/>
      <c r="I769" s="416"/>
      <c r="J769" s="416"/>
      <c r="K769" s="416"/>
      <c r="L769" s="416"/>
      <c r="M769" s="416"/>
      <c r="N769" s="416"/>
      <c r="O769" s="416"/>
      <c r="P769" s="416"/>
      <c r="Q769" s="416"/>
      <c r="R769" s="416"/>
      <c r="S769" s="416"/>
      <c r="T769" s="416"/>
      <c r="U769" s="416"/>
      <c r="V769" s="416"/>
      <c r="W769" s="416"/>
      <c r="X769" s="416"/>
      <c r="Y769" s="416"/>
    </row>
    <row r="770" spans="1:25" s="419" customFormat="1" x14ac:dyDescent="0.2">
      <c r="A770" s="416"/>
      <c r="D770" s="416"/>
      <c r="E770" s="416"/>
      <c r="F770" s="416"/>
      <c r="G770" s="416"/>
      <c r="H770" s="416"/>
      <c r="I770" s="416"/>
      <c r="J770" s="416"/>
      <c r="K770" s="416"/>
      <c r="L770" s="416"/>
      <c r="M770" s="416"/>
      <c r="N770" s="416"/>
      <c r="O770" s="416"/>
      <c r="P770" s="416"/>
      <c r="Q770" s="416"/>
      <c r="R770" s="416"/>
      <c r="S770" s="416"/>
      <c r="T770" s="416"/>
      <c r="U770" s="416"/>
      <c r="V770" s="416"/>
      <c r="W770" s="416"/>
      <c r="X770" s="416"/>
      <c r="Y770" s="416"/>
    </row>
    <row r="771" spans="1:25" s="419" customFormat="1" x14ac:dyDescent="0.2">
      <c r="A771" s="416"/>
      <c r="D771" s="416"/>
      <c r="E771" s="416"/>
      <c r="F771" s="416"/>
      <c r="G771" s="416"/>
      <c r="H771" s="416"/>
      <c r="I771" s="416"/>
      <c r="J771" s="416"/>
      <c r="K771" s="416"/>
      <c r="L771" s="416"/>
      <c r="M771" s="416"/>
      <c r="N771" s="416"/>
      <c r="O771" s="416"/>
      <c r="P771" s="416"/>
      <c r="Q771" s="416"/>
      <c r="R771" s="416"/>
      <c r="S771" s="416"/>
      <c r="T771" s="416"/>
      <c r="U771" s="416"/>
      <c r="V771" s="416"/>
      <c r="W771" s="416"/>
      <c r="X771" s="416"/>
      <c r="Y771" s="416"/>
    </row>
    <row r="772" spans="1:25" s="419" customFormat="1" x14ac:dyDescent="0.2">
      <c r="A772" s="416"/>
      <c r="D772" s="416"/>
      <c r="E772" s="416"/>
      <c r="F772" s="416"/>
      <c r="G772" s="416"/>
      <c r="H772" s="416"/>
      <c r="I772" s="416"/>
      <c r="J772" s="416"/>
      <c r="K772" s="416"/>
      <c r="L772" s="416"/>
      <c r="M772" s="416"/>
      <c r="N772" s="416"/>
      <c r="O772" s="416"/>
      <c r="P772" s="416"/>
      <c r="Q772" s="416"/>
      <c r="R772" s="416"/>
      <c r="S772" s="416"/>
      <c r="T772" s="416"/>
      <c r="U772" s="416"/>
      <c r="V772" s="416"/>
      <c r="W772" s="416"/>
      <c r="X772" s="416"/>
      <c r="Y772" s="416"/>
    </row>
    <row r="773" spans="1:25" s="419" customFormat="1" x14ac:dyDescent="0.2">
      <c r="A773" s="416"/>
      <c r="D773" s="416"/>
      <c r="E773" s="416"/>
      <c r="F773" s="416"/>
      <c r="G773" s="416"/>
      <c r="H773" s="416"/>
      <c r="I773" s="416"/>
      <c r="J773" s="416"/>
      <c r="K773" s="416"/>
      <c r="L773" s="416"/>
      <c r="M773" s="416"/>
      <c r="N773" s="416"/>
      <c r="O773" s="416"/>
      <c r="P773" s="416"/>
      <c r="Q773" s="416"/>
      <c r="R773" s="416"/>
      <c r="S773" s="416"/>
      <c r="T773" s="416"/>
      <c r="U773" s="416"/>
      <c r="V773" s="416"/>
      <c r="W773" s="416"/>
      <c r="X773" s="416"/>
      <c r="Y773" s="416"/>
    </row>
    <row r="774" spans="1:25" s="419" customFormat="1" x14ac:dyDescent="0.2">
      <c r="A774" s="416"/>
      <c r="D774" s="416"/>
      <c r="E774" s="416"/>
      <c r="F774" s="416"/>
      <c r="G774" s="416"/>
      <c r="H774" s="416"/>
      <c r="I774" s="416"/>
      <c r="J774" s="416"/>
      <c r="K774" s="416"/>
      <c r="L774" s="416"/>
      <c r="M774" s="416"/>
      <c r="N774" s="416"/>
      <c r="O774" s="416"/>
      <c r="P774" s="416"/>
      <c r="Q774" s="416"/>
      <c r="R774" s="416"/>
      <c r="S774" s="416"/>
      <c r="T774" s="416"/>
      <c r="U774" s="416"/>
      <c r="V774" s="416"/>
      <c r="W774" s="416"/>
      <c r="X774" s="416"/>
      <c r="Y774" s="416"/>
    </row>
    <row r="775" spans="1:25" s="419" customFormat="1" x14ac:dyDescent="0.2">
      <c r="A775" s="416"/>
      <c r="D775" s="416"/>
      <c r="E775" s="416"/>
      <c r="F775" s="416"/>
      <c r="G775" s="416"/>
      <c r="H775" s="416"/>
      <c r="I775" s="416"/>
      <c r="J775" s="416"/>
      <c r="K775" s="416"/>
      <c r="L775" s="416"/>
      <c r="M775" s="416"/>
      <c r="N775" s="416"/>
      <c r="O775" s="416"/>
      <c r="P775" s="416"/>
      <c r="Q775" s="416"/>
      <c r="R775" s="416"/>
      <c r="S775" s="416"/>
      <c r="T775" s="416"/>
      <c r="U775" s="416"/>
      <c r="V775" s="416"/>
      <c r="W775" s="416"/>
      <c r="X775" s="416"/>
      <c r="Y775" s="416"/>
    </row>
    <row r="776" spans="1:25" s="419" customFormat="1" x14ac:dyDescent="0.2">
      <c r="A776" s="416"/>
      <c r="D776" s="416"/>
      <c r="E776" s="416"/>
      <c r="F776" s="416"/>
      <c r="G776" s="416"/>
      <c r="H776" s="416"/>
      <c r="I776" s="416"/>
      <c r="J776" s="416"/>
      <c r="K776" s="416"/>
      <c r="L776" s="416"/>
      <c r="M776" s="416"/>
      <c r="N776" s="416"/>
      <c r="O776" s="416"/>
      <c r="P776" s="416"/>
      <c r="Q776" s="416"/>
      <c r="R776" s="416"/>
      <c r="S776" s="416"/>
      <c r="T776" s="416"/>
      <c r="U776" s="416"/>
      <c r="V776" s="416"/>
      <c r="W776" s="416"/>
      <c r="X776" s="416"/>
      <c r="Y776" s="416"/>
    </row>
    <row r="777" spans="1:25" s="419" customFormat="1" x14ac:dyDescent="0.2">
      <c r="A777" s="416"/>
      <c r="D777" s="416"/>
      <c r="E777" s="416"/>
      <c r="F777" s="416"/>
      <c r="G777" s="416"/>
      <c r="H777" s="416"/>
      <c r="I777" s="416"/>
      <c r="J777" s="416"/>
      <c r="K777" s="416"/>
      <c r="L777" s="416"/>
      <c r="M777" s="416"/>
      <c r="N777" s="416"/>
      <c r="O777" s="416"/>
      <c r="P777" s="416"/>
      <c r="Q777" s="416"/>
      <c r="R777" s="416"/>
      <c r="S777" s="416"/>
      <c r="T777" s="416"/>
      <c r="U777" s="416"/>
      <c r="V777" s="416"/>
      <c r="W777" s="416"/>
      <c r="X777" s="416"/>
      <c r="Y777" s="416"/>
    </row>
    <row r="778" spans="1:25" s="419" customFormat="1" x14ac:dyDescent="0.2">
      <c r="A778" s="416"/>
      <c r="D778" s="416"/>
      <c r="E778" s="416"/>
      <c r="F778" s="416"/>
      <c r="G778" s="416"/>
      <c r="H778" s="416"/>
      <c r="I778" s="416"/>
      <c r="J778" s="416"/>
      <c r="K778" s="416"/>
      <c r="L778" s="416"/>
      <c r="M778" s="416"/>
      <c r="N778" s="416"/>
      <c r="O778" s="416"/>
      <c r="P778" s="416"/>
      <c r="Q778" s="416"/>
      <c r="R778" s="416"/>
      <c r="S778" s="416"/>
      <c r="T778" s="416"/>
      <c r="U778" s="416"/>
      <c r="V778" s="416"/>
      <c r="W778" s="416"/>
      <c r="X778" s="416"/>
      <c r="Y778" s="416"/>
    </row>
    <row r="779" spans="1:25" s="419" customFormat="1" x14ac:dyDescent="0.2">
      <c r="A779" s="416"/>
      <c r="D779" s="416"/>
      <c r="E779" s="416"/>
      <c r="F779" s="416"/>
      <c r="G779" s="416"/>
      <c r="H779" s="416"/>
      <c r="I779" s="416"/>
      <c r="J779" s="416"/>
      <c r="K779" s="416"/>
      <c r="L779" s="416"/>
      <c r="M779" s="416"/>
      <c r="N779" s="416"/>
      <c r="O779" s="416"/>
      <c r="P779" s="416"/>
      <c r="Q779" s="416"/>
      <c r="R779" s="416"/>
      <c r="S779" s="416"/>
      <c r="T779" s="416"/>
      <c r="U779" s="416"/>
      <c r="V779" s="416"/>
      <c r="W779" s="416"/>
      <c r="X779" s="416"/>
      <c r="Y779" s="416"/>
    </row>
    <row r="780" spans="1:25" s="419" customFormat="1" x14ac:dyDescent="0.2">
      <c r="A780" s="416"/>
      <c r="D780" s="416"/>
      <c r="E780" s="416"/>
      <c r="F780" s="416"/>
      <c r="G780" s="416"/>
      <c r="H780" s="416"/>
      <c r="I780" s="416"/>
      <c r="J780" s="416"/>
      <c r="K780" s="416"/>
      <c r="L780" s="416"/>
      <c r="M780" s="416"/>
      <c r="N780" s="416"/>
      <c r="O780" s="416"/>
      <c r="P780" s="416"/>
      <c r="Q780" s="416"/>
      <c r="R780" s="416"/>
      <c r="S780" s="416"/>
      <c r="T780" s="416"/>
      <c r="U780" s="416"/>
      <c r="V780" s="416"/>
      <c r="W780" s="416"/>
      <c r="X780" s="416"/>
      <c r="Y780" s="416"/>
    </row>
    <row r="781" spans="1:25" s="419" customFormat="1" x14ac:dyDescent="0.2">
      <c r="A781" s="416"/>
      <c r="D781" s="416"/>
      <c r="E781" s="416"/>
      <c r="F781" s="416"/>
      <c r="G781" s="416"/>
      <c r="H781" s="416"/>
      <c r="I781" s="416"/>
      <c r="J781" s="416"/>
      <c r="K781" s="416"/>
      <c r="L781" s="416"/>
      <c r="M781" s="416"/>
      <c r="N781" s="416"/>
      <c r="O781" s="416"/>
      <c r="P781" s="416"/>
      <c r="Q781" s="416"/>
      <c r="R781" s="416"/>
      <c r="S781" s="416"/>
      <c r="T781" s="416"/>
      <c r="U781" s="416"/>
      <c r="V781" s="416"/>
      <c r="W781" s="416"/>
      <c r="X781" s="416"/>
      <c r="Y781" s="416"/>
    </row>
    <row r="782" spans="1:25" s="419" customFormat="1" x14ac:dyDescent="0.2">
      <c r="A782" s="416"/>
      <c r="D782" s="416"/>
      <c r="E782" s="416"/>
      <c r="F782" s="416"/>
      <c r="G782" s="416"/>
      <c r="H782" s="416"/>
      <c r="I782" s="416"/>
      <c r="J782" s="416"/>
      <c r="K782" s="416"/>
      <c r="L782" s="416"/>
      <c r="M782" s="416"/>
      <c r="N782" s="416"/>
      <c r="O782" s="416"/>
      <c r="P782" s="416"/>
      <c r="Q782" s="416"/>
      <c r="R782" s="416"/>
      <c r="S782" s="416"/>
      <c r="T782" s="416"/>
      <c r="U782" s="416"/>
      <c r="V782" s="416"/>
      <c r="W782" s="416"/>
      <c r="X782" s="416"/>
      <c r="Y782" s="416"/>
    </row>
    <row r="783" spans="1:25" s="419" customFormat="1" x14ac:dyDescent="0.2">
      <c r="A783" s="416"/>
      <c r="D783" s="416"/>
      <c r="E783" s="416"/>
      <c r="F783" s="416"/>
      <c r="G783" s="416"/>
      <c r="H783" s="416"/>
      <c r="I783" s="416"/>
      <c r="J783" s="416"/>
      <c r="K783" s="416"/>
      <c r="L783" s="416"/>
      <c r="M783" s="416"/>
      <c r="N783" s="416"/>
      <c r="O783" s="416"/>
      <c r="P783" s="416"/>
      <c r="Q783" s="416"/>
      <c r="R783" s="416"/>
      <c r="S783" s="416"/>
      <c r="T783" s="416"/>
      <c r="U783" s="416"/>
      <c r="V783" s="416"/>
      <c r="W783" s="416"/>
      <c r="X783" s="416"/>
      <c r="Y783" s="416"/>
    </row>
    <row r="784" spans="1:25" s="419" customFormat="1" x14ac:dyDescent="0.2">
      <c r="A784" s="416"/>
      <c r="D784" s="416"/>
      <c r="E784" s="416"/>
      <c r="F784" s="416"/>
      <c r="G784" s="416"/>
      <c r="H784" s="416"/>
      <c r="I784" s="416"/>
      <c r="J784" s="416"/>
      <c r="K784" s="416"/>
      <c r="L784" s="416"/>
      <c r="M784" s="416"/>
      <c r="N784" s="416"/>
      <c r="O784" s="416"/>
      <c r="P784" s="416"/>
      <c r="Q784" s="416"/>
      <c r="R784" s="416"/>
      <c r="S784" s="416"/>
      <c r="T784" s="416"/>
      <c r="U784" s="416"/>
      <c r="V784" s="416"/>
      <c r="W784" s="416"/>
      <c r="X784" s="416"/>
      <c r="Y784" s="416"/>
    </row>
    <row r="785" spans="1:25" s="419" customFormat="1" x14ac:dyDescent="0.2">
      <c r="A785" s="416"/>
      <c r="D785" s="416"/>
      <c r="E785" s="416"/>
      <c r="F785" s="416"/>
      <c r="G785" s="416"/>
      <c r="H785" s="416"/>
      <c r="I785" s="416"/>
      <c r="J785" s="416"/>
      <c r="K785" s="416"/>
      <c r="L785" s="416"/>
      <c r="M785" s="416"/>
      <c r="N785" s="416"/>
      <c r="O785" s="416"/>
      <c r="P785" s="416"/>
      <c r="Q785" s="416"/>
      <c r="R785" s="416"/>
      <c r="S785" s="416"/>
      <c r="T785" s="416"/>
      <c r="U785" s="416"/>
      <c r="V785" s="416"/>
      <c r="W785" s="416"/>
      <c r="X785" s="416"/>
      <c r="Y785" s="416"/>
    </row>
    <row r="786" spans="1:25" s="419" customFormat="1" x14ac:dyDescent="0.2">
      <c r="A786" s="416"/>
      <c r="D786" s="416"/>
      <c r="E786" s="416"/>
      <c r="F786" s="416"/>
      <c r="G786" s="416"/>
      <c r="H786" s="416"/>
      <c r="I786" s="416"/>
      <c r="J786" s="416"/>
      <c r="K786" s="416"/>
      <c r="L786" s="416"/>
      <c r="M786" s="416"/>
      <c r="N786" s="416"/>
      <c r="O786" s="416"/>
      <c r="P786" s="416"/>
      <c r="Q786" s="416"/>
      <c r="R786" s="416"/>
      <c r="S786" s="416"/>
      <c r="T786" s="416"/>
      <c r="U786" s="416"/>
      <c r="V786" s="416"/>
      <c r="W786" s="416"/>
      <c r="X786" s="416"/>
      <c r="Y786" s="416"/>
    </row>
    <row r="787" spans="1:25" s="419" customFormat="1" x14ac:dyDescent="0.2">
      <c r="A787" s="416"/>
      <c r="D787" s="416"/>
      <c r="E787" s="416"/>
      <c r="F787" s="416"/>
      <c r="G787" s="416"/>
      <c r="H787" s="416"/>
      <c r="I787" s="416"/>
      <c r="J787" s="416"/>
      <c r="K787" s="416"/>
      <c r="L787" s="416"/>
      <c r="M787" s="416"/>
      <c r="N787" s="416"/>
      <c r="O787" s="416"/>
      <c r="P787" s="416"/>
      <c r="Q787" s="416"/>
      <c r="R787" s="416"/>
      <c r="S787" s="416"/>
      <c r="T787" s="416"/>
      <c r="U787" s="416"/>
      <c r="V787" s="416"/>
      <c r="W787" s="416"/>
      <c r="X787" s="416"/>
      <c r="Y787" s="416"/>
    </row>
    <row r="788" spans="1:25" s="419" customFormat="1" x14ac:dyDescent="0.2">
      <c r="A788" s="416"/>
      <c r="D788" s="416"/>
      <c r="E788" s="416"/>
      <c r="F788" s="416"/>
      <c r="G788" s="416"/>
      <c r="H788" s="416"/>
      <c r="I788" s="416"/>
      <c r="J788" s="416"/>
      <c r="K788" s="416"/>
      <c r="L788" s="416"/>
      <c r="M788" s="416"/>
      <c r="N788" s="416"/>
      <c r="O788" s="416"/>
      <c r="P788" s="416"/>
      <c r="Q788" s="416"/>
      <c r="R788" s="416"/>
      <c r="S788" s="416"/>
      <c r="T788" s="416"/>
      <c r="U788" s="416"/>
      <c r="V788" s="416"/>
      <c r="W788" s="416"/>
      <c r="X788" s="416"/>
      <c r="Y788" s="416"/>
    </row>
    <row r="789" spans="1:25" s="419" customFormat="1" x14ac:dyDescent="0.2">
      <c r="A789" s="416"/>
      <c r="D789" s="416"/>
      <c r="E789" s="416"/>
      <c r="F789" s="416"/>
      <c r="G789" s="416"/>
      <c r="H789" s="416"/>
      <c r="I789" s="416"/>
      <c r="J789" s="416"/>
      <c r="K789" s="416"/>
      <c r="L789" s="416"/>
      <c r="M789" s="416"/>
      <c r="N789" s="416"/>
      <c r="O789" s="416"/>
      <c r="P789" s="416"/>
      <c r="Q789" s="416"/>
      <c r="R789" s="416"/>
      <c r="S789" s="416"/>
      <c r="T789" s="416"/>
      <c r="U789" s="416"/>
      <c r="V789" s="416"/>
      <c r="W789" s="416"/>
      <c r="X789" s="416"/>
      <c r="Y789" s="416"/>
    </row>
    <row r="790" spans="1:25" s="419" customFormat="1" x14ac:dyDescent="0.2">
      <c r="A790" s="416"/>
      <c r="D790" s="416"/>
      <c r="E790" s="416"/>
      <c r="F790" s="416"/>
      <c r="G790" s="416"/>
      <c r="H790" s="416"/>
      <c r="I790" s="416"/>
      <c r="J790" s="416"/>
      <c r="K790" s="416"/>
      <c r="L790" s="416"/>
      <c r="M790" s="416"/>
      <c r="N790" s="416"/>
      <c r="O790" s="416"/>
      <c r="P790" s="416"/>
      <c r="Q790" s="416"/>
      <c r="R790" s="416"/>
      <c r="S790" s="416"/>
      <c r="T790" s="416"/>
      <c r="U790" s="416"/>
      <c r="V790" s="416"/>
      <c r="W790" s="416"/>
      <c r="X790" s="416"/>
      <c r="Y790" s="416"/>
    </row>
    <row r="791" spans="1:25" s="419" customFormat="1" x14ac:dyDescent="0.2">
      <c r="A791" s="416"/>
      <c r="D791" s="416"/>
      <c r="E791" s="416"/>
      <c r="F791" s="416"/>
      <c r="G791" s="416"/>
      <c r="H791" s="416"/>
      <c r="I791" s="416"/>
      <c r="J791" s="416"/>
      <c r="K791" s="416"/>
      <c r="L791" s="416"/>
      <c r="M791" s="416"/>
      <c r="N791" s="416"/>
      <c r="O791" s="416"/>
      <c r="P791" s="416"/>
      <c r="Q791" s="416"/>
      <c r="R791" s="416"/>
      <c r="S791" s="416"/>
      <c r="T791" s="416"/>
      <c r="U791" s="416"/>
      <c r="V791" s="416"/>
      <c r="W791" s="416"/>
      <c r="X791" s="416"/>
      <c r="Y791" s="416"/>
    </row>
    <row r="792" spans="1:25" s="419" customFormat="1" x14ac:dyDescent="0.2">
      <c r="A792" s="416"/>
      <c r="D792" s="416"/>
      <c r="E792" s="416"/>
      <c r="F792" s="416"/>
      <c r="G792" s="416"/>
      <c r="H792" s="416"/>
      <c r="I792" s="416"/>
      <c r="J792" s="416"/>
      <c r="K792" s="416"/>
      <c r="L792" s="416"/>
      <c r="M792" s="416"/>
      <c r="N792" s="416"/>
      <c r="O792" s="416"/>
      <c r="P792" s="416"/>
      <c r="Q792" s="416"/>
      <c r="R792" s="416"/>
      <c r="S792" s="416"/>
      <c r="T792" s="416"/>
      <c r="U792" s="416"/>
      <c r="V792" s="416"/>
      <c r="W792" s="416"/>
      <c r="X792" s="416"/>
      <c r="Y792" s="416"/>
    </row>
    <row r="793" spans="1:25" s="419" customFormat="1" x14ac:dyDescent="0.2">
      <c r="A793" s="416"/>
      <c r="D793" s="416"/>
      <c r="E793" s="416"/>
      <c r="F793" s="416"/>
      <c r="G793" s="416"/>
      <c r="H793" s="416"/>
      <c r="I793" s="416"/>
      <c r="J793" s="416"/>
      <c r="K793" s="416"/>
      <c r="L793" s="416"/>
      <c r="M793" s="416"/>
      <c r="N793" s="416"/>
      <c r="O793" s="416"/>
      <c r="P793" s="416"/>
      <c r="Q793" s="416"/>
      <c r="R793" s="416"/>
      <c r="S793" s="416"/>
      <c r="T793" s="416"/>
      <c r="U793" s="416"/>
      <c r="V793" s="416"/>
      <c r="W793" s="416"/>
      <c r="X793" s="416"/>
      <c r="Y793" s="416"/>
    </row>
    <row r="794" spans="1:25" s="419" customFormat="1" x14ac:dyDescent="0.2">
      <c r="A794" s="416"/>
      <c r="D794" s="416"/>
      <c r="E794" s="416"/>
      <c r="F794" s="416"/>
      <c r="G794" s="416"/>
      <c r="H794" s="416"/>
      <c r="I794" s="416"/>
      <c r="J794" s="416"/>
      <c r="K794" s="416"/>
      <c r="L794" s="416"/>
      <c r="M794" s="416"/>
      <c r="N794" s="416"/>
      <c r="O794" s="416"/>
      <c r="P794" s="416"/>
      <c r="Q794" s="416"/>
      <c r="R794" s="416"/>
      <c r="S794" s="416"/>
      <c r="T794" s="416"/>
      <c r="U794" s="416"/>
      <c r="V794" s="416"/>
      <c r="W794" s="416"/>
      <c r="X794" s="416"/>
      <c r="Y794" s="416"/>
    </row>
    <row r="795" spans="1:25" s="419" customFormat="1" x14ac:dyDescent="0.2">
      <c r="A795" s="416"/>
      <c r="D795" s="416"/>
      <c r="E795" s="416"/>
      <c r="F795" s="416"/>
      <c r="G795" s="416"/>
      <c r="H795" s="416"/>
      <c r="I795" s="416"/>
      <c r="J795" s="416"/>
      <c r="K795" s="416"/>
      <c r="L795" s="416"/>
      <c r="M795" s="416"/>
      <c r="N795" s="416"/>
      <c r="O795" s="416"/>
      <c r="P795" s="416"/>
      <c r="Q795" s="416"/>
      <c r="R795" s="416"/>
      <c r="S795" s="416"/>
      <c r="T795" s="416"/>
      <c r="U795" s="416"/>
      <c r="V795" s="416"/>
      <c r="W795" s="416"/>
      <c r="X795" s="416"/>
      <c r="Y795" s="416"/>
    </row>
    <row r="796" spans="1:25" s="419" customFormat="1" x14ac:dyDescent="0.2">
      <c r="A796" s="416"/>
      <c r="D796" s="416"/>
      <c r="E796" s="416"/>
      <c r="F796" s="416"/>
      <c r="G796" s="416"/>
      <c r="H796" s="416"/>
      <c r="I796" s="416"/>
      <c r="J796" s="416"/>
      <c r="K796" s="416"/>
      <c r="L796" s="416"/>
      <c r="M796" s="416"/>
      <c r="N796" s="416"/>
      <c r="O796" s="416"/>
      <c r="P796" s="416"/>
      <c r="Q796" s="416"/>
      <c r="R796" s="416"/>
      <c r="S796" s="416"/>
      <c r="T796" s="416"/>
      <c r="U796" s="416"/>
      <c r="V796" s="416"/>
      <c r="W796" s="416"/>
      <c r="X796" s="416"/>
      <c r="Y796" s="416"/>
    </row>
    <row r="797" spans="1:25" s="419" customFormat="1" x14ac:dyDescent="0.2">
      <c r="A797" s="416"/>
      <c r="D797" s="416"/>
      <c r="E797" s="416"/>
      <c r="F797" s="416"/>
      <c r="G797" s="416"/>
      <c r="H797" s="416"/>
      <c r="I797" s="416"/>
      <c r="J797" s="416"/>
      <c r="K797" s="416"/>
      <c r="L797" s="416"/>
      <c r="M797" s="416"/>
      <c r="N797" s="416"/>
      <c r="O797" s="416"/>
      <c r="P797" s="416"/>
      <c r="Q797" s="416"/>
      <c r="R797" s="416"/>
      <c r="S797" s="416"/>
      <c r="T797" s="416"/>
      <c r="U797" s="416"/>
      <c r="V797" s="416"/>
      <c r="W797" s="416"/>
      <c r="X797" s="416"/>
      <c r="Y797" s="416"/>
    </row>
    <row r="798" spans="1:25" s="419" customFormat="1" x14ac:dyDescent="0.2">
      <c r="A798" s="416"/>
      <c r="D798" s="416"/>
      <c r="E798" s="416"/>
      <c r="F798" s="416"/>
      <c r="G798" s="416"/>
      <c r="H798" s="416"/>
      <c r="I798" s="416"/>
      <c r="J798" s="416"/>
      <c r="K798" s="416"/>
      <c r="L798" s="416"/>
      <c r="M798" s="416"/>
      <c r="N798" s="416"/>
      <c r="O798" s="416"/>
      <c r="P798" s="416"/>
      <c r="Q798" s="416"/>
      <c r="R798" s="416"/>
      <c r="S798" s="416"/>
      <c r="T798" s="416"/>
      <c r="U798" s="416"/>
      <c r="V798" s="416"/>
      <c r="W798" s="416"/>
      <c r="X798" s="416"/>
      <c r="Y798" s="416"/>
    </row>
    <row r="799" spans="1:25" s="419" customFormat="1" x14ac:dyDescent="0.2">
      <c r="A799" s="416"/>
      <c r="D799" s="416"/>
      <c r="E799" s="416"/>
      <c r="F799" s="416"/>
      <c r="G799" s="416"/>
      <c r="H799" s="416"/>
      <c r="I799" s="416"/>
      <c r="J799" s="416"/>
      <c r="K799" s="416"/>
      <c r="L799" s="416"/>
      <c r="M799" s="416"/>
      <c r="N799" s="416"/>
      <c r="O799" s="416"/>
      <c r="P799" s="416"/>
      <c r="Q799" s="416"/>
      <c r="R799" s="416"/>
      <c r="S799" s="416"/>
      <c r="T799" s="416"/>
      <c r="U799" s="416"/>
      <c r="V799" s="416"/>
      <c r="W799" s="416"/>
      <c r="X799" s="416"/>
      <c r="Y799" s="416"/>
    </row>
    <row r="800" spans="1:25" s="419" customFormat="1" x14ac:dyDescent="0.2">
      <c r="A800" s="416"/>
      <c r="D800" s="416"/>
      <c r="E800" s="416"/>
      <c r="F800" s="416"/>
      <c r="G800" s="416"/>
      <c r="H800" s="416"/>
      <c r="I800" s="416"/>
      <c r="J800" s="416"/>
      <c r="K800" s="416"/>
      <c r="L800" s="416"/>
      <c r="M800" s="416"/>
      <c r="N800" s="416"/>
      <c r="O800" s="416"/>
      <c r="P800" s="416"/>
      <c r="Q800" s="416"/>
      <c r="R800" s="416"/>
      <c r="S800" s="416"/>
      <c r="T800" s="416"/>
      <c r="U800" s="416"/>
      <c r="V800" s="416"/>
      <c r="W800" s="416"/>
      <c r="X800" s="416"/>
      <c r="Y800" s="416"/>
    </row>
    <row r="801" spans="1:25" s="419" customFormat="1" x14ac:dyDescent="0.2">
      <c r="A801" s="416"/>
      <c r="D801" s="416"/>
      <c r="E801" s="416"/>
      <c r="F801" s="416"/>
      <c r="G801" s="416"/>
      <c r="H801" s="416"/>
      <c r="I801" s="416"/>
      <c r="J801" s="416"/>
      <c r="K801" s="416"/>
      <c r="L801" s="416"/>
      <c r="M801" s="416"/>
      <c r="N801" s="416"/>
      <c r="O801" s="416"/>
      <c r="P801" s="416"/>
      <c r="Q801" s="416"/>
      <c r="R801" s="416"/>
      <c r="S801" s="416"/>
      <c r="T801" s="416"/>
      <c r="U801" s="416"/>
      <c r="V801" s="416"/>
      <c r="W801" s="416"/>
      <c r="X801" s="416"/>
      <c r="Y801" s="416"/>
    </row>
    <row r="802" spans="1:25" s="419" customFormat="1" x14ac:dyDescent="0.2">
      <c r="A802" s="416"/>
      <c r="D802" s="416"/>
      <c r="E802" s="416"/>
      <c r="F802" s="416"/>
      <c r="G802" s="416"/>
      <c r="H802" s="416"/>
      <c r="I802" s="416"/>
      <c r="J802" s="416"/>
      <c r="K802" s="416"/>
      <c r="L802" s="416"/>
      <c r="M802" s="416"/>
      <c r="N802" s="416"/>
      <c r="O802" s="416"/>
      <c r="P802" s="416"/>
      <c r="Q802" s="416"/>
      <c r="R802" s="416"/>
      <c r="S802" s="416"/>
      <c r="T802" s="416"/>
      <c r="U802" s="416"/>
      <c r="V802" s="416"/>
      <c r="W802" s="416"/>
      <c r="X802" s="416"/>
      <c r="Y802" s="416"/>
    </row>
    <row r="803" spans="1:25" s="419" customFormat="1" x14ac:dyDescent="0.2">
      <c r="A803" s="416"/>
      <c r="D803" s="416"/>
      <c r="E803" s="416"/>
      <c r="F803" s="416"/>
      <c r="G803" s="416"/>
      <c r="H803" s="416"/>
      <c r="I803" s="416"/>
      <c r="J803" s="416"/>
      <c r="K803" s="416"/>
      <c r="L803" s="416"/>
      <c r="M803" s="416"/>
      <c r="N803" s="416"/>
      <c r="O803" s="416"/>
      <c r="P803" s="416"/>
      <c r="Q803" s="416"/>
      <c r="R803" s="416"/>
      <c r="S803" s="416"/>
      <c r="T803" s="416"/>
      <c r="U803" s="416"/>
      <c r="V803" s="416"/>
      <c r="W803" s="416"/>
      <c r="X803" s="416"/>
      <c r="Y803" s="416"/>
    </row>
    <row r="804" spans="1:25" s="419" customFormat="1" x14ac:dyDescent="0.2">
      <c r="A804" s="416"/>
      <c r="D804" s="416"/>
      <c r="E804" s="416"/>
      <c r="F804" s="416"/>
      <c r="G804" s="416"/>
      <c r="H804" s="416"/>
      <c r="I804" s="416"/>
      <c r="J804" s="416"/>
      <c r="K804" s="416"/>
      <c r="L804" s="416"/>
      <c r="M804" s="416"/>
      <c r="N804" s="416"/>
      <c r="O804" s="416"/>
      <c r="P804" s="416"/>
      <c r="Q804" s="416"/>
      <c r="R804" s="416"/>
      <c r="S804" s="416"/>
      <c r="T804" s="416"/>
      <c r="U804" s="416"/>
      <c r="V804" s="416"/>
      <c r="W804" s="416"/>
      <c r="X804" s="416"/>
      <c r="Y804" s="416"/>
    </row>
    <row r="805" spans="1:25" s="419" customFormat="1" x14ac:dyDescent="0.2">
      <c r="A805" s="416"/>
      <c r="D805" s="416"/>
      <c r="E805" s="416"/>
      <c r="F805" s="416"/>
      <c r="G805" s="416"/>
      <c r="H805" s="416"/>
      <c r="I805" s="416"/>
      <c r="J805" s="416"/>
      <c r="K805" s="416"/>
      <c r="L805" s="416"/>
      <c r="M805" s="416"/>
      <c r="N805" s="416"/>
      <c r="O805" s="416"/>
      <c r="P805" s="416"/>
      <c r="Q805" s="416"/>
      <c r="R805" s="416"/>
      <c r="S805" s="416"/>
      <c r="T805" s="416"/>
      <c r="U805" s="416"/>
      <c r="V805" s="416"/>
      <c r="W805" s="416"/>
      <c r="X805" s="416"/>
      <c r="Y805" s="416"/>
    </row>
    <row r="806" spans="1:25" s="419" customFormat="1" x14ac:dyDescent="0.2">
      <c r="A806" s="416"/>
      <c r="D806" s="416"/>
      <c r="E806" s="416"/>
      <c r="F806" s="416"/>
      <c r="G806" s="416"/>
      <c r="H806" s="416"/>
      <c r="I806" s="416"/>
      <c r="J806" s="416"/>
      <c r="K806" s="416"/>
      <c r="L806" s="416"/>
      <c r="M806" s="416"/>
      <c r="N806" s="416"/>
      <c r="O806" s="416"/>
      <c r="P806" s="416"/>
      <c r="Q806" s="416"/>
      <c r="R806" s="416"/>
      <c r="S806" s="416"/>
      <c r="T806" s="416"/>
      <c r="U806" s="416"/>
      <c r="V806" s="416"/>
      <c r="W806" s="416"/>
      <c r="X806" s="416"/>
      <c r="Y806" s="416"/>
    </row>
    <row r="807" spans="1:25" s="419" customFormat="1" x14ac:dyDescent="0.2">
      <c r="A807" s="416"/>
      <c r="D807" s="416"/>
      <c r="E807" s="416"/>
      <c r="F807" s="416"/>
      <c r="G807" s="416"/>
      <c r="H807" s="416"/>
      <c r="I807" s="416"/>
      <c r="J807" s="416"/>
      <c r="K807" s="416"/>
      <c r="L807" s="416"/>
      <c r="M807" s="416"/>
      <c r="N807" s="416"/>
      <c r="O807" s="416"/>
      <c r="P807" s="416"/>
      <c r="Q807" s="416"/>
      <c r="R807" s="416"/>
      <c r="S807" s="416"/>
      <c r="T807" s="416"/>
      <c r="U807" s="416"/>
      <c r="V807" s="416"/>
      <c r="W807" s="416"/>
      <c r="X807" s="416"/>
      <c r="Y807" s="416"/>
    </row>
    <row r="808" spans="1:25" s="419" customFormat="1" x14ac:dyDescent="0.2">
      <c r="A808" s="416"/>
      <c r="D808" s="416"/>
      <c r="E808" s="416"/>
      <c r="F808" s="416"/>
      <c r="G808" s="416"/>
      <c r="H808" s="416"/>
      <c r="I808" s="416"/>
      <c r="J808" s="416"/>
      <c r="K808" s="416"/>
      <c r="L808" s="416"/>
      <c r="M808" s="416"/>
      <c r="N808" s="416"/>
      <c r="O808" s="416"/>
      <c r="P808" s="416"/>
      <c r="Q808" s="416"/>
      <c r="R808" s="416"/>
      <c r="S808" s="416"/>
      <c r="T808" s="416"/>
      <c r="U808" s="416"/>
      <c r="V808" s="416"/>
      <c r="W808" s="416"/>
      <c r="X808" s="416"/>
      <c r="Y808" s="416"/>
    </row>
    <row r="809" spans="1:25" s="419" customFormat="1" x14ac:dyDescent="0.2">
      <c r="A809" s="416"/>
      <c r="D809" s="416"/>
      <c r="E809" s="416"/>
      <c r="F809" s="416"/>
      <c r="G809" s="416"/>
      <c r="H809" s="416"/>
      <c r="I809" s="416"/>
      <c r="J809" s="416"/>
      <c r="K809" s="416"/>
      <c r="L809" s="416"/>
      <c r="M809" s="416"/>
      <c r="N809" s="416"/>
      <c r="O809" s="416"/>
      <c r="P809" s="416"/>
      <c r="Q809" s="416"/>
      <c r="R809" s="416"/>
      <c r="S809" s="416"/>
      <c r="T809" s="416"/>
      <c r="U809" s="416"/>
      <c r="V809" s="416"/>
      <c r="W809" s="416"/>
      <c r="X809" s="416"/>
      <c r="Y809" s="416"/>
    </row>
    <row r="810" spans="1:25" s="419" customFormat="1" x14ac:dyDescent="0.2">
      <c r="A810" s="416"/>
      <c r="D810" s="416"/>
      <c r="E810" s="416"/>
      <c r="F810" s="416"/>
      <c r="G810" s="416"/>
      <c r="H810" s="416"/>
      <c r="I810" s="416"/>
      <c r="J810" s="416"/>
      <c r="K810" s="416"/>
      <c r="L810" s="416"/>
      <c r="M810" s="416"/>
      <c r="N810" s="416"/>
      <c r="O810" s="416"/>
      <c r="P810" s="416"/>
      <c r="Q810" s="416"/>
      <c r="R810" s="416"/>
      <c r="S810" s="416"/>
      <c r="T810" s="416"/>
      <c r="U810" s="416"/>
      <c r="V810" s="416"/>
      <c r="W810" s="416"/>
      <c r="X810" s="416"/>
      <c r="Y810" s="416"/>
    </row>
    <row r="811" spans="1:25" s="419" customFormat="1" x14ac:dyDescent="0.2">
      <c r="A811" s="416"/>
      <c r="D811" s="416"/>
      <c r="E811" s="416"/>
      <c r="F811" s="416"/>
      <c r="G811" s="416"/>
      <c r="H811" s="416"/>
      <c r="I811" s="416"/>
      <c r="J811" s="416"/>
      <c r="K811" s="416"/>
      <c r="L811" s="416"/>
      <c r="M811" s="416"/>
      <c r="N811" s="416"/>
      <c r="O811" s="416"/>
      <c r="P811" s="416"/>
      <c r="Q811" s="416"/>
      <c r="R811" s="416"/>
      <c r="S811" s="416"/>
      <c r="T811" s="416"/>
      <c r="U811" s="416"/>
      <c r="V811" s="416"/>
      <c r="W811" s="416"/>
      <c r="X811" s="416"/>
      <c r="Y811" s="416"/>
    </row>
    <row r="812" spans="1:25" s="419" customFormat="1" x14ac:dyDescent="0.2">
      <c r="A812" s="416"/>
      <c r="D812" s="416"/>
      <c r="E812" s="416"/>
      <c r="F812" s="416"/>
      <c r="G812" s="416"/>
      <c r="H812" s="416"/>
      <c r="I812" s="416"/>
      <c r="J812" s="416"/>
      <c r="K812" s="416"/>
      <c r="L812" s="416"/>
      <c r="M812" s="416"/>
      <c r="N812" s="416"/>
      <c r="O812" s="416"/>
      <c r="P812" s="416"/>
      <c r="Q812" s="416"/>
      <c r="R812" s="416"/>
      <c r="S812" s="416"/>
      <c r="T812" s="416"/>
      <c r="U812" s="416"/>
      <c r="V812" s="416"/>
      <c r="W812" s="416"/>
      <c r="X812" s="416"/>
      <c r="Y812" s="416"/>
    </row>
    <row r="813" spans="1:25" s="419" customFormat="1" x14ac:dyDescent="0.2">
      <c r="A813" s="416"/>
      <c r="D813" s="416"/>
      <c r="E813" s="416"/>
      <c r="F813" s="416"/>
      <c r="G813" s="416"/>
      <c r="H813" s="416"/>
      <c r="I813" s="416"/>
      <c r="J813" s="416"/>
      <c r="K813" s="416"/>
      <c r="L813" s="416"/>
      <c r="M813" s="416"/>
      <c r="N813" s="416"/>
      <c r="O813" s="416"/>
      <c r="P813" s="416"/>
      <c r="Q813" s="416"/>
      <c r="R813" s="416"/>
      <c r="S813" s="416"/>
      <c r="T813" s="416"/>
      <c r="U813" s="416"/>
      <c r="V813" s="416"/>
      <c r="W813" s="416"/>
      <c r="X813" s="416"/>
      <c r="Y813" s="416"/>
    </row>
    <row r="814" spans="1:25" s="419" customFormat="1" x14ac:dyDescent="0.2">
      <c r="A814" s="416"/>
      <c r="D814" s="416"/>
      <c r="E814" s="416"/>
      <c r="F814" s="416"/>
      <c r="G814" s="416"/>
      <c r="H814" s="416"/>
      <c r="I814" s="416"/>
      <c r="J814" s="416"/>
      <c r="K814" s="416"/>
      <c r="L814" s="416"/>
      <c r="M814" s="416"/>
      <c r="N814" s="416"/>
      <c r="O814" s="416"/>
      <c r="P814" s="416"/>
      <c r="Q814" s="416"/>
      <c r="R814" s="416"/>
      <c r="S814" s="416"/>
      <c r="T814" s="416"/>
      <c r="U814" s="416"/>
      <c r="V814" s="416"/>
      <c r="W814" s="416"/>
      <c r="X814" s="416"/>
      <c r="Y814" s="416"/>
    </row>
    <row r="815" spans="1:25" s="419" customFormat="1" x14ac:dyDescent="0.2">
      <c r="A815" s="416"/>
      <c r="D815" s="416"/>
      <c r="E815" s="416"/>
      <c r="F815" s="416"/>
      <c r="G815" s="416"/>
      <c r="H815" s="416"/>
      <c r="I815" s="416"/>
      <c r="J815" s="416"/>
      <c r="K815" s="416"/>
      <c r="L815" s="416"/>
      <c r="M815" s="416"/>
      <c r="N815" s="416"/>
      <c r="O815" s="416"/>
      <c r="P815" s="416"/>
      <c r="Q815" s="416"/>
      <c r="R815" s="416"/>
      <c r="S815" s="416"/>
      <c r="T815" s="416"/>
      <c r="U815" s="416"/>
      <c r="V815" s="416"/>
      <c r="W815" s="416"/>
      <c r="X815" s="416"/>
      <c r="Y815" s="416"/>
    </row>
    <row r="816" spans="1:25" s="419" customFormat="1" x14ac:dyDescent="0.2">
      <c r="A816" s="416"/>
      <c r="D816" s="416"/>
      <c r="E816" s="416"/>
      <c r="F816" s="416"/>
      <c r="G816" s="416"/>
      <c r="H816" s="416"/>
      <c r="I816" s="416"/>
      <c r="J816" s="416"/>
      <c r="K816" s="416"/>
      <c r="L816" s="416"/>
      <c r="M816" s="416"/>
      <c r="N816" s="416"/>
      <c r="O816" s="416"/>
      <c r="P816" s="416"/>
      <c r="Q816" s="416"/>
      <c r="R816" s="416"/>
      <c r="S816" s="416"/>
      <c r="T816" s="416"/>
      <c r="U816" s="416"/>
      <c r="V816" s="416"/>
      <c r="W816" s="416"/>
      <c r="X816" s="416"/>
      <c r="Y816" s="416"/>
    </row>
    <row r="817" spans="1:25" s="419" customFormat="1" x14ac:dyDescent="0.2">
      <c r="A817" s="416"/>
      <c r="D817" s="416"/>
      <c r="E817" s="416"/>
      <c r="F817" s="416"/>
      <c r="G817" s="416"/>
      <c r="H817" s="416"/>
      <c r="I817" s="416"/>
      <c r="J817" s="416"/>
      <c r="K817" s="416"/>
      <c r="L817" s="416"/>
      <c r="M817" s="416"/>
      <c r="N817" s="416"/>
      <c r="O817" s="416"/>
      <c r="P817" s="416"/>
      <c r="Q817" s="416"/>
      <c r="R817" s="416"/>
      <c r="S817" s="416"/>
      <c r="T817" s="416"/>
      <c r="U817" s="416"/>
      <c r="V817" s="416"/>
      <c r="W817" s="416"/>
      <c r="X817" s="416"/>
      <c r="Y817" s="416"/>
    </row>
    <row r="818" spans="1:25" s="419" customFormat="1" x14ac:dyDescent="0.2">
      <c r="A818" s="416"/>
      <c r="D818" s="416"/>
      <c r="E818" s="416"/>
      <c r="F818" s="416"/>
      <c r="G818" s="416"/>
      <c r="H818" s="416"/>
      <c r="I818" s="416"/>
      <c r="J818" s="416"/>
      <c r="K818" s="416"/>
      <c r="L818" s="416"/>
      <c r="M818" s="416"/>
      <c r="N818" s="416"/>
      <c r="O818" s="416"/>
      <c r="P818" s="416"/>
      <c r="Q818" s="416"/>
      <c r="R818" s="416"/>
      <c r="S818" s="416"/>
      <c r="T818" s="416"/>
      <c r="U818" s="416"/>
      <c r="V818" s="416"/>
      <c r="W818" s="416"/>
      <c r="X818" s="416"/>
      <c r="Y818" s="416"/>
    </row>
    <row r="819" spans="1:25" s="419" customFormat="1" x14ac:dyDescent="0.2">
      <c r="A819" s="416"/>
      <c r="D819" s="416"/>
      <c r="E819" s="416"/>
      <c r="F819" s="416"/>
      <c r="G819" s="416"/>
      <c r="H819" s="416"/>
      <c r="I819" s="416"/>
      <c r="J819" s="416"/>
      <c r="K819" s="416"/>
      <c r="L819" s="416"/>
      <c r="M819" s="416"/>
      <c r="N819" s="416"/>
      <c r="O819" s="416"/>
      <c r="P819" s="416"/>
      <c r="Q819" s="416"/>
      <c r="R819" s="416"/>
      <c r="S819" s="416"/>
      <c r="T819" s="416"/>
      <c r="U819" s="416"/>
      <c r="V819" s="416"/>
      <c r="W819" s="416"/>
      <c r="X819" s="416"/>
      <c r="Y819" s="416"/>
    </row>
    <row r="820" spans="1:25" s="419" customFormat="1" x14ac:dyDescent="0.2">
      <c r="A820" s="416"/>
      <c r="D820" s="416"/>
      <c r="E820" s="416"/>
      <c r="F820" s="416"/>
      <c r="G820" s="416"/>
      <c r="H820" s="416"/>
      <c r="I820" s="416"/>
      <c r="J820" s="416"/>
      <c r="K820" s="416"/>
      <c r="L820" s="416"/>
      <c r="M820" s="416"/>
      <c r="N820" s="416"/>
      <c r="O820" s="416"/>
      <c r="P820" s="416"/>
      <c r="Q820" s="416"/>
      <c r="R820" s="416"/>
      <c r="S820" s="416"/>
      <c r="T820" s="416"/>
      <c r="U820" s="416"/>
      <c r="V820" s="416"/>
      <c r="W820" s="416"/>
      <c r="X820" s="416"/>
      <c r="Y820" s="416"/>
    </row>
    <row r="821" spans="1:25" s="419" customFormat="1" x14ac:dyDescent="0.2">
      <c r="A821" s="416"/>
      <c r="D821" s="416"/>
      <c r="E821" s="416"/>
      <c r="F821" s="416"/>
      <c r="G821" s="416"/>
      <c r="H821" s="416"/>
      <c r="I821" s="416"/>
      <c r="J821" s="416"/>
      <c r="K821" s="416"/>
      <c r="L821" s="416"/>
      <c r="M821" s="416"/>
      <c r="N821" s="416"/>
      <c r="O821" s="416"/>
      <c r="P821" s="416"/>
      <c r="Q821" s="416"/>
      <c r="R821" s="416"/>
      <c r="S821" s="416"/>
      <c r="T821" s="416"/>
      <c r="U821" s="416"/>
      <c r="V821" s="416"/>
      <c r="W821" s="416"/>
      <c r="X821" s="416"/>
      <c r="Y821" s="416"/>
    </row>
    <row r="822" spans="1:25" s="419" customFormat="1" x14ac:dyDescent="0.2">
      <c r="A822" s="416"/>
      <c r="D822" s="416"/>
      <c r="E822" s="416"/>
      <c r="F822" s="416"/>
      <c r="G822" s="416"/>
      <c r="H822" s="416"/>
      <c r="I822" s="416"/>
      <c r="J822" s="416"/>
      <c r="K822" s="416"/>
      <c r="L822" s="416"/>
      <c r="M822" s="416"/>
      <c r="N822" s="416"/>
      <c r="O822" s="416"/>
      <c r="P822" s="416"/>
      <c r="Q822" s="416"/>
      <c r="R822" s="416"/>
      <c r="S822" s="416"/>
      <c r="T822" s="416"/>
      <c r="U822" s="416"/>
      <c r="V822" s="416"/>
      <c r="W822" s="416"/>
      <c r="X822" s="416"/>
      <c r="Y822" s="416"/>
    </row>
    <row r="823" spans="1:25" s="419" customFormat="1" x14ac:dyDescent="0.2">
      <c r="A823" s="416"/>
      <c r="D823" s="416"/>
      <c r="E823" s="416"/>
      <c r="F823" s="416"/>
      <c r="G823" s="416"/>
      <c r="H823" s="416"/>
      <c r="I823" s="416"/>
      <c r="J823" s="416"/>
      <c r="K823" s="416"/>
      <c r="L823" s="416"/>
      <c r="M823" s="416"/>
      <c r="N823" s="416"/>
      <c r="O823" s="416"/>
      <c r="P823" s="416"/>
      <c r="Q823" s="416"/>
      <c r="R823" s="416"/>
      <c r="S823" s="416"/>
      <c r="T823" s="416"/>
      <c r="U823" s="416"/>
      <c r="V823" s="416"/>
      <c r="W823" s="416"/>
      <c r="X823" s="416"/>
      <c r="Y823" s="416"/>
    </row>
    <row r="824" spans="1:25" s="419" customFormat="1" x14ac:dyDescent="0.2">
      <c r="A824" s="416"/>
      <c r="D824" s="416"/>
      <c r="E824" s="416"/>
      <c r="F824" s="416"/>
      <c r="G824" s="416"/>
      <c r="H824" s="416"/>
      <c r="I824" s="416"/>
      <c r="J824" s="416"/>
      <c r="K824" s="416"/>
      <c r="L824" s="416"/>
      <c r="M824" s="416"/>
      <c r="N824" s="416"/>
      <c r="O824" s="416"/>
      <c r="P824" s="416"/>
      <c r="Q824" s="416"/>
      <c r="R824" s="416"/>
      <c r="S824" s="416"/>
      <c r="T824" s="416"/>
      <c r="U824" s="416"/>
      <c r="V824" s="416"/>
      <c r="W824" s="416"/>
      <c r="X824" s="416"/>
      <c r="Y824" s="416"/>
    </row>
    <row r="825" spans="1:25" s="419" customFormat="1" x14ac:dyDescent="0.2">
      <c r="A825" s="416"/>
      <c r="D825" s="416"/>
      <c r="E825" s="416"/>
      <c r="F825" s="416"/>
      <c r="G825" s="416"/>
      <c r="H825" s="416"/>
      <c r="I825" s="416"/>
      <c r="J825" s="416"/>
      <c r="K825" s="416"/>
      <c r="L825" s="416"/>
      <c r="M825" s="416"/>
      <c r="N825" s="416"/>
      <c r="O825" s="416"/>
      <c r="P825" s="416"/>
      <c r="Q825" s="416"/>
      <c r="R825" s="416"/>
      <c r="S825" s="416"/>
      <c r="T825" s="416"/>
      <c r="U825" s="416"/>
      <c r="V825" s="416"/>
      <c r="W825" s="416"/>
      <c r="X825" s="416"/>
      <c r="Y825" s="416"/>
    </row>
    <row r="826" spans="1:25" s="419" customFormat="1" x14ac:dyDescent="0.2">
      <c r="A826" s="416"/>
      <c r="D826" s="416"/>
      <c r="E826" s="416"/>
      <c r="F826" s="416"/>
      <c r="G826" s="416"/>
      <c r="H826" s="416"/>
      <c r="I826" s="416"/>
      <c r="J826" s="416"/>
      <c r="K826" s="416"/>
      <c r="L826" s="416"/>
      <c r="M826" s="416"/>
      <c r="N826" s="416"/>
      <c r="O826" s="416"/>
      <c r="P826" s="416"/>
      <c r="Q826" s="416"/>
      <c r="R826" s="416"/>
      <c r="S826" s="416"/>
      <c r="T826" s="416"/>
      <c r="U826" s="416"/>
      <c r="V826" s="416"/>
      <c r="W826" s="416"/>
      <c r="X826" s="416"/>
      <c r="Y826" s="416"/>
    </row>
    <row r="827" spans="1:25" s="419" customFormat="1" x14ac:dyDescent="0.2">
      <c r="A827" s="416"/>
      <c r="D827" s="416"/>
      <c r="E827" s="416"/>
      <c r="F827" s="416"/>
      <c r="G827" s="416"/>
      <c r="H827" s="416"/>
      <c r="I827" s="416"/>
      <c r="J827" s="416"/>
      <c r="K827" s="416"/>
      <c r="L827" s="416"/>
      <c r="M827" s="416"/>
      <c r="N827" s="416"/>
      <c r="O827" s="416"/>
      <c r="P827" s="416"/>
      <c r="Q827" s="416"/>
      <c r="R827" s="416"/>
      <c r="S827" s="416"/>
      <c r="T827" s="416"/>
      <c r="U827" s="416"/>
      <c r="V827" s="416"/>
      <c r="W827" s="416"/>
      <c r="X827" s="416"/>
      <c r="Y827" s="416"/>
    </row>
    <row r="828" spans="1:25" s="419" customFormat="1" x14ac:dyDescent="0.2">
      <c r="A828" s="416"/>
      <c r="D828" s="416"/>
      <c r="E828" s="416"/>
      <c r="F828" s="416"/>
      <c r="G828" s="416"/>
      <c r="H828" s="416"/>
      <c r="I828" s="416"/>
      <c r="J828" s="416"/>
      <c r="K828" s="416"/>
      <c r="L828" s="416"/>
      <c r="M828" s="416"/>
      <c r="N828" s="416"/>
      <c r="O828" s="416"/>
      <c r="P828" s="416"/>
      <c r="Q828" s="416"/>
      <c r="R828" s="416"/>
      <c r="S828" s="416"/>
      <c r="T828" s="416"/>
      <c r="U828" s="416"/>
      <c r="V828" s="416"/>
      <c r="W828" s="416"/>
      <c r="X828" s="416"/>
      <c r="Y828" s="416"/>
    </row>
    <row r="829" spans="1:25" s="419" customFormat="1" x14ac:dyDescent="0.2">
      <c r="A829" s="416"/>
      <c r="D829" s="416"/>
      <c r="E829" s="416"/>
      <c r="F829" s="416"/>
      <c r="G829" s="416"/>
      <c r="H829" s="416"/>
      <c r="I829" s="416"/>
      <c r="J829" s="416"/>
      <c r="K829" s="416"/>
      <c r="L829" s="416"/>
      <c r="M829" s="416"/>
      <c r="N829" s="416"/>
      <c r="O829" s="416"/>
      <c r="P829" s="416"/>
      <c r="Q829" s="416"/>
      <c r="R829" s="416"/>
      <c r="S829" s="416"/>
      <c r="T829" s="416"/>
      <c r="U829" s="416"/>
      <c r="V829" s="416"/>
      <c r="W829" s="416"/>
      <c r="X829" s="416"/>
      <c r="Y829" s="416"/>
    </row>
    <row r="830" spans="1:25" s="419" customFormat="1" x14ac:dyDescent="0.2">
      <c r="A830" s="416"/>
      <c r="D830" s="416"/>
      <c r="E830" s="416"/>
      <c r="F830" s="416"/>
      <c r="G830" s="416"/>
      <c r="H830" s="416"/>
      <c r="I830" s="416"/>
      <c r="J830" s="416"/>
      <c r="K830" s="416"/>
      <c r="L830" s="416"/>
      <c r="M830" s="416"/>
      <c r="N830" s="416"/>
      <c r="O830" s="416"/>
      <c r="P830" s="416"/>
      <c r="Q830" s="416"/>
      <c r="R830" s="416"/>
      <c r="S830" s="416"/>
      <c r="T830" s="416"/>
      <c r="U830" s="416"/>
      <c r="V830" s="416"/>
      <c r="W830" s="416"/>
      <c r="X830" s="416"/>
      <c r="Y830" s="416"/>
    </row>
    <row r="831" spans="1:25" s="419" customFormat="1" x14ac:dyDescent="0.2">
      <c r="A831" s="416"/>
      <c r="D831" s="416"/>
      <c r="E831" s="416"/>
      <c r="F831" s="416"/>
      <c r="G831" s="416"/>
      <c r="H831" s="416"/>
      <c r="I831" s="416"/>
      <c r="J831" s="416"/>
      <c r="K831" s="416"/>
      <c r="L831" s="416"/>
      <c r="M831" s="416"/>
      <c r="N831" s="416"/>
      <c r="O831" s="416"/>
      <c r="P831" s="416"/>
      <c r="Q831" s="416"/>
      <c r="R831" s="416"/>
      <c r="S831" s="416"/>
      <c r="T831" s="416"/>
      <c r="U831" s="416"/>
      <c r="V831" s="416"/>
      <c r="W831" s="416"/>
      <c r="X831" s="416"/>
      <c r="Y831" s="416"/>
    </row>
    <row r="832" spans="1:25" s="419" customFormat="1" x14ac:dyDescent="0.2">
      <c r="A832" s="416"/>
      <c r="D832" s="416"/>
      <c r="E832" s="416"/>
      <c r="F832" s="416"/>
      <c r="G832" s="416"/>
      <c r="H832" s="416"/>
      <c r="I832" s="416"/>
      <c r="J832" s="416"/>
      <c r="K832" s="416"/>
      <c r="L832" s="416"/>
      <c r="M832" s="416"/>
      <c r="N832" s="416"/>
      <c r="O832" s="416"/>
      <c r="P832" s="416"/>
      <c r="Q832" s="416"/>
      <c r="R832" s="416"/>
      <c r="S832" s="416"/>
      <c r="T832" s="416"/>
      <c r="U832" s="416"/>
      <c r="V832" s="416"/>
      <c r="W832" s="416"/>
      <c r="X832" s="416"/>
      <c r="Y832" s="416"/>
    </row>
    <row r="833" spans="1:25" s="419" customFormat="1" x14ac:dyDescent="0.2">
      <c r="A833" s="416"/>
      <c r="D833" s="416"/>
      <c r="E833" s="416"/>
      <c r="F833" s="416"/>
      <c r="G833" s="416"/>
      <c r="H833" s="416"/>
      <c r="I833" s="416"/>
      <c r="J833" s="416"/>
      <c r="K833" s="416"/>
      <c r="L833" s="416"/>
      <c r="M833" s="416"/>
      <c r="N833" s="416"/>
      <c r="O833" s="416"/>
      <c r="P833" s="416"/>
      <c r="Q833" s="416"/>
      <c r="R833" s="416"/>
      <c r="S833" s="416"/>
      <c r="T833" s="416"/>
      <c r="U833" s="416"/>
      <c r="V833" s="416"/>
      <c r="W833" s="416"/>
      <c r="X833" s="416"/>
      <c r="Y833" s="416"/>
    </row>
    <row r="834" spans="1:25" s="419" customFormat="1" x14ac:dyDescent="0.2">
      <c r="A834" s="416"/>
      <c r="D834" s="416"/>
      <c r="E834" s="416"/>
      <c r="F834" s="416"/>
      <c r="G834" s="416"/>
      <c r="H834" s="416"/>
      <c r="I834" s="416"/>
      <c r="J834" s="416"/>
      <c r="K834" s="416"/>
      <c r="L834" s="416"/>
      <c r="M834" s="416"/>
      <c r="N834" s="416"/>
      <c r="O834" s="416"/>
      <c r="P834" s="416"/>
      <c r="Q834" s="416"/>
      <c r="R834" s="416"/>
      <c r="S834" s="416"/>
      <c r="T834" s="416"/>
      <c r="U834" s="416"/>
      <c r="V834" s="416"/>
      <c r="W834" s="416"/>
      <c r="X834" s="416"/>
      <c r="Y834" s="416"/>
    </row>
    <row r="835" spans="1:25" s="419" customFormat="1" x14ac:dyDescent="0.2">
      <c r="A835" s="416"/>
      <c r="D835" s="416"/>
      <c r="E835" s="416"/>
      <c r="F835" s="416"/>
      <c r="G835" s="416"/>
      <c r="H835" s="416"/>
      <c r="I835" s="416"/>
      <c r="J835" s="416"/>
      <c r="K835" s="416"/>
      <c r="L835" s="416"/>
      <c r="M835" s="416"/>
      <c r="N835" s="416"/>
      <c r="O835" s="416"/>
      <c r="P835" s="416"/>
      <c r="Q835" s="416"/>
      <c r="R835" s="416"/>
      <c r="S835" s="416"/>
      <c r="T835" s="416"/>
      <c r="U835" s="416"/>
      <c r="V835" s="416"/>
      <c r="W835" s="416"/>
      <c r="X835" s="416"/>
      <c r="Y835" s="416"/>
    </row>
    <row r="836" spans="1:25" s="419" customFormat="1" x14ac:dyDescent="0.2">
      <c r="A836" s="416"/>
      <c r="D836" s="416"/>
      <c r="E836" s="416"/>
      <c r="F836" s="416"/>
      <c r="G836" s="416"/>
      <c r="H836" s="416"/>
      <c r="I836" s="416"/>
      <c r="J836" s="416"/>
      <c r="K836" s="416"/>
      <c r="L836" s="416"/>
      <c r="M836" s="416"/>
      <c r="N836" s="416"/>
      <c r="O836" s="416"/>
      <c r="P836" s="416"/>
      <c r="Q836" s="416"/>
      <c r="R836" s="416"/>
      <c r="S836" s="416"/>
      <c r="T836" s="416"/>
      <c r="U836" s="416"/>
      <c r="V836" s="416"/>
      <c r="W836" s="416"/>
      <c r="X836" s="416"/>
      <c r="Y836" s="416"/>
    </row>
    <row r="837" spans="1:25" s="419" customFormat="1" x14ac:dyDescent="0.2">
      <c r="A837" s="416"/>
      <c r="D837" s="416"/>
      <c r="E837" s="416"/>
      <c r="F837" s="416"/>
      <c r="G837" s="416"/>
      <c r="H837" s="416"/>
      <c r="I837" s="416"/>
      <c r="J837" s="416"/>
      <c r="K837" s="416"/>
      <c r="L837" s="416"/>
      <c r="M837" s="416"/>
      <c r="N837" s="416"/>
      <c r="O837" s="416"/>
      <c r="P837" s="416"/>
      <c r="Q837" s="416"/>
      <c r="R837" s="416"/>
      <c r="S837" s="416"/>
      <c r="T837" s="416"/>
      <c r="U837" s="416"/>
      <c r="V837" s="416"/>
      <c r="W837" s="416"/>
      <c r="X837" s="416"/>
      <c r="Y837" s="416"/>
    </row>
    <row r="838" spans="1:25" s="419" customFormat="1" x14ac:dyDescent="0.2">
      <c r="A838" s="416"/>
      <c r="D838" s="416"/>
      <c r="E838" s="416"/>
      <c r="F838" s="416"/>
      <c r="G838" s="416"/>
      <c r="H838" s="416"/>
      <c r="I838" s="416"/>
      <c r="J838" s="416"/>
      <c r="K838" s="416"/>
      <c r="L838" s="416"/>
      <c r="M838" s="416"/>
      <c r="N838" s="416"/>
      <c r="O838" s="416"/>
      <c r="P838" s="416"/>
      <c r="Q838" s="416"/>
      <c r="R838" s="416"/>
      <c r="S838" s="416"/>
      <c r="T838" s="416"/>
      <c r="U838" s="416"/>
      <c r="V838" s="416"/>
      <c r="W838" s="416"/>
      <c r="X838" s="416"/>
      <c r="Y838" s="416"/>
    </row>
    <row r="839" spans="1:25" s="419" customFormat="1" x14ac:dyDescent="0.2">
      <c r="A839" s="416"/>
      <c r="D839" s="416"/>
      <c r="E839" s="416"/>
      <c r="F839" s="416"/>
      <c r="G839" s="416"/>
      <c r="H839" s="416"/>
      <c r="I839" s="416"/>
      <c r="J839" s="416"/>
      <c r="K839" s="416"/>
      <c r="L839" s="416"/>
      <c r="M839" s="416"/>
      <c r="N839" s="416"/>
      <c r="O839" s="416"/>
      <c r="P839" s="416"/>
      <c r="Q839" s="416"/>
      <c r="R839" s="416"/>
      <c r="S839" s="416"/>
      <c r="T839" s="416"/>
      <c r="U839" s="416"/>
      <c r="V839" s="416"/>
      <c r="W839" s="416"/>
      <c r="X839" s="416"/>
      <c r="Y839" s="416"/>
    </row>
    <row r="840" spans="1:25" s="419" customFormat="1" x14ac:dyDescent="0.2">
      <c r="A840" s="416"/>
      <c r="D840" s="416"/>
      <c r="E840" s="416"/>
      <c r="F840" s="416"/>
      <c r="G840" s="416"/>
      <c r="H840" s="416"/>
      <c r="I840" s="416"/>
      <c r="J840" s="416"/>
      <c r="K840" s="416"/>
      <c r="L840" s="416"/>
      <c r="M840" s="416"/>
      <c r="N840" s="416"/>
      <c r="O840" s="416"/>
      <c r="P840" s="416"/>
      <c r="Q840" s="416"/>
      <c r="R840" s="416"/>
      <c r="S840" s="416"/>
      <c r="T840" s="416"/>
      <c r="U840" s="416"/>
      <c r="V840" s="416"/>
      <c r="W840" s="416"/>
      <c r="X840" s="416"/>
      <c r="Y840" s="416"/>
    </row>
    <row r="841" spans="1:25" s="419" customFormat="1" x14ac:dyDescent="0.2">
      <c r="A841" s="416"/>
      <c r="D841" s="416"/>
      <c r="E841" s="416"/>
      <c r="F841" s="416"/>
      <c r="G841" s="416"/>
      <c r="H841" s="416"/>
      <c r="I841" s="416"/>
      <c r="J841" s="416"/>
      <c r="K841" s="416"/>
      <c r="L841" s="416"/>
      <c r="M841" s="416"/>
      <c r="N841" s="416"/>
      <c r="O841" s="416"/>
      <c r="P841" s="416"/>
      <c r="Q841" s="416"/>
      <c r="R841" s="416"/>
      <c r="S841" s="416"/>
      <c r="T841" s="416"/>
      <c r="U841" s="416"/>
      <c r="V841" s="416"/>
      <c r="W841" s="416"/>
      <c r="X841" s="416"/>
      <c r="Y841" s="416"/>
    </row>
    <row r="842" spans="1:25" s="419" customFormat="1" x14ac:dyDescent="0.2">
      <c r="A842" s="416"/>
      <c r="D842" s="416"/>
      <c r="E842" s="416"/>
      <c r="F842" s="416"/>
      <c r="G842" s="416"/>
      <c r="H842" s="416"/>
      <c r="I842" s="416"/>
      <c r="J842" s="416"/>
      <c r="K842" s="416"/>
      <c r="L842" s="416"/>
      <c r="M842" s="416"/>
      <c r="N842" s="416"/>
      <c r="O842" s="416"/>
      <c r="P842" s="416"/>
      <c r="Q842" s="416"/>
      <c r="R842" s="416"/>
      <c r="S842" s="416"/>
      <c r="T842" s="416"/>
      <c r="U842" s="416"/>
      <c r="V842" s="416"/>
      <c r="W842" s="416"/>
      <c r="X842" s="416"/>
      <c r="Y842" s="416"/>
    </row>
    <row r="843" spans="1:25" s="419" customFormat="1" x14ac:dyDescent="0.2">
      <c r="A843" s="416"/>
      <c r="D843" s="416"/>
      <c r="E843" s="416"/>
      <c r="F843" s="416"/>
      <c r="G843" s="416"/>
      <c r="H843" s="416"/>
      <c r="I843" s="416"/>
      <c r="J843" s="416"/>
      <c r="K843" s="416"/>
      <c r="L843" s="416"/>
      <c r="M843" s="416"/>
      <c r="N843" s="416"/>
      <c r="O843" s="416"/>
      <c r="P843" s="416"/>
      <c r="Q843" s="416"/>
      <c r="R843" s="416"/>
      <c r="S843" s="416"/>
      <c r="T843" s="416"/>
      <c r="U843" s="416"/>
      <c r="V843" s="416"/>
      <c r="W843" s="416"/>
      <c r="X843" s="416"/>
      <c r="Y843" s="416"/>
    </row>
    <row r="844" spans="1:25" s="419" customFormat="1" x14ac:dyDescent="0.2">
      <c r="A844" s="416"/>
      <c r="D844" s="416"/>
      <c r="E844" s="416"/>
      <c r="F844" s="416"/>
      <c r="G844" s="416"/>
      <c r="H844" s="416"/>
      <c r="I844" s="416"/>
      <c r="J844" s="416"/>
      <c r="K844" s="416"/>
      <c r="L844" s="416"/>
      <c r="M844" s="416"/>
      <c r="N844" s="416"/>
      <c r="O844" s="416"/>
      <c r="P844" s="416"/>
      <c r="Q844" s="416"/>
      <c r="R844" s="416"/>
      <c r="S844" s="416"/>
      <c r="T844" s="416"/>
      <c r="U844" s="416"/>
      <c r="V844" s="416"/>
      <c r="W844" s="416"/>
      <c r="X844" s="416"/>
      <c r="Y844" s="416"/>
    </row>
    <row r="845" spans="1:25" s="419" customFormat="1" x14ac:dyDescent="0.2">
      <c r="A845" s="416"/>
      <c r="D845" s="416"/>
      <c r="E845" s="416"/>
      <c r="F845" s="416"/>
      <c r="G845" s="416"/>
      <c r="H845" s="416"/>
      <c r="I845" s="416"/>
      <c r="J845" s="416"/>
      <c r="K845" s="416"/>
      <c r="L845" s="416"/>
      <c r="M845" s="416"/>
      <c r="N845" s="416"/>
      <c r="O845" s="416"/>
      <c r="P845" s="416"/>
      <c r="Q845" s="416"/>
      <c r="R845" s="416"/>
      <c r="S845" s="416"/>
      <c r="T845" s="416"/>
      <c r="U845" s="416"/>
      <c r="V845" s="416"/>
      <c r="W845" s="416"/>
      <c r="X845" s="416"/>
      <c r="Y845" s="416"/>
    </row>
    <row r="846" spans="1:25" s="419" customFormat="1" x14ac:dyDescent="0.2">
      <c r="A846" s="416"/>
      <c r="D846" s="416"/>
      <c r="E846" s="416"/>
      <c r="F846" s="416"/>
      <c r="G846" s="416"/>
      <c r="H846" s="416"/>
      <c r="I846" s="416"/>
      <c r="J846" s="416"/>
      <c r="K846" s="416"/>
      <c r="L846" s="416"/>
      <c r="M846" s="416"/>
      <c r="N846" s="416"/>
      <c r="O846" s="416"/>
      <c r="P846" s="416"/>
      <c r="Q846" s="416"/>
      <c r="R846" s="416"/>
      <c r="S846" s="416"/>
      <c r="T846" s="416"/>
      <c r="U846" s="416"/>
      <c r="V846" s="416"/>
      <c r="W846" s="416"/>
      <c r="X846" s="416"/>
      <c r="Y846" s="416"/>
    </row>
    <row r="847" spans="1:25" s="419" customFormat="1" x14ac:dyDescent="0.2">
      <c r="A847" s="416"/>
      <c r="D847" s="416"/>
      <c r="E847" s="416"/>
      <c r="F847" s="416"/>
      <c r="G847" s="416"/>
      <c r="H847" s="416"/>
      <c r="I847" s="416"/>
      <c r="J847" s="416"/>
      <c r="K847" s="416"/>
      <c r="L847" s="416"/>
      <c r="M847" s="416"/>
      <c r="N847" s="416"/>
      <c r="O847" s="416"/>
      <c r="P847" s="416"/>
      <c r="Q847" s="416"/>
      <c r="R847" s="416"/>
      <c r="S847" s="416"/>
      <c r="T847" s="416"/>
      <c r="U847" s="416"/>
      <c r="V847" s="416"/>
      <c r="W847" s="416"/>
      <c r="X847" s="416"/>
      <c r="Y847" s="416"/>
    </row>
    <row r="848" spans="1:25" s="419" customFormat="1" x14ac:dyDescent="0.2">
      <c r="A848" s="416"/>
      <c r="D848" s="416"/>
      <c r="E848" s="416"/>
      <c r="F848" s="416"/>
      <c r="G848" s="416"/>
      <c r="H848" s="416"/>
      <c r="I848" s="416"/>
      <c r="J848" s="416"/>
      <c r="K848" s="416"/>
      <c r="L848" s="416"/>
      <c r="M848" s="416"/>
      <c r="N848" s="416"/>
      <c r="O848" s="416"/>
      <c r="P848" s="416"/>
      <c r="Q848" s="416"/>
      <c r="R848" s="416"/>
      <c r="S848" s="416"/>
      <c r="T848" s="416"/>
      <c r="U848" s="416"/>
      <c r="V848" s="416"/>
      <c r="W848" s="416"/>
      <c r="X848" s="416"/>
      <c r="Y848" s="416"/>
    </row>
    <row r="849" spans="1:25" s="419" customFormat="1" x14ac:dyDescent="0.2">
      <c r="A849" s="416"/>
      <c r="D849" s="416"/>
      <c r="E849" s="416"/>
      <c r="F849" s="416"/>
      <c r="G849" s="416"/>
      <c r="H849" s="416"/>
      <c r="I849" s="416"/>
      <c r="J849" s="416"/>
      <c r="K849" s="416"/>
      <c r="L849" s="416"/>
      <c r="M849" s="416"/>
      <c r="N849" s="416"/>
      <c r="O849" s="416"/>
      <c r="P849" s="416"/>
      <c r="Q849" s="416"/>
      <c r="R849" s="416"/>
      <c r="S849" s="416"/>
      <c r="T849" s="416"/>
      <c r="U849" s="416"/>
      <c r="V849" s="416"/>
      <c r="W849" s="416"/>
      <c r="X849" s="416"/>
      <c r="Y849" s="416"/>
    </row>
    <row r="850" spans="1:25" s="419" customFormat="1" x14ac:dyDescent="0.2">
      <c r="A850" s="416"/>
      <c r="D850" s="416"/>
      <c r="E850" s="416"/>
      <c r="F850" s="416"/>
      <c r="G850" s="416"/>
      <c r="H850" s="416"/>
      <c r="I850" s="416"/>
      <c r="J850" s="416"/>
      <c r="K850" s="416"/>
      <c r="L850" s="416"/>
      <c r="M850" s="416"/>
      <c r="N850" s="416"/>
      <c r="O850" s="416"/>
      <c r="P850" s="416"/>
      <c r="Q850" s="416"/>
      <c r="R850" s="416"/>
      <c r="S850" s="416"/>
      <c r="T850" s="416"/>
      <c r="U850" s="416"/>
      <c r="V850" s="416"/>
      <c r="W850" s="416"/>
      <c r="X850" s="416"/>
      <c r="Y850" s="416"/>
    </row>
    <row r="851" spans="1:25" s="419" customFormat="1" x14ac:dyDescent="0.2">
      <c r="A851" s="416"/>
      <c r="D851" s="416"/>
      <c r="E851" s="416"/>
      <c r="F851" s="416"/>
      <c r="G851" s="416"/>
      <c r="H851" s="416"/>
      <c r="I851" s="416"/>
      <c r="J851" s="416"/>
      <c r="K851" s="416"/>
      <c r="L851" s="416"/>
      <c r="M851" s="416"/>
      <c r="N851" s="416"/>
      <c r="O851" s="416"/>
      <c r="P851" s="416"/>
      <c r="Q851" s="416"/>
      <c r="R851" s="416"/>
      <c r="S851" s="416"/>
      <c r="T851" s="416"/>
      <c r="U851" s="416"/>
      <c r="V851" s="416"/>
      <c r="W851" s="416"/>
      <c r="X851" s="416"/>
      <c r="Y851" s="416"/>
    </row>
    <row r="852" spans="1:25" s="419" customFormat="1" x14ac:dyDescent="0.2">
      <c r="A852" s="416"/>
      <c r="D852" s="416"/>
      <c r="E852" s="416"/>
      <c r="F852" s="416"/>
      <c r="G852" s="416"/>
      <c r="H852" s="416"/>
      <c r="I852" s="416"/>
      <c r="J852" s="416"/>
      <c r="K852" s="416"/>
      <c r="L852" s="416"/>
      <c r="M852" s="416"/>
      <c r="N852" s="416"/>
      <c r="O852" s="416"/>
      <c r="P852" s="416"/>
      <c r="Q852" s="416"/>
      <c r="R852" s="416"/>
      <c r="S852" s="416"/>
      <c r="T852" s="416"/>
      <c r="U852" s="416"/>
      <c r="V852" s="416"/>
      <c r="W852" s="416"/>
      <c r="X852" s="416"/>
      <c r="Y852" s="416"/>
    </row>
    <row r="853" spans="1:25" s="419" customFormat="1" x14ac:dyDescent="0.2">
      <c r="A853" s="416"/>
      <c r="D853" s="416"/>
      <c r="E853" s="416"/>
      <c r="F853" s="416"/>
      <c r="G853" s="416"/>
      <c r="H853" s="416"/>
      <c r="I853" s="416"/>
      <c r="J853" s="416"/>
      <c r="K853" s="416"/>
      <c r="L853" s="416"/>
      <c r="M853" s="416"/>
      <c r="N853" s="416"/>
      <c r="O853" s="416"/>
      <c r="P853" s="416"/>
      <c r="Q853" s="416"/>
      <c r="R853" s="416"/>
      <c r="S853" s="416"/>
      <c r="T853" s="416"/>
      <c r="U853" s="416"/>
      <c r="V853" s="416"/>
      <c r="W853" s="416"/>
      <c r="X853" s="416"/>
      <c r="Y853" s="416"/>
    </row>
    <row r="854" spans="1:25" s="419" customFormat="1" x14ac:dyDescent="0.2">
      <c r="A854" s="416"/>
      <c r="D854" s="416"/>
      <c r="E854" s="416"/>
      <c r="F854" s="416"/>
      <c r="G854" s="416"/>
      <c r="H854" s="416"/>
      <c r="I854" s="416"/>
      <c r="J854" s="416"/>
      <c r="K854" s="416"/>
      <c r="L854" s="416"/>
      <c r="M854" s="416"/>
      <c r="N854" s="416"/>
      <c r="O854" s="416"/>
      <c r="P854" s="416"/>
      <c r="Q854" s="416"/>
      <c r="R854" s="416"/>
      <c r="S854" s="416"/>
      <c r="T854" s="416"/>
      <c r="U854" s="416"/>
      <c r="V854" s="416"/>
      <c r="W854" s="416"/>
      <c r="X854" s="416"/>
      <c r="Y854" s="416"/>
    </row>
    <row r="855" spans="1:25" s="419" customFormat="1" x14ac:dyDescent="0.2">
      <c r="A855" s="416"/>
      <c r="D855" s="416"/>
      <c r="E855" s="416"/>
      <c r="F855" s="416"/>
      <c r="G855" s="416"/>
      <c r="H855" s="416"/>
      <c r="I855" s="416"/>
      <c r="J855" s="416"/>
      <c r="K855" s="416"/>
      <c r="L855" s="416"/>
      <c r="M855" s="416"/>
      <c r="N855" s="416"/>
      <c r="O855" s="416"/>
      <c r="P855" s="416"/>
      <c r="Q855" s="416"/>
      <c r="R855" s="416"/>
      <c r="S855" s="416"/>
      <c r="T855" s="416"/>
      <c r="U855" s="416"/>
      <c r="V855" s="416"/>
      <c r="W855" s="416"/>
      <c r="X855" s="416"/>
      <c r="Y855" s="416"/>
    </row>
    <row r="856" spans="1:25" s="419" customFormat="1" x14ac:dyDescent="0.2">
      <c r="A856" s="416"/>
      <c r="D856" s="416"/>
      <c r="E856" s="416"/>
      <c r="F856" s="416"/>
      <c r="G856" s="416"/>
      <c r="H856" s="416"/>
      <c r="I856" s="416"/>
      <c r="J856" s="416"/>
      <c r="K856" s="416"/>
      <c r="L856" s="416"/>
      <c r="M856" s="416"/>
      <c r="N856" s="416"/>
      <c r="O856" s="416"/>
      <c r="P856" s="416"/>
      <c r="Q856" s="416"/>
      <c r="R856" s="416"/>
      <c r="S856" s="416"/>
      <c r="T856" s="416"/>
      <c r="U856" s="416"/>
      <c r="V856" s="416"/>
      <c r="W856" s="416"/>
      <c r="X856" s="416"/>
      <c r="Y856" s="416"/>
    </row>
    <row r="857" spans="1:25" s="419" customFormat="1" x14ac:dyDescent="0.2">
      <c r="A857" s="416"/>
      <c r="D857" s="416"/>
      <c r="E857" s="416"/>
      <c r="F857" s="416"/>
      <c r="G857" s="416"/>
      <c r="H857" s="416"/>
      <c r="I857" s="416"/>
      <c r="J857" s="416"/>
      <c r="K857" s="416"/>
      <c r="L857" s="416"/>
      <c r="M857" s="416"/>
      <c r="N857" s="416"/>
      <c r="O857" s="416"/>
      <c r="P857" s="416"/>
      <c r="Q857" s="416"/>
      <c r="R857" s="416"/>
      <c r="S857" s="416"/>
      <c r="T857" s="416"/>
      <c r="U857" s="416"/>
      <c r="V857" s="416"/>
      <c r="W857" s="416"/>
      <c r="X857" s="416"/>
      <c r="Y857" s="416"/>
    </row>
    <row r="858" spans="1:25" s="419" customFormat="1" x14ac:dyDescent="0.2">
      <c r="A858" s="416"/>
      <c r="D858" s="416"/>
      <c r="E858" s="416"/>
      <c r="F858" s="416"/>
      <c r="G858" s="416"/>
      <c r="H858" s="416"/>
      <c r="I858" s="416"/>
      <c r="J858" s="416"/>
      <c r="K858" s="416"/>
      <c r="L858" s="416"/>
      <c r="M858" s="416"/>
      <c r="N858" s="416"/>
      <c r="O858" s="416"/>
      <c r="P858" s="416"/>
      <c r="Q858" s="416"/>
      <c r="R858" s="416"/>
      <c r="S858" s="416"/>
      <c r="T858" s="416"/>
      <c r="U858" s="416"/>
      <c r="V858" s="416"/>
      <c r="W858" s="416"/>
      <c r="X858" s="416"/>
      <c r="Y858" s="416"/>
    </row>
    <row r="859" spans="1:25" s="419" customFormat="1" x14ac:dyDescent="0.2">
      <c r="A859" s="416"/>
      <c r="D859" s="416"/>
      <c r="E859" s="416"/>
      <c r="F859" s="416"/>
      <c r="G859" s="416"/>
      <c r="H859" s="416"/>
      <c r="I859" s="416"/>
      <c r="J859" s="416"/>
      <c r="K859" s="416"/>
      <c r="L859" s="416"/>
      <c r="M859" s="416"/>
      <c r="N859" s="416"/>
      <c r="O859" s="416"/>
      <c r="P859" s="416"/>
      <c r="Q859" s="416"/>
      <c r="R859" s="416"/>
      <c r="S859" s="416"/>
      <c r="T859" s="416"/>
      <c r="U859" s="416"/>
      <c r="V859" s="416"/>
      <c r="W859" s="416"/>
      <c r="X859" s="416"/>
      <c r="Y859" s="416"/>
    </row>
    <row r="860" spans="1:25" s="419" customFormat="1" x14ac:dyDescent="0.2">
      <c r="A860" s="416"/>
      <c r="D860" s="416"/>
      <c r="E860" s="416"/>
      <c r="F860" s="416"/>
      <c r="G860" s="416"/>
      <c r="H860" s="416"/>
      <c r="I860" s="416"/>
      <c r="J860" s="416"/>
      <c r="K860" s="416"/>
      <c r="L860" s="416"/>
      <c r="M860" s="416"/>
      <c r="N860" s="416"/>
      <c r="O860" s="416"/>
      <c r="P860" s="416"/>
      <c r="Q860" s="416"/>
      <c r="R860" s="416"/>
      <c r="S860" s="416"/>
      <c r="T860" s="416"/>
      <c r="U860" s="416"/>
      <c r="V860" s="416"/>
      <c r="W860" s="416"/>
      <c r="X860" s="416"/>
      <c r="Y860" s="416"/>
    </row>
    <row r="861" spans="1:25" s="419" customFormat="1" x14ac:dyDescent="0.2">
      <c r="A861" s="416"/>
      <c r="D861" s="416"/>
      <c r="E861" s="416"/>
      <c r="F861" s="416"/>
      <c r="G861" s="416"/>
      <c r="H861" s="416"/>
      <c r="I861" s="416"/>
      <c r="J861" s="416"/>
      <c r="K861" s="416"/>
      <c r="L861" s="416"/>
      <c r="M861" s="416"/>
      <c r="N861" s="416"/>
      <c r="O861" s="416"/>
      <c r="P861" s="416"/>
      <c r="Q861" s="416"/>
      <c r="R861" s="416"/>
      <c r="S861" s="416"/>
      <c r="T861" s="416"/>
      <c r="U861" s="416"/>
      <c r="V861" s="416"/>
      <c r="W861" s="416"/>
      <c r="X861" s="416"/>
      <c r="Y861" s="416"/>
    </row>
    <row r="862" spans="1:25" s="419" customFormat="1" x14ac:dyDescent="0.2">
      <c r="A862" s="416"/>
      <c r="D862" s="416"/>
      <c r="E862" s="416"/>
      <c r="F862" s="416"/>
      <c r="G862" s="416"/>
      <c r="H862" s="416"/>
      <c r="I862" s="416"/>
      <c r="J862" s="416"/>
      <c r="K862" s="416"/>
      <c r="L862" s="416"/>
      <c r="M862" s="416"/>
      <c r="N862" s="416"/>
      <c r="O862" s="416"/>
      <c r="P862" s="416"/>
      <c r="Q862" s="416"/>
      <c r="R862" s="416"/>
      <c r="S862" s="416"/>
      <c r="T862" s="416"/>
      <c r="U862" s="416"/>
      <c r="V862" s="416"/>
      <c r="W862" s="416"/>
      <c r="X862" s="416"/>
      <c r="Y862" s="416"/>
    </row>
    <row r="863" spans="1:25" s="419" customFormat="1" x14ac:dyDescent="0.2">
      <c r="A863" s="416"/>
      <c r="D863" s="416"/>
      <c r="E863" s="416"/>
      <c r="F863" s="416"/>
      <c r="G863" s="416"/>
      <c r="H863" s="416"/>
      <c r="I863" s="416"/>
      <c r="J863" s="416"/>
      <c r="K863" s="416"/>
      <c r="L863" s="416"/>
      <c r="M863" s="416"/>
      <c r="N863" s="416"/>
      <c r="O863" s="416"/>
      <c r="P863" s="416"/>
      <c r="Q863" s="416"/>
      <c r="R863" s="416"/>
      <c r="S863" s="416"/>
      <c r="T863" s="416"/>
      <c r="U863" s="416"/>
      <c r="V863" s="416"/>
      <c r="W863" s="416"/>
      <c r="X863" s="416"/>
      <c r="Y863" s="416"/>
    </row>
    <row r="864" spans="1:25" s="419" customFormat="1" x14ac:dyDescent="0.2">
      <c r="A864" s="416"/>
      <c r="D864" s="416"/>
      <c r="E864" s="416"/>
      <c r="F864" s="416"/>
      <c r="G864" s="416"/>
      <c r="H864" s="416"/>
      <c r="I864" s="416"/>
      <c r="J864" s="416"/>
      <c r="K864" s="416"/>
      <c r="L864" s="416"/>
      <c r="M864" s="416"/>
      <c r="N864" s="416"/>
      <c r="O864" s="416"/>
      <c r="P864" s="416"/>
      <c r="Q864" s="416"/>
      <c r="R864" s="416"/>
      <c r="S864" s="416"/>
      <c r="T864" s="416"/>
      <c r="U864" s="416"/>
      <c r="V864" s="416"/>
      <c r="W864" s="416"/>
      <c r="X864" s="416"/>
      <c r="Y864" s="416"/>
    </row>
    <row r="865" spans="1:25" s="419" customFormat="1" x14ac:dyDescent="0.2">
      <c r="A865" s="416"/>
      <c r="D865" s="416"/>
      <c r="E865" s="416"/>
      <c r="F865" s="416"/>
      <c r="G865" s="416"/>
      <c r="H865" s="416"/>
      <c r="I865" s="416"/>
      <c r="J865" s="416"/>
      <c r="K865" s="416"/>
      <c r="L865" s="416"/>
      <c r="M865" s="416"/>
      <c r="N865" s="416"/>
      <c r="O865" s="416"/>
      <c r="P865" s="416"/>
      <c r="Q865" s="416"/>
      <c r="R865" s="416"/>
      <c r="S865" s="416"/>
      <c r="T865" s="416"/>
      <c r="U865" s="416"/>
      <c r="V865" s="416"/>
      <c r="W865" s="416"/>
      <c r="X865" s="416"/>
      <c r="Y865" s="416"/>
    </row>
    <row r="866" spans="1:25" s="419" customFormat="1" x14ac:dyDescent="0.2">
      <c r="A866" s="416"/>
      <c r="D866" s="416"/>
      <c r="E866" s="416"/>
      <c r="F866" s="416"/>
      <c r="G866" s="416"/>
      <c r="H866" s="416"/>
      <c r="I866" s="416"/>
      <c r="J866" s="416"/>
      <c r="K866" s="416"/>
      <c r="L866" s="416"/>
      <c r="M866" s="416"/>
      <c r="N866" s="416"/>
      <c r="O866" s="416"/>
      <c r="P866" s="416"/>
      <c r="Q866" s="416"/>
      <c r="R866" s="416"/>
      <c r="S866" s="416"/>
      <c r="T866" s="416"/>
      <c r="U866" s="416"/>
      <c r="V866" s="416"/>
      <c r="W866" s="416"/>
      <c r="X866" s="416"/>
      <c r="Y866" s="416"/>
    </row>
    <row r="867" spans="1:25" s="419" customFormat="1" x14ac:dyDescent="0.2">
      <c r="A867" s="416"/>
      <c r="D867" s="416"/>
      <c r="E867" s="416"/>
      <c r="F867" s="416"/>
      <c r="G867" s="416"/>
      <c r="H867" s="416"/>
      <c r="I867" s="416"/>
      <c r="J867" s="416"/>
      <c r="K867" s="416"/>
      <c r="L867" s="416"/>
      <c r="M867" s="416"/>
      <c r="N867" s="416"/>
      <c r="O867" s="416"/>
      <c r="P867" s="416"/>
      <c r="Q867" s="416"/>
      <c r="R867" s="416"/>
      <c r="S867" s="416"/>
      <c r="T867" s="416"/>
      <c r="U867" s="416"/>
      <c r="V867" s="416"/>
      <c r="W867" s="416"/>
      <c r="X867" s="416"/>
      <c r="Y867" s="416"/>
    </row>
    <row r="868" spans="1:25" s="419" customFormat="1" x14ac:dyDescent="0.2">
      <c r="A868" s="416"/>
      <c r="D868" s="416"/>
      <c r="E868" s="416"/>
      <c r="F868" s="416"/>
      <c r="G868" s="416"/>
      <c r="H868" s="416"/>
      <c r="I868" s="416"/>
      <c r="J868" s="416"/>
      <c r="K868" s="416"/>
      <c r="L868" s="416"/>
      <c r="M868" s="416"/>
      <c r="N868" s="416"/>
      <c r="O868" s="416"/>
      <c r="P868" s="416"/>
      <c r="Q868" s="416"/>
      <c r="R868" s="416"/>
      <c r="S868" s="416"/>
      <c r="T868" s="416"/>
      <c r="U868" s="416"/>
      <c r="V868" s="416"/>
      <c r="W868" s="416"/>
      <c r="X868" s="416"/>
      <c r="Y868" s="416"/>
    </row>
    <row r="869" spans="1:25" s="419" customFormat="1" x14ac:dyDescent="0.2">
      <c r="A869" s="416"/>
      <c r="D869" s="416"/>
      <c r="E869" s="416"/>
      <c r="F869" s="416"/>
      <c r="G869" s="416"/>
      <c r="H869" s="416"/>
      <c r="I869" s="416"/>
      <c r="J869" s="416"/>
      <c r="K869" s="416"/>
      <c r="L869" s="416"/>
      <c r="M869" s="416"/>
      <c r="N869" s="416"/>
      <c r="O869" s="416"/>
      <c r="P869" s="416"/>
      <c r="Q869" s="416"/>
      <c r="R869" s="416"/>
      <c r="S869" s="416"/>
      <c r="T869" s="416"/>
      <c r="U869" s="416"/>
      <c r="V869" s="416"/>
      <c r="W869" s="416"/>
      <c r="X869" s="416"/>
      <c r="Y869" s="416"/>
    </row>
    <row r="870" spans="1:25" s="419" customFormat="1" x14ac:dyDescent="0.2">
      <c r="A870" s="416"/>
      <c r="D870" s="416"/>
      <c r="E870" s="416"/>
      <c r="F870" s="416"/>
      <c r="G870" s="416"/>
      <c r="H870" s="416"/>
      <c r="I870" s="416"/>
      <c r="J870" s="416"/>
      <c r="K870" s="416"/>
      <c r="L870" s="416"/>
      <c r="M870" s="416"/>
      <c r="N870" s="416"/>
      <c r="O870" s="416"/>
      <c r="P870" s="416"/>
      <c r="Q870" s="416"/>
      <c r="R870" s="416"/>
      <c r="S870" s="416"/>
      <c r="T870" s="416"/>
      <c r="U870" s="416"/>
      <c r="V870" s="416"/>
      <c r="W870" s="416"/>
      <c r="X870" s="416"/>
      <c r="Y870" s="416"/>
    </row>
    <row r="871" spans="1:25" s="419" customFormat="1" x14ac:dyDescent="0.2">
      <c r="A871" s="416"/>
      <c r="D871" s="416"/>
      <c r="E871" s="416"/>
      <c r="F871" s="416"/>
      <c r="G871" s="416"/>
      <c r="H871" s="416"/>
      <c r="I871" s="416"/>
      <c r="J871" s="416"/>
      <c r="K871" s="416"/>
      <c r="L871" s="416"/>
      <c r="M871" s="416"/>
      <c r="N871" s="416"/>
      <c r="O871" s="416"/>
      <c r="P871" s="416"/>
      <c r="Q871" s="416"/>
      <c r="R871" s="416"/>
      <c r="S871" s="416"/>
      <c r="T871" s="416"/>
      <c r="U871" s="416"/>
      <c r="V871" s="416"/>
      <c r="W871" s="416"/>
      <c r="X871" s="416"/>
      <c r="Y871" s="416"/>
    </row>
    <row r="872" spans="1:25" s="419" customFormat="1" x14ac:dyDescent="0.2">
      <c r="A872" s="416"/>
      <c r="D872" s="416"/>
      <c r="E872" s="416"/>
      <c r="F872" s="416"/>
      <c r="G872" s="416"/>
      <c r="H872" s="416"/>
      <c r="I872" s="416"/>
      <c r="J872" s="416"/>
      <c r="K872" s="416"/>
      <c r="L872" s="416"/>
      <c r="M872" s="416"/>
      <c r="N872" s="416"/>
      <c r="O872" s="416"/>
      <c r="P872" s="416"/>
      <c r="Q872" s="416"/>
      <c r="R872" s="416"/>
      <c r="S872" s="416"/>
      <c r="T872" s="416"/>
      <c r="U872" s="416"/>
      <c r="V872" s="416"/>
      <c r="W872" s="416"/>
      <c r="X872" s="416"/>
      <c r="Y872" s="416"/>
    </row>
    <row r="873" spans="1:25" s="419" customFormat="1" x14ac:dyDescent="0.2">
      <c r="A873" s="416"/>
      <c r="D873" s="416"/>
      <c r="E873" s="416"/>
      <c r="F873" s="416"/>
      <c r="G873" s="416"/>
      <c r="H873" s="416"/>
      <c r="I873" s="416"/>
      <c r="J873" s="416"/>
      <c r="K873" s="416"/>
      <c r="L873" s="416"/>
      <c r="M873" s="416"/>
      <c r="N873" s="416"/>
      <c r="O873" s="416"/>
      <c r="P873" s="416"/>
      <c r="Q873" s="416"/>
      <c r="R873" s="416"/>
      <c r="S873" s="416"/>
      <c r="T873" s="416"/>
      <c r="U873" s="416"/>
      <c r="V873" s="416"/>
      <c r="W873" s="416"/>
      <c r="X873" s="416"/>
      <c r="Y873" s="416"/>
    </row>
    <row r="874" spans="1:25" s="419" customFormat="1" x14ac:dyDescent="0.2">
      <c r="A874" s="416"/>
      <c r="D874" s="416"/>
      <c r="E874" s="416"/>
      <c r="F874" s="416"/>
      <c r="G874" s="416"/>
      <c r="H874" s="416"/>
      <c r="I874" s="416"/>
      <c r="J874" s="416"/>
      <c r="K874" s="416"/>
      <c r="L874" s="416"/>
      <c r="M874" s="416"/>
      <c r="N874" s="416"/>
      <c r="O874" s="416"/>
      <c r="P874" s="416"/>
      <c r="Q874" s="416"/>
      <c r="R874" s="416"/>
      <c r="S874" s="416"/>
      <c r="T874" s="416"/>
      <c r="U874" s="416"/>
      <c r="V874" s="416"/>
      <c r="W874" s="416"/>
      <c r="X874" s="416"/>
      <c r="Y874" s="416"/>
    </row>
    <row r="875" spans="1:25" s="419" customFormat="1" x14ac:dyDescent="0.2">
      <c r="A875" s="416"/>
      <c r="D875" s="416"/>
      <c r="E875" s="416"/>
      <c r="F875" s="416"/>
      <c r="G875" s="416"/>
      <c r="H875" s="416"/>
      <c r="I875" s="416"/>
      <c r="J875" s="416"/>
      <c r="K875" s="416"/>
      <c r="L875" s="416"/>
      <c r="M875" s="416"/>
      <c r="N875" s="416"/>
      <c r="O875" s="416"/>
      <c r="P875" s="416"/>
      <c r="Q875" s="416"/>
      <c r="R875" s="416"/>
      <c r="S875" s="416"/>
      <c r="T875" s="416"/>
      <c r="U875" s="416"/>
      <c r="V875" s="416"/>
      <c r="W875" s="416"/>
      <c r="X875" s="416"/>
      <c r="Y875" s="416"/>
    </row>
    <row r="876" spans="1:25" s="419" customFormat="1" x14ac:dyDescent="0.2">
      <c r="A876" s="416"/>
      <c r="D876" s="416"/>
      <c r="E876" s="416"/>
      <c r="F876" s="416"/>
      <c r="G876" s="416"/>
      <c r="H876" s="416"/>
      <c r="I876" s="416"/>
      <c r="J876" s="416"/>
      <c r="K876" s="416"/>
      <c r="L876" s="416"/>
      <c r="M876" s="416"/>
      <c r="N876" s="416"/>
      <c r="O876" s="416"/>
      <c r="P876" s="416"/>
      <c r="Q876" s="416"/>
      <c r="R876" s="416"/>
      <c r="S876" s="416"/>
      <c r="T876" s="416"/>
      <c r="U876" s="416"/>
      <c r="V876" s="416"/>
      <c r="W876" s="416"/>
      <c r="X876" s="416"/>
      <c r="Y876" s="416"/>
    </row>
    <row r="877" spans="1:25" s="419" customFormat="1" x14ac:dyDescent="0.2">
      <c r="A877" s="416"/>
      <c r="D877" s="416"/>
      <c r="E877" s="416"/>
      <c r="F877" s="416"/>
      <c r="G877" s="416"/>
      <c r="H877" s="416"/>
      <c r="I877" s="416"/>
      <c r="J877" s="416"/>
      <c r="K877" s="416"/>
      <c r="L877" s="416"/>
      <c r="M877" s="416"/>
      <c r="N877" s="416"/>
      <c r="O877" s="416"/>
      <c r="P877" s="416"/>
      <c r="Q877" s="416"/>
      <c r="R877" s="416"/>
      <c r="S877" s="416"/>
      <c r="T877" s="416"/>
      <c r="U877" s="416"/>
      <c r="V877" s="416"/>
      <c r="W877" s="416"/>
      <c r="X877" s="416"/>
      <c r="Y877" s="416"/>
    </row>
    <row r="878" spans="1:25" s="419" customFormat="1" x14ac:dyDescent="0.2">
      <c r="A878" s="416"/>
      <c r="D878" s="416"/>
      <c r="E878" s="416"/>
      <c r="F878" s="416"/>
      <c r="G878" s="416"/>
      <c r="H878" s="416"/>
      <c r="I878" s="416"/>
      <c r="J878" s="416"/>
      <c r="K878" s="416"/>
      <c r="L878" s="416"/>
      <c r="M878" s="416"/>
      <c r="N878" s="416"/>
      <c r="O878" s="416"/>
      <c r="P878" s="416"/>
      <c r="Q878" s="416"/>
      <c r="R878" s="416"/>
      <c r="S878" s="416"/>
      <c r="T878" s="416"/>
      <c r="U878" s="416"/>
      <c r="V878" s="416"/>
      <c r="W878" s="416"/>
      <c r="X878" s="416"/>
      <c r="Y878" s="416"/>
    </row>
    <row r="879" spans="1:25" s="419" customFormat="1" x14ac:dyDescent="0.2">
      <c r="A879" s="416"/>
      <c r="D879" s="416"/>
      <c r="E879" s="416"/>
      <c r="F879" s="416"/>
      <c r="G879" s="416"/>
      <c r="H879" s="416"/>
      <c r="I879" s="416"/>
      <c r="J879" s="416"/>
      <c r="K879" s="416"/>
      <c r="L879" s="416"/>
      <c r="M879" s="416"/>
      <c r="N879" s="416"/>
      <c r="O879" s="416"/>
      <c r="P879" s="416"/>
      <c r="Q879" s="416"/>
      <c r="R879" s="416"/>
      <c r="S879" s="416"/>
      <c r="T879" s="416"/>
      <c r="U879" s="416"/>
      <c r="V879" s="416"/>
      <c r="W879" s="416"/>
      <c r="X879" s="416"/>
      <c r="Y879" s="416"/>
    </row>
    <row r="880" spans="1:25" s="419" customFormat="1" x14ac:dyDescent="0.2">
      <c r="A880" s="416"/>
      <c r="D880" s="416"/>
      <c r="E880" s="416"/>
      <c r="F880" s="416"/>
      <c r="G880" s="416"/>
      <c r="H880" s="416"/>
      <c r="I880" s="416"/>
      <c r="J880" s="416"/>
      <c r="K880" s="416"/>
      <c r="L880" s="416"/>
      <c r="M880" s="416"/>
      <c r="N880" s="416"/>
      <c r="O880" s="416"/>
      <c r="P880" s="416"/>
      <c r="Q880" s="416"/>
      <c r="R880" s="416"/>
      <c r="S880" s="416"/>
      <c r="T880" s="416"/>
      <c r="U880" s="416"/>
      <c r="V880" s="416"/>
      <c r="W880" s="416"/>
      <c r="X880" s="416"/>
      <c r="Y880" s="416"/>
    </row>
    <row r="881" spans="1:25" s="419" customFormat="1" x14ac:dyDescent="0.2">
      <c r="A881" s="416"/>
      <c r="D881" s="416"/>
      <c r="E881" s="416"/>
      <c r="F881" s="416"/>
      <c r="G881" s="416"/>
      <c r="H881" s="416"/>
      <c r="I881" s="416"/>
      <c r="J881" s="416"/>
      <c r="K881" s="416"/>
      <c r="L881" s="416"/>
      <c r="M881" s="416"/>
      <c r="N881" s="416"/>
      <c r="O881" s="416"/>
      <c r="P881" s="416"/>
      <c r="Q881" s="416"/>
      <c r="R881" s="416"/>
      <c r="S881" s="416"/>
      <c r="T881" s="416"/>
      <c r="U881" s="416"/>
      <c r="V881" s="416"/>
      <c r="W881" s="416"/>
      <c r="X881" s="416"/>
      <c r="Y881" s="416"/>
    </row>
    <row r="882" spans="1:25" s="419" customFormat="1" x14ac:dyDescent="0.2">
      <c r="A882" s="416"/>
      <c r="D882" s="416"/>
      <c r="E882" s="416"/>
      <c r="F882" s="416"/>
      <c r="G882" s="416"/>
      <c r="H882" s="416"/>
      <c r="I882" s="416"/>
      <c r="J882" s="416"/>
      <c r="K882" s="416"/>
      <c r="L882" s="416"/>
      <c r="M882" s="416"/>
      <c r="N882" s="416"/>
      <c r="O882" s="416"/>
      <c r="P882" s="416"/>
      <c r="Q882" s="416"/>
      <c r="R882" s="416"/>
      <c r="S882" s="416"/>
      <c r="T882" s="416"/>
      <c r="U882" s="416"/>
      <c r="V882" s="416"/>
      <c r="W882" s="416"/>
      <c r="X882" s="416"/>
      <c r="Y882" s="416"/>
    </row>
    <row r="883" spans="1:25" s="419" customFormat="1" x14ac:dyDescent="0.2">
      <c r="A883" s="416"/>
      <c r="D883" s="416"/>
      <c r="E883" s="416"/>
      <c r="F883" s="416"/>
      <c r="G883" s="416"/>
      <c r="H883" s="416"/>
      <c r="I883" s="416"/>
      <c r="J883" s="416"/>
      <c r="K883" s="416"/>
      <c r="L883" s="416"/>
      <c r="M883" s="416"/>
      <c r="N883" s="416"/>
      <c r="O883" s="416"/>
      <c r="P883" s="416"/>
      <c r="Q883" s="416"/>
      <c r="R883" s="416"/>
      <c r="S883" s="416"/>
      <c r="T883" s="416"/>
      <c r="U883" s="416"/>
      <c r="V883" s="416"/>
      <c r="W883" s="416"/>
      <c r="X883" s="416"/>
      <c r="Y883" s="416"/>
    </row>
    <row r="884" spans="1:25" s="419" customFormat="1" x14ac:dyDescent="0.2">
      <c r="A884" s="416"/>
      <c r="D884" s="416"/>
      <c r="E884" s="416"/>
      <c r="F884" s="416"/>
      <c r="G884" s="416"/>
      <c r="H884" s="416"/>
      <c r="I884" s="416"/>
      <c r="J884" s="416"/>
      <c r="K884" s="416"/>
      <c r="L884" s="416"/>
      <c r="M884" s="416"/>
      <c r="N884" s="416"/>
      <c r="O884" s="416"/>
      <c r="P884" s="416"/>
      <c r="Q884" s="416"/>
      <c r="R884" s="416"/>
      <c r="S884" s="416"/>
      <c r="T884" s="416"/>
      <c r="U884" s="416"/>
      <c r="V884" s="416"/>
      <c r="W884" s="416"/>
      <c r="X884" s="416"/>
      <c r="Y884" s="416"/>
    </row>
    <row r="885" spans="1:25" s="419" customFormat="1" x14ac:dyDescent="0.2">
      <c r="A885" s="416"/>
      <c r="D885" s="416"/>
      <c r="E885" s="416"/>
      <c r="F885" s="416"/>
      <c r="G885" s="416"/>
      <c r="H885" s="416"/>
      <c r="I885" s="416"/>
      <c r="J885" s="416"/>
      <c r="K885" s="416"/>
      <c r="L885" s="416"/>
      <c r="M885" s="416"/>
      <c r="N885" s="416"/>
      <c r="O885" s="416"/>
      <c r="P885" s="416"/>
      <c r="Q885" s="416"/>
      <c r="R885" s="416"/>
      <c r="S885" s="416"/>
      <c r="T885" s="416"/>
      <c r="U885" s="416"/>
      <c r="V885" s="416"/>
      <c r="W885" s="416"/>
      <c r="X885" s="416"/>
      <c r="Y885" s="416"/>
    </row>
    <row r="886" spans="1:25" s="419" customFormat="1" x14ac:dyDescent="0.2">
      <c r="A886" s="416"/>
      <c r="D886" s="416"/>
      <c r="E886" s="416"/>
      <c r="F886" s="416"/>
      <c r="G886" s="416"/>
      <c r="H886" s="416"/>
      <c r="I886" s="416"/>
      <c r="J886" s="416"/>
      <c r="K886" s="416"/>
      <c r="L886" s="416"/>
      <c r="M886" s="416"/>
      <c r="N886" s="416"/>
      <c r="O886" s="416"/>
      <c r="P886" s="416"/>
      <c r="Q886" s="416"/>
      <c r="R886" s="416"/>
      <c r="S886" s="416"/>
      <c r="T886" s="416"/>
      <c r="U886" s="416"/>
      <c r="V886" s="416"/>
      <c r="W886" s="416"/>
      <c r="X886" s="416"/>
      <c r="Y886" s="416"/>
    </row>
    <row r="887" spans="1:25" s="419" customFormat="1" x14ac:dyDescent="0.2">
      <c r="A887" s="416"/>
      <c r="D887" s="416"/>
      <c r="E887" s="416"/>
      <c r="F887" s="416"/>
      <c r="G887" s="416"/>
      <c r="H887" s="416"/>
      <c r="I887" s="416"/>
      <c r="J887" s="416"/>
      <c r="K887" s="416"/>
      <c r="L887" s="416"/>
      <c r="M887" s="416"/>
      <c r="N887" s="416"/>
      <c r="O887" s="416"/>
      <c r="P887" s="416"/>
      <c r="Q887" s="416"/>
      <c r="R887" s="416"/>
      <c r="S887" s="416"/>
      <c r="T887" s="416"/>
      <c r="U887" s="416"/>
      <c r="V887" s="416"/>
      <c r="W887" s="416"/>
      <c r="X887" s="416"/>
      <c r="Y887" s="416"/>
    </row>
    <row r="888" spans="1:25" s="419" customFormat="1" x14ac:dyDescent="0.2">
      <c r="A888" s="416"/>
      <c r="D888" s="416"/>
      <c r="E888" s="416"/>
      <c r="F888" s="416"/>
      <c r="G888" s="416"/>
      <c r="H888" s="416"/>
      <c r="I888" s="416"/>
      <c r="J888" s="416"/>
      <c r="K888" s="416"/>
      <c r="L888" s="416"/>
      <c r="M888" s="416"/>
      <c r="N888" s="416"/>
      <c r="O888" s="416"/>
      <c r="P888" s="416"/>
      <c r="Q888" s="416"/>
      <c r="R888" s="416"/>
      <c r="S888" s="416"/>
      <c r="T888" s="416"/>
      <c r="U888" s="416"/>
      <c r="V888" s="416"/>
      <c r="W888" s="416"/>
      <c r="X888" s="416"/>
      <c r="Y888" s="416"/>
    </row>
    <row r="889" spans="1:25" s="419" customFormat="1" x14ac:dyDescent="0.2">
      <c r="A889" s="416"/>
      <c r="D889" s="416"/>
      <c r="E889" s="416"/>
      <c r="F889" s="416"/>
      <c r="G889" s="416"/>
      <c r="H889" s="416"/>
      <c r="I889" s="416"/>
      <c r="J889" s="416"/>
      <c r="K889" s="416"/>
      <c r="L889" s="416"/>
      <c r="M889" s="416"/>
      <c r="N889" s="416"/>
      <c r="O889" s="416"/>
      <c r="P889" s="416"/>
      <c r="Q889" s="416"/>
      <c r="R889" s="416"/>
      <c r="S889" s="416"/>
      <c r="T889" s="416"/>
      <c r="U889" s="416"/>
      <c r="V889" s="416"/>
      <c r="W889" s="416"/>
      <c r="X889" s="416"/>
      <c r="Y889" s="416"/>
    </row>
    <row r="890" spans="1:25" s="419" customFormat="1" x14ac:dyDescent="0.2">
      <c r="A890" s="416"/>
      <c r="D890" s="416"/>
      <c r="E890" s="416"/>
      <c r="F890" s="416"/>
      <c r="G890" s="416"/>
      <c r="H890" s="416"/>
      <c r="I890" s="416"/>
      <c r="J890" s="416"/>
      <c r="K890" s="416"/>
      <c r="L890" s="416"/>
      <c r="M890" s="416"/>
      <c r="N890" s="416"/>
      <c r="O890" s="416"/>
      <c r="P890" s="416"/>
      <c r="Q890" s="416"/>
      <c r="R890" s="416"/>
      <c r="S890" s="416"/>
      <c r="T890" s="416"/>
      <c r="U890" s="416"/>
      <c r="V890" s="416"/>
      <c r="W890" s="416"/>
      <c r="X890" s="416"/>
      <c r="Y890" s="416"/>
    </row>
    <row r="891" spans="1:25" s="419" customFormat="1" x14ac:dyDescent="0.2">
      <c r="A891" s="416"/>
      <c r="D891" s="416"/>
      <c r="E891" s="416"/>
      <c r="F891" s="416"/>
      <c r="G891" s="416"/>
      <c r="H891" s="416"/>
      <c r="I891" s="416"/>
      <c r="J891" s="416"/>
      <c r="K891" s="416"/>
      <c r="L891" s="416"/>
      <c r="M891" s="416"/>
      <c r="N891" s="416"/>
      <c r="O891" s="416"/>
      <c r="P891" s="416"/>
      <c r="Q891" s="416"/>
      <c r="R891" s="416"/>
      <c r="S891" s="416"/>
      <c r="T891" s="416"/>
      <c r="U891" s="416"/>
      <c r="V891" s="416"/>
      <c r="W891" s="416"/>
      <c r="X891" s="416"/>
      <c r="Y891" s="416"/>
    </row>
    <row r="892" spans="1:25" s="419" customFormat="1" x14ac:dyDescent="0.2">
      <c r="A892" s="416"/>
      <c r="D892" s="416"/>
      <c r="E892" s="416"/>
      <c r="F892" s="416"/>
      <c r="G892" s="416"/>
      <c r="H892" s="416"/>
      <c r="I892" s="416"/>
      <c r="J892" s="416"/>
      <c r="K892" s="416"/>
      <c r="L892" s="416"/>
      <c r="M892" s="416"/>
      <c r="N892" s="416"/>
      <c r="O892" s="416"/>
      <c r="P892" s="416"/>
      <c r="Q892" s="416"/>
      <c r="R892" s="416"/>
      <c r="S892" s="416"/>
      <c r="T892" s="416"/>
      <c r="U892" s="416"/>
      <c r="V892" s="416"/>
      <c r="W892" s="416"/>
      <c r="X892" s="416"/>
      <c r="Y892" s="416"/>
    </row>
    <row r="893" spans="1:25" s="419" customFormat="1" x14ac:dyDescent="0.2">
      <c r="A893" s="416"/>
      <c r="D893" s="416"/>
      <c r="E893" s="416"/>
      <c r="F893" s="416"/>
      <c r="G893" s="416"/>
      <c r="H893" s="416"/>
      <c r="I893" s="416"/>
      <c r="J893" s="416"/>
      <c r="K893" s="416"/>
      <c r="L893" s="416"/>
      <c r="M893" s="416"/>
      <c r="N893" s="416"/>
      <c r="O893" s="416"/>
      <c r="P893" s="416"/>
      <c r="Q893" s="416"/>
      <c r="R893" s="416"/>
      <c r="S893" s="416"/>
      <c r="T893" s="416"/>
      <c r="U893" s="416"/>
      <c r="V893" s="416"/>
      <c r="W893" s="416"/>
      <c r="X893" s="416"/>
      <c r="Y893" s="416"/>
    </row>
    <row r="894" spans="1:25" s="419" customFormat="1" x14ac:dyDescent="0.2">
      <c r="A894" s="416"/>
      <c r="D894" s="416"/>
      <c r="E894" s="416"/>
      <c r="F894" s="416"/>
      <c r="G894" s="416"/>
      <c r="H894" s="416"/>
      <c r="I894" s="416"/>
      <c r="J894" s="416"/>
      <c r="K894" s="416"/>
      <c r="L894" s="416"/>
      <c r="M894" s="416"/>
      <c r="N894" s="416"/>
      <c r="O894" s="416"/>
      <c r="P894" s="416"/>
      <c r="Q894" s="416"/>
      <c r="R894" s="416"/>
      <c r="S894" s="416"/>
      <c r="T894" s="416"/>
      <c r="U894" s="416"/>
      <c r="V894" s="416"/>
      <c r="W894" s="416"/>
      <c r="X894" s="416"/>
      <c r="Y894" s="416"/>
    </row>
    <row r="895" spans="1:25" s="419" customFormat="1" x14ac:dyDescent="0.2">
      <c r="A895" s="416"/>
      <c r="D895" s="416"/>
      <c r="E895" s="416"/>
      <c r="F895" s="416"/>
      <c r="G895" s="416"/>
      <c r="H895" s="416"/>
      <c r="I895" s="416"/>
      <c r="J895" s="416"/>
      <c r="K895" s="416"/>
      <c r="L895" s="416"/>
      <c r="M895" s="416"/>
      <c r="N895" s="416"/>
      <c r="O895" s="416"/>
      <c r="P895" s="416"/>
      <c r="Q895" s="416"/>
      <c r="R895" s="416"/>
      <c r="S895" s="416"/>
      <c r="T895" s="416"/>
      <c r="U895" s="416"/>
      <c r="V895" s="416"/>
      <c r="W895" s="416"/>
      <c r="X895" s="416"/>
      <c r="Y895" s="416"/>
    </row>
    <row r="896" spans="1:25" s="419" customFormat="1" x14ac:dyDescent="0.2">
      <c r="A896" s="416"/>
      <c r="D896" s="416"/>
      <c r="E896" s="416"/>
      <c r="F896" s="416"/>
      <c r="G896" s="416"/>
      <c r="H896" s="416"/>
      <c r="I896" s="416"/>
      <c r="J896" s="416"/>
      <c r="K896" s="416"/>
      <c r="L896" s="416"/>
      <c r="M896" s="416"/>
      <c r="N896" s="416"/>
      <c r="O896" s="416"/>
      <c r="P896" s="416"/>
      <c r="Q896" s="416"/>
      <c r="R896" s="416"/>
      <c r="S896" s="416"/>
      <c r="T896" s="416"/>
      <c r="U896" s="416"/>
      <c r="V896" s="416"/>
      <c r="W896" s="416"/>
      <c r="X896" s="416"/>
      <c r="Y896" s="416"/>
    </row>
    <row r="897" spans="1:25" s="419" customFormat="1" x14ac:dyDescent="0.2">
      <c r="A897" s="416"/>
      <c r="D897" s="416"/>
      <c r="E897" s="416"/>
      <c r="F897" s="416"/>
      <c r="G897" s="416"/>
      <c r="H897" s="416"/>
      <c r="I897" s="416"/>
      <c r="J897" s="416"/>
      <c r="K897" s="416"/>
      <c r="L897" s="416"/>
      <c r="M897" s="416"/>
      <c r="N897" s="416"/>
      <c r="O897" s="416"/>
      <c r="P897" s="416"/>
      <c r="Q897" s="416"/>
      <c r="R897" s="416"/>
      <c r="S897" s="416"/>
      <c r="T897" s="416"/>
      <c r="U897" s="416"/>
      <c r="V897" s="416"/>
      <c r="W897" s="416"/>
      <c r="X897" s="416"/>
      <c r="Y897" s="416"/>
    </row>
    <row r="898" spans="1:25" s="419" customFormat="1" x14ac:dyDescent="0.2">
      <c r="A898" s="416"/>
      <c r="D898" s="416"/>
      <c r="E898" s="416"/>
      <c r="F898" s="416"/>
      <c r="G898" s="416"/>
      <c r="H898" s="416"/>
      <c r="I898" s="416"/>
      <c r="J898" s="416"/>
      <c r="K898" s="416"/>
      <c r="L898" s="416"/>
      <c r="M898" s="416"/>
      <c r="N898" s="416"/>
      <c r="O898" s="416"/>
      <c r="P898" s="416"/>
      <c r="Q898" s="416"/>
      <c r="R898" s="416"/>
      <c r="S898" s="416"/>
      <c r="T898" s="416"/>
      <c r="U898" s="416"/>
      <c r="V898" s="416"/>
      <c r="W898" s="416"/>
      <c r="X898" s="416"/>
      <c r="Y898" s="416"/>
    </row>
    <row r="899" spans="1:25" s="419" customFormat="1" x14ac:dyDescent="0.2">
      <c r="A899" s="416"/>
      <c r="D899" s="416"/>
      <c r="E899" s="416"/>
      <c r="F899" s="416"/>
      <c r="G899" s="416"/>
      <c r="H899" s="416"/>
      <c r="I899" s="416"/>
      <c r="J899" s="416"/>
      <c r="K899" s="416"/>
      <c r="L899" s="416"/>
      <c r="M899" s="416"/>
      <c r="N899" s="416"/>
      <c r="O899" s="416"/>
      <c r="P899" s="416"/>
      <c r="Q899" s="416"/>
      <c r="R899" s="416"/>
      <c r="S899" s="416"/>
      <c r="T899" s="416"/>
      <c r="U899" s="416"/>
      <c r="V899" s="416"/>
      <c r="W899" s="416"/>
      <c r="X899" s="416"/>
      <c r="Y899" s="416"/>
    </row>
    <row r="900" spans="1:25" s="419" customFormat="1" x14ac:dyDescent="0.2">
      <c r="A900" s="416"/>
      <c r="D900" s="416"/>
      <c r="E900" s="416"/>
      <c r="F900" s="416"/>
      <c r="G900" s="416"/>
      <c r="H900" s="416"/>
      <c r="I900" s="416"/>
      <c r="J900" s="416"/>
      <c r="K900" s="416"/>
      <c r="L900" s="416"/>
      <c r="M900" s="416"/>
      <c r="N900" s="416"/>
      <c r="O900" s="416"/>
      <c r="P900" s="416"/>
      <c r="Q900" s="416"/>
      <c r="R900" s="416"/>
      <c r="S900" s="416"/>
      <c r="T900" s="416"/>
      <c r="U900" s="416"/>
      <c r="V900" s="416"/>
      <c r="W900" s="416"/>
      <c r="X900" s="416"/>
      <c r="Y900" s="416"/>
    </row>
    <row r="901" spans="1:25" s="419" customFormat="1" x14ac:dyDescent="0.2">
      <c r="A901" s="416"/>
      <c r="D901" s="416"/>
      <c r="E901" s="416"/>
      <c r="F901" s="416"/>
      <c r="G901" s="416"/>
      <c r="H901" s="416"/>
      <c r="I901" s="416"/>
      <c r="J901" s="416"/>
      <c r="K901" s="416"/>
      <c r="L901" s="416"/>
      <c r="M901" s="416"/>
      <c r="N901" s="416"/>
      <c r="O901" s="416"/>
      <c r="P901" s="416"/>
      <c r="Q901" s="416"/>
      <c r="R901" s="416"/>
      <c r="S901" s="416"/>
      <c r="T901" s="416"/>
      <c r="U901" s="416"/>
      <c r="V901" s="416"/>
      <c r="W901" s="416"/>
      <c r="X901" s="416"/>
      <c r="Y901" s="416"/>
    </row>
    <row r="902" spans="1:25" s="419" customFormat="1" x14ac:dyDescent="0.2">
      <c r="A902" s="416"/>
      <c r="D902" s="416"/>
      <c r="E902" s="416"/>
      <c r="F902" s="416"/>
      <c r="G902" s="416"/>
      <c r="H902" s="416"/>
      <c r="I902" s="416"/>
      <c r="J902" s="416"/>
      <c r="K902" s="416"/>
      <c r="L902" s="416"/>
      <c r="M902" s="416"/>
      <c r="N902" s="416"/>
      <c r="O902" s="416"/>
      <c r="P902" s="416"/>
      <c r="Q902" s="416"/>
      <c r="R902" s="416"/>
      <c r="S902" s="416"/>
      <c r="T902" s="416"/>
      <c r="U902" s="416"/>
      <c r="V902" s="416"/>
      <c r="W902" s="416"/>
      <c r="X902" s="416"/>
      <c r="Y902" s="416"/>
    </row>
    <row r="903" spans="1:25" s="419" customFormat="1" x14ac:dyDescent="0.2">
      <c r="A903" s="416"/>
      <c r="D903" s="416"/>
      <c r="E903" s="416"/>
      <c r="F903" s="416"/>
      <c r="G903" s="416"/>
      <c r="H903" s="416"/>
      <c r="I903" s="416"/>
      <c r="J903" s="416"/>
      <c r="K903" s="416"/>
      <c r="L903" s="416"/>
      <c r="M903" s="416"/>
      <c r="N903" s="416"/>
      <c r="O903" s="416"/>
      <c r="P903" s="416"/>
      <c r="Q903" s="416"/>
      <c r="R903" s="416"/>
      <c r="S903" s="416"/>
      <c r="T903" s="416"/>
      <c r="U903" s="416"/>
      <c r="V903" s="416"/>
      <c r="W903" s="416"/>
      <c r="X903" s="416"/>
      <c r="Y903" s="416"/>
    </row>
    <row r="904" spans="1:25" s="419" customFormat="1" x14ac:dyDescent="0.2">
      <c r="A904" s="416"/>
      <c r="D904" s="416"/>
      <c r="E904" s="416"/>
      <c r="F904" s="416"/>
      <c r="G904" s="416"/>
      <c r="H904" s="416"/>
      <c r="I904" s="416"/>
      <c r="J904" s="416"/>
      <c r="K904" s="416"/>
      <c r="L904" s="416"/>
      <c r="M904" s="416"/>
      <c r="N904" s="416"/>
      <c r="O904" s="416"/>
      <c r="P904" s="416"/>
      <c r="Q904" s="416"/>
      <c r="R904" s="416"/>
      <c r="S904" s="416"/>
      <c r="T904" s="416"/>
      <c r="U904" s="416"/>
      <c r="V904" s="416"/>
      <c r="W904" s="416"/>
      <c r="X904" s="416"/>
      <c r="Y904" s="416"/>
    </row>
    <row r="905" spans="1:25" s="419" customFormat="1" x14ac:dyDescent="0.2">
      <c r="A905" s="416"/>
      <c r="D905" s="416"/>
      <c r="E905" s="416"/>
      <c r="F905" s="416"/>
      <c r="G905" s="416"/>
      <c r="H905" s="416"/>
      <c r="I905" s="416"/>
      <c r="J905" s="416"/>
      <c r="K905" s="416"/>
      <c r="L905" s="416"/>
      <c r="M905" s="416"/>
      <c r="N905" s="416"/>
      <c r="O905" s="416"/>
      <c r="P905" s="416"/>
      <c r="Q905" s="416"/>
      <c r="R905" s="416"/>
      <c r="S905" s="416"/>
      <c r="T905" s="416"/>
      <c r="U905" s="416"/>
      <c r="V905" s="416"/>
      <c r="W905" s="416"/>
      <c r="X905" s="416"/>
      <c r="Y905" s="416"/>
    </row>
    <row r="906" spans="1:25" s="419" customFormat="1" x14ac:dyDescent="0.2">
      <c r="A906" s="416"/>
      <c r="D906" s="416"/>
      <c r="E906" s="416"/>
      <c r="F906" s="416"/>
      <c r="G906" s="416"/>
      <c r="H906" s="416"/>
      <c r="I906" s="416"/>
      <c r="J906" s="416"/>
      <c r="K906" s="416"/>
      <c r="L906" s="416"/>
      <c r="M906" s="416"/>
      <c r="N906" s="416"/>
      <c r="O906" s="416"/>
      <c r="P906" s="416"/>
      <c r="Q906" s="416"/>
      <c r="R906" s="416"/>
      <c r="S906" s="416"/>
      <c r="T906" s="416"/>
      <c r="U906" s="416"/>
      <c r="V906" s="416"/>
      <c r="W906" s="416"/>
      <c r="X906" s="416"/>
      <c r="Y906" s="416"/>
    </row>
    <row r="907" spans="1:25" s="419" customFormat="1" x14ac:dyDescent="0.2">
      <c r="A907" s="416"/>
      <c r="D907" s="416"/>
      <c r="E907" s="416"/>
      <c r="F907" s="416"/>
      <c r="G907" s="416"/>
      <c r="H907" s="416"/>
      <c r="I907" s="416"/>
      <c r="J907" s="416"/>
      <c r="K907" s="416"/>
      <c r="L907" s="416"/>
      <c r="M907" s="416"/>
      <c r="N907" s="416"/>
      <c r="O907" s="416"/>
      <c r="P907" s="416"/>
      <c r="Q907" s="416"/>
      <c r="R907" s="416"/>
      <c r="S907" s="416"/>
      <c r="T907" s="416"/>
      <c r="U907" s="416"/>
      <c r="V907" s="416"/>
      <c r="W907" s="416"/>
      <c r="X907" s="416"/>
      <c r="Y907" s="416"/>
    </row>
    <row r="908" spans="1:25" s="419" customFormat="1" x14ac:dyDescent="0.2">
      <c r="A908" s="416"/>
      <c r="D908" s="416"/>
      <c r="E908" s="416"/>
      <c r="F908" s="416"/>
      <c r="G908" s="416"/>
      <c r="H908" s="416"/>
      <c r="I908" s="416"/>
      <c r="J908" s="416"/>
      <c r="K908" s="416"/>
      <c r="L908" s="416"/>
      <c r="M908" s="416"/>
      <c r="N908" s="416"/>
      <c r="O908" s="416"/>
      <c r="P908" s="416"/>
      <c r="Q908" s="416"/>
      <c r="R908" s="416"/>
      <c r="S908" s="416"/>
      <c r="T908" s="416"/>
      <c r="U908" s="416"/>
      <c r="V908" s="416"/>
      <c r="W908" s="416"/>
      <c r="X908" s="416"/>
      <c r="Y908" s="416"/>
    </row>
    <row r="909" spans="1:25" s="419" customFormat="1" x14ac:dyDescent="0.2">
      <c r="A909" s="416"/>
      <c r="D909" s="416"/>
      <c r="E909" s="416"/>
      <c r="F909" s="416"/>
      <c r="G909" s="416"/>
      <c r="H909" s="416"/>
      <c r="I909" s="416"/>
      <c r="J909" s="416"/>
      <c r="K909" s="416"/>
      <c r="L909" s="416"/>
      <c r="M909" s="416"/>
      <c r="N909" s="416"/>
      <c r="O909" s="416"/>
      <c r="P909" s="416"/>
      <c r="Q909" s="416"/>
      <c r="R909" s="416"/>
      <c r="S909" s="416"/>
      <c r="T909" s="416"/>
      <c r="U909" s="416"/>
      <c r="V909" s="416"/>
      <c r="W909" s="416"/>
      <c r="X909" s="416"/>
      <c r="Y909" s="416"/>
    </row>
    <row r="910" spans="1:25" s="419" customFormat="1" x14ac:dyDescent="0.2">
      <c r="A910" s="416"/>
      <c r="D910" s="416"/>
      <c r="E910" s="416"/>
      <c r="F910" s="416"/>
      <c r="G910" s="416"/>
      <c r="H910" s="416"/>
      <c r="I910" s="416"/>
      <c r="J910" s="416"/>
      <c r="K910" s="416"/>
      <c r="L910" s="416"/>
      <c r="M910" s="416"/>
      <c r="N910" s="416"/>
      <c r="O910" s="416"/>
      <c r="P910" s="416"/>
      <c r="Q910" s="416"/>
      <c r="R910" s="416"/>
      <c r="S910" s="416"/>
      <c r="T910" s="416"/>
      <c r="U910" s="416"/>
      <c r="V910" s="416"/>
      <c r="W910" s="416"/>
      <c r="X910" s="416"/>
      <c r="Y910" s="416"/>
    </row>
    <row r="911" spans="1:25" s="419" customFormat="1" x14ac:dyDescent="0.2">
      <c r="A911" s="416"/>
      <c r="D911" s="416"/>
      <c r="E911" s="416"/>
      <c r="F911" s="416"/>
      <c r="G911" s="416"/>
      <c r="H911" s="416"/>
      <c r="I911" s="416"/>
      <c r="J911" s="416"/>
      <c r="K911" s="416"/>
      <c r="L911" s="416"/>
      <c r="M911" s="416"/>
      <c r="N911" s="416"/>
      <c r="O911" s="416"/>
      <c r="P911" s="416"/>
      <c r="Q911" s="416"/>
      <c r="R911" s="416"/>
      <c r="S911" s="416"/>
      <c r="T911" s="416"/>
      <c r="U911" s="416"/>
      <c r="V911" s="416"/>
      <c r="W911" s="416"/>
      <c r="X911" s="416"/>
      <c r="Y911" s="416"/>
    </row>
    <row r="912" spans="1:25" s="419" customFormat="1" x14ac:dyDescent="0.2">
      <c r="A912" s="416"/>
      <c r="D912" s="416"/>
      <c r="E912" s="416"/>
      <c r="F912" s="416"/>
      <c r="G912" s="416"/>
      <c r="H912" s="416"/>
      <c r="I912" s="416"/>
      <c r="J912" s="416"/>
      <c r="K912" s="416"/>
      <c r="L912" s="416"/>
      <c r="M912" s="416"/>
      <c r="N912" s="416"/>
      <c r="O912" s="416"/>
      <c r="P912" s="416"/>
      <c r="Q912" s="416"/>
      <c r="R912" s="416"/>
      <c r="S912" s="416"/>
      <c r="T912" s="416"/>
      <c r="U912" s="416"/>
      <c r="V912" s="416"/>
      <c r="W912" s="416"/>
      <c r="X912" s="416"/>
      <c r="Y912" s="416"/>
    </row>
    <row r="913" spans="1:25" s="419" customFormat="1" x14ac:dyDescent="0.2">
      <c r="A913" s="416"/>
      <c r="D913" s="416"/>
      <c r="E913" s="416"/>
      <c r="F913" s="416"/>
      <c r="G913" s="416"/>
      <c r="H913" s="416"/>
      <c r="I913" s="416"/>
      <c r="J913" s="416"/>
      <c r="K913" s="416"/>
      <c r="L913" s="416"/>
      <c r="M913" s="416"/>
      <c r="N913" s="416"/>
      <c r="O913" s="416"/>
      <c r="P913" s="416"/>
      <c r="Q913" s="416"/>
      <c r="R913" s="416"/>
      <c r="S913" s="416"/>
      <c r="T913" s="416"/>
      <c r="U913" s="416"/>
      <c r="V913" s="416"/>
      <c r="W913" s="416"/>
      <c r="X913" s="416"/>
      <c r="Y913" s="416"/>
    </row>
    <row r="914" spans="1:25" s="419" customFormat="1" x14ac:dyDescent="0.2">
      <c r="A914" s="416"/>
      <c r="D914" s="416"/>
      <c r="E914" s="416"/>
      <c r="F914" s="416"/>
      <c r="G914" s="416"/>
      <c r="H914" s="416"/>
      <c r="I914" s="416"/>
      <c r="J914" s="416"/>
      <c r="K914" s="416"/>
      <c r="L914" s="416"/>
      <c r="M914" s="416"/>
      <c r="N914" s="416"/>
      <c r="O914" s="416"/>
      <c r="P914" s="416"/>
      <c r="Q914" s="416"/>
      <c r="R914" s="416"/>
      <c r="S914" s="416"/>
      <c r="T914" s="416"/>
      <c r="U914" s="416"/>
      <c r="V914" s="416"/>
      <c r="W914" s="416"/>
      <c r="X914" s="416"/>
      <c r="Y914" s="416"/>
    </row>
    <row r="915" spans="1:25" s="419" customFormat="1" x14ac:dyDescent="0.2">
      <c r="A915" s="416"/>
      <c r="D915" s="416"/>
      <c r="E915" s="416"/>
      <c r="F915" s="416"/>
      <c r="G915" s="416"/>
      <c r="H915" s="416"/>
      <c r="I915" s="416"/>
      <c r="J915" s="416"/>
      <c r="K915" s="416"/>
      <c r="L915" s="416"/>
      <c r="M915" s="416"/>
      <c r="N915" s="416"/>
      <c r="O915" s="416"/>
      <c r="P915" s="416"/>
      <c r="Q915" s="416"/>
      <c r="R915" s="416"/>
      <c r="S915" s="416"/>
      <c r="T915" s="416"/>
      <c r="U915" s="416"/>
      <c r="V915" s="416"/>
      <c r="W915" s="416"/>
      <c r="X915" s="416"/>
      <c r="Y915" s="416"/>
    </row>
    <row r="916" spans="1:25" s="419" customFormat="1" x14ac:dyDescent="0.2">
      <c r="A916" s="416"/>
      <c r="D916" s="416"/>
      <c r="E916" s="416"/>
      <c r="F916" s="416"/>
      <c r="G916" s="416"/>
      <c r="H916" s="416"/>
      <c r="I916" s="416"/>
      <c r="J916" s="416"/>
      <c r="K916" s="416"/>
      <c r="L916" s="416"/>
      <c r="M916" s="416"/>
      <c r="N916" s="416"/>
      <c r="O916" s="416"/>
      <c r="P916" s="416"/>
      <c r="Q916" s="416"/>
      <c r="R916" s="416"/>
      <c r="S916" s="416"/>
      <c r="T916" s="416"/>
      <c r="U916" s="416"/>
      <c r="V916" s="416"/>
      <c r="W916" s="416"/>
      <c r="X916" s="416"/>
      <c r="Y916" s="416"/>
    </row>
    <row r="917" spans="1:25" s="419" customFormat="1" x14ac:dyDescent="0.2">
      <c r="A917" s="416"/>
      <c r="D917" s="416"/>
      <c r="E917" s="416"/>
      <c r="F917" s="416"/>
      <c r="G917" s="416"/>
      <c r="H917" s="416"/>
      <c r="I917" s="416"/>
      <c r="J917" s="416"/>
      <c r="K917" s="416"/>
      <c r="L917" s="416"/>
      <c r="M917" s="416"/>
      <c r="N917" s="416"/>
      <c r="O917" s="416"/>
      <c r="P917" s="416"/>
      <c r="Q917" s="416"/>
      <c r="R917" s="416"/>
      <c r="S917" s="416"/>
      <c r="T917" s="416"/>
      <c r="U917" s="416"/>
      <c r="V917" s="416"/>
      <c r="W917" s="416"/>
      <c r="X917" s="416"/>
      <c r="Y917" s="416"/>
    </row>
    <row r="918" spans="1:25" s="419" customFormat="1" x14ac:dyDescent="0.2">
      <c r="A918" s="416"/>
      <c r="D918" s="416"/>
      <c r="E918" s="416"/>
      <c r="F918" s="416"/>
      <c r="G918" s="416"/>
      <c r="H918" s="416"/>
      <c r="I918" s="416"/>
      <c r="J918" s="416"/>
      <c r="K918" s="416"/>
      <c r="L918" s="416"/>
      <c r="M918" s="416"/>
      <c r="N918" s="416"/>
      <c r="O918" s="416"/>
      <c r="P918" s="416"/>
      <c r="Q918" s="416"/>
      <c r="R918" s="416"/>
      <c r="S918" s="416"/>
      <c r="T918" s="416"/>
      <c r="U918" s="416"/>
      <c r="V918" s="416"/>
      <c r="W918" s="416"/>
      <c r="X918" s="416"/>
      <c r="Y918" s="416"/>
    </row>
    <row r="919" spans="1:25" s="419" customFormat="1" x14ac:dyDescent="0.2">
      <c r="A919" s="416"/>
      <c r="D919" s="416"/>
      <c r="E919" s="416"/>
      <c r="F919" s="416"/>
      <c r="G919" s="416"/>
      <c r="H919" s="416"/>
      <c r="I919" s="416"/>
      <c r="J919" s="416"/>
      <c r="K919" s="416"/>
      <c r="L919" s="416"/>
      <c r="M919" s="416"/>
      <c r="N919" s="416"/>
      <c r="O919" s="416"/>
      <c r="P919" s="416"/>
      <c r="Q919" s="416"/>
      <c r="R919" s="416"/>
      <c r="S919" s="416"/>
      <c r="T919" s="416"/>
      <c r="U919" s="416"/>
      <c r="V919" s="416"/>
      <c r="W919" s="416"/>
      <c r="X919" s="416"/>
      <c r="Y919" s="416"/>
    </row>
    <row r="920" spans="1:25" s="419" customFormat="1" x14ac:dyDescent="0.2">
      <c r="A920" s="416"/>
      <c r="D920" s="416"/>
      <c r="E920" s="416"/>
      <c r="F920" s="416"/>
      <c r="G920" s="416"/>
      <c r="H920" s="416"/>
      <c r="I920" s="416"/>
      <c r="J920" s="416"/>
      <c r="K920" s="416"/>
      <c r="L920" s="416"/>
      <c r="M920" s="416"/>
      <c r="N920" s="416"/>
      <c r="O920" s="416"/>
      <c r="P920" s="416"/>
      <c r="Q920" s="416"/>
      <c r="R920" s="416"/>
      <c r="S920" s="416"/>
      <c r="T920" s="416"/>
      <c r="U920" s="416"/>
      <c r="V920" s="416"/>
      <c r="W920" s="416"/>
      <c r="X920" s="416"/>
      <c r="Y920" s="416"/>
    </row>
    <row r="921" spans="1:25" s="419" customFormat="1" x14ac:dyDescent="0.2">
      <c r="A921" s="416"/>
      <c r="D921" s="416"/>
      <c r="E921" s="416"/>
      <c r="F921" s="416"/>
      <c r="G921" s="416"/>
      <c r="H921" s="416"/>
      <c r="I921" s="416"/>
      <c r="J921" s="416"/>
      <c r="K921" s="416"/>
      <c r="L921" s="416"/>
      <c r="M921" s="416"/>
      <c r="N921" s="416"/>
      <c r="O921" s="416"/>
      <c r="P921" s="416"/>
      <c r="Q921" s="416"/>
      <c r="R921" s="416"/>
      <c r="S921" s="416"/>
      <c r="T921" s="416"/>
      <c r="U921" s="416"/>
      <c r="V921" s="416"/>
      <c r="W921" s="416"/>
      <c r="X921" s="416"/>
      <c r="Y921" s="416"/>
    </row>
    <row r="922" spans="1:25" s="419" customFormat="1" x14ac:dyDescent="0.2">
      <c r="A922" s="416"/>
      <c r="D922" s="416"/>
      <c r="E922" s="416"/>
      <c r="F922" s="416"/>
      <c r="G922" s="416"/>
      <c r="H922" s="416"/>
      <c r="I922" s="416"/>
      <c r="J922" s="416"/>
      <c r="K922" s="416"/>
      <c r="L922" s="416"/>
      <c r="M922" s="416"/>
      <c r="N922" s="416"/>
      <c r="O922" s="416"/>
      <c r="P922" s="416"/>
      <c r="Q922" s="416"/>
      <c r="R922" s="416"/>
      <c r="S922" s="416"/>
      <c r="T922" s="416"/>
      <c r="U922" s="416"/>
      <c r="V922" s="416"/>
      <c r="W922" s="416"/>
      <c r="X922" s="416"/>
      <c r="Y922" s="416"/>
    </row>
    <row r="923" spans="1:25" s="419" customFormat="1" x14ac:dyDescent="0.2">
      <c r="A923" s="416"/>
      <c r="D923" s="416"/>
      <c r="E923" s="416"/>
      <c r="F923" s="416"/>
      <c r="G923" s="416"/>
      <c r="H923" s="416"/>
      <c r="I923" s="416"/>
      <c r="J923" s="416"/>
      <c r="K923" s="416"/>
      <c r="L923" s="416"/>
      <c r="M923" s="416"/>
      <c r="N923" s="416"/>
      <c r="O923" s="416"/>
      <c r="P923" s="416"/>
      <c r="Q923" s="416"/>
      <c r="R923" s="416"/>
      <c r="S923" s="416"/>
      <c r="T923" s="416"/>
      <c r="U923" s="416"/>
      <c r="V923" s="416"/>
      <c r="W923" s="416"/>
      <c r="X923" s="416"/>
      <c r="Y923" s="416"/>
    </row>
    <row r="924" spans="1:25" s="419" customFormat="1" x14ac:dyDescent="0.2">
      <c r="A924" s="416"/>
      <c r="D924" s="416"/>
      <c r="E924" s="416"/>
      <c r="F924" s="416"/>
      <c r="G924" s="416"/>
      <c r="H924" s="416"/>
      <c r="I924" s="416"/>
      <c r="J924" s="416"/>
      <c r="K924" s="416"/>
      <c r="L924" s="416"/>
      <c r="M924" s="416"/>
      <c r="N924" s="416"/>
      <c r="O924" s="416"/>
      <c r="P924" s="416"/>
      <c r="Q924" s="416"/>
      <c r="R924" s="416"/>
      <c r="S924" s="416"/>
      <c r="T924" s="416"/>
      <c r="U924" s="416"/>
      <c r="V924" s="416"/>
      <c r="W924" s="416"/>
      <c r="X924" s="416"/>
      <c r="Y924" s="416"/>
    </row>
    <row r="925" spans="1:25" s="419" customFormat="1" x14ac:dyDescent="0.2">
      <c r="A925" s="416"/>
      <c r="D925" s="416"/>
      <c r="E925" s="416"/>
      <c r="F925" s="416"/>
      <c r="G925" s="416"/>
      <c r="H925" s="416"/>
      <c r="I925" s="416"/>
      <c r="J925" s="416"/>
      <c r="K925" s="416"/>
      <c r="L925" s="416"/>
      <c r="M925" s="416"/>
      <c r="N925" s="416"/>
      <c r="O925" s="416"/>
      <c r="P925" s="416"/>
      <c r="Q925" s="416"/>
      <c r="R925" s="416"/>
      <c r="S925" s="416"/>
      <c r="T925" s="416"/>
      <c r="U925" s="416"/>
      <c r="V925" s="416"/>
      <c r="W925" s="416"/>
      <c r="X925" s="416"/>
      <c r="Y925" s="416"/>
    </row>
    <row r="926" spans="1:25" s="419" customFormat="1" x14ac:dyDescent="0.2">
      <c r="A926" s="416"/>
      <c r="D926" s="416"/>
      <c r="E926" s="416"/>
      <c r="F926" s="416"/>
      <c r="G926" s="416"/>
      <c r="H926" s="416"/>
      <c r="I926" s="416"/>
      <c r="J926" s="416"/>
      <c r="K926" s="416"/>
      <c r="L926" s="416"/>
      <c r="M926" s="416"/>
      <c r="N926" s="416"/>
      <c r="O926" s="416"/>
      <c r="P926" s="416"/>
      <c r="Q926" s="416"/>
      <c r="R926" s="416"/>
      <c r="S926" s="416"/>
      <c r="T926" s="416"/>
      <c r="U926" s="416"/>
      <c r="V926" s="416"/>
      <c r="W926" s="416"/>
      <c r="X926" s="416"/>
      <c r="Y926" s="416"/>
    </row>
    <row r="927" spans="1:25" s="419" customFormat="1" x14ac:dyDescent="0.2">
      <c r="A927" s="416"/>
      <c r="D927" s="416"/>
      <c r="E927" s="416"/>
      <c r="F927" s="416"/>
      <c r="G927" s="416"/>
      <c r="H927" s="416"/>
      <c r="I927" s="416"/>
      <c r="J927" s="416"/>
      <c r="K927" s="416"/>
      <c r="L927" s="416"/>
      <c r="M927" s="416"/>
      <c r="N927" s="416"/>
      <c r="O927" s="416"/>
      <c r="P927" s="416"/>
      <c r="Q927" s="416"/>
      <c r="R927" s="416"/>
      <c r="S927" s="416"/>
      <c r="T927" s="416"/>
      <c r="U927" s="416"/>
      <c r="V927" s="416"/>
      <c r="W927" s="416"/>
      <c r="X927" s="416"/>
      <c r="Y927" s="416"/>
    </row>
    <row r="928" spans="1:25" s="419" customFormat="1" x14ac:dyDescent="0.2">
      <c r="A928" s="416"/>
      <c r="D928" s="416"/>
      <c r="E928" s="416"/>
      <c r="F928" s="416"/>
      <c r="G928" s="416"/>
      <c r="H928" s="416"/>
      <c r="I928" s="416"/>
      <c r="J928" s="416"/>
      <c r="K928" s="416"/>
      <c r="L928" s="416"/>
      <c r="M928" s="416"/>
      <c r="N928" s="416"/>
      <c r="O928" s="416"/>
      <c r="P928" s="416"/>
      <c r="Q928" s="416"/>
      <c r="R928" s="416"/>
      <c r="S928" s="416"/>
      <c r="T928" s="416"/>
      <c r="U928" s="416"/>
      <c r="V928" s="416"/>
      <c r="W928" s="416"/>
      <c r="X928" s="416"/>
      <c r="Y928" s="416"/>
    </row>
    <row r="929" spans="1:25" s="419" customFormat="1" x14ac:dyDescent="0.2">
      <c r="A929" s="416"/>
      <c r="D929" s="416"/>
      <c r="E929" s="416"/>
      <c r="F929" s="416"/>
      <c r="G929" s="416"/>
      <c r="H929" s="416"/>
      <c r="I929" s="416"/>
      <c r="J929" s="416"/>
      <c r="K929" s="416"/>
      <c r="L929" s="416"/>
      <c r="M929" s="416"/>
      <c r="N929" s="416"/>
      <c r="O929" s="416"/>
      <c r="P929" s="416"/>
      <c r="Q929" s="416"/>
      <c r="R929" s="416"/>
      <c r="S929" s="416"/>
      <c r="T929" s="416"/>
      <c r="U929" s="416"/>
      <c r="V929" s="416"/>
      <c r="W929" s="416"/>
      <c r="X929" s="416"/>
      <c r="Y929" s="416"/>
    </row>
    <row r="930" spans="1:25" s="419" customFormat="1" x14ac:dyDescent="0.2">
      <c r="A930" s="416"/>
      <c r="D930" s="416"/>
      <c r="E930" s="416"/>
      <c r="F930" s="416"/>
      <c r="G930" s="416"/>
      <c r="H930" s="416"/>
      <c r="I930" s="416"/>
      <c r="J930" s="416"/>
      <c r="K930" s="416"/>
      <c r="L930" s="416"/>
      <c r="M930" s="416"/>
      <c r="N930" s="416"/>
      <c r="O930" s="416"/>
      <c r="P930" s="416"/>
      <c r="Q930" s="416"/>
      <c r="R930" s="416"/>
      <c r="S930" s="416"/>
      <c r="T930" s="416"/>
      <c r="U930" s="416"/>
      <c r="V930" s="416"/>
      <c r="W930" s="416"/>
      <c r="X930" s="416"/>
      <c r="Y930" s="416"/>
    </row>
    <row r="931" spans="1:25" s="419" customFormat="1" x14ac:dyDescent="0.2">
      <c r="A931" s="416"/>
      <c r="D931" s="416"/>
      <c r="E931" s="416"/>
      <c r="F931" s="416"/>
      <c r="G931" s="416"/>
      <c r="H931" s="416"/>
      <c r="I931" s="416"/>
      <c r="J931" s="416"/>
      <c r="K931" s="416"/>
      <c r="L931" s="416"/>
      <c r="M931" s="416"/>
      <c r="N931" s="416"/>
      <c r="O931" s="416"/>
      <c r="P931" s="416"/>
      <c r="Q931" s="416"/>
      <c r="R931" s="416"/>
      <c r="S931" s="416"/>
      <c r="T931" s="416"/>
      <c r="U931" s="416"/>
      <c r="V931" s="416"/>
      <c r="W931" s="416"/>
      <c r="X931" s="416"/>
      <c r="Y931" s="416"/>
    </row>
    <row r="932" spans="1:25" s="419" customFormat="1" x14ac:dyDescent="0.2">
      <c r="A932" s="416"/>
      <c r="D932" s="416"/>
      <c r="E932" s="416"/>
      <c r="F932" s="416"/>
      <c r="G932" s="416"/>
      <c r="H932" s="416"/>
      <c r="I932" s="416"/>
      <c r="J932" s="416"/>
      <c r="K932" s="416"/>
      <c r="L932" s="416"/>
      <c r="M932" s="416"/>
      <c r="N932" s="416"/>
      <c r="O932" s="416"/>
      <c r="P932" s="416"/>
      <c r="Q932" s="416"/>
      <c r="R932" s="416"/>
      <c r="S932" s="416"/>
      <c r="T932" s="416"/>
      <c r="U932" s="416"/>
      <c r="V932" s="416"/>
      <c r="W932" s="416"/>
      <c r="X932" s="416"/>
      <c r="Y932" s="416"/>
    </row>
    <row r="933" spans="1:25" s="419" customFormat="1" x14ac:dyDescent="0.2">
      <c r="A933" s="416"/>
      <c r="D933" s="416"/>
      <c r="E933" s="416"/>
      <c r="F933" s="416"/>
      <c r="G933" s="416"/>
      <c r="H933" s="416"/>
      <c r="I933" s="416"/>
      <c r="J933" s="416"/>
      <c r="K933" s="416"/>
      <c r="L933" s="416"/>
      <c r="M933" s="416"/>
      <c r="N933" s="416"/>
      <c r="O933" s="416"/>
      <c r="P933" s="416"/>
      <c r="Q933" s="416"/>
      <c r="R933" s="416"/>
      <c r="S933" s="416"/>
      <c r="T933" s="416"/>
      <c r="U933" s="416"/>
      <c r="V933" s="416"/>
      <c r="W933" s="416"/>
      <c r="X933" s="416"/>
      <c r="Y933" s="416"/>
    </row>
    <row r="934" spans="1:25" s="419" customFormat="1" x14ac:dyDescent="0.2">
      <c r="A934" s="416"/>
      <c r="D934" s="416"/>
      <c r="E934" s="416"/>
      <c r="F934" s="416"/>
      <c r="G934" s="416"/>
      <c r="H934" s="416"/>
      <c r="I934" s="416"/>
      <c r="J934" s="416"/>
      <c r="K934" s="416"/>
      <c r="L934" s="416"/>
      <c r="M934" s="416"/>
      <c r="N934" s="416"/>
      <c r="O934" s="416"/>
      <c r="P934" s="416"/>
      <c r="Q934" s="416"/>
      <c r="R934" s="416"/>
      <c r="S934" s="416"/>
      <c r="T934" s="416"/>
      <c r="U934" s="416"/>
      <c r="V934" s="416"/>
      <c r="W934" s="416"/>
      <c r="X934" s="416"/>
      <c r="Y934" s="416"/>
    </row>
    <row r="935" spans="1:25" s="419" customFormat="1" x14ac:dyDescent="0.2">
      <c r="A935" s="416"/>
      <c r="D935" s="416"/>
      <c r="E935" s="416"/>
      <c r="F935" s="416"/>
      <c r="G935" s="416"/>
      <c r="H935" s="416"/>
      <c r="I935" s="416"/>
      <c r="J935" s="416"/>
      <c r="K935" s="416"/>
      <c r="L935" s="416"/>
      <c r="M935" s="416"/>
      <c r="N935" s="416"/>
      <c r="O935" s="416"/>
      <c r="P935" s="416"/>
      <c r="Q935" s="416"/>
      <c r="R935" s="416"/>
      <c r="S935" s="416"/>
      <c r="T935" s="416"/>
      <c r="U935" s="416"/>
      <c r="V935" s="416"/>
      <c r="W935" s="416"/>
      <c r="X935" s="416"/>
      <c r="Y935" s="416"/>
    </row>
    <row r="936" spans="1:25" s="419" customFormat="1" x14ac:dyDescent="0.2">
      <c r="A936" s="416"/>
      <c r="D936" s="416"/>
      <c r="E936" s="416"/>
      <c r="F936" s="416"/>
      <c r="G936" s="416"/>
      <c r="H936" s="416"/>
      <c r="I936" s="416"/>
      <c r="J936" s="416"/>
      <c r="K936" s="416"/>
      <c r="L936" s="416"/>
      <c r="M936" s="416"/>
      <c r="N936" s="416"/>
      <c r="O936" s="416"/>
      <c r="P936" s="416"/>
      <c r="Q936" s="416"/>
      <c r="R936" s="416"/>
      <c r="S936" s="416"/>
      <c r="T936" s="416"/>
      <c r="U936" s="416"/>
      <c r="V936" s="416"/>
      <c r="W936" s="416"/>
      <c r="X936" s="416"/>
      <c r="Y936" s="416"/>
    </row>
    <row r="937" spans="1:25" s="419" customFormat="1" x14ac:dyDescent="0.2">
      <c r="A937" s="416"/>
      <c r="D937" s="416"/>
      <c r="E937" s="416"/>
      <c r="F937" s="416"/>
      <c r="G937" s="416"/>
      <c r="H937" s="416"/>
      <c r="I937" s="416"/>
      <c r="J937" s="416"/>
      <c r="K937" s="416"/>
      <c r="L937" s="416"/>
      <c r="M937" s="416"/>
      <c r="N937" s="416"/>
      <c r="O937" s="416"/>
      <c r="P937" s="416"/>
      <c r="Q937" s="416"/>
      <c r="R937" s="416"/>
      <c r="S937" s="416"/>
      <c r="T937" s="416"/>
      <c r="U937" s="416"/>
      <c r="V937" s="416"/>
      <c r="W937" s="416"/>
      <c r="X937" s="416"/>
      <c r="Y937" s="416"/>
    </row>
    <row r="938" spans="1:25" s="419" customFormat="1" x14ac:dyDescent="0.2">
      <c r="A938" s="416"/>
      <c r="D938" s="416"/>
      <c r="E938" s="416"/>
      <c r="F938" s="416"/>
      <c r="G938" s="416"/>
      <c r="H938" s="416"/>
      <c r="I938" s="416"/>
      <c r="J938" s="416"/>
      <c r="K938" s="416"/>
      <c r="L938" s="416"/>
      <c r="M938" s="416"/>
      <c r="N938" s="416"/>
      <c r="O938" s="416"/>
      <c r="P938" s="416"/>
      <c r="Q938" s="416"/>
      <c r="R938" s="416"/>
      <c r="S938" s="416"/>
      <c r="T938" s="416"/>
      <c r="U938" s="416"/>
      <c r="V938" s="416"/>
      <c r="W938" s="416"/>
      <c r="X938" s="416"/>
      <c r="Y938" s="416"/>
    </row>
    <row r="939" spans="1:25" s="419" customFormat="1" x14ac:dyDescent="0.2">
      <c r="A939" s="416"/>
      <c r="D939" s="416"/>
      <c r="E939" s="416"/>
      <c r="F939" s="416"/>
      <c r="G939" s="416"/>
      <c r="H939" s="416"/>
      <c r="I939" s="416"/>
      <c r="J939" s="416"/>
      <c r="K939" s="416"/>
      <c r="L939" s="416"/>
      <c r="M939" s="416"/>
      <c r="N939" s="416"/>
      <c r="O939" s="416"/>
      <c r="P939" s="416"/>
      <c r="Q939" s="416"/>
      <c r="R939" s="416"/>
      <c r="S939" s="416"/>
      <c r="T939" s="416"/>
      <c r="U939" s="416"/>
      <c r="V939" s="416"/>
      <c r="W939" s="416"/>
      <c r="X939" s="416"/>
      <c r="Y939" s="416"/>
    </row>
    <row r="940" spans="1:25" s="419" customFormat="1" x14ac:dyDescent="0.2">
      <c r="A940" s="416"/>
      <c r="D940" s="416"/>
      <c r="E940" s="416"/>
      <c r="F940" s="416"/>
      <c r="G940" s="416"/>
      <c r="H940" s="416"/>
      <c r="I940" s="416"/>
      <c r="J940" s="416"/>
      <c r="K940" s="416"/>
      <c r="L940" s="416"/>
      <c r="M940" s="416"/>
      <c r="N940" s="416"/>
      <c r="O940" s="416"/>
      <c r="P940" s="416"/>
      <c r="Q940" s="416"/>
      <c r="R940" s="416"/>
      <c r="S940" s="416"/>
      <c r="T940" s="416"/>
      <c r="U940" s="416"/>
      <c r="V940" s="416"/>
      <c r="W940" s="416"/>
      <c r="X940" s="416"/>
      <c r="Y940" s="416"/>
    </row>
    <row r="941" spans="1:25" s="419" customFormat="1" x14ac:dyDescent="0.2">
      <c r="A941" s="416"/>
      <c r="D941" s="416"/>
      <c r="E941" s="416"/>
      <c r="F941" s="416"/>
      <c r="G941" s="416"/>
      <c r="H941" s="416"/>
      <c r="I941" s="416"/>
      <c r="J941" s="416"/>
      <c r="K941" s="416"/>
      <c r="L941" s="416"/>
      <c r="M941" s="416"/>
      <c r="N941" s="416"/>
      <c r="O941" s="416"/>
      <c r="P941" s="416"/>
      <c r="Q941" s="416"/>
      <c r="R941" s="416"/>
      <c r="S941" s="416"/>
      <c r="T941" s="416"/>
      <c r="U941" s="416"/>
      <c r="V941" s="416"/>
      <c r="W941" s="416"/>
      <c r="X941" s="416"/>
      <c r="Y941" s="416"/>
    </row>
    <row r="942" spans="1:25" s="419" customFormat="1" x14ac:dyDescent="0.2">
      <c r="A942" s="416"/>
      <c r="D942" s="416"/>
      <c r="E942" s="416"/>
      <c r="F942" s="416"/>
      <c r="G942" s="416"/>
      <c r="H942" s="416"/>
      <c r="I942" s="416"/>
      <c r="J942" s="416"/>
      <c r="K942" s="416"/>
      <c r="L942" s="416"/>
      <c r="M942" s="416"/>
      <c r="N942" s="416"/>
      <c r="O942" s="416"/>
      <c r="P942" s="416"/>
      <c r="Q942" s="416"/>
      <c r="R942" s="416"/>
      <c r="S942" s="416"/>
      <c r="T942" s="416"/>
      <c r="U942" s="416"/>
      <c r="V942" s="416"/>
      <c r="W942" s="416"/>
      <c r="X942" s="416"/>
      <c r="Y942" s="416"/>
    </row>
    <row r="943" spans="1:25" s="419" customFormat="1" x14ac:dyDescent="0.2">
      <c r="A943" s="416"/>
      <c r="D943" s="416"/>
      <c r="E943" s="416"/>
      <c r="F943" s="416"/>
      <c r="G943" s="416"/>
      <c r="H943" s="416"/>
      <c r="I943" s="416"/>
      <c r="J943" s="416"/>
      <c r="K943" s="416"/>
      <c r="L943" s="416"/>
      <c r="M943" s="416"/>
      <c r="N943" s="416"/>
      <c r="O943" s="416"/>
      <c r="P943" s="416"/>
      <c r="Q943" s="416"/>
      <c r="R943" s="416"/>
      <c r="S943" s="416"/>
      <c r="T943" s="416"/>
      <c r="U943" s="416"/>
      <c r="V943" s="416"/>
      <c r="W943" s="416"/>
      <c r="X943" s="416"/>
      <c r="Y943" s="416"/>
    </row>
    <row r="944" spans="1:25" s="419" customFormat="1" x14ac:dyDescent="0.2">
      <c r="A944" s="416"/>
      <c r="D944" s="416"/>
      <c r="E944" s="416"/>
      <c r="F944" s="416"/>
      <c r="G944" s="416"/>
      <c r="H944" s="416"/>
      <c r="I944" s="416"/>
      <c r="J944" s="416"/>
      <c r="K944" s="416"/>
      <c r="L944" s="416"/>
      <c r="M944" s="416"/>
      <c r="N944" s="416"/>
      <c r="O944" s="416"/>
      <c r="P944" s="416"/>
      <c r="Q944" s="416"/>
      <c r="R944" s="416"/>
      <c r="S944" s="416"/>
      <c r="T944" s="416"/>
      <c r="U944" s="416"/>
      <c r="V944" s="416"/>
      <c r="W944" s="416"/>
      <c r="X944" s="416"/>
      <c r="Y944" s="416"/>
    </row>
    <row r="945" spans="1:25" s="419" customFormat="1" x14ac:dyDescent="0.2">
      <c r="A945" s="416"/>
      <c r="D945" s="416"/>
      <c r="E945" s="416"/>
      <c r="F945" s="416"/>
      <c r="G945" s="416"/>
      <c r="H945" s="416"/>
      <c r="I945" s="416"/>
      <c r="J945" s="416"/>
      <c r="K945" s="416"/>
      <c r="L945" s="416"/>
      <c r="M945" s="416"/>
      <c r="N945" s="416"/>
      <c r="O945" s="416"/>
      <c r="P945" s="416"/>
      <c r="Q945" s="416"/>
      <c r="R945" s="416"/>
      <c r="S945" s="416"/>
      <c r="T945" s="416"/>
      <c r="U945" s="416"/>
      <c r="V945" s="416"/>
      <c r="W945" s="416"/>
      <c r="X945" s="416"/>
      <c r="Y945" s="416"/>
    </row>
    <row r="946" spans="1:25" s="419" customFormat="1" x14ac:dyDescent="0.2">
      <c r="A946" s="416"/>
      <c r="D946" s="416"/>
      <c r="E946" s="416"/>
      <c r="F946" s="416"/>
      <c r="G946" s="416"/>
      <c r="H946" s="416"/>
      <c r="I946" s="416"/>
      <c r="J946" s="416"/>
      <c r="K946" s="416"/>
      <c r="L946" s="416"/>
      <c r="M946" s="416"/>
      <c r="N946" s="416"/>
      <c r="O946" s="416"/>
      <c r="P946" s="416"/>
      <c r="Q946" s="416"/>
      <c r="R946" s="416"/>
      <c r="S946" s="416"/>
      <c r="T946" s="416"/>
      <c r="U946" s="416"/>
      <c r="V946" s="416"/>
      <c r="W946" s="416"/>
      <c r="X946" s="416"/>
      <c r="Y946" s="416"/>
    </row>
    <row r="947" spans="1:25" s="419" customFormat="1" x14ac:dyDescent="0.2">
      <c r="A947" s="416"/>
      <c r="D947" s="416"/>
      <c r="E947" s="416"/>
      <c r="F947" s="416"/>
      <c r="G947" s="416"/>
      <c r="H947" s="416"/>
      <c r="I947" s="416"/>
      <c r="J947" s="416"/>
      <c r="K947" s="416"/>
      <c r="L947" s="416"/>
      <c r="M947" s="416"/>
      <c r="N947" s="416"/>
      <c r="O947" s="416"/>
      <c r="P947" s="416"/>
      <c r="Q947" s="416"/>
      <c r="R947" s="416"/>
      <c r="S947" s="416"/>
      <c r="T947" s="416"/>
      <c r="U947" s="416"/>
      <c r="V947" s="416"/>
      <c r="W947" s="416"/>
      <c r="X947" s="416"/>
      <c r="Y947" s="416"/>
    </row>
    <row r="948" spans="1:25" s="419" customFormat="1" x14ac:dyDescent="0.2">
      <c r="A948" s="416"/>
      <c r="D948" s="416"/>
      <c r="E948" s="416"/>
      <c r="F948" s="416"/>
      <c r="G948" s="416"/>
      <c r="H948" s="416"/>
      <c r="I948" s="416"/>
      <c r="J948" s="416"/>
      <c r="K948" s="416"/>
      <c r="L948" s="416"/>
      <c r="M948" s="416"/>
      <c r="N948" s="416"/>
      <c r="O948" s="416"/>
      <c r="P948" s="416"/>
      <c r="Q948" s="416"/>
      <c r="R948" s="416"/>
      <c r="S948" s="416"/>
      <c r="T948" s="416"/>
      <c r="U948" s="416"/>
      <c r="V948" s="416"/>
      <c r="W948" s="416"/>
      <c r="X948" s="416"/>
      <c r="Y948" s="416"/>
    </row>
    <row r="949" spans="1:25" s="419" customFormat="1" x14ac:dyDescent="0.2">
      <c r="A949" s="416"/>
      <c r="D949" s="416"/>
      <c r="E949" s="416"/>
      <c r="F949" s="416"/>
      <c r="G949" s="416"/>
      <c r="H949" s="416"/>
      <c r="I949" s="416"/>
      <c r="J949" s="416"/>
      <c r="K949" s="416"/>
      <c r="L949" s="416"/>
      <c r="M949" s="416"/>
      <c r="N949" s="416"/>
      <c r="O949" s="416"/>
      <c r="P949" s="416"/>
      <c r="Q949" s="416"/>
      <c r="R949" s="416"/>
      <c r="S949" s="416"/>
      <c r="T949" s="416"/>
      <c r="U949" s="416"/>
      <c r="V949" s="416"/>
      <c r="W949" s="416"/>
      <c r="X949" s="416"/>
      <c r="Y949" s="416"/>
    </row>
    <row r="950" spans="1:25" s="419" customFormat="1" x14ac:dyDescent="0.2">
      <c r="A950" s="416"/>
      <c r="D950" s="416"/>
      <c r="E950" s="416"/>
      <c r="F950" s="416"/>
      <c r="G950" s="416"/>
      <c r="H950" s="416"/>
      <c r="I950" s="416"/>
      <c r="J950" s="416"/>
      <c r="K950" s="416"/>
      <c r="L950" s="416"/>
      <c r="M950" s="416"/>
      <c r="N950" s="416"/>
      <c r="O950" s="416"/>
      <c r="P950" s="416"/>
      <c r="Q950" s="416"/>
      <c r="R950" s="416"/>
      <c r="S950" s="416"/>
      <c r="T950" s="416"/>
      <c r="U950" s="416"/>
      <c r="V950" s="416"/>
      <c r="W950" s="416"/>
      <c r="X950" s="416"/>
      <c r="Y950" s="416"/>
    </row>
    <row r="951" spans="1:25" s="419" customFormat="1" x14ac:dyDescent="0.2">
      <c r="A951" s="416"/>
      <c r="D951" s="416"/>
      <c r="E951" s="416"/>
      <c r="F951" s="416"/>
      <c r="G951" s="416"/>
      <c r="H951" s="416"/>
      <c r="I951" s="416"/>
      <c r="J951" s="416"/>
      <c r="K951" s="416"/>
      <c r="L951" s="416"/>
      <c r="M951" s="416"/>
      <c r="N951" s="416"/>
      <c r="O951" s="416"/>
      <c r="P951" s="416"/>
      <c r="Q951" s="416"/>
      <c r="R951" s="416"/>
      <c r="S951" s="416"/>
      <c r="T951" s="416"/>
      <c r="U951" s="416"/>
      <c r="V951" s="416"/>
      <c r="W951" s="416"/>
      <c r="X951" s="416"/>
      <c r="Y951" s="416"/>
    </row>
    <row r="952" spans="1:25" s="419" customFormat="1" x14ac:dyDescent="0.2">
      <c r="A952" s="416"/>
      <c r="D952" s="416"/>
      <c r="E952" s="416"/>
      <c r="F952" s="416"/>
      <c r="G952" s="416"/>
      <c r="H952" s="416"/>
      <c r="I952" s="416"/>
      <c r="J952" s="416"/>
      <c r="K952" s="416"/>
      <c r="L952" s="416"/>
      <c r="M952" s="416"/>
      <c r="N952" s="416"/>
      <c r="O952" s="416"/>
      <c r="P952" s="416"/>
      <c r="Q952" s="416"/>
      <c r="R952" s="416"/>
      <c r="S952" s="416"/>
      <c r="T952" s="416"/>
      <c r="U952" s="416"/>
      <c r="V952" s="416"/>
      <c r="W952" s="416"/>
      <c r="X952" s="416"/>
      <c r="Y952" s="416"/>
    </row>
    <row r="953" spans="1:25" s="419" customFormat="1" x14ac:dyDescent="0.2">
      <c r="A953" s="416"/>
      <c r="D953" s="416"/>
      <c r="E953" s="416"/>
      <c r="F953" s="416"/>
      <c r="G953" s="416"/>
      <c r="H953" s="416"/>
      <c r="I953" s="416"/>
      <c r="J953" s="416"/>
      <c r="K953" s="416"/>
      <c r="L953" s="416"/>
      <c r="M953" s="416"/>
      <c r="N953" s="416"/>
      <c r="O953" s="416"/>
      <c r="P953" s="416"/>
      <c r="Q953" s="416"/>
      <c r="R953" s="416"/>
      <c r="S953" s="416"/>
      <c r="T953" s="416"/>
      <c r="U953" s="416"/>
      <c r="V953" s="416"/>
      <c r="W953" s="416"/>
      <c r="X953" s="416"/>
      <c r="Y953" s="416"/>
    </row>
    <row r="954" spans="1:25" s="419" customFormat="1" x14ac:dyDescent="0.2">
      <c r="A954" s="416"/>
      <c r="D954" s="416"/>
      <c r="E954" s="416"/>
      <c r="F954" s="416"/>
      <c r="G954" s="416"/>
      <c r="H954" s="416"/>
      <c r="I954" s="416"/>
      <c r="J954" s="416"/>
      <c r="K954" s="416"/>
      <c r="L954" s="416"/>
      <c r="M954" s="416"/>
      <c r="N954" s="416"/>
      <c r="O954" s="416"/>
      <c r="P954" s="416"/>
      <c r="Q954" s="416"/>
      <c r="R954" s="416"/>
      <c r="S954" s="416"/>
      <c r="T954" s="416"/>
      <c r="U954" s="416"/>
      <c r="V954" s="416"/>
      <c r="W954" s="416"/>
      <c r="X954" s="416"/>
      <c r="Y954" s="416"/>
    </row>
    <row r="955" spans="1:25" s="419" customFormat="1" x14ac:dyDescent="0.2">
      <c r="A955" s="416"/>
      <c r="D955" s="416"/>
      <c r="E955" s="416"/>
      <c r="F955" s="416"/>
      <c r="G955" s="416"/>
      <c r="H955" s="416"/>
      <c r="I955" s="416"/>
      <c r="J955" s="416"/>
      <c r="K955" s="416"/>
      <c r="L955" s="416"/>
      <c r="M955" s="416"/>
      <c r="N955" s="416"/>
      <c r="O955" s="416"/>
      <c r="P955" s="416"/>
      <c r="Q955" s="416"/>
      <c r="R955" s="416"/>
      <c r="S955" s="416"/>
      <c r="T955" s="416"/>
      <c r="U955" s="416"/>
      <c r="V955" s="416"/>
      <c r="W955" s="416"/>
      <c r="X955" s="416"/>
      <c r="Y955" s="416"/>
    </row>
    <row r="956" spans="1:25" s="419" customFormat="1" x14ac:dyDescent="0.2">
      <c r="A956" s="416"/>
      <c r="D956" s="416"/>
      <c r="E956" s="416"/>
      <c r="F956" s="416"/>
      <c r="G956" s="416"/>
      <c r="H956" s="416"/>
      <c r="I956" s="416"/>
      <c r="J956" s="416"/>
      <c r="K956" s="416"/>
      <c r="L956" s="416"/>
      <c r="M956" s="416"/>
      <c r="N956" s="416"/>
      <c r="O956" s="416"/>
      <c r="P956" s="416"/>
      <c r="Q956" s="416"/>
      <c r="R956" s="416"/>
      <c r="S956" s="416"/>
      <c r="T956" s="416"/>
      <c r="U956" s="416"/>
      <c r="V956" s="416"/>
      <c r="W956" s="416"/>
      <c r="X956" s="416"/>
      <c r="Y956" s="416"/>
    </row>
    <row r="957" spans="1:25" s="419" customFormat="1" x14ac:dyDescent="0.2">
      <c r="A957" s="416"/>
      <c r="D957" s="416"/>
      <c r="E957" s="416"/>
      <c r="F957" s="416"/>
      <c r="G957" s="416"/>
      <c r="H957" s="416"/>
      <c r="I957" s="416"/>
      <c r="J957" s="416"/>
      <c r="K957" s="416"/>
      <c r="L957" s="416"/>
      <c r="M957" s="416"/>
      <c r="N957" s="416"/>
      <c r="O957" s="416"/>
      <c r="P957" s="416"/>
      <c r="Q957" s="416"/>
      <c r="R957" s="416"/>
      <c r="S957" s="416"/>
      <c r="T957" s="416"/>
      <c r="U957" s="416"/>
      <c r="V957" s="416"/>
      <c r="W957" s="416"/>
      <c r="X957" s="416"/>
      <c r="Y957" s="416"/>
    </row>
    <row r="958" spans="1:25" s="419" customFormat="1" x14ac:dyDescent="0.2">
      <c r="A958" s="416"/>
      <c r="D958" s="416"/>
      <c r="E958" s="416"/>
      <c r="F958" s="416"/>
      <c r="G958" s="416"/>
      <c r="H958" s="416"/>
      <c r="I958" s="416"/>
      <c r="J958" s="416"/>
      <c r="K958" s="416"/>
      <c r="L958" s="416"/>
      <c r="M958" s="416"/>
      <c r="N958" s="416"/>
      <c r="O958" s="416"/>
      <c r="P958" s="416"/>
      <c r="Q958" s="416"/>
      <c r="R958" s="416"/>
      <c r="S958" s="416"/>
      <c r="T958" s="416"/>
      <c r="U958" s="416"/>
      <c r="V958" s="416"/>
      <c r="W958" s="416"/>
      <c r="X958" s="416"/>
      <c r="Y958" s="416"/>
    </row>
    <row r="959" spans="1:25" s="419" customFormat="1" x14ac:dyDescent="0.2">
      <c r="A959" s="416"/>
      <c r="D959" s="416"/>
      <c r="E959" s="416"/>
      <c r="F959" s="416"/>
      <c r="G959" s="416"/>
      <c r="H959" s="416"/>
      <c r="I959" s="416"/>
      <c r="J959" s="416"/>
      <c r="K959" s="416"/>
      <c r="L959" s="416"/>
      <c r="M959" s="416"/>
      <c r="N959" s="416"/>
      <c r="O959" s="416"/>
      <c r="P959" s="416"/>
      <c r="Q959" s="416"/>
      <c r="R959" s="416"/>
      <c r="S959" s="416"/>
      <c r="T959" s="416"/>
      <c r="U959" s="416"/>
      <c r="V959" s="416"/>
      <c r="W959" s="416"/>
      <c r="X959" s="416"/>
      <c r="Y959" s="416"/>
    </row>
    <row r="960" spans="1:25" s="419" customFormat="1" x14ac:dyDescent="0.2">
      <c r="A960" s="416"/>
      <c r="D960" s="416"/>
      <c r="E960" s="416"/>
      <c r="F960" s="416"/>
      <c r="G960" s="416"/>
      <c r="H960" s="416"/>
      <c r="I960" s="416"/>
      <c r="J960" s="416"/>
      <c r="K960" s="416"/>
      <c r="L960" s="416"/>
      <c r="M960" s="416"/>
      <c r="N960" s="416"/>
      <c r="O960" s="416"/>
      <c r="P960" s="416"/>
      <c r="Q960" s="416"/>
      <c r="R960" s="416"/>
      <c r="S960" s="416"/>
      <c r="T960" s="416"/>
      <c r="U960" s="416"/>
      <c r="V960" s="416"/>
      <c r="W960" s="416"/>
      <c r="X960" s="416"/>
      <c r="Y960" s="416"/>
    </row>
    <row r="961" spans="1:25" s="419" customFormat="1" x14ac:dyDescent="0.2">
      <c r="A961" s="416"/>
      <c r="D961" s="416"/>
      <c r="E961" s="416"/>
      <c r="F961" s="416"/>
      <c r="G961" s="416"/>
      <c r="H961" s="416"/>
      <c r="I961" s="416"/>
      <c r="J961" s="416"/>
      <c r="K961" s="416"/>
      <c r="L961" s="416"/>
      <c r="M961" s="416"/>
      <c r="N961" s="416"/>
      <c r="O961" s="416"/>
      <c r="P961" s="416"/>
      <c r="Q961" s="416"/>
      <c r="R961" s="416"/>
      <c r="S961" s="416"/>
      <c r="T961" s="416"/>
      <c r="U961" s="416"/>
      <c r="V961" s="416"/>
      <c r="W961" s="416"/>
      <c r="X961" s="416"/>
      <c r="Y961" s="416"/>
    </row>
    <row r="962" spans="1:25" s="419" customFormat="1" x14ac:dyDescent="0.2">
      <c r="A962" s="416"/>
      <c r="D962" s="416"/>
      <c r="E962" s="416"/>
      <c r="F962" s="416"/>
      <c r="G962" s="416"/>
      <c r="H962" s="416"/>
      <c r="I962" s="416"/>
      <c r="J962" s="416"/>
      <c r="K962" s="416"/>
      <c r="L962" s="416"/>
      <c r="M962" s="416"/>
      <c r="N962" s="416"/>
      <c r="O962" s="416"/>
      <c r="P962" s="416"/>
      <c r="Q962" s="416"/>
      <c r="R962" s="416"/>
      <c r="S962" s="416"/>
      <c r="T962" s="416"/>
      <c r="U962" s="416"/>
      <c r="V962" s="416"/>
      <c r="W962" s="416"/>
      <c r="X962" s="416"/>
      <c r="Y962" s="416"/>
    </row>
    <row r="963" spans="1:25" s="419" customFormat="1" x14ac:dyDescent="0.2">
      <c r="A963" s="416"/>
      <c r="D963" s="416"/>
      <c r="E963" s="416"/>
      <c r="F963" s="416"/>
      <c r="G963" s="416"/>
      <c r="H963" s="416"/>
      <c r="I963" s="416"/>
      <c r="J963" s="416"/>
      <c r="K963" s="416"/>
      <c r="L963" s="416"/>
      <c r="M963" s="416"/>
      <c r="N963" s="416"/>
      <c r="O963" s="416"/>
      <c r="P963" s="416"/>
      <c r="Q963" s="416"/>
      <c r="R963" s="416"/>
      <c r="S963" s="416"/>
      <c r="T963" s="416"/>
      <c r="U963" s="416"/>
      <c r="V963" s="416"/>
      <c r="W963" s="416"/>
      <c r="X963" s="416"/>
      <c r="Y963" s="416"/>
    </row>
    <row r="964" spans="1:25" s="419" customFormat="1" x14ac:dyDescent="0.2">
      <c r="A964" s="416"/>
      <c r="D964" s="416"/>
      <c r="E964" s="416"/>
      <c r="F964" s="416"/>
      <c r="G964" s="416"/>
      <c r="H964" s="416"/>
      <c r="I964" s="416"/>
      <c r="J964" s="416"/>
      <c r="K964" s="416"/>
      <c r="L964" s="416"/>
      <c r="M964" s="416"/>
      <c r="N964" s="416"/>
      <c r="O964" s="416"/>
      <c r="P964" s="416"/>
      <c r="Q964" s="416"/>
      <c r="R964" s="416"/>
      <c r="S964" s="416"/>
      <c r="T964" s="416"/>
      <c r="U964" s="416"/>
      <c r="V964" s="416"/>
      <c r="W964" s="416"/>
      <c r="X964" s="416"/>
      <c r="Y964" s="416"/>
    </row>
    <row r="965" spans="1:25" s="419" customFormat="1" x14ac:dyDescent="0.2">
      <c r="A965" s="416"/>
      <c r="D965" s="416"/>
      <c r="E965" s="416"/>
      <c r="F965" s="416"/>
      <c r="G965" s="416"/>
      <c r="H965" s="416"/>
      <c r="I965" s="416"/>
      <c r="J965" s="416"/>
      <c r="K965" s="416"/>
      <c r="L965" s="416"/>
      <c r="M965" s="416"/>
      <c r="N965" s="416"/>
      <c r="O965" s="416"/>
      <c r="P965" s="416"/>
      <c r="Q965" s="416"/>
      <c r="R965" s="416"/>
      <c r="S965" s="416"/>
      <c r="T965" s="416"/>
      <c r="U965" s="416"/>
      <c r="V965" s="416"/>
      <c r="W965" s="416"/>
      <c r="X965" s="416"/>
      <c r="Y965" s="416"/>
    </row>
    <row r="966" spans="1:25" s="419" customFormat="1" x14ac:dyDescent="0.2">
      <c r="A966" s="416"/>
      <c r="D966" s="416"/>
      <c r="E966" s="416"/>
      <c r="F966" s="416"/>
      <c r="G966" s="416"/>
      <c r="H966" s="416"/>
      <c r="I966" s="416"/>
      <c r="J966" s="416"/>
      <c r="K966" s="416"/>
      <c r="L966" s="416"/>
      <c r="M966" s="416"/>
      <c r="N966" s="416"/>
      <c r="O966" s="416"/>
      <c r="P966" s="416"/>
      <c r="Q966" s="416"/>
      <c r="R966" s="416"/>
      <c r="S966" s="416"/>
      <c r="T966" s="416"/>
      <c r="U966" s="416"/>
      <c r="V966" s="416"/>
      <c r="W966" s="416"/>
      <c r="X966" s="416"/>
      <c r="Y966" s="416"/>
    </row>
    <row r="967" spans="1:25" s="419" customFormat="1" x14ac:dyDescent="0.2">
      <c r="A967" s="416"/>
      <c r="D967" s="416"/>
      <c r="E967" s="416"/>
      <c r="F967" s="416"/>
      <c r="G967" s="416"/>
      <c r="H967" s="416"/>
      <c r="I967" s="416"/>
      <c r="J967" s="416"/>
      <c r="K967" s="416"/>
      <c r="L967" s="416"/>
      <c r="M967" s="416"/>
      <c r="N967" s="416"/>
      <c r="O967" s="416"/>
      <c r="P967" s="416"/>
      <c r="Q967" s="416"/>
      <c r="R967" s="416"/>
      <c r="S967" s="416"/>
      <c r="T967" s="416"/>
      <c r="U967" s="416"/>
      <c r="V967" s="416"/>
      <c r="W967" s="416"/>
      <c r="X967" s="416"/>
      <c r="Y967" s="416"/>
    </row>
    <row r="968" spans="1:25" s="419" customFormat="1" x14ac:dyDescent="0.2">
      <c r="A968" s="416"/>
      <c r="D968" s="416"/>
      <c r="E968" s="416"/>
      <c r="F968" s="416"/>
      <c r="G968" s="416"/>
      <c r="H968" s="416"/>
      <c r="I968" s="416"/>
      <c r="J968" s="416"/>
      <c r="K968" s="416"/>
      <c r="L968" s="416"/>
      <c r="M968" s="416"/>
      <c r="N968" s="416"/>
      <c r="O968" s="416"/>
      <c r="P968" s="416"/>
      <c r="Q968" s="416"/>
      <c r="R968" s="416"/>
      <c r="S968" s="416"/>
      <c r="T968" s="416"/>
      <c r="U968" s="416"/>
      <c r="V968" s="416"/>
      <c r="W968" s="416"/>
      <c r="X968" s="416"/>
      <c r="Y968" s="416"/>
    </row>
    <row r="969" spans="1:25" s="419" customFormat="1" x14ac:dyDescent="0.2">
      <c r="A969" s="416"/>
      <c r="D969" s="416"/>
      <c r="E969" s="416"/>
      <c r="F969" s="416"/>
      <c r="G969" s="416"/>
      <c r="H969" s="416"/>
      <c r="I969" s="416"/>
      <c r="J969" s="416"/>
      <c r="K969" s="416"/>
      <c r="L969" s="416"/>
      <c r="M969" s="416"/>
      <c r="N969" s="416"/>
      <c r="O969" s="416"/>
      <c r="P969" s="416"/>
      <c r="Q969" s="416"/>
      <c r="R969" s="416"/>
      <c r="S969" s="416"/>
      <c r="T969" s="416"/>
      <c r="U969" s="416"/>
      <c r="V969" s="416"/>
      <c r="W969" s="416"/>
      <c r="X969" s="416"/>
      <c r="Y969" s="416"/>
    </row>
    <row r="970" spans="1:25" s="419" customFormat="1" x14ac:dyDescent="0.2">
      <c r="A970" s="416"/>
      <c r="D970" s="416"/>
      <c r="E970" s="416"/>
      <c r="F970" s="416"/>
      <c r="G970" s="416"/>
      <c r="H970" s="416"/>
      <c r="I970" s="416"/>
      <c r="J970" s="416"/>
      <c r="K970" s="416"/>
      <c r="L970" s="416"/>
      <c r="M970" s="416"/>
      <c r="N970" s="416"/>
      <c r="O970" s="416"/>
      <c r="P970" s="416"/>
      <c r="Q970" s="416"/>
      <c r="R970" s="416"/>
      <c r="S970" s="416"/>
      <c r="T970" s="416"/>
      <c r="U970" s="416"/>
      <c r="V970" s="416"/>
      <c r="W970" s="416"/>
      <c r="X970" s="416"/>
      <c r="Y970" s="416"/>
    </row>
    <row r="971" spans="1:25" s="419" customFormat="1" x14ac:dyDescent="0.2">
      <c r="A971" s="416"/>
      <c r="D971" s="416"/>
      <c r="E971" s="416"/>
      <c r="F971" s="416"/>
      <c r="G971" s="416"/>
      <c r="H971" s="416"/>
      <c r="I971" s="416"/>
      <c r="J971" s="416"/>
      <c r="K971" s="416"/>
      <c r="L971" s="416"/>
      <c r="M971" s="416"/>
      <c r="N971" s="416"/>
      <c r="O971" s="416"/>
      <c r="P971" s="416"/>
      <c r="Q971" s="416"/>
      <c r="R971" s="416"/>
      <c r="S971" s="416"/>
      <c r="T971" s="416"/>
      <c r="U971" s="416"/>
      <c r="V971" s="416"/>
      <c r="W971" s="416"/>
      <c r="X971" s="416"/>
      <c r="Y971" s="416"/>
    </row>
    <row r="972" spans="1:25" s="419" customFormat="1" x14ac:dyDescent="0.2">
      <c r="A972" s="416"/>
      <c r="D972" s="416"/>
      <c r="E972" s="416"/>
      <c r="F972" s="416"/>
      <c r="G972" s="416"/>
      <c r="H972" s="416"/>
      <c r="I972" s="416"/>
      <c r="J972" s="416"/>
      <c r="K972" s="416"/>
      <c r="L972" s="416"/>
      <c r="M972" s="416"/>
      <c r="N972" s="416"/>
      <c r="O972" s="416"/>
      <c r="P972" s="416"/>
      <c r="Q972" s="416"/>
      <c r="R972" s="416"/>
      <c r="S972" s="416"/>
      <c r="T972" s="416"/>
      <c r="U972" s="416"/>
      <c r="V972" s="416"/>
      <c r="W972" s="416"/>
      <c r="X972" s="416"/>
      <c r="Y972" s="416"/>
    </row>
    <row r="973" spans="1:25" s="419" customFormat="1" x14ac:dyDescent="0.2">
      <c r="A973" s="416"/>
      <c r="D973" s="416"/>
      <c r="E973" s="416"/>
      <c r="F973" s="416"/>
      <c r="G973" s="416"/>
      <c r="H973" s="416"/>
      <c r="I973" s="416"/>
      <c r="J973" s="416"/>
      <c r="K973" s="416"/>
      <c r="L973" s="416"/>
      <c r="M973" s="416"/>
      <c r="N973" s="416"/>
      <c r="O973" s="416"/>
      <c r="P973" s="416"/>
      <c r="Q973" s="416"/>
      <c r="R973" s="416"/>
      <c r="S973" s="416"/>
      <c r="T973" s="416"/>
      <c r="U973" s="416"/>
      <c r="V973" s="416"/>
      <c r="W973" s="416"/>
      <c r="X973" s="416"/>
      <c r="Y973" s="416"/>
    </row>
    <row r="974" spans="1:25" s="419" customFormat="1" x14ac:dyDescent="0.2">
      <c r="A974" s="416"/>
      <c r="D974" s="416"/>
      <c r="E974" s="416"/>
      <c r="F974" s="416"/>
      <c r="G974" s="416"/>
      <c r="H974" s="416"/>
      <c r="I974" s="416"/>
      <c r="J974" s="416"/>
      <c r="K974" s="416"/>
      <c r="L974" s="416"/>
      <c r="M974" s="416"/>
      <c r="N974" s="416"/>
      <c r="O974" s="416"/>
      <c r="P974" s="416"/>
      <c r="Q974" s="416"/>
      <c r="R974" s="416"/>
      <c r="S974" s="416"/>
      <c r="T974" s="416"/>
      <c r="U974" s="416"/>
      <c r="V974" s="416"/>
      <c r="W974" s="416"/>
      <c r="X974" s="416"/>
      <c r="Y974" s="416"/>
    </row>
    <row r="975" spans="1:25" s="419" customFormat="1" x14ac:dyDescent="0.2">
      <c r="A975" s="416"/>
      <c r="D975" s="416"/>
      <c r="E975" s="416"/>
      <c r="F975" s="416"/>
      <c r="G975" s="416"/>
      <c r="H975" s="416"/>
      <c r="I975" s="416"/>
      <c r="J975" s="416"/>
      <c r="K975" s="416"/>
      <c r="L975" s="416"/>
      <c r="M975" s="416"/>
      <c r="N975" s="416"/>
      <c r="O975" s="416"/>
      <c r="P975" s="416"/>
      <c r="Q975" s="416"/>
      <c r="R975" s="416"/>
      <c r="S975" s="416"/>
      <c r="T975" s="416"/>
      <c r="U975" s="416"/>
      <c r="V975" s="416"/>
      <c r="W975" s="416"/>
      <c r="X975" s="416"/>
      <c r="Y975" s="416"/>
    </row>
    <row r="976" spans="1:25" s="419" customFormat="1" x14ac:dyDescent="0.2">
      <c r="A976" s="416"/>
      <c r="D976" s="416"/>
      <c r="E976" s="416"/>
      <c r="F976" s="416"/>
      <c r="G976" s="416"/>
      <c r="H976" s="416"/>
      <c r="I976" s="416"/>
      <c r="J976" s="416"/>
      <c r="K976" s="416"/>
      <c r="L976" s="416"/>
      <c r="M976" s="416"/>
      <c r="N976" s="416"/>
      <c r="O976" s="416"/>
      <c r="P976" s="416"/>
      <c r="Q976" s="416"/>
      <c r="R976" s="416"/>
      <c r="S976" s="416"/>
      <c r="T976" s="416"/>
      <c r="U976" s="416"/>
      <c r="V976" s="416"/>
      <c r="W976" s="416"/>
      <c r="X976" s="416"/>
      <c r="Y976" s="416"/>
    </row>
    <row r="977" spans="1:25" s="419" customFormat="1" x14ac:dyDescent="0.2">
      <c r="A977" s="416"/>
      <c r="D977" s="416"/>
      <c r="E977" s="416"/>
      <c r="F977" s="416"/>
      <c r="G977" s="416"/>
      <c r="H977" s="416"/>
      <c r="I977" s="416"/>
      <c r="J977" s="416"/>
      <c r="K977" s="416"/>
      <c r="L977" s="416"/>
      <c r="M977" s="416"/>
      <c r="N977" s="416"/>
      <c r="O977" s="416"/>
      <c r="P977" s="416"/>
      <c r="Q977" s="416"/>
      <c r="R977" s="416"/>
      <c r="S977" s="416"/>
      <c r="T977" s="416"/>
      <c r="U977" s="416"/>
      <c r="V977" s="416"/>
      <c r="W977" s="416"/>
      <c r="X977" s="416"/>
      <c r="Y977" s="416"/>
    </row>
    <row r="978" spans="1:25" s="419" customFormat="1" x14ac:dyDescent="0.2">
      <c r="A978" s="416"/>
      <c r="D978" s="416"/>
      <c r="E978" s="416"/>
      <c r="F978" s="416"/>
      <c r="G978" s="416"/>
      <c r="H978" s="416"/>
      <c r="I978" s="416"/>
      <c r="J978" s="416"/>
      <c r="K978" s="416"/>
      <c r="L978" s="416"/>
      <c r="M978" s="416"/>
      <c r="N978" s="416"/>
      <c r="O978" s="416"/>
      <c r="P978" s="416"/>
      <c r="Q978" s="416"/>
      <c r="R978" s="416"/>
      <c r="S978" s="416"/>
      <c r="T978" s="416"/>
      <c r="U978" s="416"/>
      <c r="V978" s="416"/>
      <c r="W978" s="416"/>
      <c r="X978" s="416"/>
      <c r="Y978" s="416"/>
    </row>
    <row r="979" spans="1:25" s="419" customFormat="1" x14ac:dyDescent="0.2">
      <c r="A979" s="416"/>
      <c r="D979" s="416"/>
      <c r="E979" s="416"/>
      <c r="F979" s="416"/>
      <c r="G979" s="416"/>
      <c r="H979" s="416"/>
      <c r="I979" s="416"/>
      <c r="J979" s="416"/>
      <c r="K979" s="416"/>
      <c r="L979" s="416"/>
      <c r="M979" s="416"/>
      <c r="N979" s="416"/>
      <c r="O979" s="416"/>
      <c r="P979" s="416"/>
      <c r="Q979" s="416"/>
      <c r="R979" s="416"/>
      <c r="S979" s="416"/>
      <c r="T979" s="416"/>
      <c r="U979" s="416"/>
      <c r="V979" s="416"/>
      <c r="W979" s="416"/>
      <c r="X979" s="416"/>
      <c r="Y979" s="416"/>
    </row>
    <row r="980" spans="1:25" s="419" customFormat="1" x14ac:dyDescent="0.2">
      <c r="A980" s="416"/>
      <c r="D980" s="416"/>
      <c r="E980" s="416"/>
      <c r="F980" s="416"/>
      <c r="G980" s="416"/>
      <c r="H980" s="416"/>
      <c r="I980" s="416"/>
      <c r="J980" s="416"/>
      <c r="K980" s="416"/>
      <c r="L980" s="416"/>
      <c r="M980" s="416"/>
      <c r="N980" s="416"/>
      <c r="O980" s="416"/>
      <c r="P980" s="416"/>
      <c r="Q980" s="416"/>
      <c r="R980" s="416"/>
      <c r="S980" s="416"/>
      <c r="T980" s="416"/>
      <c r="U980" s="416"/>
      <c r="V980" s="416"/>
      <c r="W980" s="416"/>
      <c r="X980" s="416"/>
      <c r="Y980" s="416"/>
    </row>
    <row r="981" spans="1:25" s="419" customFormat="1" x14ac:dyDescent="0.2">
      <c r="A981" s="416"/>
      <c r="D981" s="416"/>
      <c r="E981" s="416"/>
      <c r="F981" s="416"/>
      <c r="G981" s="416"/>
      <c r="H981" s="416"/>
      <c r="I981" s="416"/>
      <c r="J981" s="416"/>
      <c r="K981" s="416"/>
      <c r="L981" s="416"/>
      <c r="M981" s="416"/>
      <c r="N981" s="416"/>
      <c r="O981" s="416"/>
      <c r="P981" s="416"/>
      <c r="Q981" s="416"/>
      <c r="R981" s="416"/>
      <c r="S981" s="416"/>
      <c r="T981" s="416"/>
      <c r="U981" s="416"/>
      <c r="V981" s="416"/>
      <c r="W981" s="416"/>
      <c r="X981" s="416"/>
      <c r="Y981" s="416"/>
    </row>
    <row r="982" spans="1:25" s="419" customFormat="1" x14ac:dyDescent="0.2">
      <c r="A982" s="416"/>
      <c r="D982" s="416"/>
      <c r="E982" s="416"/>
      <c r="F982" s="416"/>
      <c r="G982" s="416"/>
      <c r="H982" s="416"/>
      <c r="I982" s="416"/>
      <c r="J982" s="416"/>
      <c r="K982" s="416"/>
      <c r="L982" s="416"/>
      <c r="M982" s="416"/>
      <c r="N982" s="416"/>
      <c r="O982" s="416"/>
      <c r="P982" s="416"/>
      <c r="Q982" s="416"/>
      <c r="R982" s="416"/>
      <c r="S982" s="416"/>
      <c r="T982" s="416"/>
      <c r="U982" s="416"/>
      <c r="V982" s="416"/>
      <c r="W982" s="416"/>
      <c r="X982" s="416"/>
      <c r="Y982" s="416"/>
    </row>
    <row r="983" spans="1:25" s="419" customFormat="1" x14ac:dyDescent="0.2">
      <c r="A983" s="416"/>
      <c r="D983" s="416"/>
      <c r="E983" s="416"/>
      <c r="F983" s="416"/>
      <c r="G983" s="416"/>
      <c r="H983" s="416"/>
      <c r="I983" s="416"/>
      <c r="J983" s="416"/>
      <c r="K983" s="416"/>
      <c r="L983" s="416"/>
      <c r="M983" s="416"/>
      <c r="N983" s="416"/>
      <c r="O983" s="416"/>
      <c r="P983" s="416"/>
      <c r="Q983" s="416"/>
      <c r="R983" s="416"/>
      <c r="S983" s="416"/>
      <c r="T983" s="416"/>
      <c r="U983" s="416"/>
      <c r="V983" s="416"/>
      <c r="W983" s="416"/>
      <c r="X983" s="416"/>
      <c r="Y983" s="416"/>
    </row>
    <row r="984" spans="1:25" s="419" customFormat="1" x14ac:dyDescent="0.2">
      <c r="A984" s="416"/>
      <c r="D984" s="416"/>
      <c r="E984" s="416"/>
      <c r="F984" s="416"/>
      <c r="G984" s="416"/>
      <c r="H984" s="416"/>
      <c r="I984" s="416"/>
      <c r="J984" s="416"/>
      <c r="K984" s="416"/>
      <c r="L984" s="416"/>
      <c r="M984" s="416"/>
      <c r="N984" s="416"/>
      <c r="O984" s="416"/>
      <c r="P984" s="416"/>
      <c r="Q984" s="416"/>
      <c r="R984" s="416"/>
      <c r="S984" s="416"/>
      <c r="T984" s="416"/>
      <c r="U984" s="416"/>
      <c r="V984" s="416"/>
      <c r="W984" s="416"/>
      <c r="X984" s="416"/>
      <c r="Y984" s="416"/>
    </row>
    <row r="985" spans="1:25" s="419" customFormat="1" x14ac:dyDescent="0.2">
      <c r="A985" s="416"/>
      <c r="D985" s="416"/>
      <c r="E985" s="416"/>
      <c r="F985" s="416"/>
      <c r="G985" s="416"/>
      <c r="H985" s="416"/>
      <c r="I985" s="416"/>
      <c r="J985" s="416"/>
      <c r="K985" s="416"/>
      <c r="L985" s="416"/>
      <c r="M985" s="416"/>
      <c r="N985" s="416"/>
      <c r="O985" s="416"/>
      <c r="P985" s="416"/>
      <c r="Q985" s="416"/>
      <c r="R985" s="416"/>
      <c r="S985" s="416"/>
      <c r="T985" s="416"/>
      <c r="U985" s="416"/>
      <c r="V985" s="416"/>
      <c r="W985" s="416"/>
      <c r="X985" s="416"/>
      <c r="Y985" s="416"/>
    </row>
    <row r="986" spans="1:25" s="419" customFormat="1" x14ac:dyDescent="0.2">
      <c r="A986" s="416"/>
      <c r="D986" s="416"/>
      <c r="E986" s="416"/>
      <c r="F986" s="416"/>
      <c r="G986" s="416"/>
      <c r="H986" s="416"/>
      <c r="I986" s="416"/>
      <c r="J986" s="416"/>
      <c r="K986" s="416"/>
      <c r="L986" s="416"/>
      <c r="M986" s="416"/>
      <c r="N986" s="416"/>
      <c r="O986" s="416"/>
      <c r="P986" s="416"/>
      <c r="Q986" s="416"/>
      <c r="R986" s="416"/>
      <c r="S986" s="416"/>
      <c r="T986" s="416"/>
      <c r="U986" s="416"/>
      <c r="V986" s="416"/>
      <c r="W986" s="416"/>
      <c r="X986" s="416"/>
      <c r="Y986" s="416"/>
    </row>
    <row r="987" spans="1:25" s="419" customFormat="1" x14ac:dyDescent="0.2">
      <c r="A987" s="416"/>
      <c r="D987" s="416"/>
      <c r="E987" s="416"/>
      <c r="F987" s="416"/>
      <c r="G987" s="416"/>
      <c r="H987" s="416"/>
      <c r="I987" s="416"/>
      <c r="J987" s="416"/>
      <c r="K987" s="416"/>
      <c r="L987" s="416"/>
      <c r="M987" s="416"/>
      <c r="N987" s="416"/>
      <c r="O987" s="416"/>
      <c r="P987" s="416"/>
      <c r="Q987" s="416"/>
      <c r="R987" s="416"/>
      <c r="S987" s="416"/>
      <c r="T987" s="416"/>
      <c r="U987" s="416"/>
      <c r="V987" s="416"/>
      <c r="W987" s="416"/>
      <c r="X987" s="416"/>
      <c r="Y987" s="416"/>
    </row>
    <row r="988" spans="1:25" s="419" customFormat="1" x14ac:dyDescent="0.2">
      <c r="A988" s="416"/>
      <c r="D988" s="416"/>
      <c r="E988" s="416"/>
      <c r="F988" s="416"/>
      <c r="G988" s="416"/>
      <c r="H988" s="416"/>
      <c r="I988" s="416"/>
      <c r="J988" s="416"/>
      <c r="K988" s="416"/>
      <c r="L988" s="416"/>
      <c r="M988" s="416"/>
      <c r="N988" s="416"/>
      <c r="O988" s="416"/>
      <c r="P988" s="416"/>
      <c r="Q988" s="416"/>
      <c r="R988" s="416"/>
      <c r="S988" s="416"/>
      <c r="T988" s="416"/>
      <c r="U988" s="416"/>
      <c r="V988" s="416"/>
      <c r="W988" s="416"/>
      <c r="X988" s="416"/>
      <c r="Y988" s="416"/>
    </row>
    <row r="989" spans="1:25" s="419" customFormat="1" x14ac:dyDescent="0.2">
      <c r="A989" s="416"/>
      <c r="D989" s="416"/>
      <c r="E989" s="416"/>
      <c r="F989" s="416"/>
      <c r="G989" s="416"/>
      <c r="H989" s="416"/>
      <c r="I989" s="416"/>
      <c r="J989" s="416"/>
      <c r="K989" s="416"/>
      <c r="L989" s="416"/>
      <c r="M989" s="416"/>
      <c r="N989" s="416"/>
      <c r="O989" s="416"/>
      <c r="P989" s="416"/>
      <c r="Q989" s="416"/>
      <c r="R989" s="416"/>
      <c r="S989" s="416"/>
      <c r="T989" s="416"/>
      <c r="U989" s="416"/>
      <c r="V989" s="416"/>
      <c r="W989" s="416"/>
      <c r="X989" s="416"/>
      <c r="Y989" s="416"/>
    </row>
    <row r="990" spans="1:25" s="419" customFormat="1" x14ac:dyDescent="0.2">
      <c r="A990" s="416"/>
      <c r="D990" s="416"/>
      <c r="E990" s="416"/>
      <c r="F990" s="416"/>
      <c r="G990" s="416"/>
      <c r="H990" s="416"/>
      <c r="I990" s="416"/>
      <c r="J990" s="416"/>
      <c r="K990" s="416"/>
      <c r="L990" s="416"/>
      <c r="M990" s="416"/>
      <c r="N990" s="416"/>
      <c r="O990" s="416"/>
      <c r="P990" s="416"/>
      <c r="Q990" s="416"/>
      <c r="R990" s="416"/>
      <c r="S990" s="416"/>
      <c r="T990" s="416"/>
      <c r="U990" s="416"/>
      <c r="V990" s="416"/>
      <c r="W990" s="416"/>
      <c r="X990" s="416"/>
      <c r="Y990" s="416"/>
    </row>
    <row r="991" spans="1:25" s="419" customFormat="1" x14ac:dyDescent="0.2">
      <c r="A991" s="416"/>
      <c r="D991" s="416"/>
      <c r="E991" s="416"/>
      <c r="F991" s="416"/>
      <c r="G991" s="416"/>
      <c r="H991" s="416"/>
      <c r="I991" s="416"/>
      <c r="J991" s="416"/>
      <c r="K991" s="416"/>
      <c r="L991" s="416"/>
      <c r="M991" s="416"/>
      <c r="N991" s="416"/>
      <c r="O991" s="416"/>
      <c r="P991" s="416"/>
      <c r="Q991" s="416"/>
      <c r="R991" s="416"/>
      <c r="S991" s="416"/>
      <c r="T991" s="416"/>
      <c r="U991" s="416"/>
      <c r="V991" s="416"/>
      <c r="W991" s="416"/>
      <c r="X991" s="416"/>
      <c r="Y991" s="416"/>
    </row>
    <row r="992" spans="1:25" s="419" customFormat="1" x14ac:dyDescent="0.2">
      <c r="A992" s="416"/>
      <c r="D992" s="416"/>
      <c r="E992" s="416"/>
      <c r="F992" s="416"/>
      <c r="G992" s="416"/>
      <c r="H992" s="416"/>
      <c r="I992" s="416"/>
      <c r="J992" s="416"/>
      <c r="K992" s="416"/>
      <c r="L992" s="416"/>
      <c r="M992" s="416"/>
      <c r="N992" s="416"/>
      <c r="O992" s="416"/>
      <c r="P992" s="416"/>
      <c r="Q992" s="416"/>
      <c r="R992" s="416"/>
      <c r="S992" s="416"/>
      <c r="T992" s="416"/>
      <c r="U992" s="416"/>
      <c r="V992" s="416"/>
      <c r="W992" s="416"/>
      <c r="X992" s="416"/>
      <c r="Y992" s="416"/>
    </row>
    <row r="993" spans="1:25" s="419" customFormat="1" x14ac:dyDescent="0.2">
      <c r="A993" s="416"/>
      <c r="D993" s="416"/>
      <c r="E993" s="416"/>
      <c r="F993" s="416"/>
      <c r="G993" s="416"/>
      <c r="H993" s="416"/>
      <c r="I993" s="416"/>
      <c r="J993" s="416"/>
      <c r="K993" s="416"/>
      <c r="L993" s="416"/>
      <c r="M993" s="416"/>
      <c r="N993" s="416"/>
      <c r="O993" s="416"/>
      <c r="P993" s="416"/>
      <c r="Q993" s="416"/>
      <c r="R993" s="416"/>
      <c r="S993" s="416"/>
      <c r="T993" s="416"/>
      <c r="U993" s="416"/>
      <c r="V993" s="416"/>
      <c r="W993" s="416"/>
      <c r="X993" s="416"/>
      <c r="Y993" s="416"/>
    </row>
    <row r="994" spans="1:25" s="419" customFormat="1" x14ac:dyDescent="0.2">
      <c r="A994" s="416"/>
      <c r="D994" s="416"/>
      <c r="E994" s="416"/>
      <c r="F994" s="416"/>
      <c r="G994" s="416"/>
      <c r="H994" s="416"/>
      <c r="I994" s="416"/>
      <c r="J994" s="416"/>
      <c r="K994" s="416"/>
      <c r="L994" s="416"/>
      <c r="M994" s="416"/>
      <c r="N994" s="416"/>
      <c r="O994" s="416"/>
      <c r="P994" s="416"/>
      <c r="Q994" s="416"/>
      <c r="R994" s="416"/>
      <c r="S994" s="416"/>
      <c r="T994" s="416"/>
      <c r="U994" s="416"/>
      <c r="V994" s="416"/>
      <c r="W994" s="416"/>
      <c r="X994" s="416"/>
      <c r="Y994" s="416"/>
    </row>
    <row r="995" spans="1:25" s="419" customFormat="1" x14ac:dyDescent="0.2">
      <c r="A995" s="416"/>
      <c r="D995" s="416"/>
      <c r="E995" s="416"/>
      <c r="F995" s="416"/>
      <c r="G995" s="416"/>
      <c r="H995" s="416"/>
      <c r="I995" s="416"/>
      <c r="J995" s="416"/>
      <c r="K995" s="416"/>
      <c r="L995" s="416"/>
      <c r="M995" s="416"/>
      <c r="N995" s="416"/>
      <c r="O995" s="416"/>
      <c r="P995" s="416"/>
      <c r="Q995" s="416"/>
      <c r="R995" s="416"/>
      <c r="S995" s="416"/>
      <c r="T995" s="416"/>
      <c r="U995" s="416"/>
      <c r="V995" s="416"/>
      <c r="W995" s="416"/>
      <c r="X995" s="416"/>
      <c r="Y995" s="416"/>
    </row>
    <row r="996" spans="1:25" s="419" customFormat="1" x14ac:dyDescent="0.2">
      <c r="A996" s="416"/>
      <c r="D996" s="416"/>
      <c r="E996" s="416"/>
      <c r="F996" s="416"/>
      <c r="G996" s="416"/>
      <c r="H996" s="416"/>
      <c r="I996" s="416"/>
      <c r="J996" s="416"/>
      <c r="K996" s="416"/>
      <c r="L996" s="416"/>
      <c r="M996" s="416"/>
      <c r="N996" s="416"/>
      <c r="O996" s="416"/>
      <c r="P996" s="416"/>
      <c r="Q996" s="416"/>
      <c r="R996" s="416"/>
      <c r="S996" s="416"/>
      <c r="T996" s="416"/>
      <c r="U996" s="416"/>
      <c r="V996" s="416"/>
      <c r="W996" s="416"/>
      <c r="X996" s="416"/>
      <c r="Y996" s="416"/>
    </row>
    <row r="997" spans="1:25" s="419" customFormat="1" x14ac:dyDescent="0.2">
      <c r="A997" s="416"/>
      <c r="D997" s="416"/>
      <c r="E997" s="416"/>
      <c r="F997" s="416"/>
      <c r="G997" s="416"/>
      <c r="H997" s="416"/>
      <c r="I997" s="416"/>
      <c r="J997" s="416"/>
      <c r="K997" s="416"/>
      <c r="L997" s="416"/>
      <c r="M997" s="416"/>
      <c r="N997" s="416"/>
      <c r="O997" s="416"/>
      <c r="P997" s="416"/>
      <c r="Q997" s="416"/>
      <c r="R997" s="416"/>
      <c r="S997" s="416"/>
      <c r="T997" s="416"/>
      <c r="U997" s="416"/>
      <c r="V997" s="416"/>
      <c r="W997" s="416"/>
      <c r="X997" s="416"/>
      <c r="Y997" s="416"/>
    </row>
    <row r="998" spans="1:25" s="419" customFormat="1" x14ac:dyDescent="0.2">
      <c r="A998" s="416"/>
      <c r="D998" s="416"/>
      <c r="E998" s="416"/>
      <c r="F998" s="416"/>
      <c r="G998" s="416"/>
      <c r="H998" s="416"/>
      <c r="I998" s="416"/>
      <c r="J998" s="416"/>
      <c r="K998" s="416"/>
      <c r="L998" s="416"/>
      <c r="M998" s="416"/>
      <c r="N998" s="416"/>
      <c r="O998" s="416"/>
      <c r="P998" s="416"/>
      <c r="Q998" s="416"/>
      <c r="R998" s="416"/>
      <c r="S998" s="416"/>
      <c r="T998" s="416"/>
      <c r="U998" s="416"/>
      <c r="V998" s="416"/>
      <c r="W998" s="416"/>
      <c r="X998" s="416"/>
      <c r="Y998" s="416"/>
    </row>
    <row r="999" spans="1:25" s="419" customFormat="1" x14ac:dyDescent="0.2">
      <c r="A999" s="416"/>
      <c r="D999" s="416"/>
      <c r="E999" s="416"/>
      <c r="F999" s="416"/>
      <c r="G999" s="416"/>
      <c r="H999" s="416"/>
      <c r="I999" s="416"/>
      <c r="J999" s="416"/>
      <c r="K999" s="416"/>
      <c r="L999" s="416"/>
      <c r="M999" s="416"/>
      <c r="N999" s="416"/>
      <c r="O999" s="416"/>
      <c r="P999" s="416"/>
      <c r="Q999" s="416"/>
      <c r="R999" s="416"/>
      <c r="S999" s="416"/>
      <c r="T999" s="416"/>
      <c r="U999" s="416"/>
      <c r="V999" s="416"/>
      <c r="W999" s="416"/>
      <c r="X999" s="416"/>
      <c r="Y999" s="416"/>
    </row>
    <row r="1000" spans="1:25" s="419" customFormat="1" x14ac:dyDescent="0.2">
      <c r="A1000" s="416"/>
      <c r="D1000" s="416"/>
      <c r="E1000" s="416"/>
      <c r="F1000" s="416"/>
      <c r="G1000" s="416"/>
      <c r="H1000" s="416"/>
      <c r="I1000" s="416"/>
      <c r="J1000" s="416"/>
      <c r="K1000" s="416"/>
      <c r="L1000" s="416"/>
      <c r="M1000" s="416"/>
      <c r="N1000" s="416"/>
      <c r="O1000" s="416"/>
      <c r="P1000" s="416"/>
      <c r="Q1000" s="416"/>
      <c r="R1000" s="416"/>
      <c r="S1000" s="416"/>
      <c r="T1000" s="416"/>
      <c r="U1000" s="416"/>
      <c r="V1000" s="416"/>
      <c r="W1000" s="416"/>
      <c r="X1000" s="416"/>
      <c r="Y1000" s="416"/>
    </row>
    <row r="1001" spans="1:25" s="419" customFormat="1" x14ac:dyDescent="0.2">
      <c r="A1001" s="416"/>
      <c r="D1001" s="416"/>
      <c r="E1001" s="416"/>
      <c r="F1001" s="416"/>
      <c r="G1001" s="416"/>
      <c r="H1001" s="416"/>
      <c r="I1001" s="416"/>
      <c r="J1001" s="416"/>
      <c r="K1001" s="416"/>
      <c r="L1001" s="416"/>
      <c r="M1001" s="416"/>
      <c r="N1001" s="416"/>
      <c r="O1001" s="416"/>
      <c r="P1001" s="416"/>
      <c r="Q1001" s="416"/>
      <c r="R1001" s="416"/>
      <c r="S1001" s="416"/>
      <c r="T1001" s="416"/>
      <c r="U1001" s="416"/>
      <c r="V1001" s="416"/>
      <c r="W1001" s="416"/>
      <c r="X1001" s="416"/>
      <c r="Y1001" s="416"/>
    </row>
    <row r="1002" spans="1:25" s="419" customFormat="1" x14ac:dyDescent="0.2">
      <c r="A1002" s="416"/>
      <c r="D1002" s="416"/>
      <c r="E1002" s="416"/>
      <c r="F1002" s="416"/>
      <c r="G1002" s="416"/>
      <c r="H1002" s="416"/>
      <c r="I1002" s="416"/>
      <c r="J1002" s="416"/>
      <c r="K1002" s="416"/>
      <c r="L1002" s="416"/>
      <c r="M1002" s="416"/>
      <c r="N1002" s="416"/>
      <c r="O1002" s="416"/>
      <c r="P1002" s="416"/>
      <c r="Q1002" s="416"/>
      <c r="R1002" s="416"/>
      <c r="S1002" s="416"/>
      <c r="T1002" s="416"/>
      <c r="U1002" s="416"/>
      <c r="V1002" s="416"/>
      <c r="W1002" s="416"/>
      <c r="X1002" s="416"/>
      <c r="Y1002" s="416"/>
    </row>
    <row r="1003" spans="1:25" s="419" customFormat="1" x14ac:dyDescent="0.2">
      <c r="A1003" s="416"/>
      <c r="D1003" s="416"/>
      <c r="E1003" s="416"/>
      <c r="F1003" s="416"/>
      <c r="G1003" s="416"/>
      <c r="H1003" s="416"/>
      <c r="I1003" s="416"/>
      <c r="J1003" s="416"/>
      <c r="K1003" s="416"/>
      <c r="L1003" s="416"/>
      <c r="M1003" s="416"/>
      <c r="N1003" s="416"/>
      <c r="O1003" s="416"/>
      <c r="P1003" s="416"/>
      <c r="Q1003" s="416"/>
      <c r="R1003" s="416"/>
      <c r="S1003" s="416"/>
      <c r="T1003" s="416"/>
      <c r="U1003" s="416"/>
      <c r="V1003" s="416"/>
      <c r="W1003" s="416"/>
      <c r="X1003" s="416"/>
      <c r="Y1003" s="416"/>
    </row>
    <row r="1004" spans="1:25" s="419" customFormat="1" x14ac:dyDescent="0.2">
      <c r="A1004" s="416"/>
      <c r="D1004" s="416"/>
      <c r="E1004" s="416"/>
      <c r="F1004" s="416"/>
      <c r="G1004" s="416"/>
      <c r="H1004" s="416"/>
      <c r="I1004" s="416"/>
      <c r="J1004" s="416"/>
      <c r="K1004" s="416"/>
      <c r="L1004" s="416"/>
      <c r="M1004" s="416"/>
      <c r="N1004" s="416"/>
      <c r="O1004" s="416"/>
      <c r="P1004" s="416"/>
      <c r="Q1004" s="416"/>
      <c r="R1004" s="416"/>
      <c r="S1004" s="416"/>
      <c r="T1004" s="416"/>
      <c r="U1004" s="416"/>
      <c r="V1004" s="416"/>
      <c r="W1004" s="416"/>
      <c r="X1004" s="416"/>
      <c r="Y1004" s="416"/>
    </row>
    <row r="1005" spans="1:25" s="419" customFormat="1" x14ac:dyDescent="0.2">
      <c r="A1005" s="416"/>
      <c r="D1005" s="416"/>
      <c r="E1005" s="416"/>
      <c r="F1005" s="416"/>
      <c r="G1005" s="416"/>
      <c r="H1005" s="416"/>
      <c r="I1005" s="416"/>
      <c r="J1005" s="416"/>
      <c r="K1005" s="416"/>
      <c r="L1005" s="416"/>
      <c r="M1005" s="416"/>
      <c r="N1005" s="416"/>
      <c r="O1005" s="416"/>
      <c r="P1005" s="416"/>
      <c r="Q1005" s="416"/>
      <c r="R1005" s="416"/>
      <c r="S1005" s="416"/>
      <c r="T1005" s="416"/>
      <c r="U1005" s="416"/>
      <c r="V1005" s="416"/>
      <c r="W1005" s="416"/>
      <c r="X1005" s="416"/>
      <c r="Y1005" s="416"/>
    </row>
    <row r="1006" spans="1:25" s="419" customFormat="1" x14ac:dyDescent="0.2">
      <c r="A1006" s="416"/>
      <c r="D1006" s="416"/>
      <c r="E1006" s="416"/>
      <c r="F1006" s="416"/>
      <c r="G1006" s="416"/>
      <c r="H1006" s="416"/>
      <c r="I1006" s="416"/>
      <c r="J1006" s="416"/>
      <c r="K1006" s="416"/>
      <c r="L1006" s="416"/>
      <c r="M1006" s="416"/>
      <c r="N1006" s="416"/>
      <c r="O1006" s="416"/>
      <c r="P1006" s="416"/>
      <c r="Q1006" s="416"/>
      <c r="R1006" s="416"/>
      <c r="S1006" s="416"/>
      <c r="T1006" s="416"/>
      <c r="U1006" s="416"/>
      <c r="V1006" s="416"/>
      <c r="W1006" s="416"/>
      <c r="X1006" s="416"/>
      <c r="Y1006" s="416"/>
    </row>
    <row r="1007" spans="1:25" s="419" customFormat="1" x14ac:dyDescent="0.2">
      <c r="A1007" s="416"/>
      <c r="D1007" s="416"/>
      <c r="E1007" s="416"/>
      <c r="F1007" s="416"/>
      <c r="G1007" s="416"/>
      <c r="H1007" s="416"/>
      <c r="I1007" s="416"/>
      <c r="J1007" s="416"/>
      <c r="K1007" s="416"/>
      <c r="L1007" s="416"/>
      <c r="M1007" s="416"/>
      <c r="N1007" s="416"/>
      <c r="O1007" s="416"/>
      <c r="P1007" s="416"/>
      <c r="Q1007" s="416"/>
      <c r="R1007" s="416"/>
      <c r="S1007" s="416"/>
      <c r="T1007" s="416"/>
      <c r="U1007" s="416"/>
      <c r="V1007" s="416"/>
      <c r="W1007" s="416"/>
      <c r="X1007" s="416"/>
      <c r="Y1007" s="416"/>
    </row>
    <row r="1008" spans="1:25" s="419" customFormat="1" x14ac:dyDescent="0.2">
      <c r="A1008" s="416"/>
      <c r="D1008" s="416"/>
      <c r="E1008" s="416"/>
      <c r="F1008" s="416"/>
      <c r="G1008" s="416"/>
      <c r="H1008" s="416"/>
      <c r="I1008" s="416"/>
      <c r="J1008" s="416"/>
      <c r="K1008" s="416"/>
      <c r="L1008" s="416"/>
      <c r="M1008" s="416"/>
      <c r="N1008" s="416"/>
      <c r="O1008" s="416"/>
      <c r="P1008" s="416"/>
      <c r="Q1008" s="416"/>
      <c r="R1008" s="416"/>
      <c r="S1008" s="416"/>
      <c r="T1008" s="416"/>
      <c r="U1008" s="416"/>
      <c r="V1008" s="416"/>
      <c r="W1008" s="416"/>
      <c r="X1008" s="416"/>
      <c r="Y1008" s="416"/>
    </row>
    <row r="1009" spans="1:25" s="419" customFormat="1" x14ac:dyDescent="0.2">
      <c r="A1009" s="416"/>
      <c r="D1009" s="416"/>
      <c r="E1009" s="416"/>
      <c r="F1009" s="416"/>
      <c r="G1009" s="416"/>
      <c r="H1009" s="416"/>
      <c r="I1009" s="416"/>
      <c r="J1009" s="416"/>
      <c r="K1009" s="416"/>
      <c r="L1009" s="416"/>
      <c r="M1009" s="416"/>
      <c r="N1009" s="416"/>
      <c r="O1009" s="416"/>
      <c r="P1009" s="416"/>
      <c r="Q1009" s="416"/>
      <c r="R1009" s="416"/>
      <c r="S1009" s="416"/>
      <c r="T1009" s="416"/>
      <c r="U1009" s="416"/>
      <c r="V1009" s="416"/>
      <c r="W1009" s="416"/>
      <c r="X1009" s="416"/>
      <c r="Y1009" s="416"/>
    </row>
    <row r="1010" spans="1:25" s="419" customFormat="1" x14ac:dyDescent="0.2">
      <c r="A1010" s="416"/>
      <c r="D1010" s="416"/>
      <c r="E1010" s="416"/>
      <c r="F1010" s="416"/>
      <c r="G1010" s="416"/>
      <c r="H1010" s="416"/>
      <c r="I1010" s="416"/>
      <c r="J1010" s="416"/>
      <c r="K1010" s="416"/>
      <c r="L1010" s="416"/>
      <c r="M1010" s="416"/>
      <c r="N1010" s="416"/>
      <c r="O1010" s="416"/>
      <c r="P1010" s="416"/>
      <c r="Q1010" s="416"/>
      <c r="R1010" s="416"/>
      <c r="S1010" s="416"/>
      <c r="T1010" s="416"/>
      <c r="U1010" s="416"/>
      <c r="V1010" s="416"/>
      <c r="W1010" s="416"/>
      <c r="X1010" s="416"/>
      <c r="Y1010" s="416"/>
    </row>
    <row r="1011" spans="1:25" s="419" customFormat="1" x14ac:dyDescent="0.2">
      <c r="A1011" s="416"/>
      <c r="D1011" s="416"/>
      <c r="E1011" s="416"/>
      <c r="F1011" s="416"/>
      <c r="G1011" s="416"/>
      <c r="H1011" s="416"/>
      <c r="I1011" s="416"/>
      <c r="J1011" s="416"/>
      <c r="K1011" s="416"/>
      <c r="L1011" s="416"/>
      <c r="M1011" s="416"/>
      <c r="N1011" s="416"/>
      <c r="O1011" s="416"/>
      <c r="P1011" s="416"/>
      <c r="Q1011" s="416"/>
      <c r="R1011" s="416"/>
      <c r="S1011" s="416"/>
      <c r="T1011" s="416"/>
      <c r="U1011" s="416"/>
      <c r="V1011" s="416"/>
      <c r="W1011" s="416"/>
      <c r="X1011" s="416"/>
      <c r="Y1011" s="416"/>
    </row>
    <row r="1012" spans="1:25" s="419" customFormat="1" x14ac:dyDescent="0.2">
      <c r="A1012" s="416"/>
      <c r="D1012" s="416"/>
      <c r="E1012" s="416"/>
      <c r="F1012" s="416"/>
      <c r="G1012" s="416"/>
      <c r="H1012" s="416"/>
      <c r="I1012" s="416"/>
      <c r="J1012" s="416"/>
      <c r="K1012" s="416"/>
      <c r="L1012" s="416"/>
      <c r="M1012" s="416"/>
      <c r="N1012" s="416"/>
      <c r="O1012" s="416"/>
      <c r="P1012" s="416"/>
      <c r="Q1012" s="416"/>
      <c r="R1012" s="416"/>
      <c r="S1012" s="416"/>
      <c r="T1012" s="416"/>
      <c r="U1012" s="416"/>
      <c r="V1012" s="416"/>
      <c r="W1012" s="416"/>
      <c r="X1012" s="416"/>
      <c r="Y1012" s="416"/>
    </row>
    <row r="1013" spans="1:25" s="419" customFormat="1" x14ac:dyDescent="0.2">
      <c r="A1013" s="416"/>
      <c r="D1013" s="416"/>
      <c r="E1013" s="416"/>
      <c r="F1013" s="416"/>
      <c r="G1013" s="416"/>
      <c r="H1013" s="416"/>
      <c r="I1013" s="416"/>
      <c r="J1013" s="416"/>
      <c r="K1013" s="416"/>
      <c r="L1013" s="416"/>
      <c r="M1013" s="416"/>
      <c r="N1013" s="416"/>
      <c r="O1013" s="416"/>
      <c r="P1013" s="416"/>
      <c r="Q1013" s="416"/>
      <c r="R1013" s="416"/>
      <c r="S1013" s="416"/>
      <c r="T1013" s="416"/>
      <c r="U1013" s="416"/>
      <c r="V1013" s="416"/>
      <c r="W1013" s="416"/>
      <c r="X1013" s="416"/>
      <c r="Y1013" s="416"/>
    </row>
    <row r="1014" spans="1:25" s="419" customFormat="1" x14ac:dyDescent="0.2">
      <c r="A1014" s="416"/>
      <c r="D1014" s="416"/>
      <c r="E1014" s="416"/>
      <c r="F1014" s="416"/>
      <c r="G1014" s="416"/>
      <c r="H1014" s="416"/>
      <c r="I1014" s="416"/>
      <c r="J1014" s="416"/>
      <c r="K1014" s="416"/>
      <c r="L1014" s="416"/>
      <c r="M1014" s="416"/>
      <c r="N1014" s="416"/>
      <c r="O1014" s="416"/>
      <c r="P1014" s="416"/>
      <c r="Q1014" s="416"/>
      <c r="R1014" s="416"/>
      <c r="S1014" s="416"/>
      <c r="T1014" s="416"/>
      <c r="U1014" s="416"/>
      <c r="V1014" s="416"/>
      <c r="W1014" s="416"/>
      <c r="X1014" s="416"/>
      <c r="Y1014" s="416"/>
    </row>
    <row r="1015" spans="1:25" s="419" customFormat="1" x14ac:dyDescent="0.2">
      <c r="A1015" s="416"/>
      <c r="D1015" s="416"/>
      <c r="E1015" s="416"/>
      <c r="F1015" s="416"/>
      <c r="G1015" s="416"/>
      <c r="H1015" s="416"/>
      <c r="I1015" s="416"/>
      <c r="J1015" s="416"/>
      <c r="K1015" s="416"/>
      <c r="L1015" s="416"/>
      <c r="M1015" s="416"/>
      <c r="N1015" s="416"/>
      <c r="O1015" s="416"/>
      <c r="P1015" s="416"/>
      <c r="Q1015" s="416"/>
      <c r="R1015" s="416"/>
      <c r="S1015" s="416"/>
      <c r="T1015" s="416"/>
      <c r="U1015" s="416"/>
      <c r="V1015" s="416"/>
      <c r="W1015" s="416"/>
      <c r="X1015" s="416"/>
      <c r="Y1015" s="416"/>
    </row>
    <row r="1016" spans="1:25" s="419" customFormat="1" x14ac:dyDescent="0.2">
      <c r="A1016" s="416"/>
      <c r="D1016" s="416"/>
      <c r="E1016" s="416"/>
      <c r="F1016" s="416"/>
      <c r="G1016" s="416"/>
      <c r="H1016" s="416"/>
      <c r="I1016" s="416"/>
      <c r="J1016" s="416"/>
      <c r="K1016" s="416"/>
      <c r="L1016" s="416"/>
      <c r="M1016" s="416"/>
      <c r="N1016" s="416"/>
      <c r="O1016" s="416"/>
      <c r="P1016" s="416"/>
      <c r="Q1016" s="416"/>
      <c r="R1016" s="416"/>
      <c r="S1016" s="416"/>
      <c r="T1016" s="416"/>
      <c r="U1016" s="416"/>
      <c r="V1016" s="416"/>
      <c r="W1016" s="416"/>
      <c r="X1016" s="416"/>
      <c r="Y1016" s="416"/>
    </row>
    <row r="1017" spans="1:25" s="419" customFormat="1" x14ac:dyDescent="0.2">
      <c r="A1017" s="416"/>
      <c r="D1017" s="416"/>
      <c r="E1017" s="416"/>
      <c r="F1017" s="416"/>
      <c r="G1017" s="416"/>
      <c r="H1017" s="416"/>
      <c r="I1017" s="416"/>
      <c r="J1017" s="416"/>
      <c r="K1017" s="416"/>
      <c r="L1017" s="416"/>
      <c r="M1017" s="416"/>
      <c r="N1017" s="416"/>
      <c r="O1017" s="416"/>
      <c r="P1017" s="416"/>
      <c r="Q1017" s="416"/>
      <c r="R1017" s="416"/>
      <c r="S1017" s="416"/>
      <c r="T1017" s="416"/>
      <c r="U1017" s="416"/>
      <c r="V1017" s="416"/>
      <c r="W1017" s="416"/>
      <c r="X1017" s="416"/>
      <c r="Y1017" s="416"/>
    </row>
    <row r="1018" spans="1:25" s="419" customFormat="1" x14ac:dyDescent="0.2">
      <c r="A1018" s="416"/>
      <c r="D1018" s="416"/>
      <c r="E1018" s="416"/>
      <c r="F1018" s="416"/>
      <c r="G1018" s="416"/>
      <c r="H1018" s="416"/>
      <c r="I1018" s="416"/>
      <c r="J1018" s="416"/>
      <c r="K1018" s="416"/>
      <c r="L1018" s="416"/>
      <c r="M1018" s="416"/>
      <c r="N1018" s="416"/>
      <c r="O1018" s="416"/>
      <c r="P1018" s="416"/>
      <c r="Q1018" s="416"/>
      <c r="R1018" s="416"/>
      <c r="S1018" s="416"/>
      <c r="T1018" s="416"/>
      <c r="U1018" s="416"/>
      <c r="V1018" s="416"/>
      <c r="W1018" s="416"/>
      <c r="X1018" s="416"/>
      <c r="Y1018" s="416"/>
    </row>
    <row r="1019" spans="1:25" s="419" customFormat="1" x14ac:dyDescent="0.2">
      <c r="A1019" s="416"/>
      <c r="D1019" s="416"/>
      <c r="E1019" s="416"/>
      <c r="F1019" s="416"/>
      <c r="G1019" s="416"/>
      <c r="H1019" s="416"/>
      <c r="I1019" s="416"/>
      <c r="J1019" s="416"/>
      <c r="K1019" s="416"/>
      <c r="L1019" s="416"/>
      <c r="M1019" s="416"/>
      <c r="N1019" s="416"/>
      <c r="O1019" s="416"/>
      <c r="P1019" s="416"/>
      <c r="Q1019" s="416"/>
      <c r="R1019" s="416"/>
      <c r="S1019" s="416"/>
      <c r="T1019" s="416"/>
      <c r="U1019" s="416"/>
      <c r="V1019" s="416"/>
      <c r="W1019" s="416"/>
      <c r="X1019" s="416"/>
      <c r="Y1019" s="416"/>
    </row>
    <row r="1020" spans="1:25" s="419" customFormat="1" x14ac:dyDescent="0.2">
      <c r="A1020" s="416"/>
      <c r="D1020" s="416"/>
      <c r="E1020" s="416"/>
      <c r="F1020" s="416"/>
      <c r="G1020" s="416"/>
      <c r="H1020" s="416"/>
      <c r="I1020" s="416"/>
      <c r="J1020" s="416"/>
      <c r="K1020" s="416"/>
      <c r="L1020" s="416"/>
      <c r="M1020" s="416"/>
      <c r="N1020" s="416"/>
      <c r="O1020" s="416"/>
      <c r="P1020" s="416"/>
      <c r="Q1020" s="416"/>
      <c r="R1020" s="416"/>
      <c r="S1020" s="416"/>
      <c r="T1020" s="416"/>
      <c r="U1020" s="416"/>
      <c r="V1020" s="416"/>
      <c r="W1020" s="416"/>
      <c r="X1020" s="416"/>
      <c r="Y1020" s="416"/>
    </row>
    <row r="1021" spans="1:25" s="419" customFormat="1" x14ac:dyDescent="0.2">
      <c r="A1021" s="416"/>
      <c r="D1021" s="416"/>
      <c r="E1021" s="416"/>
      <c r="F1021" s="416"/>
      <c r="G1021" s="416"/>
      <c r="H1021" s="416"/>
      <c r="I1021" s="416"/>
      <c r="J1021" s="416"/>
      <c r="K1021" s="416"/>
      <c r="L1021" s="416"/>
      <c r="M1021" s="416"/>
      <c r="N1021" s="416"/>
      <c r="O1021" s="416"/>
      <c r="P1021" s="416"/>
      <c r="Q1021" s="416"/>
      <c r="R1021" s="416"/>
      <c r="S1021" s="416"/>
      <c r="T1021" s="416"/>
      <c r="U1021" s="416"/>
      <c r="V1021" s="416"/>
      <c r="W1021" s="416"/>
      <c r="X1021" s="416"/>
      <c r="Y1021" s="416"/>
    </row>
    <row r="1022" spans="1:25" s="419" customFormat="1" x14ac:dyDescent="0.2">
      <c r="A1022" s="416"/>
      <c r="D1022" s="416"/>
      <c r="E1022" s="416"/>
      <c r="F1022" s="416"/>
      <c r="G1022" s="416"/>
      <c r="H1022" s="416"/>
      <c r="I1022" s="416"/>
      <c r="J1022" s="416"/>
      <c r="K1022" s="416"/>
      <c r="L1022" s="416"/>
      <c r="M1022" s="416"/>
      <c r="N1022" s="416"/>
      <c r="O1022" s="416"/>
      <c r="P1022" s="416"/>
      <c r="Q1022" s="416"/>
      <c r="R1022" s="416"/>
      <c r="S1022" s="416"/>
      <c r="T1022" s="416"/>
      <c r="U1022" s="416"/>
      <c r="V1022" s="416"/>
      <c r="W1022" s="416"/>
      <c r="X1022" s="416"/>
      <c r="Y1022" s="416"/>
    </row>
    <row r="1023" spans="1:25" s="419" customFormat="1" x14ac:dyDescent="0.2">
      <c r="A1023" s="416"/>
      <c r="D1023" s="416"/>
      <c r="E1023" s="416"/>
      <c r="F1023" s="416"/>
      <c r="G1023" s="416"/>
      <c r="H1023" s="416"/>
      <c r="I1023" s="416"/>
      <c r="J1023" s="416"/>
      <c r="K1023" s="416"/>
      <c r="L1023" s="416"/>
      <c r="M1023" s="416"/>
      <c r="N1023" s="416"/>
      <c r="O1023" s="416"/>
      <c r="P1023" s="416"/>
      <c r="Q1023" s="416"/>
      <c r="R1023" s="416"/>
      <c r="S1023" s="416"/>
      <c r="T1023" s="416"/>
      <c r="U1023" s="416"/>
      <c r="V1023" s="416"/>
      <c r="W1023" s="416"/>
      <c r="X1023" s="416"/>
      <c r="Y1023" s="416"/>
    </row>
    <row r="1024" spans="1:25" s="419" customFormat="1" x14ac:dyDescent="0.2">
      <c r="A1024" s="416"/>
      <c r="D1024" s="416"/>
      <c r="E1024" s="416"/>
      <c r="F1024" s="416"/>
      <c r="G1024" s="416"/>
      <c r="H1024" s="416"/>
      <c r="I1024" s="416"/>
      <c r="J1024" s="416"/>
      <c r="K1024" s="416"/>
      <c r="L1024" s="416"/>
      <c r="M1024" s="416"/>
      <c r="N1024" s="416"/>
      <c r="O1024" s="416"/>
      <c r="P1024" s="416"/>
      <c r="Q1024" s="416"/>
      <c r="R1024" s="416"/>
      <c r="S1024" s="416"/>
      <c r="T1024" s="416"/>
      <c r="U1024" s="416"/>
      <c r="V1024" s="416"/>
      <c r="W1024" s="416"/>
      <c r="X1024" s="416"/>
      <c r="Y1024" s="416"/>
    </row>
    <row r="1025" spans="1:25" s="419" customFormat="1" x14ac:dyDescent="0.2">
      <c r="A1025" s="416"/>
      <c r="D1025" s="416"/>
      <c r="E1025" s="416"/>
      <c r="F1025" s="416"/>
      <c r="G1025" s="416"/>
      <c r="H1025" s="416"/>
      <c r="I1025" s="416"/>
      <c r="J1025" s="416"/>
      <c r="K1025" s="416"/>
      <c r="L1025" s="416"/>
      <c r="M1025" s="416"/>
      <c r="N1025" s="416"/>
      <c r="O1025" s="416"/>
      <c r="P1025" s="416"/>
      <c r="Q1025" s="416"/>
      <c r="R1025" s="416"/>
      <c r="S1025" s="416"/>
      <c r="T1025" s="416"/>
      <c r="U1025" s="416"/>
      <c r="V1025" s="416"/>
      <c r="W1025" s="416"/>
      <c r="X1025" s="416"/>
      <c r="Y1025" s="416"/>
    </row>
    <row r="1026" spans="1:25" s="419" customFormat="1" x14ac:dyDescent="0.2">
      <c r="A1026" s="416"/>
      <c r="D1026" s="416"/>
      <c r="E1026" s="416"/>
      <c r="F1026" s="416"/>
      <c r="G1026" s="416"/>
      <c r="H1026" s="416"/>
      <c r="I1026" s="416"/>
      <c r="J1026" s="416"/>
      <c r="K1026" s="416"/>
      <c r="L1026" s="416"/>
      <c r="M1026" s="416"/>
      <c r="N1026" s="416"/>
      <c r="O1026" s="416"/>
      <c r="P1026" s="416"/>
      <c r="Q1026" s="416"/>
      <c r="R1026" s="416"/>
      <c r="S1026" s="416"/>
      <c r="T1026" s="416"/>
      <c r="U1026" s="416"/>
      <c r="V1026" s="416"/>
      <c r="W1026" s="416"/>
      <c r="X1026" s="416"/>
      <c r="Y1026" s="416"/>
    </row>
    <row r="1027" spans="1:25" s="419" customFormat="1" x14ac:dyDescent="0.2">
      <c r="A1027" s="416"/>
      <c r="D1027" s="416"/>
      <c r="E1027" s="416"/>
      <c r="F1027" s="416"/>
      <c r="G1027" s="416"/>
      <c r="H1027" s="416"/>
      <c r="I1027" s="416"/>
      <c r="J1027" s="416"/>
      <c r="K1027" s="416"/>
      <c r="L1027" s="416"/>
      <c r="M1027" s="416"/>
      <c r="N1027" s="416"/>
      <c r="O1027" s="416"/>
      <c r="P1027" s="416"/>
      <c r="Q1027" s="416"/>
      <c r="R1027" s="416"/>
      <c r="S1027" s="416"/>
      <c r="T1027" s="416"/>
      <c r="U1027" s="416"/>
      <c r="V1027" s="416"/>
      <c r="W1027" s="416"/>
      <c r="X1027" s="416"/>
      <c r="Y1027" s="416"/>
    </row>
    <row r="1028" spans="1:25" s="419" customFormat="1" x14ac:dyDescent="0.2">
      <c r="A1028" s="416"/>
      <c r="D1028" s="416"/>
      <c r="E1028" s="416"/>
      <c r="F1028" s="416"/>
      <c r="G1028" s="416"/>
      <c r="H1028" s="416"/>
      <c r="I1028" s="416"/>
      <c r="J1028" s="416"/>
      <c r="K1028" s="416"/>
      <c r="L1028" s="416"/>
      <c r="M1028" s="416"/>
      <c r="N1028" s="416"/>
      <c r="O1028" s="416"/>
      <c r="P1028" s="416"/>
      <c r="Q1028" s="416"/>
      <c r="R1028" s="416"/>
      <c r="S1028" s="416"/>
      <c r="T1028" s="416"/>
      <c r="U1028" s="416"/>
      <c r="V1028" s="416"/>
      <c r="W1028" s="416"/>
      <c r="X1028" s="416"/>
      <c r="Y1028" s="416"/>
    </row>
    <row r="1029" spans="1:25" s="419" customFormat="1" x14ac:dyDescent="0.2">
      <c r="A1029" s="416"/>
      <c r="D1029" s="416"/>
      <c r="E1029" s="416"/>
      <c r="F1029" s="416"/>
      <c r="G1029" s="416"/>
      <c r="H1029" s="416"/>
      <c r="I1029" s="416"/>
      <c r="J1029" s="416"/>
      <c r="K1029" s="416"/>
      <c r="L1029" s="416"/>
      <c r="M1029" s="416"/>
      <c r="N1029" s="416"/>
      <c r="O1029" s="416"/>
      <c r="P1029" s="416"/>
      <c r="Q1029" s="416"/>
      <c r="R1029" s="416"/>
      <c r="S1029" s="416"/>
      <c r="T1029" s="416"/>
      <c r="U1029" s="416"/>
      <c r="V1029" s="416"/>
      <c r="W1029" s="416"/>
      <c r="X1029" s="416"/>
      <c r="Y1029" s="416"/>
    </row>
    <row r="1030" spans="1:25" s="419" customFormat="1" x14ac:dyDescent="0.2">
      <c r="A1030" s="416"/>
      <c r="D1030" s="416"/>
      <c r="E1030" s="416"/>
      <c r="F1030" s="416"/>
      <c r="G1030" s="416"/>
      <c r="H1030" s="416"/>
      <c r="I1030" s="416"/>
      <c r="J1030" s="416"/>
      <c r="K1030" s="416"/>
      <c r="L1030" s="416"/>
      <c r="M1030" s="416"/>
      <c r="N1030" s="416"/>
      <c r="O1030" s="416"/>
      <c r="P1030" s="416"/>
      <c r="Q1030" s="416"/>
      <c r="R1030" s="416"/>
      <c r="S1030" s="416"/>
      <c r="T1030" s="416"/>
      <c r="U1030" s="416"/>
      <c r="V1030" s="416"/>
      <c r="W1030" s="416"/>
      <c r="X1030" s="416"/>
      <c r="Y1030" s="416"/>
    </row>
    <row r="1031" spans="1:25" s="419" customFormat="1" x14ac:dyDescent="0.2">
      <c r="A1031" s="416"/>
      <c r="D1031" s="416"/>
      <c r="E1031" s="416"/>
      <c r="F1031" s="416"/>
      <c r="G1031" s="416"/>
      <c r="H1031" s="416"/>
      <c r="I1031" s="416"/>
      <c r="J1031" s="416"/>
      <c r="K1031" s="416"/>
      <c r="L1031" s="416"/>
      <c r="M1031" s="416"/>
      <c r="N1031" s="416"/>
      <c r="O1031" s="416"/>
      <c r="P1031" s="416"/>
      <c r="Q1031" s="416"/>
      <c r="R1031" s="416"/>
      <c r="S1031" s="416"/>
      <c r="T1031" s="416"/>
      <c r="U1031" s="416"/>
      <c r="V1031" s="416"/>
      <c r="W1031" s="416"/>
      <c r="X1031" s="416"/>
      <c r="Y1031" s="416"/>
    </row>
    <row r="1032" spans="1:25" s="419" customFormat="1" x14ac:dyDescent="0.2">
      <c r="A1032" s="416"/>
      <c r="D1032" s="416"/>
      <c r="E1032" s="416"/>
      <c r="F1032" s="416"/>
      <c r="G1032" s="416"/>
      <c r="H1032" s="416"/>
      <c r="I1032" s="416"/>
      <c r="J1032" s="416"/>
      <c r="K1032" s="416"/>
      <c r="L1032" s="416"/>
      <c r="M1032" s="416"/>
      <c r="N1032" s="416"/>
      <c r="O1032" s="416"/>
      <c r="P1032" s="416"/>
      <c r="Q1032" s="416"/>
      <c r="R1032" s="416"/>
      <c r="S1032" s="416"/>
      <c r="T1032" s="416"/>
      <c r="U1032" s="416"/>
      <c r="V1032" s="416"/>
      <c r="W1032" s="416"/>
      <c r="X1032" s="416"/>
      <c r="Y1032" s="416"/>
    </row>
    <row r="1033" spans="1:25" s="419" customFormat="1" x14ac:dyDescent="0.2">
      <c r="A1033" s="416"/>
      <c r="D1033" s="416"/>
      <c r="E1033" s="416"/>
      <c r="F1033" s="416"/>
      <c r="G1033" s="416"/>
      <c r="H1033" s="416"/>
      <c r="I1033" s="416"/>
      <c r="J1033" s="416"/>
      <c r="K1033" s="416"/>
      <c r="L1033" s="416"/>
      <c r="M1033" s="416"/>
      <c r="N1033" s="416"/>
      <c r="O1033" s="416"/>
      <c r="P1033" s="416"/>
      <c r="Q1033" s="416"/>
      <c r="R1033" s="416"/>
      <c r="S1033" s="416"/>
      <c r="T1033" s="416"/>
      <c r="U1033" s="416"/>
      <c r="V1033" s="416"/>
      <c r="W1033" s="416"/>
      <c r="X1033" s="416"/>
      <c r="Y1033" s="416"/>
    </row>
    <row r="1034" spans="1:25" s="419" customFormat="1" x14ac:dyDescent="0.2">
      <c r="A1034" s="416"/>
      <c r="D1034" s="416"/>
      <c r="E1034" s="416"/>
      <c r="F1034" s="416"/>
      <c r="G1034" s="416"/>
      <c r="H1034" s="416"/>
      <c r="I1034" s="416"/>
      <c r="J1034" s="416"/>
      <c r="K1034" s="416"/>
      <c r="L1034" s="416"/>
      <c r="M1034" s="416"/>
      <c r="N1034" s="416"/>
      <c r="O1034" s="416"/>
      <c r="P1034" s="416"/>
      <c r="Q1034" s="416"/>
      <c r="R1034" s="416"/>
      <c r="S1034" s="416"/>
      <c r="T1034" s="416"/>
      <c r="U1034" s="416"/>
      <c r="V1034" s="416"/>
      <c r="W1034" s="416"/>
      <c r="X1034" s="416"/>
      <c r="Y1034" s="416"/>
    </row>
    <row r="1035" spans="1:25" s="419" customFormat="1" x14ac:dyDescent="0.2">
      <c r="A1035" s="416"/>
      <c r="D1035" s="416"/>
      <c r="E1035" s="416"/>
      <c r="F1035" s="416"/>
      <c r="G1035" s="416"/>
      <c r="H1035" s="416"/>
      <c r="I1035" s="416"/>
      <c r="J1035" s="416"/>
      <c r="K1035" s="416"/>
      <c r="L1035" s="416"/>
      <c r="M1035" s="416"/>
      <c r="N1035" s="416"/>
      <c r="O1035" s="416"/>
      <c r="P1035" s="416"/>
      <c r="Q1035" s="416"/>
      <c r="R1035" s="416"/>
      <c r="S1035" s="416"/>
      <c r="T1035" s="416"/>
      <c r="U1035" s="416"/>
      <c r="V1035" s="416"/>
      <c r="W1035" s="416"/>
      <c r="X1035" s="416"/>
      <c r="Y1035" s="416"/>
    </row>
    <row r="1036" spans="1:25" s="419" customFormat="1" x14ac:dyDescent="0.2">
      <c r="A1036" s="416"/>
      <c r="D1036" s="416"/>
      <c r="E1036" s="416"/>
      <c r="F1036" s="416"/>
      <c r="G1036" s="416"/>
      <c r="H1036" s="416"/>
      <c r="I1036" s="416"/>
      <c r="J1036" s="416"/>
      <c r="K1036" s="416"/>
      <c r="L1036" s="416"/>
      <c r="M1036" s="416"/>
      <c r="N1036" s="416"/>
      <c r="O1036" s="416"/>
      <c r="P1036" s="416"/>
      <c r="Q1036" s="416"/>
      <c r="R1036" s="416"/>
      <c r="S1036" s="416"/>
      <c r="T1036" s="416"/>
      <c r="U1036" s="416"/>
      <c r="V1036" s="416"/>
      <c r="W1036" s="416"/>
      <c r="X1036" s="416"/>
      <c r="Y1036" s="416"/>
    </row>
    <row r="1037" spans="1:25" s="419" customFormat="1" x14ac:dyDescent="0.2">
      <c r="A1037" s="416"/>
      <c r="D1037" s="416"/>
      <c r="E1037" s="416"/>
      <c r="F1037" s="416"/>
      <c r="G1037" s="416"/>
      <c r="H1037" s="416"/>
      <c r="I1037" s="416"/>
      <c r="J1037" s="416"/>
      <c r="K1037" s="416"/>
      <c r="L1037" s="416"/>
      <c r="M1037" s="416"/>
      <c r="N1037" s="416"/>
      <c r="O1037" s="416"/>
      <c r="P1037" s="416"/>
      <c r="Q1037" s="416"/>
      <c r="R1037" s="416"/>
      <c r="S1037" s="416"/>
      <c r="T1037" s="416"/>
      <c r="U1037" s="416"/>
      <c r="V1037" s="416"/>
      <c r="W1037" s="416"/>
      <c r="X1037" s="416"/>
      <c r="Y1037" s="416"/>
    </row>
    <row r="1038" spans="1:25" s="419" customFormat="1" x14ac:dyDescent="0.2">
      <c r="A1038" s="416"/>
      <c r="D1038" s="416"/>
      <c r="E1038" s="416"/>
      <c r="F1038" s="416"/>
      <c r="G1038" s="416"/>
      <c r="H1038" s="416"/>
      <c r="I1038" s="416"/>
      <c r="J1038" s="416"/>
      <c r="K1038" s="416"/>
      <c r="L1038" s="416"/>
      <c r="M1038" s="416"/>
      <c r="N1038" s="416"/>
      <c r="O1038" s="416"/>
      <c r="P1038" s="416"/>
      <c r="Q1038" s="416"/>
      <c r="R1038" s="416"/>
      <c r="S1038" s="416"/>
      <c r="T1038" s="416"/>
      <c r="U1038" s="416"/>
      <c r="V1038" s="416"/>
      <c r="W1038" s="416"/>
      <c r="X1038" s="416"/>
      <c r="Y1038" s="416"/>
    </row>
    <row r="1039" spans="1:25" s="419" customFormat="1" x14ac:dyDescent="0.2">
      <c r="A1039" s="416"/>
      <c r="D1039" s="416"/>
      <c r="E1039" s="416"/>
      <c r="F1039" s="416"/>
      <c r="G1039" s="416"/>
      <c r="H1039" s="416"/>
      <c r="I1039" s="416"/>
      <c r="J1039" s="416"/>
      <c r="K1039" s="416"/>
      <c r="L1039" s="416"/>
      <c r="M1039" s="416"/>
      <c r="N1039" s="416"/>
      <c r="O1039" s="416"/>
      <c r="P1039" s="416"/>
      <c r="Q1039" s="416"/>
      <c r="R1039" s="416"/>
      <c r="S1039" s="416"/>
      <c r="T1039" s="416"/>
      <c r="U1039" s="416"/>
      <c r="V1039" s="416"/>
      <c r="W1039" s="416"/>
      <c r="X1039" s="416"/>
      <c r="Y1039" s="416"/>
    </row>
    <row r="1040" spans="1:25" s="419" customFormat="1" x14ac:dyDescent="0.2">
      <c r="A1040" s="416"/>
      <c r="D1040" s="416"/>
      <c r="E1040" s="416"/>
      <c r="F1040" s="416"/>
      <c r="G1040" s="416"/>
      <c r="H1040" s="416"/>
      <c r="I1040" s="416"/>
      <c r="J1040" s="416"/>
      <c r="K1040" s="416"/>
      <c r="L1040" s="416"/>
      <c r="M1040" s="416"/>
      <c r="N1040" s="416"/>
      <c r="O1040" s="416"/>
      <c r="P1040" s="416"/>
      <c r="Q1040" s="416"/>
      <c r="R1040" s="416"/>
      <c r="S1040" s="416"/>
      <c r="T1040" s="416"/>
      <c r="U1040" s="416"/>
      <c r="V1040" s="416"/>
      <c r="W1040" s="416"/>
      <c r="X1040" s="416"/>
      <c r="Y1040" s="416"/>
    </row>
    <row r="1041" spans="1:25" s="419" customFormat="1" x14ac:dyDescent="0.2">
      <c r="A1041" s="416"/>
      <c r="D1041" s="416"/>
      <c r="E1041" s="416"/>
      <c r="F1041" s="416"/>
      <c r="G1041" s="416"/>
      <c r="H1041" s="416"/>
      <c r="I1041" s="416"/>
      <c r="J1041" s="416"/>
      <c r="K1041" s="416"/>
      <c r="L1041" s="416"/>
      <c r="M1041" s="416"/>
      <c r="N1041" s="416"/>
      <c r="O1041" s="416"/>
      <c r="P1041" s="416"/>
      <c r="Q1041" s="416"/>
      <c r="R1041" s="416"/>
      <c r="S1041" s="416"/>
      <c r="T1041" s="416"/>
      <c r="U1041" s="416"/>
      <c r="V1041" s="416"/>
      <c r="W1041" s="416"/>
      <c r="X1041" s="416"/>
      <c r="Y1041" s="416"/>
    </row>
    <row r="1042" spans="1:25" s="419" customFormat="1" x14ac:dyDescent="0.2">
      <c r="A1042" s="416"/>
      <c r="D1042" s="416"/>
      <c r="E1042" s="416"/>
      <c r="F1042" s="416"/>
      <c r="G1042" s="416"/>
      <c r="H1042" s="416"/>
      <c r="I1042" s="416"/>
      <c r="J1042" s="416"/>
      <c r="K1042" s="416"/>
      <c r="L1042" s="416"/>
      <c r="M1042" s="416"/>
      <c r="N1042" s="416"/>
      <c r="O1042" s="416"/>
      <c r="P1042" s="416"/>
      <c r="Q1042" s="416"/>
      <c r="R1042" s="416"/>
      <c r="S1042" s="416"/>
      <c r="T1042" s="416"/>
      <c r="U1042" s="416"/>
      <c r="V1042" s="416"/>
      <c r="W1042" s="416"/>
      <c r="X1042" s="416"/>
      <c r="Y1042" s="416"/>
    </row>
    <row r="1043" spans="1:25" s="419" customFormat="1" x14ac:dyDescent="0.2">
      <c r="A1043" s="416"/>
      <c r="D1043" s="416"/>
      <c r="E1043" s="416"/>
      <c r="F1043" s="416"/>
      <c r="G1043" s="416"/>
      <c r="H1043" s="416"/>
      <c r="I1043" s="416"/>
      <c r="J1043" s="416"/>
      <c r="K1043" s="416"/>
      <c r="L1043" s="416"/>
      <c r="M1043" s="416"/>
      <c r="N1043" s="416"/>
      <c r="O1043" s="416"/>
      <c r="P1043" s="416"/>
      <c r="Q1043" s="416"/>
      <c r="R1043" s="416"/>
      <c r="S1043" s="416"/>
      <c r="T1043" s="416"/>
      <c r="U1043" s="416"/>
      <c r="V1043" s="416"/>
      <c r="W1043" s="416"/>
      <c r="X1043" s="416"/>
      <c r="Y1043" s="416"/>
    </row>
    <row r="1044" spans="1:25" s="419" customFormat="1" x14ac:dyDescent="0.2">
      <c r="A1044" s="416"/>
      <c r="D1044" s="416"/>
      <c r="E1044" s="416"/>
      <c r="F1044" s="416"/>
      <c r="G1044" s="416"/>
      <c r="H1044" s="416"/>
      <c r="I1044" s="416"/>
      <c r="J1044" s="416"/>
      <c r="K1044" s="416"/>
      <c r="L1044" s="416"/>
      <c r="M1044" s="416"/>
      <c r="N1044" s="416"/>
      <c r="O1044" s="416"/>
      <c r="P1044" s="416"/>
      <c r="Q1044" s="416"/>
      <c r="R1044" s="416"/>
      <c r="S1044" s="416"/>
      <c r="T1044" s="416"/>
      <c r="U1044" s="416"/>
      <c r="V1044" s="416"/>
      <c r="W1044" s="416"/>
      <c r="X1044" s="416"/>
      <c r="Y1044" s="416"/>
    </row>
    <row r="1045" spans="1:25" s="419" customFormat="1" x14ac:dyDescent="0.2">
      <c r="A1045" s="416"/>
      <c r="D1045" s="416"/>
      <c r="E1045" s="416"/>
      <c r="F1045" s="416"/>
      <c r="G1045" s="416"/>
      <c r="H1045" s="416"/>
      <c r="I1045" s="416"/>
      <c r="J1045" s="416"/>
      <c r="K1045" s="416"/>
      <c r="L1045" s="416"/>
      <c r="M1045" s="416"/>
      <c r="N1045" s="416"/>
      <c r="O1045" s="416"/>
      <c r="P1045" s="416"/>
      <c r="Q1045" s="416"/>
      <c r="R1045" s="416"/>
      <c r="S1045" s="416"/>
      <c r="T1045" s="416"/>
      <c r="U1045" s="416"/>
      <c r="V1045" s="416"/>
      <c r="W1045" s="416"/>
      <c r="X1045" s="416"/>
      <c r="Y1045" s="416"/>
    </row>
    <row r="1046" spans="1:25" s="419" customFormat="1" x14ac:dyDescent="0.2">
      <c r="A1046" s="416"/>
      <c r="D1046" s="416"/>
      <c r="E1046" s="416"/>
      <c r="F1046" s="416"/>
      <c r="G1046" s="416"/>
      <c r="H1046" s="416"/>
      <c r="I1046" s="416"/>
      <c r="J1046" s="416"/>
      <c r="K1046" s="416"/>
      <c r="L1046" s="416"/>
      <c r="M1046" s="416"/>
      <c r="N1046" s="416"/>
      <c r="O1046" s="416"/>
      <c r="P1046" s="416"/>
      <c r="Q1046" s="416"/>
      <c r="R1046" s="416"/>
      <c r="S1046" s="416"/>
      <c r="T1046" s="416"/>
      <c r="U1046" s="416"/>
      <c r="V1046" s="416"/>
      <c r="W1046" s="416"/>
      <c r="X1046" s="416"/>
      <c r="Y1046" s="416"/>
    </row>
    <row r="1047" spans="1:25" s="419" customFormat="1" x14ac:dyDescent="0.2">
      <c r="A1047" s="416"/>
      <c r="D1047" s="416"/>
      <c r="E1047" s="416"/>
      <c r="F1047" s="416"/>
      <c r="G1047" s="416"/>
      <c r="H1047" s="416"/>
      <c r="I1047" s="416"/>
      <c r="J1047" s="416"/>
      <c r="K1047" s="416"/>
      <c r="L1047" s="416"/>
      <c r="M1047" s="416"/>
      <c r="N1047" s="416"/>
      <c r="O1047" s="416"/>
      <c r="P1047" s="416"/>
      <c r="Q1047" s="416"/>
      <c r="R1047" s="416"/>
      <c r="S1047" s="416"/>
      <c r="T1047" s="416"/>
      <c r="U1047" s="416"/>
      <c r="V1047" s="416"/>
      <c r="W1047" s="416"/>
      <c r="X1047" s="416"/>
      <c r="Y1047" s="416"/>
    </row>
    <row r="1048" spans="1:25" s="419" customFormat="1" x14ac:dyDescent="0.2">
      <c r="A1048" s="416"/>
      <c r="D1048" s="416"/>
      <c r="E1048" s="416"/>
      <c r="F1048" s="416"/>
      <c r="G1048" s="416"/>
      <c r="H1048" s="416"/>
      <c r="I1048" s="416"/>
      <c r="J1048" s="416"/>
      <c r="K1048" s="416"/>
      <c r="L1048" s="416"/>
      <c r="M1048" s="416"/>
      <c r="N1048" s="416"/>
      <c r="O1048" s="416"/>
      <c r="P1048" s="416"/>
      <c r="Q1048" s="416"/>
      <c r="R1048" s="416"/>
      <c r="S1048" s="416"/>
      <c r="T1048" s="416"/>
      <c r="U1048" s="416"/>
      <c r="V1048" s="416"/>
      <c r="W1048" s="416"/>
      <c r="X1048" s="416"/>
      <c r="Y1048" s="416"/>
    </row>
    <row r="1049" spans="1:25" s="419" customFormat="1" x14ac:dyDescent="0.2">
      <c r="A1049" s="416"/>
      <c r="D1049" s="416"/>
      <c r="E1049" s="416"/>
      <c r="F1049" s="416"/>
      <c r="G1049" s="416"/>
      <c r="H1049" s="416"/>
      <c r="I1049" s="416"/>
      <c r="J1049" s="416"/>
      <c r="K1049" s="416"/>
      <c r="L1049" s="416"/>
      <c r="M1049" s="416"/>
      <c r="N1049" s="416"/>
      <c r="O1049" s="416"/>
      <c r="P1049" s="416"/>
      <c r="Q1049" s="416"/>
      <c r="R1049" s="416"/>
      <c r="S1049" s="416"/>
      <c r="T1049" s="416"/>
      <c r="U1049" s="416"/>
      <c r="V1049" s="416"/>
      <c r="W1049" s="416"/>
      <c r="X1049" s="416"/>
      <c r="Y1049" s="416"/>
    </row>
    <row r="1050" spans="1:25" s="419" customFormat="1" x14ac:dyDescent="0.2">
      <c r="A1050" s="416"/>
      <c r="D1050" s="416"/>
      <c r="E1050" s="416"/>
      <c r="F1050" s="416"/>
      <c r="G1050" s="416"/>
      <c r="H1050" s="416"/>
      <c r="I1050" s="416"/>
      <c r="J1050" s="416"/>
      <c r="K1050" s="416"/>
      <c r="L1050" s="416"/>
      <c r="M1050" s="416"/>
      <c r="N1050" s="416"/>
      <c r="O1050" s="416"/>
      <c r="P1050" s="416"/>
      <c r="Q1050" s="416"/>
      <c r="R1050" s="416"/>
      <c r="S1050" s="416"/>
      <c r="T1050" s="416"/>
      <c r="U1050" s="416"/>
      <c r="V1050" s="416"/>
      <c r="W1050" s="416"/>
      <c r="X1050" s="416"/>
      <c r="Y1050" s="416"/>
    </row>
    <row r="1051" spans="1:25" s="419" customFormat="1" x14ac:dyDescent="0.2">
      <c r="A1051" s="416"/>
      <c r="D1051" s="416"/>
      <c r="E1051" s="416"/>
      <c r="F1051" s="416"/>
      <c r="G1051" s="416"/>
      <c r="H1051" s="416"/>
      <c r="I1051" s="416"/>
      <c r="J1051" s="416"/>
      <c r="K1051" s="416"/>
      <c r="L1051" s="416"/>
      <c r="M1051" s="416"/>
      <c r="N1051" s="416"/>
      <c r="O1051" s="416"/>
      <c r="P1051" s="416"/>
      <c r="Q1051" s="416"/>
      <c r="R1051" s="416"/>
      <c r="S1051" s="416"/>
      <c r="T1051" s="416"/>
      <c r="U1051" s="416"/>
      <c r="V1051" s="416"/>
      <c r="W1051" s="416"/>
      <c r="X1051" s="416"/>
      <c r="Y1051" s="416"/>
    </row>
    <row r="1052" spans="1:25" s="419" customFormat="1" x14ac:dyDescent="0.2">
      <c r="A1052" s="416"/>
      <c r="D1052" s="416"/>
      <c r="E1052" s="416"/>
      <c r="F1052" s="416"/>
      <c r="G1052" s="416"/>
      <c r="H1052" s="416"/>
      <c r="I1052" s="416"/>
      <c r="J1052" s="416"/>
      <c r="K1052" s="416"/>
      <c r="L1052" s="416"/>
      <c r="M1052" s="416"/>
      <c r="N1052" s="416"/>
      <c r="O1052" s="416"/>
      <c r="P1052" s="416"/>
      <c r="Q1052" s="416"/>
      <c r="R1052" s="416"/>
      <c r="S1052" s="416"/>
      <c r="T1052" s="416"/>
      <c r="U1052" s="416"/>
      <c r="V1052" s="416"/>
      <c r="W1052" s="416"/>
      <c r="X1052" s="416"/>
      <c r="Y1052" s="416"/>
    </row>
    <row r="1053" spans="1:25" s="419" customFormat="1" x14ac:dyDescent="0.2">
      <c r="A1053" s="416"/>
      <c r="D1053" s="416"/>
      <c r="E1053" s="416"/>
      <c r="F1053" s="416"/>
      <c r="G1053" s="416"/>
      <c r="H1053" s="416"/>
      <c r="I1053" s="416"/>
      <c r="J1053" s="416"/>
      <c r="K1053" s="416"/>
      <c r="L1053" s="416"/>
      <c r="M1053" s="416"/>
      <c r="N1053" s="416"/>
      <c r="O1053" s="416"/>
      <c r="P1053" s="416"/>
      <c r="Q1053" s="416"/>
      <c r="R1053" s="416"/>
      <c r="S1053" s="416"/>
      <c r="T1053" s="416"/>
      <c r="U1053" s="416"/>
      <c r="V1053" s="416"/>
      <c r="W1053" s="416"/>
      <c r="X1053" s="416"/>
      <c r="Y1053" s="416"/>
    </row>
    <row r="1054" spans="1:25" s="419" customFormat="1" x14ac:dyDescent="0.2">
      <c r="A1054" s="416"/>
      <c r="D1054" s="416"/>
      <c r="E1054" s="416"/>
      <c r="F1054" s="416"/>
      <c r="G1054" s="416"/>
      <c r="H1054" s="416"/>
      <c r="I1054" s="416"/>
      <c r="J1054" s="416"/>
      <c r="K1054" s="416"/>
      <c r="L1054" s="416"/>
      <c r="M1054" s="416"/>
      <c r="N1054" s="416"/>
      <c r="O1054" s="416"/>
      <c r="P1054" s="416"/>
      <c r="Q1054" s="416"/>
      <c r="R1054" s="416"/>
      <c r="S1054" s="416"/>
      <c r="T1054" s="416"/>
      <c r="U1054" s="416"/>
      <c r="V1054" s="416"/>
      <c r="W1054" s="416"/>
      <c r="X1054" s="416"/>
      <c r="Y1054" s="416"/>
    </row>
    <row r="1055" spans="1:25" s="419" customFormat="1" x14ac:dyDescent="0.2">
      <c r="A1055" s="416"/>
      <c r="D1055" s="416"/>
      <c r="E1055" s="416"/>
      <c r="F1055" s="416"/>
      <c r="G1055" s="416"/>
      <c r="H1055" s="416"/>
      <c r="I1055" s="416"/>
      <c r="J1055" s="416"/>
      <c r="K1055" s="416"/>
      <c r="L1055" s="416"/>
      <c r="M1055" s="416"/>
      <c r="N1055" s="416"/>
      <c r="O1055" s="416"/>
      <c r="P1055" s="416"/>
      <c r="Q1055" s="416"/>
      <c r="R1055" s="416"/>
      <c r="S1055" s="416"/>
      <c r="T1055" s="416"/>
      <c r="U1055" s="416"/>
      <c r="V1055" s="416"/>
      <c r="W1055" s="416"/>
      <c r="X1055" s="416"/>
      <c r="Y1055" s="416"/>
    </row>
    <row r="1056" spans="1:25" s="419" customFormat="1" x14ac:dyDescent="0.2">
      <c r="A1056" s="416"/>
      <c r="D1056" s="416"/>
      <c r="E1056" s="416"/>
      <c r="F1056" s="416"/>
      <c r="G1056" s="416"/>
      <c r="H1056" s="416"/>
      <c r="I1056" s="416"/>
      <c r="J1056" s="416"/>
      <c r="K1056" s="416"/>
      <c r="L1056" s="416"/>
      <c r="M1056" s="416"/>
      <c r="N1056" s="416"/>
      <c r="O1056" s="416"/>
      <c r="P1056" s="416"/>
      <c r="Q1056" s="416"/>
      <c r="R1056" s="416"/>
      <c r="S1056" s="416"/>
      <c r="T1056" s="416"/>
      <c r="U1056" s="416"/>
      <c r="V1056" s="416"/>
      <c r="W1056" s="416"/>
      <c r="X1056" s="416"/>
      <c r="Y1056" s="416"/>
    </row>
    <row r="1057" spans="1:25" s="419" customFormat="1" x14ac:dyDescent="0.2">
      <c r="A1057" s="416"/>
      <c r="D1057" s="416"/>
      <c r="E1057" s="416"/>
      <c r="F1057" s="416"/>
      <c r="G1057" s="416"/>
      <c r="H1057" s="416"/>
      <c r="I1057" s="416"/>
      <c r="J1057" s="416"/>
      <c r="K1057" s="416"/>
      <c r="L1057" s="416"/>
      <c r="M1057" s="416"/>
      <c r="N1057" s="416"/>
      <c r="O1057" s="416"/>
      <c r="P1057" s="416"/>
      <c r="Q1057" s="416"/>
      <c r="R1057" s="416"/>
      <c r="S1057" s="416"/>
      <c r="T1057" s="416"/>
      <c r="U1057" s="416"/>
      <c r="V1057" s="416"/>
      <c r="W1057" s="416"/>
      <c r="X1057" s="416"/>
      <c r="Y1057" s="416"/>
    </row>
    <row r="1058" spans="1:25" s="419" customFormat="1" x14ac:dyDescent="0.2">
      <c r="A1058" s="416"/>
      <c r="D1058" s="416"/>
      <c r="E1058" s="416"/>
      <c r="F1058" s="416"/>
      <c r="G1058" s="416"/>
      <c r="H1058" s="416"/>
      <c r="I1058" s="416"/>
      <c r="J1058" s="416"/>
      <c r="K1058" s="416"/>
      <c r="L1058" s="416"/>
      <c r="M1058" s="416"/>
      <c r="N1058" s="416"/>
      <c r="O1058" s="416"/>
      <c r="P1058" s="416"/>
      <c r="Q1058" s="416"/>
      <c r="R1058" s="416"/>
      <c r="S1058" s="416"/>
      <c r="T1058" s="416"/>
      <c r="U1058" s="416"/>
      <c r="V1058" s="416"/>
      <c r="W1058" s="416"/>
      <c r="X1058" s="416"/>
      <c r="Y1058" s="416"/>
    </row>
    <row r="1059" spans="1:25" s="419" customFormat="1" x14ac:dyDescent="0.2">
      <c r="A1059" s="416"/>
      <c r="D1059" s="416"/>
      <c r="E1059" s="416"/>
      <c r="F1059" s="416"/>
      <c r="G1059" s="416"/>
      <c r="H1059" s="416"/>
      <c r="I1059" s="416"/>
      <c r="J1059" s="416"/>
      <c r="K1059" s="416"/>
      <c r="L1059" s="416"/>
      <c r="M1059" s="416"/>
      <c r="N1059" s="416"/>
      <c r="O1059" s="416"/>
      <c r="P1059" s="416"/>
      <c r="Q1059" s="416"/>
      <c r="R1059" s="416"/>
      <c r="S1059" s="416"/>
      <c r="T1059" s="416"/>
      <c r="U1059" s="416"/>
      <c r="V1059" s="416"/>
      <c r="W1059" s="416"/>
      <c r="X1059" s="416"/>
      <c r="Y1059" s="416"/>
    </row>
    <row r="1060" spans="1:25" s="419" customFormat="1" x14ac:dyDescent="0.2">
      <c r="A1060" s="416"/>
      <c r="D1060" s="416"/>
      <c r="E1060" s="416"/>
      <c r="F1060" s="416"/>
      <c r="G1060" s="416"/>
      <c r="H1060" s="416"/>
      <c r="I1060" s="416"/>
      <c r="J1060" s="416"/>
      <c r="K1060" s="416"/>
      <c r="L1060" s="416"/>
      <c r="M1060" s="416"/>
      <c r="N1060" s="416"/>
      <c r="O1060" s="416"/>
      <c r="P1060" s="416"/>
      <c r="Q1060" s="416"/>
      <c r="R1060" s="416"/>
      <c r="S1060" s="416"/>
      <c r="T1060" s="416"/>
      <c r="U1060" s="416"/>
      <c r="V1060" s="416"/>
      <c r="W1060" s="416"/>
      <c r="X1060" s="416"/>
      <c r="Y1060" s="416"/>
    </row>
    <row r="1061" spans="1:25" s="419" customFormat="1" x14ac:dyDescent="0.2">
      <c r="A1061" s="416"/>
      <c r="D1061" s="416"/>
      <c r="E1061" s="416"/>
      <c r="F1061" s="416"/>
      <c r="G1061" s="416"/>
      <c r="H1061" s="416"/>
      <c r="I1061" s="416"/>
      <c r="J1061" s="416"/>
      <c r="K1061" s="416"/>
      <c r="L1061" s="416"/>
      <c r="M1061" s="416"/>
      <c r="N1061" s="416"/>
      <c r="O1061" s="416"/>
      <c r="P1061" s="416"/>
      <c r="Q1061" s="416"/>
      <c r="R1061" s="416"/>
      <c r="S1061" s="416"/>
      <c r="T1061" s="416"/>
      <c r="U1061" s="416"/>
      <c r="V1061" s="416"/>
      <c r="W1061" s="416"/>
      <c r="X1061" s="416"/>
      <c r="Y1061" s="416"/>
    </row>
    <row r="1062" spans="1:25" s="419" customFormat="1" x14ac:dyDescent="0.2">
      <c r="A1062" s="416"/>
      <c r="D1062" s="416"/>
      <c r="E1062" s="416"/>
      <c r="F1062" s="416"/>
      <c r="G1062" s="416"/>
      <c r="H1062" s="416"/>
      <c r="I1062" s="416"/>
      <c r="J1062" s="416"/>
      <c r="K1062" s="416"/>
      <c r="L1062" s="416"/>
      <c r="M1062" s="416"/>
      <c r="N1062" s="416"/>
      <c r="O1062" s="416"/>
      <c r="P1062" s="416"/>
      <c r="Q1062" s="416"/>
      <c r="R1062" s="416"/>
      <c r="S1062" s="416"/>
      <c r="T1062" s="416"/>
      <c r="U1062" s="416"/>
      <c r="V1062" s="416"/>
      <c r="W1062" s="416"/>
      <c r="X1062" s="416"/>
      <c r="Y1062" s="416"/>
    </row>
    <row r="1063" spans="1:25" s="419" customFormat="1" x14ac:dyDescent="0.2">
      <c r="A1063" s="416"/>
      <c r="D1063" s="416"/>
      <c r="E1063" s="416"/>
      <c r="F1063" s="416"/>
      <c r="G1063" s="416"/>
      <c r="H1063" s="416"/>
      <c r="I1063" s="416"/>
      <c r="J1063" s="416"/>
      <c r="K1063" s="416"/>
      <c r="L1063" s="416"/>
      <c r="M1063" s="416"/>
      <c r="N1063" s="416"/>
      <c r="O1063" s="416"/>
      <c r="P1063" s="416"/>
      <c r="Q1063" s="416"/>
      <c r="R1063" s="416"/>
      <c r="S1063" s="416"/>
      <c r="T1063" s="416"/>
      <c r="U1063" s="416"/>
      <c r="V1063" s="416"/>
      <c r="W1063" s="416"/>
      <c r="X1063" s="416"/>
      <c r="Y1063" s="416"/>
    </row>
    <row r="1064" spans="1:25" s="419" customFormat="1" x14ac:dyDescent="0.2">
      <c r="A1064" s="416"/>
      <c r="D1064" s="416"/>
      <c r="E1064" s="416"/>
      <c r="F1064" s="416"/>
      <c r="G1064" s="416"/>
      <c r="H1064" s="416"/>
      <c r="I1064" s="416"/>
      <c r="J1064" s="416"/>
      <c r="K1064" s="416"/>
      <c r="L1064" s="416"/>
      <c r="M1064" s="416"/>
      <c r="N1064" s="416"/>
      <c r="O1064" s="416"/>
      <c r="P1064" s="416"/>
      <c r="Q1064" s="416"/>
      <c r="R1064" s="416"/>
      <c r="S1064" s="416"/>
      <c r="T1064" s="416"/>
      <c r="U1064" s="416"/>
      <c r="V1064" s="416"/>
      <c r="W1064" s="416"/>
      <c r="X1064" s="416"/>
      <c r="Y1064" s="416"/>
    </row>
    <row r="1065" spans="1:25" s="419" customFormat="1" x14ac:dyDescent="0.2">
      <c r="A1065" s="416"/>
      <c r="D1065" s="416"/>
      <c r="E1065" s="416"/>
      <c r="F1065" s="416"/>
      <c r="G1065" s="416"/>
      <c r="H1065" s="416"/>
      <c r="I1065" s="416"/>
      <c r="J1065" s="416"/>
      <c r="K1065" s="416"/>
      <c r="L1065" s="416"/>
      <c r="M1065" s="416"/>
      <c r="N1065" s="416"/>
      <c r="O1065" s="416"/>
      <c r="P1065" s="416"/>
      <c r="Q1065" s="416"/>
      <c r="R1065" s="416"/>
      <c r="S1065" s="416"/>
      <c r="T1065" s="416"/>
      <c r="U1065" s="416"/>
      <c r="V1065" s="416"/>
      <c r="W1065" s="416"/>
      <c r="X1065" s="416"/>
      <c r="Y1065" s="416"/>
    </row>
    <row r="1066" spans="1:25" s="419" customFormat="1" x14ac:dyDescent="0.2">
      <c r="A1066" s="416"/>
      <c r="D1066" s="416"/>
      <c r="E1066" s="416"/>
      <c r="F1066" s="416"/>
      <c r="G1066" s="416"/>
      <c r="H1066" s="416"/>
      <c r="I1066" s="416"/>
      <c r="J1066" s="416"/>
      <c r="K1066" s="416"/>
      <c r="L1066" s="416"/>
      <c r="M1066" s="416"/>
      <c r="N1066" s="416"/>
      <c r="O1066" s="416"/>
      <c r="P1066" s="416"/>
      <c r="Q1066" s="416"/>
      <c r="R1066" s="416"/>
      <c r="S1066" s="416"/>
      <c r="T1066" s="416"/>
      <c r="U1066" s="416"/>
      <c r="V1066" s="416"/>
      <c r="W1066" s="416"/>
      <c r="X1066" s="416"/>
      <c r="Y1066" s="416"/>
    </row>
    <row r="1067" spans="1:25" s="419" customFormat="1" x14ac:dyDescent="0.2">
      <c r="A1067" s="416"/>
      <c r="D1067" s="416"/>
      <c r="E1067" s="416"/>
      <c r="F1067" s="416"/>
      <c r="G1067" s="416"/>
      <c r="H1067" s="416"/>
      <c r="I1067" s="416"/>
      <c r="J1067" s="416"/>
      <c r="K1067" s="416"/>
      <c r="L1067" s="416"/>
      <c r="M1067" s="416"/>
      <c r="N1067" s="416"/>
      <c r="O1067" s="416"/>
      <c r="P1067" s="416"/>
      <c r="Q1067" s="416"/>
      <c r="R1067" s="416"/>
      <c r="S1067" s="416"/>
      <c r="T1067" s="416"/>
      <c r="U1067" s="416"/>
      <c r="V1067" s="416"/>
      <c r="W1067" s="416"/>
      <c r="X1067" s="416"/>
      <c r="Y1067" s="416"/>
    </row>
    <row r="1068" spans="1:25" s="419" customFormat="1" x14ac:dyDescent="0.2">
      <c r="A1068" s="416"/>
      <c r="D1068" s="416"/>
      <c r="E1068" s="416"/>
      <c r="F1068" s="416"/>
      <c r="G1068" s="416"/>
      <c r="H1068" s="416"/>
      <c r="I1068" s="416"/>
      <c r="J1068" s="416"/>
      <c r="K1068" s="416"/>
      <c r="L1068" s="416"/>
      <c r="M1068" s="416"/>
      <c r="N1068" s="416"/>
      <c r="O1068" s="416"/>
      <c r="P1068" s="416"/>
      <c r="Q1068" s="416"/>
      <c r="R1068" s="416"/>
      <c r="S1068" s="416"/>
      <c r="T1068" s="416"/>
      <c r="U1068" s="416"/>
      <c r="V1068" s="416"/>
      <c r="W1068" s="416"/>
      <c r="X1068" s="416"/>
      <c r="Y1068" s="416"/>
    </row>
    <row r="1069" spans="1:25" s="419" customFormat="1" x14ac:dyDescent="0.2">
      <c r="A1069" s="416"/>
      <c r="D1069" s="416"/>
      <c r="E1069" s="416"/>
      <c r="F1069" s="416"/>
      <c r="G1069" s="416"/>
      <c r="H1069" s="416"/>
      <c r="I1069" s="416"/>
      <c r="J1069" s="416"/>
      <c r="K1069" s="416"/>
      <c r="L1069" s="416"/>
      <c r="M1069" s="416"/>
      <c r="N1069" s="416"/>
      <c r="O1069" s="416"/>
      <c r="P1069" s="416"/>
      <c r="Q1069" s="416"/>
      <c r="R1069" s="416"/>
      <c r="S1069" s="416"/>
      <c r="T1069" s="416"/>
      <c r="U1069" s="416"/>
      <c r="V1069" s="416"/>
      <c r="W1069" s="416"/>
      <c r="X1069" s="416"/>
      <c r="Y1069" s="416"/>
    </row>
    <row r="1070" spans="1:25" s="419" customFormat="1" x14ac:dyDescent="0.2">
      <c r="A1070" s="416"/>
      <c r="D1070" s="416"/>
      <c r="E1070" s="416"/>
      <c r="F1070" s="416"/>
      <c r="G1070" s="416"/>
      <c r="H1070" s="416"/>
      <c r="I1070" s="416"/>
      <c r="J1070" s="416"/>
      <c r="K1070" s="416"/>
      <c r="L1070" s="416"/>
      <c r="M1070" s="416"/>
      <c r="N1070" s="416"/>
      <c r="O1070" s="416"/>
      <c r="P1070" s="416"/>
      <c r="Q1070" s="416"/>
      <c r="R1070" s="416"/>
      <c r="S1070" s="416"/>
      <c r="T1070" s="416"/>
      <c r="U1070" s="416"/>
      <c r="V1070" s="416"/>
      <c r="W1070" s="416"/>
      <c r="X1070" s="416"/>
      <c r="Y1070" s="416"/>
    </row>
    <row r="1071" spans="1:25" s="419" customFormat="1" x14ac:dyDescent="0.2">
      <c r="A1071" s="416"/>
      <c r="D1071" s="416"/>
      <c r="E1071" s="416"/>
      <c r="F1071" s="416"/>
      <c r="G1071" s="416"/>
      <c r="H1071" s="416"/>
      <c r="I1071" s="416"/>
      <c r="J1071" s="416"/>
      <c r="K1071" s="416"/>
      <c r="L1071" s="416"/>
      <c r="M1071" s="416"/>
      <c r="N1071" s="416"/>
      <c r="O1071" s="416"/>
      <c r="P1071" s="416"/>
      <c r="Q1071" s="416"/>
      <c r="R1071" s="416"/>
      <c r="S1071" s="416"/>
      <c r="T1071" s="416"/>
      <c r="U1071" s="416"/>
      <c r="V1071" s="416"/>
      <c r="W1071" s="416"/>
      <c r="X1071" s="416"/>
      <c r="Y1071" s="416"/>
    </row>
    <row r="1072" spans="1:25" s="419" customFormat="1" x14ac:dyDescent="0.2">
      <c r="A1072" s="416"/>
      <c r="D1072" s="416"/>
      <c r="E1072" s="416"/>
      <c r="F1072" s="416"/>
      <c r="G1072" s="416"/>
      <c r="H1072" s="416"/>
      <c r="I1072" s="416"/>
      <c r="J1072" s="416"/>
      <c r="K1072" s="416"/>
      <c r="L1072" s="416"/>
      <c r="M1072" s="416"/>
      <c r="N1072" s="416"/>
      <c r="O1072" s="416"/>
      <c r="P1072" s="416"/>
      <c r="Q1072" s="416"/>
      <c r="R1072" s="416"/>
      <c r="S1072" s="416"/>
      <c r="T1072" s="416"/>
      <c r="U1072" s="416"/>
      <c r="V1072" s="416"/>
      <c r="W1072" s="416"/>
      <c r="X1072" s="416"/>
      <c r="Y1072" s="416"/>
    </row>
    <row r="1073" spans="1:25" s="419" customFormat="1" x14ac:dyDescent="0.2">
      <c r="A1073" s="416"/>
      <c r="D1073" s="416"/>
      <c r="E1073" s="416"/>
      <c r="F1073" s="416"/>
      <c r="G1073" s="416"/>
      <c r="H1073" s="416"/>
      <c r="I1073" s="416"/>
      <c r="J1073" s="416"/>
      <c r="K1073" s="416"/>
      <c r="L1073" s="416"/>
      <c r="M1073" s="416"/>
      <c r="N1073" s="416"/>
      <c r="O1073" s="416"/>
      <c r="P1073" s="416"/>
      <c r="Q1073" s="416"/>
      <c r="R1073" s="416"/>
      <c r="S1073" s="416"/>
      <c r="T1073" s="416"/>
      <c r="U1073" s="416"/>
      <c r="V1073" s="416"/>
      <c r="W1073" s="416"/>
      <c r="X1073" s="416"/>
      <c r="Y1073" s="416"/>
    </row>
    <row r="1074" spans="1:25" s="419" customFormat="1" x14ac:dyDescent="0.2">
      <c r="A1074" s="416"/>
      <c r="D1074" s="416"/>
      <c r="E1074" s="416"/>
      <c r="F1074" s="416"/>
      <c r="G1074" s="416"/>
      <c r="H1074" s="416"/>
      <c r="I1074" s="416"/>
      <c r="J1074" s="416"/>
      <c r="K1074" s="416"/>
      <c r="L1074" s="416"/>
      <c r="M1074" s="416"/>
      <c r="N1074" s="416"/>
      <c r="O1074" s="416"/>
      <c r="P1074" s="416"/>
      <c r="Q1074" s="416"/>
      <c r="R1074" s="416"/>
      <c r="S1074" s="416"/>
      <c r="T1074" s="416"/>
      <c r="U1074" s="416"/>
      <c r="V1074" s="416"/>
      <c r="W1074" s="416"/>
      <c r="X1074" s="416"/>
      <c r="Y1074" s="416"/>
    </row>
    <row r="1075" spans="1:25" s="419" customFormat="1" x14ac:dyDescent="0.2">
      <c r="A1075" s="416"/>
      <c r="D1075" s="416"/>
      <c r="E1075" s="416"/>
      <c r="F1075" s="416"/>
      <c r="G1075" s="416"/>
      <c r="H1075" s="416"/>
      <c r="I1075" s="416"/>
      <c r="J1075" s="416"/>
      <c r="K1075" s="416"/>
      <c r="L1075" s="416"/>
      <c r="M1075" s="416"/>
      <c r="N1075" s="416"/>
      <c r="O1075" s="416"/>
      <c r="P1075" s="416"/>
      <c r="Q1075" s="416"/>
      <c r="R1075" s="416"/>
      <c r="S1075" s="416"/>
      <c r="T1075" s="416"/>
      <c r="U1075" s="416"/>
      <c r="V1075" s="416"/>
      <c r="W1075" s="416"/>
      <c r="X1075" s="416"/>
      <c r="Y1075" s="416"/>
    </row>
    <row r="1076" spans="1:25" s="419" customFormat="1" x14ac:dyDescent="0.2">
      <c r="A1076" s="416"/>
      <c r="D1076" s="416"/>
      <c r="E1076" s="416"/>
      <c r="F1076" s="416"/>
      <c r="G1076" s="416"/>
      <c r="H1076" s="416"/>
      <c r="I1076" s="416"/>
      <c r="J1076" s="416"/>
      <c r="K1076" s="416"/>
      <c r="L1076" s="416"/>
      <c r="M1076" s="416"/>
      <c r="N1076" s="416"/>
      <c r="O1076" s="416"/>
      <c r="P1076" s="416"/>
      <c r="Q1076" s="416"/>
      <c r="R1076" s="416"/>
      <c r="S1076" s="416"/>
      <c r="T1076" s="416"/>
      <c r="U1076" s="416"/>
      <c r="V1076" s="416"/>
      <c r="W1076" s="416"/>
      <c r="X1076" s="416"/>
      <c r="Y1076" s="416"/>
    </row>
    <row r="1077" spans="1:25" s="419" customFormat="1" x14ac:dyDescent="0.2">
      <c r="A1077" s="416"/>
      <c r="D1077" s="416"/>
      <c r="E1077" s="416"/>
      <c r="F1077" s="416"/>
      <c r="G1077" s="416"/>
      <c r="H1077" s="416"/>
      <c r="I1077" s="416"/>
      <c r="J1077" s="416"/>
      <c r="K1077" s="416"/>
      <c r="L1077" s="416"/>
      <c r="M1077" s="416"/>
      <c r="N1077" s="416"/>
      <c r="O1077" s="416"/>
      <c r="P1077" s="416"/>
      <c r="Q1077" s="416"/>
      <c r="R1077" s="416"/>
      <c r="S1077" s="416"/>
      <c r="T1077" s="416"/>
      <c r="U1077" s="416"/>
      <c r="V1077" s="416"/>
      <c r="W1077" s="416"/>
      <c r="X1077" s="416"/>
      <c r="Y1077" s="416"/>
    </row>
    <row r="1078" spans="1:25" s="419" customFormat="1" x14ac:dyDescent="0.2">
      <c r="A1078" s="416"/>
      <c r="D1078" s="416"/>
      <c r="E1078" s="416"/>
      <c r="F1078" s="416"/>
      <c r="G1078" s="416"/>
      <c r="H1078" s="416"/>
      <c r="I1078" s="416"/>
      <c r="J1078" s="416"/>
      <c r="K1078" s="416"/>
      <c r="L1078" s="416"/>
      <c r="M1078" s="416"/>
      <c r="N1078" s="416"/>
      <c r="O1078" s="416"/>
      <c r="P1078" s="416"/>
      <c r="Q1078" s="416"/>
      <c r="R1078" s="416"/>
      <c r="S1078" s="416"/>
      <c r="T1078" s="416"/>
      <c r="U1078" s="416"/>
      <c r="V1078" s="416"/>
      <c r="W1078" s="416"/>
      <c r="X1078" s="416"/>
      <c r="Y1078" s="416"/>
    </row>
    <row r="1079" spans="1:25" s="419" customFormat="1" x14ac:dyDescent="0.2">
      <c r="A1079" s="416"/>
      <c r="D1079" s="416"/>
      <c r="E1079" s="416"/>
      <c r="F1079" s="416"/>
      <c r="G1079" s="416"/>
      <c r="H1079" s="416"/>
      <c r="I1079" s="416"/>
      <c r="J1079" s="416"/>
      <c r="K1079" s="416"/>
      <c r="L1079" s="416"/>
      <c r="M1079" s="416"/>
      <c r="N1079" s="416"/>
      <c r="O1079" s="416"/>
      <c r="P1079" s="416"/>
      <c r="Q1079" s="416"/>
      <c r="R1079" s="416"/>
      <c r="S1079" s="416"/>
      <c r="T1079" s="416"/>
      <c r="U1079" s="416"/>
      <c r="V1079" s="416"/>
      <c r="W1079" s="416"/>
      <c r="X1079" s="416"/>
      <c r="Y1079" s="416"/>
    </row>
    <row r="1080" spans="1:25" s="419" customFormat="1" x14ac:dyDescent="0.2">
      <c r="A1080" s="416"/>
      <c r="D1080" s="416"/>
      <c r="E1080" s="416"/>
      <c r="F1080" s="416"/>
      <c r="G1080" s="416"/>
      <c r="H1080" s="416"/>
      <c r="I1080" s="416"/>
      <c r="J1080" s="416"/>
      <c r="K1080" s="416"/>
      <c r="L1080" s="416"/>
      <c r="M1080" s="416"/>
      <c r="N1080" s="416"/>
      <c r="O1080" s="416"/>
      <c r="P1080" s="416"/>
      <c r="Q1080" s="416"/>
      <c r="R1080" s="416"/>
      <c r="S1080" s="416"/>
      <c r="T1080" s="416"/>
      <c r="U1080" s="416"/>
      <c r="V1080" s="416"/>
      <c r="W1080" s="416"/>
      <c r="X1080" s="416"/>
      <c r="Y1080" s="416"/>
    </row>
    <row r="1081" spans="1:25" s="419" customFormat="1" x14ac:dyDescent="0.2">
      <c r="A1081" s="416"/>
      <c r="D1081" s="416"/>
      <c r="E1081" s="416"/>
      <c r="F1081" s="416"/>
      <c r="G1081" s="416"/>
      <c r="H1081" s="416"/>
      <c r="I1081" s="416"/>
      <c r="J1081" s="416"/>
      <c r="K1081" s="416"/>
      <c r="L1081" s="416"/>
      <c r="M1081" s="416"/>
      <c r="N1081" s="416"/>
      <c r="O1081" s="416"/>
      <c r="P1081" s="416"/>
      <c r="Q1081" s="416"/>
      <c r="R1081" s="416"/>
      <c r="S1081" s="416"/>
      <c r="T1081" s="416"/>
      <c r="U1081" s="416"/>
      <c r="V1081" s="416"/>
      <c r="W1081" s="416"/>
      <c r="X1081" s="416"/>
      <c r="Y1081" s="416"/>
    </row>
    <row r="1082" spans="1:25" s="419" customFormat="1" x14ac:dyDescent="0.2">
      <c r="A1082" s="416"/>
      <c r="D1082" s="416"/>
      <c r="E1082" s="416"/>
      <c r="F1082" s="416"/>
      <c r="G1082" s="416"/>
      <c r="H1082" s="416"/>
      <c r="I1082" s="416"/>
      <c r="J1082" s="416"/>
      <c r="K1082" s="416"/>
      <c r="L1082" s="416"/>
      <c r="M1082" s="416"/>
      <c r="N1082" s="416"/>
      <c r="O1082" s="416"/>
      <c r="P1082" s="416"/>
      <c r="Q1082" s="416"/>
      <c r="R1082" s="416"/>
      <c r="S1082" s="416"/>
      <c r="T1082" s="416"/>
      <c r="U1082" s="416"/>
      <c r="V1082" s="416"/>
      <c r="W1082" s="416"/>
      <c r="X1082" s="416"/>
      <c r="Y1082" s="416"/>
    </row>
    <row r="1083" spans="1:25" s="419" customFormat="1" x14ac:dyDescent="0.2">
      <c r="A1083" s="416"/>
      <c r="D1083" s="416"/>
      <c r="E1083" s="416"/>
      <c r="F1083" s="416"/>
      <c r="G1083" s="416"/>
      <c r="H1083" s="416"/>
      <c r="I1083" s="416"/>
      <c r="J1083" s="416"/>
      <c r="K1083" s="416"/>
      <c r="L1083" s="416"/>
      <c r="M1083" s="416"/>
      <c r="N1083" s="416"/>
      <c r="O1083" s="416"/>
      <c r="P1083" s="416"/>
      <c r="Q1083" s="416"/>
      <c r="R1083" s="416"/>
      <c r="S1083" s="416"/>
      <c r="T1083" s="416"/>
      <c r="U1083" s="416"/>
      <c r="V1083" s="416"/>
      <c r="W1083" s="416"/>
      <c r="X1083" s="416"/>
      <c r="Y1083" s="416"/>
    </row>
    <row r="1084" spans="1:25" s="419" customFormat="1" x14ac:dyDescent="0.2">
      <c r="A1084" s="416"/>
      <c r="D1084" s="416"/>
      <c r="E1084" s="416"/>
      <c r="F1084" s="416"/>
      <c r="G1084" s="416"/>
      <c r="H1084" s="416"/>
      <c r="I1084" s="416"/>
      <c r="J1084" s="416"/>
      <c r="K1084" s="416"/>
      <c r="L1084" s="416"/>
      <c r="M1084" s="416"/>
      <c r="N1084" s="416"/>
      <c r="O1084" s="416"/>
      <c r="P1084" s="416"/>
      <c r="Q1084" s="416"/>
      <c r="R1084" s="416"/>
      <c r="S1084" s="416"/>
      <c r="T1084" s="416"/>
      <c r="U1084" s="416"/>
      <c r="V1084" s="416"/>
      <c r="W1084" s="416"/>
      <c r="X1084" s="416"/>
      <c r="Y1084" s="416"/>
    </row>
    <row r="1085" spans="1:25" s="419" customFormat="1" x14ac:dyDescent="0.2">
      <c r="A1085" s="416"/>
      <c r="D1085" s="416"/>
      <c r="E1085" s="416"/>
      <c r="F1085" s="416"/>
      <c r="G1085" s="416"/>
      <c r="H1085" s="416"/>
      <c r="I1085" s="416"/>
      <c r="J1085" s="416"/>
      <c r="K1085" s="416"/>
      <c r="L1085" s="416"/>
      <c r="M1085" s="416"/>
      <c r="N1085" s="416"/>
      <c r="O1085" s="416"/>
      <c r="P1085" s="416"/>
      <c r="Q1085" s="416"/>
      <c r="R1085" s="416"/>
      <c r="S1085" s="416"/>
      <c r="T1085" s="416"/>
      <c r="U1085" s="416"/>
      <c r="V1085" s="416"/>
      <c r="W1085" s="416"/>
      <c r="X1085" s="416"/>
      <c r="Y1085" s="416"/>
    </row>
    <row r="1086" spans="1:25" s="419" customFormat="1" x14ac:dyDescent="0.2">
      <c r="A1086" s="416"/>
      <c r="D1086" s="416"/>
      <c r="E1086" s="416"/>
      <c r="F1086" s="416"/>
      <c r="G1086" s="416"/>
      <c r="H1086" s="416"/>
      <c r="I1086" s="416"/>
      <c r="J1086" s="416"/>
      <c r="K1086" s="416"/>
      <c r="L1086" s="416"/>
      <c r="M1086" s="416"/>
      <c r="N1086" s="416"/>
      <c r="O1086" s="416"/>
      <c r="P1086" s="416"/>
      <c r="Q1086" s="416"/>
      <c r="R1086" s="416"/>
      <c r="S1086" s="416"/>
      <c r="T1086" s="416"/>
      <c r="U1086" s="416"/>
      <c r="V1086" s="416"/>
      <c r="W1086" s="416"/>
      <c r="X1086" s="416"/>
      <c r="Y1086" s="416"/>
    </row>
    <row r="1087" spans="1:25" s="419" customFormat="1" x14ac:dyDescent="0.2">
      <c r="A1087" s="416"/>
      <c r="D1087" s="416"/>
      <c r="E1087" s="416"/>
      <c r="F1087" s="416"/>
      <c r="G1087" s="416"/>
      <c r="H1087" s="416"/>
      <c r="I1087" s="416"/>
      <c r="J1087" s="416"/>
      <c r="K1087" s="416"/>
      <c r="L1087" s="416"/>
      <c r="M1087" s="416"/>
      <c r="N1087" s="416"/>
      <c r="O1087" s="416"/>
      <c r="P1087" s="416"/>
      <c r="Q1087" s="416"/>
      <c r="R1087" s="416"/>
      <c r="S1087" s="416"/>
      <c r="T1087" s="416"/>
      <c r="U1087" s="416"/>
      <c r="V1087" s="416"/>
      <c r="W1087" s="416"/>
      <c r="X1087" s="416"/>
      <c r="Y1087" s="416"/>
    </row>
    <row r="1088" spans="1:25" s="419" customFormat="1" x14ac:dyDescent="0.2">
      <c r="A1088" s="416"/>
      <c r="D1088" s="416"/>
      <c r="E1088" s="416"/>
      <c r="F1088" s="416"/>
      <c r="G1088" s="416"/>
      <c r="H1088" s="416"/>
      <c r="I1088" s="416"/>
      <c r="J1088" s="416"/>
      <c r="K1088" s="416"/>
      <c r="L1088" s="416"/>
      <c r="M1088" s="416"/>
      <c r="N1088" s="416"/>
      <c r="O1088" s="416"/>
      <c r="P1088" s="416"/>
      <c r="Q1088" s="416"/>
      <c r="R1088" s="416"/>
      <c r="S1088" s="416"/>
      <c r="T1088" s="416"/>
      <c r="U1088" s="416"/>
      <c r="V1088" s="416"/>
      <c r="W1088" s="416"/>
      <c r="X1088" s="416"/>
      <c r="Y1088" s="416"/>
    </row>
    <row r="1089" spans="1:25" s="419" customFormat="1" x14ac:dyDescent="0.2">
      <c r="A1089" s="416"/>
      <c r="D1089" s="416"/>
      <c r="E1089" s="416"/>
      <c r="F1089" s="416"/>
      <c r="G1089" s="416"/>
      <c r="H1089" s="416"/>
      <c r="I1089" s="416"/>
      <c r="J1089" s="416"/>
      <c r="K1089" s="416"/>
      <c r="L1089" s="416"/>
      <c r="M1089" s="416"/>
      <c r="N1089" s="416"/>
      <c r="O1089" s="416"/>
      <c r="P1089" s="416"/>
      <c r="Q1089" s="416"/>
      <c r="R1089" s="416"/>
      <c r="S1089" s="416"/>
      <c r="T1089" s="416"/>
      <c r="U1089" s="416"/>
      <c r="V1089" s="416"/>
      <c r="W1089" s="416"/>
      <c r="X1089" s="416"/>
      <c r="Y1089" s="416"/>
    </row>
    <row r="1090" spans="1:25" s="419" customFormat="1" x14ac:dyDescent="0.2">
      <c r="A1090" s="416"/>
      <c r="D1090" s="416"/>
      <c r="E1090" s="416"/>
      <c r="F1090" s="416"/>
      <c r="G1090" s="416"/>
      <c r="H1090" s="416"/>
      <c r="I1090" s="416"/>
      <c r="J1090" s="416"/>
      <c r="K1090" s="416"/>
      <c r="L1090" s="416"/>
      <c r="M1090" s="416"/>
      <c r="N1090" s="416"/>
      <c r="O1090" s="416"/>
      <c r="P1090" s="416"/>
      <c r="Q1090" s="416"/>
      <c r="R1090" s="416"/>
      <c r="S1090" s="416"/>
      <c r="T1090" s="416"/>
      <c r="U1090" s="416"/>
      <c r="V1090" s="416"/>
      <c r="W1090" s="416"/>
      <c r="X1090" s="416"/>
      <c r="Y1090" s="416"/>
    </row>
    <row r="1091" spans="1:25" s="419" customFormat="1" x14ac:dyDescent="0.2">
      <c r="A1091" s="416"/>
      <c r="D1091" s="416"/>
      <c r="E1091" s="416"/>
      <c r="F1091" s="416"/>
      <c r="G1091" s="416"/>
      <c r="H1091" s="416"/>
      <c r="I1091" s="416"/>
      <c r="J1091" s="416"/>
      <c r="K1091" s="416"/>
      <c r="L1091" s="416"/>
      <c r="M1091" s="416"/>
      <c r="N1091" s="416"/>
      <c r="O1091" s="416"/>
      <c r="P1091" s="416"/>
      <c r="Q1091" s="416"/>
      <c r="R1091" s="416"/>
      <c r="S1091" s="416"/>
      <c r="T1091" s="416"/>
      <c r="U1091" s="416"/>
      <c r="V1091" s="416"/>
      <c r="W1091" s="416"/>
      <c r="X1091" s="416"/>
      <c r="Y1091" s="416"/>
    </row>
    <row r="1092" spans="1:25" s="419" customFormat="1" x14ac:dyDescent="0.2">
      <c r="A1092" s="416"/>
      <c r="D1092" s="416"/>
      <c r="E1092" s="416"/>
      <c r="F1092" s="416"/>
      <c r="G1092" s="416"/>
      <c r="H1092" s="416"/>
      <c r="I1092" s="416"/>
      <c r="J1092" s="416"/>
      <c r="K1092" s="416"/>
      <c r="L1092" s="416"/>
      <c r="M1092" s="416"/>
      <c r="N1092" s="416"/>
      <c r="O1092" s="416"/>
      <c r="P1092" s="416"/>
      <c r="Q1092" s="416"/>
      <c r="R1092" s="416"/>
      <c r="S1092" s="416"/>
      <c r="T1092" s="416"/>
      <c r="U1092" s="416"/>
      <c r="V1092" s="416"/>
      <c r="W1092" s="416"/>
      <c r="X1092" s="416"/>
      <c r="Y1092" s="416"/>
    </row>
    <row r="1093" spans="1:25" s="419" customFormat="1" x14ac:dyDescent="0.2">
      <c r="A1093" s="416"/>
      <c r="D1093" s="416"/>
      <c r="E1093" s="416"/>
      <c r="F1093" s="416"/>
      <c r="G1093" s="416"/>
      <c r="H1093" s="416"/>
      <c r="I1093" s="416"/>
      <c r="J1093" s="416"/>
      <c r="K1093" s="416"/>
      <c r="L1093" s="416"/>
      <c r="M1093" s="416"/>
      <c r="N1093" s="416"/>
      <c r="O1093" s="416"/>
      <c r="P1093" s="416"/>
      <c r="Q1093" s="416"/>
      <c r="R1093" s="416"/>
      <c r="S1093" s="416"/>
      <c r="T1093" s="416"/>
      <c r="U1093" s="416"/>
      <c r="V1093" s="416"/>
      <c r="W1093" s="416"/>
      <c r="X1093" s="416"/>
      <c r="Y1093" s="416"/>
    </row>
    <row r="1094" spans="1:25" s="419" customFormat="1" x14ac:dyDescent="0.2">
      <c r="A1094" s="416"/>
      <c r="D1094" s="416"/>
      <c r="E1094" s="416"/>
      <c r="F1094" s="416"/>
      <c r="G1094" s="416"/>
      <c r="H1094" s="416"/>
      <c r="I1094" s="416"/>
      <c r="J1094" s="416"/>
      <c r="K1094" s="416"/>
      <c r="L1094" s="416"/>
      <c r="M1094" s="416"/>
      <c r="N1094" s="416"/>
      <c r="O1094" s="416"/>
      <c r="P1094" s="416"/>
      <c r="Q1094" s="416"/>
      <c r="R1094" s="416"/>
      <c r="S1094" s="416"/>
      <c r="T1094" s="416"/>
      <c r="U1094" s="416"/>
      <c r="V1094" s="416"/>
      <c r="W1094" s="416"/>
      <c r="X1094" s="416"/>
      <c r="Y1094" s="416"/>
    </row>
    <row r="1095" spans="1:25" s="419" customFormat="1" x14ac:dyDescent="0.2">
      <c r="A1095" s="416"/>
      <c r="D1095" s="416"/>
      <c r="E1095" s="416"/>
      <c r="F1095" s="416"/>
      <c r="G1095" s="416"/>
      <c r="H1095" s="416"/>
      <c r="I1095" s="416"/>
      <c r="J1095" s="416"/>
      <c r="K1095" s="416"/>
      <c r="L1095" s="416"/>
      <c r="M1095" s="416"/>
      <c r="N1095" s="416"/>
      <c r="O1095" s="416"/>
      <c r="P1095" s="416"/>
      <c r="Q1095" s="416"/>
      <c r="R1095" s="416"/>
      <c r="S1095" s="416"/>
      <c r="T1095" s="416"/>
      <c r="U1095" s="416"/>
      <c r="V1095" s="416"/>
      <c r="W1095" s="416"/>
      <c r="X1095" s="416"/>
      <c r="Y1095" s="416"/>
    </row>
    <row r="1096" spans="1:25" s="419" customFormat="1" x14ac:dyDescent="0.2">
      <c r="A1096" s="416"/>
      <c r="D1096" s="416"/>
      <c r="E1096" s="416"/>
      <c r="F1096" s="416"/>
      <c r="G1096" s="416"/>
      <c r="H1096" s="416"/>
      <c r="I1096" s="416"/>
      <c r="J1096" s="416"/>
      <c r="K1096" s="416"/>
      <c r="L1096" s="416"/>
      <c r="M1096" s="416"/>
      <c r="N1096" s="416"/>
      <c r="O1096" s="416"/>
      <c r="P1096" s="416"/>
      <c r="Q1096" s="416"/>
      <c r="R1096" s="416"/>
      <c r="S1096" s="416"/>
      <c r="T1096" s="416"/>
      <c r="U1096" s="416"/>
      <c r="V1096" s="416"/>
      <c r="W1096" s="416"/>
      <c r="X1096" s="416"/>
      <c r="Y1096" s="416"/>
    </row>
    <row r="1097" spans="1:25" s="419" customFormat="1" x14ac:dyDescent="0.2">
      <c r="A1097" s="416"/>
      <c r="D1097" s="416"/>
      <c r="E1097" s="416"/>
      <c r="F1097" s="416"/>
      <c r="G1097" s="416"/>
      <c r="H1097" s="416"/>
      <c r="I1097" s="416"/>
      <c r="J1097" s="416"/>
      <c r="K1097" s="416"/>
      <c r="L1097" s="416"/>
      <c r="M1097" s="416"/>
      <c r="N1097" s="416"/>
      <c r="O1097" s="416"/>
      <c r="P1097" s="416"/>
      <c r="Q1097" s="416"/>
      <c r="R1097" s="416"/>
      <c r="S1097" s="416"/>
      <c r="T1097" s="416"/>
      <c r="U1097" s="416"/>
      <c r="V1097" s="416"/>
      <c r="W1097" s="416"/>
      <c r="X1097" s="416"/>
      <c r="Y1097" s="416"/>
    </row>
    <row r="1098" spans="1:25" s="419" customFormat="1" x14ac:dyDescent="0.2">
      <c r="A1098" s="416"/>
      <c r="D1098" s="416"/>
      <c r="E1098" s="416"/>
      <c r="F1098" s="416"/>
      <c r="G1098" s="416"/>
      <c r="H1098" s="416"/>
      <c r="I1098" s="416"/>
      <c r="J1098" s="416"/>
      <c r="K1098" s="416"/>
      <c r="L1098" s="416"/>
      <c r="M1098" s="416"/>
      <c r="N1098" s="416"/>
      <c r="O1098" s="416"/>
      <c r="P1098" s="416"/>
      <c r="Q1098" s="416"/>
      <c r="R1098" s="416"/>
      <c r="S1098" s="416"/>
      <c r="T1098" s="416"/>
      <c r="U1098" s="416"/>
      <c r="V1098" s="416"/>
      <c r="W1098" s="416"/>
      <c r="X1098" s="416"/>
      <c r="Y1098" s="416"/>
    </row>
    <row r="1099" spans="1:25" s="419" customFormat="1" x14ac:dyDescent="0.2">
      <c r="A1099" s="416"/>
      <c r="D1099" s="416"/>
      <c r="E1099" s="416"/>
      <c r="F1099" s="416"/>
      <c r="G1099" s="416"/>
      <c r="H1099" s="416"/>
      <c r="I1099" s="416"/>
      <c r="J1099" s="416"/>
      <c r="K1099" s="416"/>
      <c r="L1099" s="416"/>
      <c r="M1099" s="416"/>
      <c r="N1099" s="416"/>
      <c r="O1099" s="416"/>
      <c r="P1099" s="416"/>
      <c r="Q1099" s="416"/>
      <c r="R1099" s="416"/>
      <c r="S1099" s="416"/>
      <c r="T1099" s="416"/>
      <c r="U1099" s="416"/>
      <c r="V1099" s="416"/>
      <c r="W1099" s="416"/>
      <c r="X1099" s="416"/>
      <c r="Y1099" s="416"/>
    </row>
    <row r="1100" spans="1:25" s="419" customFormat="1" x14ac:dyDescent="0.2">
      <c r="A1100" s="416"/>
      <c r="D1100" s="416"/>
      <c r="E1100" s="416"/>
      <c r="F1100" s="416"/>
      <c r="G1100" s="416"/>
      <c r="H1100" s="416"/>
      <c r="I1100" s="416"/>
      <c r="J1100" s="416"/>
      <c r="K1100" s="416"/>
      <c r="L1100" s="416"/>
      <c r="M1100" s="416"/>
      <c r="N1100" s="416"/>
      <c r="O1100" s="416"/>
      <c r="P1100" s="416"/>
      <c r="Q1100" s="416"/>
      <c r="R1100" s="416"/>
      <c r="S1100" s="416"/>
      <c r="T1100" s="416"/>
      <c r="U1100" s="416"/>
      <c r="V1100" s="416"/>
      <c r="W1100" s="416"/>
      <c r="X1100" s="416"/>
      <c r="Y1100" s="416"/>
    </row>
    <row r="1101" spans="1:25" s="419" customFormat="1" x14ac:dyDescent="0.2">
      <c r="A1101" s="416"/>
      <c r="D1101" s="416"/>
      <c r="E1101" s="416"/>
      <c r="F1101" s="416"/>
      <c r="G1101" s="416"/>
      <c r="H1101" s="416"/>
      <c r="I1101" s="416"/>
      <c r="J1101" s="416"/>
      <c r="K1101" s="416"/>
      <c r="L1101" s="416"/>
      <c r="M1101" s="416"/>
      <c r="N1101" s="416"/>
      <c r="O1101" s="416"/>
      <c r="P1101" s="416"/>
      <c r="Q1101" s="416"/>
      <c r="R1101" s="416"/>
      <c r="S1101" s="416"/>
      <c r="T1101" s="416"/>
      <c r="U1101" s="416"/>
      <c r="V1101" s="416"/>
      <c r="W1101" s="416"/>
      <c r="X1101" s="416"/>
      <c r="Y1101" s="416"/>
    </row>
    <row r="1102" spans="1:25" s="419" customFormat="1" x14ac:dyDescent="0.2">
      <c r="A1102" s="416"/>
      <c r="D1102" s="416"/>
      <c r="E1102" s="416"/>
      <c r="F1102" s="416"/>
      <c r="G1102" s="416"/>
      <c r="H1102" s="416"/>
      <c r="I1102" s="416"/>
      <c r="J1102" s="416"/>
      <c r="K1102" s="416"/>
      <c r="L1102" s="416"/>
      <c r="M1102" s="416"/>
      <c r="N1102" s="416"/>
      <c r="O1102" s="416"/>
      <c r="P1102" s="416"/>
      <c r="Q1102" s="416"/>
      <c r="R1102" s="416"/>
      <c r="S1102" s="416"/>
      <c r="T1102" s="416"/>
      <c r="U1102" s="416"/>
      <c r="V1102" s="416"/>
      <c r="W1102" s="416"/>
      <c r="X1102" s="416"/>
      <c r="Y1102" s="416"/>
    </row>
    <row r="1103" spans="1:25" s="419" customFormat="1" x14ac:dyDescent="0.2">
      <c r="A1103" s="416"/>
      <c r="D1103" s="416"/>
      <c r="E1103" s="416"/>
      <c r="F1103" s="416"/>
      <c r="G1103" s="416"/>
      <c r="H1103" s="416"/>
      <c r="I1103" s="416"/>
      <c r="J1103" s="416"/>
      <c r="K1103" s="416"/>
      <c r="L1103" s="416"/>
      <c r="M1103" s="416"/>
      <c r="N1103" s="416"/>
      <c r="O1103" s="416"/>
      <c r="P1103" s="416"/>
      <c r="Q1103" s="416"/>
      <c r="R1103" s="416"/>
      <c r="S1103" s="416"/>
      <c r="T1103" s="416"/>
      <c r="U1103" s="416"/>
      <c r="V1103" s="416"/>
      <c r="W1103" s="416"/>
      <c r="X1103" s="416"/>
      <c r="Y1103" s="416"/>
    </row>
    <row r="1104" spans="1:25" s="419" customFormat="1" x14ac:dyDescent="0.2">
      <c r="A1104" s="416"/>
      <c r="D1104" s="416"/>
      <c r="E1104" s="416"/>
      <c r="F1104" s="416"/>
      <c r="G1104" s="416"/>
      <c r="H1104" s="416"/>
      <c r="I1104" s="416"/>
      <c r="J1104" s="416"/>
      <c r="K1104" s="416"/>
      <c r="L1104" s="416"/>
      <c r="M1104" s="416"/>
      <c r="N1104" s="416"/>
      <c r="O1104" s="416"/>
      <c r="P1104" s="416"/>
      <c r="Q1104" s="416"/>
      <c r="R1104" s="416"/>
      <c r="S1104" s="416"/>
      <c r="T1104" s="416"/>
      <c r="U1104" s="416"/>
      <c r="V1104" s="416"/>
      <c r="W1104" s="416"/>
      <c r="X1104" s="416"/>
      <c r="Y1104" s="416"/>
    </row>
    <row r="1105" spans="1:25" s="419" customFormat="1" x14ac:dyDescent="0.2">
      <c r="A1105" s="416"/>
      <c r="D1105" s="416"/>
      <c r="E1105" s="416"/>
      <c r="F1105" s="416"/>
      <c r="G1105" s="416"/>
      <c r="H1105" s="416"/>
      <c r="I1105" s="416"/>
      <c r="J1105" s="416"/>
      <c r="K1105" s="416"/>
      <c r="L1105" s="416"/>
      <c r="M1105" s="416"/>
      <c r="N1105" s="416"/>
      <c r="O1105" s="416"/>
      <c r="P1105" s="416"/>
      <c r="Q1105" s="416"/>
      <c r="R1105" s="416"/>
      <c r="S1105" s="416"/>
      <c r="T1105" s="416"/>
      <c r="U1105" s="416"/>
      <c r="V1105" s="416"/>
      <c r="W1105" s="416"/>
      <c r="X1105" s="416"/>
      <c r="Y1105" s="416"/>
    </row>
    <row r="1106" spans="1:25" s="419" customFormat="1" x14ac:dyDescent="0.2">
      <c r="A1106" s="416"/>
      <c r="D1106" s="416"/>
      <c r="E1106" s="416"/>
      <c r="F1106" s="416"/>
      <c r="G1106" s="416"/>
      <c r="H1106" s="416"/>
      <c r="I1106" s="416"/>
      <c r="J1106" s="416"/>
      <c r="K1106" s="416"/>
      <c r="L1106" s="416"/>
      <c r="M1106" s="416"/>
      <c r="N1106" s="416"/>
      <c r="O1106" s="416"/>
      <c r="P1106" s="416"/>
      <c r="Q1106" s="416"/>
      <c r="R1106" s="416"/>
      <c r="S1106" s="416"/>
      <c r="T1106" s="416"/>
      <c r="U1106" s="416"/>
      <c r="V1106" s="416"/>
      <c r="W1106" s="416"/>
      <c r="X1106" s="416"/>
      <c r="Y1106" s="416"/>
    </row>
    <row r="1107" spans="1:25" s="419" customFormat="1" x14ac:dyDescent="0.2">
      <c r="A1107" s="416"/>
      <c r="D1107" s="416"/>
      <c r="E1107" s="416"/>
      <c r="F1107" s="416"/>
      <c r="G1107" s="416"/>
      <c r="H1107" s="416"/>
      <c r="I1107" s="416"/>
      <c r="J1107" s="416"/>
      <c r="K1107" s="416"/>
      <c r="L1107" s="416"/>
      <c r="M1107" s="416"/>
      <c r="N1107" s="416"/>
      <c r="O1107" s="416"/>
      <c r="P1107" s="416"/>
      <c r="Q1107" s="416"/>
      <c r="R1107" s="416"/>
      <c r="S1107" s="416"/>
      <c r="T1107" s="416"/>
      <c r="U1107" s="416"/>
      <c r="V1107" s="416"/>
      <c r="W1107" s="416"/>
      <c r="X1107" s="416"/>
      <c r="Y1107" s="416"/>
    </row>
    <row r="1108" spans="1:25" s="419" customFormat="1" x14ac:dyDescent="0.2">
      <c r="A1108" s="416"/>
      <c r="D1108" s="416"/>
      <c r="E1108" s="416"/>
      <c r="F1108" s="416"/>
      <c r="G1108" s="416"/>
      <c r="H1108" s="416"/>
      <c r="I1108" s="416"/>
      <c r="J1108" s="416"/>
      <c r="K1108" s="416"/>
      <c r="L1108" s="416"/>
      <c r="M1108" s="416"/>
      <c r="N1108" s="416"/>
      <c r="O1108" s="416"/>
      <c r="P1108" s="416"/>
      <c r="Q1108" s="416"/>
      <c r="R1108" s="416"/>
      <c r="S1108" s="416"/>
      <c r="T1108" s="416"/>
      <c r="U1108" s="416"/>
      <c r="V1108" s="416"/>
      <c r="W1108" s="416"/>
      <c r="X1108" s="416"/>
      <c r="Y1108" s="416"/>
    </row>
    <row r="1109" spans="1:25" s="419" customFormat="1" x14ac:dyDescent="0.2">
      <c r="A1109" s="416"/>
      <c r="D1109" s="416"/>
      <c r="E1109" s="416"/>
      <c r="F1109" s="416"/>
      <c r="G1109" s="416"/>
      <c r="H1109" s="416"/>
      <c r="I1109" s="416"/>
      <c r="J1109" s="416"/>
      <c r="K1109" s="416"/>
      <c r="L1109" s="416"/>
      <c r="M1109" s="416"/>
      <c r="N1109" s="416"/>
      <c r="O1109" s="416"/>
      <c r="P1109" s="416"/>
      <c r="Q1109" s="416"/>
      <c r="R1109" s="416"/>
      <c r="S1109" s="416"/>
      <c r="T1109" s="416"/>
      <c r="U1109" s="416"/>
      <c r="V1109" s="416"/>
      <c r="W1109" s="416"/>
      <c r="X1109" s="416"/>
      <c r="Y1109" s="416"/>
    </row>
    <row r="1110" spans="1:25" s="419" customFormat="1" x14ac:dyDescent="0.2">
      <c r="A1110" s="416"/>
      <c r="D1110" s="416"/>
      <c r="E1110" s="416"/>
      <c r="F1110" s="416"/>
      <c r="G1110" s="416"/>
      <c r="H1110" s="416"/>
      <c r="I1110" s="416"/>
      <c r="J1110" s="416"/>
      <c r="K1110" s="416"/>
      <c r="L1110" s="416"/>
      <c r="M1110" s="416"/>
      <c r="N1110" s="416"/>
      <c r="O1110" s="416"/>
      <c r="P1110" s="416"/>
      <c r="Q1110" s="416"/>
      <c r="R1110" s="416"/>
      <c r="S1110" s="416"/>
      <c r="T1110" s="416"/>
      <c r="U1110" s="416"/>
      <c r="V1110" s="416"/>
      <c r="W1110" s="416"/>
      <c r="X1110" s="416"/>
      <c r="Y1110" s="416"/>
    </row>
    <row r="1111" spans="1:25" s="419" customFormat="1" x14ac:dyDescent="0.2">
      <c r="A1111" s="416"/>
      <c r="D1111" s="416"/>
      <c r="E1111" s="416"/>
      <c r="F1111" s="416"/>
      <c r="G1111" s="416"/>
      <c r="H1111" s="416"/>
      <c r="I1111" s="416"/>
      <c r="J1111" s="416"/>
      <c r="K1111" s="416"/>
      <c r="L1111" s="416"/>
      <c r="M1111" s="416"/>
      <c r="N1111" s="416"/>
      <c r="O1111" s="416"/>
      <c r="P1111" s="416"/>
      <c r="Q1111" s="416"/>
      <c r="R1111" s="416"/>
      <c r="S1111" s="416"/>
      <c r="T1111" s="416"/>
      <c r="U1111" s="416"/>
      <c r="V1111" s="416"/>
      <c r="W1111" s="416"/>
      <c r="X1111" s="416"/>
      <c r="Y1111" s="416"/>
    </row>
    <row r="1112" spans="1:25" s="419" customFormat="1" x14ac:dyDescent="0.2">
      <c r="A1112" s="416"/>
      <c r="D1112" s="416"/>
      <c r="E1112" s="416"/>
      <c r="F1112" s="416"/>
      <c r="G1112" s="416"/>
      <c r="H1112" s="416"/>
      <c r="I1112" s="416"/>
      <c r="J1112" s="416"/>
      <c r="K1112" s="416"/>
      <c r="L1112" s="416"/>
      <c r="M1112" s="416"/>
      <c r="N1112" s="416"/>
      <c r="O1112" s="416"/>
      <c r="P1112" s="416"/>
      <c r="Q1112" s="416"/>
      <c r="R1112" s="416"/>
      <c r="S1112" s="416"/>
      <c r="T1112" s="416"/>
      <c r="U1112" s="416"/>
      <c r="V1112" s="416"/>
      <c r="W1112" s="416"/>
      <c r="X1112" s="416"/>
      <c r="Y1112" s="416"/>
    </row>
    <row r="1113" spans="1:25" s="419" customFormat="1" x14ac:dyDescent="0.2">
      <c r="A1113" s="416"/>
      <c r="D1113" s="416"/>
      <c r="E1113" s="416"/>
      <c r="F1113" s="416"/>
      <c r="G1113" s="416"/>
      <c r="H1113" s="416"/>
      <c r="I1113" s="416"/>
      <c r="J1113" s="416"/>
      <c r="K1113" s="416"/>
      <c r="L1113" s="416"/>
      <c r="M1113" s="416"/>
      <c r="N1113" s="416"/>
      <c r="O1113" s="416"/>
      <c r="P1113" s="416"/>
      <c r="Q1113" s="416"/>
      <c r="R1113" s="416"/>
      <c r="S1113" s="416"/>
      <c r="T1113" s="416"/>
      <c r="U1113" s="416"/>
      <c r="V1113" s="416"/>
      <c r="W1113" s="416"/>
      <c r="X1113" s="416"/>
      <c r="Y1113" s="416"/>
    </row>
    <row r="1114" spans="1:25" s="419" customFormat="1" x14ac:dyDescent="0.2">
      <c r="A1114" s="416"/>
      <c r="D1114" s="416"/>
      <c r="E1114" s="416"/>
      <c r="F1114" s="416"/>
      <c r="G1114" s="416"/>
      <c r="H1114" s="416"/>
      <c r="I1114" s="416"/>
      <c r="J1114" s="416"/>
      <c r="K1114" s="416"/>
      <c r="L1114" s="416"/>
      <c r="M1114" s="416"/>
      <c r="N1114" s="416"/>
      <c r="O1114" s="416"/>
      <c r="P1114" s="416"/>
      <c r="Q1114" s="416"/>
      <c r="R1114" s="416"/>
      <c r="S1114" s="416"/>
      <c r="T1114" s="416"/>
      <c r="U1114" s="416"/>
      <c r="V1114" s="416"/>
      <c r="W1114" s="416"/>
      <c r="X1114" s="416"/>
      <c r="Y1114" s="416"/>
    </row>
    <row r="1115" spans="1:25" s="419" customFormat="1" x14ac:dyDescent="0.2">
      <c r="A1115" s="416"/>
      <c r="D1115" s="416"/>
      <c r="E1115" s="416"/>
      <c r="F1115" s="416"/>
      <c r="G1115" s="416"/>
      <c r="H1115" s="416"/>
      <c r="I1115" s="416"/>
      <c r="J1115" s="416"/>
      <c r="K1115" s="416"/>
      <c r="L1115" s="416"/>
      <c r="M1115" s="416"/>
      <c r="N1115" s="416"/>
      <c r="O1115" s="416"/>
      <c r="P1115" s="416"/>
      <c r="Q1115" s="416"/>
      <c r="R1115" s="416"/>
      <c r="S1115" s="416"/>
      <c r="T1115" s="416"/>
      <c r="U1115" s="416"/>
      <c r="V1115" s="416"/>
      <c r="W1115" s="416"/>
      <c r="X1115" s="416"/>
      <c r="Y1115" s="416"/>
    </row>
    <row r="1116" spans="1:25" s="419" customFormat="1" x14ac:dyDescent="0.2">
      <c r="A1116" s="416"/>
      <c r="D1116" s="416"/>
      <c r="E1116" s="416"/>
      <c r="F1116" s="416"/>
      <c r="G1116" s="416"/>
      <c r="H1116" s="416"/>
      <c r="I1116" s="416"/>
      <c r="J1116" s="416"/>
      <c r="K1116" s="416"/>
      <c r="L1116" s="416"/>
      <c r="M1116" s="416"/>
      <c r="N1116" s="416"/>
      <c r="O1116" s="416"/>
      <c r="P1116" s="416"/>
      <c r="Q1116" s="416"/>
      <c r="R1116" s="416"/>
      <c r="S1116" s="416"/>
      <c r="T1116" s="416"/>
      <c r="U1116" s="416"/>
      <c r="V1116" s="416"/>
      <c r="W1116" s="416"/>
      <c r="X1116" s="416"/>
      <c r="Y1116" s="416"/>
    </row>
    <row r="1117" spans="1:25" s="419" customFormat="1" x14ac:dyDescent="0.2">
      <c r="A1117" s="416"/>
      <c r="D1117" s="416"/>
      <c r="E1117" s="416"/>
      <c r="F1117" s="416"/>
      <c r="G1117" s="416"/>
      <c r="H1117" s="416"/>
      <c r="I1117" s="416"/>
      <c r="J1117" s="416"/>
      <c r="K1117" s="416"/>
      <c r="L1117" s="416"/>
      <c r="M1117" s="416"/>
      <c r="N1117" s="416"/>
      <c r="O1117" s="416"/>
      <c r="P1117" s="416"/>
      <c r="Q1117" s="416"/>
      <c r="R1117" s="416"/>
      <c r="S1117" s="416"/>
      <c r="T1117" s="416"/>
      <c r="U1117" s="416"/>
      <c r="V1117" s="416"/>
      <c r="W1117" s="416"/>
      <c r="X1117" s="416"/>
      <c r="Y1117" s="416"/>
    </row>
    <row r="1118" spans="1:25" s="419" customFormat="1" x14ac:dyDescent="0.2">
      <c r="A1118" s="416"/>
      <c r="D1118" s="416"/>
      <c r="E1118" s="416"/>
      <c r="F1118" s="416"/>
      <c r="G1118" s="416"/>
      <c r="H1118" s="416"/>
      <c r="I1118" s="416"/>
      <c r="J1118" s="416"/>
      <c r="K1118" s="416"/>
      <c r="L1118" s="416"/>
      <c r="M1118" s="416"/>
      <c r="N1118" s="416"/>
      <c r="O1118" s="416"/>
      <c r="P1118" s="416"/>
      <c r="Q1118" s="416"/>
      <c r="R1118" s="416"/>
      <c r="S1118" s="416"/>
      <c r="T1118" s="416"/>
      <c r="U1118" s="416"/>
      <c r="V1118" s="416"/>
      <c r="W1118" s="416"/>
      <c r="X1118" s="416"/>
      <c r="Y1118" s="416"/>
    </row>
    <row r="1119" spans="1:25" s="419" customFormat="1" x14ac:dyDescent="0.2">
      <c r="A1119" s="416"/>
      <c r="D1119" s="416"/>
      <c r="E1119" s="416"/>
      <c r="F1119" s="416"/>
      <c r="G1119" s="416"/>
      <c r="H1119" s="416"/>
      <c r="I1119" s="416"/>
      <c r="J1119" s="416"/>
      <c r="K1119" s="416"/>
      <c r="L1119" s="416"/>
      <c r="M1119" s="416"/>
      <c r="N1119" s="416"/>
      <c r="O1119" s="416"/>
      <c r="P1119" s="416"/>
      <c r="Q1119" s="416"/>
      <c r="R1119" s="416"/>
      <c r="S1119" s="416"/>
      <c r="T1119" s="416"/>
      <c r="U1119" s="416"/>
      <c r="V1119" s="416"/>
      <c r="W1119" s="416"/>
      <c r="X1119" s="416"/>
      <c r="Y1119" s="416"/>
    </row>
    <row r="1120" spans="1:25" s="419" customFormat="1" x14ac:dyDescent="0.2">
      <c r="A1120" s="416"/>
      <c r="D1120" s="416"/>
      <c r="E1120" s="416"/>
      <c r="F1120" s="416"/>
      <c r="G1120" s="416"/>
      <c r="H1120" s="416"/>
      <c r="I1120" s="416"/>
      <c r="J1120" s="416"/>
      <c r="K1120" s="416"/>
      <c r="L1120" s="416"/>
      <c r="M1120" s="416"/>
      <c r="N1120" s="416"/>
      <c r="O1120" s="416"/>
      <c r="P1120" s="416"/>
      <c r="Q1120" s="416"/>
      <c r="R1120" s="416"/>
      <c r="S1120" s="416"/>
      <c r="T1120" s="416"/>
      <c r="U1120" s="416"/>
      <c r="V1120" s="416"/>
      <c r="W1120" s="416"/>
      <c r="X1120" s="416"/>
      <c r="Y1120" s="416"/>
    </row>
    <row r="1121" spans="1:25" s="419" customFormat="1" x14ac:dyDescent="0.2">
      <c r="A1121" s="416"/>
      <c r="D1121" s="416"/>
      <c r="E1121" s="416"/>
      <c r="F1121" s="416"/>
      <c r="G1121" s="416"/>
      <c r="H1121" s="416"/>
      <c r="I1121" s="416"/>
      <c r="J1121" s="416"/>
      <c r="K1121" s="416"/>
      <c r="L1121" s="416"/>
      <c r="M1121" s="416"/>
      <c r="N1121" s="416"/>
      <c r="O1121" s="416"/>
      <c r="P1121" s="416"/>
      <c r="Q1121" s="416"/>
      <c r="R1121" s="416"/>
      <c r="S1121" s="416"/>
      <c r="T1121" s="416"/>
      <c r="U1121" s="416"/>
      <c r="V1121" s="416"/>
      <c r="W1121" s="416"/>
      <c r="X1121" s="416"/>
      <c r="Y1121" s="416"/>
    </row>
    <row r="1122" spans="1:25" s="419" customFormat="1" x14ac:dyDescent="0.2">
      <c r="A1122" s="416"/>
      <c r="D1122" s="416"/>
      <c r="E1122" s="416"/>
      <c r="F1122" s="416"/>
      <c r="G1122" s="416"/>
      <c r="H1122" s="416"/>
      <c r="I1122" s="416"/>
      <c r="J1122" s="416"/>
      <c r="K1122" s="416"/>
      <c r="L1122" s="416"/>
      <c r="M1122" s="416"/>
      <c r="N1122" s="416"/>
      <c r="O1122" s="416"/>
      <c r="P1122" s="416"/>
      <c r="Q1122" s="416"/>
      <c r="R1122" s="416"/>
      <c r="S1122" s="416"/>
      <c r="T1122" s="416"/>
      <c r="U1122" s="416"/>
      <c r="V1122" s="416"/>
      <c r="W1122" s="416"/>
      <c r="X1122" s="416"/>
      <c r="Y1122" s="416"/>
    </row>
    <row r="1123" spans="1:25" s="419" customFormat="1" x14ac:dyDescent="0.2">
      <c r="A1123" s="416"/>
      <c r="D1123" s="416"/>
      <c r="E1123" s="416"/>
      <c r="F1123" s="416"/>
      <c r="G1123" s="416"/>
      <c r="H1123" s="416"/>
      <c r="I1123" s="416"/>
      <c r="J1123" s="416"/>
      <c r="K1123" s="416"/>
      <c r="L1123" s="416"/>
      <c r="M1123" s="416"/>
      <c r="N1123" s="416"/>
      <c r="O1123" s="416"/>
      <c r="P1123" s="416"/>
      <c r="Q1123" s="416"/>
      <c r="R1123" s="416"/>
      <c r="S1123" s="416"/>
      <c r="T1123" s="416"/>
      <c r="U1123" s="416"/>
      <c r="V1123" s="416"/>
      <c r="W1123" s="416"/>
      <c r="X1123" s="416"/>
      <c r="Y1123" s="416"/>
    </row>
    <row r="1124" spans="1:25" s="419" customFormat="1" x14ac:dyDescent="0.2">
      <c r="A1124" s="416"/>
      <c r="D1124" s="416"/>
      <c r="E1124" s="416"/>
      <c r="F1124" s="416"/>
      <c r="G1124" s="416"/>
      <c r="H1124" s="416"/>
      <c r="I1124" s="416"/>
      <c r="J1124" s="416"/>
      <c r="K1124" s="416"/>
      <c r="L1124" s="416"/>
      <c r="M1124" s="416"/>
      <c r="N1124" s="416"/>
      <c r="O1124" s="416"/>
      <c r="P1124" s="416"/>
      <c r="Q1124" s="416"/>
      <c r="R1124" s="416"/>
      <c r="S1124" s="416"/>
      <c r="T1124" s="416"/>
      <c r="U1124" s="416"/>
      <c r="V1124" s="416"/>
      <c r="W1124" s="416"/>
      <c r="X1124" s="416"/>
      <c r="Y1124" s="416"/>
    </row>
    <row r="1125" spans="1:25" s="419" customFormat="1" x14ac:dyDescent="0.2">
      <c r="A1125" s="416"/>
      <c r="D1125" s="416"/>
      <c r="E1125" s="416"/>
      <c r="F1125" s="416"/>
      <c r="G1125" s="416"/>
      <c r="H1125" s="416"/>
      <c r="I1125" s="416"/>
      <c r="J1125" s="416"/>
      <c r="K1125" s="416"/>
      <c r="L1125" s="416"/>
      <c r="M1125" s="416"/>
      <c r="N1125" s="416"/>
      <c r="O1125" s="416"/>
      <c r="P1125" s="416"/>
      <c r="Q1125" s="416"/>
      <c r="R1125" s="416"/>
      <c r="S1125" s="416"/>
      <c r="T1125" s="416"/>
      <c r="U1125" s="416"/>
      <c r="V1125" s="416"/>
      <c r="W1125" s="416"/>
      <c r="X1125" s="416"/>
      <c r="Y1125" s="416"/>
    </row>
    <row r="1126" spans="1:25" s="419" customFormat="1" x14ac:dyDescent="0.2">
      <c r="A1126" s="416"/>
      <c r="D1126" s="416"/>
      <c r="E1126" s="416"/>
      <c r="F1126" s="416"/>
      <c r="G1126" s="416"/>
      <c r="H1126" s="416"/>
      <c r="I1126" s="416"/>
      <c r="J1126" s="416"/>
      <c r="K1126" s="416"/>
      <c r="L1126" s="416"/>
      <c r="M1126" s="416"/>
      <c r="N1126" s="416"/>
      <c r="O1126" s="416"/>
      <c r="P1126" s="416"/>
      <c r="Q1126" s="416"/>
      <c r="R1126" s="416"/>
      <c r="S1126" s="416"/>
      <c r="T1126" s="416"/>
      <c r="U1126" s="416"/>
      <c r="V1126" s="416"/>
      <c r="W1126" s="416"/>
      <c r="X1126" s="416"/>
      <c r="Y1126" s="416"/>
    </row>
    <row r="1127" spans="1:25" s="419" customFormat="1" x14ac:dyDescent="0.2">
      <c r="A1127" s="416"/>
      <c r="D1127" s="416"/>
      <c r="E1127" s="416"/>
      <c r="F1127" s="416"/>
      <c r="G1127" s="416"/>
      <c r="H1127" s="416"/>
      <c r="I1127" s="416"/>
      <c r="J1127" s="416"/>
      <c r="K1127" s="416"/>
      <c r="L1127" s="416"/>
      <c r="M1127" s="416"/>
      <c r="N1127" s="416"/>
      <c r="O1127" s="416"/>
      <c r="P1127" s="416"/>
      <c r="Q1127" s="416"/>
      <c r="R1127" s="416"/>
      <c r="S1127" s="416"/>
      <c r="T1127" s="416"/>
      <c r="U1127" s="416"/>
      <c r="V1127" s="416"/>
      <c r="W1127" s="416"/>
      <c r="X1127" s="416"/>
      <c r="Y1127" s="416"/>
    </row>
    <row r="1128" spans="1:25" s="419" customFormat="1" x14ac:dyDescent="0.2">
      <c r="A1128" s="416"/>
      <c r="D1128" s="416"/>
      <c r="E1128" s="416"/>
      <c r="F1128" s="416"/>
      <c r="G1128" s="416"/>
      <c r="H1128" s="416"/>
      <c r="I1128" s="416"/>
      <c r="J1128" s="416"/>
      <c r="K1128" s="416"/>
      <c r="L1128" s="416"/>
      <c r="M1128" s="416"/>
      <c r="N1128" s="416"/>
      <c r="O1128" s="416"/>
      <c r="P1128" s="416"/>
      <c r="Q1128" s="416"/>
      <c r="R1128" s="416"/>
      <c r="S1128" s="416"/>
      <c r="T1128" s="416"/>
      <c r="U1128" s="416"/>
      <c r="V1128" s="416"/>
      <c r="W1128" s="416"/>
      <c r="X1128" s="416"/>
      <c r="Y1128" s="416"/>
    </row>
    <row r="1129" spans="1:25" s="419" customFormat="1" x14ac:dyDescent="0.2">
      <c r="A1129" s="416"/>
      <c r="D1129" s="416"/>
      <c r="E1129" s="416"/>
      <c r="F1129" s="416"/>
      <c r="G1129" s="416"/>
      <c r="H1129" s="416"/>
      <c r="I1129" s="416"/>
      <c r="J1129" s="416"/>
      <c r="K1129" s="416"/>
      <c r="L1129" s="416"/>
      <c r="M1129" s="416"/>
      <c r="N1129" s="416"/>
      <c r="O1129" s="416"/>
      <c r="P1129" s="416"/>
      <c r="Q1129" s="416"/>
      <c r="R1129" s="416"/>
      <c r="S1129" s="416"/>
      <c r="T1129" s="416"/>
      <c r="U1129" s="416"/>
      <c r="V1129" s="416"/>
      <c r="W1129" s="416"/>
      <c r="X1129" s="416"/>
      <c r="Y1129" s="416"/>
    </row>
    <row r="1130" spans="1:25" s="419" customFormat="1" x14ac:dyDescent="0.2">
      <c r="A1130" s="416"/>
      <c r="D1130" s="416"/>
      <c r="E1130" s="416"/>
      <c r="F1130" s="416"/>
      <c r="G1130" s="416"/>
      <c r="H1130" s="416"/>
      <c r="I1130" s="416"/>
      <c r="J1130" s="416"/>
      <c r="K1130" s="416"/>
      <c r="L1130" s="416"/>
      <c r="M1130" s="416"/>
      <c r="N1130" s="416"/>
      <c r="O1130" s="416"/>
      <c r="P1130" s="416"/>
      <c r="Q1130" s="416"/>
      <c r="R1130" s="416"/>
      <c r="S1130" s="416"/>
      <c r="T1130" s="416"/>
      <c r="U1130" s="416"/>
      <c r="V1130" s="416"/>
      <c r="W1130" s="416"/>
      <c r="X1130" s="416"/>
      <c r="Y1130" s="416"/>
    </row>
    <row r="1131" spans="1:25" s="419" customFormat="1" x14ac:dyDescent="0.2">
      <c r="A1131" s="416"/>
      <c r="D1131" s="416"/>
      <c r="E1131" s="416"/>
      <c r="F1131" s="416"/>
      <c r="G1131" s="416"/>
      <c r="H1131" s="416"/>
      <c r="I1131" s="416"/>
      <c r="J1131" s="416"/>
      <c r="K1131" s="416"/>
      <c r="L1131" s="416"/>
      <c r="M1131" s="416"/>
      <c r="N1131" s="416"/>
      <c r="O1131" s="416"/>
      <c r="P1131" s="416"/>
      <c r="Q1131" s="416"/>
      <c r="R1131" s="416"/>
      <c r="S1131" s="416"/>
      <c r="T1131" s="416"/>
      <c r="U1131" s="416"/>
      <c r="V1131" s="416"/>
      <c r="W1131" s="416"/>
      <c r="X1131" s="416"/>
      <c r="Y1131" s="416"/>
    </row>
    <row r="1132" spans="1:25" s="419" customFormat="1" x14ac:dyDescent="0.2">
      <c r="A1132" s="416"/>
      <c r="D1132" s="416"/>
      <c r="E1132" s="416"/>
      <c r="F1132" s="416"/>
      <c r="G1132" s="416"/>
      <c r="H1132" s="416"/>
      <c r="I1132" s="416"/>
      <c r="J1132" s="416"/>
      <c r="K1132" s="416"/>
      <c r="L1132" s="416"/>
      <c r="M1132" s="416"/>
      <c r="N1132" s="416"/>
      <c r="O1132" s="416"/>
      <c r="P1132" s="416"/>
      <c r="Q1132" s="416"/>
      <c r="R1132" s="416"/>
      <c r="S1132" s="416"/>
      <c r="T1132" s="416"/>
      <c r="U1132" s="416"/>
      <c r="V1132" s="416"/>
      <c r="W1132" s="416"/>
      <c r="X1132" s="416"/>
      <c r="Y1132" s="416"/>
    </row>
    <row r="1133" spans="1:25" s="419" customFormat="1" x14ac:dyDescent="0.2">
      <c r="A1133" s="416"/>
      <c r="D1133" s="416"/>
      <c r="E1133" s="416"/>
      <c r="F1133" s="416"/>
      <c r="G1133" s="416"/>
      <c r="H1133" s="416"/>
      <c r="I1133" s="416"/>
      <c r="J1133" s="416"/>
      <c r="K1133" s="416"/>
      <c r="L1133" s="416"/>
      <c r="M1133" s="416"/>
      <c r="N1133" s="416"/>
      <c r="O1133" s="416"/>
      <c r="P1133" s="416"/>
      <c r="Q1133" s="416"/>
      <c r="R1133" s="416"/>
      <c r="S1133" s="416"/>
      <c r="T1133" s="416"/>
      <c r="U1133" s="416"/>
      <c r="V1133" s="416"/>
      <c r="W1133" s="416"/>
      <c r="X1133" s="416"/>
      <c r="Y1133" s="416"/>
    </row>
    <row r="1134" spans="1:25" s="419" customFormat="1" x14ac:dyDescent="0.2">
      <c r="A1134" s="416"/>
      <c r="D1134" s="416"/>
      <c r="E1134" s="416"/>
      <c r="F1134" s="416"/>
      <c r="G1134" s="416"/>
      <c r="H1134" s="416"/>
      <c r="I1134" s="416"/>
      <c r="J1134" s="416"/>
      <c r="K1134" s="416"/>
      <c r="L1134" s="416"/>
      <c r="M1134" s="416"/>
      <c r="N1134" s="416"/>
      <c r="O1134" s="416"/>
      <c r="P1134" s="416"/>
      <c r="Q1134" s="416"/>
      <c r="R1134" s="416"/>
      <c r="S1134" s="416"/>
      <c r="T1134" s="416"/>
      <c r="U1134" s="416"/>
      <c r="V1134" s="416"/>
      <c r="W1134" s="416"/>
      <c r="X1134" s="416"/>
      <c r="Y1134" s="416"/>
    </row>
    <row r="1135" spans="1:25" s="419" customFormat="1" x14ac:dyDescent="0.2">
      <c r="A1135" s="416"/>
      <c r="D1135" s="416"/>
      <c r="E1135" s="416"/>
      <c r="F1135" s="416"/>
      <c r="G1135" s="416"/>
      <c r="H1135" s="416"/>
      <c r="I1135" s="416"/>
      <c r="J1135" s="416"/>
      <c r="K1135" s="416"/>
      <c r="L1135" s="416"/>
      <c r="M1135" s="416"/>
      <c r="N1135" s="416"/>
      <c r="O1135" s="416"/>
      <c r="P1135" s="416"/>
      <c r="Q1135" s="416"/>
      <c r="R1135" s="416"/>
      <c r="S1135" s="416"/>
      <c r="T1135" s="416"/>
      <c r="U1135" s="416"/>
      <c r="V1135" s="416"/>
      <c r="W1135" s="416"/>
      <c r="X1135" s="416"/>
      <c r="Y1135" s="416"/>
    </row>
    <row r="1136" spans="1:25" s="419" customFormat="1" x14ac:dyDescent="0.2">
      <c r="A1136" s="416"/>
      <c r="D1136" s="416"/>
      <c r="E1136" s="416"/>
      <c r="F1136" s="416"/>
      <c r="G1136" s="416"/>
      <c r="H1136" s="416"/>
      <c r="I1136" s="416"/>
      <c r="J1136" s="416"/>
      <c r="K1136" s="416"/>
      <c r="L1136" s="416"/>
      <c r="M1136" s="416"/>
      <c r="N1136" s="416"/>
      <c r="O1136" s="416"/>
      <c r="P1136" s="416"/>
      <c r="Q1136" s="416"/>
      <c r="R1136" s="416"/>
      <c r="S1136" s="416"/>
      <c r="T1136" s="416"/>
      <c r="U1136" s="416"/>
      <c r="V1136" s="416"/>
      <c r="W1136" s="416"/>
      <c r="X1136" s="416"/>
      <c r="Y1136" s="416"/>
    </row>
    <row r="1137" spans="1:25" s="419" customFormat="1" x14ac:dyDescent="0.2">
      <c r="A1137" s="416"/>
      <c r="D1137" s="416"/>
      <c r="E1137" s="416"/>
      <c r="F1137" s="416"/>
      <c r="G1137" s="416"/>
      <c r="H1137" s="416"/>
      <c r="I1137" s="416"/>
      <c r="J1137" s="416"/>
      <c r="K1137" s="416"/>
      <c r="L1137" s="416"/>
      <c r="M1137" s="416"/>
      <c r="N1137" s="416"/>
      <c r="O1137" s="416"/>
      <c r="P1137" s="416"/>
      <c r="Q1137" s="416"/>
      <c r="R1137" s="416"/>
      <c r="S1137" s="416"/>
      <c r="T1137" s="416"/>
      <c r="U1137" s="416"/>
      <c r="V1137" s="416"/>
      <c r="W1137" s="416"/>
      <c r="X1137" s="416"/>
      <c r="Y1137" s="416"/>
    </row>
    <row r="1138" spans="1:25" s="419" customFormat="1" x14ac:dyDescent="0.2">
      <c r="A1138" s="416"/>
      <c r="D1138" s="416"/>
      <c r="E1138" s="416"/>
      <c r="F1138" s="416"/>
      <c r="G1138" s="416"/>
      <c r="H1138" s="416"/>
      <c r="I1138" s="416"/>
      <c r="J1138" s="416"/>
      <c r="K1138" s="416"/>
      <c r="L1138" s="416"/>
      <c r="M1138" s="416"/>
      <c r="N1138" s="416"/>
      <c r="O1138" s="416"/>
      <c r="P1138" s="416"/>
      <c r="Q1138" s="416"/>
      <c r="R1138" s="416"/>
      <c r="S1138" s="416"/>
      <c r="T1138" s="416"/>
      <c r="U1138" s="416"/>
      <c r="V1138" s="416"/>
      <c r="W1138" s="416"/>
      <c r="X1138" s="416"/>
      <c r="Y1138" s="416"/>
    </row>
    <row r="1139" spans="1:25" s="419" customFormat="1" x14ac:dyDescent="0.2">
      <c r="A1139" s="416"/>
      <c r="D1139" s="416"/>
      <c r="E1139" s="416"/>
      <c r="F1139" s="416"/>
      <c r="G1139" s="416"/>
      <c r="H1139" s="416"/>
      <c r="I1139" s="416"/>
      <c r="J1139" s="416"/>
      <c r="K1139" s="416"/>
      <c r="L1139" s="416"/>
      <c r="M1139" s="416"/>
      <c r="N1139" s="416"/>
      <c r="O1139" s="416"/>
      <c r="P1139" s="416"/>
      <c r="Q1139" s="416"/>
      <c r="R1139" s="416"/>
      <c r="S1139" s="416"/>
      <c r="T1139" s="416"/>
      <c r="U1139" s="416"/>
      <c r="V1139" s="416"/>
      <c r="W1139" s="416"/>
      <c r="X1139" s="416"/>
      <c r="Y1139" s="416"/>
    </row>
    <row r="1140" spans="1:25" s="419" customFormat="1" x14ac:dyDescent="0.2">
      <c r="A1140" s="416"/>
      <c r="D1140" s="416"/>
      <c r="E1140" s="416"/>
      <c r="F1140" s="416"/>
      <c r="G1140" s="416"/>
      <c r="H1140" s="416"/>
      <c r="I1140" s="416"/>
      <c r="J1140" s="416"/>
      <c r="K1140" s="416"/>
      <c r="L1140" s="416"/>
      <c r="M1140" s="416"/>
      <c r="N1140" s="416"/>
      <c r="O1140" s="416"/>
      <c r="P1140" s="416"/>
      <c r="Q1140" s="416"/>
      <c r="R1140" s="416"/>
      <c r="S1140" s="416"/>
      <c r="T1140" s="416"/>
      <c r="U1140" s="416"/>
      <c r="V1140" s="416"/>
      <c r="W1140" s="416"/>
      <c r="X1140" s="416"/>
      <c r="Y1140" s="416"/>
    </row>
    <row r="1141" spans="1:25" s="419" customFormat="1" x14ac:dyDescent="0.2">
      <c r="A1141" s="416"/>
      <c r="D1141" s="416"/>
      <c r="E1141" s="416"/>
      <c r="F1141" s="416"/>
      <c r="G1141" s="416"/>
      <c r="H1141" s="416"/>
      <c r="I1141" s="416"/>
      <c r="J1141" s="416"/>
      <c r="K1141" s="416"/>
      <c r="L1141" s="416"/>
      <c r="M1141" s="416"/>
      <c r="N1141" s="416"/>
      <c r="O1141" s="416"/>
      <c r="P1141" s="416"/>
      <c r="Q1141" s="416"/>
      <c r="R1141" s="416"/>
      <c r="S1141" s="416"/>
      <c r="T1141" s="416"/>
      <c r="U1141" s="416"/>
      <c r="V1141" s="416"/>
      <c r="W1141" s="416"/>
      <c r="X1141" s="416"/>
      <c r="Y1141" s="416"/>
    </row>
    <row r="1142" spans="1:25" s="419" customFormat="1" x14ac:dyDescent="0.2">
      <c r="A1142" s="416"/>
      <c r="D1142" s="416"/>
      <c r="E1142" s="416"/>
      <c r="F1142" s="416"/>
      <c r="G1142" s="416"/>
      <c r="H1142" s="416"/>
      <c r="I1142" s="416"/>
      <c r="J1142" s="416"/>
      <c r="K1142" s="416"/>
      <c r="L1142" s="416"/>
      <c r="M1142" s="416"/>
      <c r="N1142" s="416"/>
      <c r="O1142" s="416"/>
      <c r="P1142" s="416"/>
      <c r="Q1142" s="416"/>
      <c r="R1142" s="416"/>
      <c r="S1142" s="416"/>
      <c r="T1142" s="416"/>
      <c r="U1142" s="416"/>
      <c r="V1142" s="416"/>
      <c r="W1142" s="416"/>
      <c r="X1142" s="416"/>
      <c r="Y1142" s="416"/>
    </row>
    <row r="1143" spans="1:25" s="419" customFormat="1" x14ac:dyDescent="0.2">
      <c r="A1143" s="416"/>
      <c r="D1143" s="416"/>
      <c r="E1143" s="416"/>
      <c r="F1143" s="416"/>
      <c r="G1143" s="416"/>
      <c r="H1143" s="416"/>
      <c r="I1143" s="416"/>
      <c r="J1143" s="416"/>
      <c r="K1143" s="416"/>
      <c r="L1143" s="416"/>
      <c r="M1143" s="416"/>
      <c r="N1143" s="416"/>
      <c r="O1143" s="416"/>
      <c r="P1143" s="416"/>
      <c r="Q1143" s="416"/>
      <c r="R1143" s="416"/>
      <c r="S1143" s="416"/>
      <c r="T1143" s="416"/>
      <c r="U1143" s="416"/>
      <c r="V1143" s="416"/>
      <c r="W1143" s="416"/>
      <c r="X1143" s="416"/>
      <c r="Y1143" s="416"/>
    </row>
    <row r="1144" spans="1:25" s="419" customFormat="1" x14ac:dyDescent="0.2">
      <c r="A1144" s="416"/>
      <c r="D1144" s="416"/>
      <c r="E1144" s="416"/>
      <c r="F1144" s="416"/>
      <c r="G1144" s="416"/>
      <c r="H1144" s="416"/>
      <c r="I1144" s="416"/>
      <c r="J1144" s="416"/>
      <c r="K1144" s="416"/>
      <c r="L1144" s="416"/>
      <c r="M1144" s="416"/>
      <c r="N1144" s="416"/>
      <c r="O1144" s="416"/>
      <c r="P1144" s="416"/>
      <c r="Q1144" s="416"/>
      <c r="R1144" s="416"/>
      <c r="S1144" s="416"/>
      <c r="T1144" s="416"/>
      <c r="U1144" s="416"/>
      <c r="V1144" s="416"/>
      <c r="W1144" s="416"/>
      <c r="X1144" s="416"/>
      <c r="Y1144" s="416"/>
    </row>
    <row r="1145" spans="1:25" s="419" customFormat="1" x14ac:dyDescent="0.2">
      <c r="A1145" s="416"/>
      <c r="D1145" s="416"/>
      <c r="E1145" s="416"/>
      <c r="F1145" s="416"/>
      <c r="G1145" s="416"/>
      <c r="H1145" s="416"/>
      <c r="I1145" s="416"/>
      <c r="J1145" s="416"/>
      <c r="K1145" s="416"/>
      <c r="L1145" s="416"/>
      <c r="M1145" s="416"/>
      <c r="N1145" s="416"/>
      <c r="O1145" s="416"/>
      <c r="P1145" s="416"/>
      <c r="Q1145" s="416"/>
      <c r="R1145" s="416"/>
      <c r="S1145" s="416"/>
      <c r="T1145" s="416"/>
      <c r="U1145" s="416"/>
      <c r="V1145" s="416"/>
      <c r="W1145" s="416"/>
      <c r="X1145" s="416"/>
      <c r="Y1145" s="416"/>
    </row>
    <row r="1146" spans="1:25" s="419" customFormat="1" x14ac:dyDescent="0.2">
      <c r="A1146" s="416"/>
      <c r="D1146" s="416"/>
      <c r="E1146" s="416"/>
      <c r="F1146" s="416"/>
      <c r="G1146" s="416"/>
      <c r="H1146" s="416"/>
      <c r="I1146" s="416"/>
      <c r="J1146" s="416"/>
      <c r="K1146" s="416"/>
      <c r="L1146" s="416"/>
      <c r="M1146" s="416"/>
      <c r="N1146" s="416"/>
      <c r="O1146" s="416"/>
      <c r="P1146" s="416"/>
      <c r="Q1146" s="416"/>
      <c r="R1146" s="416"/>
      <c r="S1146" s="416"/>
      <c r="T1146" s="416"/>
      <c r="U1146" s="416"/>
      <c r="V1146" s="416"/>
      <c r="W1146" s="416"/>
      <c r="X1146" s="416"/>
      <c r="Y1146" s="416"/>
    </row>
    <row r="1147" spans="1:25" s="419" customFormat="1" x14ac:dyDescent="0.2">
      <c r="A1147" s="416"/>
      <c r="D1147" s="416"/>
      <c r="E1147" s="416"/>
      <c r="F1147" s="416"/>
      <c r="G1147" s="416"/>
      <c r="H1147" s="416"/>
      <c r="I1147" s="416"/>
      <c r="J1147" s="416"/>
      <c r="K1147" s="416"/>
      <c r="L1147" s="416"/>
      <c r="M1147" s="416"/>
      <c r="N1147" s="416"/>
      <c r="O1147" s="416"/>
      <c r="P1147" s="416"/>
      <c r="Q1147" s="416"/>
      <c r="R1147" s="416"/>
      <c r="S1147" s="416"/>
      <c r="T1147" s="416"/>
      <c r="U1147" s="416"/>
      <c r="V1147" s="416"/>
      <c r="W1147" s="416"/>
      <c r="X1147" s="416"/>
      <c r="Y1147" s="416"/>
    </row>
    <row r="1148" spans="1:25" s="419" customFormat="1" x14ac:dyDescent="0.2">
      <c r="A1148" s="416"/>
      <c r="D1148" s="416"/>
      <c r="E1148" s="416"/>
      <c r="F1148" s="416"/>
      <c r="G1148" s="416"/>
      <c r="H1148" s="416"/>
      <c r="I1148" s="416"/>
      <c r="J1148" s="416"/>
      <c r="K1148" s="416"/>
      <c r="L1148" s="416"/>
      <c r="M1148" s="416"/>
      <c r="N1148" s="416"/>
      <c r="O1148" s="416"/>
      <c r="P1148" s="416"/>
      <c r="Q1148" s="416"/>
      <c r="R1148" s="416"/>
      <c r="S1148" s="416"/>
      <c r="T1148" s="416"/>
      <c r="U1148" s="416"/>
      <c r="V1148" s="416"/>
      <c r="W1148" s="416"/>
      <c r="X1148" s="416"/>
      <c r="Y1148" s="416"/>
    </row>
    <row r="1149" spans="1:25" s="419" customFormat="1" x14ac:dyDescent="0.2">
      <c r="A1149" s="416"/>
      <c r="D1149" s="416"/>
      <c r="E1149" s="416"/>
      <c r="F1149" s="416"/>
      <c r="G1149" s="416"/>
      <c r="H1149" s="416"/>
      <c r="I1149" s="416"/>
      <c r="J1149" s="416"/>
      <c r="K1149" s="416"/>
      <c r="L1149" s="416"/>
      <c r="M1149" s="416"/>
      <c r="N1149" s="416"/>
      <c r="O1149" s="416"/>
      <c r="P1149" s="416"/>
      <c r="Q1149" s="416"/>
      <c r="R1149" s="416"/>
      <c r="S1149" s="416"/>
      <c r="T1149" s="416"/>
      <c r="U1149" s="416"/>
      <c r="V1149" s="416"/>
      <c r="W1149" s="416"/>
      <c r="X1149" s="416"/>
      <c r="Y1149" s="416"/>
    </row>
    <row r="1150" spans="1:25" s="419" customFormat="1" x14ac:dyDescent="0.2">
      <c r="A1150" s="416"/>
      <c r="D1150" s="416"/>
      <c r="E1150" s="416"/>
      <c r="F1150" s="416"/>
      <c r="G1150" s="416"/>
      <c r="H1150" s="416"/>
      <c r="I1150" s="416"/>
      <c r="J1150" s="416"/>
      <c r="K1150" s="416"/>
      <c r="L1150" s="416"/>
      <c r="M1150" s="416"/>
      <c r="N1150" s="416"/>
      <c r="O1150" s="416"/>
      <c r="P1150" s="416"/>
      <c r="Q1150" s="416"/>
      <c r="R1150" s="416"/>
      <c r="S1150" s="416"/>
      <c r="T1150" s="416"/>
      <c r="U1150" s="416"/>
      <c r="V1150" s="416"/>
      <c r="W1150" s="416"/>
      <c r="X1150" s="416"/>
      <c r="Y1150" s="416"/>
    </row>
    <row r="1151" spans="1:25" s="419" customFormat="1" x14ac:dyDescent="0.2">
      <c r="A1151" s="416"/>
      <c r="D1151" s="416"/>
      <c r="E1151" s="416"/>
      <c r="F1151" s="416"/>
      <c r="G1151" s="416"/>
      <c r="H1151" s="416"/>
      <c r="I1151" s="416"/>
      <c r="J1151" s="416"/>
      <c r="K1151" s="416"/>
      <c r="L1151" s="416"/>
      <c r="M1151" s="416"/>
      <c r="N1151" s="416"/>
      <c r="O1151" s="416"/>
      <c r="P1151" s="416"/>
      <c r="Q1151" s="416"/>
      <c r="R1151" s="416"/>
      <c r="S1151" s="416"/>
      <c r="T1151" s="416"/>
      <c r="U1151" s="416"/>
      <c r="V1151" s="416"/>
      <c r="W1151" s="416"/>
      <c r="X1151" s="416"/>
      <c r="Y1151" s="416"/>
    </row>
    <row r="1152" spans="1:25" s="419" customFormat="1" x14ac:dyDescent="0.2">
      <c r="A1152" s="416"/>
      <c r="D1152" s="416"/>
      <c r="E1152" s="416"/>
      <c r="F1152" s="416"/>
      <c r="G1152" s="416"/>
      <c r="H1152" s="416"/>
      <c r="I1152" s="416"/>
      <c r="J1152" s="416"/>
      <c r="K1152" s="416"/>
      <c r="L1152" s="416"/>
      <c r="M1152" s="416"/>
      <c r="N1152" s="416"/>
      <c r="O1152" s="416"/>
      <c r="P1152" s="416"/>
      <c r="Q1152" s="416"/>
      <c r="R1152" s="416"/>
      <c r="S1152" s="416"/>
      <c r="T1152" s="416"/>
      <c r="U1152" s="416"/>
      <c r="V1152" s="416"/>
      <c r="W1152" s="416"/>
      <c r="X1152" s="416"/>
      <c r="Y1152" s="416"/>
    </row>
    <row r="1153" spans="1:25" s="419" customFormat="1" x14ac:dyDescent="0.2">
      <c r="A1153" s="416"/>
      <c r="D1153" s="416"/>
      <c r="E1153" s="416"/>
      <c r="F1153" s="416"/>
      <c r="G1153" s="416"/>
      <c r="H1153" s="416"/>
      <c r="I1153" s="416"/>
      <c r="J1153" s="416"/>
      <c r="K1153" s="416"/>
      <c r="L1153" s="416"/>
      <c r="M1153" s="416"/>
      <c r="N1153" s="416"/>
      <c r="O1153" s="416"/>
      <c r="P1153" s="416"/>
      <c r="Q1153" s="416"/>
      <c r="R1153" s="416"/>
      <c r="S1153" s="416"/>
      <c r="T1153" s="416"/>
      <c r="U1153" s="416"/>
      <c r="V1153" s="416"/>
      <c r="W1153" s="416"/>
      <c r="X1153" s="416"/>
      <c r="Y1153" s="416"/>
    </row>
    <row r="1154" spans="1:25" s="419" customFormat="1" x14ac:dyDescent="0.2">
      <c r="A1154" s="416"/>
      <c r="D1154" s="416"/>
      <c r="E1154" s="416"/>
      <c r="F1154" s="416"/>
      <c r="G1154" s="416"/>
      <c r="H1154" s="416"/>
      <c r="I1154" s="416"/>
      <c r="J1154" s="416"/>
      <c r="K1154" s="416"/>
      <c r="L1154" s="416"/>
      <c r="M1154" s="416"/>
      <c r="N1154" s="416"/>
      <c r="O1154" s="416"/>
      <c r="P1154" s="416"/>
      <c r="Q1154" s="416"/>
      <c r="R1154" s="416"/>
      <c r="S1154" s="416"/>
      <c r="T1154" s="416"/>
      <c r="U1154" s="416"/>
      <c r="V1154" s="416"/>
      <c r="W1154" s="416"/>
      <c r="X1154" s="416"/>
      <c r="Y1154" s="416"/>
    </row>
    <row r="1155" spans="1:25" s="419" customFormat="1" x14ac:dyDescent="0.2">
      <c r="A1155" s="416"/>
      <c r="D1155" s="416"/>
      <c r="E1155" s="416"/>
      <c r="F1155" s="416"/>
      <c r="G1155" s="416"/>
      <c r="H1155" s="416"/>
      <c r="I1155" s="416"/>
      <c r="J1155" s="416"/>
      <c r="K1155" s="416"/>
      <c r="L1155" s="416"/>
      <c r="M1155" s="416"/>
      <c r="N1155" s="416"/>
      <c r="O1155" s="416"/>
      <c r="P1155" s="416"/>
      <c r="Q1155" s="416"/>
      <c r="R1155" s="416"/>
      <c r="S1155" s="416"/>
      <c r="T1155" s="416"/>
      <c r="U1155" s="416"/>
      <c r="V1155" s="416"/>
      <c r="W1155" s="416"/>
      <c r="X1155" s="416"/>
      <c r="Y1155" s="416"/>
    </row>
    <row r="1156" spans="1:25" s="419" customFormat="1" x14ac:dyDescent="0.2">
      <c r="A1156" s="416"/>
      <c r="D1156" s="416"/>
      <c r="E1156" s="416"/>
      <c r="F1156" s="416"/>
      <c r="G1156" s="416"/>
      <c r="H1156" s="416"/>
      <c r="I1156" s="416"/>
      <c r="J1156" s="416"/>
      <c r="K1156" s="416"/>
      <c r="L1156" s="416"/>
      <c r="M1156" s="416"/>
      <c r="N1156" s="416"/>
      <c r="O1156" s="416"/>
      <c r="P1156" s="416"/>
      <c r="Q1156" s="416"/>
      <c r="R1156" s="416"/>
      <c r="S1156" s="416"/>
      <c r="T1156" s="416"/>
      <c r="U1156" s="416"/>
      <c r="V1156" s="416"/>
      <c r="W1156" s="416"/>
      <c r="X1156" s="416"/>
      <c r="Y1156" s="416"/>
    </row>
    <row r="1157" spans="1:25" s="419" customFormat="1" x14ac:dyDescent="0.2">
      <c r="A1157" s="416"/>
      <c r="D1157" s="416"/>
      <c r="E1157" s="416"/>
      <c r="F1157" s="416"/>
      <c r="G1157" s="416"/>
      <c r="H1157" s="416"/>
      <c r="I1157" s="416"/>
      <c r="J1157" s="416"/>
      <c r="K1157" s="416"/>
      <c r="L1157" s="416"/>
      <c r="M1157" s="416"/>
      <c r="N1157" s="416"/>
      <c r="O1157" s="416"/>
      <c r="P1157" s="416"/>
      <c r="Q1157" s="416"/>
      <c r="R1157" s="416"/>
      <c r="S1157" s="416"/>
      <c r="T1157" s="416"/>
      <c r="U1157" s="416"/>
      <c r="V1157" s="416"/>
      <c r="W1157" s="416"/>
      <c r="X1157" s="416"/>
      <c r="Y1157" s="416"/>
    </row>
    <row r="1158" spans="1:25" s="419" customFormat="1" x14ac:dyDescent="0.2">
      <c r="A1158" s="416"/>
      <c r="D1158" s="416"/>
      <c r="E1158" s="416"/>
      <c r="F1158" s="416"/>
      <c r="G1158" s="416"/>
      <c r="H1158" s="416"/>
      <c r="I1158" s="416"/>
      <c r="J1158" s="416"/>
      <c r="K1158" s="416"/>
      <c r="L1158" s="416"/>
      <c r="M1158" s="416"/>
      <c r="N1158" s="416"/>
      <c r="O1158" s="416"/>
      <c r="P1158" s="416"/>
      <c r="Q1158" s="416"/>
      <c r="R1158" s="416"/>
      <c r="S1158" s="416"/>
      <c r="T1158" s="416"/>
      <c r="U1158" s="416"/>
      <c r="V1158" s="416"/>
      <c r="W1158" s="416"/>
      <c r="X1158" s="416"/>
      <c r="Y1158" s="416"/>
    </row>
    <row r="1159" spans="1:25" s="419" customFormat="1" x14ac:dyDescent="0.2">
      <c r="A1159" s="416"/>
      <c r="D1159" s="416"/>
      <c r="E1159" s="416"/>
      <c r="F1159" s="416"/>
      <c r="G1159" s="416"/>
      <c r="H1159" s="416"/>
      <c r="I1159" s="416"/>
      <c r="J1159" s="416"/>
      <c r="K1159" s="416"/>
      <c r="L1159" s="416"/>
      <c r="M1159" s="416"/>
      <c r="N1159" s="416"/>
      <c r="O1159" s="416"/>
      <c r="P1159" s="416"/>
      <c r="Q1159" s="416"/>
      <c r="R1159" s="416"/>
      <c r="S1159" s="416"/>
      <c r="T1159" s="416"/>
      <c r="U1159" s="416"/>
      <c r="V1159" s="416"/>
      <c r="W1159" s="416"/>
      <c r="X1159" s="416"/>
      <c r="Y1159" s="416"/>
    </row>
    <row r="1160" spans="1:25" s="419" customFormat="1" x14ac:dyDescent="0.2">
      <c r="A1160" s="416"/>
      <c r="D1160" s="416"/>
      <c r="E1160" s="416"/>
      <c r="F1160" s="416"/>
      <c r="G1160" s="416"/>
      <c r="H1160" s="416"/>
      <c r="I1160" s="416"/>
      <c r="J1160" s="416"/>
      <c r="K1160" s="416"/>
      <c r="L1160" s="416"/>
      <c r="M1160" s="416"/>
      <c r="N1160" s="416"/>
      <c r="O1160" s="416"/>
      <c r="P1160" s="416"/>
      <c r="Q1160" s="416"/>
      <c r="R1160" s="416"/>
      <c r="S1160" s="416"/>
      <c r="T1160" s="416"/>
      <c r="U1160" s="416"/>
      <c r="V1160" s="416"/>
      <c r="W1160" s="416"/>
      <c r="X1160" s="416"/>
      <c r="Y1160" s="416"/>
    </row>
    <row r="1161" spans="1:25" s="419" customFormat="1" x14ac:dyDescent="0.2">
      <c r="A1161" s="416"/>
      <c r="D1161" s="416"/>
      <c r="E1161" s="416"/>
      <c r="F1161" s="416"/>
      <c r="G1161" s="416"/>
      <c r="H1161" s="416"/>
      <c r="I1161" s="416"/>
      <c r="J1161" s="416"/>
      <c r="K1161" s="416"/>
      <c r="L1161" s="416"/>
      <c r="M1161" s="416"/>
      <c r="N1161" s="416"/>
      <c r="O1161" s="416"/>
      <c r="P1161" s="416"/>
      <c r="Q1161" s="416"/>
      <c r="R1161" s="416"/>
      <c r="S1161" s="416"/>
      <c r="T1161" s="416"/>
      <c r="U1161" s="416"/>
      <c r="V1161" s="416"/>
      <c r="W1161" s="416"/>
      <c r="X1161" s="416"/>
      <c r="Y1161" s="416"/>
    </row>
    <row r="1162" spans="1:25" s="419" customFormat="1" x14ac:dyDescent="0.2">
      <c r="A1162" s="416"/>
      <c r="D1162" s="416"/>
      <c r="E1162" s="416"/>
      <c r="F1162" s="416"/>
      <c r="G1162" s="416"/>
      <c r="H1162" s="416"/>
      <c r="I1162" s="416"/>
      <c r="J1162" s="416"/>
      <c r="K1162" s="416"/>
      <c r="L1162" s="416"/>
      <c r="M1162" s="416"/>
      <c r="N1162" s="416"/>
      <c r="O1162" s="416"/>
      <c r="P1162" s="416"/>
      <c r="Q1162" s="416"/>
      <c r="R1162" s="416"/>
      <c r="S1162" s="416"/>
      <c r="T1162" s="416"/>
      <c r="U1162" s="416"/>
      <c r="V1162" s="416"/>
      <c r="W1162" s="416"/>
      <c r="X1162" s="416"/>
      <c r="Y1162" s="416"/>
    </row>
    <row r="1163" spans="1:25" s="419" customFormat="1" x14ac:dyDescent="0.2">
      <c r="A1163" s="416"/>
      <c r="D1163" s="416"/>
      <c r="E1163" s="416"/>
      <c r="F1163" s="416"/>
      <c r="G1163" s="416"/>
      <c r="H1163" s="416"/>
      <c r="I1163" s="416"/>
      <c r="J1163" s="416"/>
      <c r="K1163" s="416"/>
      <c r="L1163" s="416"/>
      <c r="M1163" s="416"/>
      <c r="N1163" s="416"/>
      <c r="O1163" s="416"/>
      <c r="P1163" s="416"/>
      <c r="Q1163" s="416"/>
      <c r="R1163" s="416"/>
      <c r="S1163" s="416"/>
      <c r="T1163" s="416"/>
      <c r="U1163" s="416"/>
      <c r="V1163" s="416"/>
      <c r="W1163" s="416"/>
      <c r="X1163" s="416"/>
      <c r="Y1163" s="416"/>
    </row>
    <row r="1164" spans="1:25" s="419" customFormat="1" x14ac:dyDescent="0.2">
      <c r="A1164" s="416"/>
      <c r="D1164" s="416"/>
      <c r="E1164" s="416"/>
      <c r="F1164" s="416"/>
      <c r="G1164" s="416"/>
      <c r="H1164" s="416"/>
      <c r="I1164" s="416"/>
      <c r="J1164" s="416"/>
      <c r="K1164" s="416"/>
      <c r="L1164" s="416"/>
      <c r="M1164" s="416"/>
      <c r="N1164" s="416"/>
      <c r="O1164" s="416"/>
      <c r="P1164" s="416"/>
      <c r="Q1164" s="416"/>
      <c r="R1164" s="416"/>
      <c r="S1164" s="416"/>
      <c r="T1164" s="416"/>
      <c r="U1164" s="416"/>
      <c r="V1164" s="416"/>
      <c r="W1164" s="416"/>
      <c r="X1164" s="416"/>
      <c r="Y1164" s="416"/>
    </row>
    <row r="1165" spans="1:25" s="419" customFormat="1" x14ac:dyDescent="0.2">
      <c r="A1165" s="416"/>
      <c r="D1165" s="416"/>
      <c r="E1165" s="416"/>
      <c r="F1165" s="416"/>
      <c r="G1165" s="416"/>
      <c r="H1165" s="416"/>
      <c r="I1165" s="416"/>
      <c r="J1165" s="416"/>
      <c r="K1165" s="416"/>
      <c r="L1165" s="416"/>
      <c r="M1165" s="416"/>
      <c r="N1165" s="416"/>
      <c r="O1165" s="416"/>
      <c r="P1165" s="416"/>
      <c r="Q1165" s="416"/>
      <c r="R1165" s="416"/>
      <c r="S1165" s="416"/>
      <c r="T1165" s="416"/>
      <c r="U1165" s="416"/>
      <c r="V1165" s="416"/>
      <c r="W1165" s="416"/>
      <c r="X1165" s="416"/>
      <c r="Y1165" s="416"/>
    </row>
    <row r="1166" spans="1:25" s="419" customFormat="1" x14ac:dyDescent="0.2">
      <c r="A1166" s="416"/>
      <c r="D1166" s="416"/>
      <c r="E1166" s="416"/>
      <c r="F1166" s="416"/>
      <c r="G1166" s="416"/>
      <c r="H1166" s="416"/>
      <c r="I1166" s="416"/>
      <c r="J1166" s="416"/>
      <c r="K1166" s="416"/>
      <c r="L1166" s="416"/>
      <c r="M1166" s="416"/>
      <c r="N1166" s="416"/>
      <c r="O1166" s="416"/>
      <c r="P1166" s="416"/>
      <c r="Q1166" s="416"/>
      <c r="R1166" s="416"/>
      <c r="S1166" s="416"/>
      <c r="T1166" s="416"/>
      <c r="U1166" s="416"/>
      <c r="V1166" s="416"/>
      <c r="W1166" s="416"/>
      <c r="X1166" s="416"/>
      <c r="Y1166" s="416"/>
    </row>
    <row r="1167" spans="1:25" s="419" customFormat="1" x14ac:dyDescent="0.2">
      <c r="A1167" s="416"/>
      <c r="D1167" s="416"/>
      <c r="E1167" s="416"/>
      <c r="F1167" s="416"/>
      <c r="G1167" s="416"/>
      <c r="H1167" s="416"/>
      <c r="I1167" s="416"/>
      <c r="J1167" s="416"/>
      <c r="K1167" s="416"/>
      <c r="L1167" s="416"/>
      <c r="M1167" s="416"/>
      <c r="N1167" s="416"/>
      <c r="O1167" s="416"/>
      <c r="P1167" s="416"/>
      <c r="Q1167" s="416"/>
      <c r="R1167" s="416"/>
      <c r="S1167" s="416"/>
      <c r="T1167" s="416"/>
      <c r="U1167" s="416"/>
      <c r="V1167" s="416"/>
      <c r="W1167" s="416"/>
      <c r="X1167" s="416"/>
      <c r="Y1167" s="416"/>
    </row>
    <row r="1168" spans="1:25" s="419" customFormat="1" x14ac:dyDescent="0.2">
      <c r="A1168" s="416"/>
      <c r="D1168" s="416"/>
      <c r="E1168" s="416"/>
      <c r="F1168" s="416"/>
      <c r="G1168" s="416"/>
      <c r="H1168" s="416"/>
      <c r="I1168" s="416"/>
      <c r="J1168" s="416"/>
      <c r="K1168" s="416"/>
      <c r="L1168" s="416"/>
      <c r="M1168" s="416"/>
      <c r="N1168" s="416"/>
      <c r="O1168" s="416"/>
      <c r="P1168" s="416"/>
      <c r="Q1168" s="416"/>
      <c r="R1168" s="416"/>
      <c r="S1168" s="416"/>
      <c r="T1168" s="416"/>
      <c r="U1168" s="416"/>
      <c r="V1168" s="416"/>
      <c r="W1168" s="416"/>
      <c r="X1168" s="416"/>
      <c r="Y1168" s="416"/>
    </row>
    <row r="1169" spans="1:25" s="419" customFormat="1" x14ac:dyDescent="0.2">
      <c r="A1169" s="416"/>
      <c r="D1169" s="416"/>
      <c r="E1169" s="416"/>
      <c r="F1169" s="416"/>
      <c r="G1169" s="416"/>
      <c r="H1169" s="416"/>
      <c r="I1169" s="416"/>
      <c r="J1169" s="416"/>
      <c r="K1169" s="416"/>
      <c r="L1169" s="416"/>
      <c r="M1169" s="416"/>
      <c r="N1169" s="416"/>
      <c r="O1169" s="416"/>
      <c r="P1169" s="416"/>
      <c r="Q1169" s="416"/>
      <c r="R1169" s="416"/>
      <c r="S1169" s="416"/>
      <c r="T1169" s="416"/>
      <c r="U1169" s="416"/>
      <c r="V1169" s="416"/>
      <c r="W1169" s="416"/>
      <c r="X1169" s="416"/>
      <c r="Y1169" s="416"/>
    </row>
    <row r="1170" spans="1:25" s="419" customFormat="1" x14ac:dyDescent="0.2">
      <c r="A1170" s="416"/>
      <c r="D1170" s="416"/>
      <c r="E1170" s="416"/>
      <c r="F1170" s="416"/>
      <c r="G1170" s="416"/>
      <c r="H1170" s="416"/>
      <c r="I1170" s="416"/>
      <c r="J1170" s="416"/>
      <c r="K1170" s="416"/>
      <c r="L1170" s="416"/>
      <c r="M1170" s="416"/>
      <c r="N1170" s="416"/>
      <c r="O1170" s="416"/>
      <c r="P1170" s="416"/>
      <c r="Q1170" s="416"/>
      <c r="R1170" s="416"/>
      <c r="S1170" s="416"/>
      <c r="T1170" s="416"/>
      <c r="U1170" s="416"/>
      <c r="V1170" s="416"/>
      <c r="W1170" s="416"/>
      <c r="X1170" s="416"/>
      <c r="Y1170" s="416"/>
    </row>
    <row r="1171" spans="1:25" s="419" customFormat="1" x14ac:dyDescent="0.2">
      <c r="A1171" s="416"/>
      <c r="D1171" s="416"/>
      <c r="E1171" s="416"/>
      <c r="F1171" s="416"/>
      <c r="G1171" s="416"/>
      <c r="H1171" s="416"/>
      <c r="I1171" s="416"/>
      <c r="J1171" s="416"/>
      <c r="K1171" s="416"/>
      <c r="L1171" s="416"/>
      <c r="M1171" s="416"/>
      <c r="N1171" s="416"/>
      <c r="O1171" s="416"/>
      <c r="P1171" s="416"/>
      <c r="Q1171" s="416"/>
      <c r="R1171" s="416"/>
      <c r="S1171" s="416"/>
      <c r="T1171" s="416"/>
      <c r="U1171" s="416"/>
      <c r="V1171" s="416"/>
      <c r="W1171" s="416"/>
      <c r="X1171" s="416"/>
      <c r="Y1171" s="416"/>
    </row>
    <row r="1172" spans="1:25" s="419" customFormat="1" x14ac:dyDescent="0.2">
      <c r="A1172" s="416"/>
      <c r="D1172" s="416"/>
      <c r="E1172" s="416"/>
      <c r="F1172" s="416"/>
      <c r="G1172" s="416"/>
      <c r="H1172" s="416"/>
      <c r="I1172" s="416"/>
      <c r="J1172" s="416"/>
      <c r="K1172" s="416"/>
      <c r="L1172" s="416"/>
      <c r="M1172" s="416"/>
      <c r="N1172" s="416"/>
      <c r="O1172" s="416"/>
      <c r="P1172" s="416"/>
      <c r="Q1172" s="416"/>
      <c r="R1172" s="416"/>
      <c r="S1172" s="416"/>
      <c r="T1172" s="416"/>
      <c r="U1172" s="416"/>
      <c r="V1172" s="416"/>
      <c r="W1172" s="416"/>
      <c r="X1172" s="416"/>
      <c r="Y1172" s="416"/>
    </row>
    <row r="1173" spans="1:25" s="419" customFormat="1" x14ac:dyDescent="0.2">
      <c r="A1173" s="416"/>
      <c r="D1173" s="416"/>
      <c r="E1173" s="416"/>
      <c r="F1173" s="416"/>
      <c r="G1173" s="416"/>
      <c r="H1173" s="416"/>
      <c r="I1173" s="416"/>
      <c r="J1173" s="416"/>
      <c r="K1173" s="416"/>
      <c r="L1173" s="416"/>
      <c r="M1173" s="416"/>
      <c r="N1173" s="416"/>
      <c r="O1173" s="416"/>
      <c r="P1173" s="416"/>
      <c r="Q1173" s="416"/>
      <c r="R1173" s="416"/>
      <c r="S1173" s="416"/>
      <c r="T1173" s="416"/>
      <c r="U1173" s="416"/>
      <c r="V1173" s="416"/>
      <c r="W1173" s="416"/>
      <c r="X1173" s="416"/>
      <c r="Y1173" s="416"/>
    </row>
    <row r="1174" spans="1:25" s="419" customFormat="1" x14ac:dyDescent="0.2">
      <c r="A1174" s="416"/>
      <c r="D1174" s="416"/>
      <c r="E1174" s="416"/>
      <c r="F1174" s="416"/>
      <c r="G1174" s="416"/>
      <c r="H1174" s="416"/>
      <c r="I1174" s="416"/>
      <c r="J1174" s="416"/>
      <c r="K1174" s="416"/>
      <c r="L1174" s="416"/>
      <c r="M1174" s="416"/>
      <c r="N1174" s="416"/>
      <c r="O1174" s="416"/>
      <c r="P1174" s="416"/>
      <c r="Q1174" s="416"/>
      <c r="R1174" s="416"/>
      <c r="S1174" s="416"/>
      <c r="T1174" s="416"/>
      <c r="U1174" s="416"/>
      <c r="V1174" s="416"/>
      <c r="W1174" s="416"/>
      <c r="X1174" s="416"/>
      <c r="Y1174" s="416"/>
    </row>
    <row r="1175" spans="1:25" s="419" customFormat="1" x14ac:dyDescent="0.2">
      <c r="A1175" s="416"/>
      <c r="D1175" s="416"/>
      <c r="E1175" s="416"/>
      <c r="F1175" s="416"/>
      <c r="G1175" s="416"/>
      <c r="H1175" s="416"/>
      <c r="I1175" s="416"/>
      <c r="J1175" s="416"/>
      <c r="K1175" s="416"/>
      <c r="L1175" s="416"/>
      <c r="M1175" s="416"/>
      <c r="N1175" s="416"/>
      <c r="O1175" s="416"/>
      <c r="P1175" s="416"/>
      <c r="Q1175" s="416"/>
      <c r="R1175" s="416"/>
      <c r="S1175" s="416"/>
      <c r="T1175" s="416"/>
      <c r="U1175" s="416"/>
      <c r="V1175" s="416"/>
      <c r="W1175" s="416"/>
      <c r="X1175" s="416"/>
      <c r="Y1175" s="416"/>
    </row>
    <row r="1176" spans="1:25" s="419" customFormat="1" x14ac:dyDescent="0.2">
      <c r="A1176" s="416"/>
      <c r="D1176" s="416"/>
      <c r="E1176" s="416"/>
      <c r="F1176" s="416"/>
      <c r="G1176" s="416"/>
      <c r="H1176" s="416"/>
      <c r="I1176" s="416"/>
      <c r="J1176" s="416"/>
      <c r="K1176" s="416"/>
      <c r="L1176" s="416"/>
      <c r="M1176" s="416"/>
      <c r="N1176" s="416"/>
      <c r="O1176" s="416"/>
      <c r="P1176" s="416"/>
      <c r="Q1176" s="416"/>
      <c r="R1176" s="416"/>
      <c r="S1176" s="416"/>
      <c r="T1176" s="416"/>
      <c r="U1176" s="416"/>
      <c r="V1176" s="416"/>
      <c r="W1176" s="416"/>
      <c r="X1176" s="416"/>
      <c r="Y1176" s="416"/>
    </row>
    <row r="1177" spans="1:25" s="419" customFormat="1" x14ac:dyDescent="0.2">
      <c r="A1177" s="416"/>
      <c r="D1177" s="416"/>
      <c r="E1177" s="416"/>
      <c r="F1177" s="416"/>
      <c r="G1177" s="416"/>
      <c r="H1177" s="416"/>
      <c r="I1177" s="416"/>
      <c r="J1177" s="416"/>
      <c r="K1177" s="416"/>
      <c r="L1177" s="416"/>
      <c r="M1177" s="416"/>
      <c r="N1177" s="416"/>
      <c r="O1177" s="416"/>
      <c r="P1177" s="416"/>
      <c r="Q1177" s="416"/>
      <c r="R1177" s="416"/>
      <c r="S1177" s="416"/>
      <c r="T1177" s="416"/>
      <c r="U1177" s="416"/>
      <c r="V1177" s="416"/>
      <c r="W1177" s="416"/>
      <c r="X1177" s="416"/>
      <c r="Y1177" s="416"/>
    </row>
    <row r="1178" spans="1:25" s="419" customFormat="1" x14ac:dyDescent="0.2">
      <c r="A1178" s="416"/>
      <c r="D1178" s="416"/>
      <c r="E1178" s="416"/>
      <c r="F1178" s="416"/>
      <c r="G1178" s="416"/>
      <c r="H1178" s="416"/>
      <c r="I1178" s="416"/>
      <c r="J1178" s="416"/>
      <c r="K1178" s="416"/>
      <c r="L1178" s="416"/>
      <c r="M1178" s="416"/>
      <c r="N1178" s="416"/>
      <c r="O1178" s="416"/>
      <c r="P1178" s="416"/>
      <c r="Q1178" s="416"/>
      <c r="R1178" s="416"/>
      <c r="S1178" s="416"/>
      <c r="T1178" s="416"/>
      <c r="U1178" s="416"/>
      <c r="V1178" s="416"/>
      <c r="W1178" s="416"/>
      <c r="X1178" s="416"/>
      <c r="Y1178" s="416"/>
    </row>
    <row r="1179" spans="1:25" s="419" customFormat="1" x14ac:dyDescent="0.2">
      <c r="A1179" s="416"/>
      <c r="D1179" s="416"/>
      <c r="E1179" s="416"/>
      <c r="F1179" s="416"/>
      <c r="G1179" s="416"/>
      <c r="H1179" s="416"/>
      <c r="I1179" s="416"/>
      <c r="J1179" s="416"/>
      <c r="K1179" s="416"/>
      <c r="L1179" s="416"/>
      <c r="M1179" s="416"/>
      <c r="N1179" s="416"/>
      <c r="O1179" s="416"/>
      <c r="P1179" s="416"/>
      <c r="Q1179" s="416"/>
      <c r="R1179" s="416"/>
      <c r="S1179" s="416"/>
      <c r="T1179" s="416"/>
      <c r="U1179" s="416"/>
      <c r="V1179" s="416"/>
      <c r="W1179" s="416"/>
      <c r="X1179" s="416"/>
      <c r="Y1179" s="416"/>
    </row>
    <row r="1180" spans="1:25" s="419" customFormat="1" x14ac:dyDescent="0.2">
      <c r="A1180" s="416"/>
      <c r="D1180" s="416"/>
      <c r="E1180" s="416"/>
      <c r="F1180" s="416"/>
      <c r="G1180" s="416"/>
      <c r="H1180" s="416"/>
      <c r="I1180" s="416"/>
      <c r="J1180" s="416"/>
      <c r="K1180" s="416"/>
      <c r="L1180" s="416"/>
      <c r="M1180" s="416"/>
      <c r="N1180" s="416"/>
      <c r="O1180" s="416"/>
      <c r="P1180" s="416"/>
      <c r="Q1180" s="416"/>
      <c r="R1180" s="416"/>
      <c r="S1180" s="416"/>
      <c r="T1180" s="416"/>
      <c r="U1180" s="416"/>
      <c r="V1180" s="416"/>
      <c r="W1180" s="416"/>
      <c r="X1180" s="416"/>
      <c r="Y1180" s="416"/>
    </row>
    <row r="1181" spans="1:25" s="419" customFormat="1" x14ac:dyDescent="0.2">
      <c r="A1181" s="416"/>
      <c r="D1181" s="416"/>
      <c r="E1181" s="416"/>
      <c r="F1181" s="416"/>
      <c r="G1181" s="416"/>
      <c r="H1181" s="416"/>
      <c r="I1181" s="416"/>
      <c r="J1181" s="416"/>
      <c r="K1181" s="416"/>
      <c r="L1181" s="416"/>
      <c r="M1181" s="416"/>
      <c r="N1181" s="416"/>
      <c r="O1181" s="416"/>
      <c r="P1181" s="416"/>
      <c r="Q1181" s="416"/>
      <c r="R1181" s="416"/>
      <c r="S1181" s="416"/>
      <c r="T1181" s="416"/>
      <c r="U1181" s="416"/>
      <c r="V1181" s="416"/>
      <c r="W1181" s="416"/>
      <c r="X1181" s="416"/>
      <c r="Y1181" s="416"/>
    </row>
    <row r="1182" spans="1:25" s="419" customFormat="1" x14ac:dyDescent="0.2">
      <c r="A1182" s="416"/>
      <c r="D1182" s="416"/>
      <c r="E1182" s="416"/>
      <c r="F1182" s="416"/>
      <c r="G1182" s="416"/>
      <c r="H1182" s="416"/>
      <c r="I1182" s="416"/>
      <c r="J1182" s="416"/>
      <c r="K1182" s="416"/>
      <c r="L1182" s="416"/>
      <c r="M1182" s="416"/>
      <c r="N1182" s="416"/>
      <c r="O1182" s="416"/>
      <c r="P1182" s="416"/>
      <c r="Q1182" s="416"/>
      <c r="R1182" s="416"/>
      <c r="S1182" s="416"/>
      <c r="T1182" s="416"/>
      <c r="U1182" s="416"/>
      <c r="V1182" s="416"/>
      <c r="W1182" s="416"/>
      <c r="X1182" s="416"/>
      <c r="Y1182" s="416"/>
    </row>
    <row r="1183" spans="1:25" s="419" customFormat="1" x14ac:dyDescent="0.2">
      <c r="A1183" s="416"/>
      <c r="D1183" s="416"/>
      <c r="E1183" s="416"/>
      <c r="F1183" s="416"/>
      <c r="G1183" s="416"/>
      <c r="H1183" s="416"/>
      <c r="I1183" s="416"/>
      <c r="J1183" s="416"/>
      <c r="K1183" s="416"/>
      <c r="L1183" s="416"/>
      <c r="M1183" s="416"/>
      <c r="N1183" s="416"/>
      <c r="O1183" s="416"/>
      <c r="P1183" s="416"/>
      <c r="Q1183" s="416"/>
      <c r="R1183" s="416"/>
      <c r="S1183" s="416"/>
      <c r="T1183" s="416"/>
      <c r="U1183" s="416"/>
      <c r="V1183" s="416"/>
      <c r="W1183" s="416"/>
      <c r="X1183" s="416"/>
      <c r="Y1183" s="416"/>
    </row>
    <row r="1184" spans="1:25" s="419" customFormat="1" x14ac:dyDescent="0.2">
      <c r="A1184" s="416"/>
      <c r="D1184" s="416"/>
      <c r="E1184" s="416"/>
      <c r="F1184" s="416"/>
      <c r="G1184" s="416"/>
      <c r="H1184" s="416"/>
      <c r="I1184" s="416"/>
      <c r="J1184" s="416"/>
      <c r="K1184" s="416"/>
      <c r="L1184" s="416"/>
      <c r="M1184" s="416"/>
      <c r="N1184" s="416"/>
      <c r="O1184" s="416"/>
      <c r="P1184" s="416"/>
      <c r="Q1184" s="416"/>
      <c r="R1184" s="416"/>
      <c r="S1184" s="416"/>
      <c r="T1184" s="416"/>
      <c r="U1184" s="416"/>
      <c r="V1184" s="416"/>
      <c r="W1184" s="416"/>
      <c r="X1184" s="416"/>
      <c r="Y1184" s="416"/>
    </row>
    <row r="1185" spans="1:25" s="419" customFormat="1" x14ac:dyDescent="0.2">
      <c r="A1185" s="416"/>
      <c r="D1185" s="416"/>
      <c r="E1185" s="416"/>
      <c r="F1185" s="416"/>
      <c r="G1185" s="416"/>
      <c r="H1185" s="416"/>
      <c r="I1185" s="416"/>
      <c r="J1185" s="416"/>
      <c r="K1185" s="416"/>
      <c r="L1185" s="416"/>
      <c r="M1185" s="416"/>
      <c r="N1185" s="416"/>
      <c r="O1185" s="416"/>
      <c r="P1185" s="416"/>
      <c r="Q1185" s="416"/>
      <c r="R1185" s="416"/>
      <c r="S1185" s="416"/>
      <c r="T1185" s="416"/>
      <c r="U1185" s="416"/>
      <c r="V1185" s="416"/>
      <c r="W1185" s="416"/>
      <c r="X1185" s="416"/>
      <c r="Y1185" s="416"/>
    </row>
    <row r="1186" spans="1:25" s="419" customFormat="1" x14ac:dyDescent="0.2">
      <c r="A1186" s="416"/>
      <c r="D1186" s="416"/>
      <c r="E1186" s="416"/>
      <c r="F1186" s="416"/>
      <c r="G1186" s="416"/>
      <c r="H1186" s="416"/>
      <c r="I1186" s="416"/>
      <c r="J1186" s="416"/>
      <c r="K1186" s="416"/>
      <c r="L1186" s="416"/>
      <c r="M1186" s="416"/>
      <c r="N1186" s="416"/>
      <c r="O1186" s="416"/>
      <c r="P1186" s="416"/>
      <c r="Q1186" s="416"/>
      <c r="R1186" s="416"/>
      <c r="S1186" s="416"/>
      <c r="T1186" s="416"/>
      <c r="U1186" s="416"/>
      <c r="V1186" s="416"/>
      <c r="W1186" s="416"/>
      <c r="X1186" s="416"/>
      <c r="Y1186" s="416"/>
    </row>
    <row r="1187" spans="1:25" s="419" customFormat="1" x14ac:dyDescent="0.2">
      <c r="A1187" s="416"/>
      <c r="D1187" s="416"/>
      <c r="E1187" s="416"/>
      <c r="F1187" s="416"/>
      <c r="G1187" s="416"/>
      <c r="H1187" s="416"/>
      <c r="I1187" s="416"/>
      <c r="J1187" s="416"/>
      <c r="K1187" s="416"/>
      <c r="L1187" s="416"/>
      <c r="M1187" s="416"/>
      <c r="N1187" s="416"/>
      <c r="O1187" s="416"/>
      <c r="P1187" s="416"/>
      <c r="Q1187" s="416"/>
      <c r="R1187" s="416"/>
      <c r="S1187" s="416"/>
      <c r="T1187" s="416"/>
      <c r="U1187" s="416"/>
      <c r="V1187" s="416"/>
      <c r="W1187" s="416"/>
      <c r="X1187" s="416"/>
      <c r="Y1187" s="416"/>
    </row>
    <row r="1188" spans="1:25" s="419" customFormat="1" x14ac:dyDescent="0.2">
      <c r="A1188" s="416"/>
      <c r="D1188" s="416"/>
      <c r="E1188" s="416"/>
      <c r="F1188" s="416"/>
      <c r="G1188" s="416"/>
      <c r="H1188" s="416"/>
      <c r="I1188" s="416"/>
      <c r="J1188" s="416"/>
      <c r="K1188" s="416"/>
      <c r="L1188" s="416"/>
      <c r="M1188" s="416"/>
      <c r="N1188" s="416"/>
      <c r="O1188" s="416"/>
      <c r="P1188" s="416"/>
      <c r="Q1188" s="416"/>
      <c r="R1188" s="416"/>
      <c r="S1188" s="416"/>
      <c r="T1188" s="416"/>
      <c r="U1188" s="416"/>
      <c r="V1188" s="416"/>
      <c r="W1188" s="416"/>
      <c r="X1188" s="416"/>
      <c r="Y1188" s="416"/>
    </row>
    <row r="1189" spans="1:25" s="419" customFormat="1" x14ac:dyDescent="0.2">
      <c r="A1189" s="416"/>
      <c r="D1189" s="416"/>
      <c r="E1189" s="416"/>
      <c r="F1189" s="416"/>
      <c r="G1189" s="416"/>
      <c r="H1189" s="416"/>
      <c r="I1189" s="416"/>
      <c r="J1189" s="416"/>
      <c r="K1189" s="416"/>
      <c r="L1189" s="416"/>
      <c r="M1189" s="416"/>
      <c r="N1189" s="416"/>
      <c r="O1189" s="416"/>
      <c r="P1189" s="416"/>
      <c r="Q1189" s="416"/>
      <c r="R1189" s="416"/>
      <c r="S1189" s="416"/>
      <c r="T1189" s="416"/>
      <c r="U1189" s="416"/>
      <c r="V1189" s="416"/>
      <c r="W1189" s="416"/>
      <c r="X1189" s="416"/>
      <c r="Y1189" s="416"/>
    </row>
    <row r="1190" spans="1:25" s="419" customFormat="1" x14ac:dyDescent="0.2">
      <c r="A1190" s="416"/>
      <c r="D1190" s="416"/>
      <c r="E1190" s="416"/>
      <c r="F1190" s="416"/>
      <c r="G1190" s="416"/>
      <c r="H1190" s="416"/>
      <c r="I1190" s="416"/>
      <c r="J1190" s="416"/>
      <c r="K1190" s="416"/>
      <c r="L1190" s="416"/>
      <c r="M1190" s="416"/>
      <c r="N1190" s="416"/>
      <c r="O1190" s="416"/>
      <c r="P1190" s="416"/>
      <c r="Q1190" s="416"/>
      <c r="R1190" s="416"/>
      <c r="S1190" s="416"/>
      <c r="T1190" s="416"/>
      <c r="U1190" s="416"/>
      <c r="V1190" s="416"/>
      <c r="W1190" s="416"/>
      <c r="X1190" s="416"/>
      <c r="Y1190" s="416"/>
    </row>
    <row r="1191" spans="1:25" s="419" customFormat="1" x14ac:dyDescent="0.2">
      <c r="A1191" s="416"/>
      <c r="D1191" s="416"/>
      <c r="E1191" s="416"/>
      <c r="F1191" s="416"/>
      <c r="G1191" s="416"/>
      <c r="H1191" s="416"/>
      <c r="I1191" s="416"/>
      <c r="J1191" s="416"/>
      <c r="K1191" s="416"/>
      <c r="L1191" s="416"/>
      <c r="M1191" s="416"/>
      <c r="N1191" s="416"/>
      <c r="O1191" s="416"/>
      <c r="P1191" s="416"/>
      <c r="Q1191" s="416"/>
      <c r="R1191" s="416"/>
      <c r="S1191" s="416"/>
      <c r="T1191" s="416"/>
      <c r="U1191" s="416"/>
      <c r="V1191" s="416"/>
      <c r="W1191" s="416"/>
      <c r="X1191" s="416"/>
      <c r="Y1191" s="416"/>
    </row>
    <row r="1192" spans="1:25" s="419" customFormat="1" x14ac:dyDescent="0.2">
      <c r="A1192" s="416"/>
      <c r="D1192" s="416"/>
      <c r="E1192" s="416"/>
      <c r="F1192" s="416"/>
      <c r="G1192" s="416"/>
      <c r="H1192" s="416"/>
      <c r="I1192" s="416"/>
      <c r="J1192" s="416"/>
      <c r="K1192" s="416"/>
      <c r="L1192" s="416"/>
      <c r="M1192" s="416"/>
      <c r="N1192" s="416"/>
      <c r="O1192" s="416"/>
      <c r="P1192" s="416"/>
      <c r="Q1192" s="416"/>
      <c r="R1192" s="416"/>
      <c r="S1192" s="416"/>
      <c r="T1192" s="416"/>
      <c r="U1192" s="416"/>
      <c r="V1192" s="416"/>
      <c r="W1192" s="416"/>
      <c r="X1192" s="416"/>
      <c r="Y1192" s="416"/>
    </row>
    <row r="1193" spans="1:25" s="419" customFormat="1" x14ac:dyDescent="0.2">
      <c r="A1193" s="416"/>
      <c r="D1193" s="416"/>
      <c r="E1193" s="416"/>
      <c r="F1193" s="416"/>
      <c r="G1193" s="416"/>
      <c r="H1193" s="416"/>
      <c r="I1193" s="416"/>
      <c r="J1193" s="416"/>
      <c r="K1193" s="416"/>
      <c r="L1193" s="416"/>
      <c r="M1193" s="416"/>
      <c r="N1193" s="416"/>
      <c r="O1193" s="416"/>
      <c r="P1193" s="416"/>
      <c r="Q1193" s="416"/>
      <c r="R1193" s="416"/>
      <c r="S1193" s="416"/>
      <c r="T1193" s="416"/>
      <c r="U1193" s="416"/>
      <c r="V1193" s="416"/>
      <c r="W1193" s="416"/>
      <c r="X1193" s="416"/>
      <c r="Y1193" s="416"/>
    </row>
    <row r="1194" spans="1:25" s="419" customFormat="1" x14ac:dyDescent="0.2">
      <c r="A1194" s="416"/>
      <c r="D1194" s="416"/>
      <c r="E1194" s="416"/>
      <c r="F1194" s="416"/>
      <c r="G1194" s="416"/>
      <c r="H1194" s="416"/>
      <c r="I1194" s="416"/>
      <c r="J1194" s="416"/>
      <c r="K1194" s="416"/>
      <c r="L1194" s="416"/>
      <c r="M1194" s="416"/>
      <c r="N1194" s="416"/>
      <c r="O1194" s="416"/>
      <c r="P1194" s="416"/>
      <c r="Q1194" s="416"/>
      <c r="R1194" s="416"/>
      <c r="S1194" s="416"/>
      <c r="T1194" s="416"/>
      <c r="U1194" s="416"/>
      <c r="V1194" s="416"/>
      <c r="W1194" s="416"/>
      <c r="X1194" s="416"/>
      <c r="Y1194" s="416"/>
    </row>
    <row r="1195" spans="1:25" s="419" customFormat="1" x14ac:dyDescent="0.2">
      <c r="A1195" s="416"/>
      <c r="D1195" s="416"/>
      <c r="E1195" s="416"/>
      <c r="F1195" s="416"/>
      <c r="G1195" s="416"/>
      <c r="H1195" s="416"/>
      <c r="I1195" s="416"/>
      <c r="J1195" s="416"/>
      <c r="K1195" s="416"/>
      <c r="L1195" s="416"/>
      <c r="M1195" s="416"/>
      <c r="N1195" s="416"/>
      <c r="O1195" s="416"/>
      <c r="P1195" s="416"/>
      <c r="Q1195" s="416"/>
      <c r="R1195" s="416"/>
      <c r="S1195" s="416"/>
      <c r="T1195" s="416"/>
      <c r="U1195" s="416"/>
      <c r="V1195" s="416"/>
      <c r="W1195" s="416"/>
      <c r="X1195" s="416"/>
      <c r="Y1195" s="416"/>
    </row>
    <row r="1196" spans="1:25" s="419" customFormat="1" x14ac:dyDescent="0.2">
      <c r="A1196" s="416"/>
      <c r="D1196" s="416"/>
      <c r="E1196" s="416"/>
      <c r="F1196" s="416"/>
      <c r="G1196" s="416"/>
      <c r="H1196" s="416"/>
      <c r="I1196" s="416"/>
      <c r="J1196" s="416"/>
      <c r="K1196" s="416"/>
      <c r="L1196" s="416"/>
      <c r="M1196" s="416"/>
      <c r="N1196" s="416"/>
      <c r="O1196" s="416"/>
      <c r="P1196" s="416"/>
      <c r="Q1196" s="416"/>
      <c r="R1196" s="416"/>
      <c r="S1196" s="416"/>
      <c r="T1196" s="416"/>
      <c r="U1196" s="416"/>
      <c r="V1196" s="416"/>
      <c r="W1196" s="416"/>
      <c r="X1196" s="416"/>
      <c r="Y1196" s="416"/>
    </row>
    <row r="1197" spans="1:25" s="419" customFormat="1" x14ac:dyDescent="0.2">
      <c r="A1197" s="416"/>
      <c r="D1197" s="416"/>
      <c r="E1197" s="416"/>
      <c r="F1197" s="416"/>
      <c r="G1197" s="416"/>
      <c r="H1197" s="416"/>
      <c r="I1197" s="416"/>
      <c r="J1197" s="416"/>
      <c r="K1197" s="416"/>
      <c r="L1197" s="416"/>
      <c r="M1197" s="416"/>
      <c r="N1197" s="416"/>
      <c r="O1197" s="416"/>
      <c r="P1197" s="416"/>
      <c r="Q1197" s="416"/>
      <c r="R1197" s="416"/>
      <c r="S1197" s="416"/>
      <c r="T1197" s="416"/>
      <c r="U1197" s="416"/>
      <c r="V1197" s="416"/>
      <c r="W1197" s="416"/>
      <c r="X1197" s="416"/>
      <c r="Y1197" s="416"/>
    </row>
    <row r="1198" spans="1:25" s="419" customFormat="1" x14ac:dyDescent="0.2">
      <c r="A1198" s="416"/>
      <c r="D1198" s="416"/>
      <c r="E1198" s="416"/>
      <c r="F1198" s="416"/>
      <c r="G1198" s="416"/>
      <c r="H1198" s="416"/>
      <c r="I1198" s="416"/>
      <c r="J1198" s="416"/>
      <c r="K1198" s="416"/>
      <c r="L1198" s="416"/>
      <c r="M1198" s="416"/>
      <c r="N1198" s="416"/>
      <c r="O1198" s="416"/>
      <c r="P1198" s="416"/>
      <c r="Q1198" s="416"/>
      <c r="R1198" s="416"/>
      <c r="S1198" s="416"/>
      <c r="T1198" s="416"/>
      <c r="U1198" s="416"/>
      <c r="V1198" s="416"/>
      <c r="W1198" s="416"/>
      <c r="X1198" s="416"/>
      <c r="Y1198" s="416"/>
    </row>
    <row r="1199" spans="1:25" s="419" customFormat="1" x14ac:dyDescent="0.2">
      <c r="A1199" s="416"/>
      <c r="D1199" s="416"/>
      <c r="E1199" s="416"/>
      <c r="F1199" s="416"/>
      <c r="G1199" s="416"/>
      <c r="H1199" s="416"/>
      <c r="I1199" s="416"/>
      <c r="J1199" s="416"/>
      <c r="K1199" s="416"/>
      <c r="L1199" s="416"/>
      <c r="M1199" s="416"/>
      <c r="N1199" s="416"/>
      <c r="O1199" s="416"/>
      <c r="P1199" s="416"/>
      <c r="Q1199" s="416"/>
      <c r="R1199" s="416"/>
      <c r="S1199" s="416"/>
      <c r="T1199" s="416"/>
      <c r="U1199" s="416"/>
      <c r="V1199" s="416"/>
      <c r="W1199" s="416"/>
      <c r="X1199" s="416"/>
      <c r="Y1199" s="416"/>
    </row>
    <row r="1200" spans="1:25" s="419" customFormat="1" x14ac:dyDescent="0.2">
      <c r="A1200" s="416"/>
      <c r="D1200" s="416"/>
      <c r="E1200" s="416"/>
      <c r="F1200" s="416"/>
      <c r="G1200" s="416"/>
      <c r="H1200" s="416"/>
      <c r="I1200" s="416"/>
      <c r="J1200" s="416"/>
      <c r="K1200" s="416"/>
      <c r="L1200" s="416"/>
      <c r="M1200" s="416"/>
      <c r="N1200" s="416"/>
      <c r="O1200" s="416"/>
      <c r="P1200" s="416"/>
      <c r="Q1200" s="416"/>
      <c r="R1200" s="416"/>
      <c r="S1200" s="416"/>
      <c r="T1200" s="416"/>
      <c r="U1200" s="416"/>
      <c r="V1200" s="416"/>
      <c r="W1200" s="416"/>
      <c r="X1200" s="416"/>
      <c r="Y1200" s="416"/>
    </row>
    <row r="1201" spans="1:25" s="419" customFormat="1" x14ac:dyDescent="0.2">
      <c r="A1201" s="416"/>
      <c r="D1201" s="416"/>
      <c r="E1201" s="416"/>
      <c r="F1201" s="416"/>
      <c r="G1201" s="416"/>
      <c r="H1201" s="416"/>
      <c r="I1201" s="416"/>
      <c r="J1201" s="416"/>
      <c r="K1201" s="416"/>
      <c r="L1201" s="416"/>
      <c r="M1201" s="416"/>
      <c r="N1201" s="416"/>
      <c r="O1201" s="416"/>
      <c r="P1201" s="416"/>
      <c r="Q1201" s="416"/>
      <c r="R1201" s="416"/>
      <c r="S1201" s="416"/>
      <c r="T1201" s="416"/>
      <c r="U1201" s="416"/>
      <c r="V1201" s="416"/>
      <c r="W1201" s="416"/>
      <c r="X1201" s="416"/>
      <c r="Y1201" s="416"/>
    </row>
    <row r="1202" spans="1:25" s="419" customFormat="1" x14ac:dyDescent="0.2">
      <c r="A1202" s="416"/>
      <c r="D1202" s="416"/>
      <c r="E1202" s="416"/>
      <c r="F1202" s="416"/>
      <c r="G1202" s="416"/>
      <c r="H1202" s="416"/>
      <c r="I1202" s="416"/>
      <c r="J1202" s="416"/>
      <c r="K1202" s="416"/>
      <c r="L1202" s="416"/>
      <c r="M1202" s="416"/>
      <c r="N1202" s="416"/>
      <c r="O1202" s="416"/>
      <c r="P1202" s="416"/>
      <c r="Q1202" s="416"/>
      <c r="R1202" s="416"/>
      <c r="S1202" s="416"/>
      <c r="T1202" s="416"/>
      <c r="U1202" s="416"/>
      <c r="V1202" s="416"/>
      <c r="W1202" s="416"/>
      <c r="X1202" s="416"/>
      <c r="Y1202" s="416"/>
    </row>
    <row r="1203" spans="1:25" s="419" customFormat="1" x14ac:dyDescent="0.2">
      <c r="A1203" s="416"/>
      <c r="D1203" s="416"/>
      <c r="E1203" s="416"/>
      <c r="F1203" s="416"/>
      <c r="G1203" s="416"/>
      <c r="H1203" s="416"/>
      <c r="I1203" s="416"/>
      <c r="J1203" s="416"/>
      <c r="K1203" s="416"/>
      <c r="L1203" s="416"/>
      <c r="M1203" s="416"/>
      <c r="N1203" s="416"/>
      <c r="O1203" s="416"/>
      <c r="P1203" s="416"/>
      <c r="Q1203" s="416"/>
      <c r="R1203" s="416"/>
      <c r="S1203" s="416"/>
      <c r="T1203" s="416"/>
      <c r="U1203" s="416"/>
      <c r="V1203" s="416"/>
      <c r="W1203" s="416"/>
      <c r="X1203" s="416"/>
      <c r="Y1203" s="416"/>
    </row>
    <row r="1204" spans="1:25" s="419" customFormat="1" x14ac:dyDescent="0.2">
      <c r="A1204" s="416"/>
      <c r="D1204" s="416"/>
      <c r="E1204" s="416"/>
      <c r="F1204" s="416"/>
      <c r="G1204" s="416"/>
      <c r="H1204" s="416"/>
      <c r="I1204" s="416"/>
      <c r="J1204" s="416"/>
      <c r="K1204" s="416"/>
      <c r="L1204" s="416"/>
      <c r="M1204" s="416"/>
      <c r="N1204" s="416"/>
      <c r="O1204" s="416"/>
      <c r="P1204" s="416"/>
      <c r="Q1204" s="416"/>
      <c r="R1204" s="416"/>
      <c r="S1204" s="416"/>
      <c r="T1204" s="416"/>
      <c r="U1204" s="416"/>
      <c r="V1204" s="416"/>
      <c r="W1204" s="416"/>
      <c r="X1204" s="416"/>
      <c r="Y1204" s="416"/>
    </row>
    <row r="1205" spans="1:25" s="419" customFormat="1" x14ac:dyDescent="0.2">
      <c r="A1205" s="416"/>
      <c r="D1205" s="416"/>
      <c r="E1205" s="416"/>
      <c r="F1205" s="416"/>
      <c r="G1205" s="416"/>
      <c r="H1205" s="416"/>
      <c r="I1205" s="416"/>
      <c r="J1205" s="416"/>
      <c r="K1205" s="416"/>
      <c r="L1205" s="416"/>
      <c r="M1205" s="416"/>
      <c r="N1205" s="416"/>
      <c r="O1205" s="416"/>
      <c r="P1205" s="416"/>
      <c r="Q1205" s="416"/>
      <c r="R1205" s="416"/>
      <c r="S1205" s="416"/>
      <c r="T1205" s="416"/>
      <c r="U1205" s="416"/>
      <c r="V1205" s="416"/>
      <c r="W1205" s="416"/>
      <c r="X1205" s="416"/>
      <c r="Y1205" s="416"/>
    </row>
    <row r="1206" spans="1:25" s="419" customFormat="1" x14ac:dyDescent="0.2">
      <c r="A1206" s="416"/>
      <c r="D1206" s="416"/>
      <c r="E1206" s="416"/>
      <c r="F1206" s="416"/>
      <c r="G1206" s="416"/>
      <c r="H1206" s="416"/>
      <c r="I1206" s="416"/>
      <c r="J1206" s="416"/>
      <c r="K1206" s="416"/>
      <c r="L1206" s="416"/>
      <c r="M1206" s="416"/>
      <c r="N1206" s="416"/>
      <c r="O1206" s="416"/>
      <c r="P1206" s="416"/>
      <c r="Q1206" s="416"/>
      <c r="R1206" s="416"/>
      <c r="S1206" s="416"/>
      <c r="T1206" s="416"/>
      <c r="U1206" s="416"/>
      <c r="V1206" s="416"/>
      <c r="W1206" s="416"/>
      <c r="X1206" s="416"/>
      <c r="Y1206" s="416"/>
    </row>
    <row r="1207" spans="1:25" s="419" customFormat="1" x14ac:dyDescent="0.2">
      <c r="A1207" s="416"/>
      <c r="D1207" s="416"/>
      <c r="E1207" s="416"/>
      <c r="F1207" s="416"/>
      <c r="G1207" s="416"/>
      <c r="H1207" s="416"/>
      <c r="I1207" s="416"/>
      <c r="J1207" s="416"/>
      <c r="K1207" s="416"/>
      <c r="L1207" s="416"/>
      <c r="M1207" s="416"/>
      <c r="N1207" s="416"/>
      <c r="O1207" s="416"/>
      <c r="P1207" s="416"/>
      <c r="Q1207" s="416"/>
      <c r="R1207" s="416"/>
      <c r="S1207" s="416"/>
      <c r="T1207" s="416"/>
      <c r="U1207" s="416"/>
      <c r="V1207" s="416"/>
      <c r="W1207" s="416"/>
      <c r="X1207" s="416"/>
      <c r="Y1207" s="416"/>
    </row>
    <row r="1208" spans="1:25" s="419" customFormat="1" x14ac:dyDescent="0.2">
      <c r="A1208" s="416"/>
      <c r="D1208" s="416"/>
      <c r="E1208" s="416"/>
      <c r="F1208" s="416"/>
      <c r="G1208" s="416"/>
      <c r="H1208" s="416"/>
      <c r="I1208" s="416"/>
      <c r="J1208" s="416"/>
      <c r="K1208" s="416"/>
      <c r="L1208" s="416"/>
      <c r="M1208" s="416"/>
      <c r="N1208" s="416"/>
      <c r="O1208" s="416"/>
      <c r="P1208" s="416"/>
      <c r="Q1208" s="416"/>
      <c r="R1208" s="416"/>
      <c r="S1208" s="416"/>
      <c r="T1208" s="416"/>
      <c r="U1208" s="416"/>
      <c r="V1208" s="416"/>
      <c r="W1208" s="416"/>
      <c r="X1208" s="416"/>
      <c r="Y1208" s="416"/>
    </row>
    <row r="1209" spans="1:25" s="419" customFormat="1" x14ac:dyDescent="0.2">
      <c r="A1209" s="416"/>
      <c r="D1209" s="416"/>
      <c r="E1209" s="416"/>
      <c r="F1209" s="416"/>
      <c r="G1209" s="416"/>
      <c r="H1209" s="416"/>
      <c r="I1209" s="416"/>
      <c r="J1209" s="416"/>
      <c r="K1209" s="416"/>
      <c r="L1209" s="416"/>
      <c r="M1209" s="416"/>
      <c r="N1209" s="416"/>
      <c r="O1209" s="416"/>
      <c r="P1209" s="416"/>
      <c r="Q1209" s="416"/>
      <c r="R1209" s="416"/>
      <c r="S1209" s="416"/>
      <c r="T1209" s="416"/>
      <c r="U1209" s="416"/>
      <c r="V1209" s="416"/>
      <c r="W1209" s="416"/>
      <c r="X1209" s="416"/>
      <c r="Y1209" s="416"/>
    </row>
    <row r="1210" spans="1:25" s="419" customFormat="1" x14ac:dyDescent="0.2">
      <c r="A1210" s="416"/>
      <c r="D1210" s="416"/>
      <c r="E1210" s="416"/>
      <c r="F1210" s="416"/>
      <c r="G1210" s="416"/>
      <c r="H1210" s="416"/>
      <c r="I1210" s="416"/>
      <c r="J1210" s="416"/>
      <c r="K1210" s="416"/>
      <c r="L1210" s="416"/>
      <c r="M1210" s="416"/>
      <c r="N1210" s="416"/>
      <c r="O1210" s="416"/>
      <c r="P1210" s="416"/>
      <c r="Q1210" s="416"/>
      <c r="R1210" s="416"/>
      <c r="S1210" s="416"/>
      <c r="T1210" s="416"/>
      <c r="U1210" s="416"/>
      <c r="V1210" s="416"/>
      <c r="W1210" s="416"/>
      <c r="X1210" s="416"/>
      <c r="Y1210" s="416"/>
    </row>
    <row r="1211" spans="1:25" s="419" customFormat="1" x14ac:dyDescent="0.2">
      <c r="A1211" s="416"/>
      <c r="D1211" s="416"/>
      <c r="E1211" s="416"/>
      <c r="F1211" s="416"/>
      <c r="G1211" s="416"/>
      <c r="H1211" s="416"/>
      <c r="I1211" s="416"/>
      <c r="J1211" s="416"/>
      <c r="K1211" s="416"/>
      <c r="L1211" s="416"/>
      <c r="M1211" s="416"/>
      <c r="N1211" s="416"/>
      <c r="O1211" s="416"/>
      <c r="P1211" s="416"/>
      <c r="Q1211" s="416"/>
      <c r="R1211" s="416"/>
      <c r="S1211" s="416"/>
      <c r="T1211" s="416"/>
      <c r="U1211" s="416"/>
      <c r="V1211" s="416"/>
      <c r="W1211" s="416"/>
      <c r="X1211" s="416"/>
      <c r="Y1211" s="416"/>
    </row>
    <row r="1212" spans="1:25" s="419" customFormat="1" x14ac:dyDescent="0.2">
      <c r="A1212" s="416"/>
      <c r="D1212" s="416"/>
      <c r="E1212" s="416"/>
      <c r="F1212" s="416"/>
      <c r="G1212" s="416"/>
      <c r="H1212" s="416"/>
      <c r="I1212" s="416"/>
      <c r="J1212" s="416"/>
      <c r="K1212" s="416"/>
      <c r="L1212" s="416"/>
      <c r="M1212" s="416"/>
      <c r="N1212" s="416"/>
      <c r="O1212" s="416"/>
      <c r="P1212" s="416"/>
      <c r="Q1212" s="416"/>
      <c r="R1212" s="416"/>
      <c r="S1212" s="416"/>
      <c r="T1212" s="416"/>
      <c r="U1212" s="416"/>
      <c r="V1212" s="416"/>
      <c r="W1212" s="416"/>
      <c r="X1212" s="416"/>
      <c r="Y1212" s="416"/>
    </row>
    <row r="1213" spans="1:25" s="419" customFormat="1" x14ac:dyDescent="0.2">
      <c r="A1213" s="416"/>
      <c r="D1213" s="416"/>
      <c r="E1213" s="416"/>
      <c r="F1213" s="416"/>
      <c r="G1213" s="416"/>
      <c r="H1213" s="416"/>
      <c r="I1213" s="416"/>
      <c r="J1213" s="416"/>
      <c r="K1213" s="416"/>
      <c r="L1213" s="416"/>
      <c r="M1213" s="416"/>
      <c r="N1213" s="416"/>
      <c r="O1213" s="416"/>
      <c r="P1213" s="416"/>
      <c r="Q1213" s="416"/>
      <c r="R1213" s="416"/>
      <c r="S1213" s="416"/>
      <c r="T1213" s="416"/>
      <c r="U1213" s="416"/>
      <c r="V1213" s="416"/>
      <c r="W1213" s="416"/>
      <c r="X1213" s="416"/>
      <c r="Y1213" s="416"/>
    </row>
    <row r="1214" spans="1:25" s="419" customFormat="1" x14ac:dyDescent="0.2">
      <c r="A1214" s="416"/>
      <c r="D1214" s="416"/>
      <c r="E1214" s="416"/>
      <c r="F1214" s="416"/>
      <c r="G1214" s="416"/>
      <c r="H1214" s="416"/>
      <c r="I1214" s="416"/>
      <c r="J1214" s="416"/>
      <c r="K1214" s="416"/>
      <c r="L1214" s="416"/>
      <c r="M1214" s="416"/>
      <c r="N1214" s="416"/>
      <c r="O1214" s="416"/>
      <c r="P1214" s="416"/>
      <c r="Q1214" s="416"/>
      <c r="R1214" s="416"/>
      <c r="S1214" s="416"/>
      <c r="T1214" s="416"/>
      <c r="U1214" s="416"/>
      <c r="V1214" s="416"/>
      <c r="W1214" s="416"/>
      <c r="X1214" s="416"/>
      <c r="Y1214" s="416"/>
    </row>
    <row r="1215" spans="1:25" s="419" customFormat="1" x14ac:dyDescent="0.2">
      <c r="A1215" s="416"/>
      <c r="D1215" s="416"/>
      <c r="E1215" s="416"/>
      <c r="F1215" s="416"/>
      <c r="G1215" s="416"/>
      <c r="H1215" s="416"/>
      <c r="I1215" s="416"/>
      <c r="J1215" s="416"/>
      <c r="K1215" s="416"/>
      <c r="L1215" s="416"/>
      <c r="M1215" s="416"/>
      <c r="N1215" s="416"/>
      <c r="O1215" s="416"/>
      <c r="P1215" s="416"/>
      <c r="Q1215" s="416"/>
      <c r="R1215" s="416"/>
      <c r="S1215" s="416"/>
      <c r="T1215" s="416"/>
      <c r="U1215" s="416"/>
      <c r="V1215" s="416"/>
      <c r="W1215" s="416"/>
      <c r="X1215" s="416"/>
      <c r="Y1215" s="416"/>
    </row>
    <row r="1216" spans="1:25" s="419" customFormat="1" x14ac:dyDescent="0.2">
      <c r="A1216" s="416"/>
      <c r="D1216" s="416"/>
      <c r="E1216" s="416"/>
      <c r="F1216" s="416"/>
      <c r="G1216" s="416"/>
      <c r="H1216" s="416"/>
      <c r="I1216" s="416"/>
      <c r="J1216" s="416"/>
      <c r="K1216" s="416"/>
      <c r="L1216" s="416"/>
      <c r="M1216" s="416"/>
      <c r="N1216" s="416"/>
      <c r="O1216" s="416"/>
      <c r="P1216" s="416"/>
      <c r="Q1216" s="416"/>
      <c r="R1216" s="416"/>
      <c r="S1216" s="416"/>
      <c r="T1216" s="416"/>
      <c r="U1216" s="416"/>
      <c r="V1216" s="416"/>
      <c r="W1216" s="416"/>
      <c r="X1216" s="416"/>
      <c r="Y1216" s="416"/>
    </row>
    <row r="1217" spans="1:25" s="419" customFormat="1" x14ac:dyDescent="0.2">
      <c r="A1217" s="416"/>
      <c r="D1217" s="416"/>
      <c r="E1217" s="416"/>
      <c r="F1217" s="416"/>
      <c r="G1217" s="416"/>
      <c r="H1217" s="416"/>
      <c r="I1217" s="416"/>
      <c r="J1217" s="416"/>
      <c r="K1217" s="416"/>
      <c r="L1217" s="416"/>
      <c r="M1217" s="416"/>
      <c r="N1217" s="416"/>
      <c r="O1217" s="416"/>
      <c r="P1217" s="416"/>
      <c r="Q1217" s="416"/>
      <c r="R1217" s="416"/>
      <c r="S1217" s="416"/>
      <c r="T1217" s="416"/>
      <c r="U1217" s="416"/>
      <c r="V1217" s="416"/>
      <c r="W1217" s="416"/>
      <c r="X1217" s="416"/>
      <c r="Y1217" s="416"/>
    </row>
    <row r="1218" spans="1:25" s="419" customFormat="1" x14ac:dyDescent="0.2">
      <c r="A1218" s="416"/>
      <c r="D1218" s="416"/>
      <c r="E1218" s="416"/>
      <c r="F1218" s="416"/>
      <c r="G1218" s="416"/>
      <c r="H1218" s="416"/>
      <c r="I1218" s="416"/>
      <c r="J1218" s="416"/>
      <c r="K1218" s="416"/>
      <c r="L1218" s="416"/>
      <c r="M1218" s="416"/>
      <c r="N1218" s="416"/>
      <c r="O1218" s="416"/>
      <c r="P1218" s="416"/>
      <c r="Q1218" s="416"/>
      <c r="R1218" s="416"/>
      <c r="S1218" s="416"/>
      <c r="T1218" s="416"/>
      <c r="U1218" s="416"/>
      <c r="V1218" s="416"/>
      <c r="W1218" s="416"/>
      <c r="X1218" s="416"/>
      <c r="Y1218" s="416"/>
    </row>
    <row r="1219" spans="1:25" s="419" customFormat="1" x14ac:dyDescent="0.2">
      <c r="A1219" s="416"/>
      <c r="D1219" s="416"/>
      <c r="E1219" s="416"/>
      <c r="F1219" s="416"/>
      <c r="G1219" s="416"/>
      <c r="H1219" s="416"/>
      <c r="I1219" s="416"/>
      <c r="J1219" s="416"/>
      <c r="K1219" s="416"/>
      <c r="L1219" s="416"/>
      <c r="M1219" s="416"/>
      <c r="N1219" s="416"/>
      <c r="O1219" s="416"/>
      <c r="P1219" s="416"/>
      <c r="Q1219" s="416"/>
      <c r="R1219" s="416"/>
      <c r="S1219" s="416"/>
      <c r="T1219" s="416"/>
      <c r="U1219" s="416"/>
      <c r="V1219" s="416"/>
      <c r="W1219" s="416"/>
      <c r="X1219" s="416"/>
      <c r="Y1219" s="416"/>
    </row>
    <row r="1220" spans="1:25" s="419" customFormat="1" x14ac:dyDescent="0.2">
      <c r="A1220" s="416"/>
      <c r="D1220" s="416"/>
      <c r="E1220" s="416"/>
      <c r="F1220" s="416"/>
      <c r="G1220" s="416"/>
      <c r="H1220" s="416"/>
      <c r="I1220" s="416"/>
      <c r="J1220" s="416"/>
      <c r="K1220" s="416"/>
      <c r="L1220" s="416"/>
      <c r="M1220" s="416"/>
      <c r="N1220" s="416"/>
      <c r="O1220" s="416"/>
      <c r="P1220" s="416"/>
      <c r="Q1220" s="416"/>
      <c r="R1220" s="416"/>
      <c r="S1220" s="416"/>
      <c r="T1220" s="416"/>
      <c r="U1220" s="416"/>
      <c r="V1220" s="416"/>
      <c r="W1220" s="416"/>
      <c r="X1220" s="416"/>
      <c r="Y1220" s="416"/>
    </row>
    <row r="1221" spans="1:25" s="419" customFormat="1" x14ac:dyDescent="0.2">
      <c r="A1221" s="416"/>
      <c r="D1221" s="416"/>
      <c r="E1221" s="416"/>
      <c r="F1221" s="416"/>
      <c r="G1221" s="416"/>
      <c r="H1221" s="416"/>
      <c r="I1221" s="416"/>
      <c r="J1221" s="416"/>
      <c r="K1221" s="416"/>
      <c r="L1221" s="416"/>
      <c r="M1221" s="416"/>
      <c r="N1221" s="416"/>
      <c r="O1221" s="416"/>
      <c r="P1221" s="416"/>
      <c r="Q1221" s="416"/>
      <c r="R1221" s="416"/>
      <c r="S1221" s="416"/>
      <c r="T1221" s="416"/>
      <c r="U1221" s="416"/>
      <c r="V1221" s="416"/>
      <c r="W1221" s="416"/>
      <c r="X1221" s="416"/>
      <c r="Y1221" s="416"/>
    </row>
    <row r="1222" spans="1:25" s="419" customFormat="1" x14ac:dyDescent="0.2">
      <c r="A1222" s="416"/>
      <c r="D1222" s="416"/>
      <c r="E1222" s="416"/>
      <c r="F1222" s="416"/>
      <c r="G1222" s="416"/>
      <c r="H1222" s="416"/>
      <c r="I1222" s="416"/>
      <c r="J1222" s="416"/>
      <c r="K1222" s="416"/>
      <c r="L1222" s="416"/>
      <c r="M1222" s="416"/>
      <c r="N1222" s="416"/>
      <c r="O1222" s="416"/>
      <c r="P1222" s="416"/>
      <c r="Q1222" s="416"/>
      <c r="R1222" s="416"/>
      <c r="S1222" s="416"/>
      <c r="T1222" s="416"/>
      <c r="U1222" s="416"/>
      <c r="V1222" s="416"/>
      <c r="W1222" s="416"/>
      <c r="X1222" s="416"/>
      <c r="Y1222" s="416"/>
    </row>
    <row r="1223" spans="1:25" s="419" customFormat="1" x14ac:dyDescent="0.2">
      <c r="A1223" s="416"/>
      <c r="D1223" s="416"/>
      <c r="E1223" s="416"/>
      <c r="F1223" s="416"/>
      <c r="G1223" s="416"/>
      <c r="H1223" s="416"/>
      <c r="I1223" s="416"/>
      <c r="J1223" s="416"/>
      <c r="K1223" s="416"/>
      <c r="L1223" s="416"/>
      <c r="M1223" s="416"/>
      <c r="N1223" s="416"/>
      <c r="O1223" s="416"/>
      <c r="P1223" s="416"/>
      <c r="Q1223" s="416"/>
      <c r="R1223" s="416"/>
      <c r="S1223" s="416"/>
      <c r="T1223" s="416"/>
      <c r="U1223" s="416"/>
      <c r="V1223" s="416"/>
      <c r="W1223" s="416"/>
      <c r="X1223" s="416"/>
      <c r="Y1223" s="416"/>
    </row>
    <row r="1224" spans="1:25" s="419" customFormat="1" x14ac:dyDescent="0.2">
      <c r="A1224" s="416"/>
      <c r="D1224" s="416"/>
      <c r="E1224" s="416"/>
      <c r="F1224" s="416"/>
      <c r="G1224" s="416"/>
      <c r="H1224" s="416"/>
      <c r="I1224" s="416"/>
      <c r="J1224" s="416"/>
      <c r="K1224" s="416"/>
      <c r="L1224" s="416"/>
      <c r="M1224" s="416"/>
      <c r="N1224" s="416"/>
      <c r="O1224" s="416"/>
      <c r="P1224" s="416"/>
      <c r="Q1224" s="416"/>
      <c r="R1224" s="416"/>
      <c r="S1224" s="416"/>
      <c r="T1224" s="416"/>
      <c r="U1224" s="416"/>
      <c r="V1224" s="416"/>
      <c r="W1224" s="416"/>
      <c r="X1224" s="416"/>
      <c r="Y1224" s="416"/>
    </row>
    <row r="1225" spans="1:25" s="419" customFormat="1" x14ac:dyDescent="0.2">
      <c r="A1225" s="416"/>
      <c r="D1225" s="416"/>
      <c r="E1225" s="416"/>
      <c r="F1225" s="416"/>
      <c r="G1225" s="416"/>
      <c r="H1225" s="416"/>
      <c r="I1225" s="416"/>
      <c r="J1225" s="416"/>
      <c r="K1225" s="416"/>
      <c r="L1225" s="416"/>
      <c r="M1225" s="416"/>
      <c r="N1225" s="416"/>
      <c r="O1225" s="416"/>
      <c r="P1225" s="416"/>
      <c r="Q1225" s="416"/>
      <c r="R1225" s="416"/>
      <c r="S1225" s="416"/>
      <c r="T1225" s="416"/>
      <c r="U1225" s="416"/>
      <c r="V1225" s="416"/>
      <c r="W1225" s="416"/>
      <c r="X1225" s="416"/>
      <c r="Y1225" s="416"/>
    </row>
    <row r="1226" spans="1:25" s="419" customFormat="1" x14ac:dyDescent="0.2">
      <c r="A1226" s="416"/>
      <c r="D1226" s="416"/>
      <c r="E1226" s="416"/>
      <c r="F1226" s="416"/>
      <c r="G1226" s="416"/>
      <c r="H1226" s="416"/>
      <c r="I1226" s="416"/>
      <c r="J1226" s="416"/>
      <c r="K1226" s="416"/>
      <c r="L1226" s="416"/>
      <c r="M1226" s="416"/>
      <c r="N1226" s="416"/>
      <c r="O1226" s="416"/>
      <c r="P1226" s="416"/>
      <c r="Q1226" s="416"/>
      <c r="R1226" s="416"/>
      <c r="S1226" s="416"/>
      <c r="T1226" s="416"/>
      <c r="U1226" s="416"/>
      <c r="V1226" s="416"/>
      <c r="W1226" s="416"/>
      <c r="X1226" s="416"/>
      <c r="Y1226" s="416"/>
    </row>
    <row r="1227" spans="1:25" s="419" customFormat="1" x14ac:dyDescent="0.2">
      <c r="A1227" s="416"/>
      <c r="D1227" s="416"/>
      <c r="E1227" s="416"/>
      <c r="F1227" s="416"/>
      <c r="G1227" s="416"/>
      <c r="H1227" s="416"/>
      <c r="I1227" s="416"/>
      <c r="J1227" s="416"/>
      <c r="K1227" s="416"/>
      <c r="L1227" s="416"/>
      <c r="M1227" s="416"/>
      <c r="N1227" s="416"/>
      <c r="O1227" s="416"/>
      <c r="P1227" s="416"/>
      <c r="Q1227" s="416"/>
      <c r="R1227" s="416"/>
      <c r="S1227" s="416"/>
      <c r="T1227" s="416"/>
      <c r="U1227" s="416"/>
      <c r="V1227" s="416"/>
      <c r="W1227" s="416"/>
      <c r="X1227" s="416"/>
      <c r="Y1227" s="416"/>
    </row>
    <row r="1228" spans="1:25" s="419" customFormat="1" x14ac:dyDescent="0.2">
      <c r="A1228" s="416"/>
      <c r="D1228" s="416"/>
      <c r="E1228" s="416"/>
      <c r="F1228" s="416"/>
      <c r="G1228" s="416"/>
      <c r="H1228" s="416"/>
      <c r="I1228" s="416"/>
      <c r="J1228" s="416"/>
      <c r="K1228" s="416"/>
      <c r="L1228" s="416"/>
      <c r="M1228" s="416"/>
      <c r="N1228" s="416"/>
      <c r="O1228" s="416"/>
      <c r="P1228" s="416"/>
      <c r="Q1228" s="416"/>
      <c r="R1228" s="416"/>
      <c r="S1228" s="416"/>
      <c r="T1228" s="416"/>
      <c r="U1228" s="416"/>
      <c r="V1228" s="416"/>
      <c r="W1228" s="416"/>
      <c r="X1228" s="416"/>
      <c r="Y1228" s="416"/>
    </row>
    <row r="1229" spans="1:25" s="419" customFormat="1" x14ac:dyDescent="0.2">
      <c r="A1229" s="416"/>
      <c r="D1229" s="416"/>
      <c r="E1229" s="416"/>
      <c r="F1229" s="416"/>
      <c r="G1229" s="416"/>
      <c r="H1229" s="416"/>
      <c r="I1229" s="416"/>
      <c r="J1229" s="416"/>
      <c r="K1229" s="416"/>
      <c r="L1229" s="416"/>
      <c r="M1229" s="416"/>
      <c r="N1229" s="416"/>
      <c r="O1229" s="416"/>
      <c r="P1229" s="416"/>
      <c r="Q1229" s="416"/>
      <c r="R1229" s="416"/>
      <c r="S1229" s="416"/>
      <c r="T1229" s="416"/>
      <c r="U1229" s="416"/>
      <c r="V1229" s="416"/>
      <c r="W1229" s="416"/>
      <c r="X1229" s="416"/>
      <c r="Y1229" s="416"/>
    </row>
    <row r="1230" spans="1:25" s="419" customFormat="1" x14ac:dyDescent="0.2">
      <c r="A1230" s="416"/>
      <c r="D1230" s="416"/>
      <c r="E1230" s="416"/>
      <c r="F1230" s="416"/>
      <c r="G1230" s="416"/>
      <c r="H1230" s="416"/>
      <c r="I1230" s="416"/>
      <c r="J1230" s="416"/>
      <c r="K1230" s="416"/>
      <c r="L1230" s="416"/>
      <c r="M1230" s="416"/>
      <c r="N1230" s="416"/>
      <c r="O1230" s="416"/>
      <c r="P1230" s="416"/>
      <c r="Q1230" s="416"/>
      <c r="R1230" s="416"/>
      <c r="S1230" s="416"/>
      <c r="T1230" s="416"/>
      <c r="U1230" s="416"/>
      <c r="V1230" s="416"/>
      <c r="W1230" s="416"/>
      <c r="X1230" s="416"/>
      <c r="Y1230" s="416"/>
    </row>
    <row r="1231" spans="1:25" s="419" customFormat="1" x14ac:dyDescent="0.2">
      <c r="A1231" s="416"/>
      <c r="D1231" s="416"/>
      <c r="E1231" s="416"/>
      <c r="F1231" s="416"/>
      <c r="G1231" s="416"/>
      <c r="H1231" s="416"/>
      <c r="I1231" s="416"/>
      <c r="J1231" s="416"/>
      <c r="K1231" s="416"/>
      <c r="L1231" s="416"/>
      <c r="M1231" s="416"/>
      <c r="N1231" s="416"/>
      <c r="O1231" s="416"/>
      <c r="P1231" s="416"/>
      <c r="Q1231" s="416"/>
      <c r="R1231" s="416"/>
      <c r="S1231" s="416"/>
      <c r="T1231" s="416"/>
      <c r="U1231" s="416"/>
      <c r="V1231" s="416"/>
      <c r="W1231" s="416"/>
      <c r="X1231" s="416"/>
      <c r="Y1231" s="416"/>
    </row>
    <row r="1232" spans="1:25" s="419" customFormat="1" x14ac:dyDescent="0.2">
      <c r="A1232" s="416"/>
      <c r="D1232" s="416"/>
      <c r="E1232" s="416"/>
      <c r="F1232" s="416"/>
      <c r="G1232" s="416"/>
      <c r="H1232" s="416"/>
      <c r="I1232" s="416"/>
      <c r="J1232" s="416"/>
      <c r="K1232" s="416"/>
      <c r="L1232" s="416"/>
      <c r="M1232" s="416"/>
      <c r="N1232" s="416"/>
      <c r="O1232" s="416"/>
      <c r="P1232" s="416"/>
      <c r="Q1232" s="416"/>
      <c r="R1232" s="416"/>
      <c r="S1232" s="416"/>
      <c r="T1232" s="416"/>
      <c r="U1232" s="416"/>
      <c r="V1232" s="416"/>
      <c r="W1232" s="416"/>
      <c r="X1232" s="416"/>
      <c r="Y1232" s="416"/>
    </row>
    <row r="1233" spans="1:25" s="419" customFormat="1" x14ac:dyDescent="0.2">
      <c r="A1233" s="416"/>
      <c r="D1233" s="416"/>
      <c r="E1233" s="416"/>
      <c r="F1233" s="416"/>
      <c r="G1233" s="416"/>
      <c r="H1233" s="416"/>
      <c r="I1233" s="416"/>
      <c r="J1233" s="416"/>
      <c r="K1233" s="416"/>
      <c r="L1233" s="416"/>
      <c r="M1233" s="416"/>
      <c r="N1233" s="416"/>
      <c r="O1233" s="416"/>
      <c r="P1233" s="416"/>
      <c r="Q1233" s="416"/>
      <c r="R1233" s="416"/>
      <c r="S1233" s="416"/>
      <c r="T1233" s="416"/>
      <c r="U1233" s="416"/>
      <c r="V1233" s="416"/>
      <c r="W1233" s="416"/>
      <c r="X1233" s="416"/>
      <c r="Y1233" s="416"/>
    </row>
    <row r="1234" spans="1:25" s="419" customFormat="1" x14ac:dyDescent="0.2">
      <c r="A1234" s="416"/>
      <c r="D1234" s="416"/>
      <c r="E1234" s="416"/>
      <c r="F1234" s="416"/>
      <c r="G1234" s="416"/>
      <c r="H1234" s="416"/>
      <c r="I1234" s="416"/>
      <c r="J1234" s="416"/>
      <c r="K1234" s="416"/>
      <c r="L1234" s="416"/>
      <c r="M1234" s="416"/>
      <c r="N1234" s="416"/>
      <c r="O1234" s="416"/>
      <c r="P1234" s="416"/>
      <c r="Q1234" s="416"/>
      <c r="R1234" s="416"/>
      <c r="S1234" s="416"/>
      <c r="T1234" s="416"/>
      <c r="U1234" s="416"/>
      <c r="V1234" s="416"/>
      <c r="W1234" s="416"/>
      <c r="X1234" s="416"/>
      <c r="Y1234" s="416"/>
    </row>
    <row r="1235" spans="1:25" s="419" customFormat="1" x14ac:dyDescent="0.2">
      <c r="A1235" s="416"/>
      <c r="D1235" s="416"/>
      <c r="E1235" s="416"/>
      <c r="F1235" s="416"/>
      <c r="G1235" s="416"/>
      <c r="H1235" s="416"/>
      <c r="I1235" s="416"/>
      <c r="J1235" s="416"/>
      <c r="K1235" s="416"/>
      <c r="L1235" s="416"/>
      <c r="M1235" s="416"/>
      <c r="N1235" s="416"/>
      <c r="O1235" s="416"/>
      <c r="P1235" s="416"/>
      <c r="Q1235" s="416"/>
      <c r="R1235" s="416"/>
      <c r="S1235" s="416"/>
      <c r="T1235" s="416"/>
      <c r="U1235" s="416"/>
      <c r="V1235" s="416"/>
      <c r="W1235" s="416"/>
      <c r="X1235" s="416"/>
      <c r="Y1235" s="416"/>
    </row>
    <row r="1236" spans="1:25" s="419" customFormat="1" x14ac:dyDescent="0.2">
      <c r="A1236" s="416"/>
      <c r="D1236" s="416"/>
      <c r="E1236" s="416"/>
      <c r="F1236" s="416"/>
      <c r="G1236" s="416"/>
      <c r="H1236" s="416"/>
      <c r="I1236" s="416"/>
      <c r="J1236" s="416"/>
      <c r="K1236" s="416"/>
      <c r="L1236" s="416"/>
      <c r="M1236" s="416"/>
      <c r="N1236" s="416"/>
      <c r="O1236" s="416"/>
      <c r="P1236" s="416"/>
      <c r="Q1236" s="416"/>
      <c r="R1236" s="416"/>
      <c r="S1236" s="416"/>
      <c r="T1236" s="416"/>
      <c r="U1236" s="416"/>
      <c r="V1236" s="416"/>
      <c r="W1236" s="416"/>
      <c r="X1236" s="416"/>
      <c r="Y1236" s="416"/>
    </row>
    <row r="1237" spans="1:25" s="419" customFormat="1" x14ac:dyDescent="0.2">
      <c r="A1237" s="416"/>
      <c r="D1237" s="416"/>
      <c r="E1237" s="416"/>
      <c r="F1237" s="416"/>
      <c r="G1237" s="416"/>
      <c r="H1237" s="416"/>
      <c r="I1237" s="416"/>
      <c r="J1237" s="416"/>
      <c r="K1237" s="416"/>
      <c r="L1237" s="416"/>
      <c r="M1237" s="416"/>
      <c r="N1237" s="416"/>
      <c r="O1237" s="416"/>
      <c r="P1237" s="416"/>
      <c r="Q1237" s="416"/>
      <c r="R1237" s="416"/>
      <c r="S1237" s="416"/>
      <c r="T1237" s="416"/>
      <c r="U1237" s="416"/>
      <c r="V1237" s="416"/>
      <c r="W1237" s="416"/>
      <c r="X1237" s="416"/>
      <c r="Y1237" s="416"/>
    </row>
    <row r="1238" spans="1:25" s="419" customFormat="1" x14ac:dyDescent="0.2">
      <c r="A1238" s="416"/>
      <c r="D1238" s="416"/>
      <c r="E1238" s="416"/>
      <c r="F1238" s="416"/>
      <c r="G1238" s="416"/>
      <c r="H1238" s="416"/>
      <c r="I1238" s="416"/>
      <c r="J1238" s="416"/>
      <c r="K1238" s="416"/>
      <c r="L1238" s="416"/>
      <c r="M1238" s="416"/>
      <c r="N1238" s="416"/>
      <c r="O1238" s="416"/>
      <c r="P1238" s="416"/>
      <c r="Q1238" s="416"/>
      <c r="R1238" s="416"/>
      <c r="S1238" s="416"/>
      <c r="T1238" s="416"/>
      <c r="U1238" s="416"/>
      <c r="V1238" s="416"/>
      <c r="W1238" s="416"/>
      <c r="X1238" s="416"/>
      <c r="Y1238" s="416"/>
    </row>
    <row r="1239" spans="1:25" s="419" customFormat="1" x14ac:dyDescent="0.2">
      <c r="A1239" s="416"/>
      <c r="D1239" s="416"/>
      <c r="E1239" s="416"/>
      <c r="F1239" s="416"/>
      <c r="G1239" s="416"/>
      <c r="H1239" s="416"/>
      <c r="I1239" s="416"/>
      <c r="J1239" s="416"/>
      <c r="K1239" s="416"/>
      <c r="L1239" s="416"/>
      <c r="M1239" s="416"/>
      <c r="N1239" s="416"/>
      <c r="O1239" s="416"/>
      <c r="P1239" s="416"/>
      <c r="Q1239" s="416"/>
      <c r="R1239" s="416"/>
      <c r="S1239" s="416"/>
      <c r="T1239" s="416"/>
      <c r="U1239" s="416"/>
      <c r="V1239" s="416"/>
      <c r="W1239" s="416"/>
      <c r="X1239" s="416"/>
      <c r="Y1239" s="416"/>
    </row>
    <row r="1240" spans="1:25" s="419" customFormat="1" x14ac:dyDescent="0.2">
      <c r="A1240" s="416"/>
      <c r="D1240" s="416"/>
      <c r="E1240" s="416"/>
      <c r="F1240" s="416"/>
      <c r="G1240" s="416"/>
      <c r="H1240" s="416"/>
      <c r="I1240" s="416"/>
      <c r="J1240" s="416"/>
      <c r="K1240" s="416"/>
      <c r="L1240" s="416"/>
      <c r="M1240" s="416"/>
      <c r="N1240" s="416"/>
      <c r="O1240" s="416"/>
      <c r="P1240" s="416"/>
      <c r="Q1240" s="416"/>
      <c r="R1240" s="416"/>
      <c r="S1240" s="416"/>
      <c r="T1240" s="416"/>
      <c r="U1240" s="416"/>
      <c r="V1240" s="416"/>
      <c r="W1240" s="416"/>
      <c r="X1240" s="416"/>
      <c r="Y1240" s="416"/>
    </row>
    <row r="1241" spans="1:25" s="419" customFormat="1" x14ac:dyDescent="0.2">
      <c r="A1241" s="416"/>
      <c r="D1241" s="416"/>
      <c r="E1241" s="416"/>
      <c r="F1241" s="416"/>
      <c r="G1241" s="416"/>
      <c r="H1241" s="416"/>
      <c r="I1241" s="416"/>
      <c r="J1241" s="416"/>
      <c r="K1241" s="416"/>
      <c r="L1241" s="416"/>
      <c r="M1241" s="416"/>
      <c r="N1241" s="416"/>
      <c r="O1241" s="416"/>
      <c r="P1241" s="416"/>
      <c r="Q1241" s="416"/>
      <c r="R1241" s="416"/>
      <c r="S1241" s="416"/>
      <c r="T1241" s="416"/>
      <c r="U1241" s="416"/>
      <c r="V1241" s="416"/>
      <c r="W1241" s="416"/>
      <c r="X1241" s="416"/>
      <c r="Y1241" s="416"/>
    </row>
    <row r="1242" spans="1:25" s="419" customFormat="1" x14ac:dyDescent="0.2">
      <c r="A1242" s="416"/>
      <c r="D1242" s="416"/>
      <c r="E1242" s="416"/>
      <c r="F1242" s="416"/>
      <c r="G1242" s="416"/>
      <c r="H1242" s="416"/>
      <c r="I1242" s="416"/>
      <c r="J1242" s="416"/>
      <c r="K1242" s="416"/>
      <c r="L1242" s="416"/>
      <c r="M1242" s="416"/>
      <c r="N1242" s="416"/>
      <c r="O1242" s="416"/>
      <c r="P1242" s="416"/>
      <c r="Q1242" s="416"/>
      <c r="R1242" s="416"/>
      <c r="S1242" s="416"/>
      <c r="T1242" s="416"/>
      <c r="U1242" s="416"/>
      <c r="V1242" s="416"/>
      <c r="W1242" s="416"/>
      <c r="X1242" s="416"/>
      <c r="Y1242" s="416"/>
    </row>
    <row r="1243" spans="1:25" s="419" customFormat="1" x14ac:dyDescent="0.2">
      <c r="A1243" s="416"/>
      <c r="D1243" s="416"/>
      <c r="E1243" s="416"/>
      <c r="F1243" s="416"/>
      <c r="G1243" s="416"/>
      <c r="H1243" s="416"/>
      <c r="I1243" s="416"/>
      <c r="J1243" s="416"/>
      <c r="K1243" s="416"/>
      <c r="L1243" s="416"/>
      <c r="M1243" s="416"/>
      <c r="N1243" s="416"/>
      <c r="O1243" s="416"/>
      <c r="P1243" s="416"/>
      <c r="Q1243" s="416"/>
      <c r="R1243" s="416"/>
      <c r="S1243" s="416"/>
      <c r="T1243" s="416"/>
      <c r="U1243" s="416"/>
      <c r="V1243" s="416"/>
      <c r="W1243" s="416"/>
      <c r="X1243" s="416"/>
      <c r="Y1243" s="416"/>
    </row>
    <row r="1244" spans="1:25" s="419" customFormat="1" x14ac:dyDescent="0.2">
      <c r="A1244" s="416"/>
      <c r="D1244" s="416"/>
      <c r="E1244" s="416"/>
      <c r="F1244" s="416"/>
      <c r="G1244" s="416"/>
      <c r="H1244" s="416"/>
      <c r="I1244" s="416"/>
      <c r="J1244" s="416"/>
      <c r="K1244" s="416"/>
      <c r="L1244" s="416"/>
      <c r="M1244" s="416"/>
      <c r="N1244" s="416"/>
      <c r="O1244" s="416"/>
      <c r="P1244" s="416"/>
      <c r="Q1244" s="416"/>
      <c r="R1244" s="416"/>
      <c r="S1244" s="416"/>
      <c r="T1244" s="416"/>
      <c r="U1244" s="416"/>
      <c r="V1244" s="416"/>
      <c r="W1244" s="416"/>
      <c r="X1244" s="416"/>
      <c r="Y1244" s="416"/>
    </row>
    <row r="1245" spans="1:25" s="419" customFormat="1" x14ac:dyDescent="0.2">
      <c r="A1245" s="416"/>
      <c r="D1245" s="416"/>
      <c r="E1245" s="416"/>
      <c r="F1245" s="416"/>
      <c r="G1245" s="416"/>
      <c r="H1245" s="416"/>
      <c r="I1245" s="416"/>
      <c r="J1245" s="416"/>
      <c r="K1245" s="416"/>
      <c r="L1245" s="416"/>
      <c r="M1245" s="416"/>
      <c r="N1245" s="416"/>
      <c r="O1245" s="416"/>
      <c r="P1245" s="416"/>
      <c r="Q1245" s="416"/>
      <c r="R1245" s="416"/>
      <c r="S1245" s="416"/>
      <c r="T1245" s="416"/>
      <c r="U1245" s="416"/>
      <c r="V1245" s="416"/>
      <c r="W1245" s="416"/>
      <c r="X1245" s="416"/>
      <c r="Y1245" s="416"/>
    </row>
    <row r="1246" spans="1:25" s="419" customFormat="1" x14ac:dyDescent="0.2">
      <c r="A1246" s="416"/>
      <c r="D1246" s="416"/>
      <c r="E1246" s="416"/>
      <c r="F1246" s="416"/>
      <c r="G1246" s="416"/>
      <c r="H1246" s="416"/>
      <c r="I1246" s="416"/>
      <c r="J1246" s="416"/>
      <c r="K1246" s="416"/>
      <c r="L1246" s="416"/>
      <c r="M1246" s="416"/>
      <c r="N1246" s="416"/>
      <c r="O1246" s="416"/>
      <c r="P1246" s="416"/>
      <c r="Q1246" s="416"/>
      <c r="R1246" s="416"/>
      <c r="S1246" s="416"/>
      <c r="T1246" s="416"/>
      <c r="U1246" s="416"/>
      <c r="V1246" s="416"/>
      <c r="W1246" s="416"/>
      <c r="X1246" s="416"/>
      <c r="Y1246" s="416"/>
    </row>
    <row r="1247" spans="1:25" s="419" customFormat="1" x14ac:dyDescent="0.2">
      <c r="A1247" s="416"/>
      <c r="D1247" s="416"/>
      <c r="E1247" s="416"/>
      <c r="F1247" s="416"/>
      <c r="G1247" s="416"/>
      <c r="H1247" s="416"/>
      <c r="I1247" s="416"/>
      <c r="J1247" s="416"/>
      <c r="K1247" s="416"/>
      <c r="L1247" s="416"/>
      <c r="M1247" s="416"/>
      <c r="N1247" s="416"/>
      <c r="O1247" s="416"/>
      <c r="P1247" s="416"/>
      <c r="Q1247" s="416"/>
      <c r="R1247" s="416"/>
      <c r="S1247" s="416"/>
      <c r="T1247" s="416"/>
      <c r="U1247" s="416"/>
      <c r="V1247" s="416"/>
      <c r="W1247" s="416"/>
      <c r="X1247" s="416"/>
      <c r="Y1247" s="416"/>
    </row>
    <row r="1248" spans="1:25" s="419" customFormat="1" x14ac:dyDescent="0.2">
      <c r="A1248" s="416"/>
      <c r="D1248" s="416"/>
      <c r="E1248" s="416"/>
      <c r="F1248" s="416"/>
      <c r="G1248" s="416"/>
      <c r="H1248" s="416"/>
      <c r="I1248" s="416"/>
      <c r="J1248" s="416"/>
      <c r="K1248" s="416"/>
      <c r="L1248" s="416"/>
      <c r="M1248" s="416"/>
      <c r="N1248" s="416"/>
      <c r="O1248" s="416"/>
      <c r="P1248" s="416"/>
      <c r="Q1248" s="416"/>
      <c r="R1248" s="416"/>
      <c r="S1248" s="416"/>
      <c r="T1248" s="416"/>
      <c r="U1248" s="416"/>
      <c r="V1248" s="416"/>
      <c r="W1248" s="416"/>
      <c r="X1248" s="416"/>
      <c r="Y1248" s="416"/>
    </row>
    <row r="1249" spans="1:25" s="419" customFormat="1" x14ac:dyDescent="0.2">
      <c r="A1249" s="416"/>
      <c r="D1249" s="416"/>
      <c r="E1249" s="416"/>
      <c r="F1249" s="416"/>
      <c r="G1249" s="416"/>
      <c r="H1249" s="416"/>
      <c r="I1249" s="416"/>
      <c r="J1249" s="416"/>
      <c r="K1249" s="416"/>
      <c r="L1249" s="416"/>
      <c r="M1249" s="416"/>
      <c r="N1249" s="416"/>
      <c r="O1249" s="416"/>
      <c r="P1249" s="416"/>
      <c r="Q1249" s="416"/>
      <c r="R1249" s="416"/>
      <c r="S1249" s="416"/>
      <c r="T1249" s="416"/>
      <c r="U1249" s="416"/>
      <c r="V1249" s="416"/>
      <c r="W1249" s="416"/>
      <c r="X1249" s="416"/>
      <c r="Y1249" s="416"/>
    </row>
    <row r="1250" spans="1:25" s="419" customFormat="1" x14ac:dyDescent="0.2">
      <c r="A1250" s="416"/>
      <c r="D1250" s="416"/>
      <c r="E1250" s="416"/>
      <c r="F1250" s="416"/>
      <c r="G1250" s="416"/>
      <c r="H1250" s="416"/>
      <c r="I1250" s="416"/>
      <c r="J1250" s="416"/>
      <c r="K1250" s="416"/>
      <c r="L1250" s="416"/>
      <c r="M1250" s="416"/>
      <c r="N1250" s="416"/>
      <c r="O1250" s="416"/>
      <c r="P1250" s="416"/>
      <c r="Q1250" s="416"/>
      <c r="R1250" s="416"/>
      <c r="S1250" s="416"/>
      <c r="T1250" s="416"/>
      <c r="U1250" s="416"/>
      <c r="V1250" s="416"/>
      <c r="W1250" s="416"/>
      <c r="X1250" s="416"/>
      <c r="Y1250" s="416"/>
    </row>
    <row r="1251" spans="1:25" s="419" customFormat="1" x14ac:dyDescent="0.2">
      <c r="A1251" s="416"/>
      <c r="D1251" s="416"/>
      <c r="E1251" s="416"/>
      <c r="F1251" s="416"/>
      <c r="G1251" s="416"/>
      <c r="H1251" s="416"/>
      <c r="I1251" s="416"/>
      <c r="J1251" s="416"/>
      <c r="K1251" s="416"/>
      <c r="L1251" s="416"/>
      <c r="M1251" s="416"/>
      <c r="N1251" s="416"/>
      <c r="O1251" s="416"/>
      <c r="P1251" s="416"/>
      <c r="Q1251" s="416"/>
      <c r="R1251" s="416"/>
      <c r="S1251" s="416"/>
      <c r="T1251" s="416"/>
      <c r="U1251" s="416"/>
      <c r="V1251" s="416"/>
      <c r="W1251" s="416"/>
      <c r="X1251" s="416"/>
      <c r="Y1251" s="416"/>
    </row>
    <row r="1252" spans="1:25" s="419" customFormat="1" x14ac:dyDescent="0.2">
      <c r="A1252" s="416"/>
      <c r="D1252" s="416"/>
      <c r="E1252" s="416"/>
      <c r="F1252" s="416"/>
      <c r="G1252" s="416"/>
      <c r="H1252" s="416"/>
      <c r="I1252" s="416"/>
      <c r="J1252" s="416"/>
      <c r="K1252" s="416"/>
      <c r="L1252" s="416"/>
      <c r="M1252" s="416"/>
      <c r="N1252" s="416"/>
      <c r="O1252" s="416"/>
      <c r="P1252" s="416"/>
      <c r="Q1252" s="416"/>
      <c r="R1252" s="416"/>
      <c r="S1252" s="416"/>
      <c r="T1252" s="416"/>
      <c r="U1252" s="416"/>
      <c r="V1252" s="416"/>
      <c r="W1252" s="416"/>
      <c r="X1252" s="416"/>
      <c r="Y1252" s="416"/>
    </row>
    <row r="1253" spans="1:25" s="419" customFormat="1" x14ac:dyDescent="0.2">
      <c r="A1253" s="416"/>
      <c r="D1253" s="416"/>
      <c r="E1253" s="416"/>
      <c r="F1253" s="416"/>
      <c r="G1253" s="416"/>
      <c r="H1253" s="416"/>
      <c r="I1253" s="416"/>
      <c r="J1253" s="416"/>
      <c r="K1253" s="416"/>
      <c r="L1253" s="416"/>
      <c r="M1253" s="416"/>
      <c r="N1253" s="416"/>
      <c r="O1253" s="416"/>
      <c r="P1253" s="416"/>
      <c r="Q1253" s="416"/>
      <c r="R1253" s="416"/>
      <c r="S1253" s="416"/>
      <c r="T1253" s="416"/>
      <c r="U1253" s="416"/>
      <c r="V1253" s="416"/>
      <c r="W1253" s="416"/>
      <c r="X1253" s="416"/>
      <c r="Y1253" s="416"/>
    </row>
    <row r="1254" spans="1:25" s="419" customFormat="1" x14ac:dyDescent="0.2">
      <c r="A1254" s="416"/>
      <c r="D1254" s="416"/>
      <c r="E1254" s="416"/>
      <c r="F1254" s="416"/>
      <c r="G1254" s="416"/>
      <c r="H1254" s="416"/>
      <c r="I1254" s="416"/>
      <c r="J1254" s="416"/>
      <c r="K1254" s="416"/>
      <c r="L1254" s="416"/>
      <c r="M1254" s="416"/>
      <c r="N1254" s="416"/>
      <c r="O1254" s="416"/>
      <c r="P1254" s="416"/>
      <c r="Q1254" s="416"/>
      <c r="R1254" s="416"/>
      <c r="S1254" s="416"/>
      <c r="T1254" s="416"/>
      <c r="U1254" s="416"/>
      <c r="V1254" s="416"/>
      <c r="W1254" s="416"/>
      <c r="X1254" s="416"/>
      <c r="Y1254" s="416"/>
    </row>
    <row r="1255" spans="1:25" s="419" customFormat="1" x14ac:dyDescent="0.2">
      <c r="A1255" s="416"/>
      <c r="D1255" s="416"/>
      <c r="E1255" s="416"/>
      <c r="F1255" s="416"/>
      <c r="G1255" s="416"/>
      <c r="H1255" s="416"/>
      <c r="I1255" s="416"/>
      <c r="J1255" s="416"/>
      <c r="K1255" s="416"/>
      <c r="L1255" s="416"/>
      <c r="M1255" s="416"/>
      <c r="N1255" s="416"/>
      <c r="O1255" s="416"/>
      <c r="P1255" s="416"/>
      <c r="Q1255" s="416"/>
      <c r="R1255" s="416"/>
      <c r="S1255" s="416"/>
      <c r="T1255" s="416"/>
      <c r="U1255" s="416"/>
      <c r="V1255" s="416"/>
      <c r="W1255" s="416"/>
      <c r="X1255" s="416"/>
      <c r="Y1255" s="416"/>
    </row>
    <row r="1256" spans="1:25" s="419" customFormat="1" x14ac:dyDescent="0.2">
      <c r="A1256" s="416"/>
      <c r="D1256" s="416"/>
      <c r="E1256" s="416"/>
      <c r="F1256" s="416"/>
      <c r="G1256" s="416"/>
      <c r="H1256" s="416"/>
      <c r="I1256" s="416"/>
      <c r="J1256" s="416"/>
      <c r="K1256" s="416"/>
      <c r="L1256" s="416"/>
      <c r="M1256" s="416"/>
      <c r="N1256" s="416"/>
      <c r="O1256" s="416"/>
      <c r="P1256" s="416"/>
      <c r="Q1256" s="416"/>
      <c r="R1256" s="416"/>
      <c r="S1256" s="416"/>
      <c r="T1256" s="416"/>
      <c r="U1256" s="416"/>
      <c r="V1256" s="416"/>
      <c r="W1256" s="416"/>
      <c r="X1256" s="416"/>
      <c r="Y1256" s="416"/>
    </row>
    <row r="1257" spans="1:25" s="419" customFormat="1" x14ac:dyDescent="0.2">
      <c r="A1257" s="416"/>
      <c r="D1257" s="416"/>
      <c r="E1257" s="416"/>
      <c r="F1257" s="416"/>
      <c r="G1257" s="416"/>
      <c r="H1257" s="416"/>
      <c r="I1257" s="416"/>
      <c r="J1257" s="416"/>
      <c r="K1257" s="416"/>
      <c r="L1257" s="416"/>
      <c r="M1257" s="416"/>
      <c r="N1257" s="416"/>
      <c r="O1257" s="416"/>
      <c r="P1257" s="416"/>
      <c r="Q1257" s="416"/>
      <c r="R1257" s="416"/>
      <c r="S1257" s="416"/>
      <c r="T1257" s="416"/>
      <c r="U1257" s="416"/>
      <c r="V1257" s="416"/>
      <c r="W1257" s="416"/>
      <c r="X1257" s="416"/>
      <c r="Y1257" s="416"/>
    </row>
    <row r="1258" spans="1:25" s="419" customFormat="1" x14ac:dyDescent="0.2">
      <c r="A1258" s="416"/>
      <c r="D1258" s="416"/>
      <c r="E1258" s="416"/>
      <c r="F1258" s="416"/>
      <c r="G1258" s="416"/>
      <c r="H1258" s="416"/>
      <c r="I1258" s="416"/>
      <c r="J1258" s="416"/>
      <c r="K1258" s="416"/>
      <c r="L1258" s="416"/>
      <c r="M1258" s="416"/>
      <c r="N1258" s="416"/>
      <c r="O1258" s="416"/>
      <c r="P1258" s="416"/>
      <c r="Q1258" s="416"/>
      <c r="R1258" s="416"/>
      <c r="S1258" s="416"/>
      <c r="T1258" s="416"/>
      <c r="U1258" s="416"/>
      <c r="V1258" s="416"/>
      <c r="W1258" s="416"/>
      <c r="X1258" s="416"/>
      <c r="Y1258" s="416"/>
    </row>
    <row r="1259" spans="1:25" s="419" customFormat="1" x14ac:dyDescent="0.2">
      <c r="A1259" s="416"/>
      <c r="D1259" s="416"/>
      <c r="E1259" s="416"/>
      <c r="F1259" s="416"/>
      <c r="G1259" s="416"/>
      <c r="H1259" s="416"/>
      <c r="I1259" s="416"/>
      <c r="J1259" s="416"/>
      <c r="K1259" s="416"/>
      <c r="L1259" s="416"/>
      <c r="M1259" s="416"/>
      <c r="N1259" s="416"/>
      <c r="O1259" s="416"/>
      <c r="P1259" s="416"/>
      <c r="Q1259" s="416"/>
      <c r="R1259" s="416"/>
      <c r="S1259" s="416"/>
      <c r="T1259" s="416"/>
      <c r="U1259" s="416"/>
      <c r="V1259" s="416"/>
      <c r="W1259" s="416"/>
      <c r="X1259" s="416"/>
      <c r="Y1259" s="416"/>
    </row>
    <row r="1260" spans="1:25" s="419" customFormat="1" x14ac:dyDescent="0.2">
      <c r="A1260" s="416"/>
      <c r="D1260" s="416"/>
      <c r="E1260" s="416"/>
      <c r="F1260" s="416"/>
      <c r="G1260" s="416"/>
      <c r="H1260" s="416"/>
      <c r="I1260" s="416"/>
      <c r="J1260" s="416"/>
      <c r="K1260" s="416"/>
      <c r="L1260" s="416"/>
      <c r="M1260" s="416"/>
      <c r="N1260" s="416"/>
      <c r="O1260" s="416"/>
      <c r="P1260" s="416"/>
      <c r="Q1260" s="416"/>
      <c r="R1260" s="416"/>
      <c r="S1260" s="416"/>
      <c r="T1260" s="416"/>
      <c r="U1260" s="416"/>
      <c r="V1260" s="416"/>
      <c r="W1260" s="416"/>
      <c r="X1260" s="416"/>
      <c r="Y1260" s="416"/>
    </row>
    <row r="1261" spans="1:25" s="419" customFormat="1" x14ac:dyDescent="0.2">
      <c r="A1261" s="416"/>
      <c r="D1261" s="416"/>
      <c r="E1261" s="416"/>
      <c r="F1261" s="416"/>
      <c r="G1261" s="416"/>
      <c r="H1261" s="416"/>
      <c r="I1261" s="416"/>
      <c r="J1261" s="416"/>
      <c r="K1261" s="416"/>
      <c r="L1261" s="416"/>
      <c r="M1261" s="416"/>
      <c r="N1261" s="416"/>
      <c r="O1261" s="416"/>
      <c r="P1261" s="416"/>
      <c r="Q1261" s="416"/>
      <c r="R1261" s="416"/>
      <c r="S1261" s="416"/>
      <c r="T1261" s="416"/>
      <c r="U1261" s="416"/>
      <c r="V1261" s="416"/>
      <c r="W1261" s="416"/>
      <c r="X1261" s="416"/>
      <c r="Y1261" s="416"/>
    </row>
    <row r="1262" spans="1:25" s="419" customFormat="1" x14ac:dyDescent="0.2">
      <c r="A1262" s="416"/>
      <c r="D1262" s="416"/>
      <c r="E1262" s="416"/>
      <c r="F1262" s="416"/>
      <c r="G1262" s="416"/>
      <c r="H1262" s="416"/>
      <c r="I1262" s="416"/>
      <c r="J1262" s="416"/>
      <c r="K1262" s="416"/>
      <c r="L1262" s="416"/>
      <c r="M1262" s="416"/>
      <c r="N1262" s="416"/>
      <c r="O1262" s="416"/>
      <c r="P1262" s="416"/>
      <c r="Q1262" s="416"/>
      <c r="R1262" s="416"/>
      <c r="S1262" s="416"/>
      <c r="T1262" s="416"/>
      <c r="U1262" s="416"/>
      <c r="V1262" s="416"/>
      <c r="W1262" s="416"/>
      <c r="X1262" s="416"/>
      <c r="Y1262" s="416"/>
    </row>
    <row r="1263" spans="1:25" s="419" customFormat="1" x14ac:dyDescent="0.2">
      <c r="A1263" s="416"/>
      <c r="D1263" s="416"/>
      <c r="E1263" s="416"/>
      <c r="F1263" s="416"/>
      <c r="G1263" s="416"/>
      <c r="H1263" s="416"/>
      <c r="I1263" s="416"/>
      <c r="J1263" s="416"/>
      <c r="K1263" s="416"/>
      <c r="L1263" s="416"/>
      <c r="M1263" s="416"/>
      <c r="N1263" s="416"/>
      <c r="O1263" s="416"/>
      <c r="P1263" s="416"/>
      <c r="Q1263" s="416"/>
      <c r="R1263" s="416"/>
      <c r="S1263" s="416"/>
      <c r="T1263" s="416"/>
      <c r="U1263" s="416"/>
      <c r="V1263" s="416"/>
      <c r="W1263" s="416"/>
      <c r="X1263" s="416"/>
      <c r="Y1263" s="416"/>
    </row>
    <row r="1264" spans="1:25" s="419" customFormat="1" x14ac:dyDescent="0.2">
      <c r="A1264" s="416"/>
      <c r="D1264" s="416"/>
      <c r="E1264" s="416"/>
      <c r="F1264" s="416"/>
      <c r="G1264" s="416"/>
      <c r="H1264" s="416"/>
      <c r="I1264" s="416"/>
      <c r="J1264" s="416"/>
      <c r="K1264" s="416"/>
      <c r="L1264" s="416"/>
      <c r="M1264" s="416"/>
      <c r="N1264" s="416"/>
      <c r="O1264" s="416"/>
      <c r="P1264" s="416"/>
      <c r="Q1264" s="416"/>
      <c r="R1264" s="416"/>
      <c r="S1264" s="416"/>
      <c r="T1264" s="416"/>
      <c r="U1264" s="416"/>
      <c r="V1264" s="416"/>
      <c r="W1264" s="416"/>
      <c r="X1264" s="416"/>
      <c r="Y1264" s="416"/>
    </row>
    <row r="1265" spans="1:25" s="419" customFormat="1" x14ac:dyDescent="0.2">
      <c r="A1265" s="416"/>
      <c r="D1265" s="416"/>
      <c r="E1265" s="416"/>
      <c r="F1265" s="416"/>
      <c r="G1265" s="416"/>
      <c r="H1265" s="416"/>
      <c r="I1265" s="416"/>
      <c r="J1265" s="416"/>
      <c r="K1265" s="416"/>
      <c r="L1265" s="416"/>
      <c r="M1265" s="416"/>
      <c r="N1265" s="416"/>
      <c r="O1265" s="416"/>
      <c r="P1265" s="416"/>
      <c r="Q1265" s="416"/>
      <c r="R1265" s="416"/>
      <c r="S1265" s="416"/>
      <c r="T1265" s="416"/>
      <c r="U1265" s="416"/>
      <c r="V1265" s="416"/>
      <c r="W1265" s="416"/>
      <c r="X1265" s="416"/>
      <c r="Y1265" s="416"/>
    </row>
    <row r="1266" spans="1:25" s="419" customFormat="1" x14ac:dyDescent="0.2">
      <c r="A1266" s="416"/>
      <c r="D1266" s="416"/>
      <c r="E1266" s="416"/>
      <c r="F1266" s="416"/>
      <c r="G1266" s="416"/>
      <c r="H1266" s="416"/>
      <c r="I1266" s="416"/>
      <c r="J1266" s="416"/>
      <c r="K1266" s="416"/>
      <c r="L1266" s="416"/>
      <c r="M1266" s="416"/>
      <c r="N1266" s="416"/>
      <c r="O1266" s="416"/>
      <c r="P1266" s="416"/>
      <c r="Q1266" s="416"/>
      <c r="R1266" s="416"/>
      <c r="S1266" s="416"/>
      <c r="T1266" s="416"/>
      <c r="U1266" s="416"/>
      <c r="V1266" s="416"/>
      <c r="W1266" s="416"/>
      <c r="X1266" s="416"/>
      <c r="Y1266" s="416"/>
    </row>
    <row r="1267" spans="1:25" s="419" customFormat="1" x14ac:dyDescent="0.2">
      <c r="A1267" s="416"/>
      <c r="D1267" s="416"/>
      <c r="E1267" s="416"/>
      <c r="F1267" s="416"/>
      <c r="G1267" s="416"/>
      <c r="H1267" s="416"/>
      <c r="I1267" s="416"/>
      <c r="J1267" s="416"/>
      <c r="K1267" s="416"/>
      <c r="L1267" s="416"/>
      <c r="M1267" s="416"/>
      <c r="N1267" s="416"/>
      <c r="O1267" s="416"/>
      <c r="P1267" s="416"/>
      <c r="Q1267" s="416"/>
      <c r="R1267" s="416"/>
      <c r="S1267" s="416"/>
      <c r="T1267" s="416"/>
      <c r="U1267" s="416"/>
      <c r="V1267" s="416"/>
      <c r="W1267" s="416"/>
      <c r="X1267" s="416"/>
      <c r="Y1267" s="416"/>
    </row>
    <row r="1268" spans="1:25" s="419" customFormat="1" x14ac:dyDescent="0.2">
      <c r="A1268" s="416"/>
      <c r="D1268" s="416"/>
      <c r="E1268" s="416"/>
      <c r="F1268" s="416"/>
      <c r="G1268" s="416"/>
      <c r="H1268" s="416"/>
      <c r="I1268" s="416"/>
      <c r="J1268" s="416"/>
      <c r="K1268" s="416"/>
      <c r="L1268" s="416"/>
      <c r="M1268" s="416"/>
      <c r="N1268" s="416"/>
      <c r="O1268" s="416"/>
      <c r="P1268" s="416"/>
      <c r="Q1268" s="416"/>
      <c r="R1268" s="416"/>
      <c r="S1268" s="416"/>
      <c r="T1268" s="416"/>
      <c r="U1268" s="416"/>
      <c r="V1268" s="416"/>
      <c r="W1268" s="416"/>
      <c r="X1268" s="416"/>
      <c r="Y1268" s="416"/>
    </row>
    <row r="1269" spans="1:25" s="419" customFormat="1" x14ac:dyDescent="0.2">
      <c r="A1269" s="416"/>
      <c r="D1269" s="416"/>
      <c r="E1269" s="416"/>
      <c r="F1269" s="416"/>
      <c r="G1269" s="416"/>
      <c r="H1269" s="416"/>
      <c r="I1269" s="416"/>
      <c r="J1269" s="416"/>
      <c r="K1269" s="416"/>
      <c r="L1269" s="416"/>
      <c r="M1269" s="416"/>
      <c r="N1269" s="416"/>
      <c r="O1269" s="416"/>
      <c r="P1269" s="416"/>
      <c r="Q1269" s="416"/>
      <c r="R1269" s="416"/>
      <c r="S1269" s="416"/>
      <c r="T1269" s="416"/>
      <c r="U1269" s="416"/>
      <c r="V1269" s="416"/>
      <c r="W1269" s="416"/>
      <c r="X1269" s="416"/>
      <c r="Y1269" s="416"/>
    </row>
    <row r="1270" spans="1:25" s="419" customFormat="1" x14ac:dyDescent="0.2">
      <c r="A1270" s="416"/>
      <c r="D1270" s="416"/>
      <c r="E1270" s="416"/>
      <c r="F1270" s="416"/>
      <c r="G1270" s="416"/>
      <c r="H1270" s="416"/>
      <c r="I1270" s="416"/>
      <c r="J1270" s="416"/>
      <c r="K1270" s="416"/>
      <c r="L1270" s="416"/>
      <c r="M1270" s="416"/>
      <c r="N1270" s="416"/>
      <c r="O1270" s="416"/>
      <c r="P1270" s="416"/>
      <c r="Q1270" s="416"/>
      <c r="R1270" s="416"/>
      <c r="S1270" s="416"/>
      <c r="T1270" s="416"/>
      <c r="U1270" s="416"/>
      <c r="V1270" s="416"/>
      <c r="W1270" s="416"/>
      <c r="X1270" s="416"/>
      <c r="Y1270" s="416"/>
    </row>
    <row r="1271" spans="1:25" s="419" customFormat="1" x14ac:dyDescent="0.2">
      <c r="A1271" s="416"/>
      <c r="D1271" s="416"/>
      <c r="E1271" s="416"/>
      <c r="F1271" s="416"/>
      <c r="G1271" s="416"/>
      <c r="H1271" s="416"/>
      <c r="I1271" s="416"/>
      <c r="J1271" s="416"/>
      <c r="K1271" s="416"/>
      <c r="L1271" s="416"/>
      <c r="M1271" s="416"/>
      <c r="N1271" s="416"/>
      <c r="O1271" s="416"/>
      <c r="P1271" s="416"/>
      <c r="Q1271" s="416"/>
      <c r="R1271" s="416"/>
      <c r="S1271" s="416"/>
      <c r="T1271" s="416"/>
      <c r="U1271" s="416"/>
      <c r="V1271" s="416"/>
      <c r="W1271" s="416"/>
      <c r="X1271" s="416"/>
      <c r="Y1271" s="416"/>
    </row>
    <row r="1272" spans="1:25" s="419" customFormat="1" x14ac:dyDescent="0.2">
      <c r="A1272" s="416"/>
      <c r="D1272" s="416"/>
      <c r="E1272" s="416"/>
      <c r="F1272" s="416"/>
      <c r="G1272" s="416"/>
      <c r="H1272" s="416"/>
      <c r="I1272" s="416"/>
      <c r="J1272" s="416"/>
      <c r="K1272" s="416"/>
      <c r="L1272" s="416"/>
      <c r="M1272" s="416"/>
      <c r="N1272" s="416"/>
      <c r="O1272" s="416"/>
      <c r="P1272" s="416"/>
      <c r="Q1272" s="416"/>
      <c r="R1272" s="416"/>
      <c r="S1272" s="416"/>
      <c r="T1272" s="416"/>
      <c r="U1272" s="416"/>
      <c r="V1272" s="416"/>
      <c r="W1272" s="416"/>
      <c r="X1272" s="416"/>
      <c r="Y1272" s="416"/>
    </row>
    <row r="1273" spans="1:25" s="419" customFormat="1" x14ac:dyDescent="0.2">
      <c r="A1273" s="416"/>
      <c r="D1273" s="416"/>
      <c r="E1273" s="416"/>
      <c r="F1273" s="416"/>
      <c r="G1273" s="416"/>
      <c r="H1273" s="416"/>
      <c r="I1273" s="416"/>
      <c r="J1273" s="416"/>
      <c r="K1273" s="416"/>
      <c r="L1273" s="416"/>
      <c r="M1273" s="416"/>
      <c r="N1273" s="416"/>
      <c r="O1273" s="416"/>
      <c r="P1273" s="416"/>
      <c r="Q1273" s="416"/>
      <c r="R1273" s="416"/>
      <c r="S1273" s="416"/>
      <c r="T1273" s="416"/>
      <c r="U1273" s="416"/>
      <c r="V1273" s="416"/>
      <c r="W1273" s="416"/>
      <c r="X1273" s="416"/>
      <c r="Y1273" s="416"/>
    </row>
    <row r="1274" spans="1:25" s="419" customFormat="1" x14ac:dyDescent="0.2">
      <c r="A1274" s="416"/>
      <c r="D1274" s="416"/>
      <c r="E1274" s="416"/>
      <c r="F1274" s="416"/>
      <c r="G1274" s="416"/>
      <c r="H1274" s="416"/>
      <c r="I1274" s="416"/>
      <c r="J1274" s="416"/>
      <c r="K1274" s="416"/>
      <c r="L1274" s="416"/>
      <c r="M1274" s="416"/>
      <c r="N1274" s="416"/>
      <c r="O1274" s="416"/>
      <c r="P1274" s="416"/>
      <c r="Q1274" s="416"/>
      <c r="R1274" s="416"/>
      <c r="S1274" s="416"/>
      <c r="T1274" s="416"/>
      <c r="U1274" s="416"/>
      <c r="V1274" s="416"/>
      <c r="W1274" s="416"/>
      <c r="X1274" s="416"/>
      <c r="Y1274" s="416"/>
    </row>
    <row r="1275" spans="1:25" s="419" customFormat="1" x14ac:dyDescent="0.2">
      <c r="A1275" s="416"/>
      <c r="D1275" s="416"/>
      <c r="E1275" s="416"/>
      <c r="F1275" s="416"/>
      <c r="G1275" s="416"/>
      <c r="H1275" s="416"/>
      <c r="I1275" s="416"/>
      <c r="J1275" s="416"/>
      <c r="K1275" s="416"/>
      <c r="L1275" s="416"/>
      <c r="M1275" s="416"/>
      <c r="N1275" s="416"/>
      <c r="O1275" s="416"/>
      <c r="P1275" s="416"/>
      <c r="Q1275" s="416"/>
      <c r="R1275" s="416"/>
      <c r="S1275" s="416"/>
      <c r="T1275" s="416"/>
      <c r="U1275" s="416"/>
      <c r="V1275" s="416"/>
      <c r="W1275" s="416"/>
      <c r="X1275" s="416"/>
      <c r="Y1275" s="416"/>
    </row>
    <row r="1276" spans="1:25" s="419" customFormat="1" x14ac:dyDescent="0.2">
      <c r="A1276" s="416"/>
      <c r="D1276" s="416"/>
      <c r="E1276" s="416"/>
      <c r="F1276" s="416"/>
      <c r="G1276" s="416"/>
      <c r="H1276" s="416"/>
      <c r="I1276" s="416"/>
      <c r="J1276" s="416"/>
      <c r="K1276" s="416"/>
      <c r="L1276" s="416"/>
      <c r="M1276" s="416"/>
      <c r="N1276" s="416"/>
      <c r="O1276" s="416"/>
      <c r="P1276" s="416"/>
      <c r="Q1276" s="416"/>
      <c r="R1276" s="416"/>
      <c r="S1276" s="416"/>
      <c r="T1276" s="416"/>
      <c r="U1276" s="416"/>
      <c r="V1276" s="416"/>
      <c r="W1276" s="416"/>
      <c r="X1276" s="416"/>
      <c r="Y1276" s="416"/>
    </row>
    <row r="1277" spans="1:25" s="419" customFormat="1" x14ac:dyDescent="0.2">
      <c r="A1277" s="416"/>
      <c r="D1277" s="416"/>
      <c r="E1277" s="416"/>
      <c r="F1277" s="416"/>
      <c r="G1277" s="416"/>
      <c r="H1277" s="416"/>
      <c r="I1277" s="416"/>
      <c r="J1277" s="416"/>
      <c r="K1277" s="416"/>
      <c r="L1277" s="416"/>
      <c r="M1277" s="416"/>
      <c r="N1277" s="416"/>
      <c r="O1277" s="416"/>
      <c r="P1277" s="416"/>
      <c r="Q1277" s="416"/>
      <c r="R1277" s="416"/>
      <c r="S1277" s="416"/>
      <c r="T1277" s="416"/>
      <c r="U1277" s="416"/>
      <c r="V1277" s="416"/>
      <c r="W1277" s="416"/>
      <c r="X1277" s="416"/>
      <c r="Y1277" s="416"/>
    </row>
    <row r="1278" spans="1:25" s="419" customFormat="1" x14ac:dyDescent="0.2">
      <c r="A1278" s="416"/>
      <c r="D1278" s="416"/>
      <c r="E1278" s="416"/>
      <c r="F1278" s="416"/>
      <c r="G1278" s="416"/>
      <c r="H1278" s="416"/>
      <c r="I1278" s="416"/>
      <c r="J1278" s="416"/>
      <c r="K1278" s="416"/>
      <c r="L1278" s="416"/>
      <c r="M1278" s="416"/>
      <c r="N1278" s="416"/>
      <c r="O1278" s="416"/>
      <c r="P1278" s="416"/>
      <c r="Q1278" s="416"/>
      <c r="R1278" s="416"/>
      <c r="S1278" s="416"/>
      <c r="T1278" s="416"/>
      <c r="U1278" s="416"/>
      <c r="V1278" s="416"/>
      <c r="W1278" s="416"/>
      <c r="X1278" s="416"/>
      <c r="Y1278" s="416"/>
    </row>
    <row r="1279" spans="1:25" s="419" customFormat="1" x14ac:dyDescent="0.2">
      <c r="A1279" s="416"/>
      <c r="D1279" s="416"/>
      <c r="E1279" s="416"/>
      <c r="F1279" s="416"/>
      <c r="G1279" s="416"/>
      <c r="H1279" s="416"/>
      <c r="I1279" s="416"/>
      <c r="J1279" s="416"/>
      <c r="K1279" s="416"/>
      <c r="L1279" s="416"/>
      <c r="M1279" s="416"/>
      <c r="N1279" s="416"/>
      <c r="O1279" s="416"/>
      <c r="P1279" s="416"/>
      <c r="Q1279" s="416"/>
      <c r="R1279" s="416"/>
      <c r="S1279" s="416"/>
      <c r="T1279" s="416"/>
      <c r="U1279" s="416"/>
      <c r="V1279" s="416"/>
      <c r="W1279" s="416"/>
      <c r="X1279" s="416"/>
      <c r="Y1279" s="416"/>
    </row>
    <row r="1280" spans="1:25" s="419" customFormat="1" x14ac:dyDescent="0.2">
      <c r="A1280" s="416"/>
      <c r="D1280" s="416"/>
      <c r="E1280" s="416"/>
      <c r="F1280" s="416"/>
      <c r="G1280" s="416"/>
      <c r="H1280" s="416"/>
      <c r="I1280" s="416"/>
      <c r="J1280" s="416"/>
      <c r="K1280" s="416"/>
      <c r="L1280" s="416"/>
      <c r="M1280" s="416"/>
      <c r="N1280" s="416"/>
      <c r="O1280" s="416"/>
      <c r="P1280" s="416"/>
      <c r="Q1280" s="416"/>
      <c r="R1280" s="416"/>
      <c r="S1280" s="416"/>
      <c r="T1280" s="416"/>
      <c r="U1280" s="416"/>
      <c r="V1280" s="416"/>
      <c r="W1280" s="416"/>
      <c r="X1280" s="416"/>
      <c r="Y1280" s="416"/>
    </row>
    <row r="1281" spans="1:25" s="419" customFormat="1" x14ac:dyDescent="0.2">
      <c r="A1281" s="416"/>
      <c r="D1281" s="416"/>
      <c r="E1281" s="416"/>
      <c r="F1281" s="416"/>
      <c r="G1281" s="416"/>
      <c r="H1281" s="416"/>
      <c r="I1281" s="416"/>
      <c r="J1281" s="416"/>
      <c r="K1281" s="416"/>
      <c r="L1281" s="416"/>
      <c r="M1281" s="416"/>
      <c r="N1281" s="416"/>
      <c r="O1281" s="416"/>
      <c r="P1281" s="416"/>
      <c r="Q1281" s="416"/>
      <c r="R1281" s="416"/>
      <c r="S1281" s="416"/>
      <c r="T1281" s="416"/>
      <c r="U1281" s="416"/>
      <c r="V1281" s="416"/>
      <c r="W1281" s="416"/>
      <c r="X1281" s="416"/>
      <c r="Y1281" s="416"/>
    </row>
    <row r="1282" spans="1:25" s="419" customFormat="1" x14ac:dyDescent="0.2">
      <c r="A1282" s="416"/>
      <c r="D1282" s="416"/>
      <c r="E1282" s="416"/>
      <c r="F1282" s="416"/>
      <c r="G1282" s="416"/>
      <c r="H1282" s="416"/>
      <c r="I1282" s="416"/>
      <c r="J1282" s="416"/>
      <c r="K1282" s="416"/>
      <c r="L1282" s="416"/>
      <c r="M1282" s="416"/>
      <c r="N1282" s="416"/>
      <c r="O1282" s="416"/>
      <c r="P1282" s="416"/>
      <c r="Q1282" s="416"/>
      <c r="R1282" s="416"/>
      <c r="S1282" s="416"/>
      <c r="T1282" s="416"/>
      <c r="U1282" s="416"/>
      <c r="V1282" s="416"/>
      <c r="W1282" s="416"/>
      <c r="X1282" s="416"/>
      <c r="Y1282" s="416"/>
    </row>
    <row r="1283" spans="1:25" s="419" customFormat="1" x14ac:dyDescent="0.2">
      <c r="A1283" s="416"/>
      <c r="D1283" s="416"/>
      <c r="E1283" s="416"/>
      <c r="F1283" s="416"/>
      <c r="G1283" s="416"/>
      <c r="H1283" s="416"/>
      <c r="I1283" s="416"/>
      <c r="J1283" s="416"/>
      <c r="K1283" s="416"/>
      <c r="L1283" s="416"/>
      <c r="M1283" s="416"/>
      <c r="N1283" s="416"/>
      <c r="O1283" s="416"/>
      <c r="P1283" s="416"/>
      <c r="Q1283" s="416"/>
      <c r="R1283" s="416"/>
      <c r="S1283" s="416"/>
      <c r="T1283" s="416"/>
      <c r="U1283" s="416"/>
      <c r="V1283" s="416"/>
      <c r="W1283" s="416"/>
      <c r="X1283" s="416"/>
      <c r="Y1283" s="416"/>
    </row>
    <row r="1284" spans="1:25" s="419" customFormat="1" x14ac:dyDescent="0.2">
      <c r="A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6"/>
      <c r="X1284" s="416"/>
      <c r="Y1284" s="416"/>
    </row>
    <row r="1285" spans="1:25" s="419" customFormat="1" x14ac:dyDescent="0.2">
      <c r="A1285" s="416"/>
      <c r="D1285" s="416"/>
      <c r="E1285" s="416"/>
      <c r="F1285" s="416"/>
      <c r="G1285" s="416"/>
      <c r="H1285" s="416"/>
      <c r="I1285" s="416"/>
      <c r="J1285" s="416"/>
      <c r="K1285" s="416"/>
      <c r="L1285" s="416"/>
      <c r="M1285" s="416"/>
      <c r="N1285" s="416"/>
      <c r="O1285" s="416"/>
      <c r="P1285" s="416"/>
      <c r="Q1285" s="416"/>
      <c r="R1285" s="416"/>
      <c r="S1285" s="416"/>
      <c r="T1285" s="416"/>
      <c r="U1285" s="416"/>
      <c r="V1285" s="416"/>
      <c r="W1285" s="416"/>
      <c r="X1285" s="416"/>
      <c r="Y1285" s="416"/>
    </row>
    <row r="1286" spans="1:25" s="419" customFormat="1" x14ac:dyDescent="0.2">
      <c r="A1286" s="416"/>
      <c r="D1286" s="416"/>
      <c r="E1286" s="416"/>
      <c r="F1286" s="416"/>
      <c r="G1286" s="416"/>
      <c r="H1286" s="416"/>
      <c r="I1286" s="416"/>
      <c r="J1286" s="416"/>
      <c r="K1286" s="416"/>
      <c r="L1286" s="416"/>
      <c r="M1286" s="416"/>
      <c r="N1286" s="416"/>
      <c r="O1286" s="416"/>
      <c r="P1286" s="416"/>
      <c r="Q1286" s="416"/>
      <c r="R1286" s="416"/>
      <c r="S1286" s="416"/>
      <c r="T1286" s="416"/>
      <c r="U1286" s="416"/>
      <c r="V1286" s="416"/>
      <c r="W1286" s="416"/>
      <c r="X1286" s="416"/>
      <c r="Y1286" s="416"/>
    </row>
    <row r="1287" spans="1:25" s="419" customFormat="1" x14ac:dyDescent="0.2">
      <c r="A1287" s="416"/>
      <c r="D1287" s="416"/>
      <c r="E1287" s="416"/>
      <c r="F1287" s="416"/>
      <c r="G1287" s="416"/>
      <c r="H1287" s="416"/>
      <c r="I1287" s="416"/>
      <c r="J1287" s="416"/>
      <c r="K1287" s="416"/>
      <c r="L1287" s="416"/>
      <c r="M1287" s="416"/>
      <c r="N1287" s="416"/>
      <c r="O1287" s="416"/>
      <c r="P1287" s="416"/>
      <c r="Q1287" s="416"/>
      <c r="R1287" s="416"/>
      <c r="S1287" s="416"/>
      <c r="T1287" s="416"/>
      <c r="U1287" s="416"/>
      <c r="V1287" s="416"/>
      <c r="W1287" s="416"/>
      <c r="X1287" s="416"/>
      <c r="Y1287" s="416"/>
    </row>
    <row r="1288" spans="1:25" s="419" customFormat="1" x14ac:dyDescent="0.2">
      <c r="A1288" s="416"/>
      <c r="D1288" s="416"/>
      <c r="E1288" s="416"/>
      <c r="F1288" s="416"/>
      <c r="G1288" s="416"/>
      <c r="H1288" s="416"/>
      <c r="I1288" s="416"/>
      <c r="J1288" s="416"/>
      <c r="K1288" s="416"/>
      <c r="L1288" s="416"/>
      <c r="M1288" s="416"/>
      <c r="N1288" s="416"/>
      <c r="O1288" s="416"/>
      <c r="P1288" s="416"/>
      <c r="Q1288" s="416"/>
      <c r="R1288" s="416"/>
      <c r="S1288" s="416"/>
      <c r="T1288" s="416"/>
      <c r="U1288" s="416"/>
      <c r="V1288" s="416"/>
      <c r="W1288" s="416"/>
      <c r="X1288" s="416"/>
      <c r="Y1288" s="416"/>
    </row>
    <row r="1289" spans="1:25" s="419" customFormat="1" x14ac:dyDescent="0.2">
      <c r="A1289" s="416"/>
      <c r="D1289" s="416"/>
      <c r="E1289" s="416"/>
      <c r="F1289" s="416"/>
      <c r="G1289" s="416"/>
      <c r="H1289" s="416"/>
      <c r="I1289" s="416"/>
      <c r="J1289" s="416"/>
      <c r="K1289" s="416"/>
      <c r="L1289" s="416"/>
      <c r="M1289" s="416"/>
      <c r="N1289" s="416"/>
      <c r="O1289" s="416"/>
      <c r="P1289" s="416"/>
      <c r="Q1289" s="416"/>
      <c r="R1289" s="416"/>
      <c r="S1289" s="416"/>
      <c r="T1289" s="416"/>
      <c r="U1289" s="416"/>
      <c r="V1289" s="416"/>
      <c r="W1289" s="416"/>
      <c r="X1289" s="416"/>
      <c r="Y1289" s="416"/>
    </row>
    <row r="1290" spans="1:25" s="419" customFormat="1" x14ac:dyDescent="0.2">
      <c r="A1290" s="416"/>
      <c r="D1290" s="416"/>
      <c r="E1290" s="416"/>
      <c r="F1290" s="416"/>
      <c r="G1290" s="416"/>
      <c r="H1290" s="416"/>
      <c r="I1290" s="416"/>
      <c r="J1290" s="416"/>
      <c r="K1290" s="416"/>
      <c r="L1290" s="416"/>
      <c r="M1290" s="416"/>
      <c r="N1290" s="416"/>
      <c r="O1290" s="416"/>
      <c r="P1290" s="416"/>
      <c r="Q1290" s="416"/>
      <c r="R1290" s="416"/>
      <c r="S1290" s="416"/>
      <c r="T1290" s="416"/>
      <c r="U1290" s="416"/>
      <c r="V1290" s="416"/>
      <c r="W1290" s="416"/>
      <c r="X1290" s="416"/>
      <c r="Y1290" s="416"/>
    </row>
    <row r="1291" spans="1:25" s="419" customFormat="1" x14ac:dyDescent="0.2">
      <c r="A1291" s="416"/>
      <c r="D1291" s="416"/>
      <c r="E1291" s="416"/>
      <c r="F1291" s="416"/>
      <c r="G1291" s="416"/>
      <c r="H1291" s="416"/>
      <c r="I1291" s="416"/>
      <c r="J1291" s="416"/>
      <c r="K1291" s="416"/>
      <c r="L1291" s="416"/>
      <c r="M1291" s="416"/>
      <c r="N1291" s="416"/>
      <c r="O1291" s="416"/>
      <c r="P1291" s="416"/>
      <c r="Q1291" s="416"/>
      <c r="R1291" s="416"/>
      <c r="S1291" s="416"/>
      <c r="T1291" s="416"/>
      <c r="U1291" s="416"/>
      <c r="V1291" s="416"/>
      <c r="W1291" s="416"/>
      <c r="X1291" s="416"/>
      <c r="Y1291" s="416"/>
    </row>
    <row r="1292" spans="1:25" s="419" customFormat="1" x14ac:dyDescent="0.2">
      <c r="A1292" s="416"/>
      <c r="D1292" s="416"/>
      <c r="E1292" s="416"/>
      <c r="F1292" s="416"/>
      <c r="G1292" s="416"/>
      <c r="H1292" s="416"/>
      <c r="I1292" s="416"/>
      <c r="J1292" s="416"/>
      <c r="K1292" s="416"/>
      <c r="L1292" s="416"/>
      <c r="M1292" s="416"/>
      <c r="N1292" s="416"/>
      <c r="O1292" s="416"/>
      <c r="P1292" s="416"/>
      <c r="Q1292" s="416"/>
      <c r="R1292" s="416"/>
      <c r="S1292" s="416"/>
      <c r="T1292" s="416"/>
      <c r="U1292" s="416"/>
      <c r="V1292" s="416"/>
      <c r="W1292" s="416"/>
      <c r="X1292" s="416"/>
      <c r="Y1292" s="416"/>
    </row>
    <row r="1293" spans="1:25" s="419" customFormat="1" x14ac:dyDescent="0.2">
      <c r="A1293" s="416"/>
      <c r="D1293" s="416"/>
      <c r="E1293" s="416"/>
      <c r="F1293" s="416"/>
      <c r="G1293" s="416"/>
      <c r="H1293" s="416"/>
      <c r="I1293" s="416"/>
      <c r="J1293" s="416"/>
      <c r="K1293" s="416"/>
      <c r="L1293" s="416"/>
      <c r="M1293" s="416"/>
      <c r="N1293" s="416"/>
      <c r="O1293" s="416"/>
      <c r="P1293" s="416"/>
      <c r="Q1293" s="416"/>
      <c r="R1293" s="416"/>
      <c r="S1293" s="416"/>
      <c r="T1293" s="416"/>
      <c r="U1293" s="416"/>
      <c r="V1293" s="416"/>
      <c r="W1293" s="416"/>
      <c r="X1293" s="416"/>
      <c r="Y1293" s="416"/>
    </row>
    <row r="1294" spans="1:25" s="419" customFormat="1" x14ac:dyDescent="0.2">
      <c r="A1294" s="416"/>
      <c r="D1294" s="416"/>
      <c r="E1294" s="416"/>
      <c r="F1294" s="416"/>
      <c r="G1294" s="416"/>
      <c r="H1294" s="416"/>
      <c r="I1294" s="416"/>
      <c r="J1294" s="416"/>
      <c r="K1294" s="416"/>
      <c r="L1294" s="416"/>
      <c r="M1294" s="416"/>
      <c r="N1294" s="416"/>
      <c r="O1294" s="416"/>
      <c r="P1294" s="416"/>
      <c r="Q1294" s="416"/>
      <c r="R1294" s="416"/>
      <c r="S1294" s="416"/>
      <c r="T1294" s="416"/>
      <c r="U1294" s="416"/>
      <c r="V1294" s="416"/>
      <c r="W1294" s="416"/>
      <c r="X1294" s="416"/>
      <c r="Y1294" s="416"/>
    </row>
    <row r="1295" spans="1:25" s="419" customFormat="1" x14ac:dyDescent="0.2">
      <c r="A1295" s="416"/>
      <c r="D1295" s="416"/>
      <c r="E1295" s="416"/>
      <c r="F1295" s="416"/>
      <c r="G1295" s="416"/>
      <c r="H1295" s="416"/>
      <c r="I1295" s="416"/>
      <c r="J1295" s="416"/>
      <c r="K1295" s="416"/>
      <c r="L1295" s="416"/>
      <c r="M1295" s="416"/>
      <c r="N1295" s="416"/>
      <c r="O1295" s="416"/>
      <c r="P1295" s="416"/>
      <c r="Q1295" s="416"/>
      <c r="R1295" s="416"/>
      <c r="S1295" s="416"/>
      <c r="T1295" s="416"/>
      <c r="U1295" s="416"/>
      <c r="V1295" s="416"/>
      <c r="W1295" s="416"/>
      <c r="X1295" s="416"/>
      <c r="Y1295" s="416"/>
    </row>
    <row r="1296" spans="1:25" s="419" customFormat="1" x14ac:dyDescent="0.2">
      <c r="A1296" s="416"/>
      <c r="D1296" s="416"/>
      <c r="E1296" s="416"/>
      <c r="F1296" s="416"/>
      <c r="G1296" s="416"/>
      <c r="H1296" s="416"/>
      <c r="I1296" s="416"/>
      <c r="J1296" s="416"/>
      <c r="K1296" s="416"/>
      <c r="L1296" s="416"/>
      <c r="M1296" s="416"/>
      <c r="N1296" s="416"/>
      <c r="O1296" s="416"/>
      <c r="P1296" s="416"/>
      <c r="Q1296" s="416"/>
      <c r="R1296" s="416"/>
      <c r="S1296" s="416"/>
      <c r="T1296" s="416"/>
      <c r="U1296" s="416"/>
      <c r="V1296" s="416"/>
      <c r="W1296" s="416"/>
      <c r="X1296" s="416"/>
      <c r="Y1296" s="416"/>
    </row>
    <row r="1297" spans="1:25" s="419" customFormat="1" x14ac:dyDescent="0.2">
      <c r="A1297" s="416"/>
      <c r="D1297" s="416"/>
      <c r="E1297" s="416"/>
      <c r="F1297" s="416"/>
      <c r="G1297" s="416"/>
      <c r="H1297" s="416"/>
      <c r="I1297" s="416"/>
      <c r="J1297" s="416"/>
      <c r="K1297" s="416"/>
      <c r="L1297" s="416"/>
      <c r="M1297" s="416"/>
      <c r="N1297" s="416"/>
      <c r="O1297" s="416"/>
      <c r="P1297" s="416"/>
      <c r="Q1297" s="416"/>
      <c r="R1297" s="416"/>
      <c r="S1297" s="416"/>
      <c r="T1297" s="416"/>
      <c r="U1297" s="416"/>
      <c r="V1297" s="416"/>
      <c r="W1297" s="416"/>
      <c r="X1297" s="416"/>
      <c r="Y1297" s="416"/>
    </row>
    <row r="1298" spans="1:25" s="419" customFormat="1" x14ac:dyDescent="0.2">
      <c r="A1298" s="416"/>
      <c r="D1298" s="416"/>
      <c r="E1298" s="416"/>
      <c r="F1298" s="416"/>
      <c r="G1298" s="416"/>
      <c r="H1298" s="416"/>
      <c r="I1298" s="416"/>
      <c r="J1298" s="416"/>
      <c r="K1298" s="416"/>
      <c r="L1298" s="416"/>
      <c r="M1298" s="416"/>
      <c r="N1298" s="416"/>
      <c r="O1298" s="416"/>
      <c r="P1298" s="416"/>
      <c r="Q1298" s="416"/>
      <c r="R1298" s="416"/>
      <c r="S1298" s="416"/>
      <c r="T1298" s="416"/>
      <c r="U1298" s="416"/>
      <c r="V1298" s="416"/>
      <c r="W1298" s="416"/>
      <c r="X1298" s="416"/>
      <c r="Y1298" s="416"/>
    </row>
    <row r="1299" spans="1:25" s="419" customFormat="1" x14ac:dyDescent="0.2">
      <c r="A1299" s="416"/>
      <c r="D1299" s="416"/>
      <c r="E1299" s="416"/>
      <c r="F1299" s="416"/>
      <c r="G1299" s="416"/>
      <c r="H1299" s="416"/>
      <c r="I1299" s="416"/>
      <c r="J1299" s="416"/>
      <c r="K1299" s="416"/>
      <c r="L1299" s="416"/>
      <c r="M1299" s="416"/>
      <c r="N1299" s="416"/>
      <c r="O1299" s="416"/>
      <c r="P1299" s="416"/>
      <c r="Q1299" s="416"/>
      <c r="R1299" s="416"/>
      <c r="S1299" s="416"/>
      <c r="T1299" s="416"/>
      <c r="U1299" s="416"/>
      <c r="V1299" s="416"/>
      <c r="W1299" s="416"/>
      <c r="X1299" s="416"/>
      <c r="Y1299" s="416"/>
    </row>
    <row r="1300" spans="1:25" s="419" customFormat="1" x14ac:dyDescent="0.2">
      <c r="A1300" s="416"/>
      <c r="D1300" s="416"/>
      <c r="E1300" s="416"/>
      <c r="F1300" s="416"/>
      <c r="G1300" s="416"/>
      <c r="H1300" s="416"/>
      <c r="I1300" s="416"/>
      <c r="J1300" s="416"/>
      <c r="K1300" s="416"/>
      <c r="L1300" s="416"/>
      <c r="M1300" s="416"/>
      <c r="N1300" s="416"/>
      <c r="O1300" s="416"/>
      <c r="P1300" s="416"/>
      <c r="Q1300" s="416"/>
      <c r="R1300" s="416"/>
      <c r="S1300" s="416"/>
      <c r="T1300" s="416"/>
      <c r="U1300" s="416"/>
      <c r="V1300" s="416"/>
      <c r="W1300" s="416"/>
      <c r="X1300" s="416"/>
      <c r="Y1300" s="416"/>
    </row>
    <row r="1301" spans="1:25" s="419" customFormat="1" x14ac:dyDescent="0.2">
      <c r="A1301" s="416"/>
      <c r="D1301" s="416"/>
      <c r="E1301" s="416"/>
      <c r="F1301" s="416"/>
      <c r="G1301" s="416"/>
      <c r="H1301" s="416"/>
      <c r="I1301" s="416"/>
      <c r="J1301" s="416"/>
      <c r="K1301" s="416"/>
      <c r="L1301" s="416"/>
      <c r="M1301" s="416"/>
      <c r="N1301" s="416"/>
      <c r="O1301" s="416"/>
      <c r="P1301" s="416"/>
      <c r="Q1301" s="416"/>
      <c r="R1301" s="416"/>
      <c r="S1301" s="416"/>
      <c r="T1301" s="416"/>
      <c r="U1301" s="416"/>
      <c r="V1301" s="416"/>
      <c r="W1301" s="416"/>
      <c r="X1301" s="416"/>
      <c r="Y1301" s="416"/>
    </row>
    <row r="1302" spans="1:25" s="419" customFormat="1" x14ac:dyDescent="0.2">
      <c r="A1302" s="416"/>
      <c r="D1302" s="416"/>
      <c r="E1302" s="416"/>
      <c r="F1302" s="416"/>
      <c r="G1302" s="416"/>
      <c r="H1302" s="416"/>
      <c r="I1302" s="416"/>
      <c r="J1302" s="416"/>
      <c r="K1302" s="416"/>
      <c r="L1302" s="416"/>
      <c r="M1302" s="416"/>
      <c r="N1302" s="416"/>
      <c r="O1302" s="416"/>
      <c r="P1302" s="416"/>
      <c r="Q1302" s="416"/>
      <c r="R1302" s="416"/>
      <c r="S1302" s="416"/>
      <c r="T1302" s="416"/>
      <c r="U1302" s="416"/>
      <c r="V1302" s="416"/>
      <c r="W1302" s="416"/>
      <c r="X1302" s="416"/>
      <c r="Y1302" s="416"/>
    </row>
    <row r="1303" spans="1:25" s="419" customFormat="1" x14ac:dyDescent="0.2">
      <c r="A1303" s="416"/>
      <c r="D1303" s="416"/>
      <c r="E1303" s="416"/>
      <c r="F1303" s="416"/>
      <c r="G1303" s="416"/>
      <c r="H1303" s="416"/>
      <c r="I1303" s="416"/>
      <c r="J1303" s="416"/>
      <c r="K1303" s="416"/>
      <c r="L1303" s="416"/>
      <c r="M1303" s="416"/>
      <c r="N1303" s="416"/>
      <c r="O1303" s="416"/>
      <c r="P1303" s="416"/>
      <c r="Q1303" s="416"/>
      <c r="R1303" s="416"/>
      <c r="S1303" s="416"/>
      <c r="T1303" s="416"/>
      <c r="U1303" s="416"/>
      <c r="V1303" s="416"/>
      <c r="W1303" s="416"/>
      <c r="X1303" s="416"/>
      <c r="Y1303" s="416"/>
    </row>
    <row r="1304" spans="1:25" s="419" customFormat="1" x14ac:dyDescent="0.2">
      <c r="A1304" s="416"/>
      <c r="D1304" s="416"/>
      <c r="E1304" s="416"/>
      <c r="F1304" s="416"/>
      <c r="G1304" s="416"/>
      <c r="H1304" s="416"/>
      <c r="I1304" s="416"/>
      <c r="J1304" s="416"/>
      <c r="K1304" s="416"/>
      <c r="L1304" s="416"/>
      <c r="M1304" s="416"/>
      <c r="N1304" s="416"/>
      <c r="O1304" s="416"/>
      <c r="P1304" s="416"/>
      <c r="Q1304" s="416"/>
      <c r="R1304" s="416"/>
      <c r="S1304" s="416"/>
      <c r="T1304" s="416"/>
      <c r="U1304" s="416"/>
      <c r="V1304" s="416"/>
      <c r="W1304" s="416"/>
      <c r="X1304" s="416"/>
      <c r="Y1304" s="416"/>
    </row>
    <row r="1305" spans="1:25" s="419" customFormat="1" x14ac:dyDescent="0.2">
      <c r="A1305" s="416"/>
      <c r="D1305" s="416"/>
      <c r="E1305" s="416"/>
      <c r="F1305" s="416"/>
      <c r="G1305" s="416"/>
      <c r="H1305" s="416"/>
      <c r="I1305" s="416"/>
      <c r="J1305" s="416"/>
      <c r="K1305" s="416"/>
      <c r="L1305" s="416"/>
      <c r="M1305" s="416"/>
      <c r="N1305" s="416"/>
      <c r="O1305" s="416"/>
      <c r="P1305" s="416"/>
      <c r="Q1305" s="416"/>
      <c r="R1305" s="416"/>
      <c r="S1305" s="416"/>
      <c r="T1305" s="416"/>
      <c r="U1305" s="416"/>
      <c r="V1305" s="416"/>
      <c r="W1305" s="416"/>
      <c r="X1305" s="416"/>
      <c r="Y1305" s="416"/>
    </row>
    <row r="1306" spans="1:25" s="419" customFormat="1" x14ac:dyDescent="0.2">
      <c r="A1306" s="416"/>
      <c r="D1306" s="416"/>
      <c r="E1306" s="416"/>
      <c r="F1306" s="416"/>
      <c r="G1306" s="416"/>
      <c r="H1306" s="416"/>
      <c r="I1306" s="416"/>
      <c r="J1306" s="416"/>
      <c r="K1306" s="416"/>
      <c r="L1306" s="416"/>
      <c r="M1306" s="416"/>
      <c r="N1306" s="416"/>
      <c r="O1306" s="416"/>
      <c r="P1306" s="416"/>
      <c r="Q1306" s="416"/>
      <c r="R1306" s="416"/>
      <c r="S1306" s="416"/>
      <c r="T1306" s="416"/>
      <c r="U1306" s="416"/>
      <c r="V1306" s="416"/>
      <c r="W1306" s="416"/>
      <c r="X1306" s="416"/>
      <c r="Y1306" s="416"/>
    </row>
    <row r="1307" spans="1:25" s="419" customFormat="1" x14ac:dyDescent="0.2">
      <c r="A1307" s="416"/>
      <c r="D1307" s="416"/>
      <c r="E1307" s="416"/>
      <c r="F1307" s="416"/>
      <c r="G1307" s="416"/>
      <c r="H1307" s="416"/>
      <c r="I1307" s="416"/>
      <c r="J1307" s="416"/>
      <c r="K1307" s="416"/>
      <c r="L1307" s="416"/>
      <c r="M1307" s="416"/>
      <c r="N1307" s="416"/>
      <c r="O1307" s="416"/>
      <c r="P1307" s="416"/>
      <c r="Q1307" s="416"/>
      <c r="R1307" s="416"/>
      <c r="S1307" s="416"/>
      <c r="T1307" s="416"/>
      <c r="U1307" s="416"/>
      <c r="V1307" s="416"/>
      <c r="W1307" s="416"/>
      <c r="X1307" s="416"/>
      <c r="Y1307" s="416"/>
    </row>
    <row r="1308" spans="1:25" s="419" customFormat="1" x14ac:dyDescent="0.2">
      <c r="A1308" s="416"/>
      <c r="D1308" s="416"/>
      <c r="E1308" s="416"/>
      <c r="F1308" s="416"/>
      <c r="G1308" s="416"/>
      <c r="H1308" s="416"/>
      <c r="I1308" s="416"/>
      <c r="J1308" s="416"/>
      <c r="K1308" s="416"/>
      <c r="L1308" s="416"/>
      <c r="M1308" s="416"/>
      <c r="N1308" s="416"/>
      <c r="O1308" s="416"/>
      <c r="P1308" s="416"/>
      <c r="Q1308" s="416"/>
      <c r="R1308" s="416"/>
      <c r="S1308" s="416"/>
      <c r="T1308" s="416"/>
      <c r="U1308" s="416"/>
      <c r="V1308" s="416"/>
      <c r="W1308" s="416"/>
      <c r="X1308" s="416"/>
      <c r="Y1308" s="416"/>
    </row>
    <row r="1309" spans="1:25" s="419" customFormat="1" x14ac:dyDescent="0.2">
      <c r="A1309" s="416"/>
      <c r="D1309" s="416"/>
      <c r="E1309" s="416"/>
      <c r="F1309" s="416"/>
      <c r="G1309" s="416"/>
      <c r="H1309" s="416"/>
      <c r="I1309" s="416"/>
      <c r="J1309" s="416"/>
      <c r="K1309" s="416"/>
      <c r="L1309" s="416"/>
      <c r="M1309" s="416"/>
      <c r="N1309" s="416"/>
      <c r="O1309" s="416"/>
      <c r="P1309" s="416"/>
      <c r="Q1309" s="416"/>
      <c r="R1309" s="416"/>
      <c r="S1309" s="416"/>
      <c r="T1309" s="416"/>
      <c r="U1309" s="416"/>
      <c r="V1309" s="416"/>
      <c r="W1309" s="416"/>
      <c r="X1309" s="416"/>
      <c r="Y1309" s="416"/>
    </row>
    <row r="1310" spans="1:25" s="419" customFormat="1" x14ac:dyDescent="0.2">
      <c r="A1310" s="416"/>
      <c r="D1310" s="416"/>
      <c r="E1310" s="416"/>
      <c r="F1310" s="416"/>
      <c r="G1310" s="416"/>
      <c r="H1310" s="416"/>
      <c r="I1310" s="416"/>
      <c r="J1310" s="416"/>
      <c r="K1310" s="416"/>
      <c r="L1310" s="416"/>
      <c r="M1310" s="416"/>
      <c r="N1310" s="416"/>
      <c r="O1310" s="416"/>
      <c r="P1310" s="416"/>
      <c r="Q1310" s="416"/>
      <c r="R1310" s="416"/>
      <c r="S1310" s="416"/>
      <c r="T1310" s="416"/>
      <c r="U1310" s="416"/>
      <c r="V1310" s="416"/>
      <c r="W1310" s="416"/>
      <c r="X1310" s="416"/>
      <c r="Y1310" s="416"/>
    </row>
    <row r="1311" spans="1:25" s="419" customFormat="1" x14ac:dyDescent="0.2">
      <c r="A1311" s="416"/>
      <c r="D1311" s="416"/>
      <c r="E1311" s="416"/>
      <c r="F1311" s="416"/>
      <c r="G1311" s="416"/>
      <c r="H1311" s="416"/>
      <c r="I1311" s="416"/>
      <c r="J1311" s="416"/>
      <c r="K1311" s="416"/>
      <c r="L1311" s="416"/>
      <c r="M1311" s="416"/>
      <c r="N1311" s="416"/>
      <c r="O1311" s="416"/>
      <c r="P1311" s="416"/>
      <c r="Q1311" s="416"/>
      <c r="R1311" s="416"/>
      <c r="S1311" s="416"/>
      <c r="T1311" s="416"/>
      <c r="U1311" s="416"/>
      <c r="V1311" s="416"/>
      <c r="W1311" s="416"/>
      <c r="X1311" s="416"/>
      <c r="Y1311" s="416"/>
    </row>
    <row r="1312" spans="1:25" s="419" customFormat="1" x14ac:dyDescent="0.2">
      <c r="A1312" s="416"/>
      <c r="D1312" s="416"/>
      <c r="E1312" s="416"/>
      <c r="F1312" s="416"/>
      <c r="G1312" s="416"/>
      <c r="H1312" s="416"/>
      <c r="I1312" s="416"/>
      <c r="J1312" s="416"/>
      <c r="K1312" s="416"/>
      <c r="L1312" s="416"/>
      <c r="M1312" s="416"/>
      <c r="N1312" s="416"/>
      <c r="O1312" s="416"/>
      <c r="P1312" s="416"/>
      <c r="Q1312" s="416"/>
      <c r="R1312" s="416"/>
      <c r="S1312" s="416"/>
      <c r="T1312" s="416"/>
      <c r="U1312" s="416"/>
      <c r="V1312" s="416"/>
      <c r="W1312" s="416"/>
      <c r="X1312" s="416"/>
      <c r="Y1312" s="416"/>
    </row>
    <row r="1313" spans="1:25" s="419" customFormat="1" x14ac:dyDescent="0.2">
      <c r="A1313" s="416"/>
      <c r="D1313" s="416"/>
      <c r="E1313" s="416"/>
      <c r="F1313" s="416"/>
      <c r="G1313" s="416"/>
      <c r="H1313" s="416"/>
      <c r="I1313" s="416"/>
      <c r="J1313" s="416"/>
      <c r="K1313" s="416"/>
      <c r="L1313" s="416"/>
      <c r="M1313" s="416"/>
      <c r="N1313" s="416"/>
      <c r="O1313" s="416"/>
      <c r="P1313" s="416"/>
      <c r="Q1313" s="416"/>
      <c r="R1313" s="416"/>
      <c r="S1313" s="416"/>
      <c r="T1313" s="416"/>
      <c r="U1313" s="416"/>
      <c r="V1313" s="416"/>
      <c r="W1313" s="416"/>
      <c r="X1313" s="416"/>
      <c r="Y1313" s="416"/>
    </row>
    <row r="1314" spans="1:25" s="419" customFormat="1" x14ac:dyDescent="0.2">
      <c r="A1314" s="416"/>
      <c r="D1314" s="416"/>
      <c r="E1314" s="416"/>
      <c r="F1314" s="416"/>
      <c r="G1314" s="416"/>
      <c r="H1314" s="416"/>
      <c r="I1314" s="416"/>
      <c r="J1314" s="416"/>
      <c r="K1314" s="416"/>
      <c r="L1314" s="416"/>
      <c r="M1314" s="416"/>
      <c r="N1314" s="416"/>
      <c r="O1314" s="416"/>
      <c r="P1314" s="416"/>
      <c r="Q1314" s="416"/>
      <c r="R1314" s="416"/>
      <c r="S1314" s="416"/>
      <c r="T1314" s="416"/>
      <c r="U1314" s="416"/>
      <c r="V1314" s="416"/>
      <c r="W1314" s="416"/>
      <c r="X1314" s="416"/>
      <c r="Y1314" s="416"/>
    </row>
    <row r="1315" spans="1:25" s="419" customFormat="1" x14ac:dyDescent="0.2">
      <c r="A1315" s="416"/>
      <c r="D1315" s="416"/>
      <c r="E1315" s="416"/>
      <c r="F1315" s="416"/>
      <c r="G1315" s="416"/>
      <c r="H1315" s="416"/>
      <c r="I1315" s="416"/>
      <c r="J1315" s="416"/>
      <c r="K1315" s="416"/>
      <c r="L1315" s="416"/>
      <c r="M1315" s="416"/>
      <c r="N1315" s="416"/>
      <c r="O1315" s="416"/>
      <c r="P1315" s="416"/>
      <c r="Q1315" s="416"/>
      <c r="R1315" s="416"/>
      <c r="S1315" s="416"/>
      <c r="T1315" s="416"/>
      <c r="U1315" s="416"/>
      <c r="V1315" s="416"/>
      <c r="W1315" s="416"/>
      <c r="X1315" s="416"/>
      <c r="Y1315" s="416"/>
    </row>
    <row r="1316" spans="1:25" s="419" customFormat="1" x14ac:dyDescent="0.2">
      <c r="A1316" s="416"/>
      <c r="D1316" s="416"/>
      <c r="E1316" s="416"/>
      <c r="F1316" s="416"/>
      <c r="G1316" s="416"/>
      <c r="H1316" s="416"/>
      <c r="I1316" s="416"/>
      <c r="J1316" s="416"/>
      <c r="K1316" s="416"/>
      <c r="L1316" s="416"/>
      <c r="M1316" s="416"/>
      <c r="N1316" s="416"/>
      <c r="O1316" s="416"/>
      <c r="P1316" s="416"/>
      <c r="Q1316" s="416"/>
      <c r="R1316" s="416"/>
      <c r="S1316" s="416"/>
      <c r="T1316" s="416"/>
      <c r="U1316" s="416"/>
      <c r="V1316" s="416"/>
      <c r="W1316" s="416"/>
      <c r="X1316" s="416"/>
      <c r="Y1316" s="416"/>
    </row>
    <row r="1317" spans="1:25" s="419" customFormat="1" x14ac:dyDescent="0.2">
      <c r="A1317" s="416"/>
      <c r="D1317" s="416"/>
      <c r="E1317" s="416"/>
      <c r="F1317" s="416"/>
      <c r="G1317" s="416"/>
      <c r="H1317" s="416"/>
      <c r="I1317" s="416"/>
      <c r="J1317" s="416"/>
      <c r="K1317" s="416"/>
      <c r="L1317" s="416"/>
      <c r="M1317" s="416"/>
      <c r="N1317" s="416"/>
      <c r="O1317" s="416"/>
      <c r="P1317" s="416"/>
      <c r="Q1317" s="416"/>
      <c r="R1317" s="416"/>
      <c r="S1317" s="416"/>
      <c r="T1317" s="416"/>
      <c r="U1317" s="416"/>
      <c r="V1317" s="416"/>
      <c r="W1317" s="416"/>
      <c r="X1317" s="416"/>
      <c r="Y1317" s="416"/>
    </row>
    <row r="1318" spans="1:25" s="419" customFormat="1" x14ac:dyDescent="0.2">
      <c r="A1318" s="416"/>
      <c r="D1318" s="416"/>
      <c r="E1318" s="416"/>
      <c r="F1318" s="416"/>
      <c r="G1318" s="416"/>
      <c r="H1318" s="416"/>
      <c r="I1318" s="416"/>
      <c r="J1318" s="416"/>
      <c r="K1318" s="416"/>
      <c r="L1318" s="416"/>
      <c r="M1318" s="416"/>
      <c r="N1318" s="416"/>
      <c r="O1318" s="416"/>
      <c r="P1318" s="416"/>
      <c r="Q1318" s="416"/>
      <c r="R1318" s="416"/>
      <c r="S1318" s="416"/>
      <c r="T1318" s="416"/>
      <c r="U1318" s="416"/>
      <c r="V1318" s="416"/>
      <c r="W1318" s="416"/>
      <c r="X1318" s="416"/>
      <c r="Y1318" s="416"/>
    </row>
    <row r="1319" spans="1:25" s="419" customFormat="1" x14ac:dyDescent="0.2">
      <c r="A1319" s="416"/>
      <c r="D1319" s="416"/>
      <c r="E1319" s="416"/>
      <c r="F1319" s="416"/>
      <c r="G1319" s="416"/>
      <c r="H1319" s="416"/>
      <c r="I1319" s="416"/>
      <c r="J1319" s="416"/>
      <c r="K1319" s="416"/>
      <c r="L1319" s="416"/>
      <c r="M1319" s="416"/>
      <c r="N1319" s="416"/>
      <c r="O1319" s="416"/>
      <c r="P1319" s="416"/>
      <c r="Q1319" s="416"/>
      <c r="R1319" s="416"/>
      <c r="S1319" s="416"/>
      <c r="T1319" s="416"/>
      <c r="U1319" s="416"/>
      <c r="V1319" s="416"/>
      <c r="W1319" s="416"/>
      <c r="X1319" s="416"/>
      <c r="Y1319" s="416"/>
    </row>
    <row r="1320" spans="1:25" s="419" customFormat="1" x14ac:dyDescent="0.2">
      <c r="A1320" s="416"/>
      <c r="D1320" s="416"/>
      <c r="E1320" s="416"/>
      <c r="F1320" s="416"/>
      <c r="G1320" s="416"/>
      <c r="H1320" s="416"/>
      <c r="I1320" s="416"/>
      <c r="J1320" s="416"/>
      <c r="K1320" s="416"/>
      <c r="L1320" s="416"/>
      <c r="M1320" s="416"/>
      <c r="N1320" s="416"/>
      <c r="O1320" s="416"/>
      <c r="P1320" s="416"/>
      <c r="Q1320" s="416"/>
      <c r="R1320" s="416"/>
      <c r="S1320" s="416"/>
      <c r="T1320" s="416"/>
      <c r="U1320" s="416"/>
      <c r="V1320" s="416"/>
      <c r="W1320" s="416"/>
      <c r="X1320" s="416"/>
      <c r="Y1320" s="416"/>
    </row>
    <row r="1321" spans="1:25" s="419" customFormat="1" x14ac:dyDescent="0.2">
      <c r="A1321" s="416"/>
      <c r="D1321" s="416"/>
      <c r="E1321" s="416"/>
      <c r="F1321" s="416"/>
      <c r="G1321" s="416"/>
      <c r="H1321" s="416"/>
      <c r="I1321" s="416"/>
      <c r="J1321" s="416"/>
      <c r="K1321" s="416"/>
      <c r="L1321" s="416"/>
      <c r="M1321" s="416"/>
      <c r="N1321" s="416"/>
      <c r="O1321" s="416"/>
      <c r="P1321" s="416"/>
      <c r="Q1321" s="416"/>
      <c r="R1321" s="416"/>
      <c r="S1321" s="416"/>
      <c r="T1321" s="416"/>
      <c r="U1321" s="416"/>
      <c r="V1321" s="416"/>
      <c r="W1321" s="416"/>
      <c r="X1321" s="416"/>
      <c r="Y1321" s="416"/>
    </row>
    <row r="1322" spans="1:25" s="419" customFormat="1" x14ac:dyDescent="0.2">
      <c r="A1322" s="416"/>
      <c r="D1322" s="416"/>
      <c r="E1322" s="416"/>
      <c r="F1322" s="416"/>
      <c r="G1322" s="416"/>
      <c r="H1322" s="416"/>
      <c r="I1322" s="416"/>
      <c r="J1322" s="416"/>
      <c r="K1322" s="416"/>
      <c r="L1322" s="416"/>
      <c r="M1322" s="416"/>
      <c r="N1322" s="416"/>
      <c r="O1322" s="416"/>
      <c r="P1322" s="416"/>
      <c r="Q1322" s="416"/>
      <c r="R1322" s="416"/>
      <c r="S1322" s="416"/>
      <c r="T1322" s="416"/>
      <c r="U1322" s="416"/>
      <c r="V1322" s="416"/>
      <c r="W1322" s="416"/>
      <c r="X1322" s="416"/>
      <c r="Y1322" s="416"/>
    </row>
    <row r="1323" spans="1:25" s="419" customFormat="1" x14ac:dyDescent="0.2">
      <c r="A1323" s="416"/>
      <c r="D1323" s="416"/>
      <c r="E1323" s="416"/>
      <c r="F1323" s="416"/>
      <c r="G1323" s="416"/>
      <c r="H1323" s="416"/>
      <c r="I1323" s="416"/>
      <c r="J1323" s="416"/>
      <c r="K1323" s="416"/>
      <c r="L1323" s="416"/>
      <c r="M1323" s="416"/>
      <c r="N1323" s="416"/>
      <c r="O1323" s="416"/>
      <c r="P1323" s="416"/>
      <c r="Q1323" s="416"/>
      <c r="R1323" s="416"/>
      <c r="S1323" s="416"/>
      <c r="T1323" s="416"/>
      <c r="U1323" s="416"/>
      <c r="V1323" s="416"/>
      <c r="W1323" s="416"/>
      <c r="X1323" s="416"/>
      <c r="Y1323" s="416"/>
    </row>
    <row r="1324" spans="1:25" s="419" customFormat="1" x14ac:dyDescent="0.2">
      <c r="A1324" s="416"/>
      <c r="D1324" s="416"/>
      <c r="E1324" s="416"/>
      <c r="F1324" s="416"/>
      <c r="G1324" s="416"/>
      <c r="H1324" s="416"/>
      <c r="I1324" s="416"/>
      <c r="J1324" s="416"/>
      <c r="K1324" s="416"/>
      <c r="L1324" s="416"/>
      <c r="M1324" s="416"/>
      <c r="N1324" s="416"/>
      <c r="O1324" s="416"/>
      <c r="P1324" s="416"/>
      <c r="Q1324" s="416"/>
      <c r="R1324" s="416"/>
      <c r="S1324" s="416"/>
      <c r="T1324" s="416"/>
      <c r="U1324" s="416"/>
      <c r="V1324" s="416"/>
      <c r="W1324" s="416"/>
      <c r="X1324" s="416"/>
      <c r="Y1324" s="416"/>
    </row>
    <row r="1325" spans="1:25" s="419" customFormat="1" x14ac:dyDescent="0.2">
      <c r="A1325" s="416"/>
      <c r="D1325" s="416"/>
      <c r="E1325" s="416"/>
      <c r="F1325" s="416"/>
      <c r="G1325" s="416"/>
      <c r="H1325" s="416"/>
      <c r="I1325" s="416"/>
      <c r="J1325" s="416"/>
      <c r="K1325" s="416"/>
      <c r="L1325" s="416"/>
      <c r="M1325" s="416"/>
      <c r="N1325" s="416"/>
      <c r="O1325" s="416"/>
      <c r="P1325" s="416"/>
      <c r="Q1325" s="416"/>
      <c r="R1325" s="416"/>
      <c r="S1325" s="416"/>
      <c r="T1325" s="416"/>
      <c r="U1325" s="416"/>
      <c r="V1325" s="416"/>
      <c r="W1325" s="416"/>
      <c r="X1325" s="416"/>
      <c r="Y1325" s="416"/>
    </row>
    <row r="1326" spans="1:25" s="419" customFormat="1" x14ac:dyDescent="0.2">
      <c r="A1326" s="416"/>
      <c r="D1326" s="416"/>
      <c r="E1326" s="416"/>
      <c r="F1326" s="416"/>
      <c r="G1326" s="416"/>
      <c r="H1326" s="416"/>
      <c r="I1326" s="416"/>
      <c r="J1326" s="416"/>
      <c r="K1326" s="416"/>
      <c r="L1326" s="416"/>
      <c r="M1326" s="416"/>
      <c r="N1326" s="416"/>
      <c r="O1326" s="416"/>
      <c r="P1326" s="416"/>
      <c r="Q1326" s="416"/>
      <c r="R1326" s="416"/>
      <c r="S1326" s="416"/>
      <c r="T1326" s="416"/>
      <c r="U1326" s="416"/>
      <c r="V1326" s="416"/>
      <c r="W1326" s="416"/>
      <c r="X1326" s="416"/>
      <c r="Y1326" s="416"/>
    </row>
    <row r="1327" spans="1:25" s="419" customFormat="1" x14ac:dyDescent="0.2">
      <c r="A1327" s="416"/>
      <c r="D1327" s="416"/>
      <c r="E1327" s="416"/>
      <c r="F1327" s="416"/>
      <c r="G1327" s="416"/>
      <c r="H1327" s="416"/>
      <c r="I1327" s="416"/>
      <c r="J1327" s="416"/>
      <c r="K1327" s="416"/>
      <c r="L1327" s="416"/>
      <c r="M1327" s="416"/>
      <c r="N1327" s="416"/>
      <c r="O1327" s="416"/>
      <c r="P1327" s="416"/>
      <c r="Q1327" s="416"/>
      <c r="R1327" s="416"/>
      <c r="S1327" s="416"/>
      <c r="T1327" s="416"/>
      <c r="U1327" s="416"/>
      <c r="V1327" s="416"/>
      <c r="W1327" s="416"/>
      <c r="X1327" s="416"/>
      <c r="Y1327" s="416"/>
    </row>
    <row r="1328" spans="1:25" s="419" customFormat="1" x14ac:dyDescent="0.2">
      <c r="A1328" s="416"/>
      <c r="D1328" s="416"/>
      <c r="E1328" s="416"/>
      <c r="F1328" s="416"/>
      <c r="G1328" s="416"/>
      <c r="H1328" s="416"/>
      <c r="I1328" s="416"/>
      <c r="J1328" s="416"/>
      <c r="K1328" s="416"/>
      <c r="L1328" s="416"/>
      <c r="M1328" s="416"/>
      <c r="N1328" s="416"/>
      <c r="O1328" s="416"/>
      <c r="P1328" s="416"/>
      <c r="Q1328" s="416"/>
      <c r="R1328" s="416"/>
      <c r="S1328" s="416"/>
      <c r="T1328" s="416"/>
      <c r="U1328" s="416"/>
      <c r="V1328" s="416"/>
      <c r="W1328" s="416"/>
      <c r="X1328" s="416"/>
      <c r="Y1328" s="416"/>
    </row>
    <row r="1329" spans="1:25" s="419" customFormat="1" x14ac:dyDescent="0.2">
      <c r="A1329" s="416"/>
      <c r="D1329" s="416"/>
      <c r="E1329" s="416"/>
      <c r="F1329" s="416"/>
      <c r="G1329" s="416"/>
      <c r="H1329" s="416"/>
      <c r="I1329" s="416"/>
      <c r="J1329" s="416"/>
      <c r="K1329" s="416"/>
      <c r="L1329" s="416"/>
      <c r="M1329" s="416"/>
      <c r="N1329" s="416"/>
      <c r="O1329" s="416"/>
      <c r="P1329" s="416"/>
      <c r="Q1329" s="416"/>
      <c r="R1329" s="416"/>
      <c r="S1329" s="416"/>
      <c r="T1329" s="416"/>
      <c r="U1329" s="416"/>
      <c r="V1329" s="416"/>
      <c r="W1329" s="416"/>
      <c r="X1329" s="416"/>
      <c r="Y1329" s="416"/>
    </row>
    <row r="1330" spans="1:25" s="419" customFormat="1" x14ac:dyDescent="0.2">
      <c r="A1330" s="416"/>
      <c r="D1330" s="416"/>
      <c r="E1330" s="416"/>
      <c r="F1330" s="416"/>
      <c r="G1330" s="416"/>
      <c r="H1330" s="416"/>
      <c r="I1330" s="416"/>
      <c r="J1330" s="416"/>
      <c r="K1330" s="416"/>
      <c r="L1330" s="416"/>
      <c r="M1330" s="416"/>
      <c r="N1330" s="416"/>
      <c r="O1330" s="416"/>
      <c r="P1330" s="416"/>
      <c r="Q1330" s="416"/>
      <c r="R1330" s="416"/>
      <c r="S1330" s="416"/>
      <c r="T1330" s="416"/>
      <c r="U1330" s="416"/>
      <c r="V1330" s="416"/>
      <c r="W1330" s="416"/>
      <c r="X1330" s="416"/>
      <c r="Y1330" s="416"/>
    </row>
    <row r="1331" spans="1:25" s="419" customFormat="1" x14ac:dyDescent="0.2">
      <c r="A1331" s="416"/>
      <c r="D1331" s="416"/>
      <c r="E1331" s="416"/>
      <c r="F1331" s="416"/>
      <c r="G1331" s="416"/>
      <c r="H1331" s="416"/>
      <c r="I1331" s="416"/>
      <c r="J1331" s="416"/>
      <c r="K1331" s="416"/>
      <c r="L1331" s="416"/>
      <c r="M1331" s="416"/>
      <c r="N1331" s="416"/>
      <c r="O1331" s="416"/>
      <c r="P1331" s="416"/>
      <c r="Q1331" s="416"/>
      <c r="R1331" s="416"/>
      <c r="S1331" s="416"/>
      <c r="T1331" s="416"/>
      <c r="U1331" s="416"/>
      <c r="V1331" s="416"/>
      <c r="W1331" s="416"/>
      <c r="X1331" s="416"/>
      <c r="Y1331" s="416"/>
    </row>
    <row r="1332" spans="1:25" s="419" customFormat="1" x14ac:dyDescent="0.2">
      <c r="A1332" s="416"/>
      <c r="D1332" s="416"/>
      <c r="E1332" s="416"/>
      <c r="F1332" s="416"/>
      <c r="G1332" s="416"/>
      <c r="H1332" s="416"/>
      <c r="I1332" s="416"/>
      <c r="J1332" s="416"/>
      <c r="K1332" s="416"/>
      <c r="L1332" s="416"/>
      <c r="M1332" s="416"/>
      <c r="N1332" s="416"/>
      <c r="O1332" s="416"/>
      <c r="P1332" s="416"/>
      <c r="Q1332" s="416"/>
      <c r="R1332" s="416"/>
      <c r="S1332" s="416"/>
      <c r="T1332" s="416"/>
      <c r="U1332" s="416"/>
      <c r="V1332" s="416"/>
      <c r="W1332" s="416"/>
      <c r="X1332" s="416"/>
      <c r="Y1332" s="416"/>
    </row>
    <row r="1333" spans="1:25" s="419" customFormat="1" x14ac:dyDescent="0.2">
      <c r="A1333" s="416"/>
      <c r="D1333" s="416"/>
      <c r="E1333" s="416"/>
      <c r="F1333" s="416"/>
      <c r="G1333" s="416"/>
      <c r="H1333" s="416"/>
      <c r="I1333" s="416"/>
      <c r="J1333" s="416"/>
      <c r="K1333" s="416"/>
      <c r="L1333" s="416"/>
      <c r="M1333" s="416"/>
      <c r="N1333" s="416"/>
      <c r="O1333" s="416"/>
      <c r="P1333" s="416"/>
      <c r="Q1333" s="416"/>
      <c r="R1333" s="416"/>
      <c r="S1333" s="416"/>
      <c r="T1333" s="416"/>
      <c r="U1333" s="416"/>
      <c r="V1333" s="416"/>
      <c r="W1333" s="416"/>
      <c r="X1333" s="416"/>
      <c r="Y1333" s="416"/>
    </row>
    <row r="1334" spans="1:25" s="419" customFormat="1" x14ac:dyDescent="0.2">
      <c r="A1334" s="416"/>
      <c r="D1334" s="416"/>
      <c r="E1334" s="416"/>
      <c r="F1334" s="416"/>
      <c r="G1334" s="416"/>
      <c r="H1334" s="416"/>
      <c r="I1334" s="416"/>
      <c r="J1334" s="416"/>
      <c r="K1334" s="416"/>
      <c r="L1334" s="416"/>
      <c r="M1334" s="416"/>
      <c r="N1334" s="416"/>
      <c r="O1334" s="416"/>
      <c r="P1334" s="416"/>
      <c r="Q1334" s="416"/>
      <c r="R1334" s="416"/>
      <c r="S1334" s="416"/>
      <c r="T1334" s="416"/>
      <c r="U1334" s="416"/>
      <c r="V1334" s="416"/>
      <c r="W1334" s="416"/>
      <c r="X1334" s="416"/>
      <c r="Y1334" s="416"/>
    </row>
    <row r="1335" spans="1:25" s="419" customFormat="1" x14ac:dyDescent="0.2">
      <c r="A1335" s="416"/>
      <c r="D1335" s="416"/>
      <c r="E1335" s="416"/>
      <c r="F1335" s="416"/>
      <c r="G1335" s="416"/>
      <c r="H1335" s="416"/>
      <c r="I1335" s="416"/>
      <c r="J1335" s="416"/>
      <c r="K1335" s="416"/>
      <c r="L1335" s="416"/>
      <c r="M1335" s="416"/>
      <c r="N1335" s="416"/>
      <c r="O1335" s="416"/>
      <c r="P1335" s="416"/>
      <c r="Q1335" s="416"/>
      <c r="R1335" s="416"/>
      <c r="S1335" s="416"/>
      <c r="T1335" s="416"/>
      <c r="U1335" s="416"/>
      <c r="V1335" s="416"/>
      <c r="W1335" s="416"/>
      <c r="X1335" s="416"/>
      <c r="Y1335" s="416"/>
    </row>
    <row r="1336" spans="1:25" s="419" customFormat="1" x14ac:dyDescent="0.2">
      <c r="A1336" s="416"/>
      <c r="D1336" s="416"/>
      <c r="E1336" s="416"/>
      <c r="F1336" s="416"/>
      <c r="G1336" s="416"/>
      <c r="H1336" s="416"/>
      <c r="I1336" s="416"/>
      <c r="J1336" s="416"/>
      <c r="K1336" s="416"/>
      <c r="L1336" s="416"/>
      <c r="M1336" s="416"/>
      <c r="N1336" s="416"/>
      <c r="O1336" s="416"/>
      <c r="P1336" s="416"/>
      <c r="Q1336" s="416"/>
      <c r="R1336" s="416"/>
      <c r="S1336" s="416"/>
      <c r="T1336" s="416"/>
      <c r="U1336" s="416"/>
      <c r="V1336" s="416"/>
      <c r="W1336" s="416"/>
      <c r="X1336" s="416"/>
      <c r="Y1336" s="416"/>
    </row>
    <row r="1337" spans="1:25" s="419" customFormat="1" x14ac:dyDescent="0.2">
      <c r="A1337" s="416"/>
      <c r="D1337" s="416"/>
      <c r="E1337" s="416"/>
      <c r="F1337" s="416"/>
      <c r="G1337" s="416"/>
      <c r="H1337" s="416"/>
      <c r="I1337" s="416"/>
      <c r="J1337" s="416"/>
      <c r="K1337" s="416"/>
      <c r="L1337" s="416"/>
      <c r="M1337" s="416"/>
      <c r="N1337" s="416"/>
      <c r="O1337" s="416"/>
      <c r="P1337" s="416"/>
      <c r="Q1337" s="416"/>
      <c r="R1337" s="416"/>
      <c r="S1337" s="416"/>
      <c r="T1337" s="416"/>
      <c r="U1337" s="416"/>
      <c r="V1337" s="416"/>
      <c r="W1337" s="416"/>
      <c r="X1337" s="416"/>
      <c r="Y1337" s="416"/>
    </row>
    <row r="1338" spans="1:25" s="419" customFormat="1" x14ac:dyDescent="0.2">
      <c r="A1338" s="416"/>
      <c r="D1338" s="416"/>
      <c r="E1338" s="416"/>
      <c r="F1338" s="416"/>
      <c r="G1338" s="416"/>
      <c r="H1338" s="416"/>
      <c r="I1338" s="416"/>
      <c r="J1338" s="416"/>
      <c r="K1338" s="416"/>
      <c r="L1338" s="416"/>
      <c r="M1338" s="416"/>
      <c r="N1338" s="416"/>
      <c r="O1338" s="416"/>
      <c r="P1338" s="416"/>
      <c r="Q1338" s="416"/>
      <c r="R1338" s="416"/>
      <c r="S1338" s="416"/>
      <c r="T1338" s="416"/>
      <c r="U1338" s="416"/>
      <c r="V1338" s="416"/>
      <c r="W1338" s="416"/>
      <c r="X1338" s="416"/>
      <c r="Y1338" s="416"/>
    </row>
    <row r="1339" spans="1:25" s="419" customFormat="1" x14ac:dyDescent="0.2">
      <c r="A1339" s="416"/>
      <c r="D1339" s="416"/>
      <c r="E1339" s="416"/>
      <c r="F1339" s="416"/>
      <c r="G1339" s="416"/>
      <c r="H1339" s="416"/>
      <c r="I1339" s="416"/>
      <c r="J1339" s="416"/>
      <c r="K1339" s="416"/>
      <c r="L1339" s="416"/>
      <c r="M1339" s="416"/>
      <c r="N1339" s="416"/>
      <c r="O1339" s="416"/>
      <c r="P1339" s="416"/>
      <c r="Q1339" s="416"/>
      <c r="R1339" s="416"/>
      <c r="S1339" s="416"/>
      <c r="T1339" s="416"/>
      <c r="U1339" s="416"/>
      <c r="V1339" s="416"/>
      <c r="W1339" s="416"/>
      <c r="X1339" s="416"/>
      <c r="Y1339" s="416"/>
    </row>
    <row r="1340" spans="1:25" s="419" customFormat="1" x14ac:dyDescent="0.2">
      <c r="A1340" s="416"/>
      <c r="D1340" s="416"/>
      <c r="E1340" s="416"/>
      <c r="F1340" s="416"/>
      <c r="G1340" s="416"/>
      <c r="H1340" s="416"/>
      <c r="I1340" s="416"/>
      <c r="J1340" s="416"/>
      <c r="K1340" s="416"/>
      <c r="L1340" s="416"/>
      <c r="M1340" s="416"/>
      <c r="N1340" s="416"/>
      <c r="O1340" s="416"/>
      <c r="P1340" s="416"/>
      <c r="Q1340" s="416"/>
      <c r="R1340" s="416"/>
      <c r="S1340" s="416"/>
      <c r="T1340" s="416"/>
      <c r="U1340" s="416"/>
      <c r="V1340" s="416"/>
      <c r="W1340" s="416"/>
      <c r="X1340" s="416"/>
      <c r="Y1340" s="416"/>
    </row>
    <row r="1341" spans="1:25" s="419" customFormat="1" x14ac:dyDescent="0.2">
      <c r="A1341" s="416"/>
      <c r="D1341" s="416"/>
      <c r="E1341" s="416"/>
      <c r="F1341" s="416"/>
      <c r="G1341" s="416"/>
      <c r="H1341" s="416"/>
      <c r="I1341" s="416"/>
      <c r="J1341" s="416"/>
      <c r="K1341" s="416"/>
      <c r="L1341" s="416"/>
      <c r="M1341" s="416"/>
      <c r="N1341" s="416"/>
      <c r="O1341" s="416"/>
      <c r="P1341" s="416"/>
      <c r="Q1341" s="416"/>
      <c r="R1341" s="416"/>
      <c r="S1341" s="416"/>
      <c r="T1341" s="416"/>
      <c r="U1341" s="416"/>
      <c r="V1341" s="416"/>
      <c r="W1341" s="416"/>
      <c r="X1341" s="416"/>
      <c r="Y1341" s="416"/>
    </row>
    <row r="1342" spans="1:25" s="419" customFormat="1" x14ac:dyDescent="0.2">
      <c r="A1342" s="416"/>
      <c r="D1342" s="416"/>
      <c r="E1342" s="416"/>
      <c r="F1342" s="416"/>
      <c r="G1342" s="416"/>
      <c r="H1342" s="416"/>
      <c r="I1342" s="416"/>
      <c r="J1342" s="416"/>
      <c r="K1342" s="416"/>
      <c r="L1342" s="416"/>
      <c r="M1342" s="416"/>
      <c r="N1342" s="416"/>
      <c r="O1342" s="416"/>
      <c r="P1342" s="416"/>
      <c r="Q1342" s="416"/>
      <c r="R1342" s="416"/>
      <c r="S1342" s="416"/>
      <c r="T1342" s="416"/>
      <c r="U1342" s="416"/>
      <c r="V1342" s="416"/>
      <c r="W1342" s="416"/>
      <c r="X1342" s="416"/>
      <c r="Y1342" s="416"/>
    </row>
    <row r="1343" spans="1:25" s="419" customFormat="1" x14ac:dyDescent="0.2">
      <c r="A1343" s="416"/>
      <c r="D1343" s="416"/>
      <c r="E1343" s="416"/>
      <c r="F1343" s="416"/>
      <c r="G1343" s="416"/>
      <c r="H1343" s="416"/>
      <c r="I1343" s="416"/>
      <c r="J1343" s="416"/>
      <c r="K1343" s="416"/>
      <c r="L1343" s="416"/>
      <c r="M1343" s="416"/>
      <c r="N1343" s="416"/>
      <c r="O1343" s="416"/>
      <c r="P1343" s="416"/>
      <c r="Q1343" s="416"/>
      <c r="R1343" s="416"/>
      <c r="S1343" s="416"/>
      <c r="T1343" s="416"/>
      <c r="U1343" s="416"/>
      <c r="V1343" s="416"/>
      <c r="W1343" s="416"/>
      <c r="X1343" s="416"/>
      <c r="Y1343" s="416"/>
    </row>
    <row r="1344" spans="1:25" s="419" customFormat="1" x14ac:dyDescent="0.2">
      <c r="A1344" s="416"/>
      <c r="D1344" s="416"/>
      <c r="E1344" s="416"/>
      <c r="F1344" s="416"/>
      <c r="G1344" s="416"/>
      <c r="H1344" s="416"/>
      <c r="I1344" s="416"/>
      <c r="J1344" s="416"/>
      <c r="K1344" s="416"/>
      <c r="L1344" s="416"/>
      <c r="M1344" s="416"/>
      <c r="N1344" s="416"/>
      <c r="O1344" s="416"/>
      <c r="P1344" s="416"/>
      <c r="Q1344" s="416"/>
      <c r="R1344" s="416"/>
      <c r="S1344" s="416"/>
      <c r="T1344" s="416"/>
      <c r="U1344" s="416"/>
      <c r="V1344" s="416"/>
      <c r="W1344" s="416"/>
      <c r="X1344" s="416"/>
      <c r="Y1344" s="416"/>
    </row>
    <row r="1345" spans="1:25" s="419" customFormat="1" x14ac:dyDescent="0.2">
      <c r="A1345" s="416"/>
      <c r="D1345" s="416"/>
      <c r="E1345" s="416"/>
      <c r="F1345" s="416"/>
      <c r="G1345" s="416"/>
      <c r="H1345" s="416"/>
      <c r="I1345" s="416"/>
      <c r="J1345" s="416"/>
      <c r="K1345" s="416"/>
      <c r="L1345" s="416"/>
      <c r="M1345" s="416"/>
      <c r="N1345" s="416"/>
      <c r="O1345" s="416"/>
      <c r="P1345" s="416"/>
      <c r="Q1345" s="416"/>
      <c r="R1345" s="416"/>
      <c r="S1345" s="416"/>
      <c r="T1345" s="416"/>
      <c r="U1345" s="416"/>
      <c r="V1345" s="416"/>
      <c r="W1345" s="416"/>
      <c r="X1345" s="416"/>
      <c r="Y1345" s="416"/>
    </row>
    <row r="1346" spans="1:25" s="419" customFormat="1" x14ac:dyDescent="0.2">
      <c r="A1346" s="416"/>
      <c r="D1346" s="416"/>
      <c r="E1346" s="416"/>
      <c r="F1346" s="416"/>
      <c r="G1346" s="416"/>
      <c r="H1346" s="416"/>
      <c r="I1346" s="416"/>
      <c r="J1346" s="416"/>
      <c r="K1346" s="416"/>
      <c r="L1346" s="416"/>
      <c r="M1346" s="416"/>
      <c r="N1346" s="416"/>
      <c r="O1346" s="416"/>
      <c r="P1346" s="416"/>
      <c r="Q1346" s="416"/>
      <c r="R1346" s="416"/>
      <c r="S1346" s="416"/>
      <c r="T1346" s="416"/>
      <c r="U1346" s="416"/>
      <c r="V1346" s="416"/>
      <c r="W1346" s="416"/>
      <c r="X1346" s="416"/>
      <c r="Y1346" s="416"/>
    </row>
    <row r="1347" spans="1:25" s="419" customFormat="1" x14ac:dyDescent="0.2">
      <c r="A1347" s="416"/>
      <c r="D1347" s="416"/>
      <c r="E1347" s="416"/>
      <c r="F1347" s="416"/>
      <c r="G1347" s="416"/>
      <c r="H1347" s="416"/>
      <c r="I1347" s="416"/>
      <c r="J1347" s="416"/>
      <c r="K1347" s="416"/>
      <c r="L1347" s="416"/>
      <c r="M1347" s="416"/>
      <c r="N1347" s="416"/>
      <c r="O1347" s="416"/>
      <c r="P1347" s="416"/>
      <c r="Q1347" s="416"/>
      <c r="R1347" s="416"/>
      <c r="S1347" s="416"/>
      <c r="T1347" s="416"/>
      <c r="U1347" s="416"/>
      <c r="V1347" s="416"/>
      <c r="W1347" s="416"/>
      <c r="X1347" s="416"/>
      <c r="Y1347" s="416"/>
    </row>
    <row r="1348" spans="1:25" s="419" customFormat="1" x14ac:dyDescent="0.2">
      <c r="A1348" s="416"/>
      <c r="D1348" s="416"/>
      <c r="E1348" s="416"/>
      <c r="F1348" s="416"/>
      <c r="G1348" s="416"/>
      <c r="H1348" s="416"/>
      <c r="I1348" s="416"/>
      <c r="J1348" s="416"/>
      <c r="K1348" s="416"/>
      <c r="L1348" s="416"/>
      <c r="M1348" s="416"/>
      <c r="N1348" s="416"/>
      <c r="O1348" s="416"/>
      <c r="P1348" s="416"/>
      <c r="Q1348" s="416"/>
      <c r="R1348" s="416"/>
      <c r="S1348" s="416"/>
      <c r="T1348" s="416"/>
      <c r="U1348" s="416"/>
      <c r="V1348" s="416"/>
      <c r="W1348" s="416"/>
      <c r="X1348" s="416"/>
      <c r="Y1348" s="416"/>
    </row>
    <row r="1349" spans="1:25" s="419" customFormat="1" x14ac:dyDescent="0.2">
      <c r="A1349" s="416"/>
      <c r="D1349" s="416"/>
      <c r="E1349" s="416"/>
      <c r="F1349" s="416"/>
      <c r="G1349" s="416"/>
      <c r="H1349" s="416"/>
      <c r="I1349" s="416"/>
      <c r="J1349" s="416"/>
      <c r="K1349" s="416"/>
      <c r="L1349" s="416"/>
      <c r="M1349" s="416"/>
      <c r="N1349" s="416"/>
      <c r="O1349" s="416"/>
      <c r="P1349" s="416"/>
      <c r="Q1349" s="416"/>
      <c r="R1349" s="416"/>
      <c r="S1349" s="416"/>
      <c r="T1349" s="416"/>
      <c r="U1349" s="416"/>
      <c r="V1349" s="416"/>
      <c r="W1349" s="416"/>
      <c r="X1349" s="416"/>
      <c r="Y1349" s="416"/>
    </row>
    <row r="1350" spans="1:25" s="419" customFormat="1" x14ac:dyDescent="0.2">
      <c r="A1350" s="416"/>
      <c r="D1350" s="416"/>
      <c r="E1350" s="416"/>
      <c r="F1350" s="416"/>
      <c r="G1350" s="416"/>
      <c r="H1350" s="416"/>
      <c r="I1350" s="416"/>
      <c r="J1350" s="416"/>
      <c r="K1350" s="416"/>
      <c r="L1350" s="416"/>
      <c r="M1350" s="416"/>
      <c r="N1350" s="416"/>
      <c r="O1350" s="416"/>
      <c r="P1350" s="416"/>
      <c r="Q1350" s="416"/>
      <c r="R1350" s="416"/>
      <c r="S1350" s="416"/>
      <c r="T1350" s="416"/>
      <c r="U1350" s="416"/>
      <c r="V1350" s="416"/>
      <c r="W1350" s="416"/>
      <c r="X1350" s="416"/>
      <c r="Y1350" s="416"/>
    </row>
    <row r="1351" spans="1:25" s="419" customFormat="1" x14ac:dyDescent="0.2">
      <c r="A1351" s="416"/>
      <c r="D1351" s="416"/>
      <c r="E1351" s="416"/>
      <c r="F1351" s="416"/>
      <c r="G1351" s="416"/>
      <c r="H1351" s="416"/>
      <c r="I1351" s="416"/>
      <c r="J1351" s="416"/>
      <c r="K1351" s="416"/>
      <c r="L1351" s="416"/>
      <c r="M1351" s="416"/>
      <c r="N1351" s="416"/>
      <c r="O1351" s="416"/>
      <c r="P1351" s="416"/>
      <c r="Q1351" s="416"/>
      <c r="R1351" s="416"/>
      <c r="S1351" s="416"/>
      <c r="T1351" s="416"/>
      <c r="U1351" s="416"/>
      <c r="V1351" s="416"/>
      <c r="W1351" s="416"/>
      <c r="X1351" s="416"/>
      <c r="Y1351" s="416"/>
    </row>
    <row r="1352" spans="1:25" s="419" customFormat="1" x14ac:dyDescent="0.2">
      <c r="A1352" s="416"/>
      <c r="D1352" s="416"/>
      <c r="E1352" s="416"/>
      <c r="F1352" s="416"/>
      <c r="G1352" s="416"/>
      <c r="H1352" s="416"/>
      <c r="I1352" s="416"/>
      <c r="J1352" s="416"/>
      <c r="K1352" s="416"/>
      <c r="L1352" s="416"/>
      <c r="M1352" s="416"/>
      <c r="N1352" s="416"/>
      <c r="O1352" s="416"/>
      <c r="P1352" s="416"/>
      <c r="Q1352" s="416"/>
      <c r="R1352" s="416"/>
      <c r="S1352" s="416"/>
      <c r="T1352" s="416"/>
      <c r="U1352" s="416"/>
      <c r="V1352" s="416"/>
      <c r="W1352" s="416"/>
      <c r="X1352" s="416"/>
      <c r="Y1352" s="416"/>
    </row>
    <row r="1353" spans="1:25" s="419" customFormat="1" x14ac:dyDescent="0.2">
      <c r="A1353" s="416"/>
      <c r="D1353" s="416"/>
      <c r="E1353" s="416"/>
      <c r="F1353" s="416"/>
      <c r="G1353" s="416"/>
      <c r="H1353" s="416"/>
      <c r="I1353" s="416"/>
      <c r="J1353" s="416"/>
      <c r="K1353" s="416"/>
      <c r="L1353" s="416"/>
      <c r="M1353" s="416"/>
      <c r="N1353" s="416"/>
      <c r="O1353" s="416"/>
      <c r="P1353" s="416"/>
      <c r="Q1353" s="416"/>
      <c r="R1353" s="416"/>
      <c r="S1353" s="416"/>
      <c r="T1353" s="416"/>
      <c r="U1353" s="416"/>
      <c r="V1353" s="416"/>
      <c r="W1353" s="416"/>
      <c r="X1353" s="416"/>
      <c r="Y1353" s="416"/>
    </row>
    <row r="1354" spans="1:25" s="419" customFormat="1" x14ac:dyDescent="0.2">
      <c r="A1354" s="416"/>
      <c r="D1354" s="416"/>
      <c r="E1354" s="416"/>
      <c r="F1354" s="416"/>
      <c r="G1354" s="416"/>
      <c r="H1354" s="416"/>
      <c r="I1354" s="416"/>
      <c r="J1354" s="416"/>
      <c r="K1354" s="416"/>
      <c r="L1354" s="416"/>
      <c r="M1354" s="416"/>
      <c r="N1354" s="416"/>
      <c r="O1354" s="416"/>
      <c r="P1354" s="416"/>
      <c r="Q1354" s="416"/>
      <c r="R1354" s="416"/>
      <c r="S1354" s="416"/>
      <c r="T1354" s="416"/>
      <c r="U1354" s="416"/>
      <c r="V1354" s="416"/>
      <c r="W1354" s="416"/>
      <c r="X1354" s="416"/>
      <c r="Y1354" s="416"/>
    </row>
    <row r="1355" spans="1:25" s="419" customFormat="1" x14ac:dyDescent="0.2">
      <c r="A1355" s="416"/>
      <c r="D1355" s="416"/>
      <c r="E1355" s="416"/>
      <c r="F1355" s="416"/>
      <c r="G1355" s="416"/>
      <c r="H1355" s="416"/>
      <c r="I1355" s="416"/>
      <c r="J1355" s="416"/>
      <c r="K1355" s="416"/>
      <c r="L1355" s="416"/>
      <c r="M1355" s="416"/>
      <c r="N1355" s="416"/>
      <c r="O1355" s="416"/>
      <c r="P1355" s="416"/>
      <c r="Q1355" s="416"/>
      <c r="R1355" s="416"/>
      <c r="S1355" s="416"/>
      <c r="T1355" s="416"/>
      <c r="U1355" s="416"/>
      <c r="V1355" s="416"/>
      <c r="W1355" s="416"/>
      <c r="X1355" s="416"/>
      <c r="Y1355" s="416"/>
    </row>
    <row r="1356" spans="1:25" s="419" customFormat="1" x14ac:dyDescent="0.2">
      <c r="A1356" s="416"/>
      <c r="D1356" s="416"/>
      <c r="E1356" s="416"/>
      <c r="F1356" s="416"/>
      <c r="G1356" s="416"/>
      <c r="H1356" s="416"/>
      <c r="I1356" s="416"/>
      <c r="J1356" s="416"/>
      <c r="K1356" s="416"/>
      <c r="L1356" s="416"/>
      <c r="M1356" s="416"/>
      <c r="N1356" s="416"/>
      <c r="O1356" s="416"/>
      <c r="P1356" s="416"/>
      <c r="Q1356" s="416"/>
      <c r="R1356" s="416"/>
      <c r="S1356" s="416"/>
      <c r="T1356" s="416"/>
      <c r="U1356" s="416"/>
      <c r="V1356" s="416"/>
      <c r="W1356" s="416"/>
      <c r="X1356" s="416"/>
      <c r="Y1356" s="416"/>
    </row>
    <row r="1357" spans="1:25" s="419" customFormat="1" x14ac:dyDescent="0.2">
      <c r="A1357" s="416"/>
      <c r="D1357" s="416"/>
      <c r="E1357" s="416"/>
      <c r="F1357" s="416"/>
      <c r="G1357" s="416"/>
      <c r="H1357" s="416"/>
      <c r="I1357" s="416"/>
      <c r="J1357" s="416"/>
      <c r="K1357" s="416"/>
      <c r="L1357" s="416"/>
      <c r="M1357" s="416"/>
      <c r="N1357" s="416"/>
      <c r="O1357" s="416"/>
      <c r="P1357" s="416"/>
      <c r="Q1357" s="416"/>
      <c r="R1357" s="416"/>
      <c r="S1357" s="416"/>
      <c r="T1357" s="416"/>
      <c r="U1357" s="416"/>
      <c r="V1357" s="416"/>
      <c r="W1357" s="416"/>
      <c r="X1357" s="416"/>
      <c r="Y1357" s="416"/>
    </row>
    <row r="1358" spans="1:25" s="419" customFormat="1" x14ac:dyDescent="0.2">
      <c r="A1358" s="416"/>
      <c r="D1358" s="416"/>
      <c r="E1358" s="416"/>
      <c r="F1358" s="416"/>
      <c r="G1358" s="416"/>
      <c r="H1358" s="416"/>
      <c r="I1358" s="416"/>
      <c r="J1358" s="416"/>
      <c r="K1358" s="416"/>
      <c r="L1358" s="416"/>
      <c r="M1358" s="416"/>
      <c r="N1358" s="416"/>
      <c r="O1358" s="416"/>
      <c r="P1358" s="416"/>
      <c r="Q1358" s="416"/>
      <c r="R1358" s="416"/>
      <c r="S1358" s="416"/>
      <c r="T1358" s="416"/>
      <c r="U1358" s="416"/>
      <c r="V1358" s="416"/>
      <c r="W1358" s="416"/>
      <c r="X1358" s="416"/>
      <c r="Y1358" s="416"/>
    </row>
    <row r="1359" spans="1:25" s="419" customFormat="1" x14ac:dyDescent="0.2">
      <c r="A1359" s="416"/>
      <c r="D1359" s="416"/>
      <c r="E1359" s="416"/>
      <c r="F1359" s="416"/>
      <c r="G1359" s="416"/>
      <c r="H1359" s="416"/>
      <c r="I1359" s="416"/>
      <c r="J1359" s="416"/>
      <c r="K1359" s="416"/>
      <c r="L1359" s="416"/>
      <c r="M1359" s="416"/>
      <c r="N1359" s="416"/>
      <c r="O1359" s="416"/>
      <c r="P1359" s="416"/>
      <c r="Q1359" s="416"/>
      <c r="R1359" s="416"/>
      <c r="S1359" s="416"/>
      <c r="T1359" s="416"/>
      <c r="U1359" s="416"/>
      <c r="V1359" s="416"/>
      <c r="W1359" s="416"/>
      <c r="X1359" s="416"/>
      <c r="Y1359" s="416"/>
    </row>
    <row r="1360" spans="1:25" s="419" customFormat="1" x14ac:dyDescent="0.2">
      <c r="A1360" s="416"/>
      <c r="D1360" s="416"/>
      <c r="E1360" s="416"/>
      <c r="F1360" s="416"/>
      <c r="G1360" s="416"/>
      <c r="H1360" s="416"/>
      <c r="I1360" s="416"/>
      <c r="J1360" s="416"/>
      <c r="K1360" s="416"/>
      <c r="L1360" s="416"/>
      <c r="M1360" s="416"/>
      <c r="N1360" s="416"/>
      <c r="O1360" s="416"/>
      <c r="P1360" s="416"/>
      <c r="Q1360" s="416"/>
      <c r="R1360" s="416"/>
      <c r="S1360" s="416"/>
      <c r="T1360" s="416"/>
      <c r="U1360" s="416"/>
      <c r="V1360" s="416"/>
      <c r="W1360" s="416"/>
      <c r="X1360" s="416"/>
      <c r="Y1360" s="416"/>
    </row>
    <row r="1361" spans="1:25" s="419" customFormat="1" x14ac:dyDescent="0.2">
      <c r="A1361" s="416"/>
      <c r="D1361" s="416"/>
      <c r="E1361" s="416"/>
      <c r="F1361" s="416"/>
      <c r="G1361" s="416"/>
      <c r="H1361" s="416"/>
      <c r="I1361" s="416"/>
      <c r="J1361" s="416"/>
      <c r="K1361" s="416"/>
      <c r="L1361" s="416"/>
      <c r="M1361" s="416"/>
      <c r="N1361" s="416"/>
      <c r="O1361" s="416"/>
      <c r="P1361" s="416"/>
      <c r="Q1361" s="416"/>
      <c r="R1361" s="416"/>
      <c r="S1361" s="416"/>
      <c r="T1361" s="416"/>
      <c r="U1361" s="416"/>
      <c r="V1361" s="416"/>
      <c r="W1361" s="416"/>
      <c r="X1361" s="416"/>
      <c r="Y1361" s="416"/>
    </row>
    <row r="1362" spans="1:25" s="419" customFormat="1" x14ac:dyDescent="0.2">
      <c r="A1362" s="416"/>
      <c r="D1362" s="416"/>
      <c r="E1362" s="416"/>
      <c r="F1362" s="416"/>
      <c r="G1362" s="416"/>
      <c r="H1362" s="416"/>
      <c r="I1362" s="416"/>
      <c r="J1362" s="416"/>
      <c r="K1362" s="416"/>
      <c r="L1362" s="416"/>
      <c r="M1362" s="416"/>
      <c r="N1362" s="416"/>
      <c r="O1362" s="416"/>
      <c r="P1362" s="416"/>
      <c r="Q1362" s="416"/>
      <c r="R1362" s="416"/>
      <c r="S1362" s="416"/>
      <c r="T1362" s="416"/>
      <c r="U1362" s="416"/>
      <c r="V1362" s="416"/>
      <c r="W1362" s="416"/>
      <c r="X1362" s="416"/>
      <c r="Y1362" s="416"/>
    </row>
    <row r="1363" spans="1:25" s="419" customFormat="1" x14ac:dyDescent="0.2">
      <c r="A1363" s="416"/>
      <c r="D1363" s="416"/>
      <c r="E1363" s="416"/>
      <c r="F1363" s="416"/>
      <c r="G1363" s="416"/>
      <c r="H1363" s="416"/>
      <c r="I1363" s="416"/>
      <c r="J1363" s="416"/>
      <c r="K1363" s="416"/>
      <c r="L1363" s="416"/>
      <c r="M1363" s="416"/>
      <c r="N1363" s="416"/>
      <c r="O1363" s="416"/>
      <c r="P1363" s="416"/>
      <c r="Q1363" s="416"/>
      <c r="R1363" s="416"/>
      <c r="S1363" s="416"/>
      <c r="T1363" s="416"/>
      <c r="U1363" s="416"/>
      <c r="V1363" s="416"/>
      <c r="W1363" s="416"/>
      <c r="X1363" s="416"/>
      <c r="Y1363" s="416"/>
    </row>
    <row r="1364" spans="1:25" s="419" customFormat="1" x14ac:dyDescent="0.2">
      <c r="A1364" s="416"/>
      <c r="D1364" s="416"/>
      <c r="E1364" s="416"/>
      <c r="F1364" s="416"/>
      <c r="G1364" s="416"/>
      <c r="H1364" s="416"/>
      <c r="I1364" s="416"/>
      <c r="J1364" s="416"/>
      <c r="K1364" s="416"/>
      <c r="L1364" s="416"/>
      <c r="M1364" s="416"/>
      <c r="N1364" s="416"/>
      <c r="O1364" s="416"/>
      <c r="P1364" s="416"/>
      <c r="Q1364" s="416"/>
      <c r="R1364" s="416"/>
      <c r="S1364" s="416"/>
      <c r="T1364" s="416"/>
      <c r="U1364" s="416"/>
      <c r="V1364" s="416"/>
      <c r="W1364" s="416"/>
      <c r="X1364" s="416"/>
      <c r="Y1364" s="416"/>
    </row>
    <row r="1365" spans="1:25" s="419" customFormat="1" x14ac:dyDescent="0.2">
      <c r="A1365" s="416"/>
      <c r="D1365" s="416"/>
      <c r="E1365" s="416"/>
      <c r="F1365" s="416"/>
      <c r="G1365" s="416"/>
      <c r="H1365" s="416"/>
      <c r="I1365" s="416"/>
      <c r="J1365" s="416"/>
      <c r="K1365" s="416"/>
      <c r="L1365" s="416"/>
      <c r="M1365" s="416"/>
      <c r="N1365" s="416"/>
      <c r="O1365" s="416"/>
      <c r="P1365" s="416"/>
      <c r="Q1365" s="416"/>
      <c r="R1365" s="416"/>
      <c r="S1365" s="416"/>
      <c r="T1365" s="416"/>
      <c r="U1365" s="416"/>
      <c r="V1365" s="416"/>
      <c r="W1365" s="416"/>
      <c r="X1365" s="416"/>
      <c r="Y1365" s="416"/>
    </row>
    <row r="1366" spans="1:25" s="419" customFormat="1" x14ac:dyDescent="0.2">
      <c r="A1366" s="416"/>
      <c r="D1366" s="416"/>
      <c r="E1366" s="416"/>
      <c r="F1366" s="416"/>
      <c r="G1366" s="416"/>
      <c r="H1366" s="416"/>
      <c r="I1366" s="416"/>
      <c r="J1366" s="416"/>
      <c r="K1366" s="416"/>
      <c r="L1366" s="416"/>
      <c r="M1366" s="416"/>
      <c r="N1366" s="416"/>
      <c r="O1366" s="416"/>
      <c r="P1366" s="416"/>
      <c r="Q1366" s="416"/>
      <c r="R1366" s="416"/>
      <c r="S1366" s="416"/>
      <c r="T1366" s="416"/>
      <c r="U1366" s="416"/>
      <c r="V1366" s="416"/>
      <c r="W1366" s="416"/>
      <c r="X1366" s="416"/>
      <c r="Y1366" s="416"/>
    </row>
    <row r="1367" spans="1:25" s="419" customFormat="1" x14ac:dyDescent="0.2">
      <c r="A1367" s="416"/>
      <c r="D1367" s="416"/>
      <c r="E1367" s="416"/>
      <c r="F1367" s="416"/>
      <c r="G1367" s="416"/>
      <c r="H1367" s="416"/>
      <c r="I1367" s="416"/>
      <c r="J1367" s="416"/>
      <c r="K1367" s="416"/>
      <c r="L1367" s="416"/>
      <c r="M1367" s="416"/>
      <c r="N1367" s="416"/>
      <c r="O1367" s="416"/>
      <c r="P1367" s="416"/>
      <c r="Q1367" s="416"/>
      <c r="R1367" s="416"/>
      <c r="S1367" s="416"/>
      <c r="T1367" s="416"/>
      <c r="U1367" s="416"/>
      <c r="V1367" s="416"/>
      <c r="W1367" s="416"/>
      <c r="X1367" s="416"/>
      <c r="Y1367" s="416"/>
    </row>
    <row r="1368" spans="1:25" s="419" customFormat="1" x14ac:dyDescent="0.2">
      <c r="A1368" s="416"/>
      <c r="D1368" s="416"/>
      <c r="E1368" s="416"/>
      <c r="F1368" s="416"/>
      <c r="G1368" s="416"/>
      <c r="H1368" s="416"/>
      <c r="I1368" s="416"/>
      <c r="J1368" s="416"/>
      <c r="K1368" s="416"/>
      <c r="L1368" s="416"/>
      <c r="M1368" s="416"/>
      <c r="N1368" s="416"/>
      <c r="O1368" s="416"/>
      <c r="P1368" s="416"/>
      <c r="Q1368" s="416"/>
      <c r="R1368" s="416"/>
      <c r="S1368" s="416"/>
      <c r="T1368" s="416"/>
      <c r="U1368" s="416"/>
      <c r="V1368" s="416"/>
      <c r="W1368" s="416"/>
      <c r="X1368" s="416"/>
      <c r="Y1368" s="416"/>
    </row>
    <row r="1369" spans="1:25" s="419" customFormat="1" x14ac:dyDescent="0.2">
      <c r="A1369" s="416"/>
      <c r="D1369" s="416"/>
      <c r="E1369" s="416"/>
      <c r="F1369" s="416"/>
      <c r="G1369" s="416"/>
      <c r="H1369" s="416"/>
      <c r="I1369" s="416"/>
      <c r="J1369" s="416"/>
      <c r="K1369" s="416"/>
      <c r="L1369" s="416"/>
      <c r="M1369" s="416"/>
      <c r="N1369" s="416"/>
      <c r="O1369" s="416"/>
      <c r="P1369" s="416"/>
      <c r="Q1369" s="416"/>
      <c r="R1369" s="416"/>
      <c r="S1369" s="416"/>
      <c r="T1369" s="416"/>
      <c r="U1369" s="416"/>
      <c r="V1369" s="416"/>
      <c r="W1369" s="416"/>
      <c r="X1369" s="416"/>
      <c r="Y1369" s="416"/>
    </row>
    <row r="1370" spans="1:25" s="419" customFormat="1" x14ac:dyDescent="0.2">
      <c r="A1370" s="416"/>
      <c r="D1370" s="416"/>
      <c r="E1370" s="416"/>
      <c r="F1370" s="416"/>
      <c r="G1370" s="416"/>
      <c r="H1370" s="416"/>
      <c r="I1370" s="416"/>
      <c r="J1370" s="416"/>
      <c r="K1370" s="416"/>
      <c r="L1370" s="416"/>
      <c r="M1370" s="416"/>
      <c r="N1370" s="416"/>
      <c r="O1370" s="416"/>
      <c r="P1370" s="416"/>
      <c r="Q1370" s="416"/>
      <c r="R1370" s="416"/>
      <c r="S1370" s="416"/>
      <c r="T1370" s="416"/>
      <c r="U1370" s="416"/>
      <c r="V1370" s="416"/>
      <c r="W1370" s="416"/>
      <c r="X1370" s="416"/>
      <c r="Y1370" s="416"/>
    </row>
    <row r="1371" spans="1:25" s="419" customFormat="1" x14ac:dyDescent="0.2">
      <c r="A1371" s="416"/>
      <c r="D1371" s="416"/>
      <c r="E1371" s="416"/>
      <c r="F1371" s="416"/>
      <c r="G1371" s="416"/>
      <c r="H1371" s="416"/>
      <c r="I1371" s="416"/>
      <c r="J1371" s="416"/>
      <c r="K1371" s="416"/>
      <c r="L1371" s="416"/>
      <c r="M1371" s="416"/>
      <c r="N1371" s="416"/>
      <c r="O1371" s="416"/>
      <c r="P1371" s="416"/>
      <c r="Q1371" s="416"/>
      <c r="R1371" s="416"/>
      <c r="S1371" s="416"/>
      <c r="T1371" s="416"/>
      <c r="U1371" s="416"/>
      <c r="V1371" s="416"/>
      <c r="W1371" s="416"/>
      <c r="X1371" s="416"/>
      <c r="Y1371" s="416"/>
    </row>
    <row r="1372" spans="1:25" s="419" customFormat="1" x14ac:dyDescent="0.2">
      <c r="A1372" s="416"/>
      <c r="D1372" s="416"/>
      <c r="E1372" s="416"/>
      <c r="F1372" s="416"/>
      <c r="G1372" s="416"/>
      <c r="H1372" s="416"/>
      <c r="I1372" s="416"/>
      <c r="J1372" s="416"/>
      <c r="K1372" s="416"/>
      <c r="L1372" s="416"/>
      <c r="M1372" s="416"/>
      <c r="N1372" s="416"/>
      <c r="O1372" s="416"/>
      <c r="P1372" s="416"/>
      <c r="Q1372" s="416"/>
      <c r="R1372" s="416"/>
      <c r="S1372" s="416"/>
      <c r="T1372" s="416"/>
      <c r="U1372" s="416"/>
      <c r="V1372" s="416"/>
      <c r="W1372" s="416"/>
      <c r="X1372" s="416"/>
      <c r="Y1372" s="416"/>
    </row>
    <row r="1373" spans="1:25" s="419" customFormat="1" x14ac:dyDescent="0.2">
      <c r="A1373" s="416"/>
      <c r="D1373" s="416"/>
      <c r="E1373" s="416"/>
      <c r="F1373" s="416"/>
      <c r="G1373" s="416"/>
      <c r="H1373" s="416"/>
      <c r="I1373" s="416"/>
      <c r="J1373" s="416"/>
      <c r="K1373" s="416"/>
      <c r="L1373" s="416"/>
      <c r="M1373" s="416"/>
      <c r="N1373" s="416"/>
      <c r="O1373" s="416"/>
      <c r="P1373" s="416"/>
      <c r="Q1373" s="416"/>
      <c r="R1373" s="416"/>
      <c r="S1373" s="416"/>
      <c r="T1373" s="416"/>
      <c r="U1373" s="416"/>
      <c r="V1373" s="416"/>
      <c r="W1373" s="416"/>
      <c r="X1373" s="416"/>
      <c r="Y1373" s="416"/>
    </row>
    <row r="1374" spans="1:25" s="419" customFormat="1" x14ac:dyDescent="0.2">
      <c r="A1374" s="416"/>
      <c r="D1374" s="416"/>
      <c r="E1374" s="416"/>
      <c r="F1374" s="416"/>
      <c r="G1374" s="416"/>
      <c r="H1374" s="416"/>
      <c r="I1374" s="416"/>
      <c r="J1374" s="416"/>
      <c r="K1374" s="416"/>
      <c r="L1374" s="416"/>
      <c r="M1374" s="416"/>
      <c r="N1374" s="416"/>
      <c r="O1374" s="416"/>
      <c r="P1374" s="416"/>
      <c r="Q1374" s="416"/>
      <c r="R1374" s="416"/>
      <c r="S1374" s="416"/>
      <c r="T1374" s="416"/>
      <c r="U1374" s="416"/>
      <c r="V1374" s="416"/>
      <c r="W1374" s="416"/>
      <c r="X1374" s="416"/>
      <c r="Y1374" s="416"/>
    </row>
    <row r="1375" spans="1:25" s="419" customFormat="1" x14ac:dyDescent="0.2">
      <c r="A1375" s="416"/>
      <c r="D1375" s="416"/>
      <c r="E1375" s="416"/>
      <c r="F1375" s="416"/>
      <c r="G1375" s="416"/>
      <c r="H1375" s="416"/>
      <c r="I1375" s="416"/>
      <c r="J1375" s="416"/>
      <c r="K1375" s="416"/>
      <c r="L1375" s="416"/>
      <c r="M1375" s="416"/>
      <c r="N1375" s="416"/>
      <c r="O1375" s="416"/>
      <c r="P1375" s="416"/>
      <c r="Q1375" s="416"/>
      <c r="R1375" s="416"/>
      <c r="S1375" s="416"/>
      <c r="T1375" s="416"/>
      <c r="U1375" s="416"/>
      <c r="V1375" s="416"/>
      <c r="W1375" s="416"/>
      <c r="X1375" s="416"/>
      <c r="Y1375" s="416"/>
    </row>
    <row r="1376" spans="1:25" s="419" customFormat="1" x14ac:dyDescent="0.2">
      <c r="A1376" s="416"/>
      <c r="D1376" s="416"/>
      <c r="E1376" s="416"/>
      <c r="F1376" s="416"/>
      <c r="G1376" s="416"/>
      <c r="H1376" s="416"/>
      <c r="I1376" s="416"/>
      <c r="J1376" s="416"/>
      <c r="K1376" s="416"/>
      <c r="L1376" s="416"/>
      <c r="M1376" s="416"/>
      <c r="N1376" s="416"/>
      <c r="O1376" s="416"/>
      <c r="P1376" s="416"/>
      <c r="Q1376" s="416"/>
      <c r="R1376" s="416"/>
      <c r="S1376" s="416"/>
      <c r="T1376" s="416"/>
      <c r="U1376" s="416"/>
      <c r="V1376" s="416"/>
      <c r="W1376" s="416"/>
      <c r="X1376" s="416"/>
      <c r="Y1376" s="416"/>
    </row>
    <row r="1377" spans="1:25" s="419" customFormat="1" x14ac:dyDescent="0.2">
      <c r="A1377" s="416"/>
      <c r="D1377" s="416"/>
      <c r="E1377" s="416"/>
      <c r="F1377" s="416"/>
      <c r="G1377" s="416"/>
      <c r="H1377" s="416"/>
      <c r="I1377" s="416"/>
      <c r="J1377" s="416"/>
      <c r="K1377" s="416"/>
      <c r="L1377" s="416"/>
      <c r="M1377" s="416"/>
      <c r="N1377" s="416"/>
      <c r="O1377" s="416"/>
      <c r="P1377" s="416"/>
      <c r="Q1377" s="416"/>
      <c r="R1377" s="416"/>
      <c r="S1377" s="416"/>
      <c r="T1377" s="416"/>
      <c r="U1377" s="416"/>
      <c r="V1377" s="416"/>
      <c r="W1377" s="416"/>
      <c r="X1377" s="416"/>
      <c r="Y1377" s="416"/>
    </row>
    <row r="1378" spans="1:25" s="419" customFormat="1" x14ac:dyDescent="0.2">
      <c r="A1378" s="416"/>
      <c r="D1378" s="416"/>
      <c r="E1378" s="416"/>
      <c r="F1378" s="416"/>
      <c r="G1378" s="416"/>
      <c r="H1378" s="416"/>
      <c r="I1378" s="416"/>
      <c r="J1378" s="416"/>
      <c r="K1378" s="416"/>
      <c r="L1378" s="416"/>
      <c r="M1378" s="416"/>
      <c r="N1378" s="416"/>
      <c r="O1378" s="416"/>
      <c r="P1378" s="416"/>
      <c r="Q1378" s="416"/>
      <c r="R1378" s="416"/>
      <c r="S1378" s="416"/>
      <c r="T1378" s="416"/>
      <c r="U1378" s="416"/>
      <c r="V1378" s="416"/>
      <c r="W1378" s="416"/>
      <c r="X1378" s="416"/>
      <c r="Y1378" s="416"/>
    </row>
    <row r="1379" spans="1:25" s="419" customFormat="1" x14ac:dyDescent="0.2">
      <c r="A1379" s="416"/>
      <c r="D1379" s="416"/>
      <c r="E1379" s="416"/>
      <c r="F1379" s="416"/>
      <c r="G1379" s="416"/>
      <c r="H1379" s="416"/>
      <c r="I1379" s="416"/>
      <c r="J1379" s="416"/>
      <c r="K1379" s="416"/>
      <c r="L1379" s="416"/>
      <c r="M1379" s="416"/>
      <c r="N1379" s="416"/>
      <c r="O1379" s="416"/>
      <c r="P1379" s="416"/>
      <c r="Q1379" s="416"/>
      <c r="R1379" s="416"/>
      <c r="S1379" s="416"/>
      <c r="T1379" s="416"/>
      <c r="U1379" s="416"/>
      <c r="V1379" s="416"/>
      <c r="W1379" s="416"/>
      <c r="X1379" s="416"/>
      <c r="Y1379" s="416"/>
    </row>
    <row r="1380" spans="1:25" s="419" customFormat="1" x14ac:dyDescent="0.2">
      <c r="A1380" s="416"/>
      <c r="D1380" s="416"/>
      <c r="E1380" s="416"/>
      <c r="F1380" s="416"/>
      <c r="G1380" s="416"/>
      <c r="H1380" s="416"/>
      <c r="I1380" s="416"/>
      <c r="J1380" s="416"/>
      <c r="K1380" s="416"/>
      <c r="L1380" s="416"/>
      <c r="M1380" s="416"/>
      <c r="N1380" s="416"/>
      <c r="O1380" s="416"/>
      <c r="P1380" s="416"/>
      <c r="Q1380" s="416"/>
      <c r="R1380" s="416"/>
      <c r="S1380" s="416"/>
      <c r="T1380" s="416"/>
      <c r="U1380" s="416"/>
      <c r="V1380" s="416"/>
      <c r="W1380" s="416"/>
      <c r="X1380" s="416"/>
      <c r="Y1380" s="416"/>
    </row>
    <row r="1381" spans="1:25" s="419" customFormat="1" x14ac:dyDescent="0.2">
      <c r="A1381" s="416"/>
      <c r="D1381" s="416"/>
      <c r="E1381" s="416"/>
      <c r="F1381" s="416"/>
      <c r="G1381" s="416"/>
      <c r="H1381" s="416"/>
      <c r="I1381" s="416"/>
      <c r="J1381" s="416"/>
      <c r="K1381" s="416"/>
      <c r="L1381" s="416"/>
      <c r="M1381" s="416"/>
      <c r="N1381" s="416"/>
      <c r="O1381" s="416"/>
      <c r="P1381" s="416"/>
      <c r="Q1381" s="416"/>
      <c r="R1381" s="416"/>
      <c r="S1381" s="416"/>
      <c r="T1381" s="416"/>
      <c r="U1381" s="416"/>
      <c r="V1381" s="416"/>
      <c r="W1381" s="416"/>
      <c r="X1381" s="416"/>
      <c r="Y1381" s="416"/>
    </row>
    <row r="1382" spans="1:25" s="419" customFormat="1" x14ac:dyDescent="0.2">
      <c r="A1382" s="416"/>
      <c r="D1382" s="416"/>
      <c r="E1382" s="416"/>
      <c r="F1382" s="416"/>
      <c r="G1382" s="416"/>
      <c r="H1382" s="416"/>
      <c r="I1382" s="416"/>
      <c r="J1382" s="416"/>
      <c r="K1382" s="416"/>
      <c r="L1382" s="416"/>
      <c r="M1382" s="416"/>
      <c r="N1382" s="416"/>
      <c r="O1382" s="416"/>
      <c r="P1382" s="416"/>
      <c r="Q1382" s="416"/>
      <c r="R1382" s="416"/>
      <c r="S1382" s="416"/>
      <c r="T1382" s="416"/>
      <c r="U1382" s="416"/>
      <c r="V1382" s="416"/>
      <c r="W1382" s="416"/>
      <c r="X1382" s="416"/>
      <c r="Y1382" s="416"/>
    </row>
    <row r="1383" spans="1:25" s="419" customFormat="1" x14ac:dyDescent="0.2">
      <c r="A1383" s="416"/>
      <c r="D1383" s="416"/>
      <c r="E1383" s="416"/>
      <c r="F1383" s="416"/>
      <c r="G1383" s="416"/>
      <c r="H1383" s="416"/>
      <c r="I1383" s="416"/>
      <c r="J1383" s="416"/>
      <c r="K1383" s="416"/>
      <c r="L1383" s="416"/>
      <c r="M1383" s="416"/>
      <c r="N1383" s="416"/>
      <c r="O1383" s="416"/>
      <c r="P1383" s="416"/>
      <c r="Q1383" s="416"/>
      <c r="R1383" s="416"/>
      <c r="S1383" s="416"/>
      <c r="T1383" s="416"/>
      <c r="U1383" s="416"/>
      <c r="V1383" s="416"/>
      <c r="W1383" s="416"/>
      <c r="X1383" s="416"/>
      <c r="Y1383" s="416"/>
    </row>
    <row r="1384" spans="1:25" s="419" customFormat="1" x14ac:dyDescent="0.2">
      <c r="A1384" s="416"/>
      <c r="D1384" s="416"/>
      <c r="E1384" s="416"/>
      <c r="F1384" s="416"/>
      <c r="G1384" s="416"/>
      <c r="H1384" s="416"/>
      <c r="I1384" s="416"/>
      <c r="J1384" s="416"/>
      <c r="K1384" s="416"/>
      <c r="L1384" s="416"/>
      <c r="M1384" s="416"/>
      <c r="N1384" s="416"/>
      <c r="O1384" s="416"/>
      <c r="P1384" s="416"/>
      <c r="Q1384" s="416"/>
      <c r="R1384" s="416"/>
      <c r="S1384" s="416"/>
      <c r="T1384" s="416"/>
      <c r="U1384" s="416"/>
      <c r="V1384" s="416"/>
      <c r="W1384" s="416"/>
      <c r="X1384" s="416"/>
      <c r="Y1384" s="416"/>
    </row>
    <row r="1385" spans="1:25" s="419" customFormat="1" x14ac:dyDescent="0.2">
      <c r="A1385" s="416"/>
      <c r="D1385" s="416"/>
      <c r="E1385" s="416"/>
      <c r="F1385" s="416"/>
      <c r="G1385" s="416"/>
      <c r="H1385" s="416"/>
      <c r="I1385" s="416"/>
      <c r="J1385" s="416"/>
      <c r="K1385" s="416"/>
      <c r="L1385" s="416"/>
      <c r="M1385" s="416"/>
      <c r="N1385" s="416"/>
      <c r="O1385" s="416"/>
      <c r="P1385" s="416"/>
      <c r="Q1385" s="416"/>
      <c r="R1385" s="416"/>
      <c r="S1385" s="416"/>
      <c r="T1385" s="416"/>
      <c r="U1385" s="416"/>
      <c r="V1385" s="416"/>
      <c r="W1385" s="416"/>
      <c r="X1385" s="416"/>
      <c r="Y1385" s="416"/>
    </row>
    <row r="1386" spans="1:25" s="419" customFormat="1" x14ac:dyDescent="0.2">
      <c r="A1386" s="416"/>
      <c r="D1386" s="416"/>
      <c r="E1386" s="416"/>
      <c r="F1386" s="416"/>
      <c r="G1386" s="416"/>
      <c r="H1386" s="416"/>
      <c r="I1386" s="416"/>
      <c r="J1386" s="416"/>
      <c r="K1386" s="416"/>
      <c r="L1386" s="416"/>
      <c r="M1386" s="416"/>
      <c r="N1386" s="416"/>
      <c r="O1386" s="416"/>
      <c r="P1386" s="416"/>
      <c r="Q1386" s="416"/>
      <c r="R1386" s="416"/>
      <c r="S1386" s="416"/>
      <c r="T1386" s="416"/>
      <c r="U1386" s="416"/>
      <c r="V1386" s="416"/>
      <c r="W1386" s="416"/>
      <c r="X1386" s="416"/>
      <c r="Y1386" s="416"/>
    </row>
    <row r="1387" spans="1:25" s="419" customFormat="1" x14ac:dyDescent="0.2">
      <c r="A1387" s="416"/>
      <c r="D1387" s="416"/>
      <c r="E1387" s="416"/>
      <c r="F1387" s="416"/>
      <c r="G1387" s="416"/>
      <c r="H1387" s="416"/>
      <c r="I1387" s="416"/>
      <c r="J1387" s="416"/>
      <c r="K1387" s="416"/>
      <c r="L1387" s="416"/>
      <c r="M1387" s="416"/>
      <c r="N1387" s="416"/>
      <c r="O1387" s="416"/>
      <c r="P1387" s="416"/>
      <c r="Q1387" s="416"/>
      <c r="R1387" s="416"/>
      <c r="S1387" s="416"/>
      <c r="T1387" s="416"/>
      <c r="U1387" s="416"/>
      <c r="V1387" s="416"/>
      <c r="W1387" s="416"/>
      <c r="X1387" s="416"/>
      <c r="Y1387" s="416"/>
    </row>
    <row r="1388" spans="1:25" s="419" customFormat="1" x14ac:dyDescent="0.2">
      <c r="A1388" s="416"/>
      <c r="D1388" s="416"/>
      <c r="E1388" s="416"/>
      <c r="F1388" s="416"/>
      <c r="G1388" s="416"/>
      <c r="H1388" s="416"/>
      <c r="I1388" s="416"/>
      <c r="J1388" s="416"/>
      <c r="K1388" s="416"/>
      <c r="L1388" s="416"/>
      <c r="M1388" s="416"/>
      <c r="N1388" s="416"/>
      <c r="O1388" s="416"/>
      <c r="P1388" s="416"/>
      <c r="Q1388" s="416"/>
      <c r="R1388" s="416"/>
      <c r="S1388" s="416"/>
      <c r="T1388" s="416"/>
      <c r="U1388" s="416"/>
      <c r="V1388" s="416"/>
      <c r="W1388" s="416"/>
      <c r="X1388" s="416"/>
      <c r="Y1388" s="416"/>
    </row>
    <row r="1389" spans="1:25" s="419" customFormat="1" x14ac:dyDescent="0.2">
      <c r="A1389" s="416"/>
      <c r="D1389" s="416"/>
      <c r="E1389" s="416"/>
      <c r="F1389" s="416"/>
      <c r="G1389" s="416"/>
      <c r="H1389" s="416"/>
      <c r="I1389" s="416"/>
      <c r="J1389" s="416"/>
      <c r="K1389" s="416"/>
      <c r="L1389" s="416"/>
      <c r="M1389" s="416"/>
      <c r="N1389" s="416"/>
      <c r="O1389" s="416"/>
      <c r="P1389" s="416"/>
      <c r="Q1389" s="416"/>
      <c r="R1389" s="416"/>
      <c r="S1389" s="416"/>
      <c r="T1389" s="416"/>
      <c r="U1389" s="416"/>
      <c r="V1389" s="416"/>
      <c r="W1389" s="416"/>
      <c r="X1389" s="416"/>
      <c r="Y1389" s="416"/>
    </row>
    <row r="1390" spans="1:25" s="419" customFormat="1" x14ac:dyDescent="0.2">
      <c r="A1390" s="416"/>
      <c r="D1390" s="416"/>
      <c r="E1390" s="416"/>
      <c r="F1390" s="416"/>
      <c r="G1390" s="416"/>
      <c r="H1390" s="416"/>
      <c r="I1390" s="416"/>
      <c r="J1390" s="416"/>
      <c r="K1390" s="416"/>
      <c r="L1390" s="416"/>
      <c r="M1390" s="416"/>
      <c r="N1390" s="416"/>
      <c r="O1390" s="416"/>
      <c r="P1390" s="416"/>
      <c r="Q1390" s="416"/>
      <c r="R1390" s="416"/>
      <c r="S1390" s="416"/>
      <c r="T1390" s="416"/>
      <c r="U1390" s="416"/>
      <c r="V1390" s="416"/>
      <c r="W1390" s="416"/>
      <c r="X1390" s="416"/>
      <c r="Y1390" s="416"/>
    </row>
    <row r="1391" spans="1:25" s="419" customFormat="1" x14ac:dyDescent="0.2">
      <c r="A1391" s="416"/>
      <c r="D1391" s="416"/>
      <c r="E1391" s="416"/>
      <c r="F1391" s="416"/>
      <c r="G1391" s="416"/>
      <c r="H1391" s="416"/>
      <c r="I1391" s="416"/>
      <c r="J1391" s="416"/>
      <c r="K1391" s="416"/>
      <c r="L1391" s="416"/>
      <c r="M1391" s="416"/>
      <c r="N1391" s="416"/>
      <c r="O1391" s="416"/>
      <c r="P1391" s="416"/>
      <c r="Q1391" s="416"/>
      <c r="R1391" s="416"/>
      <c r="S1391" s="416"/>
      <c r="T1391" s="416"/>
      <c r="U1391" s="416"/>
      <c r="V1391" s="416"/>
      <c r="W1391" s="416"/>
      <c r="X1391" s="416"/>
      <c r="Y1391" s="416"/>
    </row>
    <row r="1392" spans="1:25" s="419" customFormat="1" x14ac:dyDescent="0.2">
      <c r="A1392" s="416"/>
      <c r="D1392" s="416"/>
      <c r="E1392" s="416"/>
      <c r="F1392" s="416"/>
      <c r="G1392" s="416"/>
      <c r="H1392" s="416"/>
      <c r="I1392" s="416"/>
      <c r="J1392" s="416"/>
      <c r="K1392" s="416"/>
      <c r="L1392" s="416"/>
      <c r="M1392" s="416"/>
      <c r="N1392" s="416"/>
      <c r="O1392" s="416"/>
      <c r="P1392" s="416"/>
      <c r="Q1392" s="416"/>
      <c r="R1392" s="416"/>
      <c r="S1392" s="416"/>
      <c r="T1392" s="416"/>
      <c r="U1392" s="416"/>
      <c r="V1392" s="416"/>
      <c r="W1392" s="416"/>
      <c r="X1392" s="416"/>
      <c r="Y1392" s="416"/>
    </row>
    <row r="1393" spans="1:25" s="419" customFormat="1" x14ac:dyDescent="0.2">
      <c r="A1393" s="416"/>
      <c r="D1393" s="416"/>
      <c r="E1393" s="416"/>
      <c r="F1393" s="416"/>
      <c r="G1393" s="416"/>
      <c r="H1393" s="416"/>
      <c r="I1393" s="416"/>
      <c r="J1393" s="416"/>
      <c r="K1393" s="416"/>
      <c r="L1393" s="416"/>
      <c r="M1393" s="416"/>
      <c r="N1393" s="416"/>
      <c r="O1393" s="416"/>
      <c r="P1393" s="416"/>
      <c r="Q1393" s="416"/>
      <c r="R1393" s="416"/>
      <c r="S1393" s="416"/>
      <c r="T1393" s="416"/>
      <c r="U1393" s="416"/>
      <c r="V1393" s="416"/>
      <c r="W1393" s="416"/>
      <c r="X1393" s="416"/>
      <c r="Y1393" s="416"/>
    </row>
    <row r="1394" spans="1:25" s="419" customFormat="1" x14ac:dyDescent="0.2">
      <c r="A1394" s="416"/>
      <c r="D1394" s="416"/>
      <c r="E1394" s="416"/>
      <c r="F1394" s="416"/>
      <c r="G1394" s="416"/>
      <c r="H1394" s="416"/>
      <c r="I1394" s="416"/>
      <c r="J1394" s="416"/>
      <c r="K1394" s="416"/>
      <c r="L1394" s="416"/>
      <c r="M1394" s="416"/>
      <c r="N1394" s="416"/>
      <c r="O1394" s="416"/>
      <c r="P1394" s="416"/>
      <c r="Q1394" s="416"/>
      <c r="R1394" s="416"/>
      <c r="S1394" s="416"/>
      <c r="T1394" s="416"/>
      <c r="U1394" s="416"/>
      <c r="V1394" s="416"/>
      <c r="W1394" s="416"/>
      <c r="X1394" s="416"/>
      <c r="Y1394" s="416"/>
    </row>
    <row r="1395" spans="1:25" s="419" customFormat="1" x14ac:dyDescent="0.2">
      <c r="A1395" s="416"/>
      <c r="D1395" s="416"/>
      <c r="E1395" s="416"/>
      <c r="F1395" s="416"/>
      <c r="G1395" s="416"/>
      <c r="H1395" s="416"/>
      <c r="I1395" s="416"/>
      <c r="J1395" s="416"/>
      <c r="K1395" s="416"/>
      <c r="L1395" s="416"/>
      <c r="M1395" s="416"/>
      <c r="N1395" s="416"/>
      <c r="O1395" s="416"/>
      <c r="P1395" s="416"/>
      <c r="Q1395" s="416"/>
      <c r="R1395" s="416"/>
      <c r="S1395" s="416"/>
      <c r="T1395" s="416"/>
      <c r="U1395" s="416"/>
      <c r="V1395" s="416"/>
      <c r="W1395" s="416"/>
      <c r="X1395" s="416"/>
      <c r="Y1395" s="416"/>
    </row>
    <row r="1396" spans="1:25" s="419" customFormat="1" x14ac:dyDescent="0.2">
      <c r="A1396" s="416"/>
      <c r="D1396" s="416"/>
      <c r="E1396" s="416"/>
      <c r="F1396" s="416"/>
      <c r="G1396" s="416"/>
      <c r="H1396" s="416"/>
      <c r="I1396" s="416"/>
      <c r="J1396" s="416"/>
      <c r="K1396" s="416"/>
      <c r="L1396" s="416"/>
      <c r="M1396" s="416"/>
      <c r="N1396" s="416"/>
      <c r="O1396" s="416"/>
      <c r="P1396" s="416"/>
      <c r="Q1396" s="416"/>
      <c r="R1396" s="416"/>
      <c r="S1396" s="416"/>
      <c r="T1396" s="416"/>
      <c r="U1396" s="416"/>
      <c r="V1396" s="416"/>
      <c r="W1396" s="416"/>
      <c r="X1396" s="416"/>
      <c r="Y1396" s="416"/>
    </row>
    <row r="1397" spans="1:25" s="419" customFormat="1" x14ac:dyDescent="0.2">
      <c r="A1397" s="416"/>
      <c r="D1397" s="416"/>
      <c r="E1397" s="416"/>
      <c r="F1397" s="416"/>
      <c r="G1397" s="416"/>
      <c r="H1397" s="416"/>
      <c r="I1397" s="416"/>
      <c r="J1397" s="416"/>
      <c r="K1397" s="416"/>
      <c r="L1397" s="416"/>
      <c r="M1397" s="416"/>
      <c r="N1397" s="416"/>
      <c r="O1397" s="416"/>
      <c r="P1397" s="416"/>
      <c r="Q1397" s="416"/>
      <c r="R1397" s="416"/>
      <c r="S1397" s="416"/>
      <c r="T1397" s="416"/>
      <c r="U1397" s="416"/>
      <c r="V1397" s="416"/>
      <c r="W1397" s="416"/>
      <c r="X1397" s="416"/>
      <c r="Y1397" s="416"/>
    </row>
    <row r="1398" spans="1:25" s="419" customFormat="1" x14ac:dyDescent="0.2">
      <c r="A1398" s="416"/>
      <c r="D1398" s="416"/>
      <c r="E1398" s="416"/>
      <c r="F1398" s="416"/>
      <c r="G1398" s="416"/>
      <c r="H1398" s="416"/>
      <c r="I1398" s="416"/>
      <c r="J1398" s="416"/>
      <c r="K1398" s="416"/>
      <c r="L1398" s="416"/>
      <c r="M1398" s="416"/>
      <c r="N1398" s="416"/>
      <c r="O1398" s="416"/>
      <c r="P1398" s="416"/>
      <c r="Q1398" s="416"/>
      <c r="R1398" s="416"/>
      <c r="S1398" s="416"/>
      <c r="T1398" s="416"/>
      <c r="U1398" s="416"/>
      <c r="V1398" s="416"/>
      <c r="W1398" s="416"/>
      <c r="X1398" s="416"/>
      <c r="Y1398" s="416"/>
    </row>
    <row r="1399" spans="1:25" s="419" customFormat="1" x14ac:dyDescent="0.2">
      <c r="A1399" s="416"/>
      <c r="D1399" s="416"/>
      <c r="E1399" s="416"/>
      <c r="F1399" s="416"/>
      <c r="G1399" s="416"/>
      <c r="H1399" s="416"/>
      <c r="I1399" s="416"/>
      <c r="J1399" s="416"/>
      <c r="K1399" s="416"/>
      <c r="L1399" s="416"/>
      <c r="M1399" s="416"/>
      <c r="N1399" s="416"/>
      <c r="O1399" s="416"/>
      <c r="P1399" s="416"/>
      <c r="Q1399" s="416"/>
      <c r="R1399" s="416"/>
      <c r="S1399" s="416"/>
      <c r="T1399" s="416"/>
      <c r="U1399" s="416"/>
      <c r="V1399" s="416"/>
      <c r="W1399" s="416"/>
      <c r="X1399" s="416"/>
      <c r="Y1399" s="416"/>
    </row>
    <row r="1400" spans="1:25" s="419" customFormat="1" x14ac:dyDescent="0.2">
      <c r="A1400" s="416"/>
      <c r="D1400" s="416"/>
      <c r="E1400" s="416"/>
      <c r="F1400" s="416"/>
      <c r="G1400" s="416"/>
      <c r="H1400" s="416"/>
      <c r="I1400" s="416"/>
      <c r="J1400" s="416"/>
      <c r="K1400" s="416"/>
      <c r="L1400" s="416"/>
      <c r="M1400" s="416"/>
      <c r="N1400" s="416"/>
      <c r="O1400" s="416"/>
      <c r="P1400" s="416"/>
      <c r="Q1400" s="416"/>
      <c r="R1400" s="416"/>
      <c r="S1400" s="416"/>
      <c r="T1400" s="416"/>
      <c r="U1400" s="416"/>
      <c r="V1400" s="416"/>
      <c r="W1400" s="416"/>
      <c r="X1400" s="416"/>
      <c r="Y1400" s="416"/>
    </row>
    <row r="1401" spans="1:25" s="419" customFormat="1" x14ac:dyDescent="0.2">
      <c r="A1401" s="416"/>
      <c r="D1401" s="416"/>
      <c r="E1401" s="416"/>
      <c r="F1401" s="416"/>
      <c r="G1401" s="416"/>
      <c r="H1401" s="416"/>
      <c r="I1401" s="416"/>
      <c r="J1401" s="416"/>
      <c r="K1401" s="416"/>
      <c r="L1401" s="416"/>
      <c r="M1401" s="416"/>
      <c r="N1401" s="416"/>
      <c r="O1401" s="416"/>
      <c r="P1401" s="416"/>
      <c r="Q1401" s="416"/>
      <c r="R1401" s="416"/>
      <c r="S1401" s="416"/>
      <c r="T1401" s="416"/>
      <c r="U1401" s="416"/>
      <c r="V1401" s="416"/>
      <c r="W1401" s="416"/>
      <c r="X1401" s="416"/>
      <c r="Y1401" s="416"/>
    </row>
    <row r="1402" spans="1:25" s="419" customFormat="1" x14ac:dyDescent="0.2">
      <c r="A1402" s="416"/>
      <c r="D1402" s="416"/>
      <c r="E1402" s="416"/>
      <c r="F1402" s="416"/>
      <c r="G1402" s="416"/>
      <c r="H1402" s="416"/>
      <c r="I1402" s="416"/>
      <c r="J1402" s="416"/>
      <c r="K1402" s="416"/>
      <c r="L1402" s="416"/>
      <c r="M1402" s="416"/>
      <c r="N1402" s="416"/>
      <c r="O1402" s="416"/>
      <c r="P1402" s="416"/>
      <c r="Q1402" s="416"/>
      <c r="R1402" s="416"/>
      <c r="S1402" s="416"/>
      <c r="T1402" s="416"/>
      <c r="U1402" s="416"/>
      <c r="V1402" s="416"/>
      <c r="W1402" s="416"/>
      <c r="X1402" s="416"/>
      <c r="Y1402" s="416"/>
    </row>
    <row r="1403" spans="1:25" s="419" customFormat="1" x14ac:dyDescent="0.2">
      <c r="A1403" s="416"/>
      <c r="D1403" s="416"/>
      <c r="E1403" s="416"/>
      <c r="F1403" s="416"/>
      <c r="G1403" s="416"/>
      <c r="H1403" s="416"/>
      <c r="I1403" s="416"/>
      <c r="J1403" s="416"/>
      <c r="K1403" s="416"/>
      <c r="L1403" s="416"/>
      <c r="M1403" s="416"/>
      <c r="N1403" s="416"/>
      <c r="O1403" s="416"/>
      <c r="P1403" s="416"/>
      <c r="Q1403" s="416"/>
      <c r="R1403" s="416"/>
      <c r="S1403" s="416"/>
      <c r="T1403" s="416"/>
      <c r="U1403" s="416"/>
      <c r="V1403" s="416"/>
      <c r="W1403" s="416"/>
      <c r="X1403" s="416"/>
      <c r="Y1403" s="416"/>
    </row>
    <row r="1404" spans="1:25" s="419" customFormat="1" x14ac:dyDescent="0.2">
      <c r="A1404" s="416"/>
      <c r="D1404" s="416"/>
      <c r="E1404" s="416"/>
      <c r="F1404" s="416"/>
      <c r="G1404" s="416"/>
      <c r="H1404" s="416"/>
      <c r="I1404" s="416"/>
      <c r="J1404" s="416"/>
      <c r="K1404" s="416"/>
      <c r="L1404" s="416"/>
      <c r="M1404" s="416"/>
      <c r="N1404" s="416"/>
      <c r="O1404" s="416"/>
      <c r="P1404" s="416"/>
      <c r="Q1404" s="416"/>
      <c r="R1404" s="416"/>
      <c r="S1404" s="416"/>
      <c r="T1404" s="416"/>
      <c r="U1404" s="416"/>
      <c r="V1404" s="416"/>
      <c r="W1404" s="416"/>
      <c r="X1404" s="416"/>
      <c r="Y1404" s="416"/>
    </row>
    <row r="1405" spans="1:25" s="419" customFormat="1" x14ac:dyDescent="0.2">
      <c r="A1405" s="416"/>
      <c r="D1405" s="416"/>
      <c r="E1405" s="416"/>
      <c r="F1405" s="416"/>
      <c r="G1405" s="416"/>
      <c r="H1405" s="416"/>
      <c r="I1405" s="416"/>
      <c r="J1405" s="416"/>
      <c r="K1405" s="416"/>
      <c r="L1405" s="416"/>
      <c r="M1405" s="416"/>
      <c r="N1405" s="416"/>
      <c r="O1405" s="416"/>
      <c r="P1405" s="416"/>
      <c r="Q1405" s="416"/>
      <c r="R1405" s="416"/>
      <c r="S1405" s="416"/>
      <c r="T1405" s="416"/>
      <c r="U1405" s="416"/>
      <c r="V1405" s="416"/>
      <c r="W1405" s="416"/>
      <c r="X1405" s="416"/>
      <c r="Y1405" s="416"/>
    </row>
    <row r="1406" spans="1:25" s="419" customFormat="1" x14ac:dyDescent="0.2">
      <c r="A1406" s="416"/>
      <c r="D1406" s="416"/>
      <c r="E1406" s="416"/>
      <c r="F1406" s="416"/>
      <c r="G1406" s="416"/>
      <c r="H1406" s="416"/>
      <c r="I1406" s="416"/>
      <c r="J1406" s="416"/>
      <c r="K1406" s="416"/>
      <c r="L1406" s="416"/>
      <c r="M1406" s="416"/>
      <c r="N1406" s="416"/>
      <c r="O1406" s="416"/>
      <c r="P1406" s="416"/>
      <c r="Q1406" s="416"/>
      <c r="R1406" s="416"/>
      <c r="S1406" s="416"/>
      <c r="T1406" s="416"/>
      <c r="U1406" s="416"/>
      <c r="V1406" s="416"/>
      <c r="W1406" s="416"/>
      <c r="X1406" s="416"/>
      <c r="Y1406" s="416"/>
    </row>
    <row r="1407" spans="1:25" s="419" customFormat="1" x14ac:dyDescent="0.2">
      <c r="A1407" s="416"/>
      <c r="D1407" s="416"/>
      <c r="E1407" s="416"/>
      <c r="F1407" s="416"/>
      <c r="G1407" s="416"/>
      <c r="H1407" s="416"/>
      <c r="I1407" s="416"/>
      <c r="J1407" s="416"/>
      <c r="K1407" s="416"/>
      <c r="L1407" s="416"/>
      <c r="M1407" s="416"/>
      <c r="N1407" s="416"/>
      <c r="O1407" s="416"/>
      <c r="P1407" s="416"/>
      <c r="Q1407" s="416"/>
      <c r="R1407" s="416"/>
      <c r="S1407" s="416"/>
      <c r="T1407" s="416"/>
      <c r="U1407" s="416"/>
      <c r="V1407" s="416"/>
      <c r="W1407" s="416"/>
      <c r="X1407" s="416"/>
      <c r="Y1407" s="416"/>
    </row>
    <row r="1408" spans="1:25" s="419" customFormat="1" x14ac:dyDescent="0.2">
      <c r="A1408" s="416"/>
      <c r="D1408" s="416"/>
      <c r="E1408" s="416"/>
      <c r="F1408" s="416"/>
      <c r="G1408" s="416"/>
      <c r="H1408" s="416"/>
      <c r="I1408" s="416"/>
      <c r="J1408" s="416"/>
      <c r="K1408" s="416"/>
      <c r="L1408" s="416"/>
      <c r="M1408" s="416"/>
      <c r="N1408" s="416"/>
      <c r="O1408" s="416"/>
      <c r="P1408" s="416"/>
      <c r="Q1408" s="416"/>
      <c r="R1408" s="416"/>
      <c r="S1408" s="416"/>
      <c r="T1408" s="416"/>
      <c r="U1408" s="416"/>
      <c r="V1408" s="416"/>
      <c r="W1408" s="416"/>
      <c r="X1408" s="416"/>
      <c r="Y1408" s="416"/>
    </row>
    <row r="1409" spans="1:25" s="419" customFormat="1" x14ac:dyDescent="0.2">
      <c r="A1409" s="416"/>
      <c r="D1409" s="416"/>
      <c r="E1409" s="416"/>
      <c r="F1409" s="416"/>
      <c r="G1409" s="416"/>
      <c r="H1409" s="416"/>
      <c r="I1409" s="416"/>
      <c r="J1409" s="416"/>
      <c r="K1409" s="416"/>
      <c r="L1409" s="416"/>
      <c r="M1409" s="416"/>
      <c r="N1409" s="416"/>
      <c r="O1409" s="416"/>
      <c r="P1409" s="416"/>
      <c r="Q1409" s="416"/>
      <c r="R1409" s="416"/>
      <c r="S1409" s="416"/>
      <c r="T1409" s="416"/>
      <c r="U1409" s="416"/>
      <c r="V1409" s="416"/>
      <c r="W1409" s="416"/>
      <c r="X1409" s="416"/>
      <c r="Y1409" s="416"/>
    </row>
    <row r="1410" spans="1:25" s="419" customFormat="1" x14ac:dyDescent="0.2">
      <c r="A1410" s="416"/>
      <c r="D1410" s="416"/>
      <c r="E1410" s="416"/>
      <c r="F1410" s="416"/>
      <c r="G1410" s="416"/>
      <c r="H1410" s="416"/>
      <c r="I1410" s="416"/>
      <c r="J1410" s="416"/>
      <c r="K1410" s="416"/>
      <c r="L1410" s="416"/>
      <c r="M1410" s="416"/>
      <c r="N1410" s="416"/>
      <c r="O1410" s="416"/>
      <c r="P1410" s="416"/>
      <c r="Q1410" s="416"/>
      <c r="R1410" s="416"/>
      <c r="S1410" s="416"/>
      <c r="T1410" s="416"/>
      <c r="U1410" s="416"/>
      <c r="V1410" s="416"/>
      <c r="W1410" s="416"/>
      <c r="X1410" s="416"/>
      <c r="Y1410" s="416"/>
    </row>
    <row r="1411" spans="1:25" s="419" customFormat="1" x14ac:dyDescent="0.2">
      <c r="A1411" s="416"/>
      <c r="D1411" s="416"/>
      <c r="E1411" s="416"/>
      <c r="F1411" s="416"/>
      <c r="G1411" s="416"/>
      <c r="H1411" s="416"/>
      <c r="I1411" s="416"/>
      <c r="J1411" s="416"/>
      <c r="K1411" s="416"/>
      <c r="L1411" s="416"/>
      <c r="M1411" s="416"/>
      <c r="N1411" s="416"/>
      <c r="O1411" s="416"/>
      <c r="P1411" s="416"/>
      <c r="Q1411" s="416"/>
      <c r="R1411" s="416"/>
      <c r="S1411" s="416"/>
      <c r="T1411" s="416"/>
      <c r="U1411" s="416"/>
      <c r="V1411" s="416"/>
      <c r="W1411" s="416"/>
      <c r="X1411" s="416"/>
      <c r="Y1411" s="416"/>
    </row>
    <row r="1412" spans="1:25" s="419" customFormat="1" x14ac:dyDescent="0.2">
      <c r="A1412" s="416"/>
      <c r="D1412" s="416"/>
      <c r="E1412" s="416"/>
      <c r="F1412" s="416"/>
      <c r="G1412" s="416"/>
      <c r="H1412" s="416"/>
      <c r="I1412" s="416"/>
      <c r="J1412" s="416"/>
      <c r="K1412" s="416"/>
      <c r="L1412" s="416"/>
      <c r="M1412" s="416"/>
      <c r="N1412" s="416"/>
      <c r="O1412" s="416"/>
      <c r="P1412" s="416"/>
      <c r="Q1412" s="416"/>
      <c r="R1412" s="416"/>
      <c r="S1412" s="416"/>
      <c r="T1412" s="416"/>
      <c r="U1412" s="416"/>
      <c r="V1412" s="416"/>
      <c r="W1412" s="416"/>
      <c r="X1412" s="416"/>
      <c r="Y1412" s="416"/>
    </row>
    <row r="1413" spans="1:25" s="419" customFormat="1" x14ac:dyDescent="0.2">
      <c r="A1413" s="416"/>
      <c r="D1413" s="416"/>
      <c r="E1413" s="416"/>
      <c r="F1413" s="416"/>
      <c r="G1413" s="416"/>
      <c r="H1413" s="416"/>
      <c r="I1413" s="416"/>
      <c r="J1413" s="416"/>
      <c r="K1413" s="416"/>
      <c r="L1413" s="416"/>
      <c r="M1413" s="416"/>
      <c r="N1413" s="416"/>
      <c r="O1413" s="416"/>
      <c r="P1413" s="416"/>
      <c r="Q1413" s="416"/>
      <c r="R1413" s="416"/>
      <c r="S1413" s="416"/>
      <c r="T1413" s="416"/>
      <c r="U1413" s="416"/>
      <c r="V1413" s="416"/>
      <c r="W1413" s="416"/>
      <c r="X1413" s="416"/>
      <c r="Y1413" s="416"/>
    </row>
    <row r="1414" spans="1:25" s="419" customFormat="1" x14ac:dyDescent="0.2">
      <c r="A1414" s="416"/>
      <c r="D1414" s="416"/>
      <c r="E1414" s="416"/>
      <c r="F1414" s="416"/>
      <c r="G1414" s="416"/>
      <c r="H1414" s="416"/>
      <c r="I1414" s="416"/>
      <c r="J1414" s="416"/>
      <c r="K1414" s="416"/>
      <c r="L1414" s="416"/>
      <c r="M1414" s="416"/>
      <c r="N1414" s="416"/>
      <c r="O1414" s="416"/>
      <c r="P1414" s="416"/>
      <c r="Q1414" s="416"/>
      <c r="R1414" s="416"/>
      <c r="S1414" s="416"/>
      <c r="T1414" s="416"/>
      <c r="U1414" s="416"/>
      <c r="V1414" s="416"/>
      <c r="W1414" s="416"/>
      <c r="X1414" s="416"/>
      <c r="Y1414" s="416"/>
    </row>
    <row r="1415" spans="1:25" s="419" customFormat="1" x14ac:dyDescent="0.2">
      <c r="A1415" s="416"/>
      <c r="D1415" s="416"/>
      <c r="E1415" s="416"/>
      <c r="F1415" s="416"/>
      <c r="G1415" s="416"/>
      <c r="H1415" s="416"/>
      <c r="I1415" s="416"/>
      <c r="J1415" s="416"/>
      <c r="K1415" s="416"/>
      <c r="L1415" s="416"/>
      <c r="M1415" s="416"/>
      <c r="N1415" s="416"/>
      <c r="O1415" s="416"/>
      <c r="P1415" s="416"/>
      <c r="Q1415" s="416"/>
      <c r="R1415" s="416"/>
      <c r="S1415" s="416"/>
      <c r="T1415" s="416"/>
      <c r="U1415" s="416"/>
      <c r="V1415" s="416"/>
      <c r="W1415" s="416"/>
      <c r="X1415" s="416"/>
      <c r="Y1415" s="416"/>
    </row>
    <row r="1416" spans="1:25" s="419" customFormat="1" x14ac:dyDescent="0.2">
      <c r="A1416" s="416"/>
      <c r="D1416" s="416"/>
      <c r="E1416" s="416"/>
      <c r="F1416" s="416"/>
      <c r="G1416" s="416"/>
      <c r="H1416" s="416"/>
      <c r="I1416" s="416"/>
      <c r="J1416" s="416"/>
      <c r="K1416" s="416"/>
      <c r="L1416" s="416"/>
      <c r="M1416" s="416"/>
      <c r="N1416" s="416"/>
      <c r="O1416" s="416"/>
      <c r="P1416" s="416"/>
      <c r="Q1416" s="416"/>
      <c r="R1416" s="416"/>
      <c r="S1416" s="416"/>
      <c r="T1416" s="416"/>
      <c r="U1416" s="416"/>
      <c r="V1416" s="416"/>
      <c r="W1416" s="416"/>
      <c r="X1416" s="416"/>
      <c r="Y1416" s="416"/>
    </row>
    <row r="1417" spans="1:25" s="419" customFormat="1" x14ac:dyDescent="0.2">
      <c r="A1417" s="416"/>
      <c r="D1417" s="416"/>
      <c r="E1417" s="416"/>
      <c r="F1417" s="416"/>
      <c r="G1417" s="416"/>
      <c r="H1417" s="416"/>
      <c r="I1417" s="416"/>
      <c r="J1417" s="416"/>
      <c r="K1417" s="416"/>
      <c r="L1417" s="416"/>
      <c r="M1417" s="416"/>
      <c r="N1417" s="416"/>
      <c r="O1417" s="416"/>
      <c r="P1417" s="416"/>
      <c r="Q1417" s="416"/>
      <c r="R1417" s="416"/>
      <c r="S1417" s="416"/>
      <c r="T1417" s="416"/>
      <c r="U1417" s="416"/>
      <c r="V1417" s="416"/>
      <c r="W1417" s="416"/>
      <c r="X1417" s="416"/>
      <c r="Y1417" s="416"/>
    </row>
    <row r="1418" spans="1:25" s="419" customFormat="1" x14ac:dyDescent="0.2">
      <c r="A1418" s="416"/>
      <c r="D1418" s="416"/>
      <c r="E1418" s="416"/>
      <c r="F1418" s="416"/>
      <c r="G1418" s="416"/>
      <c r="H1418" s="416"/>
      <c r="I1418" s="416"/>
      <c r="J1418" s="416"/>
      <c r="K1418" s="416"/>
      <c r="L1418" s="416"/>
      <c r="M1418" s="416"/>
      <c r="N1418" s="416"/>
      <c r="O1418" s="416"/>
      <c r="P1418" s="416"/>
      <c r="Q1418" s="416"/>
      <c r="R1418" s="416"/>
      <c r="S1418" s="416"/>
      <c r="T1418" s="416"/>
      <c r="U1418" s="416"/>
      <c r="V1418" s="416"/>
      <c r="W1418" s="416"/>
      <c r="X1418" s="416"/>
      <c r="Y1418" s="416"/>
    </row>
    <row r="1419" spans="1:25" s="419" customFormat="1" x14ac:dyDescent="0.2">
      <c r="A1419" s="416"/>
      <c r="D1419" s="416"/>
      <c r="E1419" s="416"/>
      <c r="F1419" s="416"/>
      <c r="G1419" s="416"/>
      <c r="H1419" s="416"/>
      <c r="I1419" s="416"/>
      <c r="J1419" s="416"/>
      <c r="K1419" s="416"/>
      <c r="L1419" s="416"/>
      <c r="M1419" s="416"/>
      <c r="N1419" s="416"/>
      <c r="O1419" s="416"/>
      <c r="P1419" s="416"/>
      <c r="Q1419" s="416"/>
      <c r="R1419" s="416"/>
      <c r="S1419" s="416"/>
      <c r="T1419" s="416"/>
      <c r="U1419" s="416"/>
      <c r="V1419" s="416"/>
      <c r="W1419" s="416"/>
      <c r="X1419" s="416"/>
      <c r="Y1419" s="416"/>
    </row>
    <row r="1420" spans="1:25" s="419" customFormat="1" x14ac:dyDescent="0.2">
      <c r="A1420" s="416"/>
      <c r="D1420" s="416"/>
      <c r="E1420" s="416"/>
      <c r="F1420" s="416"/>
      <c r="G1420" s="416"/>
      <c r="H1420" s="416"/>
      <c r="I1420" s="416"/>
      <c r="J1420" s="416"/>
      <c r="K1420" s="416"/>
      <c r="L1420" s="416"/>
      <c r="M1420" s="416"/>
      <c r="N1420" s="416"/>
      <c r="O1420" s="416"/>
      <c r="P1420" s="416"/>
      <c r="Q1420" s="416"/>
      <c r="R1420" s="416"/>
      <c r="S1420" s="416"/>
      <c r="T1420" s="416"/>
      <c r="U1420" s="416"/>
      <c r="V1420" s="416"/>
      <c r="W1420" s="416"/>
      <c r="X1420" s="416"/>
      <c r="Y1420" s="416"/>
    </row>
    <row r="1421" spans="1:25" s="419" customFormat="1" x14ac:dyDescent="0.2">
      <c r="A1421" s="416"/>
      <c r="D1421" s="416"/>
      <c r="E1421" s="416"/>
      <c r="F1421" s="416"/>
      <c r="G1421" s="416"/>
      <c r="H1421" s="416"/>
      <c r="I1421" s="416"/>
      <c r="J1421" s="416"/>
      <c r="K1421" s="416"/>
      <c r="L1421" s="416"/>
      <c r="M1421" s="416"/>
      <c r="N1421" s="416"/>
      <c r="O1421" s="416"/>
      <c r="P1421" s="416"/>
      <c r="Q1421" s="416"/>
      <c r="R1421" s="416"/>
      <c r="S1421" s="416"/>
      <c r="T1421" s="416"/>
      <c r="U1421" s="416"/>
      <c r="V1421" s="416"/>
      <c r="W1421" s="416"/>
      <c r="X1421" s="416"/>
      <c r="Y1421" s="416"/>
    </row>
    <row r="1422" spans="1:25" s="419" customFormat="1" x14ac:dyDescent="0.2">
      <c r="A1422" s="416"/>
      <c r="D1422" s="416"/>
      <c r="E1422" s="416"/>
      <c r="F1422" s="416"/>
      <c r="G1422" s="416"/>
      <c r="H1422" s="416"/>
      <c r="I1422" s="416"/>
      <c r="J1422" s="416"/>
      <c r="K1422" s="416"/>
      <c r="L1422" s="416"/>
      <c r="M1422" s="416"/>
      <c r="N1422" s="416"/>
      <c r="O1422" s="416"/>
      <c r="P1422" s="416"/>
      <c r="Q1422" s="416"/>
      <c r="R1422" s="416"/>
      <c r="S1422" s="416"/>
      <c r="T1422" s="416"/>
      <c r="U1422" s="416"/>
      <c r="V1422" s="416"/>
      <c r="W1422" s="416"/>
      <c r="X1422" s="416"/>
      <c r="Y1422" s="416"/>
    </row>
    <row r="1423" spans="1:25" s="419" customFormat="1" x14ac:dyDescent="0.2">
      <c r="A1423" s="416"/>
      <c r="D1423" s="416"/>
      <c r="E1423" s="416"/>
      <c r="F1423" s="416"/>
      <c r="G1423" s="416"/>
      <c r="H1423" s="416"/>
      <c r="I1423" s="416"/>
      <c r="J1423" s="416"/>
      <c r="K1423" s="416"/>
      <c r="L1423" s="416"/>
      <c r="M1423" s="416"/>
      <c r="N1423" s="416"/>
      <c r="O1423" s="416"/>
      <c r="P1423" s="416"/>
      <c r="Q1423" s="416"/>
      <c r="R1423" s="416"/>
      <c r="S1423" s="416"/>
      <c r="T1423" s="416"/>
      <c r="U1423" s="416"/>
      <c r="V1423" s="416"/>
      <c r="W1423" s="416"/>
      <c r="X1423" s="416"/>
      <c r="Y1423" s="416"/>
    </row>
    <row r="1424" spans="1:25" s="419" customFormat="1" x14ac:dyDescent="0.2">
      <c r="A1424" s="416"/>
      <c r="D1424" s="416"/>
      <c r="E1424" s="416"/>
      <c r="F1424" s="416"/>
      <c r="G1424" s="416"/>
      <c r="H1424" s="416"/>
      <c r="I1424" s="416"/>
      <c r="J1424" s="416"/>
      <c r="K1424" s="416"/>
      <c r="L1424" s="416"/>
      <c r="M1424" s="416"/>
      <c r="N1424" s="416"/>
      <c r="O1424" s="416"/>
      <c r="P1424" s="416"/>
      <c r="Q1424" s="416"/>
      <c r="R1424" s="416"/>
      <c r="S1424" s="416"/>
      <c r="T1424" s="416"/>
      <c r="U1424" s="416"/>
      <c r="V1424" s="416"/>
      <c r="W1424" s="416"/>
      <c r="X1424" s="416"/>
      <c r="Y1424" s="416"/>
    </row>
    <row r="1425" spans="1:25" s="419" customFormat="1" x14ac:dyDescent="0.2">
      <c r="A1425" s="416"/>
      <c r="D1425" s="416"/>
      <c r="E1425" s="416"/>
      <c r="F1425" s="416"/>
      <c r="G1425" s="416"/>
      <c r="H1425" s="416"/>
      <c r="I1425" s="416"/>
      <c r="J1425" s="416"/>
      <c r="K1425" s="416"/>
      <c r="L1425" s="416"/>
      <c r="M1425" s="416"/>
      <c r="N1425" s="416"/>
      <c r="O1425" s="416"/>
      <c r="P1425" s="416"/>
      <c r="Q1425" s="416"/>
      <c r="R1425" s="416"/>
      <c r="S1425" s="416"/>
      <c r="T1425" s="416"/>
      <c r="U1425" s="416"/>
      <c r="V1425" s="416"/>
      <c r="W1425" s="416"/>
      <c r="X1425" s="416"/>
      <c r="Y1425" s="416"/>
    </row>
    <row r="1426" spans="1:25" s="419" customFormat="1" x14ac:dyDescent="0.2">
      <c r="A1426" s="416"/>
      <c r="D1426" s="416"/>
      <c r="E1426" s="416"/>
      <c r="F1426" s="416"/>
      <c r="G1426" s="416"/>
      <c r="H1426" s="416"/>
      <c r="I1426" s="416"/>
      <c r="J1426" s="416"/>
      <c r="K1426" s="416"/>
      <c r="L1426" s="416"/>
      <c r="M1426" s="416"/>
      <c r="N1426" s="416"/>
      <c r="O1426" s="416"/>
      <c r="P1426" s="416"/>
      <c r="Q1426" s="416"/>
      <c r="R1426" s="416"/>
      <c r="S1426" s="416"/>
      <c r="T1426" s="416"/>
      <c r="U1426" s="416"/>
      <c r="V1426" s="416"/>
      <c r="W1426" s="416"/>
      <c r="X1426" s="416"/>
      <c r="Y1426" s="416"/>
    </row>
    <row r="1427" spans="1:25" s="419" customFormat="1" x14ac:dyDescent="0.2">
      <c r="A1427" s="416"/>
      <c r="D1427" s="416"/>
      <c r="E1427" s="416"/>
      <c r="F1427" s="416"/>
      <c r="G1427" s="416"/>
      <c r="H1427" s="416"/>
      <c r="I1427" s="416"/>
      <c r="J1427" s="416"/>
      <c r="K1427" s="416"/>
      <c r="L1427" s="416"/>
      <c r="M1427" s="416"/>
      <c r="N1427" s="416"/>
      <c r="O1427" s="416"/>
      <c r="P1427" s="416"/>
      <c r="Q1427" s="416"/>
      <c r="R1427" s="416"/>
      <c r="S1427" s="416"/>
      <c r="T1427" s="416"/>
      <c r="U1427" s="416"/>
      <c r="V1427" s="416"/>
      <c r="W1427" s="416"/>
      <c r="X1427" s="416"/>
      <c r="Y1427" s="416"/>
    </row>
    <row r="1428" spans="1:25" s="419" customFormat="1" x14ac:dyDescent="0.2">
      <c r="A1428" s="416"/>
      <c r="D1428" s="416"/>
      <c r="E1428" s="416"/>
      <c r="F1428" s="416"/>
      <c r="G1428" s="416"/>
      <c r="H1428" s="416"/>
      <c r="I1428" s="416"/>
      <c r="J1428" s="416"/>
      <c r="K1428" s="416"/>
      <c r="L1428" s="416"/>
      <c r="M1428" s="416"/>
      <c r="N1428" s="416"/>
      <c r="O1428" s="416"/>
      <c r="P1428" s="416"/>
      <c r="Q1428" s="416"/>
      <c r="R1428" s="416"/>
      <c r="S1428" s="416"/>
      <c r="T1428" s="416"/>
      <c r="U1428" s="416"/>
      <c r="V1428" s="416"/>
      <c r="W1428" s="416"/>
      <c r="X1428" s="416"/>
      <c r="Y1428" s="416"/>
    </row>
    <row r="1429" spans="1:25" s="419" customFormat="1" x14ac:dyDescent="0.2">
      <c r="A1429" s="416"/>
      <c r="D1429" s="416"/>
      <c r="E1429" s="416"/>
      <c r="F1429" s="416"/>
      <c r="G1429" s="416"/>
      <c r="H1429" s="416"/>
      <c r="I1429" s="416"/>
      <c r="J1429" s="416"/>
      <c r="K1429" s="416"/>
      <c r="L1429" s="416"/>
      <c r="M1429" s="416"/>
      <c r="N1429" s="416"/>
      <c r="O1429" s="416"/>
      <c r="P1429" s="416"/>
      <c r="Q1429" s="416"/>
      <c r="R1429" s="416"/>
      <c r="S1429" s="416"/>
      <c r="T1429" s="416"/>
      <c r="U1429" s="416"/>
      <c r="V1429" s="416"/>
      <c r="W1429" s="416"/>
      <c r="X1429" s="416"/>
      <c r="Y1429" s="416"/>
    </row>
    <row r="1430" spans="1:25" s="419" customFormat="1" x14ac:dyDescent="0.2">
      <c r="A1430" s="416"/>
      <c r="D1430" s="416"/>
      <c r="E1430" s="416"/>
      <c r="F1430" s="416"/>
      <c r="G1430" s="416"/>
      <c r="H1430" s="416"/>
      <c r="I1430" s="416"/>
      <c r="J1430" s="416"/>
      <c r="K1430" s="416"/>
      <c r="L1430" s="416"/>
      <c r="M1430" s="416"/>
      <c r="N1430" s="416"/>
      <c r="O1430" s="416"/>
      <c r="P1430" s="416"/>
      <c r="Q1430" s="416"/>
      <c r="R1430" s="416"/>
      <c r="S1430" s="416"/>
      <c r="T1430" s="416"/>
      <c r="U1430" s="416"/>
      <c r="V1430" s="416"/>
      <c r="W1430" s="416"/>
      <c r="X1430" s="416"/>
      <c r="Y1430" s="416"/>
    </row>
    <row r="1431" spans="1:25" s="419" customFormat="1" x14ac:dyDescent="0.2">
      <c r="A1431" s="416"/>
      <c r="D1431" s="416"/>
      <c r="E1431" s="416"/>
      <c r="F1431" s="416"/>
      <c r="G1431" s="416"/>
      <c r="H1431" s="416"/>
      <c r="I1431" s="416"/>
      <c r="J1431" s="416"/>
      <c r="K1431" s="416"/>
      <c r="L1431" s="416"/>
      <c r="M1431" s="416"/>
      <c r="N1431" s="416"/>
      <c r="O1431" s="416"/>
      <c r="P1431" s="416"/>
      <c r="Q1431" s="416"/>
      <c r="R1431" s="416"/>
      <c r="S1431" s="416"/>
      <c r="T1431" s="416"/>
      <c r="U1431" s="416"/>
      <c r="V1431" s="416"/>
      <c r="W1431" s="416"/>
      <c r="X1431" s="416"/>
      <c r="Y1431" s="416"/>
    </row>
    <row r="1432" spans="1:25" s="419" customFormat="1" x14ac:dyDescent="0.2">
      <c r="A1432" s="416"/>
      <c r="D1432" s="416"/>
      <c r="E1432" s="416"/>
      <c r="F1432" s="416"/>
      <c r="G1432" s="416"/>
      <c r="H1432" s="416"/>
      <c r="I1432" s="416"/>
      <c r="J1432" s="416"/>
      <c r="K1432" s="416"/>
      <c r="L1432" s="416"/>
      <c r="M1432" s="416"/>
      <c r="N1432" s="416"/>
      <c r="O1432" s="416"/>
      <c r="P1432" s="416"/>
      <c r="Q1432" s="416"/>
      <c r="R1432" s="416"/>
      <c r="S1432" s="416"/>
      <c r="T1432" s="416"/>
      <c r="U1432" s="416"/>
      <c r="V1432" s="416"/>
      <c r="W1432" s="416"/>
      <c r="X1432" s="416"/>
      <c r="Y1432" s="416"/>
    </row>
    <row r="1433" spans="1:25" s="419" customFormat="1" x14ac:dyDescent="0.2">
      <c r="A1433" s="416"/>
      <c r="D1433" s="416"/>
      <c r="E1433" s="416"/>
      <c r="F1433" s="416"/>
      <c r="G1433" s="416"/>
      <c r="H1433" s="416"/>
      <c r="I1433" s="416"/>
      <c r="J1433" s="416"/>
      <c r="K1433" s="416"/>
      <c r="L1433" s="416"/>
      <c r="M1433" s="416"/>
      <c r="N1433" s="416"/>
      <c r="O1433" s="416"/>
      <c r="P1433" s="416"/>
      <c r="Q1433" s="416"/>
      <c r="R1433" s="416"/>
      <c r="S1433" s="416"/>
      <c r="T1433" s="416"/>
      <c r="U1433" s="416"/>
      <c r="V1433" s="416"/>
      <c r="W1433" s="416"/>
      <c r="X1433" s="416"/>
      <c r="Y1433" s="416"/>
    </row>
    <row r="1434" spans="1:25" s="419" customFormat="1" x14ac:dyDescent="0.2">
      <c r="A1434" s="416"/>
      <c r="D1434" s="416"/>
      <c r="E1434" s="416"/>
      <c r="F1434" s="416"/>
      <c r="G1434" s="416"/>
      <c r="H1434" s="416"/>
      <c r="I1434" s="416"/>
      <c r="J1434" s="416"/>
      <c r="K1434" s="416"/>
      <c r="L1434" s="416"/>
      <c r="M1434" s="416"/>
      <c r="N1434" s="416"/>
      <c r="O1434" s="416"/>
      <c r="P1434" s="416"/>
      <c r="Q1434" s="416"/>
      <c r="R1434" s="416"/>
      <c r="S1434" s="416"/>
      <c r="T1434" s="416"/>
      <c r="U1434" s="416"/>
      <c r="V1434" s="416"/>
      <c r="W1434" s="416"/>
      <c r="X1434" s="416"/>
      <c r="Y1434" s="416"/>
    </row>
    <row r="1435" spans="1:25" s="419" customFormat="1" x14ac:dyDescent="0.2">
      <c r="A1435" s="416"/>
      <c r="D1435" s="416"/>
      <c r="E1435" s="416"/>
      <c r="F1435" s="416"/>
      <c r="G1435" s="416"/>
      <c r="H1435" s="416"/>
      <c r="I1435" s="416"/>
      <c r="J1435" s="416"/>
      <c r="K1435" s="416"/>
      <c r="L1435" s="416"/>
      <c r="M1435" s="416"/>
      <c r="N1435" s="416"/>
      <c r="O1435" s="416"/>
      <c r="P1435" s="416"/>
      <c r="Q1435" s="416"/>
      <c r="R1435" s="416"/>
      <c r="S1435" s="416"/>
      <c r="T1435" s="416"/>
      <c r="U1435" s="416"/>
      <c r="V1435" s="416"/>
      <c r="W1435" s="416"/>
      <c r="X1435" s="416"/>
      <c r="Y1435" s="416"/>
    </row>
    <row r="1436" spans="1:25" s="419" customFormat="1" x14ac:dyDescent="0.2">
      <c r="A1436" s="416"/>
      <c r="D1436" s="416"/>
      <c r="E1436" s="416"/>
      <c r="F1436" s="416"/>
      <c r="G1436" s="416"/>
      <c r="H1436" s="416"/>
      <c r="I1436" s="416"/>
      <c r="J1436" s="416"/>
      <c r="K1436" s="416"/>
      <c r="L1436" s="416"/>
      <c r="M1436" s="416"/>
      <c r="N1436" s="416"/>
      <c r="O1436" s="416"/>
      <c r="P1436" s="416"/>
      <c r="Q1436" s="416"/>
      <c r="R1436" s="416"/>
      <c r="S1436" s="416"/>
      <c r="T1436" s="416"/>
      <c r="U1436" s="416"/>
      <c r="V1436" s="416"/>
      <c r="W1436" s="416"/>
      <c r="X1436" s="416"/>
      <c r="Y1436" s="416"/>
    </row>
    <row r="1437" spans="1:25" s="419" customFormat="1" x14ac:dyDescent="0.2">
      <c r="A1437" s="416"/>
      <c r="D1437" s="416"/>
      <c r="E1437" s="416"/>
      <c r="F1437" s="416"/>
      <c r="G1437" s="416"/>
      <c r="H1437" s="416"/>
      <c r="I1437" s="416"/>
      <c r="J1437" s="416"/>
      <c r="K1437" s="416"/>
      <c r="L1437" s="416"/>
      <c r="M1437" s="416"/>
      <c r="N1437" s="416"/>
      <c r="O1437" s="416"/>
      <c r="P1437" s="416"/>
      <c r="Q1437" s="416"/>
      <c r="R1437" s="416"/>
      <c r="S1437" s="416"/>
      <c r="T1437" s="416"/>
      <c r="U1437" s="416"/>
      <c r="V1437" s="416"/>
      <c r="W1437" s="416"/>
      <c r="X1437" s="416"/>
      <c r="Y1437" s="416"/>
    </row>
    <row r="1438" spans="1:25" s="419" customFormat="1" x14ac:dyDescent="0.2">
      <c r="A1438" s="416"/>
      <c r="D1438" s="416"/>
      <c r="E1438" s="416"/>
      <c r="F1438" s="416"/>
      <c r="G1438" s="416"/>
      <c r="H1438" s="416"/>
      <c r="I1438" s="416"/>
      <c r="J1438" s="416"/>
      <c r="K1438" s="416"/>
      <c r="L1438" s="416"/>
      <c r="M1438" s="416"/>
      <c r="N1438" s="416"/>
      <c r="O1438" s="416"/>
      <c r="P1438" s="416"/>
      <c r="Q1438" s="416"/>
      <c r="R1438" s="416"/>
      <c r="S1438" s="416"/>
      <c r="T1438" s="416"/>
      <c r="U1438" s="416"/>
      <c r="V1438" s="416"/>
      <c r="W1438" s="416"/>
      <c r="X1438" s="416"/>
      <c r="Y1438" s="416"/>
    </row>
    <row r="1439" spans="1:25" s="419" customFormat="1" x14ac:dyDescent="0.2">
      <c r="A1439" s="416"/>
      <c r="D1439" s="416"/>
      <c r="E1439" s="416"/>
      <c r="F1439" s="416"/>
      <c r="G1439" s="416"/>
      <c r="H1439" s="416"/>
      <c r="I1439" s="416"/>
      <c r="J1439" s="416"/>
      <c r="K1439" s="416"/>
      <c r="L1439" s="416"/>
      <c r="M1439" s="416"/>
      <c r="N1439" s="416"/>
      <c r="O1439" s="416"/>
      <c r="P1439" s="416"/>
      <c r="Q1439" s="416"/>
      <c r="R1439" s="416"/>
      <c r="S1439" s="416"/>
      <c r="T1439" s="416"/>
      <c r="U1439" s="416"/>
      <c r="V1439" s="416"/>
      <c r="W1439" s="416"/>
      <c r="X1439" s="416"/>
      <c r="Y1439" s="416"/>
    </row>
    <row r="1440" spans="1:25" s="419" customFormat="1" x14ac:dyDescent="0.2">
      <c r="A1440" s="416"/>
      <c r="D1440" s="416"/>
      <c r="E1440" s="416"/>
      <c r="F1440" s="416"/>
      <c r="G1440" s="416"/>
      <c r="H1440" s="416"/>
      <c r="I1440" s="416"/>
      <c r="J1440" s="416"/>
      <c r="K1440" s="416"/>
      <c r="L1440" s="416"/>
      <c r="M1440" s="416"/>
      <c r="N1440" s="416"/>
      <c r="O1440" s="416"/>
      <c r="P1440" s="416"/>
      <c r="Q1440" s="416"/>
      <c r="R1440" s="416"/>
      <c r="S1440" s="416"/>
      <c r="T1440" s="416"/>
      <c r="U1440" s="416"/>
      <c r="V1440" s="416"/>
      <c r="W1440" s="416"/>
      <c r="X1440" s="416"/>
      <c r="Y1440" s="416"/>
    </row>
    <row r="1441" spans="1:25" s="419" customFormat="1" x14ac:dyDescent="0.2">
      <c r="A1441" s="416"/>
      <c r="D1441" s="416"/>
      <c r="E1441" s="416"/>
      <c r="F1441" s="416"/>
      <c r="G1441" s="416"/>
      <c r="H1441" s="416"/>
      <c r="I1441" s="416"/>
      <c r="J1441" s="416"/>
      <c r="K1441" s="416"/>
      <c r="L1441" s="416"/>
      <c r="M1441" s="416"/>
      <c r="N1441" s="416"/>
      <c r="O1441" s="416"/>
      <c r="P1441" s="416"/>
      <c r="Q1441" s="416"/>
      <c r="R1441" s="416"/>
      <c r="S1441" s="416"/>
      <c r="T1441" s="416"/>
      <c r="U1441" s="416"/>
      <c r="V1441" s="416"/>
      <c r="W1441" s="416"/>
      <c r="X1441" s="416"/>
      <c r="Y1441" s="416"/>
    </row>
    <row r="1442" spans="1:25" s="419" customFormat="1" x14ac:dyDescent="0.2">
      <c r="A1442" s="416"/>
      <c r="D1442" s="416"/>
      <c r="E1442" s="416"/>
      <c r="F1442" s="416"/>
      <c r="G1442" s="416"/>
      <c r="H1442" s="416"/>
      <c r="I1442" s="416"/>
      <c r="J1442" s="416"/>
      <c r="K1442" s="416"/>
      <c r="L1442" s="416"/>
      <c r="M1442" s="416"/>
      <c r="N1442" s="416"/>
      <c r="O1442" s="416"/>
      <c r="P1442" s="416"/>
      <c r="Q1442" s="416"/>
      <c r="R1442" s="416"/>
      <c r="S1442" s="416"/>
      <c r="T1442" s="416"/>
      <c r="U1442" s="416"/>
      <c r="V1442" s="416"/>
      <c r="W1442" s="416"/>
      <c r="X1442" s="416"/>
      <c r="Y1442" s="416"/>
    </row>
    <row r="1443" spans="1:25" s="419" customFormat="1" x14ac:dyDescent="0.2">
      <c r="A1443" s="416"/>
      <c r="D1443" s="416"/>
      <c r="E1443" s="416"/>
      <c r="F1443" s="416"/>
      <c r="G1443" s="416"/>
      <c r="H1443" s="416"/>
      <c r="I1443" s="416"/>
      <c r="J1443" s="416"/>
      <c r="K1443" s="416"/>
      <c r="L1443" s="416"/>
      <c r="M1443" s="416"/>
      <c r="N1443" s="416"/>
      <c r="O1443" s="416"/>
      <c r="P1443" s="416"/>
      <c r="Q1443" s="416"/>
      <c r="R1443" s="416"/>
      <c r="S1443" s="416"/>
      <c r="T1443" s="416"/>
      <c r="U1443" s="416"/>
      <c r="V1443" s="416"/>
      <c r="W1443" s="416"/>
      <c r="X1443" s="416"/>
      <c r="Y1443" s="416"/>
    </row>
    <row r="1444" spans="1:25" s="419" customFormat="1" x14ac:dyDescent="0.2">
      <c r="A1444" s="416"/>
      <c r="D1444" s="416"/>
      <c r="E1444" s="416"/>
      <c r="F1444" s="416"/>
      <c r="G1444" s="416"/>
      <c r="H1444" s="416"/>
      <c r="I1444" s="416"/>
      <c r="J1444" s="416"/>
      <c r="K1444" s="416"/>
      <c r="L1444" s="416"/>
      <c r="M1444" s="416"/>
      <c r="N1444" s="416"/>
      <c r="O1444" s="416"/>
      <c r="P1444" s="416"/>
      <c r="Q1444" s="416"/>
      <c r="R1444" s="416"/>
      <c r="S1444" s="416"/>
      <c r="T1444" s="416"/>
      <c r="U1444" s="416"/>
      <c r="V1444" s="416"/>
      <c r="W1444" s="416"/>
      <c r="X1444" s="416"/>
      <c r="Y1444" s="416"/>
    </row>
    <row r="1445" spans="1:25" s="419" customFormat="1" x14ac:dyDescent="0.2">
      <c r="A1445" s="416"/>
      <c r="D1445" s="416"/>
      <c r="E1445" s="416"/>
      <c r="F1445" s="416"/>
      <c r="G1445" s="416"/>
      <c r="H1445" s="416"/>
      <c r="I1445" s="416"/>
      <c r="J1445" s="416"/>
      <c r="K1445" s="416"/>
      <c r="L1445" s="416"/>
      <c r="M1445" s="416"/>
      <c r="N1445" s="416"/>
      <c r="O1445" s="416"/>
      <c r="P1445" s="416"/>
      <c r="Q1445" s="416"/>
      <c r="R1445" s="416"/>
      <c r="S1445" s="416"/>
      <c r="T1445" s="416"/>
      <c r="U1445" s="416"/>
      <c r="V1445" s="416"/>
      <c r="W1445" s="416"/>
      <c r="X1445" s="416"/>
      <c r="Y1445" s="416"/>
    </row>
    <row r="1446" spans="1:25" s="419" customFormat="1" x14ac:dyDescent="0.2">
      <c r="A1446" s="416"/>
      <c r="D1446" s="416"/>
      <c r="E1446" s="416"/>
      <c r="F1446" s="416"/>
      <c r="G1446" s="416"/>
      <c r="H1446" s="416"/>
      <c r="I1446" s="416"/>
      <c r="J1446" s="416"/>
      <c r="K1446" s="416"/>
      <c r="L1446" s="416"/>
      <c r="M1446" s="416"/>
      <c r="N1446" s="416"/>
      <c r="O1446" s="416"/>
      <c r="P1446" s="416"/>
      <c r="Q1446" s="416"/>
      <c r="R1446" s="416"/>
      <c r="S1446" s="416"/>
      <c r="T1446" s="416"/>
      <c r="U1446" s="416"/>
      <c r="V1446" s="416"/>
      <c r="W1446" s="416"/>
      <c r="X1446" s="416"/>
      <c r="Y1446" s="416"/>
    </row>
    <row r="1447" spans="1:25" s="419" customFormat="1" x14ac:dyDescent="0.2">
      <c r="A1447" s="416"/>
      <c r="D1447" s="416"/>
      <c r="E1447" s="416"/>
      <c r="F1447" s="416"/>
      <c r="G1447" s="416"/>
      <c r="H1447" s="416"/>
      <c r="I1447" s="416"/>
      <c r="J1447" s="416"/>
      <c r="K1447" s="416"/>
      <c r="L1447" s="416"/>
      <c r="M1447" s="416"/>
      <c r="N1447" s="416"/>
      <c r="O1447" s="416"/>
      <c r="P1447" s="416"/>
      <c r="Q1447" s="416"/>
      <c r="R1447" s="416"/>
      <c r="S1447" s="416"/>
      <c r="T1447" s="416"/>
      <c r="U1447" s="416"/>
      <c r="V1447" s="416"/>
      <c r="W1447" s="416"/>
      <c r="X1447" s="416"/>
      <c r="Y1447" s="416"/>
    </row>
    <row r="1448" spans="1:25" s="419" customFormat="1" x14ac:dyDescent="0.2">
      <c r="A1448" s="416"/>
      <c r="D1448" s="416"/>
      <c r="E1448" s="416"/>
      <c r="F1448" s="416"/>
      <c r="G1448" s="416"/>
      <c r="H1448" s="416"/>
      <c r="I1448" s="416"/>
      <c r="J1448" s="416"/>
      <c r="K1448" s="416"/>
      <c r="L1448" s="416"/>
      <c r="M1448" s="416"/>
      <c r="N1448" s="416"/>
      <c r="O1448" s="416"/>
      <c r="P1448" s="416"/>
      <c r="Q1448" s="416"/>
      <c r="R1448" s="416"/>
      <c r="S1448" s="416"/>
      <c r="T1448" s="416"/>
      <c r="U1448" s="416"/>
      <c r="V1448" s="416"/>
      <c r="W1448" s="416"/>
      <c r="X1448" s="416"/>
      <c r="Y1448" s="416"/>
    </row>
    <row r="1449" spans="1:25" s="419" customFormat="1" x14ac:dyDescent="0.2">
      <c r="A1449" s="416"/>
      <c r="D1449" s="416"/>
      <c r="E1449" s="416"/>
      <c r="F1449" s="416"/>
      <c r="G1449" s="416"/>
      <c r="H1449" s="416"/>
      <c r="I1449" s="416"/>
      <c r="J1449" s="416"/>
      <c r="K1449" s="416"/>
      <c r="L1449" s="416"/>
      <c r="M1449" s="416"/>
      <c r="N1449" s="416"/>
      <c r="O1449" s="416"/>
      <c r="P1449" s="416"/>
      <c r="Q1449" s="416"/>
      <c r="R1449" s="416"/>
      <c r="S1449" s="416"/>
      <c r="T1449" s="416"/>
      <c r="U1449" s="416"/>
      <c r="V1449" s="416"/>
      <c r="W1449" s="416"/>
      <c r="X1449" s="416"/>
      <c r="Y1449" s="416"/>
    </row>
    <row r="1450" spans="1:25" s="419" customFormat="1" x14ac:dyDescent="0.2">
      <c r="A1450" s="416"/>
      <c r="D1450" s="416"/>
      <c r="E1450" s="416"/>
      <c r="F1450" s="416"/>
      <c r="G1450" s="416"/>
      <c r="H1450" s="416"/>
      <c r="I1450" s="416"/>
      <c r="J1450" s="416"/>
      <c r="K1450" s="416"/>
      <c r="L1450" s="416"/>
      <c r="M1450" s="416"/>
      <c r="N1450" s="416"/>
      <c r="O1450" s="416"/>
      <c r="P1450" s="416"/>
      <c r="Q1450" s="416"/>
      <c r="R1450" s="416"/>
      <c r="S1450" s="416"/>
      <c r="T1450" s="416"/>
      <c r="U1450" s="416"/>
      <c r="V1450" s="416"/>
      <c r="W1450" s="416"/>
      <c r="X1450" s="416"/>
      <c r="Y1450" s="416"/>
    </row>
    <row r="1451" spans="1:25" s="419" customFormat="1" x14ac:dyDescent="0.2">
      <c r="A1451" s="416"/>
      <c r="D1451" s="416"/>
      <c r="E1451" s="416"/>
      <c r="F1451" s="416"/>
      <c r="G1451" s="416"/>
      <c r="H1451" s="416"/>
      <c r="I1451" s="416"/>
      <c r="J1451" s="416"/>
      <c r="K1451" s="416"/>
      <c r="L1451" s="416"/>
      <c r="M1451" s="416"/>
      <c r="N1451" s="416"/>
      <c r="O1451" s="416"/>
      <c r="P1451" s="416"/>
      <c r="Q1451" s="416"/>
      <c r="R1451" s="416"/>
      <c r="S1451" s="416"/>
      <c r="T1451" s="416"/>
      <c r="U1451" s="416"/>
      <c r="V1451" s="416"/>
      <c r="W1451" s="416"/>
      <c r="X1451" s="416"/>
      <c r="Y1451" s="416"/>
    </row>
    <row r="1452" spans="1:25" s="419" customFormat="1" x14ac:dyDescent="0.2">
      <c r="A1452" s="416"/>
      <c r="D1452" s="416"/>
      <c r="E1452" s="416"/>
      <c r="F1452" s="416"/>
      <c r="G1452" s="416"/>
      <c r="H1452" s="416"/>
      <c r="I1452" s="416"/>
      <c r="J1452" s="416"/>
      <c r="K1452" s="416"/>
      <c r="L1452" s="416"/>
      <c r="M1452" s="416"/>
      <c r="N1452" s="416"/>
      <c r="O1452" s="416"/>
      <c r="P1452" s="416"/>
      <c r="Q1452" s="416"/>
      <c r="R1452" s="416"/>
      <c r="S1452" s="416"/>
      <c r="T1452" s="416"/>
      <c r="U1452" s="416"/>
      <c r="V1452" s="416"/>
      <c r="W1452" s="416"/>
      <c r="X1452" s="416"/>
      <c r="Y1452" s="416"/>
    </row>
    <row r="1453" spans="1:25" s="419" customFormat="1" x14ac:dyDescent="0.2">
      <c r="A1453" s="416"/>
      <c r="D1453" s="416"/>
      <c r="E1453" s="416"/>
      <c r="F1453" s="416"/>
      <c r="G1453" s="416"/>
      <c r="H1453" s="416"/>
      <c r="I1453" s="416"/>
      <c r="J1453" s="416"/>
      <c r="K1453" s="416"/>
      <c r="L1453" s="416"/>
      <c r="M1453" s="416"/>
      <c r="N1453" s="416"/>
      <c r="O1453" s="416"/>
      <c r="P1453" s="416"/>
      <c r="Q1453" s="416"/>
      <c r="R1453" s="416"/>
      <c r="S1453" s="416"/>
      <c r="T1453" s="416"/>
      <c r="U1453" s="416"/>
      <c r="V1453" s="416"/>
      <c r="W1453" s="416"/>
      <c r="X1453" s="416"/>
      <c r="Y1453" s="416"/>
    </row>
    <row r="1454" spans="1:25" s="419" customFormat="1" x14ac:dyDescent="0.2">
      <c r="A1454" s="416"/>
      <c r="D1454" s="416"/>
      <c r="E1454" s="416"/>
      <c r="F1454" s="416"/>
      <c r="G1454" s="416"/>
      <c r="H1454" s="416"/>
      <c r="I1454" s="416"/>
      <c r="J1454" s="416"/>
      <c r="K1454" s="416"/>
      <c r="L1454" s="416"/>
      <c r="M1454" s="416"/>
      <c r="N1454" s="416"/>
      <c r="O1454" s="416"/>
      <c r="P1454" s="416"/>
      <c r="Q1454" s="416"/>
      <c r="R1454" s="416"/>
      <c r="S1454" s="416"/>
      <c r="T1454" s="416"/>
      <c r="U1454" s="416"/>
      <c r="V1454" s="416"/>
      <c r="W1454" s="416"/>
      <c r="X1454" s="416"/>
      <c r="Y1454" s="416"/>
    </row>
    <row r="1455" spans="1:25" s="419" customFormat="1" x14ac:dyDescent="0.2">
      <c r="A1455" s="416"/>
      <c r="D1455" s="416"/>
      <c r="E1455" s="416"/>
      <c r="F1455" s="416"/>
      <c r="G1455" s="416"/>
      <c r="H1455" s="416"/>
      <c r="I1455" s="416"/>
      <c r="J1455" s="416"/>
      <c r="K1455" s="416"/>
      <c r="L1455" s="416"/>
      <c r="M1455" s="416"/>
      <c r="N1455" s="416"/>
      <c r="O1455" s="416"/>
      <c r="P1455" s="416"/>
      <c r="Q1455" s="416"/>
      <c r="R1455" s="416"/>
      <c r="S1455" s="416"/>
      <c r="T1455" s="416"/>
      <c r="U1455" s="416"/>
      <c r="V1455" s="416"/>
      <c r="W1455" s="416"/>
      <c r="X1455" s="416"/>
      <c r="Y1455" s="416"/>
    </row>
    <row r="1456" spans="1:25" s="419" customFormat="1" x14ac:dyDescent="0.2">
      <c r="A1456" s="416"/>
      <c r="D1456" s="416"/>
      <c r="E1456" s="416"/>
      <c r="F1456" s="416"/>
      <c r="G1456" s="416"/>
      <c r="H1456" s="416"/>
      <c r="I1456" s="416"/>
      <c r="J1456" s="416"/>
      <c r="K1456" s="416"/>
      <c r="L1456" s="416"/>
      <c r="M1456" s="416"/>
      <c r="N1456" s="416"/>
      <c r="O1456" s="416"/>
      <c r="P1456" s="416"/>
      <c r="Q1456" s="416"/>
      <c r="R1456" s="416"/>
      <c r="S1456" s="416"/>
      <c r="T1456" s="416"/>
      <c r="U1456" s="416"/>
      <c r="V1456" s="416"/>
      <c r="W1456" s="416"/>
      <c r="X1456" s="416"/>
      <c r="Y1456" s="416"/>
    </row>
    <row r="1457" spans="1:25" s="419" customFormat="1" x14ac:dyDescent="0.2">
      <c r="A1457" s="416"/>
      <c r="D1457" s="416"/>
      <c r="E1457" s="416"/>
      <c r="F1457" s="416"/>
      <c r="G1457" s="416"/>
      <c r="H1457" s="416"/>
      <c r="I1457" s="416"/>
      <c r="J1457" s="416"/>
      <c r="K1457" s="416"/>
      <c r="L1457" s="416"/>
      <c r="M1457" s="416"/>
      <c r="N1457" s="416"/>
      <c r="O1457" s="416"/>
      <c r="P1457" s="416"/>
      <c r="Q1457" s="416"/>
      <c r="R1457" s="416"/>
      <c r="S1457" s="416"/>
      <c r="T1457" s="416"/>
      <c r="U1457" s="416"/>
      <c r="V1457" s="416"/>
      <c r="W1457" s="416"/>
      <c r="X1457" s="416"/>
      <c r="Y1457" s="416"/>
    </row>
    <row r="1458" spans="1:25" s="419" customFormat="1" x14ac:dyDescent="0.2">
      <c r="A1458" s="416"/>
      <c r="D1458" s="416"/>
      <c r="E1458" s="416"/>
      <c r="F1458" s="416"/>
      <c r="G1458" s="416"/>
      <c r="H1458" s="416"/>
      <c r="I1458" s="416"/>
      <c r="J1458" s="416"/>
      <c r="K1458" s="416"/>
      <c r="L1458" s="416"/>
      <c r="M1458" s="416"/>
      <c r="N1458" s="416"/>
      <c r="O1458" s="416"/>
      <c r="P1458" s="416"/>
      <c r="Q1458" s="416"/>
      <c r="R1458" s="416"/>
      <c r="S1458" s="416"/>
      <c r="T1458" s="416"/>
      <c r="U1458" s="416"/>
      <c r="V1458" s="416"/>
      <c r="W1458" s="416"/>
      <c r="X1458" s="416"/>
      <c r="Y1458" s="416"/>
    </row>
    <row r="1459" spans="1:25" s="419" customFormat="1" x14ac:dyDescent="0.2">
      <c r="A1459" s="416"/>
      <c r="D1459" s="416"/>
      <c r="E1459" s="416"/>
      <c r="F1459" s="416"/>
      <c r="G1459" s="416"/>
      <c r="H1459" s="416"/>
      <c r="I1459" s="416"/>
      <c r="J1459" s="416"/>
      <c r="K1459" s="416"/>
      <c r="L1459" s="416"/>
      <c r="M1459" s="416"/>
      <c r="N1459" s="416"/>
      <c r="O1459" s="416"/>
      <c r="P1459" s="416"/>
      <c r="Q1459" s="416"/>
      <c r="R1459" s="416"/>
      <c r="S1459" s="416"/>
      <c r="T1459" s="416"/>
      <c r="U1459" s="416"/>
      <c r="V1459" s="416"/>
      <c r="W1459" s="416"/>
      <c r="X1459" s="416"/>
      <c r="Y1459" s="416"/>
    </row>
    <row r="1460" spans="1:25" s="419" customFormat="1" x14ac:dyDescent="0.2">
      <c r="A1460" s="416"/>
      <c r="D1460" s="416"/>
      <c r="E1460" s="416"/>
      <c r="F1460" s="416"/>
      <c r="G1460" s="416"/>
      <c r="H1460" s="416"/>
      <c r="I1460" s="416"/>
      <c r="J1460" s="416"/>
      <c r="K1460" s="416"/>
      <c r="L1460" s="416"/>
      <c r="M1460" s="416"/>
      <c r="N1460" s="416"/>
      <c r="O1460" s="416"/>
      <c r="P1460" s="416"/>
      <c r="Q1460" s="416"/>
      <c r="R1460" s="416"/>
      <c r="S1460" s="416"/>
      <c r="T1460" s="416"/>
      <c r="U1460" s="416"/>
      <c r="V1460" s="416"/>
      <c r="W1460" s="416"/>
      <c r="X1460" s="416"/>
      <c r="Y1460" s="416"/>
    </row>
    <row r="1461" spans="1:25" s="419" customFormat="1" x14ac:dyDescent="0.2">
      <c r="A1461" s="416"/>
      <c r="D1461" s="416"/>
      <c r="E1461" s="416"/>
      <c r="F1461" s="416"/>
      <c r="G1461" s="416"/>
      <c r="H1461" s="416"/>
      <c r="I1461" s="416"/>
      <c r="J1461" s="416"/>
      <c r="K1461" s="416"/>
      <c r="L1461" s="416"/>
      <c r="M1461" s="416"/>
      <c r="N1461" s="416"/>
      <c r="O1461" s="416"/>
      <c r="P1461" s="416"/>
      <c r="Q1461" s="416"/>
      <c r="R1461" s="416"/>
      <c r="S1461" s="416"/>
      <c r="T1461" s="416"/>
      <c r="U1461" s="416"/>
      <c r="V1461" s="416"/>
      <c r="W1461" s="416"/>
      <c r="X1461" s="416"/>
      <c r="Y1461" s="416"/>
    </row>
    <row r="1462" spans="1:25" s="419" customFormat="1" x14ac:dyDescent="0.2">
      <c r="A1462" s="416"/>
      <c r="D1462" s="416"/>
      <c r="E1462" s="416"/>
      <c r="F1462" s="416"/>
      <c r="G1462" s="416"/>
      <c r="H1462" s="416"/>
      <c r="I1462" s="416"/>
      <c r="J1462" s="416"/>
      <c r="K1462" s="416"/>
      <c r="L1462" s="416"/>
      <c r="M1462" s="416"/>
      <c r="N1462" s="416"/>
      <c r="O1462" s="416"/>
      <c r="P1462" s="416"/>
      <c r="Q1462" s="416"/>
      <c r="R1462" s="416"/>
      <c r="S1462" s="416"/>
      <c r="T1462" s="416"/>
      <c r="U1462" s="416"/>
      <c r="V1462" s="416"/>
      <c r="W1462" s="416"/>
      <c r="X1462" s="416"/>
      <c r="Y1462" s="416"/>
    </row>
    <row r="1463" spans="1:25" s="419" customFormat="1" x14ac:dyDescent="0.2">
      <c r="A1463" s="416"/>
      <c r="D1463" s="416"/>
      <c r="E1463" s="416"/>
      <c r="F1463" s="416"/>
      <c r="G1463" s="416"/>
      <c r="H1463" s="416"/>
      <c r="I1463" s="416"/>
      <c r="J1463" s="416"/>
      <c r="K1463" s="416"/>
      <c r="L1463" s="416"/>
      <c r="M1463" s="416"/>
      <c r="N1463" s="416"/>
      <c r="O1463" s="416"/>
      <c r="P1463" s="416"/>
      <c r="Q1463" s="416"/>
      <c r="R1463" s="416"/>
      <c r="S1463" s="416"/>
      <c r="T1463" s="416"/>
      <c r="U1463" s="416"/>
      <c r="V1463" s="416"/>
      <c r="W1463" s="416"/>
      <c r="X1463" s="416"/>
      <c r="Y1463" s="416"/>
    </row>
    <row r="1464" spans="1:25" s="419" customFormat="1" x14ac:dyDescent="0.2">
      <c r="A1464" s="416"/>
      <c r="D1464" s="416"/>
      <c r="E1464" s="416"/>
      <c r="F1464" s="416"/>
      <c r="G1464" s="416"/>
      <c r="H1464" s="416"/>
      <c r="I1464" s="416"/>
      <c r="J1464" s="416"/>
      <c r="K1464" s="416"/>
      <c r="L1464" s="416"/>
      <c r="M1464" s="416"/>
      <c r="N1464" s="416"/>
      <c r="O1464" s="416"/>
      <c r="P1464" s="416"/>
      <c r="Q1464" s="416"/>
      <c r="R1464" s="416"/>
      <c r="S1464" s="416"/>
      <c r="T1464" s="416"/>
      <c r="U1464" s="416"/>
      <c r="V1464" s="416"/>
      <c r="W1464" s="416"/>
      <c r="X1464" s="416"/>
      <c r="Y1464" s="416"/>
    </row>
    <row r="1465" spans="1:25" s="419" customFormat="1" x14ac:dyDescent="0.2">
      <c r="A1465" s="416"/>
      <c r="D1465" s="416"/>
      <c r="E1465" s="416"/>
      <c r="F1465" s="416"/>
      <c r="G1465" s="416"/>
      <c r="H1465" s="416"/>
      <c r="I1465" s="416"/>
      <c r="J1465" s="416"/>
      <c r="K1465" s="416"/>
      <c r="L1465" s="416"/>
      <c r="M1465" s="416"/>
      <c r="N1465" s="416"/>
      <c r="O1465" s="416"/>
      <c r="P1465" s="416"/>
      <c r="Q1465" s="416"/>
      <c r="R1465" s="416"/>
      <c r="S1465" s="416"/>
      <c r="T1465" s="416"/>
      <c r="U1465" s="416"/>
      <c r="V1465" s="416"/>
      <c r="W1465" s="416"/>
      <c r="X1465" s="416"/>
      <c r="Y1465" s="416"/>
    </row>
    <row r="1466" spans="1:25" s="419" customFormat="1" x14ac:dyDescent="0.2">
      <c r="A1466" s="416"/>
      <c r="D1466" s="416"/>
      <c r="E1466" s="416"/>
      <c r="F1466" s="416"/>
      <c r="G1466" s="416"/>
      <c r="H1466" s="416"/>
      <c r="I1466" s="416"/>
      <c r="J1466" s="416"/>
      <c r="K1466" s="416"/>
      <c r="L1466" s="416"/>
      <c r="M1466" s="416"/>
      <c r="N1466" s="416"/>
      <c r="O1466" s="416"/>
      <c r="P1466" s="416"/>
      <c r="Q1466" s="416"/>
      <c r="R1466" s="416"/>
      <c r="S1466" s="416"/>
      <c r="T1466" s="416"/>
      <c r="U1466" s="416"/>
      <c r="V1466" s="416"/>
      <c r="W1466" s="416"/>
      <c r="X1466" s="416"/>
      <c r="Y1466" s="416"/>
    </row>
    <row r="1467" spans="1:25" s="419" customFormat="1" x14ac:dyDescent="0.2">
      <c r="A1467" s="416"/>
      <c r="D1467" s="416"/>
      <c r="E1467" s="416"/>
      <c r="F1467" s="416"/>
      <c r="G1467" s="416"/>
      <c r="H1467" s="416"/>
      <c r="I1467" s="416"/>
      <c r="J1467" s="416"/>
      <c r="K1467" s="416"/>
      <c r="L1467" s="416"/>
      <c r="M1467" s="416"/>
      <c r="N1467" s="416"/>
      <c r="O1467" s="416"/>
      <c r="P1467" s="416"/>
      <c r="Q1467" s="416"/>
      <c r="R1467" s="416"/>
      <c r="S1467" s="416"/>
      <c r="T1467" s="416"/>
      <c r="U1467" s="416"/>
      <c r="V1467" s="416"/>
      <c r="W1467" s="416"/>
      <c r="X1467" s="416"/>
      <c r="Y1467" s="416"/>
    </row>
    <row r="1468" spans="1:25" s="419" customFormat="1" x14ac:dyDescent="0.2">
      <c r="A1468" s="416"/>
      <c r="D1468" s="416"/>
      <c r="E1468" s="416"/>
      <c r="F1468" s="416"/>
      <c r="G1468" s="416"/>
      <c r="H1468" s="416"/>
      <c r="I1468" s="416"/>
      <c r="J1468" s="416"/>
      <c r="K1468" s="416"/>
      <c r="L1468" s="416"/>
      <c r="M1468" s="416"/>
      <c r="N1468" s="416"/>
      <c r="O1468" s="416"/>
      <c r="P1468" s="416"/>
      <c r="Q1468" s="416"/>
      <c r="R1468" s="416"/>
      <c r="S1468" s="416"/>
      <c r="T1468" s="416"/>
      <c r="U1468" s="416"/>
      <c r="V1468" s="416"/>
      <c r="W1468" s="416"/>
      <c r="X1468" s="416"/>
      <c r="Y1468" s="416"/>
    </row>
    <row r="1469" spans="1:25" s="419" customFormat="1" x14ac:dyDescent="0.2">
      <c r="A1469" s="416"/>
      <c r="D1469" s="416"/>
      <c r="E1469" s="416"/>
      <c r="F1469" s="416"/>
      <c r="G1469" s="416"/>
      <c r="H1469" s="416"/>
      <c r="I1469" s="416"/>
      <c r="J1469" s="416"/>
      <c r="K1469" s="416"/>
      <c r="L1469" s="416"/>
      <c r="M1469" s="416"/>
      <c r="N1469" s="416"/>
      <c r="O1469" s="416"/>
      <c r="P1469" s="416"/>
      <c r="Q1469" s="416"/>
      <c r="R1469" s="416"/>
      <c r="S1469" s="416"/>
      <c r="T1469" s="416"/>
      <c r="U1469" s="416"/>
      <c r="V1469" s="416"/>
      <c r="W1469" s="416"/>
      <c r="X1469" s="416"/>
      <c r="Y1469" s="416"/>
    </row>
    <row r="1470" spans="1:25" s="419" customFormat="1" x14ac:dyDescent="0.2">
      <c r="A1470" s="416"/>
      <c r="D1470" s="416"/>
      <c r="E1470" s="416"/>
      <c r="F1470" s="416"/>
      <c r="G1470" s="416"/>
      <c r="H1470" s="416"/>
      <c r="I1470" s="416"/>
      <c r="J1470" s="416"/>
      <c r="K1470" s="416"/>
      <c r="L1470" s="416"/>
      <c r="M1470" s="416"/>
      <c r="N1470" s="416"/>
      <c r="O1470" s="416"/>
      <c r="P1470" s="416"/>
      <c r="Q1470" s="416"/>
      <c r="R1470" s="416"/>
      <c r="S1470" s="416"/>
      <c r="T1470" s="416"/>
      <c r="U1470" s="416"/>
      <c r="V1470" s="416"/>
      <c r="W1470" s="416"/>
      <c r="X1470" s="416"/>
      <c r="Y1470" s="416"/>
    </row>
    <row r="1471" spans="1:25" s="419" customFormat="1" x14ac:dyDescent="0.2">
      <c r="A1471" s="416"/>
      <c r="D1471" s="416"/>
      <c r="E1471" s="416"/>
      <c r="F1471" s="416"/>
      <c r="G1471" s="416"/>
      <c r="H1471" s="416"/>
      <c r="I1471" s="416"/>
      <c r="J1471" s="416"/>
      <c r="K1471" s="416"/>
      <c r="L1471" s="416"/>
      <c r="M1471" s="416"/>
      <c r="N1471" s="416"/>
      <c r="O1471" s="416"/>
      <c r="P1471" s="416"/>
      <c r="Q1471" s="416"/>
      <c r="R1471" s="416"/>
      <c r="S1471" s="416"/>
      <c r="T1471" s="416"/>
      <c r="U1471" s="416"/>
      <c r="V1471" s="416"/>
      <c r="W1471" s="416"/>
      <c r="X1471" s="416"/>
      <c r="Y1471" s="416"/>
    </row>
    <row r="1472" spans="1:25" s="419" customFormat="1" x14ac:dyDescent="0.2">
      <c r="A1472" s="416"/>
      <c r="D1472" s="416"/>
      <c r="E1472" s="416"/>
      <c r="F1472" s="416"/>
      <c r="G1472" s="416"/>
      <c r="H1472" s="416"/>
      <c r="I1472" s="416"/>
      <c r="J1472" s="416"/>
      <c r="K1472" s="416"/>
      <c r="L1472" s="416"/>
      <c r="M1472" s="416"/>
      <c r="N1472" s="416"/>
      <c r="O1472" s="416"/>
      <c r="P1472" s="416"/>
      <c r="Q1472" s="416"/>
      <c r="R1472" s="416"/>
      <c r="S1472" s="416"/>
      <c r="T1472" s="416"/>
      <c r="U1472" s="416"/>
      <c r="V1472" s="416"/>
      <c r="W1472" s="416"/>
      <c r="X1472" s="416"/>
      <c r="Y1472" s="416"/>
    </row>
    <row r="1473" spans="1:25" s="419" customFormat="1" x14ac:dyDescent="0.2">
      <c r="A1473" s="416"/>
      <c r="D1473" s="416"/>
      <c r="E1473" s="416"/>
      <c r="F1473" s="416"/>
      <c r="G1473" s="416"/>
      <c r="H1473" s="416"/>
      <c r="I1473" s="416"/>
      <c r="J1473" s="416"/>
      <c r="K1473" s="416"/>
      <c r="L1473" s="416"/>
      <c r="M1473" s="416"/>
      <c r="N1473" s="416"/>
      <c r="O1473" s="416"/>
      <c r="P1473" s="416"/>
      <c r="Q1473" s="416"/>
      <c r="R1473" s="416"/>
      <c r="S1473" s="416"/>
      <c r="T1473" s="416"/>
      <c r="U1473" s="416"/>
      <c r="V1473" s="416"/>
      <c r="W1473" s="416"/>
      <c r="X1473" s="416"/>
      <c r="Y1473" s="416"/>
    </row>
    <row r="1474" spans="1:25" s="419" customFormat="1" x14ac:dyDescent="0.2">
      <c r="A1474" s="416"/>
      <c r="D1474" s="416"/>
      <c r="E1474" s="416"/>
      <c r="F1474" s="416"/>
      <c r="G1474" s="416"/>
      <c r="H1474" s="416"/>
      <c r="I1474" s="416"/>
      <c r="J1474" s="416"/>
      <c r="K1474" s="416"/>
      <c r="L1474" s="416"/>
      <c r="M1474" s="416"/>
      <c r="N1474" s="416"/>
      <c r="O1474" s="416"/>
      <c r="P1474" s="416"/>
      <c r="Q1474" s="416"/>
      <c r="R1474" s="416"/>
      <c r="S1474" s="416"/>
      <c r="T1474" s="416"/>
      <c r="U1474" s="416"/>
      <c r="V1474" s="416"/>
      <c r="W1474" s="416"/>
      <c r="X1474" s="416"/>
      <c r="Y1474" s="416"/>
    </row>
    <row r="1475" spans="1:25" s="419" customFormat="1" x14ac:dyDescent="0.2">
      <c r="A1475" s="416"/>
      <c r="D1475" s="416"/>
      <c r="E1475" s="416"/>
      <c r="F1475" s="416"/>
      <c r="G1475" s="416"/>
      <c r="H1475" s="416"/>
      <c r="I1475" s="416"/>
      <c r="J1475" s="416"/>
      <c r="K1475" s="416"/>
      <c r="L1475" s="416"/>
      <c r="M1475" s="416"/>
      <c r="N1475" s="416"/>
      <c r="O1475" s="416"/>
      <c r="P1475" s="416"/>
      <c r="Q1475" s="416"/>
      <c r="R1475" s="416"/>
      <c r="S1475" s="416"/>
      <c r="T1475" s="416"/>
      <c r="U1475" s="416"/>
      <c r="V1475" s="416"/>
      <c r="W1475" s="416"/>
      <c r="X1475" s="416"/>
      <c r="Y1475" s="416"/>
    </row>
    <row r="1476" spans="1:25" s="419" customFormat="1" x14ac:dyDescent="0.2">
      <c r="A1476" s="416"/>
      <c r="D1476" s="416"/>
      <c r="E1476" s="416"/>
      <c r="F1476" s="416"/>
      <c r="G1476" s="416"/>
      <c r="H1476" s="416"/>
      <c r="I1476" s="416"/>
      <c r="J1476" s="416"/>
      <c r="K1476" s="416"/>
      <c r="L1476" s="416"/>
      <c r="M1476" s="416"/>
      <c r="N1476" s="416"/>
      <c r="O1476" s="416"/>
      <c r="P1476" s="416"/>
      <c r="Q1476" s="416"/>
      <c r="R1476" s="416"/>
      <c r="S1476" s="416"/>
      <c r="T1476" s="416"/>
      <c r="U1476" s="416"/>
      <c r="V1476" s="416"/>
      <c r="W1476" s="416"/>
      <c r="X1476" s="416"/>
      <c r="Y1476" s="416"/>
    </row>
    <row r="1477" spans="1:25" s="419" customFormat="1" x14ac:dyDescent="0.2">
      <c r="A1477" s="416"/>
      <c r="D1477" s="416"/>
      <c r="E1477" s="416"/>
      <c r="F1477" s="416"/>
      <c r="G1477" s="416"/>
      <c r="H1477" s="416"/>
      <c r="I1477" s="416"/>
      <c r="J1477" s="416"/>
      <c r="K1477" s="416"/>
      <c r="L1477" s="416"/>
      <c r="M1477" s="416"/>
      <c r="N1477" s="416"/>
      <c r="O1477" s="416"/>
      <c r="P1477" s="416"/>
      <c r="Q1477" s="416"/>
      <c r="R1477" s="416"/>
      <c r="S1477" s="416"/>
      <c r="T1477" s="416"/>
      <c r="U1477" s="416"/>
      <c r="V1477" s="416"/>
      <c r="W1477" s="416"/>
      <c r="X1477" s="416"/>
      <c r="Y1477" s="416"/>
    </row>
    <row r="1478" spans="1:25" s="419" customFormat="1" x14ac:dyDescent="0.2">
      <c r="A1478" s="416"/>
      <c r="D1478" s="416"/>
      <c r="E1478" s="416"/>
      <c r="F1478" s="416"/>
      <c r="G1478" s="416"/>
      <c r="H1478" s="416"/>
      <c r="I1478" s="416"/>
      <c r="J1478" s="416"/>
      <c r="K1478" s="416"/>
      <c r="L1478" s="416"/>
      <c r="M1478" s="416"/>
      <c r="N1478" s="416"/>
      <c r="O1478" s="416"/>
      <c r="P1478" s="416"/>
      <c r="Q1478" s="416"/>
      <c r="R1478" s="416"/>
      <c r="S1478" s="416"/>
      <c r="T1478" s="416"/>
      <c r="U1478" s="416"/>
      <c r="V1478" s="416"/>
      <c r="W1478" s="416"/>
      <c r="X1478" s="416"/>
      <c r="Y1478" s="416"/>
    </row>
    <row r="1479" spans="1:25" s="419" customFormat="1" x14ac:dyDescent="0.2">
      <c r="A1479" s="416"/>
      <c r="D1479" s="416"/>
      <c r="E1479" s="416"/>
      <c r="F1479" s="416"/>
      <c r="G1479" s="416"/>
      <c r="H1479" s="416"/>
      <c r="I1479" s="416"/>
      <c r="J1479" s="416"/>
      <c r="K1479" s="416"/>
      <c r="L1479" s="416"/>
      <c r="M1479" s="416"/>
      <c r="N1479" s="416"/>
      <c r="O1479" s="416"/>
      <c r="P1479" s="416"/>
      <c r="Q1479" s="416"/>
      <c r="R1479" s="416"/>
      <c r="S1479" s="416"/>
      <c r="T1479" s="416"/>
      <c r="U1479" s="416"/>
      <c r="V1479" s="416"/>
      <c r="W1479" s="416"/>
      <c r="X1479" s="416"/>
      <c r="Y1479" s="416"/>
    </row>
    <row r="1480" spans="1:25" s="419" customFormat="1" x14ac:dyDescent="0.2">
      <c r="A1480" s="416"/>
      <c r="D1480" s="416"/>
      <c r="E1480" s="416"/>
      <c r="F1480" s="416"/>
      <c r="G1480" s="416"/>
      <c r="H1480" s="416"/>
      <c r="I1480" s="416"/>
      <c r="J1480" s="416"/>
      <c r="K1480" s="416"/>
      <c r="L1480" s="416"/>
      <c r="M1480" s="416"/>
      <c r="N1480" s="416"/>
      <c r="O1480" s="416"/>
      <c r="P1480" s="416"/>
      <c r="Q1480" s="416"/>
      <c r="R1480" s="416"/>
      <c r="S1480" s="416"/>
      <c r="T1480" s="416"/>
      <c r="U1480" s="416"/>
      <c r="V1480" s="416"/>
      <c r="W1480" s="416"/>
      <c r="X1480" s="416"/>
      <c r="Y1480" s="416"/>
    </row>
    <row r="1481" spans="1:25" s="419" customFormat="1" x14ac:dyDescent="0.2">
      <c r="A1481" s="416"/>
      <c r="D1481" s="416"/>
      <c r="E1481" s="416"/>
      <c r="F1481" s="416"/>
      <c r="G1481" s="416"/>
      <c r="H1481" s="416"/>
      <c r="I1481" s="416"/>
      <c r="J1481" s="416"/>
      <c r="K1481" s="416"/>
      <c r="L1481" s="416"/>
      <c r="M1481" s="416"/>
      <c r="N1481" s="416"/>
      <c r="O1481" s="416"/>
      <c r="P1481" s="416"/>
      <c r="Q1481" s="416"/>
      <c r="R1481" s="416"/>
      <c r="S1481" s="416"/>
      <c r="T1481" s="416"/>
      <c r="U1481" s="416"/>
      <c r="V1481" s="416"/>
      <c r="W1481" s="416"/>
      <c r="X1481" s="416"/>
      <c r="Y1481" s="416"/>
    </row>
    <row r="1482" spans="1:25" s="419" customFormat="1" x14ac:dyDescent="0.2">
      <c r="A1482" s="416"/>
      <c r="D1482" s="416"/>
      <c r="E1482" s="416"/>
      <c r="F1482" s="416"/>
      <c r="G1482" s="416"/>
      <c r="H1482" s="416"/>
      <c r="I1482" s="416"/>
      <c r="J1482" s="416"/>
      <c r="K1482" s="416"/>
      <c r="L1482" s="416"/>
      <c r="M1482" s="416"/>
      <c r="N1482" s="416"/>
      <c r="O1482" s="416"/>
      <c r="P1482" s="416"/>
      <c r="Q1482" s="416"/>
      <c r="R1482" s="416"/>
      <c r="S1482" s="416"/>
      <c r="T1482" s="416"/>
      <c r="U1482" s="416"/>
      <c r="V1482" s="416"/>
      <c r="W1482" s="416"/>
      <c r="X1482" s="416"/>
      <c r="Y1482" s="416"/>
    </row>
    <row r="1483" spans="1:25" s="419" customFormat="1" x14ac:dyDescent="0.2">
      <c r="A1483" s="416"/>
      <c r="D1483" s="416"/>
      <c r="E1483" s="416"/>
      <c r="F1483" s="416"/>
      <c r="G1483" s="416"/>
      <c r="H1483" s="416"/>
      <c r="I1483" s="416"/>
      <c r="J1483" s="416"/>
      <c r="K1483" s="416"/>
      <c r="L1483" s="416"/>
      <c r="M1483" s="416"/>
      <c r="N1483" s="416"/>
      <c r="O1483" s="416"/>
      <c r="P1483" s="416"/>
      <c r="Q1483" s="416"/>
      <c r="R1483" s="416"/>
      <c r="S1483" s="416"/>
      <c r="T1483" s="416"/>
      <c r="U1483" s="416"/>
      <c r="V1483" s="416"/>
      <c r="W1483" s="416"/>
      <c r="X1483" s="416"/>
      <c r="Y1483" s="416"/>
    </row>
    <row r="1484" spans="1:25" s="419" customFormat="1" x14ac:dyDescent="0.2">
      <c r="A1484" s="416"/>
      <c r="D1484" s="416"/>
      <c r="E1484" s="416"/>
      <c r="F1484" s="416"/>
      <c r="G1484" s="416"/>
      <c r="H1484" s="416"/>
      <c r="I1484" s="416"/>
      <c r="J1484" s="416"/>
      <c r="K1484" s="416"/>
      <c r="L1484" s="416"/>
      <c r="M1484" s="416"/>
      <c r="N1484" s="416"/>
      <c r="O1484" s="416"/>
      <c r="P1484" s="416"/>
      <c r="Q1484" s="416"/>
      <c r="R1484" s="416"/>
      <c r="S1484" s="416"/>
      <c r="T1484" s="416"/>
      <c r="U1484" s="416"/>
      <c r="V1484" s="416"/>
      <c r="W1484" s="416"/>
      <c r="X1484" s="416"/>
      <c r="Y1484" s="416"/>
    </row>
    <row r="1485" spans="1:25" s="419" customFormat="1" x14ac:dyDescent="0.2">
      <c r="A1485" s="416"/>
      <c r="D1485" s="416"/>
      <c r="E1485" s="416"/>
      <c r="F1485" s="416"/>
      <c r="G1485" s="416"/>
      <c r="H1485" s="416"/>
      <c r="I1485" s="416"/>
      <c r="J1485" s="416"/>
      <c r="K1485" s="416"/>
      <c r="L1485" s="416"/>
      <c r="M1485" s="416"/>
      <c r="N1485" s="416"/>
      <c r="O1485" s="416"/>
      <c r="P1485" s="416"/>
      <c r="Q1485" s="416"/>
      <c r="R1485" s="416"/>
      <c r="S1485" s="416"/>
      <c r="T1485" s="416"/>
      <c r="U1485" s="416"/>
      <c r="V1485" s="416"/>
      <c r="W1485" s="416"/>
      <c r="X1485" s="416"/>
      <c r="Y1485" s="416"/>
    </row>
    <row r="1486" spans="1:25" s="419" customFormat="1" x14ac:dyDescent="0.2">
      <c r="A1486" s="416"/>
      <c r="D1486" s="416"/>
      <c r="E1486" s="416"/>
      <c r="F1486" s="416"/>
      <c r="G1486" s="416"/>
      <c r="H1486" s="416"/>
      <c r="I1486" s="416"/>
      <c r="J1486" s="416"/>
      <c r="K1486" s="416"/>
      <c r="L1486" s="416"/>
      <c r="M1486" s="416"/>
      <c r="N1486" s="416"/>
      <c r="O1486" s="416"/>
      <c r="P1486" s="416"/>
      <c r="Q1486" s="416"/>
      <c r="R1486" s="416"/>
      <c r="S1486" s="416"/>
      <c r="T1486" s="416"/>
      <c r="U1486" s="416"/>
      <c r="V1486" s="416"/>
      <c r="W1486" s="416"/>
      <c r="X1486" s="416"/>
      <c r="Y1486" s="416"/>
    </row>
    <row r="1487" spans="1:25" s="419" customFormat="1" x14ac:dyDescent="0.2">
      <c r="A1487" s="416"/>
      <c r="D1487" s="416"/>
      <c r="E1487" s="416"/>
      <c r="F1487" s="416"/>
      <c r="G1487" s="416"/>
      <c r="H1487" s="416"/>
      <c r="I1487" s="416"/>
      <c r="J1487" s="416"/>
      <c r="K1487" s="416"/>
      <c r="L1487" s="416"/>
      <c r="M1487" s="416"/>
      <c r="N1487" s="416"/>
      <c r="O1487" s="416"/>
      <c r="P1487" s="416"/>
      <c r="Q1487" s="416"/>
      <c r="R1487" s="416"/>
      <c r="S1487" s="416"/>
      <c r="T1487" s="416"/>
      <c r="U1487" s="416"/>
      <c r="V1487" s="416"/>
      <c r="W1487" s="416"/>
      <c r="X1487" s="416"/>
      <c r="Y1487" s="416"/>
    </row>
    <row r="1488" spans="1:25" s="419" customFormat="1" x14ac:dyDescent="0.2">
      <c r="A1488" s="416"/>
      <c r="D1488" s="416"/>
      <c r="E1488" s="416"/>
      <c r="F1488" s="416"/>
      <c r="G1488" s="416"/>
      <c r="H1488" s="416"/>
      <c r="I1488" s="416"/>
      <c r="J1488" s="416"/>
      <c r="K1488" s="416"/>
      <c r="L1488" s="416"/>
      <c r="M1488" s="416"/>
      <c r="N1488" s="416"/>
      <c r="O1488" s="416"/>
      <c r="P1488" s="416"/>
      <c r="Q1488" s="416"/>
      <c r="R1488" s="416"/>
      <c r="S1488" s="416"/>
      <c r="T1488" s="416"/>
      <c r="U1488" s="416"/>
      <c r="V1488" s="416"/>
      <c r="W1488" s="416"/>
      <c r="X1488" s="416"/>
      <c r="Y1488" s="416"/>
    </row>
    <row r="1489" spans="1:25" s="419" customFormat="1" x14ac:dyDescent="0.2">
      <c r="A1489" s="416"/>
      <c r="D1489" s="416"/>
      <c r="E1489" s="416"/>
      <c r="F1489" s="416"/>
      <c r="G1489" s="416"/>
      <c r="H1489" s="416"/>
      <c r="I1489" s="416"/>
      <c r="J1489" s="416"/>
      <c r="K1489" s="416"/>
      <c r="L1489" s="416"/>
      <c r="M1489" s="416"/>
      <c r="N1489" s="416"/>
      <c r="O1489" s="416"/>
      <c r="P1489" s="416"/>
      <c r="Q1489" s="416"/>
      <c r="R1489" s="416"/>
      <c r="S1489" s="416"/>
      <c r="T1489" s="416"/>
      <c r="U1489" s="416"/>
      <c r="V1489" s="416"/>
      <c r="W1489" s="416"/>
      <c r="X1489" s="416"/>
      <c r="Y1489" s="416"/>
    </row>
    <row r="1490" spans="1:25" s="419" customFormat="1" x14ac:dyDescent="0.2">
      <c r="A1490" s="416"/>
      <c r="D1490" s="416"/>
      <c r="E1490" s="416"/>
      <c r="F1490" s="416"/>
      <c r="G1490" s="416"/>
      <c r="H1490" s="416"/>
      <c r="I1490" s="416"/>
      <c r="J1490" s="416"/>
      <c r="K1490" s="416"/>
      <c r="L1490" s="416"/>
      <c r="M1490" s="416"/>
      <c r="N1490" s="416"/>
      <c r="O1490" s="416"/>
      <c r="P1490" s="416"/>
      <c r="Q1490" s="416"/>
      <c r="R1490" s="416"/>
      <c r="S1490" s="416"/>
      <c r="T1490" s="416"/>
      <c r="U1490" s="416"/>
      <c r="V1490" s="416"/>
      <c r="W1490" s="416"/>
      <c r="X1490" s="416"/>
      <c r="Y1490" s="416"/>
    </row>
    <row r="1491" spans="1:25" s="419" customFormat="1" x14ac:dyDescent="0.2">
      <c r="A1491" s="416"/>
      <c r="D1491" s="416"/>
      <c r="E1491" s="416"/>
      <c r="F1491" s="416"/>
      <c r="G1491" s="416"/>
      <c r="H1491" s="416"/>
      <c r="I1491" s="416"/>
      <c r="J1491" s="416"/>
      <c r="K1491" s="416"/>
      <c r="L1491" s="416"/>
      <c r="M1491" s="416"/>
      <c r="N1491" s="416"/>
      <c r="O1491" s="416"/>
      <c r="P1491" s="416"/>
      <c r="Q1491" s="416"/>
      <c r="R1491" s="416"/>
      <c r="S1491" s="416"/>
      <c r="T1491" s="416"/>
      <c r="U1491" s="416"/>
      <c r="V1491" s="416"/>
      <c r="W1491" s="416"/>
      <c r="X1491" s="416"/>
      <c r="Y1491" s="416"/>
    </row>
    <row r="1492" spans="1:25" s="419" customFormat="1" x14ac:dyDescent="0.2">
      <c r="A1492" s="416"/>
      <c r="D1492" s="416"/>
      <c r="E1492" s="416"/>
      <c r="F1492" s="416"/>
      <c r="G1492" s="416"/>
      <c r="H1492" s="416"/>
      <c r="I1492" s="416"/>
      <c r="J1492" s="416"/>
      <c r="K1492" s="416"/>
      <c r="L1492" s="416"/>
      <c r="M1492" s="416"/>
      <c r="N1492" s="416"/>
      <c r="O1492" s="416"/>
      <c r="P1492" s="416"/>
      <c r="Q1492" s="416"/>
      <c r="R1492" s="416"/>
      <c r="S1492" s="416"/>
      <c r="T1492" s="416"/>
      <c r="U1492" s="416"/>
      <c r="V1492" s="416"/>
      <c r="W1492" s="416"/>
      <c r="X1492" s="416"/>
      <c r="Y1492" s="416"/>
    </row>
    <row r="1493" spans="1:25" s="419" customFormat="1" x14ac:dyDescent="0.2">
      <c r="A1493" s="416"/>
      <c r="D1493" s="416"/>
      <c r="E1493" s="416"/>
      <c r="F1493" s="416"/>
      <c r="G1493" s="416"/>
      <c r="H1493" s="416"/>
      <c r="I1493" s="416"/>
      <c r="J1493" s="416"/>
      <c r="K1493" s="416"/>
      <c r="L1493" s="416"/>
      <c r="M1493" s="416"/>
      <c r="N1493" s="416"/>
      <c r="O1493" s="416"/>
      <c r="P1493" s="416"/>
      <c r="Q1493" s="416"/>
      <c r="R1493" s="416"/>
      <c r="S1493" s="416"/>
      <c r="T1493" s="416"/>
      <c r="U1493" s="416"/>
      <c r="V1493" s="416"/>
      <c r="W1493" s="416"/>
      <c r="X1493" s="416"/>
      <c r="Y1493" s="416"/>
    </row>
    <row r="1494" spans="1:25" s="419" customFormat="1" x14ac:dyDescent="0.2">
      <c r="A1494" s="416"/>
      <c r="D1494" s="416"/>
      <c r="E1494" s="416"/>
      <c r="F1494" s="416"/>
      <c r="G1494" s="416"/>
      <c r="H1494" s="416"/>
      <c r="I1494" s="416"/>
      <c r="J1494" s="416"/>
      <c r="K1494" s="416"/>
      <c r="L1494" s="416"/>
      <c r="M1494" s="416"/>
      <c r="N1494" s="416"/>
      <c r="O1494" s="416"/>
      <c r="P1494" s="416"/>
      <c r="Q1494" s="416"/>
      <c r="R1494" s="416"/>
      <c r="S1494" s="416"/>
      <c r="T1494" s="416"/>
      <c r="U1494" s="416"/>
      <c r="V1494" s="416"/>
      <c r="W1494" s="416"/>
      <c r="X1494" s="416"/>
      <c r="Y1494" s="416"/>
    </row>
    <row r="1495" spans="1:25" s="419" customFormat="1" x14ac:dyDescent="0.2">
      <c r="A1495" s="416"/>
      <c r="D1495" s="416"/>
      <c r="E1495" s="416"/>
      <c r="F1495" s="416"/>
      <c r="G1495" s="416"/>
      <c r="H1495" s="416"/>
      <c r="I1495" s="416"/>
      <c r="J1495" s="416"/>
      <c r="K1495" s="416"/>
      <c r="L1495" s="416"/>
      <c r="M1495" s="416"/>
      <c r="N1495" s="416"/>
      <c r="O1495" s="416"/>
      <c r="P1495" s="416"/>
      <c r="Q1495" s="416"/>
      <c r="R1495" s="416"/>
      <c r="S1495" s="416"/>
      <c r="T1495" s="416"/>
      <c r="U1495" s="416"/>
      <c r="V1495" s="416"/>
      <c r="W1495" s="416"/>
      <c r="X1495" s="416"/>
      <c r="Y1495" s="416"/>
    </row>
    <row r="1496" spans="1:25" s="419" customFormat="1" x14ac:dyDescent="0.2">
      <c r="A1496" s="416"/>
      <c r="D1496" s="416"/>
      <c r="E1496" s="416"/>
      <c r="F1496" s="416"/>
      <c r="G1496" s="416"/>
      <c r="H1496" s="416"/>
      <c r="I1496" s="416"/>
      <c r="J1496" s="416"/>
      <c r="K1496" s="416"/>
      <c r="L1496" s="416"/>
      <c r="M1496" s="416"/>
      <c r="N1496" s="416"/>
      <c r="O1496" s="416"/>
      <c r="P1496" s="416"/>
      <c r="Q1496" s="416"/>
      <c r="R1496" s="416"/>
      <c r="S1496" s="416"/>
      <c r="T1496" s="416"/>
      <c r="U1496" s="416"/>
      <c r="V1496" s="416"/>
      <c r="W1496" s="416"/>
      <c r="X1496" s="416"/>
      <c r="Y1496" s="416"/>
    </row>
    <row r="1497" spans="1:25" s="419" customFormat="1" x14ac:dyDescent="0.2">
      <c r="A1497" s="416"/>
      <c r="D1497" s="416"/>
      <c r="E1497" s="416"/>
      <c r="F1497" s="416"/>
      <c r="G1497" s="416"/>
      <c r="H1497" s="416"/>
      <c r="I1497" s="416"/>
      <c r="J1497" s="416"/>
      <c r="K1497" s="416"/>
      <c r="L1497" s="416"/>
      <c r="M1497" s="416"/>
      <c r="N1497" s="416"/>
      <c r="O1497" s="416"/>
      <c r="P1497" s="416"/>
      <c r="Q1497" s="416"/>
      <c r="R1497" s="416"/>
      <c r="S1497" s="416"/>
      <c r="T1497" s="416"/>
      <c r="U1497" s="416"/>
      <c r="V1497" s="416"/>
      <c r="W1497" s="416"/>
      <c r="X1497" s="416"/>
      <c r="Y1497" s="416"/>
    </row>
    <row r="1498" spans="1:25" s="419" customFormat="1" x14ac:dyDescent="0.2">
      <c r="A1498" s="416"/>
      <c r="D1498" s="416"/>
      <c r="E1498" s="416"/>
      <c r="F1498" s="416"/>
      <c r="G1498" s="416"/>
      <c r="H1498" s="416"/>
      <c r="I1498" s="416"/>
      <c r="J1498" s="416"/>
      <c r="K1498" s="416"/>
      <c r="L1498" s="416"/>
      <c r="M1498" s="416"/>
      <c r="N1498" s="416"/>
      <c r="O1498" s="416"/>
      <c r="P1498" s="416"/>
      <c r="Q1498" s="416"/>
      <c r="R1498" s="416"/>
      <c r="S1498" s="416"/>
      <c r="T1498" s="416"/>
      <c r="U1498" s="416"/>
      <c r="V1498" s="416"/>
      <c r="W1498" s="416"/>
      <c r="X1498" s="416"/>
      <c r="Y1498" s="416"/>
    </row>
    <row r="1499" spans="1:25" s="419" customFormat="1" x14ac:dyDescent="0.2">
      <c r="A1499" s="416"/>
      <c r="D1499" s="416"/>
      <c r="E1499" s="416"/>
      <c r="F1499" s="416"/>
      <c r="G1499" s="416"/>
      <c r="H1499" s="416"/>
      <c r="I1499" s="416"/>
      <c r="J1499" s="416"/>
      <c r="K1499" s="416"/>
      <c r="L1499" s="416"/>
      <c r="M1499" s="416"/>
      <c r="N1499" s="416"/>
      <c r="O1499" s="416"/>
      <c r="P1499" s="416"/>
      <c r="Q1499" s="416"/>
      <c r="R1499" s="416"/>
      <c r="S1499" s="416"/>
      <c r="T1499" s="416"/>
      <c r="U1499" s="416"/>
      <c r="V1499" s="416"/>
      <c r="W1499" s="416"/>
      <c r="X1499" s="416"/>
      <c r="Y1499" s="416"/>
    </row>
    <row r="1500" spans="1:25" s="419" customFormat="1" x14ac:dyDescent="0.2">
      <c r="A1500" s="416"/>
      <c r="D1500" s="416"/>
      <c r="E1500" s="416"/>
      <c r="F1500" s="416"/>
      <c r="G1500" s="416"/>
      <c r="H1500" s="416"/>
      <c r="I1500" s="416"/>
      <c r="J1500" s="416"/>
      <c r="K1500" s="416"/>
      <c r="L1500" s="416"/>
      <c r="M1500" s="416"/>
      <c r="N1500" s="416"/>
      <c r="O1500" s="416"/>
      <c r="P1500" s="416"/>
      <c r="Q1500" s="416"/>
      <c r="R1500" s="416"/>
      <c r="S1500" s="416"/>
      <c r="T1500" s="416"/>
      <c r="U1500" s="416"/>
      <c r="V1500" s="416"/>
      <c r="W1500" s="416"/>
      <c r="X1500" s="416"/>
      <c r="Y1500" s="416"/>
    </row>
    <row r="1501" spans="1:25" s="419" customFormat="1" x14ac:dyDescent="0.2">
      <c r="A1501" s="416"/>
      <c r="D1501" s="416"/>
      <c r="E1501" s="416"/>
      <c r="F1501" s="416"/>
      <c r="G1501" s="416"/>
      <c r="H1501" s="416"/>
      <c r="I1501" s="416"/>
      <c r="J1501" s="416"/>
      <c r="K1501" s="416"/>
      <c r="L1501" s="416"/>
      <c r="M1501" s="416"/>
      <c r="N1501" s="416"/>
      <c r="O1501" s="416"/>
      <c r="P1501" s="416"/>
      <c r="Q1501" s="416"/>
      <c r="R1501" s="416"/>
      <c r="S1501" s="416"/>
      <c r="T1501" s="416"/>
      <c r="U1501" s="416"/>
      <c r="V1501" s="416"/>
      <c r="W1501" s="416"/>
      <c r="X1501" s="416"/>
      <c r="Y1501" s="416"/>
    </row>
    <row r="1502" spans="1:25" s="419" customFormat="1" x14ac:dyDescent="0.2">
      <c r="A1502" s="416"/>
      <c r="D1502" s="416"/>
      <c r="E1502" s="416"/>
      <c r="F1502" s="416"/>
      <c r="G1502" s="416"/>
      <c r="H1502" s="416"/>
      <c r="I1502" s="416"/>
      <c r="J1502" s="416"/>
      <c r="K1502" s="416"/>
      <c r="L1502" s="416"/>
      <c r="M1502" s="416"/>
      <c r="N1502" s="416"/>
      <c r="O1502" s="416"/>
      <c r="P1502" s="416"/>
      <c r="Q1502" s="416"/>
      <c r="R1502" s="416"/>
      <c r="S1502" s="416"/>
      <c r="T1502" s="416"/>
      <c r="U1502" s="416"/>
      <c r="V1502" s="416"/>
      <c r="W1502" s="416"/>
      <c r="X1502" s="416"/>
      <c r="Y1502" s="416"/>
    </row>
    <row r="1503" spans="1:25" s="419" customFormat="1" x14ac:dyDescent="0.2">
      <c r="A1503" s="416"/>
      <c r="D1503" s="416"/>
      <c r="E1503" s="416"/>
      <c r="F1503" s="416"/>
      <c r="G1503" s="416"/>
      <c r="H1503" s="416"/>
      <c r="I1503" s="416"/>
      <c r="J1503" s="416"/>
      <c r="K1503" s="416"/>
      <c r="L1503" s="416"/>
      <c r="M1503" s="416"/>
      <c r="N1503" s="416"/>
      <c r="O1503" s="416"/>
      <c r="P1503" s="416"/>
      <c r="Q1503" s="416"/>
      <c r="R1503" s="416"/>
      <c r="S1503" s="416"/>
      <c r="T1503" s="416"/>
      <c r="U1503" s="416"/>
      <c r="V1503" s="416"/>
      <c r="W1503" s="416"/>
      <c r="X1503" s="416"/>
      <c r="Y1503" s="416"/>
    </row>
    <row r="1504" spans="1:25" s="419" customFormat="1" x14ac:dyDescent="0.2">
      <c r="A1504" s="416"/>
      <c r="D1504" s="416"/>
      <c r="E1504" s="416"/>
      <c r="F1504" s="416"/>
      <c r="G1504" s="416"/>
      <c r="H1504" s="416"/>
      <c r="I1504" s="416"/>
      <c r="J1504" s="416"/>
      <c r="K1504" s="416"/>
      <c r="L1504" s="416"/>
      <c r="M1504" s="416"/>
      <c r="N1504" s="416"/>
      <c r="O1504" s="416"/>
      <c r="P1504" s="416"/>
      <c r="Q1504" s="416"/>
      <c r="R1504" s="416"/>
      <c r="S1504" s="416"/>
      <c r="T1504" s="416"/>
      <c r="U1504" s="416"/>
      <c r="V1504" s="416"/>
      <c r="W1504" s="416"/>
      <c r="X1504" s="416"/>
      <c r="Y1504" s="416"/>
    </row>
    <row r="1505" spans="1:25" s="419" customFormat="1" x14ac:dyDescent="0.2">
      <c r="A1505" s="416"/>
      <c r="D1505" s="416"/>
      <c r="E1505" s="416"/>
      <c r="F1505" s="416"/>
      <c r="G1505" s="416"/>
      <c r="H1505" s="416"/>
      <c r="I1505" s="416"/>
      <c r="J1505" s="416"/>
      <c r="K1505" s="416"/>
      <c r="L1505" s="416"/>
      <c r="M1505" s="416"/>
      <c r="N1505" s="416"/>
      <c r="O1505" s="416"/>
      <c r="P1505" s="416"/>
      <c r="Q1505" s="416"/>
      <c r="R1505" s="416"/>
      <c r="S1505" s="416"/>
      <c r="T1505" s="416"/>
      <c r="U1505" s="416"/>
      <c r="V1505" s="416"/>
      <c r="W1505" s="416"/>
      <c r="X1505" s="416"/>
      <c r="Y1505" s="416"/>
    </row>
    <row r="1506" spans="1:25" s="419" customFormat="1" x14ac:dyDescent="0.2">
      <c r="A1506" s="416"/>
      <c r="D1506" s="416"/>
      <c r="E1506" s="416"/>
      <c r="F1506" s="416"/>
      <c r="G1506" s="416"/>
      <c r="H1506" s="416"/>
      <c r="I1506" s="416"/>
      <c r="J1506" s="416"/>
      <c r="K1506" s="416"/>
      <c r="L1506" s="416"/>
      <c r="M1506" s="416"/>
      <c r="N1506" s="416"/>
      <c r="O1506" s="416"/>
      <c r="P1506" s="416"/>
      <c r="Q1506" s="416"/>
      <c r="R1506" s="416"/>
      <c r="S1506" s="416"/>
      <c r="T1506" s="416"/>
      <c r="U1506" s="416"/>
      <c r="V1506" s="416"/>
      <c r="W1506" s="416"/>
      <c r="X1506" s="416"/>
      <c r="Y1506" s="416"/>
    </row>
    <row r="1507" spans="1:25" s="419" customFormat="1" x14ac:dyDescent="0.2">
      <c r="A1507" s="416"/>
      <c r="D1507" s="416"/>
      <c r="E1507" s="416"/>
      <c r="F1507" s="416"/>
      <c r="G1507" s="416"/>
      <c r="H1507" s="416"/>
      <c r="I1507" s="416"/>
      <c r="J1507" s="416"/>
      <c r="K1507" s="416"/>
      <c r="L1507" s="416"/>
      <c r="M1507" s="416"/>
      <c r="N1507" s="416"/>
      <c r="O1507" s="416"/>
      <c r="P1507" s="416"/>
      <c r="Q1507" s="416"/>
      <c r="R1507" s="416"/>
      <c r="S1507" s="416"/>
      <c r="T1507" s="416"/>
      <c r="U1507" s="416"/>
      <c r="V1507" s="416"/>
      <c r="W1507" s="416"/>
      <c r="X1507" s="416"/>
      <c r="Y1507" s="416"/>
    </row>
    <row r="1508" spans="1:25" s="419" customFormat="1" x14ac:dyDescent="0.2">
      <c r="A1508" s="416"/>
      <c r="D1508" s="416"/>
      <c r="E1508" s="416"/>
      <c r="F1508" s="416"/>
      <c r="G1508" s="416"/>
      <c r="H1508" s="416"/>
      <c r="I1508" s="416"/>
      <c r="J1508" s="416"/>
      <c r="K1508" s="416"/>
      <c r="L1508" s="416"/>
      <c r="M1508" s="416"/>
      <c r="N1508" s="416"/>
      <c r="O1508" s="416"/>
      <c r="P1508" s="416"/>
      <c r="Q1508" s="416"/>
      <c r="R1508" s="416"/>
      <c r="S1508" s="416"/>
      <c r="T1508" s="416"/>
      <c r="U1508" s="416"/>
      <c r="V1508" s="416"/>
      <c r="W1508" s="416"/>
      <c r="X1508" s="416"/>
      <c r="Y1508" s="416"/>
    </row>
    <row r="1509" spans="1:25" s="419" customFormat="1" x14ac:dyDescent="0.2">
      <c r="A1509" s="416"/>
      <c r="D1509" s="416"/>
      <c r="E1509" s="416"/>
      <c r="F1509" s="416"/>
      <c r="G1509" s="416"/>
      <c r="H1509" s="416"/>
      <c r="I1509" s="416"/>
      <c r="J1509" s="416"/>
      <c r="K1509" s="416"/>
      <c r="L1509" s="416"/>
      <c r="M1509" s="416"/>
      <c r="N1509" s="416"/>
      <c r="O1509" s="416"/>
      <c r="P1509" s="416"/>
      <c r="Q1509" s="416"/>
      <c r="R1509" s="416"/>
      <c r="S1509" s="416"/>
      <c r="T1509" s="416"/>
      <c r="U1509" s="416"/>
      <c r="V1509" s="416"/>
      <c r="W1509" s="416"/>
      <c r="X1509" s="416"/>
      <c r="Y1509" s="416"/>
    </row>
    <row r="1510" spans="1:25" s="419" customFormat="1" x14ac:dyDescent="0.2">
      <c r="A1510" s="416"/>
      <c r="D1510" s="416"/>
      <c r="E1510" s="416"/>
      <c r="F1510" s="416"/>
      <c r="G1510" s="416"/>
      <c r="H1510" s="416"/>
      <c r="I1510" s="416"/>
      <c r="J1510" s="416"/>
      <c r="K1510" s="416"/>
      <c r="L1510" s="416"/>
      <c r="M1510" s="416"/>
      <c r="N1510" s="416"/>
      <c r="O1510" s="416"/>
      <c r="P1510" s="416"/>
      <c r="Q1510" s="416"/>
      <c r="R1510" s="416"/>
      <c r="S1510" s="416"/>
      <c r="T1510" s="416"/>
      <c r="U1510" s="416"/>
      <c r="V1510" s="416"/>
      <c r="W1510" s="416"/>
      <c r="X1510" s="416"/>
      <c r="Y1510" s="416"/>
    </row>
    <row r="1511" spans="1:25" s="419" customFormat="1" x14ac:dyDescent="0.2">
      <c r="A1511" s="416"/>
      <c r="D1511" s="416"/>
      <c r="E1511" s="416"/>
      <c r="F1511" s="416"/>
      <c r="G1511" s="416"/>
      <c r="H1511" s="416"/>
      <c r="I1511" s="416"/>
      <c r="J1511" s="416"/>
      <c r="K1511" s="416"/>
      <c r="L1511" s="416"/>
      <c r="M1511" s="416"/>
      <c r="N1511" s="416"/>
      <c r="O1511" s="416"/>
      <c r="P1511" s="416"/>
      <c r="Q1511" s="416"/>
      <c r="R1511" s="416"/>
      <c r="S1511" s="416"/>
      <c r="T1511" s="416"/>
      <c r="U1511" s="416"/>
      <c r="V1511" s="416"/>
      <c r="W1511" s="416"/>
      <c r="X1511" s="416"/>
      <c r="Y1511" s="416"/>
    </row>
    <row r="1512" spans="1:25" s="419" customFormat="1" x14ac:dyDescent="0.2">
      <c r="A1512" s="416"/>
      <c r="D1512" s="416"/>
      <c r="E1512" s="416"/>
      <c r="F1512" s="416"/>
      <c r="G1512" s="416"/>
      <c r="H1512" s="416"/>
      <c r="I1512" s="416"/>
      <c r="J1512" s="416"/>
      <c r="K1512" s="416"/>
      <c r="L1512" s="416"/>
      <c r="M1512" s="416"/>
      <c r="N1512" s="416"/>
      <c r="O1512" s="416"/>
      <c r="P1512" s="416"/>
      <c r="Q1512" s="416"/>
      <c r="R1512" s="416"/>
      <c r="S1512" s="416"/>
      <c r="T1512" s="416"/>
      <c r="U1512" s="416"/>
      <c r="V1512" s="416"/>
      <c r="W1512" s="416"/>
      <c r="X1512" s="416"/>
      <c r="Y1512" s="416"/>
    </row>
    <row r="1513" spans="1:25" s="419" customFormat="1" x14ac:dyDescent="0.2">
      <c r="A1513" s="416"/>
      <c r="D1513" s="416"/>
      <c r="E1513" s="416"/>
      <c r="F1513" s="416"/>
      <c r="G1513" s="416"/>
      <c r="H1513" s="416"/>
      <c r="I1513" s="416"/>
      <c r="J1513" s="416"/>
      <c r="K1513" s="416"/>
      <c r="L1513" s="416"/>
      <c r="M1513" s="416"/>
      <c r="N1513" s="416"/>
      <c r="O1513" s="416"/>
      <c r="P1513" s="416"/>
      <c r="Q1513" s="416"/>
      <c r="R1513" s="416"/>
      <c r="S1513" s="416"/>
      <c r="T1513" s="416"/>
      <c r="U1513" s="416"/>
      <c r="V1513" s="416"/>
      <c r="W1513" s="416"/>
      <c r="X1513" s="416"/>
      <c r="Y1513" s="416"/>
    </row>
    <row r="1514" spans="1:25" s="419" customFormat="1" x14ac:dyDescent="0.2">
      <c r="A1514" s="416"/>
      <c r="D1514" s="416"/>
      <c r="E1514" s="416"/>
      <c r="F1514" s="416"/>
      <c r="G1514" s="416"/>
      <c r="H1514" s="416"/>
      <c r="I1514" s="416"/>
      <c r="J1514" s="416"/>
      <c r="K1514" s="416"/>
      <c r="L1514" s="416"/>
      <c r="M1514" s="416"/>
      <c r="N1514" s="416"/>
      <c r="O1514" s="416"/>
      <c r="P1514" s="416"/>
      <c r="Q1514" s="416"/>
      <c r="R1514" s="416"/>
      <c r="S1514" s="416"/>
      <c r="T1514" s="416"/>
      <c r="U1514" s="416"/>
      <c r="V1514" s="416"/>
      <c r="W1514" s="416"/>
      <c r="X1514" s="416"/>
      <c r="Y1514" s="416"/>
    </row>
    <row r="1515" spans="1:25" s="419" customFormat="1" x14ac:dyDescent="0.2">
      <c r="A1515" s="416"/>
      <c r="D1515" s="416"/>
      <c r="E1515" s="416"/>
      <c r="F1515" s="416"/>
      <c r="G1515" s="416"/>
      <c r="H1515" s="416"/>
      <c r="I1515" s="416"/>
      <c r="J1515" s="416"/>
      <c r="K1515" s="416"/>
      <c r="L1515" s="416"/>
      <c r="M1515" s="416"/>
      <c r="N1515" s="416"/>
      <c r="O1515" s="416"/>
      <c r="P1515" s="416"/>
      <c r="Q1515" s="416"/>
      <c r="R1515" s="416"/>
      <c r="S1515" s="416"/>
      <c r="T1515" s="416"/>
      <c r="U1515" s="416"/>
      <c r="V1515" s="416"/>
      <c r="W1515" s="416"/>
      <c r="X1515" s="416"/>
      <c r="Y1515" s="416"/>
    </row>
    <row r="1516" spans="1:25" s="419" customFormat="1" x14ac:dyDescent="0.2">
      <c r="A1516" s="416"/>
      <c r="D1516" s="416"/>
      <c r="E1516" s="416"/>
      <c r="F1516" s="416"/>
      <c r="G1516" s="416"/>
      <c r="H1516" s="416"/>
      <c r="I1516" s="416"/>
      <c r="J1516" s="416"/>
      <c r="K1516" s="416"/>
      <c r="L1516" s="416"/>
      <c r="M1516" s="416"/>
      <c r="N1516" s="416"/>
      <c r="O1516" s="416"/>
      <c r="P1516" s="416"/>
      <c r="Q1516" s="416"/>
      <c r="R1516" s="416"/>
      <c r="S1516" s="416"/>
      <c r="T1516" s="416"/>
      <c r="U1516" s="416"/>
      <c r="V1516" s="416"/>
      <c r="W1516" s="416"/>
      <c r="X1516" s="416"/>
      <c r="Y1516" s="416"/>
    </row>
    <row r="1517" spans="1:25" s="419" customFormat="1" x14ac:dyDescent="0.2">
      <c r="A1517" s="416"/>
      <c r="D1517" s="416"/>
      <c r="E1517" s="416"/>
      <c r="F1517" s="416"/>
      <c r="G1517" s="416"/>
      <c r="H1517" s="416"/>
      <c r="I1517" s="416"/>
      <c r="J1517" s="416"/>
      <c r="K1517" s="416"/>
      <c r="L1517" s="416"/>
      <c r="M1517" s="416"/>
      <c r="N1517" s="416"/>
      <c r="O1517" s="416"/>
      <c r="P1517" s="416"/>
      <c r="Q1517" s="416"/>
      <c r="R1517" s="416"/>
      <c r="S1517" s="416"/>
      <c r="T1517" s="416"/>
      <c r="U1517" s="416"/>
      <c r="V1517" s="416"/>
      <c r="W1517" s="416"/>
      <c r="X1517" s="416"/>
      <c r="Y1517" s="416"/>
    </row>
    <row r="1518" spans="1:25" s="419" customFormat="1" x14ac:dyDescent="0.2">
      <c r="A1518" s="416"/>
      <c r="D1518" s="416"/>
      <c r="E1518" s="416"/>
      <c r="F1518" s="416"/>
      <c r="G1518" s="416"/>
      <c r="H1518" s="416"/>
      <c r="I1518" s="416"/>
      <c r="J1518" s="416"/>
      <c r="K1518" s="416"/>
      <c r="L1518" s="416"/>
      <c r="M1518" s="416"/>
      <c r="N1518" s="416"/>
      <c r="O1518" s="416"/>
      <c r="P1518" s="416"/>
      <c r="Q1518" s="416"/>
      <c r="R1518" s="416"/>
      <c r="S1518" s="416"/>
      <c r="T1518" s="416"/>
      <c r="U1518" s="416"/>
      <c r="V1518" s="416"/>
      <c r="W1518" s="416"/>
      <c r="X1518" s="416"/>
      <c r="Y1518" s="416"/>
    </row>
    <row r="1519" spans="1:25" s="419" customFormat="1" x14ac:dyDescent="0.2">
      <c r="A1519" s="416"/>
      <c r="D1519" s="416"/>
      <c r="E1519" s="416"/>
      <c r="F1519" s="416"/>
      <c r="G1519" s="416"/>
      <c r="H1519" s="416"/>
      <c r="I1519" s="416"/>
      <c r="J1519" s="416"/>
      <c r="K1519" s="416"/>
      <c r="L1519" s="416"/>
      <c r="M1519" s="416"/>
      <c r="N1519" s="416"/>
      <c r="O1519" s="416"/>
      <c r="P1519" s="416"/>
      <c r="Q1519" s="416"/>
      <c r="R1519" s="416"/>
      <c r="S1519" s="416"/>
      <c r="T1519" s="416"/>
      <c r="U1519" s="416"/>
      <c r="V1519" s="416"/>
      <c r="W1519" s="416"/>
      <c r="X1519" s="416"/>
      <c r="Y1519" s="416"/>
    </row>
    <row r="1520" spans="1:25" s="419" customFormat="1" x14ac:dyDescent="0.2">
      <c r="A1520" s="416"/>
      <c r="D1520" s="416"/>
      <c r="E1520" s="416"/>
      <c r="F1520" s="416"/>
      <c r="G1520" s="416"/>
      <c r="H1520" s="416"/>
      <c r="I1520" s="416"/>
      <c r="J1520" s="416"/>
      <c r="K1520" s="416"/>
      <c r="L1520" s="416"/>
      <c r="M1520" s="416"/>
      <c r="N1520" s="416"/>
      <c r="O1520" s="416"/>
      <c r="P1520" s="416"/>
      <c r="Q1520" s="416"/>
      <c r="R1520" s="416"/>
      <c r="S1520" s="416"/>
      <c r="T1520" s="416"/>
      <c r="U1520" s="416"/>
      <c r="V1520" s="416"/>
      <c r="W1520" s="416"/>
      <c r="X1520" s="416"/>
      <c r="Y1520" s="416"/>
    </row>
    <row r="1521" spans="1:25" s="419" customFormat="1" x14ac:dyDescent="0.2">
      <c r="A1521" s="416"/>
      <c r="D1521" s="416"/>
      <c r="E1521" s="416"/>
      <c r="F1521" s="416"/>
      <c r="G1521" s="416"/>
      <c r="H1521" s="416"/>
      <c r="I1521" s="416"/>
      <c r="J1521" s="416"/>
      <c r="K1521" s="416"/>
      <c r="L1521" s="416"/>
      <c r="M1521" s="416"/>
      <c r="N1521" s="416"/>
      <c r="O1521" s="416"/>
      <c r="P1521" s="416"/>
      <c r="Q1521" s="416"/>
      <c r="R1521" s="416"/>
      <c r="S1521" s="416"/>
      <c r="T1521" s="416"/>
      <c r="U1521" s="416"/>
      <c r="V1521" s="416"/>
      <c r="W1521" s="416"/>
      <c r="X1521" s="416"/>
      <c r="Y1521" s="416"/>
    </row>
    <row r="1522" spans="1:25" s="419" customFormat="1" x14ac:dyDescent="0.2">
      <c r="A1522" s="416"/>
      <c r="D1522" s="416"/>
      <c r="E1522" s="416"/>
      <c r="F1522" s="416"/>
      <c r="G1522" s="416"/>
      <c r="H1522" s="416"/>
      <c r="I1522" s="416"/>
      <c r="J1522" s="416"/>
      <c r="K1522" s="416"/>
      <c r="L1522" s="416"/>
      <c r="M1522" s="416"/>
      <c r="N1522" s="416"/>
      <c r="O1522" s="416"/>
      <c r="P1522" s="416"/>
      <c r="Q1522" s="416"/>
      <c r="R1522" s="416"/>
      <c r="S1522" s="416"/>
      <c r="T1522" s="416"/>
      <c r="U1522" s="416"/>
      <c r="V1522" s="416"/>
      <c r="W1522" s="416"/>
      <c r="X1522" s="416"/>
      <c r="Y1522" s="416"/>
    </row>
    <row r="1523" spans="1:25" s="419" customFormat="1" x14ac:dyDescent="0.2">
      <c r="A1523" s="416"/>
      <c r="D1523" s="416"/>
      <c r="E1523" s="416"/>
      <c r="F1523" s="416"/>
      <c r="G1523" s="416"/>
      <c r="H1523" s="416"/>
      <c r="I1523" s="416"/>
      <c r="J1523" s="416"/>
      <c r="K1523" s="416"/>
      <c r="L1523" s="416"/>
      <c r="M1523" s="416"/>
      <c r="N1523" s="416"/>
      <c r="O1523" s="416"/>
      <c r="P1523" s="416"/>
      <c r="Q1523" s="416"/>
      <c r="R1523" s="416"/>
      <c r="S1523" s="416"/>
      <c r="T1523" s="416"/>
      <c r="U1523" s="416"/>
      <c r="V1523" s="416"/>
      <c r="W1523" s="416"/>
      <c r="X1523" s="416"/>
      <c r="Y1523" s="416"/>
    </row>
    <row r="1524" spans="1:25" s="419" customFormat="1" x14ac:dyDescent="0.2">
      <c r="A1524" s="416"/>
      <c r="D1524" s="416"/>
      <c r="E1524" s="416"/>
      <c r="F1524" s="416"/>
      <c r="G1524" s="416"/>
      <c r="H1524" s="416"/>
      <c r="I1524" s="416"/>
      <c r="J1524" s="416"/>
      <c r="K1524" s="416"/>
      <c r="L1524" s="416"/>
      <c r="M1524" s="416"/>
      <c r="N1524" s="416"/>
      <c r="O1524" s="416"/>
      <c r="P1524" s="416"/>
      <c r="Q1524" s="416"/>
      <c r="R1524" s="416"/>
      <c r="S1524" s="416"/>
      <c r="T1524" s="416"/>
      <c r="U1524" s="416"/>
      <c r="V1524" s="416"/>
      <c r="W1524" s="416"/>
      <c r="X1524" s="416"/>
      <c r="Y1524" s="416"/>
    </row>
    <row r="1525" spans="1:25" s="419" customFormat="1" x14ac:dyDescent="0.2">
      <c r="A1525" s="416"/>
      <c r="D1525" s="416"/>
      <c r="E1525" s="416"/>
      <c r="F1525" s="416"/>
      <c r="G1525" s="416"/>
      <c r="H1525" s="416"/>
      <c r="I1525" s="416"/>
      <c r="J1525" s="416"/>
      <c r="K1525" s="416"/>
      <c r="L1525" s="416"/>
      <c r="M1525" s="416"/>
      <c r="N1525" s="416"/>
      <c r="O1525" s="416"/>
      <c r="P1525" s="416"/>
      <c r="Q1525" s="416"/>
      <c r="R1525" s="416"/>
      <c r="S1525" s="416"/>
      <c r="T1525" s="416"/>
      <c r="U1525" s="416"/>
      <c r="V1525" s="416"/>
      <c r="W1525" s="416"/>
      <c r="X1525" s="416"/>
      <c r="Y1525" s="416"/>
    </row>
    <row r="1526" spans="1:25" s="419" customFormat="1" x14ac:dyDescent="0.2">
      <c r="A1526" s="416"/>
      <c r="D1526" s="416"/>
      <c r="E1526" s="416"/>
      <c r="F1526" s="416"/>
      <c r="G1526" s="416"/>
      <c r="H1526" s="416"/>
      <c r="I1526" s="416"/>
      <c r="J1526" s="416"/>
      <c r="K1526" s="416"/>
      <c r="L1526" s="416"/>
      <c r="M1526" s="416"/>
      <c r="N1526" s="416"/>
      <c r="O1526" s="416"/>
      <c r="P1526" s="416"/>
      <c r="Q1526" s="416"/>
      <c r="R1526" s="416"/>
      <c r="S1526" s="416"/>
      <c r="T1526" s="416"/>
      <c r="U1526" s="416"/>
      <c r="V1526" s="416"/>
      <c r="W1526" s="416"/>
      <c r="X1526" s="416"/>
      <c r="Y1526" s="416"/>
    </row>
    <row r="1527" spans="1:25" s="419" customFormat="1" x14ac:dyDescent="0.2">
      <c r="A1527" s="416"/>
      <c r="D1527" s="416"/>
      <c r="E1527" s="416"/>
      <c r="F1527" s="416"/>
      <c r="G1527" s="416"/>
      <c r="H1527" s="416"/>
      <c r="I1527" s="416"/>
      <c r="J1527" s="416"/>
      <c r="K1527" s="416"/>
      <c r="L1527" s="416"/>
      <c r="M1527" s="416"/>
      <c r="N1527" s="416"/>
      <c r="O1527" s="416"/>
      <c r="P1527" s="416"/>
      <c r="Q1527" s="416"/>
      <c r="R1527" s="416"/>
      <c r="S1527" s="416"/>
      <c r="T1527" s="416"/>
      <c r="U1527" s="416"/>
      <c r="V1527" s="416"/>
      <c r="W1527" s="416"/>
      <c r="X1527" s="416"/>
      <c r="Y1527" s="416"/>
    </row>
    <row r="1528" spans="1:25" s="419" customFormat="1" x14ac:dyDescent="0.2">
      <c r="A1528" s="416"/>
      <c r="D1528" s="416"/>
      <c r="E1528" s="416"/>
      <c r="F1528" s="416"/>
      <c r="G1528" s="416"/>
      <c r="H1528" s="416"/>
      <c r="I1528" s="416"/>
      <c r="J1528" s="416"/>
      <c r="K1528" s="416"/>
      <c r="L1528" s="416"/>
      <c r="M1528" s="416"/>
      <c r="N1528" s="416"/>
      <c r="O1528" s="416"/>
      <c r="P1528" s="416"/>
      <c r="Q1528" s="416"/>
      <c r="R1528" s="416"/>
      <c r="S1528" s="416"/>
      <c r="T1528" s="416"/>
      <c r="U1528" s="416"/>
      <c r="V1528" s="416"/>
      <c r="W1528" s="416"/>
      <c r="X1528" s="416"/>
      <c r="Y1528" s="416"/>
    </row>
    <row r="1529" spans="1:25" s="419" customFormat="1" x14ac:dyDescent="0.2">
      <c r="A1529" s="416"/>
      <c r="D1529" s="416"/>
      <c r="E1529" s="416"/>
      <c r="F1529" s="416"/>
      <c r="G1529" s="416"/>
      <c r="H1529" s="416"/>
      <c r="I1529" s="416"/>
      <c r="J1529" s="416"/>
      <c r="K1529" s="416"/>
      <c r="L1529" s="416"/>
      <c r="M1529" s="416"/>
      <c r="N1529" s="416"/>
      <c r="O1529" s="416"/>
      <c r="P1529" s="416"/>
      <c r="Q1529" s="416"/>
      <c r="R1529" s="416"/>
      <c r="S1529" s="416"/>
      <c r="T1529" s="416"/>
      <c r="U1529" s="416"/>
      <c r="V1529" s="416"/>
      <c r="W1529" s="416"/>
      <c r="X1529" s="416"/>
      <c r="Y1529" s="416"/>
    </row>
    <row r="1530" spans="1:25" s="419" customFormat="1" x14ac:dyDescent="0.2">
      <c r="A1530" s="416"/>
      <c r="D1530" s="416"/>
      <c r="E1530" s="416"/>
      <c r="F1530" s="416"/>
      <c r="G1530" s="416"/>
      <c r="H1530" s="416"/>
      <c r="I1530" s="416"/>
      <c r="J1530" s="416"/>
      <c r="K1530" s="416"/>
      <c r="L1530" s="416"/>
      <c r="M1530" s="416"/>
      <c r="N1530" s="416"/>
      <c r="O1530" s="416"/>
      <c r="P1530" s="416"/>
      <c r="Q1530" s="416"/>
      <c r="R1530" s="416"/>
      <c r="S1530" s="416"/>
      <c r="T1530" s="416"/>
      <c r="U1530" s="416"/>
      <c r="V1530" s="416"/>
      <c r="W1530" s="416"/>
      <c r="X1530" s="416"/>
      <c r="Y1530" s="416"/>
    </row>
    <row r="1531" spans="1:25" s="419" customFormat="1" x14ac:dyDescent="0.2">
      <c r="A1531" s="416"/>
      <c r="D1531" s="416"/>
      <c r="E1531" s="416"/>
      <c r="F1531" s="416"/>
      <c r="G1531" s="416"/>
      <c r="H1531" s="416"/>
      <c r="I1531" s="416"/>
      <c r="J1531" s="416"/>
      <c r="K1531" s="416"/>
      <c r="L1531" s="416"/>
      <c r="M1531" s="416"/>
      <c r="N1531" s="416"/>
      <c r="O1531" s="416"/>
      <c r="P1531" s="416"/>
      <c r="Q1531" s="416"/>
      <c r="R1531" s="416"/>
      <c r="S1531" s="416"/>
      <c r="T1531" s="416"/>
      <c r="U1531" s="416"/>
      <c r="V1531" s="416"/>
      <c r="W1531" s="416"/>
      <c r="X1531" s="416"/>
      <c r="Y1531" s="416"/>
    </row>
    <row r="1532" spans="1:25" s="419" customFormat="1" x14ac:dyDescent="0.2">
      <c r="A1532" s="416"/>
      <c r="D1532" s="416"/>
      <c r="E1532" s="416"/>
      <c r="F1532" s="416"/>
      <c r="G1532" s="416"/>
      <c r="H1532" s="416"/>
      <c r="I1532" s="416"/>
      <c r="J1532" s="416"/>
      <c r="K1532" s="416"/>
      <c r="L1532" s="416"/>
      <c r="M1532" s="416"/>
      <c r="N1532" s="416"/>
      <c r="O1532" s="416"/>
      <c r="P1532" s="416"/>
      <c r="Q1532" s="416"/>
      <c r="R1532" s="416"/>
      <c r="S1532" s="416"/>
      <c r="T1532" s="416"/>
      <c r="U1532" s="416"/>
      <c r="V1532" s="416"/>
      <c r="W1532" s="416"/>
      <c r="X1532" s="416"/>
      <c r="Y1532" s="416"/>
    </row>
    <row r="1533" spans="1:25" s="419" customFormat="1" x14ac:dyDescent="0.2">
      <c r="A1533" s="416"/>
      <c r="D1533" s="416"/>
      <c r="E1533" s="416"/>
      <c r="F1533" s="416"/>
      <c r="G1533" s="416"/>
      <c r="H1533" s="416"/>
      <c r="I1533" s="416"/>
      <c r="J1533" s="416"/>
      <c r="K1533" s="416"/>
      <c r="L1533" s="416"/>
      <c r="M1533" s="416"/>
      <c r="N1533" s="416"/>
      <c r="O1533" s="416"/>
      <c r="P1533" s="416"/>
      <c r="Q1533" s="416"/>
      <c r="R1533" s="416"/>
      <c r="S1533" s="416"/>
      <c r="T1533" s="416"/>
      <c r="U1533" s="416"/>
      <c r="V1533" s="416"/>
      <c r="W1533" s="416"/>
      <c r="X1533" s="416"/>
      <c r="Y1533" s="416"/>
    </row>
    <row r="1534" spans="1:25" s="419" customFormat="1" x14ac:dyDescent="0.2">
      <c r="A1534" s="416"/>
      <c r="D1534" s="416"/>
      <c r="E1534" s="416"/>
      <c r="F1534" s="416"/>
      <c r="G1534" s="416"/>
      <c r="H1534" s="416"/>
      <c r="I1534" s="416"/>
      <c r="J1534" s="416"/>
      <c r="K1534" s="416"/>
      <c r="L1534" s="416"/>
      <c r="M1534" s="416"/>
      <c r="N1534" s="416"/>
      <c r="O1534" s="416"/>
      <c r="P1534" s="416"/>
      <c r="Q1534" s="416"/>
      <c r="R1534" s="416"/>
      <c r="S1534" s="416"/>
      <c r="T1534" s="416"/>
      <c r="U1534" s="416"/>
      <c r="V1534" s="416"/>
      <c r="W1534" s="416"/>
      <c r="X1534" s="416"/>
      <c r="Y1534" s="416"/>
    </row>
    <row r="1535" spans="1:25" s="419" customFormat="1" x14ac:dyDescent="0.2">
      <c r="A1535" s="416"/>
      <c r="D1535" s="416"/>
      <c r="E1535" s="416"/>
      <c r="F1535" s="416"/>
      <c r="G1535" s="416"/>
      <c r="H1535" s="416"/>
      <c r="I1535" s="416"/>
      <c r="J1535" s="416"/>
      <c r="K1535" s="416"/>
      <c r="L1535" s="416"/>
      <c r="M1535" s="416"/>
      <c r="N1535" s="416"/>
      <c r="O1535" s="416"/>
      <c r="P1535" s="416"/>
      <c r="Q1535" s="416"/>
      <c r="R1535" s="416"/>
      <c r="S1535" s="416"/>
      <c r="T1535" s="416"/>
      <c r="U1535" s="416"/>
      <c r="V1535" s="416"/>
      <c r="W1535" s="416"/>
      <c r="X1535" s="416"/>
      <c r="Y1535" s="416"/>
    </row>
    <row r="1536" spans="1:25" s="419" customFormat="1" x14ac:dyDescent="0.2">
      <c r="A1536" s="416"/>
      <c r="D1536" s="416"/>
      <c r="E1536" s="416"/>
      <c r="F1536" s="416"/>
      <c r="G1536" s="416"/>
      <c r="H1536" s="416"/>
      <c r="I1536" s="416"/>
      <c r="J1536" s="416"/>
      <c r="K1536" s="416"/>
      <c r="L1536" s="416"/>
      <c r="M1536" s="416"/>
      <c r="N1536" s="416"/>
      <c r="O1536" s="416"/>
      <c r="P1536" s="416"/>
      <c r="Q1536" s="416"/>
      <c r="R1536" s="416"/>
      <c r="S1536" s="416"/>
      <c r="T1536" s="416"/>
      <c r="U1536" s="416"/>
      <c r="V1536" s="416"/>
      <c r="W1536" s="416"/>
      <c r="X1536" s="416"/>
      <c r="Y1536" s="416"/>
    </row>
    <row r="1537" spans="1:25" s="419" customFormat="1" x14ac:dyDescent="0.2">
      <c r="A1537" s="416"/>
      <c r="D1537" s="416"/>
      <c r="E1537" s="416"/>
      <c r="F1537" s="416"/>
      <c r="G1537" s="416"/>
      <c r="H1537" s="416"/>
      <c r="I1537" s="416"/>
      <c r="J1537" s="416"/>
      <c r="K1537" s="416"/>
      <c r="L1537" s="416"/>
      <c r="M1537" s="416"/>
      <c r="N1537" s="416"/>
      <c r="O1537" s="416"/>
      <c r="P1537" s="416"/>
      <c r="Q1537" s="416"/>
      <c r="R1537" s="416"/>
      <c r="S1537" s="416"/>
      <c r="T1537" s="416"/>
      <c r="U1537" s="416"/>
      <c r="V1537" s="416"/>
      <c r="W1537" s="416"/>
      <c r="X1537" s="416"/>
      <c r="Y1537" s="416"/>
    </row>
    <row r="1538" spans="1:25" s="419" customFormat="1" x14ac:dyDescent="0.2">
      <c r="A1538" s="416"/>
      <c r="D1538" s="416"/>
      <c r="E1538" s="416"/>
      <c r="F1538" s="416"/>
      <c r="G1538" s="416"/>
      <c r="H1538" s="416"/>
      <c r="I1538" s="416"/>
      <c r="J1538" s="416"/>
      <c r="K1538" s="416"/>
      <c r="L1538" s="416"/>
      <c r="M1538" s="416"/>
      <c r="N1538" s="416"/>
      <c r="O1538" s="416"/>
      <c r="P1538" s="416"/>
      <c r="Q1538" s="416"/>
      <c r="R1538" s="416"/>
      <c r="S1538" s="416"/>
      <c r="T1538" s="416"/>
      <c r="U1538" s="416"/>
      <c r="V1538" s="416"/>
      <c r="W1538" s="416"/>
      <c r="X1538" s="416"/>
      <c r="Y1538" s="416"/>
    </row>
    <row r="1539" spans="1:25" s="419" customFormat="1" x14ac:dyDescent="0.2">
      <c r="A1539" s="416"/>
      <c r="D1539" s="416"/>
      <c r="E1539" s="416"/>
      <c r="F1539" s="416"/>
      <c r="G1539" s="416"/>
      <c r="H1539" s="416"/>
      <c r="I1539" s="416"/>
      <c r="J1539" s="416"/>
      <c r="K1539" s="416"/>
      <c r="L1539" s="416"/>
      <c r="M1539" s="416"/>
      <c r="N1539" s="416"/>
      <c r="O1539" s="416"/>
      <c r="P1539" s="416"/>
      <c r="Q1539" s="416"/>
      <c r="R1539" s="416"/>
      <c r="S1539" s="416"/>
      <c r="T1539" s="416"/>
      <c r="U1539" s="416"/>
      <c r="V1539" s="416"/>
      <c r="W1539" s="416"/>
      <c r="X1539" s="416"/>
      <c r="Y1539" s="416"/>
    </row>
    <row r="1540" spans="1:25" s="419" customFormat="1" x14ac:dyDescent="0.2">
      <c r="A1540" s="416"/>
      <c r="D1540" s="416"/>
      <c r="E1540" s="416"/>
      <c r="F1540" s="416"/>
      <c r="G1540" s="416"/>
      <c r="H1540" s="416"/>
      <c r="I1540" s="416"/>
      <c r="J1540" s="416"/>
      <c r="K1540" s="416"/>
      <c r="L1540" s="416"/>
      <c r="M1540" s="416"/>
      <c r="N1540" s="416"/>
      <c r="O1540" s="416"/>
      <c r="P1540" s="416"/>
      <c r="Q1540" s="416"/>
      <c r="R1540" s="416"/>
      <c r="S1540" s="416"/>
      <c r="T1540" s="416"/>
      <c r="U1540" s="416"/>
      <c r="V1540" s="416"/>
      <c r="W1540" s="416"/>
      <c r="X1540" s="416"/>
      <c r="Y1540" s="416"/>
    </row>
    <row r="1541" spans="1:25" s="419" customFormat="1" x14ac:dyDescent="0.2">
      <c r="A1541" s="416"/>
      <c r="D1541" s="416"/>
      <c r="E1541" s="416"/>
      <c r="F1541" s="416"/>
      <c r="G1541" s="416"/>
      <c r="H1541" s="416"/>
      <c r="I1541" s="416"/>
      <c r="J1541" s="416"/>
      <c r="K1541" s="416"/>
      <c r="L1541" s="416"/>
      <c r="M1541" s="416"/>
      <c r="N1541" s="416"/>
      <c r="O1541" s="416"/>
      <c r="P1541" s="416"/>
      <c r="Q1541" s="416"/>
      <c r="R1541" s="416"/>
      <c r="S1541" s="416"/>
      <c r="T1541" s="416"/>
      <c r="U1541" s="416"/>
      <c r="V1541" s="416"/>
      <c r="W1541" s="416"/>
      <c r="X1541" s="416"/>
      <c r="Y1541" s="416"/>
    </row>
    <row r="1542" spans="1:25" s="419" customFormat="1" x14ac:dyDescent="0.2">
      <c r="A1542" s="416"/>
      <c r="D1542" s="416"/>
      <c r="E1542" s="416"/>
      <c r="F1542" s="416"/>
      <c r="G1542" s="416"/>
      <c r="H1542" s="416"/>
      <c r="I1542" s="416"/>
      <c r="J1542" s="416"/>
      <c r="K1542" s="416"/>
      <c r="L1542" s="416"/>
      <c r="M1542" s="416"/>
      <c r="N1542" s="416"/>
      <c r="O1542" s="416"/>
      <c r="P1542" s="416"/>
      <c r="Q1542" s="416"/>
      <c r="R1542" s="416"/>
      <c r="S1542" s="416"/>
      <c r="T1542" s="416"/>
      <c r="U1542" s="416"/>
      <c r="V1542" s="416"/>
      <c r="W1542" s="416"/>
      <c r="X1542" s="416"/>
      <c r="Y1542" s="416"/>
    </row>
    <row r="1543" spans="1:25" s="419" customFormat="1" x14ac:dyDescent="0.2">
      <c r="A1543" s="416"/>
      <c r="D1543" s="416"/>
      <c r="E1543" s="416"/>
      <c r="F1543" s="416"/>
      <c r="G1543" s="416"/>
      <c r="H1543" s="416"/>
      <c r="I1543" s="416"/>
      <c r="J1543" s="416"/>
      <c r="K1543" s="416"/>
      <c r="L1543" s="416"/>
      <c r="M1543" s="416"/>
      <c r="N1543" s="416"/>
      <c r="O1543" s="416"/>
      <c r="P1543" s="416"/>
      <c r="Q1543" s="416"/>
      <c r="R1543" s="416"/>
      <c r="S1543" s="416"/>
      <c r="T1543" s="416"/>
      <c r="U1543" s="416"/>
      <c r="V1543" s="416"/>
      <c r="W1543" s="416"/>
      <c r="X1543" s="416"/>
      <c r="Y1543" s="416"/>
    </row>
    <row r="1544" spans="1:25" s="419" customFormat="1" x14ac:dyDescent="0.2">
      <c r="A1544" s="416"/>
      <c r="D1544" s="416"/>
      <c r="E1544" s="416"/>
      <c r="F1544" s="416"/>
      <c r="G1544" s="416"/>
      <c r="H1544" s="416"/>
      <c r="I1544" s="416"/>
      <c r="J1544" s="416"/>
      <c r="K1544" s="416"/>
      <c r="L1544" s="416"/>
      <c r="M1544" s="416"/>
      <c r="N1544" s="416"/>
      <c r="O1544" s="416"/>
      <c r="P1544" s="416"/>
      <c r="Q1544" s="416"/>
      <c r="R1544" s="416"/>
      <c r="S1544" s="416"/>
      <c r="T1544" s="416"/>
      <c r="U1544" s="416"/>
      <c r="V1544" s="416"/>
      <c r="W1544" s="416"/>
      <c r="X1544" s="416"/>
      <c r="Y1544" s="416"/>
    </row>
    <row r="1545" spans="1:25" s="419" customFormat="1" x14ac:dyDescent="0.2">
      <c r="A1545" s="416"/>
      <c r="D1545" s="416"/>
      <c r="E1545" s="416"/>
      <c r="F1545" s="416"/>
      <c r="G1545" s="416"/>
      <c r="H1545" s="416"/>
      <c r="I1545" s="416"/>
      <c r="J1545" s="416"/>
      <c r="K1545" s="416"/>
      <c r="L1545" s="416"/>
      <c r="M1545" s="416"/>
      <c r="N1545" s="416"/>
      <c r="O1545" s="416"/>
      <c r="P1545" s="416"/>
      <c r="Q1545" s="416"/>
      <c r="R1545" s="416"/>
      <c r="S1545" s="416"/>
      <c r="T1545" s="416"/>
      <c r="U1545" s="416"/>
      <c r="V1545" s="416"/>
      <c r="W1545" s="416"/>
      <c r="X1545" s="416"/>
      <c r="Y1545" s="416"/>
    </row>
    <row r="1546" spans="1:25" s="419" customFormat="1" x14ac:dyDescent="0.2">
      <c r="A1546" s="416"/>
      <c r="D1546" s="416"/>
      <c r="E1546" s="416"/>
      <c r="F1546" s="416"/>
      <c r="G1546" s="416"/>
      <c r="H1546" s="416"/>
      <c r="I1546" s="416"/>
      <c r="J1546" s="416"/>
      <c r="K1546" s="416"/>
      <c r="L1546" s="416"/>
      <c r="M1546" s="416"/>
      <c r="N1546" s="416"/>
      <c r="O1546" s="416"/>
      <c r="P1546" s="416"/>
      <c r="Q1546" s="416"/>
      <c r="R1546" s="416"/>
      <c r="S1546" s="416"/>
      <c r="T1546" s="416"/>
      <c r="U1546" s="416"/>
      <c r="V1546" s="416"/>
      <c r="W1546" s="416"/>
      <c r="X1546" s="416"/>
      <c r="Y1546" s="416"/>
    </row>
    <row r="1547" spans="1:25" s="419" customFormat="1" x14ac:dyDescent="0.2">
      <c r="A1547" s="416"/>
      <c r="D1547" s="416"/>
      <c r="E1547" s="416"/>
      <c r="F1547" s="416"/>
      <c r="G1547" s="416"/>
      <c r="H1547" s="416"/>
      <c r="I1547" s="416"/>
      <c r="J1547" s="416"/>
      <c r="K1547" s="416"/>
      <c r="L1547" s="416"/>
      <c r="M1547" s="416"/>
      <c r="N1547" s="416"/>
      <c r="O1547" s="416"/>
      <c r="P1547" s="416"/>
      <c r="Q1547" s="416"/>
      <c r="R1547" s="416"/>
      <c r="S1547" s="416"/>
      <c r="T1547" s="416"/>
      <c r="U1547" s="416"/>
      <c r="V1547" s="416"/>
      <c r="W1547" s="416"/>
      <c r="X1547" s="416"/>
      <c r="Y1547" s="416"/>
    </row>
    <row r="1548" spans="1:25" s="419" customFormat="1" x14ac:dyDescent="0.2">
      <c r="A1548" s="416"/>
      <c r="D1548" s="416"/>
      <c r="E1548" s="416"/>
      <c r="F1548" s="416"/>
      <c r="G1548" s="416"/>
      <c r="H1548" s="416"/>
      <c r="I1548" s="416"/>
      <c r="J1548" s="416"/>
      <c r="K1548" s="416"/>
      <c r="L1548" s="416"/>
      <c r="M1548" s="416"/>
      <c r="N1548" s="416"/>
      <c r="O1548" s="416"/>
      <c r="P1548" s="416"/>
      <c r="Q1548" s="416"/>
      <c r="R1548" s="416"/>
      <c r="S1548" s="416"/>
      <c r="T1548" s="416"/>
      <c r="U1548" s="416"/>
      <c r="V1548" s="416"/>
      <c r="W1548" s="416"/>
      <c r="X1548" s="416"/>
      <c r="Y1548" s="416"/>
    </row>
    <row r="1549" spans="1:25" s="419" customFormat="1" x14ac:dyDescent="0.2">
      <c r="A1549" s="416"/>
      <c r="D1549" s="416"/>
      <c r="E1549" s="416"/>
      <c r="F1549" s="416"/>
      <c r="G1549" s="416"/>
      <c r="H1549" s="416"/>
      <c r="I1549" s="416"/>
      <c r="J1549" s="416"/>
      <c r="K1549" s="416"/>
      <c r="L1549" s="416"/>
      <c r="M1549" s="416"/>
      <c r="N1549" s="416"/>
      <c r="O1549" s="416"/>
      <c r="P1549" s="416"/>
      <c r="Q1549" s="416"/>
      <c r="R1549" s="416"/>
      <c r="S1549" s="416"/>
      <c r="T1549" s="416"/>
      <c r="U1549" s="416"/>
      <c r="V1549" s="416"/>
      <c r="W1549" s="416"/>
      <c r="X1549" s="416"/>
      <c r="Y1549" s="416"/>
    </row>
    <row r="1550" spans="1:25" s="419" customFormat="1" x14ac:dyDescent="0.2">
      <c r="A1550" s="416"/>
      <c r="D1550" s="416"/>
      <c r="E1550" s="416"/>
      <c r="F1550" s="416"/>
      <c r="G1550" s="416"/>
      <c r="H1550" s="416"/>
      <c r="I1550" s="416"/>
      <c r="J1550" s="416"/>
      <c r="K1550" s="416"/>
      <c r="L1550" s="416"/>
      <c r="M1550" s="416"/>
      <c r="N1550" s="416"/>
      <c r="O1550" s="416"/>
      <c r="P1550" s="416"/>
      <c r="Q1550" s="416"/>
      <c r="R1550" s="416"/>
      <c r="S1550" s="416"/>
      <c r="T1550" s="416"/>
      <c r="U1550" s="416"/>
      <c r="V1550" s="416"/>
      <c r="W1550" s="416"/>
      <c r="X1550" s="416"/>
      <c r="Y1550" s="416"/>
    </row>
    <row r="1551" spans="1:25" s="419" customFormat="1" x14ac:dyDescent="0.2">
      <c r="A1551" s="416"/>
      <c r="D1551" s="416"/>
      <c r="E1551" s="416"/>
      <c r="F1551" s="416"/>
      <c r="G1551" s="416"/>
      <c r="H1551" s="416"/>
      <c r="I1551" s="416"/>
      <c r="J1551" s="416"/>
      <c r="K1551" s="416"/>
      <c r="L1551" s="416"/>
      <c r="M1551" s="416"/>
      <c r="N1551" s="416"/>
      <c r="O1551" s="416"/>
      <c r="P1551" s="416"/>
      <c r="Q1551" s="416"/>
      <c r="R1551" s="416"/>
      <c r="S1551" s="416"/>
      <c r="T1551" s="416"/>
      <c r="U1551" s="416"/>
      <c r="V1551" s="416"/>
      <c r="W1551" s="416"/>
      <c r="X1551" s="416"/>
      <c r="Y1551" s="416"/>
    </row>
    <row r="1552" spans="1:25" s="419" customFormat="1" x14ac:dyDescent="0.2">
      <c r="A1552" s="416"/>
      <c r="D1552" s="416"/>
      <c r="E1552" s="416"/>
      <c r="F1552" s="416"/>
      <c r="G1552" s="416"/>
      <c r="H1552" s="416"/>
      <c r="I1552" s="416"/>
      <c r="J1552" s="416"/>
      <c r="K1552" s="416"/>
      <c r="L1552" s="416"/>
      <c r="M1552" s="416"/>
      <c r="N1552" s="416"/>
      <c r="O1552" s="416"/>
      <c r="P1552" s="416"/>
      <c r="Q1552" s="416"/>
      <c r="R1552" s="416"/>
      <c r="S1552" s="416"/>
      <c r="T1552" s="416"/>
      <c r="U1552" s="416"/>
      <c r="V1552" s="416"/>
      <c r="W1552" s="416"/>
      <c r="X1552" s="416"/>
      <c r="Y1552" s="416"/>
    </row>
    <row r="1553" spans="1:25" s="419" customFormat="1" x14ac:dyDescent="0.2">
      <c r="A1553" s="416"/>
      <c r="D1553" s="416"/>
      <c r="E1553" s="416"/>
      <c r="F1553" s="416"/>
      <c r="G1553" s="416"/>
      <c r="H1553" s="416"/>
      <c r="I1553" s="416"/>
      <c r="J1553" s="416"/>
      <c r="K1553" s="416"/>
      <c r="L1553" s="416"/>
      <c r="M1553" s="416"/>
      <c r="N1553" s="416"/>
      <c r="O1553" s="416"/>
      <c r="P1553" s="416"/>
      <c r="Q1553" s="416"/>
      <c r="R1553" s="416"/>
      <c r="S1553" s="416"/>
      <c r="T1553" s="416"/>
      <c r="U1553" s="416"/>
      <c r="V1553" s="416"/>
      <c r="W1553" s="416"/>
      <c r="X1553" s="416"/>
      <c r="Y1553" s="416"/>
    </row>
    <row r="1554" spans="1:25" s="419" customFormat="1" x14ac:dyDescent="0.2">
      <c r="A1554" s="416"/>
      <c r="D1554" s="416"/>
      <c r="E1554" s="416"/>
      <c r="F1554" s="416"/>
      <c r="G1554" s="416"/>
      <c r="H1554" s="416"/>
      <c r="I1554" s="416"/>
      <c r="J1554" s="416"/>
      <c r="K1554" s="416"/>
      <c r="L1554" s="416"/>
      <c r="M1554" s="416"/>
      <c r="N1554" s="416"/>
      <c r="O1554" s="416"/>
      <c r="P1554" s="416"/>
      <c r="Q1554" s="416"/>
      <c r="R1554" s="416"/>
      <c r="S1554" s="416"/>
      <c r="T1554" s="416"/>
      <c r="U1554" s="416"/>
      <c r="V1554" s="416"/>
      <c r="W1554" s="416"/>
      <c r="X1554" s="416"/>
      <c r="Y1554" s="416"/>
    </row>
    <row r="1555" spans="1:25" s="419" customFormat="1" x14ac:dyDescent="0.2">
      <c r="A1555" s="416"/>
      <c r="D1555" s="416"/>
      <c r="E1555" s="416"/>
      <c r="F1555" s="416"/>
      <c r="G1555" s="416"/>
      <c r="H1555" s="416"/>
      <c r="I1555" s="416"/>
      <c r="J1555" s="416"/>
      <c r="K1555" s="416"/>
      <c r="L1555" s="416"/>
      <c r="M1555" s="416"/>
      <c r="N1555" s="416"/>
      <c r="O1555" s="416"/>
      <c r="P1555" s="416"/>
      <c r="Q1555" s="416"/>
      <c r="R1555" s="416"/>
      <c r="S1555" s="416"/>
      <c r="T1555" s="416"/>
      <c r="U1555" s="416"/>
      <c r="V1555" s="416"/>
      <c r="W1555" s="416"/>
      <c r="X1555" s="416"/>
      <c r="Y1555" s="416"/>
    </row>
    <row r="1556" spans="1:25" s="419" customFormat="1" x14ac:dyDescent="0.2">
      <c r="A1556" s="416"/>
      <c r="D1556" s="416"/>
      <c r="E1556" s="416"/>
      <c r="F1556" s="416"/>
      <c r="G1556" s="416"/>
      <c r="H1556" s="416"/>
      <c r="I1556" s="416"/>
      <c r="J1556" s="416"/>
      <c r="K1556" s="416"/>
      <c r="L1556" s="416"/>
      <c r="M1556" s="416"/>
      <c r="N1556" s="416"/>
      <c r="O1556" s="416"/>
      <c r="P1556" s="416"/>
      <c r="Q1556" s="416"/>
      <c r="R1556" s="416"/>
      <c r="S1556" s="416"/>
      <c r="T1556" s="416"/>
      <c r="U1556" s="416"/>
      <c r="V1556" s="416"/>
      <c r="W1556" s="416"/>
      <c r="X1556" s="416"/>
      <c r="Y1556" s="416"/>
    </row>
    <row r="1557" spans="1:25" s="419" customFormat="1" x14ac:dyDescent="0.2">
      <c r="A1557" s="416"/>
      <c r="D1557" s="416"/>
      <c r="E1557" s="416"/>
      <c r="F1557" s="416"/>
      <c r="G1557" s="416"/>
      <c r="H1557" s="416"/>
      <c r="I1557" s="416"/>
      <c r="J1557" s="416"/>
      <c r="K1557" s="416"/>
      <c r="L1557" s="416"/>
      <c r="M1557" s="416"/>
      <c r="N1557" s="416"/>
      <c r="O1557" s="416"/>
      <c r="P1557" s="416"/>
      <c r="Q1557" s="416"/>
      <c r="R1557" s="416"/>
      <c r="S1557" s="416"/>
      <c r="T1557" s="416"/>
      <c r="U1557" s="416"/>
      <c r="V1557" s="416"/>
      <c r="W1557" s="416"/>
      <c r="X1557" s="416"/>
      <c r="Y1557" s="416"/>
    </row>
    <row r="1558" spans="1:25" s="419" customFormat="1" x14ac:dyDescent="0.2">
      <c r="A1558" s="416"/>
      <c r="D1558" s="416"/>
      <c r="E1558" s="416"/>
      <c r="F1558" s="416"/>
      <c r="G1558" s="416"/>
      <c r="H1558" s="416"/>
      <c r="I1558" s="416"/>
      <c r="J1558" s="416"/>
      <c r="K1558" s="416"/>
      <c r="L1558" s="416"/>
      <c r="M1558" s="416"/>
      <c r="N1558" s="416"/>
      <c r="O1558" s="416"/>
      <c r="P1558" s="416"/>
      <c r="Q1558" s="416"/>
      <c r="R1558" s="416"/>
      <c r="S1558" s="416"/>
      <c r="T1558" s="416"/>
      <c r="U1558" s="416"/>
      <c r="V1558" s="416"/>
      <c r="W1558" s="416"/>
      <c r="X1558" s="416"/>
      <c r="Y1558" s="416"/>
    </row>
    <row r="1559" spans="1:25" s="419" customFormat="1" x14ac:dyDescent="0.2">
      <c r="A1559" s="416"/>
      <c r="D1559" s="416"/>
      <c r="E1559" s="416"/>
      <c r="F1559" s="416"/>
      <c r="G1559" s="416"/>
      <c r="H1559" s="416"/>
      <c r="I1559" s="416"/>
      <c r="J1559" s="416"/>
      <c r="K1559" s="416"/>
      <c r="L1559" s="416"/>
      <c r="M1559" s="416"/>
      <c r="N1559" s="416"/>
      <c r="O1559" s="416"/>
      <c r="P1559" s="416"/>
      <c r="Q1559" s="416"/>
      <c r="R1559" s="416"/>
      <c r="S1559" s="416"/>
      <c r="T1559" s="416"/>
      <c r="U1559" s="416"/>
      <c r="V1559" s="416"/>
      <c r="W1559" s="416"/>
      <c r="X1559" s="416"/>
      <c r="Y1559" s="416"/>
    </row>
    <row r="1560" spans="1:25" s="419" customFormat="1" x14ac:dyDescent="0.2">
      <c r="A1560" s="416"/>
      <c r="D1560" s="416"/>
      <c r="E1560" s="416"/>
      <c r="F1560" s="416"/>
      <c r="G1560" s="416"/>
      <c r="H1560" s="416"/>
      <c r="I1560" s="416"/>
      <c r="J1560" s="416"/>
      <c r="K1560" s="416"/>
      <c r="L1560" s="416"/>
      <c r="M1560" s="416"/>
      <c r="N1560" s="416"/>
      <c r="O1560" s="416"/>
      <c r="P1560" s="416"/>
      <c r="Q1560" s="416"/>
      <c r="R1560" s="416"/>
      <c r="S1560" s="416"/>
      <c r="T1560" s="416"/>
      <c r="U1560" s="416"/>
      <c r="V1560" s="416"/>
      <c r="W1560" s="416"/>
      <c r="X1560" s="416"/>
      <c r="Y1560" s="416"/>
    </row>
    <row r="1561" spans="1:25" s="419" customFormat="1" x14ac:dyDescent="0.2">
      <c r="A1561" s="416"/>
      <c r="D1561" s="416"/>
      <c r="E1561" s="416"/>
      <c r="F1561" s="416"/>
      <c r="G1561" s="416"/>
      <c r="H1561" s="416"/>
      <c r="I1561" s="416"/>
      <c r="J1561" s="416"/>
      <c r="K1561" s="416"/>
      <c r="L1561" s="416"/>
      <c r="M1561" s="416"/>
      <c r="N1561" s="416"/>
      <c r="O1561" s="416"/>
      <c r="P1561" s="416"/>
      <c r="Q1561" s="416"/>
      <c r="R1561" s="416"/>
      <c r="S1561" s="416"/>
      <c r="T1561" s="416"/>
      <c r="U1561" s="416"/>
      <c r="V1561" s="416"/>
      <c r="W1561" s="416"/>
      <c r="X1561" s="416"/>
      <c r="Y1561" s="416"/>
    </row>
    <row r="1562" spans="1:25" s="419" customFormat="1" x14ac:dyDescent="0.2">
      <c r="A1562" s="416"/>
      <c r="D1562" s="416"/>
      <c r="E1562" s="416"/>
      <c r="F1562" s="416"/>
      <c r="G1562" s="416"/>
      <c r="H1562" s="416"/>
      <c r="I1562" s="416"/>
      <c r="J1562" s="416"/>
      <c r="K1562" s="416"/>
      <c r="L1562" s="416"/>
      <c r="M1562" s="416"/>
      <c r="N1562" s="416"/>
      <c r="O1562" s="416"/>
      <c r="P1562" s="416"/>
      <c r="Q1562" s="416"/>
      <c r="R1562" s="416"/>
      <c r="S1562" s="416"/>
      <c r="T1562" s="416"/>
      <c r="U1562" s="416"/>
      <c r="V1562" s="416"/>
      <c r="W1562" s="416"/>
      <c r="X1562" s="416"/>
      <c r="Y1562" s="416"/>
    </row>
    <row r="1563" spans="1:25" s="419" customFormat="1" x14ac:dyDescent="0.2">
      <c r="A1563" s="416"/>
      <c r="D1563" s="416"/>
      <c r="E1563" s="416"/>
      <c r="F1563" s="416"/>
      <c r="G1563" s="416"/>
      <c r="H1563" s="416"/>
      <c r="I1563" s="416"/>
      <c r="J1563" s="416"/>
      <c r="K1563" s="416"/>
      <c r="L1563" s="416"/>
      <c r="M1563" s="416"/>
      <c r="N1563" s="416"/>
      <c r="O1563" s="416"/>
      <c r="P1563" s="416"/>
      <c r="Q1563" s="416"/>
      <c r="R1563" s="416"/>
      <c r="S1563" s="416"/>
      <c r="T1563" s="416"/>
      <c r="U1563" s="416"/>
      <c r="V1563" s="416"/>
      <c r="W1563" s="416"/>
      <c r="X1563" s="416"/>
      <c r="Y1563" s="416"/>
    </row>
    <row r="1564" spans="1:25" s="419" customFormat="1" x14ac:dyDescent="0.2">
      <c r="A1564" s="416"/>
      <c r="D1564" s="416"/>
      <c r="E1564" s="416"/>
      <c r="F1564" s="416"/>
      <c r="G1564" s="416"/>
      <c r="H1564" s="416"/>
      <c r="I1564" s="416"/>
      <c r="J1564" s="416"/>
      <c r="K1564" s="416"/>
      <c r="L1564" s="416"/>
      <c r="M1564" s="416"/>
      <c r="N1564" s="416"/>
      <c r="O1564" s="416"/>
      <c r="P1564" s="416"/>
      <c r="Q1564" s="416"/>
      <c r="R1564" s="416"/>
      <c r="S1564" s="416"/>
      <c r="T1564" s="416"/>
      <c r="U1564" s="416"/>
      <c r="V1564" s="416"/>
      <c r="W1564" s="416"/>
      <c r="X1564" s="416"/>
      <c r="Y1564" s="416"/>
    </row>
    <row r="1565" spans="1:25" s="419" customFormat="1" x14ac:dyDescent="0.2">
      <c r="A1565" s="416"/>
      <c r="D1565" s="416"/>
      <c r="E1565" s="416"/>
      <c r="F1565" s="416"/>
      <c r="G1565" s="416"/>
      <c r="H1565" s="416"/>
      <c r="I1565" s="416"/>
      <c r="J1565" s="416"/>
      <c r="K1565" s="416"/>
      <c r="L1565" s="416"/>
      <c r="M1565" s="416"/>
      <c r="N1565" s="416"/>
      <c r="O1565" s="416"/>
      <c r="P1565" s="416"/>
      <c r="Q1565" s="416"/>
      <c r="R1565" s="416"/>
      <c r="S1565" s="416"/>
      <c r="T1565" s="416"/>
      <c r="U1565" s="416"/>
      <c r="V1565" s="416"/>
      <c r="W1565" s="416"/>
      <c r="X1565" s="416"/>
      <c r="Y1565" s="416"/>
    </row>
    <row r="1566" spans="1:25" s="419" customFormat="1" x14ac:dyDescent="0.2">
      <c r="A1566" s="416"/>
      <c r="D1566" s="416"/>
      <c r="E1566" s="416"/>
      <c r="F1566" s="416"/>
      <c r="G1566" s="416"/>
      <c r="H1566" s="416"/>
      <c r="I1566" s="416"/>
      <c r="J1566" s="416"/>
      <c r="K1566" s="416"/>
      <c r="L1566" s="416"/>
      <c r="M1566" s="416"/>
      <c r="N1566" s="416"/>
      <c r="O1566" s="416"/>
      <c r="P1566" s="416"/>
      <c r="Q1566" s="416"/>
      <c r="R1566" s="416"/>
      <c r="S1566" s="416"/>
      <c r="T1566" s="416"/>
      <c r="U1566" s="416"/>
      <c r="V1566" s="416"/>
      <c r="W1566" s="416"/>
      <c r="X1566" s="416"/>
      <c r="Y1566" s="416"/>
    </row>
    <row r="1567" spans="1:25" s="419" customFormat="1" x14ac:dyDescent="0.2">
      <c r="A1567" s="416"/>
      <c r="D1567" s="416"/>
      <c r="E1567" s="416"/>
      <c r="F1567" s="416"/>
      <c r="G1567" s="416"/>
      <c r="H1567" s="416"/>
      <c r="I1567" s="416"/>
      <c r="J1567" s="416"/>
      <c r="K1567" s="416"/>
      <c r="L1567" s="416"/>
      <c r="M1567" s="416"/>
      <c r="N1567" s="416"/>
      <c r="O1567" s="416"/>
      <c r="P1567" s="416"/>
      <c r="Q1567" s="416"/>
      <c r="R1567" s="416"/>
      <c r="S1567" s="416"/>
      <c r="T1567" s="416"/>
      <c r="U1567" s="416"/>
      <c r="V1567" s="416"/>
      <c r="W1567" s="416"/>
      <c r="X1567" s="416"/>
      <c r="Y1567" s="416"/>
    </row>
    <row r="1568" spans="1:25" s="419" customFormat="1" x14ac:dyDescent="0.2">
      <c r="A1568" s="416"/>
      <c r="D1568" s="416"/>
      <c r="E1568" s="416"/>
      <c r="F1568" s="416"/>
      <c r="G1568" s="416"/>
      <c r="H1568" s="416"/>
      <c r="I1568" s="416"/>
      <c r="J1568" s="416"/>
      <c r="K1568" s="416"/>
      <c r="L1568" s="416"/>
      <c r="M1568" s="416"/>
      <c r="N1568" s="416"/>
      <c r="O1568" s="416"/>
      <c r="P1568" s="416"/>
      <c r="Q1568" s="416"/>
      <c r="R1568" s="416"/>
      <c r="S1568" s="416"/>
      <c r="T1568" s="416"/>
      <c r="U1568" s="416"/>
      <c r="V1568" s="416"/>
      <c r="W1568" s="416"/>
      <c r="X1568" s="416"/>
      <c r="Y1568" s="416"/>
    </row>
    <row r="1569" spans="1:25" s="419" customFormat="1" x14ac:dyDescent="0.2">
      <c r="A1569" s="416"/>
      <c r="D1569" s="416"/>
      <c r="E1569" s="416"/>
      <c r="F1569" s="416"/>
      <c r="G1569" s="416"/>
      <c r="H1569" s="416"/>
      <c r="I1569" s="416"/>
      <c r="J1569" s="416"/>
      <c r="K1569" s="416"/>
      <c r="L1569" s="416"/>
      <c r="M1569" s="416"/>
      <c r="N1569" s="416"/>
      <c r="O1569" s="416"/>
      <c r="P1569" s="416"/>
      <c r="Q1569" s="416"/>
      <c r="R1569" s="416"/>
      <c r="S1569" s="416"/>
      <c r="T1569" s="416"/>
      <c r="U1569" s="416"/>
      <c r="V1569" s="416"/>
      <c r="W1569" s="416"/>
      <c r="X1569" s="416"/>
      <c r="Y1569" s="416"/>
    </row>
    <row r="1570" spans="1:25" s="419" customFormat="1" x14ac:dyDescent="0.2">
      <c r="A1570" s="416"/>
      <c r="D1570" s="416"/>
      <c r="E1570" s="416"/>
      <c r="F1570" s="416"/>
      <c r="G1570" s="416"/>
      <c r="H1570" s="416"/>
      <c r="I1570" s="416"/>
      <c r="J1570" s="416"/>
      <c r="K1570" s="416"/>
      <c r="L1570" s="416"/>
      <c r="M1570" s="416"/>
      <c r="N1570" s="416"/>
      <c r="O1570" s="416"/>
      <c r="P1570" s="416"/>
      <c r="Q1570" s="416"/>
      <c r="R1570" s="416"/>
      <c r="S1570" s="416"/>
      <c r="T1570" s="416"/>
      <c r="U1570" s="416"/>
      <c r="V1570" s="416"/>
      <c r="W1570" s="416"/>
      <c r="X1570" s="416"/>
      <c r="Y1570" s="416"/>
    </row>
    <row r="1571" spans="1:25" s="419" customFormat="1" x14ac:dyDescent="0.2">
      <c r="A1571" s="416"/>
      <c r="D1571" s="416"/>
      <c r="E1571" s="416"/>
      <c r="F1571" s="416"/>
      <c r="G1571" s="416"/>
      <c r="H1571" s="416"/>
      <c r="I1571" s="416"/>
      <c r="J1571" s="416"/>
      <c r="K1571" s="416"/>
      <c r="L1571" s="416"/>
      <c r="M1571" s="416"/>
      <c r="N1571" s="416"/>
      <c r="O1571" s="416"/>
      <c r="P1571" s="416"/>
      <c r="Q1571" s="416"/>
      <c r="R1571" s="416"/>
      <c r="S1571" s="416"/>
      <c r="T1571" s="416"/>
      <c r="U1571" s="416"/>
      <c r="V1571" s="416"/>
      <c r="W1571" s="416"/>
      <c r="X1571" s="416"/>
      <c r="Y1571" s="416"/>
    </row>
    <row r="1572" spans="1:25" s="419" customFormat="1" x14ac:dyDescent="0.2">
      <c r="A1572" s="416"/>
      <c r="D1572" s="416"/>
      <c r="E1572" s="416"/>
      <c r="F1572" s="416"/>
      <c r="G1572" s="416"/>
      <c r="H1572" s="416"/>
      <c r="I1572" s="416"/>
      <c r="J1572" s="416"/>
      <c r="K1572" s="416"/>
      <c r="L1572" s="416"/>
      <c r="M1572" s="416"/>
      <c r="N1572" s="416"/>
      <c r="O1572" s="416"/>
      <c r="P1572" s="416"/>
      <c r="Q1572" s="416"/>
      <c r="R1572" s="416"/>
      <c r="S1572" s="416"/>
      <c r="T1572" s="416"/>
      <c r="U1572" s="416"/>
      <c r="V1572" s="416"/>
      <c r="W1572" s="416"/>
      <c r="X1572" s="416"/>
      <c r="Y1572" s="416"/>
    </row>
    <row r="1573" spans="1:25" s="419" customFormat="1" x14ac:dyDescent="0.2">
      <c r="A1573" s="416"/>
      <c r="D1573" s="416"/>
      <c r="E1573" s="416"/>
      <c r="F1573" s="416"/>
      <c r="G1573" s="416"/>
      <c r="H1573" s="416"/>
      <c r="I1573" s="416"/>
      <c r="J1573" s="416"/>
      <c r="K1573" s="416"/>
      <c r="L1573" s="416"/>
      <c r="M1573" s="416"/>
      <c r="N1573" s="416"/>
      <c r="O1573" s="416"/>
      <c r="P1573" s="416"/>
      <c r="Q1573" s="416"/>
      <c r="R1573" s="416"/>
      <c r="S1573" s="416"/>
      <c r="T1573" s="416"/>
      <c r="U1573" s="416"/>
      <c r="V1573" s="416"/>
      <c r="W1573" s="416"/>
      <c r="X1573" s="416"/>
      <c r="Y1573" s="416"/>
    </row>
    <row r="1574" spans="1:25" s="419" customFormat="1" x14ac:dyDescent="0.2">
      <c r="A1574" s="416"/>
      <c r="D1574" s="416"/>
      <c r="E1574" s="416"/>
      <c r="F1574" s="416"/>
      <c r="G1574" s="416"/>
      <c r="H1574" s="416"/>
      <c r="I1574" s="416"/>
      <c r="J1574" s="416"/>
      <c r="K1574" s="416"/>
      <c r="L1574" s="416"/>
      <c r="M1574" s="416"/>
      <c r="N1574" s="416"/>
      <c r="O1574" s="416"/>
      <c r="P1574" s="416"/>
      <c r="Q1574" s="416"/>
      <c r="R1574" s="416"/>
      <c r="S1574" s="416"/>
      <c r="T1574" s="416"/>
      <c r="U1574" s="416"/>
      <c r="V1574" s="416"/>
      <c r="W1574" s="416"/>
      <c r="X1574" s="416"/>
      <c r="Y1574" s="416"/>
    </row>
    <row r="1575" spans="1:25" s="419" customFormat="1" x14ac:dyDescent="0.2">
      <c r="A1575" s="416"/>
      <c r="D1575" s="416"/>
      <c r="E1575" s="416"/>
      <c r="F1575" s="416"/>
      <c r="G1575" s="416"/>
      <c r="H1575" s="416"/>
      <c r="I1575" s="416"/>
      <c r="J1575" s="416"/>
      <c r="K1575" s="416"/>
      <c r="L1575" s="416"/>
      <c r="M1575" s="416"/>
      <c r="N1575" s="416"/>
      <c r="O1575" s="416"/>
      <c r="P1575" s="416"/>
      <c r="Q1575" s="416"/>
      <c r="R1575" s="416"/>
      <c r="S1575" s="416"/>
      <c r="T1575" s="416"/>
      <c r="U1575" s="416"/>
      <c r="V1575" s="416"/>
      <c r="W1575" s="416"/>
      <c r="X1575" s="416"/>
      <c r="Y1575" s="416"/>
    </row>
    <row r="1576" spans="1:25" s="419" customFormat="1" x14ac:dyDescent="0.2">
      <c r="A1576" s="416"/>
      <c r="D1576" s="416"/>
      <c r="E1576" s="416"/>
      <c r="F1576" s="416"/>
      <c r="G1576" s="416"/>
      <c r="H1576" s="416"/>
      <c r="I1576" s="416"/>
      <c r="J1576" s="416"/>
      <c r="K1576" s="416"/>
      <c r="L1576" s="416"/>
      <c r="M1576" s="416"/>
      <c r="N1576" s="416"/>
      <c r="O1576" s="416"/>
      <c r="P1576" s="416"/>
      <c r="Q1576" s="416"/>
      <c r="R1576" s="416"/>
      <c r="S1576" s="416"/>
      <c r="T1576" s="416"/>
      <c r="U1576" s="416"/>
      <c r="V1576" s="416"/>
      <c r="W1576" s="416"/>
      <c r="X1576" s="416"/>
      <c r="Y1576" s="416"/>
    </row>
    <row r="1577" spans="1:25" s="419" customFormat="1" x14ac:dyDescent="0.2">
      <c r="A1577" s="416"/>
      <c r="D1577" s="416"/>
      <c r="E1577" s="416"/>
      <c r="F1577" s="416"/>
      <c r="G1577" s="416"/>
      <c r="H1577" s="416"/>
      <c r="I1577" s="416"/>
      <c r="J1577" s="416"/>
      <c r="K1577" s="416"/>
      <c r="L1577" s="416"/>
      <c r="M1577" s="416"/>
      <c r="N1577" s="416"/>
      <c r="O1577" s="416"/>
      <c r="P1577" s="416"/>
      <c r="Q1577" s="416"/>
      <c r="R1577" s="416"/>
      <c r="S1577" s="416"/>
      <c r="T1577" s="416"/>
      <c r="U1577" s="416"/>
      <c r="V1577" s="416"/>
      <c r="W1577" s="416"/>
      <c r="X1577" s="416"/>
      <c r="Y1577" s="416"/>
    </row>
    <row r="1578" spans="1:25" s="419" customFormat="1" x14ac:dyDescent="0.2">
      <c r="A1578" s="416"/>
      <c r="D1578" s="416"/>
      <c r="E1578" s="416"/>
      <c r="F1578" s="416"/>
      <c r="G1578" s="416"/>
      <c r="H1578" s="416"/>
      <c r="I1578" s="416"/>
      <c r="J1578" s="416"/>
      <c r="K1578" s="416"/>
      <c r="L1578" s="416"/>
      <c r="M1578" s="416"/>
      <c r="N1578" s="416"/>
      <c r="O1578" s="416"/>
      <c r="P1578" s="416"/>
      <c r="Q1578" s="416"/>
      <c r="R1578" s="416"/>
      <c r="S1578" s="416"/>
      <c r="T1578" s="416"/>
      <c r="U1578" s="416"/>
      <c r="V1578" s="416"/>
      <c r="W1578" s="416"/>
      <c r="X1578" s="416"/>
      <c r="Y1578" s="416"/>
    </row>
    <row r="1579" spans="1:25" s="419" customFormat="1" x14ac:dyDescent="0.2">
      <c r="A1579" s="416"/>
      <c r="D1579" s="416"/>
      <c r="E1579" s="416"/>
      <c r="F1579" s="416"/>
      <c r="G1579" s="416"/>
      <c r="H1579" s="416"/>
      <c r="I1579" s="416"/>
      <c r="J1579" s="416"/>
      <c r="K1579" s="416"/>
      <c r="L1579" s="416"/>
      <c r="M1579" s="416"/>
      <c r="N1579" s="416"/>
      <c r="O1579" s="416"/>
      <c r="P1579" s="416"/>
      <c r="Q1579" s="416"/>
      <c r="R1579" s="416"/>
      <c r="S1579" s="416"/>
      <c r="T1579" s="416"/>
      <c r="U1579" s="416"/>
      <c r="V1579" s="416"/>
      <c r="W1579" s="416"/>
      <c r="X1579" s="416"/>
      <c r="Y1579" s="416"/>
    </row>
    <row r="1580" spans="1:25" s="419" customFormat="1" x14ac:dyDescent="0.2">
      <c r="A1580" s="416"/>
      <c r="D1580" s="416"/>
      <c r="E1580" s="416"/>
      <c r="F1580" s="416"/>
      <c r="G1580" s="416"/>
      <c r="H1580" s="416"/>
      <c r="I1580" s="416"/>
      <c r="J1580" s="416"/>
      <c r="K1580" s="416"/>
      <c r="L1580" s="416"/>
      <c r="M1580" s="416"/>
      <c r="N1580" s="416"/>
      <c r="O1580" s="416"/>
      <c r="P1580" s="416"/>
      <c r="Q1580" s="416"/>
      <c r="R1580" s="416"/>
      <c r="S1580" s="416"/>
      <c r="T1580" s="416"/>
      <c r="U1580" s="416"/>
      <c r="V1580" s="416"/>
      <c r="W1580" s="416"/>
      <c r="X1580" s="416"/>
      <c r="Y1580" s="416"/>
    </row>
    <row r="1581" spans="1:25" s="419" customFormat="1" x14ac:dyDescent="0.2">
      <c r="A1581" s="416"/>
      <c r="D1581" s="416"/>
      <c r="E1581" s="416"/>
      <c r="F1581" s="416"/>
      <c r="G1581" s="416"/>
      <c r="H1581" s="416"/>
      <c r="I1581" s="416"/>
      <c r="J1581" s="416"/>
      <c r="K1581" s="416"/>
      <c r="L1581" s="416"/>
      <c r="M1581" s="416"/>
      <c r="N1581" s="416"/>
      <c r="O1581" s="416"/>
      <c r="P1581" s="416"/>
      <c r="Q1581" s="416"/>
      <c r="R1581" s="416"/>
      <c r="S1581" s="416"/>
      <c r="T1581" s="416"/>
      <c r="U1581" s="416"/>
      <c r="V1581" s="416"/>
      <c r="W1581" s="416"/>
      <c r="X1581" s="416"/>
      <c r="Y1581" s="416"/>
    </row>
    <row r="1582" spans="1:25" s="419" customFormat="1" x14ac:dyDescent="0.2">
      <c r="A1582" s="416"/>
      <c r="D1582" s="416"/>
      <c r="E1582" s="416"/>
      <c r="F1582" s="416"/>
      <c r="G1582" s="416"/>
      <c r="H1582" s="416"/>
      <c r="I1582" s="416"/>
      <c r="J1582" s="416"/>
      <c r="K1582" s="416"/>
      <c r="L1582" s="416"/>
      <c r="M1582" s="416"/>
      <c r="N1582" s="416"/>
      <c r="O1582" s="416"/>
      <c r="P1582" s="416"/>
      <c r="Q1582" s="416"/>
      <c r="R1582" s="416"/>
      <c r="S1582" s="416"/>
      <c r="T1582" s="416"/>
      <c r="U1582" s="416"/>
      <c r="V1582" s="416"/>
      <c r="W1582" s="416"/>
      <c r="X1582" s="416"/>
      <c r="Y1582" s="416"/>
    </row>
    <row r="1583" spans="1:25" s="419" customFormat="1" x14ac:dyDescent="0.2">
      <c r="A1583" s="416"/>
      <c r="D1583" s="416"/>
      <c r="E1583" s="416"/>
      <c r="F1583" s="416"/>
      <c r="G1583" s="416"/>
      <c r="H1583" s="416"/>
      <c r="I1583" s="416"/>
      <c r="J1583" s="416"/>
      <c r="K1583" s="416"/>
      <c r="L1583" s="416"/>
      <c r="M1583" s="416"/>
      <c r="N1583" s="416"/>
      <c r="O1583" s="416"/>
      <c r="P1583" s="416"/>
      <c r="Q1583" s="416"/>
      <c r="R1583" s="416"/>
      <c r="S1583" s="416"/>
      <c r="T1583" s="416"/>
      <c r="U1583" s="416"/>
      <c r="V1583" s="416"/>
      <c r="W1583" s="416"/>
      <c r="X1583" s="416"/>
      <c r="Y1583" s="416"/>
    </row>
    <row r="1584" spans="1:25" s="419" customFormat="1" x14ac:dyDescent="0.2">
      <c r="A1584" s="416"/>
      <c r="D1584" s="416"/>
      <c r="E1584" s="416"/>
      <c r="F1584" s="416"/>
      <c r="G1584" s="416"/>
      <c r="H1584" s="416"/>
      <c r="I1584" s="416"/>
      <c r="J1584" s="416"/>
      <c r="K1584" s="416"/>
      <c r="L1584" s="416"/>
      <c r="M1584" s="416"/>
      <c r="N1584" s="416"/>
      <c r="O1584" s="416"/>
      <c r="P1584" s="416"/>
      <c r="Q1584" s="416"/>
      <c r="R1584" s="416"/>
      <c r="S1584" s="416"/>
      <c r="T1584" s="416"/>
      <c r="U1584" s="416"/>
      <c r="V1584" s="416"/>
      <c r="W1584" s="416"/>
      <c r="X1584" s="416"/>
      <c r="Y1584" s="416"/>
    </row>
    <row r="1585" spans="1:25" s="419" customFormat="1" x14ac:dyDescent="0.2">
      <c r="A1585" s="416"/>
      <c r="D1585" s="416"/>
      <c r="E1585" s="416"/>
      <c r="F1585" s="416"/>
      <c r="G1585" s="416"/>
      <c r="H1585" s="416"/>
      <c r="I1585" s="416"/>
      <c r="J1585" s="416"/>
      <c r="K1585" s="416"/>
      <c r="L1585" s="416"/>
      <c r="M1585" s="416"/>
      <c r="N1585" s="416"/>
      <c r="O1585" s="416"/>
      <c r="P1585" s="416"/>
      <c r="Q1585" s="416"/>
      <c r="R1585" s="416"/>
      <c r="S1585" s="416"/>
      <c r="T1585" s="416"/>
      <c r="U1585" s="416"/>
      <c r="V1585" s="416"/>
      <c r="W1585" s="416"/>
      <c r="X1585" s="416"/>
      <c r="Y1585" s="416"/>
    </row>
    <row r="1586" spans="1:25" s="419" customFormat="1" x14ac:dyDescent="0.2">
      <c r="A1586" s="416"/>
      <c r="D1586" s="416"/>
      <c r="E1586" s="416"/>
      <c r="F1586" s="416"/>
      <c r="G1586" s="416"/>
      <c r="H1586" s="416"/>
      <c r="I1586" s="416"/>
      <c r="J1586" s="416"/>
      <c r="K1586" s="416"/>
      <c r="L1586" s="416"/>
      <c r="M1586" s="416"/>
      <c r="N1586" s="416"/>
      <c r="O1586" s="416"/>
      <c r="P1586" s="416"/>
      <c r="Q1586" s="416"/>
      <c r="R1586" s="416"/>
      <c r="S1586" s="416"/>
      <c r="T1586" s="416"/>
      <c r="U1586" s="416"/>
      <c r="V1586" s="416"/>
      <c r="W1586" s="416"/>
      <c r="X1586" s="416"/>
      <c r="Y1586" s="416"/>
    </row>
    <row r="1587" spans="1:25" s="419" customFormat="1" x14ac:dyDescent="0.2">
      <c r="A1587" s="416"/>
      <c r="D1587" s="416"/>
      <c r="E1587" s="416"/>
      <c r="F1587" s="416"/>
      <c r="G1587" s="416"/>
      <c r="H1587" s="416"/>
      <c r="I1587" s="416"/>
      <c r="J1587" s="416"/>
      <c r="K1587" s="416"/>
      <c r="L1587" s="416"/>
      <c r="M1587" s="416"/>
      <c r="N1587" s="416"/>
      <c r="O1587" s="416"/>
      <c r="P1587" s="416"/>
      <c r="Q1587" s="416"/>
      <c r="R1587" s="416"/>
      <c r="S1587" s="416"/>
      <c r="T1587" s="416"/>
      <c r="U1587" s="416"/>
      <c r="V1587" s="416"/>
      <c r="W1587" s="416"/>
      <c r="X1587" s="416"/>
      <c r="Y1587" s="416"/>
    </row>
    <row r="1588" spans="1:25" s="419" customFormat="1" x14ac:dyDescent="0.2">
      <c r="A1588" s="416"/>
      <c r="D1588" s="416"/>
      <c r="E1588" s="416"/>
      <c r="F1588" s="416"/>
      <c r="G1588" s="416"/>
      <c r="H1588" s="416"/>
      <c r="I1588" s="416"/>
      <c r="J1588" s="416"/>
      <c r="K1588" s="416"/>
      <c r="L1588" s="416"/>
      <c r="M1588" s="416"/>
      <c r="N1588" s="416"/>
      <c r="O1588" s="416"/>
      <c r="P1588" s="416"/>
      <c r="Q1588" s="416"/>
      <c r="R1588" s="416"/>
      <c r="S1588" s="416"/>
      <c r="T1588" s="416"/>
      <c r="U1588" s="416"/>
      <c r="V1588" s="416"/>
      <c r="W1588" s="416"/>
      <c r="X1588" s="416"/>
      <c r="Y1588" s="416"/>
    </row>
    <row r="1589" spans="1:25" s="419" customFormat="1" x14ac:dyDescent="0.2">
      <c r="A1589" s="416"/>
      <c r="D1589" s="416"/>
      <c r="E1589" s="416"/>
      <c r="F1589" s="416"/>
      <c r="G1589" s="416"/>
      <c r="H1589" s="416"/>
      <c r="I1589" s="416"/>
      <c r="J1589" s="416"/>
      <c r="K1589" s="416"/>
      <c r="L1589" s="416"/>
      <c r="M1589" s="416"/>
      <c r="N1589" s="416"/>
      <c r="O1589" s="416"/>
      <c r="P1589" s="416"/>
      <c r="Q1589" s="416"/>
      <c r="R1589" s="416"/>
      <c r="S1589" s="416"/>
      <c r="T1589" s="416"/>
      <c r="U1589" s="416"/>
      <c r="V1589" s="416"/>
      <c r="W1589" s="416"/>
      <c r="X1589" s="416"/>
      <c r="Y1589" s="416"/>
    </row>
    <row r="1590" spans="1:25" s="419" customFormat="1" x14ac:dyDescent="0.2">
      <c r="A1590" s="416"/>
      <c r="D1590" s="416"/>
      <c r="E1590" s="416"/>
      <c r="F1590" s="416"/>
      <c r="G1590" s="416"/>
      <c r="H1590" s="416"/>
      <c r="I1590" s="416"/>
      <c r="J1590" s="416"/>
      <c r="K1590" s="416"/>
      <c r="L1590" s="416"/>
      <c r="M1590" s="416"/>
      <c r="N1590" s="416"/>
      <c r="O1590" s="416"/>
      <c r="P1590" s="416"/>
      <c r="Q1590" s="416"/>
      <c r="R1590" s="416"/>
      <c r="S1590" s="416"/>
      <c r="T1590" s="416"/>
      <c r="U1590" s="416"/>
      <c r="V1590" s="416"/>
      <c r="W1590" s="416"/>
      <c r="X1590" s="416"/>
      <c r="Y1590" s="416"/>
    </row>
    <row r="1591" spans="1:25" s="419" customFormat="1" x14ac:dyDescent="0.2">
      <c r="A1591" s="416"/>
      <c r="D1591" s="416"/>
      <c r="E1591" s="416"/>
      <c r="F1591" s="416"/>
      <c r="G1591" s="416"/>
      <c r="H1591" s="416"/>
      <c r="I1591" s="416"/>
      <c r="J1591" s="416"/>
      <c r="K1591" s="416"/>
      <c r="L1591" s="416"/>
      <c r="M1591" s="416"/>
      <c r="N1591" s="416"/>
      <c r="O1591" s="416"/>
      <c r="P1591" s="416"/>
      <c r="Q1591" s="416"/>
      <c r="R1591" s="416"/>
      <c r="S1591" s="416"/>
      <c r="T1591" s="416"/>
      <c r="U1591" s="416"/>
      <c r="V1591" s="416"/>
      <c r="W1591" s="416"/>
      <c r="X1591" s="416"/>
      <c r="Y1591" s="416"/>
    </row>
    <row r="1592" spans="1:25" s="419" customFormat="1" x14ac:dyDescent="0.2">
      <c r="A1592" s="416"/>
      <c r="D1592" s="416"/>
      <c r="E1592" s="416"/>
      <c r="F1592" s="416"/>
      <c r="G1592" s="416"/>
      <c r="H1592" s="416"/>
      <c r="I1592" s="416"/>
      <c r="J1592" s="416"/>
      <c r="K1592" s="416"/>
      <c r="L1592" s="416"/>
      <c r="M1592" s="416"/>
      <c r="N1592" s="416"/>
      <c r="O1592" s="416"/>
      <c r="P1592" s="416"/>
      <c r="Q1592" s="416"/>
      <c r="R1592" s="416"/>
      <c r="S1592" s="416"/>
      <c r="T1592" s="416"/>
      <c r="U1592" s="416"/>
      <c r="V1592" s="416"/>
      <c r="W1592" s="416"/>
      <c r="X1592" s="416"/>
      <c r="Y1592" s="416"/>
    </row>
    <row r="1593" spans="1:25" s="419" customFormat="1" x14ac:dyDescent="0.2">
      <c r="A1593" s="416"/>
      <c r="D1593" s="416"/>
      <c r="E1593" s="416"/>
      <c r="F1593" s="416"/>
      <c r="G1593" s="416"/>
      <c r="H1593" s="416"/>
      <c r="I1593" s="416"/>
      <c r="J1593" s="416"/>
      <c r="K1593" s="416"/>
      <c r="L1593" s="416"/>
      <c r="M1593" s="416"/>
      <c r="N1593" s="416"/>
      <c r="O1593" s="416"/>
      <c r="P1593" s="416"/>
      <c r="Q1593" s="416"/>
      <c r="R1593" s="416"/>
      <c r="S1593" s="416"/>
      <c r="T1593" s="416"/>
      <c r="U1593" s="416"/>
      <c r="V1593" s="416"/>
      <c r="W1593" s="416"/>
      <c r="X1593" s="416"/>
      <c r="Y1593" s="416"/>
    </row>
    <row r="1594" spans="1:25" s="419" customFormat="1" x14ac:dyDescent="0.2">
      <c r="A1594" s="416"/>
      <c r="D1594" s="416"/>
      <c r="E1594" s="416"/>
      <c r="F1594" s="416"/>
      <c r="G1594" s="416"/>
      <c r="H1594" s="416"/>
      <c r="I1594" s="416"/>
      <c r="J1594" s="416"/>
      <c r="K1594" s="416"/>
      <c r="L1594" s="416"/>
      <c r="M1594" s="416"/>
      <c r="N1594" s="416"/>
      <c r="O1594" s="416"/>
      <c r="P1594" s="416"/>
      <c r="Q1594" s="416"/>
      <c r="R1594" s="416"/>
      <c r="S1594" s="416"/>
      <c r="T1594" s="416"/>
      <c r="U1594" s="416"/>
      <c r="V1594" s="416"/>
      <c r="W1594" s="416"/>
      <c r="X1594" s="416"/>
      <c r="Y1594" s="416"/>
    </row>
    <row r="1595" spans="1:25" s="419" customFormat="1" x14ac:dyDescent="0.2">
      <c r="A1595" s="416"/>
      <c r="D1595" s="416"/>
      <c r="E1595" s="416"/>
      <c r="F1595" s="416"/>
      <c r="G1595" s="416"/>
      <c r="H1595" s="416"/>
      <c r="I1595" s="416"/>
      <c r="J1595" s="416"/>
      <c r="K1595" s="416"/>
      <c r="L1595" s="416"/>
      <c r="M1595" s="416"/>
      <c r="N1595" s="416"/>
      <c r="O1595" s="416"/>
      <c r="P1595" s="416"/>
      <c r="Q1595" s="416"/>
      <c r="R1595" s="416"/>
      <c r="S1595" s="416"/>
      <c r="T1595" s="416"/>
      <c r="U1595" s="416"/>
      <c r="V1595" s="416"/>
      <c r="W1595" s="416"/>
      <c r="X1595" s="416"/>
      <c r="Y1595" s="416"/>
    </row>
    <row r="1596" spans="1:25" s="419" customFormat="1" x14ac:dyDescent="0.2">
      <c r="A1596" s="416"/>
      <c r="D1596" s="416"/>
      <c r="E1596" s="416"/>
      <c r="F1596" s="416"/>
      <c r="G1596" s="416"/>
      <c r="H1596" s="416"/>
      <c r="I1596" s="416"/>
      <c r="J1596" s="416"/>
      <c r="K1596" s="416"/>
      <c r="L1596" s="416"/>
      <c r="M1596" s="416"/>
      <c r="N1596" s="416"/>
      <c r="O1596" s="416"/>
      <c r="P1596" s="416"/>
      <c r="Q1596" s="416"/>
      <c r="R1596" s="416"/>
      <c r="S1596" s="416"/>
      <c r="T1596" s="416"/>
      <c r="U1596" s="416"/>
      <c r="V1596" s="416"/>
      <c r="W1596" s="416"/>
      <c r="X1596" s="416"/>
      <c r="Y1596" s="416"/>
    </row>
    <row r="1597" spans="1:25" s="419" customFormat="1" x14ac:dyDescent="0.2">
      <c r="A1597" s="416"/>
      <c r="D1597" s="416"/>
      <c r="E1597" s="416"/>
      <c r="F1597" s="416"/>
      <c r="G1597" s="416"/>
      <c r="H1597" s="416"/>
      <c r="I1597" s="416"/>
      <c r="J1597" s="416"/>
      <c r="K1597" s="416"/>
      <c r="L1597" s="416"/>
      <c r="M1597" s="416"/>
      <c r="N1597" s="416"/>
      <c r="O1597" s="416"/>
      <c r="P1597" s="416"/>
      <c r="Q1597" s="416"/>
      <c r="R1597" s="416"/>
      <c r="S1597" s="416"/>
      <c r="T1597" s="416"/>
      <c r="U1597" s="416"/>
      <c r="V1597" s="416"/>
      <c r="W1597" s="416"/>
      <c r="X1597" s="416"/>
      <c r="Y1597" s="416"/>
    </row>
    <row r="1598" spans="1:25" s="419" customFormat="1" x14ac:dyDescent="0.2">
      <c r="A1598" s="416"/>
      <c r="D1598" s="416"/>
      <c r="E1598" s="416"/>
      <c r="F1598" s="416"/>
      <c r="G1598" s="416"/>
      <c r="H1598" s="416"/>
      <c r="I1598" s="416"/>
      <c r="J1598" s="416"/>
      <c r="K1598" s="416"/>
      <c r="L1598" s="416"/>
      <c r="M1598" s="416"/>
      <c r="N1598" s="416"/>
      <c r="O1598" s="416"/>
      <c r="P1598" s="416"/>
      <c r="Q1598" s="416"/>
      <c r="R1598" s="416"/>
      <c r="S1598" s="416"/>
      <c r="T1598" s="416"/>
      <c r="U1598" s="416"/>
      <c r="V1598" s="416"/>
      <c r="W1598" s="416"/>
      <c r="X1598" s="416"/>
      <c r="Y1598" s="416"/>
    </row>
    <row r="1599" spans="1:25" s="419" customFormat="1" x14ac:dyDescent="0.2">
      <c r="A1599" s="416"/>
      <c r="D1599" s="416"/>
      <c r="E1599" s="416"/>
      <c r="F1599" s="416"/>
      <c r="G1599" s="416"/>
      <c r="H1599" s="416"/>
      <c r="I1599" s="416"/>
      <c r="J1599" s="416"/>
      <c r="K1599" s="416"/>
      <c r="L1599" s="416"/>
      <c r="M1599" s="416"/>
      <c r="N1599" s="416"/>
      <c r="O1599" s="416"/>
      <c r="P1599" s="416"/>
      <c r="Q1599" s="416"/>
      <c r="R1599" s="416"/>
      <c r="S1599" s="416"/>
      <c r="T1599" s="416"/>
      <c r="U1599" s="416"/>
      <c r="V1599" s="416"/>
      <c r="W1599" s="416"/>
      <c r="X1599" s="416"/>
      <c r="Y1599" s="416"/>
    </row>
    <row r="1600" spans="1:25" s="419" customFormat="1" x14ac:dyDescent="0.2">
      <c r="A1600" s="416"/>
      <c r="D1600" s="416"/>
      <c r="E1600" s="416"/>
      <c r="F1600" s="416"/>
      <c r="G1600" s="416"/>
      <c r="H1600" s="416"/>
      <c r="I1600" s="416"/>
      <c r="J1600" s="416"/>
      <c r="K1600" s="416"/>
      <c r="L1600" s="416"/>
      <c r="M1600" s="416"/>
      <c r="N1600" s="416"/>
      <c r="O1600" s="416"/>
      <c r="P1600" s="416"/>
      <c r="Q1600" s="416"/>
      <c r="R1600" s="416"/>
      <c r="S1600" s="416"/>
      <c r="T1600" s="416"/>
      <c r="U1600" s="416"/>
      <c r="V1600" s="416"/>
      <c r="W1600" s="416"/>
      <c r="X1600" s="416"/>
      <c r="Y1600" s="416"/>
    </row>
    <row r="1601" spans="1:25" s="419" customFormat="1" x14ac:dyDescent="0.2">
      <c r="A1601" s="416"/>
      <c r="D1601" s="416"/>
      <c r="E1601" s="416"/>
      <c r="F1601" s="416"/>
      <c r="G1601" s="416"/>
      <c r="H1601" s="416"/>
      <c r="I1601" s="416"/>
      <c r="J1601" s="416"/>
      <c r="K1601" s="416"/>
      <c r="L1601" s="416"/>
      <c r="M1601" s="416"/>
      <c r="N1601" s="416"/>
      <c r="O1601" s="416"/>
      <c r="P1601" s="416"/>
      <c r="Q1601" s="416"/>
      <c r="R1601" s="416"/>
      <c r="S1601" s="416"/>
      <c r="T1601" s="416"/>
      <c r="U1601" s="416"/>
      <c r="V1601" s="416"/>
      <c r="W1601" s="416"/>
      <c r="X1601" s="416"/>
      <c r="Y1601" s="416"/>
    </row>
    <row r="1602" spans="1:25" s="419" customFormat="1" x14ac:dyDescent="0.2">
      <c r="A1602" s="416"/>
      <c r="D1602" s="416"/>
      <c r="E1602" s="416"/>
      <c r="F1602" s="416"/>
      <c r="G1602" s="416"/>
      <c r="H1602" s="416"/>
      <c r="I1602" s="416"/>
      <c r="J1602" s="416"/>
      <c r="K1602" s="416"/>
      <c r="L1602" s="416"/>
      <c r="M1602" s="416"/>
      <c r="N1602" s="416"/>
      <c r="O1602" s="416"/>
      <c r="P1602" s="416"/>
      <c r="Q1602" s="416"/>
      <c r="R1602" s="416"/>
      <c r="S1602" s="416"/>
      <c r="T1602" s="416"/>
      <c r="U1602" s="416"/>
      <c r="V1602" s="416"/>
      <c r="W1602" s="416"/>
      <c r="X1602" s="416"/>
      <c r="Y1602" s="416"/>
    </row>
    <row r="1603" spans="1:25" s="419" customFormat="1" x14ac:dyDescent="0.2">
      <c r="A1603" s="416"/>
      <c r="D1603" s="416"/>
      <c r="E1603" s="416"/>
      <c r="F1603" s="416"/>
      <c r="G1603" s="416"/>
      <c r="H1603" s="416"/>
      <c r="I1603" s="416"/>
      <c r="J1603" s="416"/>
      <c r="K1603" s="416"/>
      <c r="L1603" s="416"/>
      <c r="M1603" s="416"/>
      <c r="N1603" s="416"/>
      <c r="O1603" s="416"/>
      <c r="P1603" s="416"/>
      <c r="Q1603" s="416"/>
      <c r="R1603" s="416"/>
      <c r="S1603" s="416"/>
      <c r="T1603" s="416"/>
      <c r="U1603" s="416"/>
      <c r="V1603" s="416"/>
      <c r="W1603" s="416"/>
      <c r="X1603" s="416"/>
      <c r="Y1603" s="416"/>
    </row>
    <row r="1604" spans="1:25" s="419" customFormat="1" x14ac:dyDescent="0.2">
      <c r="A1604" s="416"/>
      <c r="D1604" s="416"/>
      <c r="E1604" s="416"/>
      <c r="F1604" s="416"/>
      <c r="G1604" s="416"/>
      <c r="H1604" s="416"/>
      <c r="I1604" s="416"/>
      <c r="J1604" s="416"/>
      <c r="K1604" s="416"/>
      <c r="L1604" s="416"/>
      <c r="M1604" s="416"/>
      <c r="N1604" s="416"/>
      <c r="O1604" s="416"/>
      <c r="P1604" s="416"/>
      <c r="Q1604" s="416"/>
      <c r="R1604" s="416"/>
      <c r="S1604" s="416"/>
      <c r="T1604" s="416"/>
      <c r="U1604" s="416"/>
      <c r="V1604" s="416"/>
      <c r="W1604" s="416"/>
      <c r="X1604" s="416"/>
      <c r="Y1604" s="416"/>
    </row>
    <row r="1605" spans="1:25" s="419" customFormat="1" x14ac:dyDescent="0.2">
      <c r="A1605" s="416"/>
      <c r="D1605" s="416"/>
      <c r="E1605" s="416"/>
      <c r="F1605" s="416"/>
      <c r="G1605" s="416"/>
      <c r="H1605" s="416"/>
      <c r="I1605" s="416"/>
      <c r="J1605" s="416"/>
      <c r="K1605" s="416"/>
      <c r="L1605" s="416"/>
      <c r="M1605" s="416"/>
      <c r="N1605" s="416"/>
      <c r="O1605" s="416"/>
      <c r="P1605" s="416"/>
      <c r="Q1605" s="416"/>
      <c r="R1605" s="416"/>
      <c r="S1605" s="416"/>
      <c r="T1605" s="416"/>
      <c r="U1605" s="416"/>
      <c r="V1605" s="416"/>
      <c r="W1605" s="416"/>
      <c r="X1605" s="416"/>
      <c r="Y1605" s="416"/>
    </row>
    <row r="1606" spans="1:25" s="419" customFormat="1" x14ac:dyDescent="0.2">
      <c r="A1606" s="416"/>
      <c r="D1606" s="416"/>
      <c r="E1606" s="416"/>
      <c r="F1606" s="416"/>
      <c r="G1606" s="416"/>
      <c r="H1606" s="416"/>
      <c r="I1606" s="416"/>
      <c r="J1606" s="416"/>
      <c r="K1606" s="416"/>
      <c r="L1606" s="416"/>
      <c r="M1606" s="416"/>
      <c r="N1606" s="416"/>
      <c r="O1606" s="416"/>
      <c r="P1606" s="416"/>
      <c r="Q1606" s="416"/>
      <c r="R1606" s="416"/>
      <c r="S1606" s="416"/>
      <c r="T1606" s="416"/>
      <c r="U1606" s="416"/>
      <c r="V1606" s="416"/>
      <c r="W1606" s="416"/>
      <c r="X1606" s="416"/>
      <c r="Y1606" s="416"/>
    </row>
    <row r="1607" spans="1:25" s="419" customFormat="1" x14ac:dyDescent="0.2">
      <c r="A1607" s="416"/>
      <c r="D1607" s="416"/>
      <c r="E1607" s="416"/>
      <c r="F1607" s="416"/>
      <c r="G1607" s="416"/>
      <c r="H1607" s="416"/>
      <c r="I1607" s="416"/>
      <c r="J1607" s="416"/>
      <c r="K1607" s="416"/>
      <c r="L1607" s="416"/>
      <c r="M1607" s="416"/>
      <c r="N1607" s="416"/>
      <c r="O1607" s="416"/>
      <c r="P1607" s="416"/>
      <c r="Q1607" s="416"/>
      <c r="R1607" s="416"/>
      <c r="S1607" s="416"/>
      <c r="T1607" s="416"/>
      <c r="U1607" s="416"/>
      <c r="V1607" s="416"/>
      <c r="W1607" s="416"/>
      <c r="X1607" s="416"/>
      <c r="Y1607" s="416"/>
    </row>
    <row r="1608" spans="1:25" s="419" customFormat="1" x14ac:dyDescent="0.2">
      <c r="A1608" s="416"/>
      <c r="D1608" s="416"/>
      <c r="E1608" s="416"/>
      <c r="F1608" s="416"/>
      <c r="G1608" s="416"/>
      <c r="H1608" s="416"/>
      <c r="I1608" s="416"/>
      <c r="J1608" s="416"/>
      <c r="K1608" s="416"/>
      <c r="L1608" s="416"/>
      <c r="M1608" s="416"/>
      <c r="N1608" s="416"/>
      <c r="O1608" s="416"/>
      <c r="P1608" s="416"/>
      <c r="Q1608" s="416"/>
      <c r="R1608" s="416"/>
      <c r="S1608" s="416"/>
      <c r="T1608" s="416"/>
      <c r="U1608" s="416"/>
      <c r="V1608" s="416"/>
      <c r="W1608" s="416"/>
      <c r="X1608" s="416"/>
      <c r="Y1608" s="416"/>
    </row>
    <row r="1609" spans="1:25" s="419" customFormat="1" x14ac:dyDescent="0.2">
      <c r="A1609" s="416"/>
      <c r="D1609" s="416"/>
      <c r="E1609" s="416"/>
      <c r="F1609" s="416"/>
      <c r="G1609" s="416"/>
      <c r="H1609" s="416"/>
      <c r="I1609" s="416"/>
      <c r="J1609" s="416"/>
      <c r="K1609" s="416"/>
      <c r="L1609" s="416"/>
      <c r="M1609" s="416"/>
      <c r="N1609" s="416"/>
      <c r="O1609" s="416"/>
      <c r="P1609" s="416"/>
      <c r="Q1609" s="416"/>
      <c r="R1609" s="416"/>
      <c r="S1609" s="416"/>
      <c r="T1609" s="416"/>
      <c r="U1609" s="416"/>
      <c r="V1609" s="416"/>
      <c r="W1609" s="416"/>
      <c r="X1609" s="416"/>
      <c r="Y1609" s="416"/>
    </row>
    <row r="1610" spans="1:25" s="419" customFormat="1" x14ac:dyDescent="0.2">
      <c r="A1610" s="416"/>
      <c r="D1610" s="416"/>
      <c r="E1610" s="416"/>
      <c r="F1610" s="416"/>
      <c r="G1610" s="416"/>
      <c r="H1610" s="416"/>
      <c r="I1610" s="416"/>
      <c r="J1610" s="416"/>
      <c r="K1610" s="416"/>
      <c r="L1610" s="416"/>
      <c r="M1610" s="416"/>
      <c r="N1610" s="416"/>
      <c r="O1610" s="416"/>
      <c r="P1610" s="416"/>
      <c r="Q1610" s="416"/>
      <c r="R1610" s="416"/>
      <c r="S1610" s="416"/>
      <c r="T1610" s="416"/>
      <c r="U1610" s="416"/>
      <c r="V1610" s="416"/>
      <c r="W1610" s="416"/>
      <c r="X1610" s="416"/>
      <c r="Y1610" s="416"/>
    </row>
    <row r="1611" spans="1:25" s="419" customFormat="1" x14ac:dyDescent="0.2">
      <c r="A1611" s="416"/>
      <c r="D1611" s="416"/>
      <c r="E1611" s="416"/>
      <c r="F1611" s="416"/>
      <c r="G1611" s="416"/>
      <c r="H1611" s="416"/>
      <c r="I1611" s="416"/>
      <c r="J1611" s="416"/>
      <c r="K1611" s="416"/>
      <c r="L1611" s="416"/>
      <c r="M1611" s="416"/>
      <c r="N1611" s="416"/>
      <c r="O1611" s="416"/>
      <c r="P1611" s="416"/>
      <c r="Q1611" s="416"/>
      <c r="R1611" s="416"/>
      <c r="S1611" s="416"/>
      <c r="T1611" s="416"/>
      <c r="U1611" s="416"/>
      <c r="V1611" s="416"/>
      <c r="W1611" s="416"/>
      <c r="X1611" s="416"/>
      <c r="Y1611" s="416"/>
    </row>
    <row r="1612" spans="1:25" s="419" customFormat="1" x14ac:dyDescent="0.2">
      <c r="A1612" s="416"/>
      <c r="D1612" s="416"/>
      <c r="E1612" s="416"/>
      <c r="F1612" s="416"/>
      <c r="G1612" s="416"/>
      <c r="H1612" s="416"/>
      <c r="I1612" s="416"/>
      <c r="J1612" s="416"/>
      <c r="K1612" s="416"/>
      <c r="L1612" s="416"/>
      <c r="M1612" s="416"/>
      <c r="N1612" s="416"/>
      <c r="O1612" s="416"/>
      <c r="P1612" s="416"/>
      <c r="Q1612" s="416"/>
      <c r="R1612" s="416"/>
      <c r="S1612" s="416"/>
      <c r="T1612" s="416"/>
      <c r="U1612" s="416"/>
      <c r="V1612" s="416"/>
      <c r="W1612" s="416"/>
      <c r="X1612" s="416"/>
      <c r="Y1612" s="416"/>
    </row>
    <row r="1613" spans="1:25" s="419" customFormat="1" x14ac:dyDescent="0.2">
      <c r="A1613" s="416"/>
      <c r="D1613" s="416"/>
      <c r="E1613" s="416"/>
      <c r="F1613" s="416"/>
      <c r="G1613" s="416"/>
      <c r="H1613" s="416"/>
      <c r="I1613" s="416"/>
      <c r="J1613" s="416"/>
      <c r="K1613" s="416"/>
      <c r="L1613" s="416"/>
      <c r="M1613" s="416"/>
      <c r="N1613" s="416"/>
      <c r="O1613" s="416"/>
      <c r="P1613" s="416"/>
      <c r="Q1613" s="416"/>
      <c r="R1613" s="416"/>
      <c r="S1613" s="416"/>
      <c r="T1613" s="416"/>
      <c r="U1613" s="416"/>
      <c r="V1613" s="416"/>
      <c r="W1613" s="416"/>
      <c r="X1613" s="416"/>
      <c r="Y1613" s="416"/>
    </row>
    <row r="1614" spans="1:25" s="419" customFormat="1" x14ac:dyDescent="0.2">
      <c r="A1614" s="416"/>
      <c r="D1614" s="416"/>
      <c r="E1614" s="416"/>
      <c r="F1614" s="416"/>
      <c r="G1614" s="416"/>
      <c r="H1614" s="416"/>
      <c r="I1614" s="416"/>
      <c r="J1614" s="416"/>
      <c r="K1614" s="416"/>
      <c r="L1614" s="416"/>
      <c r="M1614" s="416"/>
      <c r="N1614" s="416"/>
      <c r="O1614" s="416"/>
      <c r="P1614" s="416"/>
      <c r="Q1614" s="416"/>
      <c r="R1614" s="416"/>
      <c r="S1614" s="416"/>
      <c r="T1614" s="416"/>
      <c r="U1614" s="416"/>
      <c r="V1614" s="416"/>
      <c r="W1614" s="416"/>
      <c r="X1614" s="416"/>
      <c r="Y1614" s="416"/>
    </row>
    <row r="1615" spans="1:25" s="419" customFormat="1" x14ac:dyDescent="0.2">
      <c r="A1615" s="416"/>
      <c r="D1615" s="416"/>
      <c r="E1615" s="416"/>
      <c r="F1615" s="416"/>
      <c r="G1615" s="416"/>
      <c r="H1615" s="416"/>
      <c r="I1615" s="416"/>
      <c r="J1615" s="416"/>
      <c r="K1615" s="416"/>
      <c r="L1615" s="416"/>
      <c r="M1615" s="416"/>
      <c r="N1615" s="416"/>
      <c r="O1615" s="416"/>
      <c r="P1615" s="416"/>
      <c r="Q1615" s="416"/>
      <c r="R1615" s="416"/>
      <c r="S1615" s="416"/>
      <c r="T1615" s="416"/>
      <c r="U1615" s="416"/>
      <c r="V1615" s="416"/>
      <c r="W1615" s="416"/>
      <c r="X1615" s="416"/>
      <c r="Y1615" s="416"/>
    </row>
    <row r="1616" spans="1:25" s="419" customFormat="1" x14ac:dyDescent="0.2">
      <c r="A1616" s="416"/>
      <c r="D1616" s="416"/>
      <c r="E1616" s="416"/>
      <c r="F1616" s="416"/>
      <c r="G1616" s="416"/>
      <c r="H1616" s="416"/>
      <c r="I1616" s="416"/>
      <c r="J1616" s="416"/>
      <c r="K1616" s="416"/>
      <c r="L1616" s="416"/>
      <c r="M1616" s="416"/>
      <c r="N1616" s="416"/>
      <c r="O1616" s="416"/>
      <c r="P1616" s="416"/>
      <c r="Q1616" s="416"/>
      <c r="R1616" s="416"/>
      <c r="S1616" s="416"/>
      <c r="T1616" s="416"/>
      <c r="U1616" s="416"/>
      <c r="V1616" s="416"/>
      <c r="W1616" s="416"/>
      <c r="X1616" s="416"/>
      <c r="Y1616" s="416"/>
    </row>
    <row r="1617" spans="1:25" s="419" customFormat="1" x14ac:dyDescent="0.2">
      <c r="A1617" s="416"/>
      <c r="D1617" s="416"/>
      <c r="E1617" s="416"/>
      <c r="F1617" s="416"/>
      <c r="G1617" s="416"/>
      <c r="H1617" s="416"/>
      <c r="I1617" s="416"/>
      <c r="J1617" s="416"/>
      <c r="K1617" s="416"/>
      <c r="L1617" s="416"/>
      <c r="M1617" s="416"/>
      <c r="N1617" s="416"/>
      <c r="O1617" s="416"/>
      <c r="P1617" s="416"/>
      <c r="Q1617" s="416"/>
      <c r="R1617" s="416"/>
      <c r="S1617" s="416"/>
      <c r="T1617" s="416"/>
      <c r="U1617" s="416"/>
      <c r="V1617" s="416"/>
      <c r="W1617" s="416"/>
      <c r="X1617" s="416"/>
      <c r="Y1617" s="416"/>
    </row>
    <row r="1618" spans="1:25" s="419" customFormat="1" x14ac:dyDescent="0.2">
      <c r="A1618" s="416"/>
      <c r="D1618" s="416"/>
      <c r="E1618" s="416"/>
      <c r="F1618" s="416"/>
      <c r="G1618" s="416"/>
      <c r="H1618" s="416"/>
      <c r="I1618" s="416"/>
      <c r="J1618" s="416"/>
      <c r="K1618" s="416"/>
      <c r="L1618" s="416"/>
      <c r="M1618" s="416"/>
      <c r="N1618" s="416"/>
      <c r="O1618" s="416"/>
      <c r="P1618" s="416"/>
      <c r="Q1618" s="416"/>
      <c r="R1618" s="416"/>
      <c r="S1618" s="416"/>
      <c r="T1618" s="416"/>
      <c r="U1618" s="416"/>
      <c r="V1618" s="416"/>
      <c r="W1618" s="416"/>
      <c r="X1618" s="416"/>
      <c r="Y1618" s="416"/>
    </row>
    <row r="1619" spans="1:25" s="419" customFormat="1" x14ac:dyDescent="0.2">
      <c r="A1619" s="416"/>
      <c r="D1619" s="416"/>
      <c r="E1619" s="416"/>
      <c r="F1619" s="416"/>
      <c r="G1619" s="416"/>
      <c r="H1619" s="416"/>
      <c r="I1619" s="416"/>
      <c r="J1619" s="416"/>
      <c r="K1619" s="416"/>
      <c r="L1619" s="416"/>
      <c r="M1619" s="416"/>
      <c r="N1619" s="416"/>
      <c r="O1619" s="416"/>
      <c r="P1619" s="416"/>
      <c r="Q1619" s="416"/>
      <c r="R1619" s="416"/>
      <c r="S1619" s="416"/>
      <c r="T1619" s="416"/>
      <c r="U1619" s="416"/>
      <c r="V1619" s="416"/>
      <c r="W1619" s="416"/>
      <c r="X1619" s="416"/>
      <c r="Y1619" s="416"/>
    </row>
    <row r="1620" spans="1:25" s="419" customFormat="1" x14ac:dyDescent="0.2">
      <c r="A1620" s="416"/>
      <c r="D1620" s="416"/>
      <c r="E1620" s="416"/>
      <c r="F1620" s="416"/>
      <c r="G1620" s="416"/>
      <c r="H1620" s="416"/>
      <c r="I1620" s="416"/>
      <c r="J1620" s="416"/>
      <c r="K1620" s="416"/>
      <c r="L1620" s="416"/>
      <c r="M1620" s="416"/>
      <c r="N1620" s="416"/>
      <c r="O1620" s="416"/>
      <c r="P1620" s="416"/>
      <c r="Q1620" s="416"/>
      <c r="R1620" s="416"/>
      <c r="S1620" s="416"/>
      <c r="T1620" s="416"/>
      <c r="U1620" s="416"/>
      <c r="V1620" s="416"/>
      <c r="W1620" s="416"/>
      <c r="X1620" s="416"/>
      <c r="Y1620" s="416"/>
    </row>
    <row r="1621" spans="1:25" s="419" customFormat="1" x14ac:dyDescent="0.2">
      <c r="A1621" s="416"/>
      <c r="D1621" s="416"/>
      <c r="E1621" s="416"/>
      <c r="F1621" s="416"/>
      <c r="G1621" s="416"/>
      <c r="H1621" s="416"/>
      <c r="I1621" s="416"/>
      <c r="J1621" s="416"/>
      <c r="K1621" s="416"/>
      <c r="L1621" s="416"/>
      <c r="M1621" s="416"/>
      <c r="N1621" s="416"/>
      <c r="O1621" s="416"/>
      <c r="P1621" s="416"/>
      <c r="Q1621" s="416"/>
      <c r="R1621" s="416"/>
      <c r="S1621" s="416"/>
      <c r="T1621" s="416"/>
      <c r="U1621" s="416"/>
      <c r="V1621" s="416"/>
      <c r="W1621" s="416"/>
      <c r="X1621" s="416"/>
      <c r="Y1621" s="416"/>
    </row>
    <row r="1622" spans="1:25" s="419" customFormat="1" x14ac:dyDescent="0.2">
      <c r="A1622" s="416"/>
      <c r="D1622" s="416"/>
      <c r="E1622" s="416"/>
      <c r="F1622" s="416"/>
      <c r="G1622" s="416"/>
      <c r="H1622" s="416"/>
      <c r="I1622" s="416"/>
      <c r="J1622" s="416"/>
      <c r="K1622" s="416"/>
      <c r="L1622" s="416"/>
      <c r="M1622" s="416"/>
      <c r="N1622" s="416"/>
      <c r="O1622" s="416"/>
      <c r="P1622" s="416"/>
      <c r="Q1622" s="416"/>
      <c r="R1622" s="416"/>
      <c r="S1622" s="416"/>
      <c r="T1622" s="416"/>
      <c r="U1622" s="416"/>
      <c r="V1622" s="416"/>
      <c r="W1622" s="416"/>
      <c r="X1622" s="416"/>
      <c r="Y1622" s="416"/>
    </row>
    <row r="1623" spans="1:25" s="419" customFormat="1" x14ac:dyDescent="0.2">
      <c r="A1623" s="416"/>
      <c r="D1623" s="416"/>
      <c r="E1623" s="416"/>
      <c r="F1623" s="416"/>
      <c r="G1623" s="416"/>
      <c r="H1623" s="416"/>
      <c r="I1623" s="416"/>
      <c r="J1623" s="416"/>
      <c r="K1623" s="416"/>
      <c r="L1623" s="416"/>
      <c r="M1623" s="416"/>
      <c r="N1623" s="416"/>
      <c r="O1623" s="416"/>
      <c r="P1623" s="416"/>
      <c r="Q1623" s="416"/>
      <c r="R1623" s="416"/>
      <c r="S1623" s="416"/>
      <c r="T1623" s="416"/>
      <c r="U1623" s="416"/>
      <c r="V1623" s="416"/>
      <c r="W1623" s="416"/>
      <c r="X1623" s="416"/>
      <c r="Y1623" s="416"/>
    </row>
    <row r="1624" spans="1:25" s="419" customFormat="1" x14ac:dyDescent="0.2">
      <c r="A1624" s="416"/>
      <c r="D1624" s="416"/>
      <c r="E1624" s="416"/>
      <c r="F1624" s="416"/>
      <c r="G1624" s="416"/>
      <c r="H1624" s="416"/>
      <c r="I1624" s="416"/>
      <c r="J1624" s="416"/>
      <c r="K1624" s="416"/>
      <c r="L1624" s="416"/>
      <c r="M1624" s="416"/>
      <c r="N1624" s="416"/>
      <c r="O1624" s="416"/>
      <c r="P1624" s="416"/>
      <c r="Q1624" s="416"/>
      <c r="R1624" s="416"/>
      <c r="S1624" s="416"/>
      <c r="T1624" s="416"/>
      <c r="U1624" s="416"/>
      <c r="V1624" s="416"/>
      <c r="W1624" s="416"/>
      <c r="X1624" s="416"/>
      <c r="Y1624" s="416"/>
    </row>
    <row r="1625" spans="1:25" s="419" customFormat="1" x14ac:dyDescent="0.2">
      <c r="A1625" s="416"/>
      <c r="D1625" s="416"/>
      <c r="E1625" s="416"/>
      <c r="F1625" s="416"/>
      <c r="G1625" s="416"/>
      <c r="H1625" s="416"/>
      <c r="I1625" s="416"/>
      <c r="J1625" s="416"/>
      <c r="K1625" s="416"/>
      <c r="L1625" s="416"/>
      <c r="M1625" s="416"/>
      <c r="N1625" s="416"/>
      <c r="O1625" s="416"/>
      <c r="P1625" s="416"/>
      <c r="Q1625" s="416"/>
      <c r="R1625" s="416"/>
      <c r="S1625" s="416"/>
      <c r="T1625" s="416"/>
      <c r="U1625" s="416"/>
      <c r="V1625" s="416"/>
      <c r="W1625" s="416"/>
      <c r="X1625" s="416"/>
      <c r="Y1625" s="416"/>
    </row>
    <row r="1626" spans="1:25" s="419" customFormat="1" x14ac:dyDescent="0.2">
      <c r="A1626" s="416"/>
      <c r="D1626" s="416"/>
      <c r="E1626" s="416"/>
      <c r="F1626" s="416"/>
      <c r="G1626" s="416"/>
      <c r="H1626" s="416"/>
      <c r="I1626" s="416"/>
      <c r="J1626" s="416"/>
      <c r="K1626" s="416"/>
      <c r="L1626" s="416"/>
      <c r="M1626" s="416"/>
      <c r="N1626" s="416"/>
      <c r="O1626" s="416"/>
      <c r="P1626" s="416"/>
      <c r="Q1626" s="416"/>
      <c r="R1626" s="416"/>
      <c r="S1626" s="416"/>
      <c r="T1626" s="416"/>
      <c r="U1626" s="416"/>
      <c r="V1626" s="416"/>
      <c r="W1626" s="416"/>
      <c r="X1626" s="416"/>
      <c r="Y1626" s="416"/>
    </row>
    <row r="1627" spans="1:25" s="419" customFormat="1" x14ac:dyDescent="0.2">
      <c r="A1627" s="416"/>
      <c r="D1627" s="416"/>
      <c r="E1627" s="416"/>
      <c r="F1627" s="416"/>
      <c r="G1627" s="416"/>
      <c r="H1627" s="416"/>
      <c r="I1627" s="416"/>
      <c r="J1627" s="416"/>
      <c r="K1627" s="416"/>
      <c r="L1627" s="416"/>
      <c r="M1627" s="416"/>
      <c r="N1627" s="416"/>
      <c r="O1627" s="416"/>
      <c r="P1627" s="416"/>
      <c r="Q1627" s="416"/>
      <c r="R1627" s="416"/>
      <c r="S1627" s="416"/>
      <c r="T1627" s="416"/>
      <c r="U1627" s="416"/>
      <c r="V1627" s="416"/>
      <c r="W1627" s="416"/>
      <c r="X1627" s="416"/>
      <c r="Y1627" s="416"/>
    </row>
    <row r="1628" spans="1:25" s="419" customFormat="1" x14ac:dyDescent="0.2">
      <c r="A1628" s="416"/>
      <c r="D1628" s="416"/>
      <c r="E1628" s="416"/>
      <c r="F1628" s="416"/>
      <c r="G1628" s="416"/>
      <c r="H1628" s="416"/>
      <c r="I1628" s="416"/>
      <c r="J1628" s="416"/>
      <c r="K1628" s="416"/>
      <c r="L1628" s="416"/>
      <c r="M1628" s="416"/>
      <c r="N1628" s="416"/>
      <c r="O1628" s="416"/>
      <c r="P1628" s="416"/>
      <c r="Q1628" s="416"/>
      <c r="R1628" s="416"/>
      <c r="S1628" s="416"/>
      <c r="T1628" s="416"/>
      <c r="U1628" s="416"/>
      <c r="V1628" s="416"/>
      <c r="W1628" s="416"/>
      <c r="X1628" s="416"/>
      <c r="Y1628" s="416"/>
    </row>
    <row r="1629" spans="1:25" s="419" customFormat="1" x14ac:dyDescent="0.2">
      <c r="A1629" s="416"/>
      <c r="D1629" s="416"/>
      <c r="E1629" s="416"/>
      <c r="F1629" s="416"/>
      <c r="G1629" s="416"/>
      <c r="H1629" s="416"/>
      <c r="I1629" s="416"/>
      <c r="J1629" s="416"/>
      <c r="K1629" s="416"/>
      <c r="L1629" s="416"/>
      <c r="M1629" s="416"/>
      <c r="N1629" s="416"/>
      <c r="O1629" s="416"/>
      <c r="P1629" s="416"/>
      <c r="Q1629" s="416"/>
      <c r="R1629" s="416"/>
      <c r="S1629" s="416"/>
      <c r="T1629" s="416"/>
      <c r="U1629" s="416"/>
      <c r="V1629" s="416"/>
      <c r="W1629" s="416"/>
      <c r="X1629" s="416"/>
      <c r="Y1629" s="416"/>
    </row>
    <row r="1630" spans="1:25" s="419" customFormat="1" x14ac:dyDescent="0.2">
      <c r="A1630" s="416"/>
      <c r="D1630" s="416"/>
      <c r="E1630" s="416"/>
      <c r="F1630" s="416"/>
      <c r="G1630" s="416"/>
      <c r="H1630" s="416"/>
      <c r="I1630" s="416"/>
      <c r="J1630" s="416"/>
      <c r="K1630" s="416"/>
      <c r="L1630" s="416"/>
      <c r="M1630" s="416"/>
      <c r="N1630" s="416"/>
      <c r="O1630" s="416"/>
      <c r="P1630" s="416"/>
      <c r="Q1630" s="416"/>
      <c r="R1630" s="416"/>
      <c r="S1630" s="416"/>
      <c r="T1630" s="416"/>
      <c r="U1630" s="416"/>
      <c r="V1630" s="416"/>
      <c r="W1630" s="416"/>
      <c r="X1630" s="416"/>
      <c r="Y1630" s="416"/>
    </row>
    <row r="1631" spans="1:25" s="419" customFormat="1" x14ac:dyDescent="0.2">
      <c r="A1631" s="416"/>
      <c r="D1631" s="416"/>
      <c r="E1631" s="416"/>
      <c r="F1631" s="416"/>
      <c r="G1631" s="416"/>
      <c r="H1631" s="416"/>
      <c r="I1631" s="416"/>
      <c r="J1631" s="416"/>
      <c r="K1631" s="416"/>
      <c r="L1631" s="416"/>
      <c r="M1631" s="416"/>
      <c r="N1631" s="416"/>
      <c r="O1631" s="416"/>
      <c r="P1631" s="416"/>
      <c r="Q1631" s="416"/>
      <c r="R1631" s="416"/>
      <c r="S1631" s="416"/>
      <c r="T1631" s="416"/>
      <c r="U1631" s="416"/>
      <c r="V1631" s="416"/>
      <c r="W1631" s="416"/>
      <c r="X1631" s="416"/>
      <c r="Y1631" s="416"/>
    </row>
    <row r="1632" spans="1:25" s="419" customFormat="1" x14ac:dyDescent="0.2">
      <c r="A1632" s="416"/>
      <c r="D1632" s="416"/>
      <c r="E1632" s="416"/>
      <c r="F1632" s="416"/>
      <c r="G1632" s="416"/>
      <c r="H1632" s="416"/>
      <c r="I1632" s="416"/>
      <c r="J1632" s="416"/>
      <c r="K1632" s="416"/>
      <c r="L1632" s="416"/>
      <c r="M1632" s="416"/>
      <c r="N1632" s="416"/>
      <c r="O1632" s="416"/>
      <c r="P1632" s="416"/>
      <c r="Q1632" s="416"/>
      <c r="R1632" s="416"/>
      <c r="S1632" s="416"/>
      <c r="T1632" s="416"/>
      <c r="U1632" s="416"/>
      <c r="V1632" s="416"/>
      <c r="W1632" s="416"/>
      <c r="X1632" s="416"/>
      <c r="Y1632" s="416"/>
    </row>
    <row r="1633" spans="1:25" s="419" customFormat="1" x14ac:dyDescent="0.2">
      <c r="A1633" s="416"/>
      <c r="D1633" s="416"/>
      <c r="E1633" s="416"/>
      <c r="F1633" s="416"/>
      <c r="G1633" s="416"/>
      <c r="H1633" s="416"/>
      <c r="I1633" s="416"/>
      <c r="J1633" s="416"/>
      <c r="K1633" s="416"/>
      <c r="L1633" s="416"/>
      <c r="M1633" s="416"/>
      <c r="N1633" s="416"/>
      <c r="O1633" s="416"/>
      <c r="P1633" s="416"/>
      <c r="Q1633" s="416"/>
      <c r="R1633" s="416"/>
      <c r="S1633" s="416"/>
      <c r="T1633" s="416"/>
      <c r="U1633" s="416"/>
      <c r="V1633" s="416"/>
      <c r="W1633" s="416"/>
      <c r="X1633" s="416"/>
      <c r="Y1633" s="416"/>
    </row>
    <row r="1634" spans="1:25" s="419" customFormat="1" x14ac:dyDescent="0.2">
      <c r="A1634" s="416"/>
      <c r="D1634" s="416"/>
      <c r="E1634" s="416"/>
      <c r="F1634" s="416"/>
      <c r="G1634" s="416"/>
      <c r="H1634" s="416"/>
      <c r="I1634" s="416"/>
      <c r="J1634" s="416"/>
      <c r="K1634" s="416"/>
      <c r="L1634" s="416"/>
      <c r="M1634" s="416"/>
      <c r="N1634" s="416"/>
      <c r="O1634" s="416"/>
      <c r="P1634" s="416"/>
      <c r="Q1634" s="416"/>
      <c r="R1634" s="416"/>
      <c r="S1634" s="416"/>
      <c r="T1634" s="416"/>
      <c r="U1634" s="416"/>
      <c r="V1634" s="416"/>
      <c r="W1634" s="416"/>
      <c r="X1634" s="416"/>
      <c r="Y1634" s="416"/>
    </row>
    <row r="1635" spans="1:25" s="419" customFormat="1" x14ac:dyDescent="0.2">
      <c r="A1635" s="416"/>
      <c r="D1635" s="416"/>
      <c r="E1635" s="416"/>
      <c r="F1635" s="416"/>
      <c r="G1635" s="416"/>
      <c r="H1635" s="416"/>
      <c r="I1635" s="416"/>
      <c r="J1635" s="416"/>
      <c r="K1635" s="416"/>
      <c r="L1635" s="416"/>
      <c r="M1635" s="416"/>
      <c r="N1635" s="416"/>
      <c r="O1635" s="416"/>
      <c r="P1635" s="416"/>
      <c r="Q1635" s="416"/>
      <c r="R1635" s="416"/>
      <c r="S1635" s="416"/>
      <c r="T1635" s="416"/>
      <c r="U1635" s="416"/>
      <c r="V1635" s="416"/>
      <c r="W1635" s="416"/>
      <c r="X1635" s="416"/>
      <c r="Y1635" s="416"/>
    </row>
    <row r="1636" spans="1:25" s="419" customFormat="1" x14ac:dyDescent="0.2">
      <c r="A1636" s="416"/>
      <c r="D1636" s="416"/>
      <c r="E1636" s="416"/>
      <c r="F1636" s="416"/>
      <c r="G1636" s="416"/>
      <c r="H1636" s="416"/>
      <c r="I1636" s="416"/>
      <c r="J1636" s="416"/>
      <c r="K1636" s="416"/>
      <c r="L1636" s="416"/>
      <c r="M1636" s="416"/>
      <c r="N1636" s="416"/>
      <c r="O1636" s="416"/>
      <c r="P1636" s="416"/>
      <c r="Q1636" s="416"/>
      <c r="R1636" s="416"/>
      <c r="S1636" s="416"/>
      <c r="T1636" s="416"/>
      <c r="U1636" s="416"/>
      <c r="V1636" s="416"/>
      <c r="W1636" s="416"/>
      <c r="X1636" s="416"/>
      <c r="Y1636" s="416"/>
    </row>
    <row r="1637" spans="1:25" s="419" customFormat="1" x14ac:dyDescent="0.2">
      <c r="A1637" s="416"/>
      <c r="D1637" s="416"/>
      <c r="E1637" s="416"/>
      <c r="F1637" s="416"/>
      <c r="G1637" s="416"/>
      <c r="H1637" s="416"/>
      <c r="I1637" s="416"/>
      <c r="J1637" s="416"/>
      <c r="K1637" s="416"/>
      <c r="L1637" s="416"/>
      <c r="M1637" s="416"/>
      <c r="N1637" s="416"/>
      <c r="O1637" s="416"/>
      <c r="P1637" s="416"/>
      <c r="Q1637" s="416"/>
      <c r="R1637" s="416"/>
      <c r="S1637" s="416"/>
      <c r="T1637" s="416"/>
      <c r="U1637" s="416"/>
      <c r="V1637" s="416"/>
      <c r="W1637" s="416"/>
      <c r="X1637" s="416"/>
      <c r="Y1637" s="416"/>
    </row>
    <row r="1638" spans="1:25" s="419" customFormat="1" x14ac:dyDescent="0.2">
      <c r="A1638" s="416"/>
      <c r="D1638" s="416"/>
      <c r="E1638" s="416"/>
      <c r="F1638" s="416"/>
      <c r="G1638" s="416"/>
      <c r="H1638" s="416"/>
      <c r="I1638" s="416"/>
      <c r="J1638" s="416"/>
      <c r="K1638" s="416"/>
      <c r="L1638" s="416"/>
      <c r="M1638" s="416"/>
      <c r="N1638" s="416"/>
      <c r="O1638" s="416"/>
      <c r="P1638" s="416"/>
      <c r="Q1638" s="416"/>
      <c r="R1638" s="416"/>
      <c r="S1638" s="416"/>
      <c r="T1638" s="416"/>
      <c r="U1638" s="416"/>
      <c r="V1638" s="416"/>
      <c r="W1638" s="416"/>
      <c r="X1638" s="416"/>
      <c r="Y1638" s="416"/>
    </row>
    <row r="1639" spans="1:25" s="419" customFormat="1" x14ac:dyDescent="0.2">
      <c r="A1639" s="416"/>
      <c r="D1639" s="416"/>
      <c r="E1639" s="416"/>
      <c r="F1639" s="416"/>
      <c r="G1639" s="416"/>
      <c r="H1639" s="416"/>
      <c r="I1639" s="416"/>
      <c r="J1639" s="416"/>
      <c r="K1639" s="416"/>
      <c r="L1639" s="416"/>
      <c r="M1639" s="416"/>
      <c r="N1639" s="416"/>
      <c r="O1639" s="416"/>
      <c r="P1639" s="416"/>
      <c r="Q1639" s="416"/>
      <c r="R1639" s="416"/>
      <c r="S1639" s="416"/>
      <c r="T1639" s="416"/>
      <c r="U1639" s="416"/>
      <c r="V1639" s="416"/>
      <c r="W1639" s="416"/>
      <c r="X1639" s="416"/>
      <c r="Y1639" s="416"/>
    </row>
    <row r="1640" spans="1:25" s="419" customFormat="1" x14ac:dyDescent="0.2">
      <c r="A1640" s="416"/>
      <c r="D1640" s="416"/>
      <c r="E1640" s="416"/>
      <c r="F1640" s="416"/>
      <c r="G1640" s="416"/>
      <c r="H1640" s="416"/>
      <c r="I1640" s="416"/>
      <c r="J1640" s="416"/>
      <c r="K1640" s="416"/>
      <c r="L1640" s="416"/>
      <c r="M1640" s="416"/>
      <c r="N1640" s="416"/>
      <c r="O1640" s="416"/>
      <c r="P1640" s="416"/>
      <c r="Q1640" s="416"/>
      <c r="R1640" s="416"/>
      <c r="S1640" s="416"/>
      <c r="T1640" s="416"/>
      <c r="U1640" s="416"/>
      <c r="V1640" s="416"/>
      <c r="W1640" s="416"/>
      <c r="X1640" s="416"/>
      <c r="Y1640" s="416"/>
    </row>
    <row r="1641" spans="1:25" s="419" customFormat="1" x14ac:dyDescent="0.2">
      <c r="A1641" s="416"/>
      <c r="D1641" s="416"/>
      <c r="E1641" s="416"/>
      <c r="F1641" s="416"/>
      <c r="G1641" s="416"/>
      <c r="H1641" s="416"/>
      <c r="I1641" s="416"/>
      <c r="J1641" s="416"/>
      <c r="K1641" s="416"/>
      <c r="L1641" s="416"/>
      <c r="M1641" s="416"/>
      <c r="N1641" s="416"/>
      <c r="O1641" s="416"/>
      <c r="P1641" s="416"/>
      <c r="Q1641" s="416"/>
      <c r="R1641" s="416"/>
      <c r="S1641" s="416"/>
      <c r="T1641" s="416"/>
      <c r="U1641" s="416"/>
      <c r="V1641" s="416"/>
      <c r="W1641" s="416"/>
      <c r="X1641" s="416"/>
      <c r="Y1641" s="416"/>
    </row>
    <row r="1642" spans="1:25" s="419" customFormat="1" x14ac:dyDescent="0.2">
      <c r="A1642" s="416"/>
      <c r="D1642" s="416"/>
      <c r="E1642" s="416"/>
      <c r="F1642" s="416"/>
      <c r="G1642" s="416"/>
      <c r="H1642" s="416"/>
      <c r="I1642" s="416"/>
      <c r="J1642" s="416"/>
      <c r="K1642" s="416"/>
      <c r="L1642" s="416"/>
      <c r="M1642" s="416"/>
      <c r="N1642" s="416"/>
      <c r="O1642" s="416"/>
      <c r="P1642" s="416"/>
      <c r="Q1642" s="416"/>
      <c r="R1642" s="416"/>
      <c r="S1642" s="416"/>
      <c r="T1642" s="416"/>
      <c r="U1642" s="416"/>
      <c r="V1642" s="416"/>
      <c r="W1642" s="416"/>
      <c r="X1642" s="416"/>
      <c r="Y1642" s="416"/>
    </row>
    <row r="1643" spans="1:25" s="419" customFormat="1" x14ac:dyDescent="0.2">
      <c r="A1643" s="416"/>
      <c r="D1643" s="416"/>
      <c r="E1643" s="416"/>
      <c r="F1643" s="416"/>
      <c r="G1643" s="416"/>
      <c r="H1643" s="416"/>
      <c r="I1643" s="416"/>
      <c r="J1643" s="416"/>
      <c r="K1643" s="416"/>
      <c r="L1643" s="416"/>
      <c r="M1643" s="416"/>
      <c r="N1643" s="416"/>
      <c r="O1643" s="416"/>
      <c r="P1643" s="416"/>
      <c r="Q1643" s="416"/>
      <c r="R1643" s="416"/>
      <c r="S1643" s="416"/>
      <c r="T1643" s="416"/>
      <c r="U1643" s="416"/>
      <c r="V1643" s="416"/>
      <c r="W1643" s="416"/>
      <c r="X1643" s="416"/>
      <c r="Y1643" s="416"/>
    </row>
    <row r="1644" spans="1:25" s="419" customFormat="1" x14ac:dyDescent="0.2">
      <c r="A1644" s="416"/>
      <c r="D1644" s="416"/>
      <c r="E1644" s="416"/>
      <c r="F1644" s="416"/>
      <c r="G1644" s="416"/>
      <c r="H1644" s="416"/>
      <c r="I1644" s="416"/>
      <c r="J1644" s="416"/>
      <c r="K1644" s="416"/>
      <c r="L1644" s="416"/>
      <c r="M1644" s="416"/>
      <c r="N1644" s="416"/>
      <c r="O1644" s="416"/>
      <c r="P1644" s="416"/>
      <c r="Q1644" s="416"/>
      <c r="R1644" s="416"/>
      <c r="S1644" s="416"/>
      <c r="T1644" s="416"/>
      <c r="U1644" s="416"/>
      <c r="V1644" s="416"/>
      <c r="W1644" s="416"/>
      <c r="X1644" s="416"/>
      <c r="Y1644" s="416"/>
    </row>
    <row r="1645" spans="1:25" s="419" customFormat="1" x14ac:dyDescent="0.2">
      <c r="A1645" s="416"/>
      <c r="D1645" s="416"/>
      <c r="E1645" s="416"/>
      <c r="F1645" s="416"/>
      <c r="G1645" s="416"/>
      <c r="H1645" s="416"/>
      <c r="I1645" s="416"/>
      <c r="J1645" s="416"/>
      <c r="K1645" s="416"/>
      <c r="L1645" s="416"/>
      <c r="M1645" s="416"/>
      <c r="N1645" s="416"/>
      <c r="O1645" s="416"/>
      <c r="P1645" s="416"/>
      <c r="Q1645" s="416"/>
      <c r="R1645" s="416"/>
      <c r="S1645" s="416"/>
      <c r="T1645" s="416"/>
      <c r="U1645" s="416"/>
      <c r="V1645" s="416"/>
      <c r="W1645" s="416"/>
      <c r="X1645" s="416"/>
      <c r="Y1645" s="416"/>
    </row>
    <row r="1646" spans="1:25" s="419" customFormat="1" x14ac:dyDescent="0.2">
      <c r="A1646" s="416"/>
      <c r="D1646" s="416"/>
      <c r="E1646" s="416"/>
      <c r="F1646" s="416"/>
      <c r="G1646" s="416"/>
      <c r="H1646" s="416"/>
      <c r="I1646" s="416"/>
      <c r="J1646" s="416"/>
      <c r="K1646" s="416"/>
      <c r="L1646" s="416"/>
      <c r="M1646" s="416"/>
      <c r="N1646" s="416"/>
      <c r="O1646" s="416"/>
      <c r="P1646" s="416"/>
      <c r="Q1646" s="416"/>
      <c r="R1646" s="416"/>
      <c r="S1646" s="416"/>
      <c r="T1646" s="416"/>
      <c r="U1646" s="416"/>
      <c r="V1646" s="416"/>
      <c r="W1646" s="416"/>
      <c r="X1646" s="416"/>
      <c r="Y1646" s="416"/>
    </row>
    <row r="1647" spans="1:25" s="419" customFormat="1" x14ac:dyDescent="0.2">
      <c r="A1647" s="416"/>
      <c r="D1647" s="416"/>
      <c r="E1647" s="416"/>
      <c r="F1647" s="416"/>
      <c r="G1647" s="416"/>
      <c r="H1647" s="416"/>
      <c r="I1647" s="416"/>
      <c r="J1647" s="416"/>
      <c r="K1647" s="416"/>
      <c r="L1647" s="416"/>
      <c r="M1647" s="416"/>
      <c r="N1647" s="416"/>
      <c r="O1647" s="416"/>
      <c r="P1647" s="416"/>
      <c r="Q1647" s="416"/>
      <c r="R1647" s="416"/>
      <c r="S1647" s="416"/>
      <c r="T1647" s="416"/>
      <c r="U1647" s="416"/>
      <c r="V1647" s="416"/>
      <c r="W1647" s="416"/>
      <c r="X1647" s="416"/>
      <c r="Y1647" s="416"/>
    </row>
    <row r="1648" spans="1:25" s="419" customFormat="1" x14ac:dyDescent="0.2">
      <c r="A1648" s="416"/>
      <c r="D1648" s="416"/>
      <c r="E1648" s="416"/>
      <c r="F1648" s="416"/>
      <c r="G1648" s="416"/>
      <c r="H1648" s="416"/>
      <c r="I1648" s="416"/>
      <c r="J1648" s="416"/>
      <c r="K1648" s="416"/>
      <c r="L1648" s="416"/>
      <c r="M1648" s="416"/>
      <c r="N1648" s="416"/>
      <c r="O1648" s="416"/>
      <c r="P1648" s="416"/>
      <c r="Q1648" s="416"/>
      <c r="R1648" s="416"/>
      <c r="S1648" s="416"/>
      <c r="T1648" s="416"/>
      <c r="U1648" s="416"/>
      <c r="V1648" s="416"/>
      <c r="W1648" s="416"/>
      <c r="X1648" s="416"/>
      <c r="Y1648" s="416"/>
    </row>
    <row r="1649" spans="1:25" s="419" customFormat="1" x14ac:dyDescent="0.2">
      <c r="A1649" s="416"/>
      <c r="D1649" s="416"/>
      <c r="E1649" s="416"/>
      <c r="F1649" s="416"/>
      <c r="G1649" s="416"/>
      <c r="H1649" s="416"/>
      <c r="I1649" s="416"/>
      <c r="J1649" s="416"/>
      <c r="K1649" s="416"/>
      <c r="L1649" s="416"/>
      <c r="M1649" s="416"/>
      <c r="N1649" s="416"/>
      <c r="O1649" s="416"/>
      <c r="P1649" s="416"/>
      <c r="Q1649" s="416"/>
      <c r="R1649" s="416"/>
      <c r="S1649" s="416"/>
      <c r="T1649" s="416"/>
      <c r="U1649" s="416"/>
      <c r="V1649" s="416"/>
      <c r="W1649" s="416"/>
      <c r="X1649" s="416"/>
      <c r="Y1649" s="416"/>
    </row>
    <row r="1650" spans="1:25" s="419" customFormat="1" x14ac:dyDescent="0.2">
      <c r="A1650" s="416"/>
      <c r="D1650" s="416"/>
      <c r="E1650" s="416"/>
      <c r="F1650" s="416"/>
      <c r="G1650" s="416"/>
      <c r="H1650" s="416"/>
      <c r="I1650" s="416"/>
      <c r="J1650" s="416"/>
      <c r="K1650" s="416"/>
      <c r="L1650" s="416"/>
      <c r="M1650" s="416"/>
      <c r="N1650" s="416"/>
      <c r="O1650" s="416"/>
      <c r="P1650" s="416"/>
      <c r="Q1650" s="416"/>
      <c r="R1650" s="416"/>
      <c r="S1650" s="416"/>
      <c r="T1650" s="416"/>
      <c r="U1650" s="416"/>
      <c r="V1650" s="416"/>
      <c r="W1650" s="416"/>
      <c r="X1650" s="416"/>
      <c r="Y1650" s="416"/>
    </row>
    <row r="1651" spans="1:25" s="419" customFormat="1" x14ac:dyDescent="0.2">
      <c r="A1651" s="416"/>
      <c r="D1651" s="416"/>
      <c r="E1651" s="416"/>
      <c r="F1651" s="416"/>
      <c r="G1651" s="416"/>
      <c r="H1651" s="416"/>
      <c r="I1651" s="416"/>
      <c r="J1651" s="416"/>
      <c r="K1651" s="416"/>
      <c r="L1651" s="416"/>
      <c r="M1651" s="416"/>
      <c r="N1651" s="416"/>
      <c r="O1651" s="416"/>
      <c r="P1651" s="416"/>
      <c r="Q1651" s="416"/>
      <c r="R1651" s="416"/>
      <c r="S1651" s="416"/>
      <c r="T1651" s="416"/>
      <c r="U1651" s="416"/>
      <c r="V1651" s="416"/>
      <c r="W1651" s="416"/>
      <c r="X1651" s="416"/>
      <c r="Y1651" s="416"/>
    </row>
    <row r="1652" spans="1:25" s="419" customFormat="1" x14ac:dyDescent="0.2">
      <c r="A1652" s="416"/>
      <c r="D1652" s="416"/>
      <c r="E1652" s="416"/>
      <c r="F1652" s="416"/>
      <c r="G1652" s="416"/>
      <c r="H1652" s="416"/>
      <c r="I1652" s="416"/>
      <c r="J1652" s="416"/>
      <c r="K1652" s="416"/>
      <c r="L1652" s="416"/>
      <c r="M1652" s="416"/>
      <c r="N1652" s="416"/>
      <c r="O1652" s="416"/>
      <c r="P1652" s="416"/>
      <c r="Q1652" s="416"/>
      <c r="R1652" s="416"/>
      <c r="S1652" s="416"/>
      <c r="T1652" s="416"/>
      <c r="U1652" s="416"/>
      <c r="V1652" s="416"/>
      <c r="W1652" s="416"/>
      <c r="X1652" s="416"/>
      <c r="Y1652" s="416"/>
    </row>
    <row r="1653" spans="1:25" s="419" customFormat="1" x14ac:dyDescent="0.2">
      <c r="A1653" s="416"/>
      <c r="D1653" s="416"/>
      <c r="E1653" s="416"/>
      <c r="F1653" s="416"/>
      <c r="G1653" s="416"/>
      <c r="H1653" s="416"/>
      <c r="I1653" s="416"/>
      <c r="J1653" s="416"/>
      <c r="K1653" s="416"/>
      <c r="L1653" s="416"/>
      <c r="M1653" s="416"/>
      <c r="N1653" s="416"/>
      <c r="O1653" s="416"/>
      <c r="P1653" s="416"/>
      <c r="Q1653" s="416"/>
      <c r="R1653" s="416"/>
      <c r="S1653" s="416"/>
      <c r="T1653" s="416"/>
      <c r="U1653" s="416"/>
      <c r="V1653" s="416"/>
      <c r="W1653" s="416"/>
      <c r="X1653" s="416"/>
      <c r="Y1653" s="416"/>
    </row>
    <row r="1654" spans="1:25" s="419" customFormat="1" x14ac:dyDescent="0.2">
      <c r="A1654" s="416"/>
      <c r="D1654" s="416"/>
      <c r="E1654" s="416"/>
      <c r="F1654" s="416"/>
      <c r="G1654" s="416"/>
      <c r="H1654" s="416"/>
      <c r="I1654" s="416"/>
      <c r="J1654" s="416"/>
      <c r="K1654" s="416"/>
      <c r="L1654" s="416"/>
      <c r="M1654" s="416"/>
      <c r="N1654" s="416"/>
      <c r="O1654" s="416"/>
      <c r="P1654" s="416"/>
      <c r="Q1654" s="416"/>
      <c r="R1654" s="416"/>
      <c r="S1654" s="416"/>
      <c r="T1654" s="416"/>
      <c r="U1654" s="416"/>
      <c r="V1654" s="416"/>
      <c r="W1654" s="416"/>
      <c r="X1654" s="416"/>
      <c r="Y1654" s="416"/>
    </row>
    <row r="1655" spans="1:25" s="419" customFormat="1" x14ac:dyDescent="0.2">
      <c r="A1655" s="416"/>
      <c r="D1655" s="416"/>
      <c r="E1655" s="416"/>
      <c r="F1655" s="416"/>
      <c r="G1655" s="416"/>
      <c r="H1655" s="416"/>
      <c r="I1655" s="416"/>
      <c r="J1655" s="416"/>
      <c r="K1655" s="416"/>
      <c r="L1655" s="416"/>
      <c r="M1655" s="416"/>
      <c r="N1655" s="416"/>
      <c r="O1655" s="416"/>
      <c r="P1655" s="416"/>
      <c r="Q1655" s="416"/>
      <c r="R1655" s="416"/>
      <c r="S1655" s="416"/>
      <c r="T1655" s="416"/>
      <c r="U1655" s="416"/>
      <c r="V1655" s="416"/>
      <c r="W1655" s="416"/>
      <c r="X1655" s="416"/>
      <c r="Y1655" s="416"/>
    </row>
    <row r="1656" spans="1:25" s="419" customFormat="1" x14ac:dyDescent="0.2">
      <c r="A1656" s="416"/>
      <c r="D1656" s="416"/>
      <c r="E1656" s="416"/>
      <c r="F1656" s="416"/>
      <c r="G1656" s="416"/>
      <c r="H1656" s="416"/>
      <c r="I1656" s="416"/>
      <c r="J1656" s="416"/>
      <c r="K1656" s="416"/>
      <c r="L1656" s="416"/>
      <c r="M1656" s="416"/>
      <c r="N1656" s="416"/>
      <c r="O1656" s="416"/>
      <c r="P1656" s="416"/>
      <c r="Q1656" s="416"/>
      <c r="R1656" s="416"/>
      <c r="S1656" s="416"/>
      <c r="T1656" s="416"/>
      <c r="U1656" s="416"/>
      <c r="V1656" s="416"/>
      <c r="W1656" s="416"/>
      <c r="X1656" s="416"/>
      <c r="Y1656" s="416"/>
    </row>
    <row r="1657" spans="1:25" s="419" customFormat="1" x14ac:dyDescent="0.2">
      <c r="A1657" s="416"/>
      <c r="D1657" s="416"/>
      <c r="E1657" s="416"/>
      <c r="F1657" s="416"/>
      <c r="G1657" s="416"/>
      <c r="H1657" s="416"/>
      <c r="I1657" s="416"/>
      <c r="J1657" s="416"/>
      <c r="K1657" s="416"/>
      <c r="L1657" s="416"/>
      <c r="M1657" s="416"/>
      <c r="N1657" s="416"/>
      <c r="O1657" s="416"/>
      <c r="P1657" s="416"/>
      <c r="Q1657" s="416"/>
      <c r="R1657" s="416"/>
      <c r="S1657" s="416"/>
      <c r="T1657" s="416"/>
      <c r="U1657" s="416"/>
      <c r="V1657" s="416"/>
      <c r="W1657" s="416"/>
      <c r="X1657" s="416"/>
      <c r="Y1657" s="416"/>
    </row>
    <row r="1658" spans="1:25" s="419" customFormat="1" x14ac:dyDescent="0.2">
      <c r="A1658" s="416"/>
      <c r="D1658" s="416"/>
      <c r="E1658" s="416"/>
      <c r="F1658" s="416"/>
      <c r="G1658" s="416"/>
      <c r="H1658" s="416"/>
      <c r="I1658" s="416"/>
      <c r="J1658" s="416"/>
      <c r="K1658" s="416"/>
      <c r="L1658" s="416"/>
      <c r="M1658" s="416"/>
      <c r="N1658" s="416"/>
      <c r="O1658" s="416"/>
      <c r="P1658" s="416"/>
      <c r="Q1658" s="416"/>
      <c r="R1658" s="416"/>
      <c r="S1658" s="416"/>
      <c r="T1658" s="416"/>
      <c r="U1658" s="416"/>
      <c r="V1658" s="416"/>
      <c r="W1658" s="416"/>
      <c r="X1658" s="416"/>
      <c r="Y1658" s="416"/>
    </row>
    <row r="1659" spans="1:25" s="419" customFormat="1" x14ac:dyDescent="0.2">
      <c r="A1659" s="416"/>
      <c r="D1659" s="416"/>
      <c r="E1659" s="416"/>
      <c r="F1659" s="416"/>
      <c r="G1659" s="416"/>
      <c r="H1659" s="416"/>
      <c r="I1659" s="416"/>
      <c r="J1659" s="416"/>
      <c r="K1659" s="416"/>
      <c r="L1659" s="416"/>
      <c r="M1659" s="416"/>
      <c r="N1659" s="416"/>
      <c r="O1659" s="416"/>
      <c r="P1659" s="416"/>
      <c r="Q1659" s="416"/>
      <c r="R1659" s="416"/>
      <c r="S1659" s="416"/>
      <c r="T1659" s="416"/>
      <c r="U1659" s="416"/>
      <c r="V1659" s="416"/>
      <c r="W1659" s="416"/>
      <c r="X1659" s="416"/>
      <c r="Y1659" s="416"/>
    </row>
    <row r="1660" spans="1:25" s="419" customFormat="1" x14ac:dyDescent="0.2">
      <c r="A1660" s="416"/>
      <c r="D1660" s="416"/>
      <c r="E1660" s="416"/>
      <c r="F1660" s="416"/>
      <c r="G1660" s="416"/>
      <c r="H1660" s="416"/>
      <c r="I1660" s="416"/>
      <c r="J1660" s="416"/>
      <c r="K1660" s="416"/>
      <c r="L1660" s="416"/>
      <c r="M1660" s="416"/>
      <c r="N1660" s="416"/>
      <c r="O1660" s="416"/>
      <c r="P1660" s="416"/>
      <c r="Q1660" s="416"/>
      <c r="R1660" s="416"/>
      <c r="S1660" s="416"/>
      <c r="T1660" s="416"/>
      <c r="U1660" s="416"/>
      <c r="V1660" s="416"/>
      <c r="W1660" s="416"/>
      <c r="X1660" s="416"/>
      <c r="Y1660" s="416"/>
    </row>
    <row r="1661" spans="1:25" s="419" customFormat="1" x14ac:dyDescent="0.2">
      <c r="A1661" s="416"/>
      <c r="D1661" s="416"/>
      <c r="E1661" s="416"/>
      <c r="F1661" s="416"/>
      <c r="G1661" s="416"/>
      <c r="H1661" s="416"/>
      <c r="I1661" s="416"/>
      <c r="J1661" s="416"/>
      <c r="K1661" s="416"/>
      <c r="L1661" s="416"/>
      <c r="M1661" s="416"/>
      <c r="N1661" s="416"/>
      <c r="O1661" s="416"/>
      <c r="P1661" s="416"/>
      <c r="Q1661" s="416"/>
      <c r="R1661" s="416"/>
      <c r="S1661" s="416"/>
      <c r="T1661" s="416"/>
      <c r="U1661" s="416"/>
      <c r="V1661" s="416"/>
      <c r="W1661" s="416"/>
      <c r="X1661" s="416"/>
      <c r="Y1661" s="416"/>
    </row>
    <row r="1662" spans="1:25" s="419" customFormat="1" x14ac:dyDescent="0.2">
      <c r="A1662" s="416"/>
      <c r="D1662" s="416"/>
      <c r="E1662" s="416"/>
      <c r="F1662" s="416"/>
      <c r="G1662" s="416"/>
      <c r="H1662" s="416"/>
      <c r="I1662" s="416"/>
      <c r="J1662" s="416"/>
      <c r="K1662" s="416"/>
      <c r="L1662" s="416"/>
      <c r="M1662" s="416"/>
      <c r="N1662" s="416"/>
      <c r="O1662" s="416"/>
      <c r="P1662" s="416"/>
      <c r="Q1662" s="416"/>
      <c r="R1662" s="416"/>
      <c r="S1662" s="416"/>
      <c r="T1662" s="416"/>
      <c r="U1662" s="416"/>
      <c r="V1662" s="416"/>
      <c r="W1662" s="416"/>
      <c r="X1662" s="416"/>
      <c r="Y1662" s="416"/>
    </row>
    <row r="1663" spans="1:25" s="419" customFormat="1" x14ac:dyDescent="0.2">
      <c r="A1663" s="416"/>
      <c r="D1663" s="416"/>
      <c r="E1663" s="416"/>
      <c r="F1663" s="416"/>
      <c r="G1663" s="416"/>
      <c r="H1663" s="416"/>
      <c r="I1663" s="416"/>
      <c r="J1663" s="416"/>
      <c r="K1663" s="416"/>
      <c r="L1663" s="416"/>
      <c r="M1663" s="416"/>
      <c r="N1663" s="416"/>
      <c r="O1663" s="416"/>
      <c r="P1663" s="416"/>
      <c r="Q1663" s="416"/>
      <c r="R1663" s="416"/>
      <c r="S1663" s="416"/>
      <c r="T1663" s="416"/>
      <c r="U1663" s="416"/>
      <c r="V1663" s="416"/>
      <c r="W1663" s="416"/>
      <c r="X1663" s="416"/>
      <c r="Y1663" s="416"/>
    </row>
    <row r="1664" spans="1:25" s="419" customFormat="1" x14ac:dyDescent="0.2">
      <c r="A1664" s="416"/>
      <c r="D1664" s="416"/>
      <c r="E1664" s="416"/>
      <c r="F1664" s="416"/>
      <c r="G1664" s="416"/>
      <c r="H1664" s="416"/>
      <c r="I1664" s="416"/>
      <c r="J1664" s="416"/>
      <c r="K1664" s="416"/>
      <c r="L1664" s="416"/>
      <c r="M1664" s="416"/>
      <c r="N1664" s="416"/>
      <c r="O1664" s="416"/>
      <c r="P1664" s="416"/>
      <c r="Q1664" s="416"/>
      <c r="R1664" s="416"/>
      <c r="S1664" s="416"/>
      <c r="T1664" s="416"/>
      <c r="U1664" s="416"/>
      <c r="V1664" s="416"/>
      <c r="W1664" s="416"/>
      <c r="X1664" s="416"/>
      <c r="Y1664" s="416"/>
    </row>
    <row r="1665" spans="1:25" s="419" customFormat="1" x14ac:dyDescent="0.2">
      <c r="A1665" s="416"/>
      <c r="D1665" s="416"/>
      <c r="E1665" s="416"/>
      <c r="F1665" s="416"/>
      <c r="G1665" s="416"/>
      <c r="H1665" s="416"/>
      <c r="I1665" s="416"/>
      <c r="J1665" s="416"/>
      <c r="K1665" s="416"/>
      <c r="L1665" s="416"/>
      <c r="M1665" s="416"/>
      <c r="N1665" s="416"/>
      <c r="O1665" s="416"/>
      <c r="P1665" s="416"/>
      <c r="Q1665" s="416"/>
      <c r="R1665" s="416"/>
      <c r="S1665" s="416"/>
      <c r="T1665" s="416"/>
      <c r="U1665" s="416"/>
      <c r="V1665" s="416"/>
      <c r="W1665" s="416"/>
      <c r="X1665" s="416"/>
      <c r="Y1665" s="416"/>
    </row>
    <row r="1666" spans="1:25" s="419" customFormat="1" x14ac:dyDescent="0.2">
      <c r="A1666" s="416"/>
      <c r="D1666" s="416"/>
      <c r="E1666" s="416"/>
      <c r="F1666" s="416"/>
      <c r="G1666" s="416"/>
      <c r="H1666" s="416"/>
      <c r="I1666" s="416"/>
      <c r="J1666" s="416"/>
      <c r="K1666" s="416"/>
      <c r="L1666" s="416"/>
      <c r="M1666" s="416"/>
      <c r="N1666" s="416"/>
      <c r="O1666" s="416"/>
      <c r="P1666" s="416"/>
      <c r="Q1666" s="416"/>
      <c r="R1666" s="416"/>
      <c r="S1666" s="416"/>
      <c r="T1666" s="416"/>
      <c r="U1666" s="416"/>
      <c r="V1666" s="416"/>
      <c r="W1666" s="416"/>
      <c r="X1666" s="416"/>
      <c r="Y1666" s="416"/>
    </row>
    <row r="1667" spans="1:25" s="419" customFormat="1" x14ac:dyDescent="0.2">
      <c r="A1667" s="416"/>
      <c r="D1667" s="416"/>
      <c r="E1667" s="416"/>
      <c r="F1667" s="416"/>
      <c r="G1667" s="416"/>
      <c r="H1667" s="416"/>
      <c r="I1667" s="416"/>
      <c r="J1667" s="416"/>
      <c r="K1667" s="416"/>
      <c r="L1667" s="416"/>
      <c r="M1667" s="416"/>
      <c r="N1667" s="416"/>
      <c r="O1667" s="416"/>
      <c r="P1667" s="416"/>
      <c r="Q1667" s="416"/>
      <c r="R1667" s="416"/>
      <c r="S1667" s="416"/>
      <c r="T1667" s="416"/>
      <c r="U1667" s="416"/>
      <c r="V1667" s="416"/>
      <c r="W1667" s="416"/>
      <c r="X1667" s="416"/>
      <c r="Y1667" s="416"/>
    </row>
    <row r="1668" spans="1:25" s="419" customFormat="1" x14ac:dyDescent="0.2">
      <c r="A1668" s="416"/>
      <c r="D1668" s="416"/>
      <c r="E1668" s="416"/>
      <c r="F1668" s="416"/>
      <c r="G1668" s="416"/>
      <c r="H1668" s="416"/>
      <c r="I1668" s="416"/>
      <c r="J1668" s="416"/>
      <c r="K1668" s="416"/>
      <c r="L1668" s="416"/>
      <c r="M1668" s="416"/>
      <c r="N1668" s="416"/>
      <c r="O1668" s="416"/>
      <c r="P1668" s="416"/>
      <c r="Q1668" s="416"/>
      <c r="R1668" s="416"/>
      <c r="S1668" s="416"/>
      <c r="T1668" s="416"/>
      <c r="U1668" s="416"/>
      <c r="V1668" s="416"/>
      <c r="W1668" s="416"/>
      <c r="X1668" s="416"/>
      <c r="Y1668" s="416"/>
    </row>
    <row r="1669" spans="1:25" s="419" customFormat="1" x14ac:dyDescent="0.2">
      <c r="A1669" s="416"/>
      <c r="D1669" s="416"/>
      <c r="E1669" s="416"/>
      <c r="F1669" s="416"/>
      <c r="G1669" s="416"/>
      <c r="H1669" s="416"/>
      <c r="I1669" s="416"/>
      <c r="J1669" s="416"/>
      <c r="K1669" s="416"/>
      <c r="L1669" s="416"/>
      <c r="M1669" s="416"/>
      <c r="N1669" s="416"/>
      <c r="O1669" s="416"/>
      <c r="P1669" s="416"/>
      <c r="Q1669" s="416"/>
      <c r="R1669" s="416"/>
      <c r="S1669" s="416"/>
      <c r="T1669" s="416"/>
      <c r="U1669" s="416"/>
      <c r="V1669" s="416"/>
      <c r="W1669" s="416"/>
      <c r="X1669" s="416"/>
      <c r="Y1669" s="416"/>
    </row>
    <row r="1670" spans="1:25" s="419" customFormat="1" x14ac:dyDescent="0.2">
      <c r="A1670" s="416"/>
      <c r="D1670" s="416"/>
      <c r="E1670" s="416"/>
      <c r="F1670" s="416"/>
      <c r="G1670" s="416"/>
      <c r="H1670" s="416"/>
      <c r="I1670" s="416"/>
      <c r="J1670" s="416"/>
      <c r="K1670" s="416"/>
      <c r="L1670" s="416"/>
      <c r="M1670" s="416"/>
      <c r="N1670" s="416"/>
      <c r="O1670" s="416"/>
      <c r="P1670" s="416"/>
      <c r="Q1670" s="416"/>
      <c r="R1670" s="416"/>
      <c r="S1670" s="416"/>
      <c r="T1670" s="416"/>
      <c r="U1670" s="416"/>
      <c r="V1670" s="416"/>
      <c r="W1670" s="416"/>
      <c r="X1670" s="416"/>
      <c r="Y1670" s="416"/>
    </row>
    <row r="1671" spans="1:25" s="419" customFormat="1" x14ac:dyDescent="0.2">
      <c r="A1671" s="416"/>
      <c r="D1671" s="416"/>
      <c r="E1671" s="416"/>
      <c r="F1671" s="416"/>
      <c r="G1671" s="416"/>
      <c r="H1671" s="416"/>
      <c r="I1671" s="416"/>
      <c r="J1671" s="416"/>
      <c r="K1671" s="416"/>
      <c r="L1671" s="416"/>
      <c r="M1671" s="416"/>
      <c r="N1671" s="416"/>
      <c r="O1671" s="416"/>
      <c r="P1671" s="416"/>
      <c r="Q1671" s="416"/>
      <c r="R1671" s="416"/>
      <c r="S1671" s="416"/>
      <c r="T1671" s="416"/>
      <c r="U1671" s="416"/>
      <c r="V1671" s="416"/>
      <c r="W1671" s="416"/>
      <c r="X1671" s="416"/>
      <c r="Y1671" s="416"/>
    </row>
    <row r="1672" spans="1:25" s="419" customFormat="1" x14ac:dyDescent="0.2">
      <c r="A1672" s="416"/>
      <c r="D1672" s="416"/>
      <c r="E1672" s="416"/>
      <c r="F1672" s="416"/>
      <c r="G1672" s="416"/>
      <c r="H1672" s="416"/>
      <c r="I1672" s="416"/>
      <c r="J1672" s="416"/>
      <c r="K1672" s="416"/>
      <c r="L1672" s="416"/>
      <c r="M1672" s="416"/>
      <c r="N1672" s="416"/>
      <c r="O1672" s="416"/>
      <c r="P1672" s="416"/>
      <c r="Q1672" s="416"/>
      <c r="R1672" s="416"/>
      <c r="S1672" s="416"/>
      <c r="T1672" s="416"/>
      <c r="U1672" s="416"/>
      <c r="V1672" s="416"/>
      <c r="W1672" s="416"/>
      <c r="X1672" s="416"/>
      <c r="Y1672" s="416"/>
    </row>
    <row r="1673" spans="1:25" s="419" customFormat="1" x14ac:dyDescent="0.2">
      <c r="A1673" s="416"/>
      <c r="D1673" s="416"/>
      <c r="E1673" s="416"/>
      <c r="F1673" s="416"/>
      <c r="G1673" s="416"/>
      <c r="H1673" s="416"/>
      <c r="I1673" s="416"/>
      <c r="J1673" s="416"/>
      <c r="K1673" s="416"/>
      <c r="L1673" s="416"/>
      <c r="M1673" s="416"/>
      <c r="N1673" s="416"/>
      <c r="O1673" s="416"/>
      <c r="P1673" s="416"/>
      <c r="Q1673" s="416"/>
      <c r="R1673" s="416"/>
      <c r="S1673" s="416"/>
      <c r="T1673" s="416"/>
      <c r="U1673" s="416"/>
      <c r="V1673" s="416"/>
      <c r="W1673" s="416"/>
      <c r="X1673" s="416"/>
      <c r="Y1673" s="416"/>
    </row>
    <row r="1674" spans="1:25" s="419" customFormat="1" x14ac:dyDescent="0.2">
      <c r="A1674" s="416"/>
      <c r="D1674" s="416"/>
      <c r="E1674" s="416"/>
      <c r="F1674" s="416"/>
      <c r="G1674" s="416"/>
      <c r="H1674" s="416"/>
      <c r="I1674" s="416"/>
      <c r="J1674" s="416"/>
      <c r="K1674" s="416"/>
      <c r="L1674" s="416"/>
      <c r="M1674" s="416"/>
      <c r="N1674" s="416"/>
      <c r="O1674" s="416"/>
      <c r="P1674" s="416"/>
      <c r="Q1674" s="416"/>
      <c r="R1674" s="416"/>
      <c r="S1674" s="416"/>
      <c r="T1674" s="416"/>
      <c r="U1674" s="416"/>
      <c r="V1674" s="416"/>
      <c r="W1674" s="416"/>
      <c r="X1674" s="416"/>
      <c r="Y1674" s="416"/>
    </row>
    <row r="1675" spans="1:25" s="419" customFormat="1" x14ac:dyDescent="0.2">
      <c r="A1675" s="416"/>
      <c r="D1675" s="416"/>
      <c r="E1675" s="416"/>
      <c r="F1675" s="416"/>
      <c r="G1675" s="416"/>
      <c r="H1675" s="416"/>
      <c r="I1675" s="416"/>
      <c r="J1675" s="416"/>
      <c r="K1675" s="416"/>
      <c r="L1675" s="416"/>
      <c r="M1675" s="416"/>
      <c r="N1675" s="416"/>
      <c r="O1675" s="416"/>
      <c r="P1675" s="416"/>
      <c r="Q1675" s="416"/>
      <c r="R1675" s="416"/>
      <c r="S1675" s="416"/>
      <c r="T1675" s="416"/>
      <c r="U1675" s="416"/>
      <c r="V1675" s="416"/>
      <c r="W1675" s="416"/>
      <c r="X1675" s="416"/>
      <c r="Y1675" s="416"/>
    </row>
    <row r="1676" spans="1:25" s="419" customFormat="1" x14ac:dyDescent="0.2">
      <c r="A1676" s="416"/>
      <c r="D1676" s="416"/>
      <c r="E1676" s="416"/>
      <c r="F1676" s="416"/>
      <c r="G1676" s="416"/>
      <c r="H1676" s="416"/>
      <c r="I1676" s="416"/>
      <c r="J1676" s="416"/>
      <c r="K1676" s="416"/>
      <c r="L1676" s="416"/>
      <c r="M1676" s="416"/>
      <c r="N1676" s="416"/>
      <c r="O1676" s="416"/>
      <c r="P1676" s="416"/>
      <c r="Q1676" s="416"/>
      <c r="R1676" s="416"/>
      <c r="S1676" s="416"/>
      <c r="T1676" s="416"/>
      <c r="U1676" s="416"/>
      <c r="V1676" s="416"/>
      <c r="W1676" s="416"/>
      <c r="X1676" s="416"/>
      <c r="Y1676" s="416"/>
    </row>
    <row r="1677" spans="1:25" s="419" customFormat="1" x14ac:dyDescent="0.2">
      <c r="A1677" s="416"/>
      <c r="D1677" s="416"/>
      <c r="E1677" s="416"/>
      <c r="F1677" s="416"/>
      <c r="G1677" s="416"/>
      <c r="H1677" s="416"/>
      <c r="I1677" s="416"/>
      <c r="J1677" s="416"/>
      <c r="K1677" s="416"/>
      <c r="L1677" s="416"/>
      <c r="M1677" s="416"/>
      <c r="N1677" s="416"/>
      <c r="O1677" s="416"/>
      <c r="P1677" s="416"/>
      <c r="Q1677" s="416"/>
      <c r="R1677" s="416"/>
      <c r="S1677" s="416"/>
      <c r="T1677" s="416"/>
      <c r="U1677" s="416"/>
      <c r="V1677" s="416"/>
      <c r="W1677" s="416"/>
      <c r="X1677" s="416"/>
      <c r="Y1677" s="416"/>
    </row>
    <row r="1678" spans="1:25" s="419" customFormat="1" x14ac:dyDescent="0.2">
      <c r="A1678" s="416"/>
      <c r="D1678" s="416"/>
      <c r="E1678" s="416"/>
      <c r="F1678" s="416"/>
      <c r="G1678" s="416"/>
      <c r="H1678" s="416"/>
      <c r="I1678" s="416"/>
      <c r="J1678" s="416"/>
      <c r="K1678" s="416"/>
      <c r="L1678" s="416"/>
      <c r="M1678" s="416"/>
      <c r="N1678" s="416"/>
      <c r="O1678" s="416"/>
      <c r="P1678" s="416"/>
      <c r="Q1678" s="416"/>
      <c r="R1678" s="416"/>
      <c r="S1678" s="416"/>
      <c r="T1678" s="416"/>
      <c r="U1678" s="416"/>
      <c r="V1678" s="416"/>
      <c r="W1678" s="416"/>
      <c r="X1678" s="416"/>
      <c r="Y1678" s="416"/>
    </row>
    <row r="1679" spans="1:25" s="419" customFormat="1" x14ac:dyDescent="0.2">
      <c r="A1679" s="416"/>
      <c r="D1679" s="416"/>
      <c r="E1679" s="416"/>
      <c r="F1679" s="416"/>
      <c r="G1679" s="416"/>
      <c r="H1679" s="416"/>
      <c r="I1679" s="416"/>
      <c r="J1679" s="416"/>
      <c r="K1679" s="416"/>
      <c r="L1679" s="416"/>
      <c r="M1679" s="416"/>
      <c r="N1679" s="416"/>
      <c r="O1679" s="416"/>
      <c r="P1679" s="416"/>
      <c r="Q1679" s="416"/>
      <c r="R1679" s="416"/>
      <c r="S1679" s="416"/>
      <c r="T1679" s="416"/>
      <c r="U1679" s="416"/>
      <c r="V1679" s="416"/>
      <c r="W1679" s="416"/>
      <c r="X1679" s="416"/>
      <c r="Y1679" s="416"/>
    </row>
    <row r="1680" spans="1:25" s="419" customFormat="1" x14ac:dyDescent="0.2">
      <c r="A1680" s="416"/>
      <c r="D1680" s="416"/>
      <c r="E1680" s="416"/>
      <c r="F1680" s="416"/>
      <c r="G1680" s="416"/>
      <c r="H1680" s="416"/>
      <c r="I1680" s="416"/>
      <c r="J1680" s="416"/>
      <c r="K1680" s="416"/>
      <c r="L1680" s="416"/>
      <c r="M1680" s="416"/>
      <c r="N1680" s="416"/>
      <c r="O1680" s="416"/>
      <c r="P1680" s="416"/>
      <c r="Q1680" s="416"/>
      <c r="R1680" s="416"/>
      <c r="S1680" s="416"/>
      <c r="T1680" s="416"/>
      <c r="U1680" s="416"/>
      <c r="V1680" s="416"/>
      <c r="W1680" s="416"/>
      <c r="X1680" s="416"/>
      <c r="Y1680" s="416"/>
    </row>
    <row r="1681" spans="1:25" s="419" customFormat="1" x14ac:dyDescent="0.2">
      <c r="A1681" s="416"/>
      <c r="D1681" s="416"/>
      <c r="E1681" s="416"/>
      <c r="F1681" s="416"/>
      <c r="G1681" s="416"/>
      <c r="H1681" s="416"/>
      <c r="I1681" s="416"/>
      <c r="J1681" s="416"/>
      <c r="K1681" s="416"/>
      <c r="L1681" s="416"/>
      <c r="M1681" s="416"/>
      <c r="N1681" s="416"/>
      <c r="O1681" s="416"/>
      <c r="P1681" s="416"/>
      <c r="Q1681" s="416"/>
      <c r="R1681" s="416"/>
      <c r="S1681" s="416"/>
      <c r="T1681" s="416"/>
      <c r="U1681" s="416"/>
      <c r="V1681" s="416"/>
      <c r="W1681" s="416"/>
      <c r="X1681" s="416"/>
      <c r="Y1681" s="416"/>
    </row>
    <row r="1682" spans="1:25" s="419" customFormat="1" x14ac:dyDescent="0.2">
      <c r="A1682" s="416"/>
      <c r="D1682" s="416"/>
      <c r="E1682" s="416"/>
      <c r="F1682" s="416"/>
      <c r="G1682" s="416"/>
      <c r="H1682" s="416"/>
      <c r="I1682" s="416"/>
      <c r="J1682" s="416"/>
      <c r="K1682" s="416"/>
      <c r="L1682" s="416"/>
      <c r="M1682" s="416"/>
      <c r="N1682" s="416"/>
      <c r="O1682" s="416"/>
      <c r="P1682" s="416"/>
      <c r="Q1682" s="416"/>
      <c r="R1682" s="416"/>
      <c r="S1682" s="416"/>
      <c r="T1682" s="416"/>
      <c r="U1682" s="416"/>
      <c r="V1682" s="416"/>
      <c r="W1682" s="416"/>
      <c r="X1682" s="416"/>
      <c r="Y1682" s="416"/>
    </row>
    <row r="1683" spans="1:25" s="419" customFormat="1" x14ac:dyDescent="0.2">
      <c r="A1683" s="416"/>
      <c r="D1683" s="416"/>
      <c r="E1683" s="416"/>
      <c r="F1683" s="416"/>
      <c r="G1683" s="416"/>
      <c r="H1683" s="416"/>
      <c r="I1683" s="416"/>
      <c r="J1683" s="416"/>
      <c r="K1683" s="416"/>
      <c r="L1683" s="416"/>
      <c r="M1683" s="416"/>
      <c r="N1683" s="416"/>
      <c r="O1683" s="416"/>
      <c r="P1683" s="416"/>
      <c r="Q1683" s="416"/>
      <c r="R1683" s="416"/>
      <c r="S1683" s="416"/>
      <c r="T1683" s="416"/>
      <c r="U1683" s="416"/>
      <c r="V1683" s="416"/>
      <c r="W1683" s="416"/>
      <c r="X1683" s="416"/>
      <c r="Y1683" s="416"/>
    </row>
    <row r="1684" spans="1:25" s="419" customFormat="1" x14ac:dyDescent="0.2">
      <c r="A1684" s="416"/>
      <c r="D1684" s="416"/>
      <c r="E1684" s="416"/>
      <c r="F1684" s="416"/>
      <c r="G1684" s="416"/>
      <c r="H1684" s="416"/>
      <c r="I1684" s="416"/>
      <c r="J1684" s="416"/>
      <c r="K1684" s="416"/>
      <c r="L1684" s="416"/>
      <c r="M1684" s="416"/>
      <c r="N1684" s="416"/>
      <c r="O1684" s="416"/>
      <c r="P1684" s="416"/>
      <c r="Q1684" s="416"/>
      <c r="R1684" s="416"/>
      <c r="S1684" s="416"/>
      <c r="T1684" s="416"/>
      <c r="U1684" s="416"/>
      <c r="V1684" s="416"/>
      <c r="W1684" s="416"/>
      <c r="X1684" s="416"/>
      <c r="Y1684" s="416"/>
    </row>
    <row r="1685" spans="1:25" s="419" customFormat="1" x14ac:dyDescent="0.2">
      <c r="A1685" s="416"/>
      <c r="D1685" s="416"/>
      <c r="E1685" s="416"/>
      <c r="F1685" s="416"/>
      <c r="G1685" s="416"/>
      <c r="H1685" s="416"/>
      <c r="I1685" s="416"/>
      <c r="J1685" s="416"/>
      <c r="K1685" s="416"/>
      <c r="L1685" s="416"/>
      <c r="M1685" s="416"/>
      <c r="N1685" s="416"/>
      <c r="O1685" s="416"/>
      <c r="P1685" s="416"/>
      <c r="Q1685" s="416"/>
      <c r="R1685" s="416"/>
      <c r="S1685" s="416"/>
      <c r="T1685" s="416"/>
      <c r="U1685" s="416"/>
      <c r="V1685" s="416"/>
      <c r="W1685" s="416"/>
      <c r="X1685" s="416"/>
      <c r="Y1685" s="416"/>
    </row>
    <row r="1686" spans="1:25" s="419" customFormat="1" x14ac:dyDescent="0.2">
      <c r="A1686" s="416"/>
      <c r="D1686" s="416"/>
      <c r="E1686" s="416"/>
      <c r="F1686" s="416"/>
      <c r="G1686" s="416"/>
      <c r="H1686" s="416"/>
      <c r="I1686" s="416"/>
      <c r="J1686" s="416"/>
      <c r="K1686" s="416"/>
      <c r="L1686" s="416"/>
      <c r="M1686" s="416"/>
      <c r="N1686" s="416"/>
      <c r="O1686" s="416"/>
      <c r="P1686" s="416"/>
      <c r="Q1686" s="416"/>
      <c r="R1686" s="416"/>
      <c r="S1686" s="416"/>
      <c r="T1686" s="416"/>
      <c r="U1686" s="416"/>
      <c r="V1686" s="416"/>
      <c r="W1686" s="416"/>
      <c r="X1686" s="416"/>
      <c r="Y1686" s="416"/>
    </row>
    <row r="1687" spans="1:25" s="419" customFormat="1" x14ac:dyDescent="0.2">
      <c r="A1687" s="416"/>
      <c r="D1687" s="416"/>
      <c r="E1687" s="416"/>
      <c r="F1687" s="416"/>
      <c r="G1687" s="416"/>
      <c r="H1687" s="416"/>
      <c r="I1687" s="416"/>
      <c r="J1687" s="416"/>
      <c r="K1687" s="416"/>
      <c r="L1687" s="416"/>
      <c r="M1687" s="416"/>
      <c r="N1687" s="416"/>
      <c r="O1687" s="416"/>
      <c r="P1687" s="416"/>
      <c r="Q1687" s="416"/>
      <c r="R1687" s="416"/>
      <c r="S1687" s="416"/>
      <c r="T1687" s="416"/>
      <c r="U1687" s="416"/>
      <c r="V1687" s="416"/>
      <c r="W1687" s="416"/>
      <c r="X1687" s="416"/>
      <c r="Y1687" s="416"/>
    </row>
    <row r="1688" spans="1:25" s="419" customFormat="1" x14ac:dyDescent="0.2">
      <c r="A1688" s="416"/>
      <c r="D1688" s="416"/>
      <c r="E1688" s="416"/>
      <c r="F1688" s="416"/>
      <c r="G1688" s="416"/>
      <c r="H1688" s="416"/>
      <c r="I1688" s="416"/>
      <c r="J1688" s="416"/>
      <c r="K1688" s="416"/>
      <c r="L1688" s="416"/>
      <c r="M1688" s="416"/>
      <c r="N1688" s="416"/>
      <c r="O1688" s="416"/>
      <c r="P1688" s="416"/>
      <c r="Q1688" s="416"/>
      <c r="R1688" s="416"/>
      <c r="S1688" s="416"/>
      <c r="T1688" s="416"/>
      <c r="U1688" s="416"/>
      <c r="V1688" s="416"/>
      <c r="W1688" s="416"/>
      <c r="X1688" s="416"/>
      <c r="Y1688" s="416"/>
    </row>
    <row r="1689" spans="1:25" s="419" customFormat="1" x14ac:dyDescent="0.2">
      <c r="A1689" s="416"/>
      <c r="D1689" s="416"/>
      <c r="E1689" s="416"/>
      <c r="F1689" s="416"/>
      <c r="G1689" s="416"/>
      <c r="H1689" s="416"/>
      <c r="I1689" s="416"/>
      <c r="J1689" s="416"/>
      <c r="K1689" s="416"/>
      <c r="L1689" s="416"/>
      <c r="M1689" s="416"/>
      <c r="N1689" s="416"/>
      <c r="O1689" s="416"/>
      <c r="P1689" s="416"/>
      <c r="Q1689" s="416"/>
      <c r="R1689" s="416"/>
      <c r="S1689" s="416"/>
      <c r="T1689" s="416"/>
      <c r="U1689" s="416"/>
      <c r="V1689" s="416"/>
      <c r="W1689" s="416"/>
      <c r="X1689" s="416"/>
      <c r="Y1689" s="416"/>
    </row>
    <row r="1690" spans="1:25" s="419" customFormat="1" x14ac:dyDescent="0.2">
      <c r="A1690" s="416"/>
      <c r="D1690" s="416"/>
      <c r="E1690" s="416"/>
      <c r="F1690" s="416"/>
      <c r="G1690" s="416"/>
      <c r="H1690" s="416"/>
      <c r="I1690" s="416"/>
      <c r="J1690" s="416"/>
      <c r="K1690" s="416"/>
      <c r="L1690" s="416"/>
      <c r="M1690" s="416"/>
      <c r="N1690" s="416"/>
      <c r="O1690" s="416"/>
      <c r="P1690" s="416"/>
      <c r="Q1690" s="416"/>
      <c r="R1690" s="416"/>
      <c r="S1690" s="416"/>
      <c r="T1690" s="416"/>
      <c r="U1690" s="416"/>
      <c r="V1690" s="416"/>
      <c r="W1690" s="416"/>
      <c r="X1690" s="416"/>
      <c r="Y1690" s="416"/>
    </row>
    <row r="1691" spans="1:25" s="419" customFormat="1" x14ac:dyDescent="0.2">
      <c r="A1691" s="416"/>
      <c r="D1691" s="416"/>
      <c r="E1691" s="416"/>
      <c r="F1691" s="416"/>
      <c r="G1691" s="416"/>
      <c r="H1691" s="416"/>
      <c r="I1691" s="416"/>
      <c r="J1691" s="416"/>
      <c r="K1691" s="416"/>
      <c r="L1691" s="416"/>
      <c r="M1691" s="416"/>
      <c r="N1691" s="416"/>
      <c r="O1691" s="416"/>
      <c r="P1691" s="416"/>
      <c r="Q1691" s="416"/>
      <c r="R1691" s="416"/>
      <c r="S1691" s="416"/>
      <c r="T1691" s="416"/>
      <c r="U1691" s="416"/>
      <c r="V1691" s="416"/>
      <c r="W1691" s="416"/>
      <c r="X1691" s="416"/>
      <c r="Y1691" s="416"/>
    </row>
    <row r="1692" spans="1:25" s="419" customFormat="1" x14ac:dyDescent="0.2">
      <c r="A1692" s="416"/>
      <c r="D1692" s="416"/>
      <c r="E1692" s="416"/>
      <c r="F1692" s="416"/>
      <c r="G1692" s="416"/>
      <c r="H1692" s="416"/>
      <c r="I1692" s="416"/>
      <c r="J1692" s="416"/>
      <c r="K1692" s="416"/>
      <c r="L1692" s="416"/>
      <c r="M1692" s="416"/>
      <c r="N1692" s="416"/>
      <c r="O1692" s="416"/>
      <c r="P1692" s="416"/>
      <c r="Q1692" s="416"/>
      <c r="R1692" s="416"/>
      <c r="S1692" s="416"/>
      <c r="T1692" s="416"/>
      <c r="U1692" s="416"/>
      <c r="V1692" s="416"/>
      <c r="W1692" s="416"/>
      <c r="X1692" s="416"/>
      <c r="Y1692" s="416"/>
    </row>
    <row r="1693" spans="1:25" s="419" customFormat="1" x14ac:dyDescent="0.2">
      <c r="A1693" s="416"/>
      <c r="D1693" s="416"/>
      <c r="E1693" s="416"/>
      <c r="F1693" s="416"/>
      <c r="G1693" s="416"/>
      <c r="H1693" s="416"/>
      <c r="I1693" s="416"/>
      <c r="J1693" s="416"/>
      <c r="K1693" s="416"/>
      <c r="L1693" s="416"/>
      <c r="M1693" s="416"/>
      <c r="N1693" s="416"/>
      <c r="O1693" s="416"/>
      <c r="P1693" s="416"/>
      <c r="Q1693" s="416"/>
      <c r="R1693" s="416"/>
      <c r="S1693" s="416"/>
      <c r="T1693" s="416"/>
      <c r="U1693" s="416"/>
      <c r="V1693" s="416"/>
      <c r="W1693" s="416"/>
      <c r="X1693" s="416"/>
      <c r="Y1693" s="416"/>
    </row>
    <row r="1694" spans="1:25" s="419" customFormat="1" x14ac:dyDescent="0.2">
      <c r="A1694" s="416"/>
      <c r="D1694" s="416"/>
      <c r="E1694" s="416"/>
      <c r="F1694" s="416"/>
      <c r="G1694" s="416"/>
      <c r="H1694" s="416"/>
      <c r="I1694" s="416"/>
      <c r="J1694" s="416"/>
      <c r="K1694" s="416"/>
      <c r="L1694" s="416"/>
      <c r="M1694" s="416"/>
      <c r="N1694" s="416"/>
      <c r="O1694" s="416"/>
      <c r="P1694" s="416"/>
      <c r="Q1694" s="416"/>
      <c r="R1694" s="416"/>
      <c r="S1694" s="416"/>
      <c r="T1694" s="416"/>
      <c r="U1694" s="416"/>
      <c r="V1694" s="416"/>
      <c r="W1694" s="416"/>
      <c r="X1694" s="416"/>
      <c r="Y1694" s="416"/>
    </row>
    <row r="1695" spans="1:25" s="419" customFormat="1" x14ac:dyDescent="0.2">
      <c r="A1695" s="416"/>
      <c r="D1695" s="416"/>
      <c r="E1695" s="416"/>
      <c r="F1695" s="416"/>
      <c r="G1695" s="416"/>
      <c r="H1695" s="416"/>
      <c r="I1695" s="416"/>
      <c r="J1695" s="416"/>
      <c r="K1695" s="416"/>
      <c r="L1695" s="416"/>
      <c r="M1695" s="416"/>
      <c r="N1695" s="416"/>
      <c r="O1695" s="416"/>
      <c r="P1695" s="416"/>
      <c r="Q1695" s="416"/>
      <c r="R1695" s="416"/>
      <c r="S1695" s="416"/>
      <c r="T1695" s="416"/>
      <c r="U1695" s="416"/>
      <c r="V1695" s="416"/>
      <c r="W1695" s="416"/>
      <c r="X1695" s="416"/>
      <c r="Y1695" s="416"/>
    </row>
    <row r="1696" spans="1:25" s="419" customFormat="1" x14ac:dyDescent="0.2">
      <c r="A1696" s="416"/>
      <c r="D1696" s="416"/>
      <c r="E1696" s="416"/>
      <c r="F1696" s="416"/>
      <c r="G1696" s="416"/>
      <c r="H1696" s="416"/>
      <c r="I1696" s="416"/>
      <c r="J1696" s="416"/>
      <c r="K1696" s="416"/>
      <c r="L1696" s="416"/>
      <c r="M1696" s="416"/>
      <c r="N1696" s="416"/>
      <c r="O1696" s="416"/>
      <c r="P1696" s="416"/>
      <c r="Q1696" s="416"/>
      <c r="R1696" s="416"/>
      <c r="S1696" s="416"/>
      <c r="T1696" s="416"/>
      <c r="U1696" s="416"/>
      <c r="V1696" s="416"/>
      <c r="W1696" s="416"/>
      <c r="X1696" s="416"/>
      <c r="Y1696" s="416"/>
    </row>
    <row r="1697" spans="1:25" s="419" customFormat="1" x14ac:dyDescent="0.2">
      <c r="A1697" s="416"/>
      <c r="D1697" s="416"/>
      <c r="E1697" s="416"/>
      <c r="F1697" s="416"/>
      <c r="G1697" s="416"/>
      <c r="H1697" s="416"/>
      <c r="I1697" s="416"/>
      <c r="J1697" s="416"/>
      <c r="K1697" s="416"/>
      <c r="L1697" s="416"/>
      <c r="M1697" s="416"/>
      <c r="N1697" s="416"/>
      <c r="O1697" s="416"/>
      <c r="P1697" s="416"/>
      <c r="Q1697" s="416"/>
      <c r="R1697" s="416"/>
      <c r="S1697" s="416"/>
      <c r="T1697" s="416"/>
      <c r="U1697" s="416"/>
      <c r="V1697" s="416"/>
      <c r="W1697" s="416"/>
      <c r="X1697" s="416"/>
      <c r="Y1697" s="416"/>
    </row>
    <row r="1698" spans="1:25" s="419" customFormat="1" x14ac:dyDescent="0.2">
      <c r="A1698" s="416"/>
      <c r="D1698" s="416"/>
      <c r="E1698" s="416"/>
      <c r="F1698" s="416"/>
      <c r="G1698" s="416"/>
      <c r="H1698" s="416"/>
      <c r="I1698" s="416"/>
      <c r="J1698" s="416"/>
      <c r="K1698" s="416"/>
      <c r="L1698" s="416"/>
      <c r="M1698" s="416"/>
      <c r="N1698" s="416"/>
      <c r="O1698" s="416"/>
      <c r="P1698" s="416"/>
      <c r="Q1698" s="416"/>
      <c r="R1698" s="416"/>
      <c r="S1698" s="416"/>
      <c r="T1698" s="416"/>
      <c r="U1698" s="416"/>
      <c r="V1698" s="416"/>
      <c r="W1698" s="416"/>
      <c r="X1698" s="416"/>
      <c r="Y1698" s="416"/>
    </row>
    <row r="1699" spans="1:25" s="419" customFormat="1" x14ac:dyDescent="0.2">
      <c r="A1699" s="416"/>
      <c r="D1699" s="416"/>
      <c r="E1699" s="416"/>
      <c r="F1699" s="416"/>
      <c r="G1699" s="416"/>
      <c r="H1699" s="416"/>
      <c r="I1699" s="416"/>
      <c r="J1699" s="416"/>
      <c r="K1699" s="416"/>
      <c r="L1699" s="416"/>
      <c r="M1699" s="416"/>
      <c r="N1699" s="416"/>
      <c r="O1699" s="416"/>
      <c r="P1699" s="416"/>
      <c r="Q1699" s="416"/>
      <c r="R1699" s="416"/>
      <c r="S1699" s="416"/>
      <c r="T1699" s="416"/>
      <c r="U1699" s="416"/>
      <c r="V1699" s="416"/>
      <c r="W1699" s="416"/>
      <c r="X1699" s="416"/>
      <c r="Y1699" s="416"/>
    </row>
    <row r="1700" spans="1:25" s="419" customFormat="1" x14ac:dyDescent="0.2">
      <c r="A1700" s="416"/>
      <c r="D1700" s="416"/>
      <c r="E1700" s="416"/>
      <c r="F1700" s="416"/>
      <c r="G1700" s="416"/>
      <c r="H1700" s="416"/>
      <c r="I1700" s="416"/>
      <c r="J1700" s="416"/>
      <c r="K1700" s="416"/>
      <c r="L1700" s="416"/>
      <c r="M1700" s="416"/>
      <c r="N1700" s="416"/>
      <c r="O1700" s="416"/>
      <c r="P1700" s="416"/>
      <c r="Q1700" s="416"/>
      <c r="R1700" s="416"/>
      <c r="S1700" s="416"/>
      <c r="T1700" s="416"/>
      <c r="U1700" s="416"/>
      <c r="V1700" s="416"/>
      <c r="W1700" s="416"/>
      <c r="X1700" s="416"/>
      <c r="Y1700" s="416"/>
    </row>
    <row r="1701" spans="1:25" s="419" customFormat="1" x14ac:dyDescent="0.2">
      <c r="A1701" s="416"/>
      <c r="D1701" s="416"/>
      <c r="E1701" s="416"/>
      <c r="F1701" s="416"/>
      <c r="G1701" s="416"/>
      <c r="H1701" s="416"/>
      <c r="I1701" s="416"/>
      <c r="J1701" s="416"/>
      <c r="K1701" s="416"/>
      <c r="L1701" s="416"/>
      <c r="M1701" s="416"/>
      <c r="N1701" s="416"/>
      <c r="O1701" s="416"/>
      <c r="P1701" s="416"/>
      <c r="Q1701" s="416"/>
      <c r="R1701" s="416"/>
      <c r="S1701" s="416"/>
      <c r="T1701" s="416"/>
      <c r="U1701" s="416"/>
      <c r="V1701" s="416"/>
      <c r="W1701" s="416"/>
      <c r="X1701" s="416"/>
      <c r="Y1701" s="416"/>
    </row>
    <row r="1702" spans="1:25" s="419" customFormat="1" x14ac:dyDescent="0.2">
      <c r="A1702" s="416"/>
      <c r="D1702" s="416"/>
      <c r="E1702" s="416"/>
      <c r="F1702" s="416"/>
      <c r="G1702" s="416"/>
      <c r="H1702" s="416"/>
      <c r="I1702" s="416"/>
      <c r="J1702" s="416"/>
      <c r="K1702" s="416"/>
      <c r="L1702" s="416"/>
      <c r="M1702" s="416"/>
      <c r="N1702" s="416"/>
      <c r="O1702" s="416"/>
      <c r="P1702" s="416"/>
      <c r="Q1702" s="416"/>
      <c r="R1702" s="416"/>
      <c r="S1702" s="416"/>
      <c r="T1702" s="416"/>
      <c r="U1702" s="416"/>
      <c r="V1702" s="416"/>
      <c r="W1702" s="416"/>
      <c r="X1702" s="416"/>
      <c r="Y1702" s="416"/>
    </row>
    <row r="1703" spans="1:25" s="419" customFormat="1" x14ac:dyDescent="0.2">
      <c r="A1703" s="416"/>
      <c r="D1703" s="416"/>
      <c r="E1703" s="416"/>
      <c r="F1703" s="416"/>
      <c r="G1703" s="416"/>
      <c r="H1703" s="416"/>
      <c r="I1703" s="416"/>
      <c r="J1703" s="416"/>
      <c r="K1703" s="416"/>
      <c r="L1703" s="416"/>
      <c r="M1703" s="416"/>
      <c r="N1703" s="416"/>
      <c r="O1703" s="416"/>
      <c r="P1703" s="416"/>
      <c r="Q1703" s="416"/>
      <c r="R1703" s="416"/>
      <c r="S1703" s="416"/>
      <c r="T1703" s="416"/>
      <c r="U1703" s="416"/>
      <c r="V1703" s="416"/>
      <c r="W1703" s="416"/>
      <c r="X1703" s="416"/>
      <c r="Y1703" s="416"/>
    </row>
    <row r="1704" spans="1:25" s="419" customFormat="1" x14ac:dyDescent="0.2">
      <c r="A1704" s="416"/>
      <c r="D1704" s="416"/>
      <c r="E1704" s="416"/>
      <c r="F1704" s="416"/>
      <c r="G1704" s="416"/>
      <c r="H1704" s="416"/>
      <c r="I1704" s="416"/>
      <c r="J1704" s="416"/>
      <c r="K1704" s="416"/>
      <c r="L1704" s="416"/>
      <c r="M1704" s="416"/>
      <c r="N1704" s="416"/>
      <c r="O1704" s="416"/>
      <c r="P1704" s="416"/>
      <c r="Q1704" s="416"/>
      <c r="R1704" s="416"/>
      <c r="S1704" s="416"/>
      <c r="T1704" s="416"/>
      <c r="U1704" s="416"/>
      <c r="V1704" s="416"/>
      <c r="W1704" s="416"/>
      <c r="X1704" s="416"/>
      <c r="Y1704" s="416"/>
    </row>
    <row r="1705" spans="1:25" s="419" customFormat="1" x14ac:dyDescent="0.2">
      <c r="A1705" s="416"/>
      <c r="D1705" s="416"/>
      <c r="E1705" s="416"/>
      <c r="F1705" s="416"/>
      <c r="G1705" s="416"/>
      <c r="H1705" s="416"/>
      <c r="I1705" s="416"/>
      <c r="J1705" s="416"/>
      <c r="K1705" s="416"/>
      <c r="L1705" s="416"/>
      <c r="M1705" s="416"/>
      <c r="N1705" s="416"/>
      <c r="O1705" s="416"/>
      <c r="P1705" s="416"/>
      <c r="Q1705" s="416"/>
      <c r="R1705" s="416"/>
      <c r="S1705" s="416"/>
      <c r="T1705" s="416"/>
      <c r="U1705" s="416"/>
      <c r="V1705" s="416"/>
      <c r="W1705" s="416"/>
      <c r="X1705" s="416"/>
      <c r="Y1705" s="416"/>
    </row>
    <row r="1706" spans="1:25" s="419" customFormat="1" x14ac:dyDescent="0.2">
      <c r="A1706" s="416"/>
      <c r="D1706" s="416"/>
      <c r="E1706" s="416"/>
      <c r="F1706" s="416"/>
      <c r="G1706" s="416"/>
      <c r="H1706" s="416"/>
      <c r="I1706" s="416"/>
      <c r="J1706" s="416"/>
      <c r="K1706" s="416"/>
      <c r="L1706" s="416"/>
      <c r="M1706" s="416"/>
      <c r="N1706" s="416"/>
      <c r="O1706" s="416"/>
      <c r="P1706" s="416"/>
      <c r="Q1706" s="416"/>
      <c r="R1706" s="416"/>
      <c r="S1706" s="416"/>
      <c r="T1706" s="416"/>
      <c r="U1706" s="416"/>
      <c r="V1706" s="416"/>
      <c r="W1706" s="416"/>
      <c r="X1706" s="416"/>
      <c r="Y1706" s="416"/>
    </row>
    <row r="1707" spans="1:25" s="419" customFormat="1" x14ac:dyDescent="0.2">
      <c r="A1707" s="416"/>
      <c r="D1707" s="416"/>
      <c r="E1707" s="416"/>
      <c r="F1707" s="416"/>
      <c r="G1707" s="416"/>
      <c r="H1707" s="416"/>
      <c r="I1707" s="416"/>
      <c r="J1707" s="416"/>
      <c r="K1707" s="416"/>
      <c r="L1707" s="416"/>
      <c r="M1707" s="416"/>
      <c r="N1707" s="416"/>
      <c r="O1707" s="416"/>
      <c r="P1707" s="416"/>
      <c r="Q1707" s="416"/>
      <c r="R1707" s="416"/>
      <c r="S1707" s="416"/>
      <c r="T1707" s="416"/>
      <c r="U1707" s="416"/>
      <c r="V1707" s="416"/>
      <c r="W1707" s="416"/>
      <c r="X1707" s="416"/>
      <c r="Y1707" s="416"/>
    </row>
    <row r="1708" spans="1:25" s="419" customFormat="1" x14ac:dyDescent="0.2">
      <c r="A1708" s="416"/>
      <c r="D1708" s="416"/>
      <c r="E1708" s="416"/>
      <c r="F1708" s="416"/>
      <c r="G1708" s="416"/>
      <c r="H1708" s="416"/>
      <c r="I1708" s="416"/>
      <c r="J1708" s="416"/>
      <c r="K1708" s="416"/>
      <c r="L1708" s="416"/>
      <c r="M1708" s="416"/>
      <c r="N1708" s="416"/>
      <c r="O1708" s="416"/>
      <c r="P1708" s="416"/>
      <c r="Q1708" s="416"/>
      <c r="R1708" s="416"/>
      <c r="S1708" s="416"/>
      <c r="T1708" s="416"/>
      <c r="U1708" s="416"/>
      <c r="V1708" s="416"/>
      <c r="W1708" s="416"/>
      <c r="X1708" s="416"/>
      <c r="Y1708" s="416"/>
    </row>
    <row r="1709" spans="1:25" s="419" customFormat="1" x14ac:dyDescent="0.2">
      <c r="A1709" s="416"/>
      <c r="D1709" s="416"/>
      <c r="E1709" s="416"/>
      <c r="F1709" s="416"/>
      <c r="G1709" s="416"/>
      <c r="H1709" s="416"/>
      <c r="I1709" s="416"/>
      <c r="J1709" s="416"/>
      <c r="K1709" s="416"/>
      <c r="L1709" s="416"/>
      <c r="M1709" s="416"/>
      <c r="N1709" s="416"/>
      <c r="O1709" s="416"/>
      <c r="P1709" s="416"/>
      <c r="Q1709" s="416"/>
      <c r="R1709" s="416"/>
      <c r="S1709" s="416"/>
      <c r="T1709" s="416"/>
      <c r="U1709" s="416"/>
      <c r="V1709" s="416"/>
      <c r="W1709" s="416"/>
      <c r="X1709" s="416"/>
      <c r="Y1709" s="416"/>
    </row>
    <row r="1710" spans="1:25" s="419" customFormat="1" x14ac:dyDescent="0.2">
      <c r="A1710" s="416"/>
      <c r="D1710" s="416"/>
      <c r="E1710" s="416"/>
      <c r="F1710" s="416"/>
      <c r="G1710" s="416"/>
      <c r="H1710" s="416"/>
      <c r="I1710" s="416"/>
      <c r="J1710" s="416"/>
      <c r="K1710" s="416"/>
      <c r="L1710" s="416"/>
      <c r="M1710" s="416"/>
      <c r="N1710" s="416"/>
      <c r="O1710" s="416"/>
      <c r="P1710" s="416"/>
      <c r="Q1710" s="416"/>
      <c r="R1710" s="416"/>
      <c r="S1710" s="416"/>
      <c r="T1710" s="416"/>
      <c r="U1710" s="416"/>
      <c r="V1710" s="416"/>
      <c r="W1710" s="416"/>
      <c r="X1710" s="416"/>
      <c r="Y1710" s="416"/>
    </row>
    <row r="1711" spans="1:25" s="419" customFormat="1" x14ac:dyDescent="0.2">
      <c r="A1711" s="416"/>
      <c r="D1711" s="416"/>
      <c r="E1711" s="416"/>
      <c r="F1711" s="416"/>
      <c r="G1711" s="416"/>
      <c r="H1711" s="416"/>
      <c r="I1711" s="416"/>
      <c r="J1711" s="416"/>
      <c r="K1711" s="416"/>
      <c r="L1711" s="416"/>
      <c r="M1711" s="416"/>
      <c r="N1711" s="416"/>
      <c r="O1711" s="416"/>
      <c r="P1711" s="416"/>
      <c r="Q1711" s="416"/>
      <c r="R1711" s="416"/>
      <c r="S1711" s="416"/>
      <c r="T1711" s="416"/>
      <c r="U1711" s="416"/>
      <c r="V1711" s="416"/>
      <c r="W1711" s="416"/>
      <c r="X1711" s="416"/>
      <c r="Y1711" s="416"/>
    </row>
    <row r="1712" spans="1:25" s="419" customFormat="1" x14ac:dyDescent="0.2">
      <c r="A1712" s="416"/>
      <c r="D1712" s="416"/>
      <c r="E1712" s="416"/>
      <c r="F1712" s="416"/>
      <c r="G1712" s="416"/>
      <c r="H1712" s="416"/>
      <c r="I1712" s="416"/>
      <c r="J1712" s="416"/>
      <c r="K1712" s="416"/>
      <c r="L1712" s="416"/>
      <c r="M1712" s="416"/>
      <c r="N1712" s="416"/>
      <c r="O1712" s="416"/>
      <c r="P1712" s="416"/>
      <c r="Q1712" s="416"/>
      <c r="R1712" s="416"/>
      <c r="S1712" s="416"/>
      <c r="T1712" s="416"/>
      <c r="U1712" s="416"/>
      <c r="V1712" s="416"/>
      <c r="W1712" s="416"/>
      <c r="X1712" s="416"/>
      <c r="Y1712" s="416"/>
    </row>
    <row r="1713" spans="1:25" s="419" customFormat="1" x14ac:dyDescent="0.2">
      <c r="A1713" s="416"/>
      <c r="D1713" s="416"/>
      <c r="E1713" s="416"/>
      <c r="F1713" s="416"/>
      <c r="G1713" s="416"/>
      <c r="H1713" s="416"/>
      <c r="I1713" s="416"/>
      <c r="J1713" s="416"/>
      <c r="K1713" s="416"/>
      <c r="L1713" s="416"/>
      <c r="M1713" s="416"/>
      <c r="N1713" s="416"/>
      <c r="O1713" s="416"/>
      <c r="P1713" s="416"/>
      <c r="Q1713" s="416"/>
      <c r="R1713" s="416"/>
      <c r="S1713" s="416"/>
      <c r="T1713" s="416"/>
      <c r="U1713" s="416"/>
      <c r="V1713" s="416"/>
      <c r="W1713" s="416"/>
      <c r="X1713" s="416"/>
      <c r="Y1713" s="416"/>
    </row>
    <row r="1714" spans="1:25" s="419" customFormat="1" x14ac:dyDescent="0.2">
      <c r="A1714" s="416"/>
      <c r="D1714" s="416"/>
      <c r="E1714" s="416"/>
      <c r="F1714" s="416"/>
      <c r="G1714" s="416"/>
      <c r="H1714" s="416"/>
      <c r="I1714" s="416"/>
      <c r="J1714" s="416"/>
      <c r="K1714" s="416"/>
      <c r="L1714" s="416"/>
      <c r="M1714" s="416"/>
      <c r="N1714" s="416"/>
      <c r="O1714" s="416"/>
      <c r="P1714" s="416"/>
      <c r="Q1714" s="416"/>
      <c r="R1714" s="416"/>
      <c r="S1714" s="416"/>
      <c r="T1714" s="416"/>
      <c r="U1714" s="416"/>
      <c r="V1714" s="416"/>
      <c r="W1714" s="416"/>
      <c r="X1714" s="416"/>
      <c r="Y1714" s="416"/>
    </row>
    <row r="1715" spans="1:25" s="419" customFormat="1" x14ac:dyDescent="0.2">
      <c r="A1715" s="416"/>
      <c r="D1715" s="416"/>
      <c r="E1715" s="416"/>
      <c r="F1715" s="416"/>
      <c r="G1715" s="416"/>
      <c r="H1715" s="416"/>
      <c r="I1715" s="416"/>
      <c r="J1715" s="416"/>
      <c r="K1715" s="416"/>
      <c r="L1715" s="416"/>
      <c r="M1715" s="416"/>
      <c r="N1715" s="416"/>
      <c r="O1715" s="416"/>
      <c r="P1715" s="416"/>
      <c r="Q1715" s="416"/>
      <c r="R1715" s="416"/>
      <c r="S1715" s="416"/>
      <c r="T1715" s="416"/>
      <c r="U1715" s="416"/>
      <c r="V1715" s="416"/>
      <c r="W1715" s="416"/>
      <c r="X1715" s="416"/>
      <c r="Y1715" s="416"/>
    </row>
    <row r="1716" spans="1:25" s="419" customFormat="1" x14ac:dyDescent="0.2">
      <c r="A1716" s="416"/>
      <c r="D1716" s="416"/>
      <c r="E1716" s="416"/>
      <c r="F1716" s="416"/>
      <c r="G1716" s="416"/>
      <c r="H1716" s="416"/>
      <c r="I1716" s="416"/>
      <c r="J1716" s="416"/>
      <c r="K1716" s="416"/>
      <c r="L1716" s="416"/>
      <c r="M1716" s="416"/>
      <c r="N1716" s="416"/>
      <c r="O1716" s="416"/>
      <c r="P1716" s="416"/>
      <c r="Q1716" s="416"/>
      <c r="R1716" s="416"/>
      <c r="S1716" s="416"/>
      <c r="T1716" s="416"/>
      <c r="U1716" s="416"/>
      <c r="V1716" s="416"/>
      <c r="W1716" s="416"/>
      <c r="X1716" s="416"/>
      <c r="Y1716" s="416"/>
    </row>
    <row r="1717" spans="1:25" s="419" customFormat="1" x14ac:dyDescent="0.2">
      <c r="A1717" s="416"/>
      <c r="D1717" s="416"/>
      <c r="E1717" s="416"/>
      <c r="F1717" s="416"/>
      <c r="G1717" s="416"/>
      <c r="H1717" s="416"/>
      <c r="I1717" s="416"/>
      <c r="J1717" s="416"/>
      <c r="K1717" s="416"/>
      <c r="L1717" s="416"/>
      <c r="M1717" s="416"/>
      <c r="N1717" s="416"/>
      <c r="O1717" s="416"/>
      <c r="P1717" s="416"/>
      <c r="Q1717" s="416"/>
      <c r="R1717" s="416"/>
      <c r="S1717" s="416"/>
      <c r="T1717" s="416"/>
      <c r="U1717" s="416"/>
      <c r="V1717" s="416"/>
      <c r="W1717" s="416"/>
      <c r="X1717" s="416"/>
      <c r="Y1717" s="416"/>
    </row>
    <row r="1718" spans="1:25" s="419" customFormat="1" x14ac:dyDescent="0.2">
      <c r="A1718" s="416"/>
      <c r="D1718" s="416"/>
      <c r="E1718" s="416"/>
      <c r="F1718" s="416"/>
      <c r="G1718" s="416"/>
      <c r="H1718" s="416"/>
      <c r="I1718" s="416"/>
      <c r="J1718" s="416"/>
      <c r="K1718" s="416"/>
      <c r="L1718" s="416"/>
      <c r="M1718" s="416"/>
      <c r="N1718" s="416"/>
      <c r="O1718" s="416"/>
      <c r="P1718" s="416"/>
      <c r="Q1718" s="416"/>
      <c r="R1718" s="416"/>
      <c r="S1718" s="416"/>
      <c r="T1718" s="416"/>
      <c r="U1718" s="416"/>
      <c r="V1718" s="416"/>
      <c r="W1718" s="416"/>
      <c r="X1718" s="416"/>
      <c r="Y1718" s="416"/>
    </row>
    <row r="1719" spans="1:25" s="419" customFormat="1" x14ac:dyDescent="0.2">
      <c r="A1719" s="416"/>
      <c r="D1719" s="416"/>
      <c r="E1719" s="416"/>
      <c r="F1719" s="416"/>
      <c r="G1719" s="416"/>
      <c r="H1719" s="416"/>
      <c r="I1719" s="416"/>
      <c r="J1719" s="416"/>
      <c r="K1719" s="416"/>
      <c r="L1719" s="416"/>
      <c r="M1719" s="416"/>
      <c r="N1719" s="416"/>
      <c r="O1719" s="416"/>
      <c r="P1719" s="416"/>
      <c r="Q1719" s="416"/>
      <c r="R1719" s="416"/>
      <c r="S1719" s="416"/>
      <c r="T1719" s="416"/>
      <c r="U1719" s="416"/>
      <c r="V1719" s="416"/>
      <c r="W1719" s="416"/>
      <c r="X1719" s="416"/>
      <c r="Y1719" s="416"/>
    </row>
    <row r="1720" spans="1:25" s="419" customFormat="1" x14ac:dyDescent="0.2">
      <c r="A1720" s="416"/>
      <c r="D1720" s="416"/>
      <c r="E1720" s="416"/>
      <c r="F1720" s="416"/>
      <c r="G1720" s="416"/>
      <c r="H1720" s="416"/>
      <c r="I1720" s="416"/>
      <c r="J1720" s="416"/>
      <c r="K1720" s="416"/>
      <c r="L1720" s="416"/>
      <c r="M1720" s="416"/>
      <c r="N1720" s="416"/>
      <c r="O1720" s="416"/>
      <c r="P1720" s="416"/>
      <c r="Q1720" s="416"/>
      <c r="R1720" s="416"/>
      <c r="S1720" s="416"/>
      <c r="T1720" s="416"/>
      <c r="U1720" s="416"/>
      <c r="V1720" s="416"/>
      <c r="W1720" s="416"/>
      <c r="X1720" s="416"/>
      <c r="Y1720" s="416"/>
    </row>
    <row r="1721" spans="1:25" s="419" customFormat="1" x14ac:dyDescent="0.2">
      <c r="A1721" s="416"/>
      <c r="D1721" s="416"/>
      <c r="E1721" s="416"/>
      <c r="F1721" s="416"/>
      <c r="G1721" s="416"/>
      <c r="H1721" s="416"/>
      <c r="I1721" s="416"/>
      <c r="J1721" s="416"/>
      <c r="K1721" s="416"/>
      <c r="L1721" s="416"/>
      <c r="M1721" s="416"/>
      <c r="N1721" s="416"/>
      <c r="O1721" s="416"/>
      <c r="P1721" s="416"/>
      <c r="Q1721" s="416"/>
      <c r="R1721" s="416"/>
      <c r="S1721" s="416"/>
      <c r="T1721" s="416"/>
      <c r="U1721" s="416"/>
      <c r="V1721" s="416"/>
      <c r="W1721" s="416"/>
      <c r="X1721" s="416"/>
      <c r="Y1721" s="416"/>
    </row>
    <row r="1722" spans="1:25" s="419" customFormat="1" x14ac:dyDescent="0.2">
      <c r="A1722" s="416"/>
      <c r="D1722" s="416"/>
      <c r="E1722" s="416"/>
      <c r="F1722" s="416"/>
      <c r="G1722" s="416"/>
      <c r="H1722" s="416"/>
      <c r="I1722" s="416"/>
      <c r="J1722" s="416"/>
      <c r="K1722" s="416"/>
      <c r="L1722" s="416"/>
      <c r="M1722" s="416"/>
      <c r="N1722" s="416"/>
      <c r="O1722" s="416"/>
      <c r="P1722" s="416"/>
      <c r="Q1722" s="416"/>
      <c r="R1722" s="416"/>
      <c r="S1722" s="416"/>
      <c r="T1722" s="416"/>
      <c r="U1722" s="416"/>
      <c r="V1722" s="416"/>
      <c r="W1722" s="416"/>
      <c r="X1722" s="416"/>
      <c r="Y1722" s="416"/>
    </row>
    <row r="1723" spans="1:25" s="419" customFormat="1" x14ac:dyDescent="0.2">
      <c r="A1723" s="416"/>
      <c r="D1723" s="416"/>
      <c r="E1723" s="416"/>
      <c r="F1723" s="416"/>
      <c r="G1723" s="416"/>
      <c r="H1723" s="416"/>
      <c r="I1723" s="416"/>
      <c r="J1723" s="416"/>
      <c r="K1723" s="416"/>
      <c r="L1723" s="416"/>
      <c r="M1723" s="416"/>
      <c r="N1723" s="416"/>
      <c r="O1723" s="416"/>
      <c r="P1723" s="416"/>
      <c r="Q1723" s="416"/>
      <c r="R1723" s="416"/>
      <c r="S1723" s="416"/>
      <c r="T1723" s="416"/>
      <c r="U1723" s="416"/>
      <c r="V1723" s="416"/>
      <c r="W1723" s="416"/>
      <c r="X1723" s="416"/>
      <c r="Y1723" s="416"/>
    </row>
    <row r="1724" spans="1:25" s="419" customFormat="1" x14ac:dyDescent="0.2">
      <c r="A1724" s="416"/>
      <c r="D1724" s="416"/>
      <c r="E1724" s="416"/>
      <c r="F1724" s="416"/>
      <c r="G1724" s="416"/>
      <c r="H1724" s="416"/>
      <c r="I1724" s="416"/>
      <c r="J1724" s="416"/>
      <c r="K1724" s="416"/>
      <c r="L1724" s="416"/>
      <c r="M1724" s="416"/>
      <c r="N1724" s="416"/>
      <c r="O1724" s="416"/>
      <c r="P1724" s="416"/>
      <c r="Q1724" s="416"/>
      <c r="R1724" s="416"/>
      <c r="S1724" s="416"/>
      <c r="T1724" s="416"/>
      <c r="U1724" s="416"/>
      <c r="V1724" s="416"/>
      <c r="W1724" s="416"/>
      <c r="X1724" s="416"/>
      <c r="Y1724" s="416"/>
    </row>
    <row r="1725" spans="1:25" s="419" customFormat="1" x14ac:dyDescent="0.2">
      <c r="A1725" s="416"/>
      <c r="D1725" s="416"/>
      <c r="E1725" s="416"/>
      <c r="F1725" s="416"/>
      <c r="G1725" s="416"/>
      <c r="H1725" s="416"/>
      <c r="I1725" s="416"/>
      <c r="J1725" s="416"/>
      <c r="K1725" s="416"/>
      <c r="L1725" s="416"/>
      <c r="M1725" s="416"/>
      <c r="N1725" s="416"/>
      <c r="O1725" s="416"/>
      <c r="P1725" s="416"/>
      <c r="Q1725" s="416"/>
      <c r="R1725" s="416"/>
      <c r="S1725" s="416"/>
      <c r="T1725" s="416"/>
      <c r="U1725" s="416"/>
      <c r="V1725" s="416"/>
      <c r="W1725" s="416"/>
      <c r="X1725" s="416"/>
      <c r="Y1725" s="416"/>
    </row>
    <row r="1726" spans="1:25" s="419" customFormat="1" x14ac:dyDescent="0.2">
      <c r="A1726" s="416"/>
      <c r="D1726" s="416"/>
      <c r="E1726" s="416"/>
      <c r="F1726" s="416"/>
      <c r="G1726" s="416"/>
      <c r="H1726" s="416"/>
      <c r="I1726" s="416"/>
      <c r="J1726" s="416"/>
      <c r="K1726" s="416"/>
      <c r="L1726" s="416"/>
      <c r="M1726" s="416"/>
      <c r="N1726" s="416"/>
      <c r="O1726" s="416"/>
      <c r="P1726" s="416"/>
      <c r="Q1726" s="416"/>
      <c r="R1726" s="416"/>
      <c r="S1726" s="416"/>
      <c r="T1726" s="416"/>
      <c r="U1726" s="416"/>
      <c r="V1726" s="416"/>
      <c r="W1726" s="416"/>
      <c r="X1726" s="416"/>
      <c r="Y1726" s="416"/>
    </row>
    <row r="1727" spans="1:25" s="419" customFormat="1" x14ac:dyDescent="0.2">
      <c r="A1727" s="416"/>
      <c r="D1727" s="416"/>
      <c r="E1727" s="416"/>
      <c r="F1727" s="416"/>
      <c r="G1727" s="416"/>
      <c r="H1727" s="416"/>
      <c r="I1727" s="416"/>
      <c r="J1727" s="416"/>
      <c r="K1727" s="416"/>
      <c r="L1727" s="416"/>
      <c r="M1727" s="416"/>
      <c r="N1727" s="416"/>
      <c r="O1727" s="416"/>
      <c r="P1727" s="416"/>
      <c r="Q1727" s="416"/>
      <c r="R1727" s="416"/>
      <c r="S1727" s="416"/>
      <c r="T1727" s="416"/>
      <c r="U1727" s="416"/>
      <c r="V1727" s="416"/>
      <c r="W1727" s="416"/>
      <c r="X1727" s="416"/>
      <c r="Y1727" s="416"/>
    </row>
    <row r="1728" spans="1:25" s="419" customFormat="1" x14ac:dyDescent="0.2">
      <c r="A1728" s="416"/>
      <c r="D1728" s="416"/>
      <c r="E1728" s="416"/>
      <c r="F1728" s="416"/>
      <c r="G1728" s="416"/>
      <c r="H1728" s="416"/>
      <c r="I1728" s="416"/>
      <c r="J1728" s="416"/>
      <c r="K1728" s="416"/>
      <c r="L1728" s="416"/>
      <c r="M1728" s="416"/>
      <c r="N1728" s="416"/>
      <c r="O1728" s="416"/>
      <c r="P1728" s="416"/>
      <c r="Q1728" s="416"/>
      <c r="R1728" s="416"/>
      <c r="S1728" s="416"/>
      <c r="T1728" s="416"/>
      <c r="U1728" s="416"/>
      <c r="V1728" s="416"/>
      <c r="W1728" s="416"/>
      <c r="X1728" s="416"/>
      <c r="Y1728" s="416"/>
    </row>
    <row r="1729" spans="1:25" s="419" customFormat="1" x14ac:dyDescent="0.2">
      <c r="A1729" s="416"/>
      <c r="D1729" s="416"/>
      <c r="E1729" s="416"/>
      <c r="F1729" s="416"/>
      <c r="G1729" s="416"/>
      <c r="H1729" s="416"/>
      <c r="I1729" s="416"/>
      <c r="J1729" s="416"/>
      <c r="K1729" s="416"/>
      <c r="L1729" s="416"/>
      <c r="M1729" s="416"/>
      <c r="N1729" s="416"/>
      <c r="O1729" s="416"/>
      <c r="P1729" s="416"/>
      <c r="Q1729" s="416"/>
      <c r="R1729" s="416"/>
      <c r="S1729" s="416"/>
      <c r="T1729" s="416"/>
      <c r="U1729" s="416"/>
      <c r="V1729" s="416"/>
      <c r="W1729" s="416"/>
      <c r="X1729" s="416"/>
      <c r="Y1729" s="416"/>
    </row>
    <row r="1730" spans="1:25" s="419" customFormat="1" x14ac:dyDescent="0.2">
      <c r="A1730" s="416"/>
      <c r="D1730" s="416"/>
      <c r="E1730" s="416"/>
      <c r="F1730" s="416"/>
      <c r="G1730" s="416"/>
      <c r="H1730" s="416"/>
      <c r="I1730" s="416"/>
      <c r="J1730" s="416"/>
      <c r="K1730" s="416"/>
      <c r="L1730" s="416"/>
      <c r="M1730" s="416"/>
      <c r="N1730" s="416"/>
      <c r="O1730" s="416"/>
      <c r="P1730" s="416"/>
      <c r="Q1730" s="416"/>
      <c r="R1730" s="416"/>
      <c r="S1730" s="416"/>
      <c r="T1730" s="416"/>
      <c r="U1730" s="416"/>
      <c r="V1730" s="416"/>
      <c r="W1730" s="416"/>
      <c r="X1730" s="416"/>
      <c r="Y1730" s="416"/>
    </row>
    <row r="1731" spans="1:25" s="419" customFormat="1" x14ac:dyDescent="0.2">
      <c r="A1731" s="416"/>
      <c r="D1731" s="416"/>
      <c r="E1731" s="416"/>
      <c r="F1731" s="416"/>
      <c r="G1731" s="416"/>
      <c r="H1731" s="416"/>
      <c r="I1731" s="416"/>
      <c r="J1731" s="416"/>
      <c r="K1731" s="416"/>
      <c r="L1731" s="416"/>
      <c r="M1731" s="416"/>
      <c r="N1731" s="416"/>
      <c r="O1731" s="416"/>
      <c r="P1731" s="416"/>
      <c r="Q1731" s="416"/>
      <c r="R1731" s="416"/>
      <c r="S1731" s="416"/>
      <c r="T1731" s="416"/>
      <c r="U1731" s="416"/>
      <c r="V1731" s="416"/>
      <c r="W1731" s="416"/>
      <c r="X1731" s="416"/>
      <c r="Y1731" s="416"/>
    </row>
    <row r="1732" spans="1:25" s="419" customFormat="1" x14ac:dyDescent="0.2">
      <c r="A1732" s="416"/>
      <c r="D1732" s="416"/>
      <c r="E1732" s="416"/>
      <c r="F1732" s="416"/>
      <c r="G1732" s="416"/>
      <c r="H1732" s="416"/>
      <c r="I1732" s="416"/>
      <c r="J1732" s="416"/>
      <c r="K1732" s="416"/>
      <c r="L1732" s="416"/>
      <c r="M1732" s="416"/>
      <c r="N1732" s="416"/>
      <c r="O1732" s="416"/>
      <c r="P1732" s="416"/>
      <c r="Q1732" s="416"/>
      <c r="R1732" s="416"/>
      <c r="S1732" s="416"/>
      <c r="T1732" s="416"/>
      <c r="U1732" s="416"/>
      <c r="V1732" s="416"/>
      <c r="W1732" s="416"/>
      <c r="X1732" s="416"/>
      <c r="Y1732" s="416"/>
    </row>
    <row r="1733" spans="1:25" s="419" customFormat="1" x14ac:dyDescent="0.2">
      <c r="A1733" s="416"/>
      <c r="D1733" s="416"/>
      <c r="E1733" s="416"/>
      <c r="F1733" s="416"/>
      <c r="G1733" s="416"/>
      <c r="H1733" s="416"/>
      <c r="I1733" s="416"/>
      <c r="J1733" s="416"/>
      <c r="K1733" s="416"/>
      <c r="L1733" s="416"/>
      <c r="M1733" s="416"/>
      <c r="N1733" s="416"/>
      <c r="O1733" s="416"/>
      <c r="P1733" s="416"/>
      <c r="Q1733" s="416"/>
      <c r="R1733" s="416"/>
      <c r="S1733" s="416"/>
      <c r="T1733" s="416"/>
      <c r="U1733" s="416"/>
      <c r="V1733" s="416"/>
      <c r="W1733" s="416"/>
      <c r="X1733" s="416"/>
      <c r="Y1733" s="416"/>
    </row>
    <row r="1734" spans="1:25" s="419" customFormat="1" x14ac:dyDescent="0.2">
      <c r="A1734" s="416"/>
      <c r="D1734" s="416"/>
      <c r="E1734" s="416"/>
      <c r="F1734" s="416"/>
      <c r="G1734" s="416"/>
      <c r="H1734" s="416"/>
      <c r="I1734" s="416"/>
      <c r="J1734" s="416"/>
      <c r="K1734" s="416"/>
      <c r="L1734" s="416"/>
      <c r="M1734" s="416"/>
      <c r="N1734" s="416"/>
      <c r="O1734" s="416"/>
      <c r="P1734" s="416"/>
      <c r="Q1734" s="416"/>
      <c r="R1734" s="416"/>
      <c r="S1734" s="416"/>
      <c r="T1734" s="416"/>
      <c r="U1734" s="416"/>
      <c r="V1734" s="416"/>
      <c r="W1734" s="416"/>
      <c r="X1734" s="416"/>
      <c r="Y1734" s="416"/>
    </row>
    <row r="1735" spans="1:25" s="419" customFormat="1" x14ac:dyDescent="0.2">
      <c r="A1735" s="416"/>
      <c r="D1735" s="416"/>
      <c r="E1735" s="416"/>
      <c r="F1735" s="416"/>
      <c r="G1735" s="416"/>
      <c r="H1735" s="416"/>
      <c r="I1735" s="416"/>
      <c r="J1735" s="416"/>
      <c r="K1735" s="416"/>
      <c r="L1735" s="416"/>
      <c r="M1735" s="416"/>
      <c r="N1735" s="416"/>
      <c r="O1735" s="416"/>
      <c r="P1735" s="416"/>
      <c r="Q1735" s="416"/>
      <c r="R1735" s="416"/>
      <c r="S1735" s="416"/>
      <c r="T1735" s="416"/>
      <c r="U1735" s="416"/>
      <c r="V1735" s="416"/>
      <c r="W1735" s="416"/>
      <c r="X1735" s="416"/>
      <c r="Y1735" s="416"/>
    </row>
    <row r="1736" spans="1:25" s="419" customFormat="1" x14ac:dyDescent="0.2">
      <c r="A1736" s="416"/>
      <c r="D1736" s="416"/>
      <c r="E1736" s="416"/>
      <c r="F1736" s="416"/>
      <c r="G1736" s="416"/>
      <c r="H1736" s="416"/>
      <c r="I1736" s="416"/>
      <c r="J1736" s="416"/>
      <c r="K1736" s="416"/>
      <c r="L1736" s="416"/>
      <c r="M1736" s="416"/>
      <c r="N1736" s="416"/>
      <c r="O1736" s="416"/>
      <c r="P1736" s="416"/>
      <c r="Q1736" s="416"/>
      <c r="R1736" s="416"/>
      <c r="S1736" s="416"/>
      <c r="T1736" s="416"/>
      <c r="U1736" s="416"/>
      <c r="V1736" s="416"/>
      <c r="W1736" s="416"/>
      <c r="X1736" s="416"/>
      <c r="Y1736" s="416"/>
    </row>
    <row r="1737" spans="1:25" s="419" customFormat="1" x14ac:dyDescent="0.2">
      <c r="A1737" s="416"/>
      <c r="D1737" s="416"/>
      <c r="E1737" s="416"/>
      <c r="F1737" s="416"/>
      <c r="G1737" s="416"/>
      <c r="H1737" s="416"/>
      <c r="I1737" s="416"/>
      <c r="J1737" s="416"/>
      <c r="K1737" s="416"/>
      <c r="L1737" s="416"/>
      <c r="M1737" s="416"/>
      <c r="N1737" s="416"/>
      <c r="O1737" s="416"/>
      <c r="P1737" s="416"/>
      <c r="Q1737" s="416"/>
      <c r="R1737" s="416"/>
      <c r="S1737" s="416"/>
      <c r="T1737" s="416"/>
      <c r="U1737" s="416"/>
      <c r="V1737" s="416"/>
      <c r="W1737" s="416"/>
      <c r="X1737" s="416"/>
      <c r="Y1737" s="416"/>
    </row>
    <row r="1738" spans="1:25" s="419" customFormat="1" x14ac:dyDescent="0.2">
      <c r="A1738" s="416"/>
      <c r="D1738" s="416"/>
      <c r="E1738" s="416"/>
      <c r="F1738" s="416"/>
      <c r="G1738" s="416"/>
      <c r="H1738" s="416"/>
      <c r="I1738" s="416"/>
      <c r="J1738" s="416"/>
      <c r="K1738" s="416"/>
      <c r="L1738" s="416"/>
      <c r="M1738" s="416"/>
      <c r="N1738" s="416"/>
      <c r="O1738" s="416"/>
      <c r="P1738" s="416"/>
      <c r="Q1738" s="416"/>
      <c r="R1738" s="416"/>
      <c r="S1738" s="416"/>
      <c r="T1738" s="416"/>
      <c r="U1738" s="416"/>
      <c r="V1738" s="416"/>
      <c r="W1738" s="416"/>
      <c r="X1738" s="416"/>
      <c r="Y1738" s="416"/>
    </row>
    <row r="1739" spans="1:25" s="419" customFormat="1" x14ac:dyDescent="0.2">
      <c r="A1739" s="416"/>
      <c r="D1739" s="416"/>
      <c r="E1739" s="416"/>
      <c r="F1739" s="416"/>
      <c r="G1739" s="416"/>
      <c r="H1739" s="416"/>
      <c r="I1739" s="416"/>
      <c r="J1739" s="416"/>
      <c r="K1739" s="416"/>
      <c r="L1739" s="416"/>
      <c r="M1739" s="416"/>
      <c r="N1739" s="416"/>
      <c r="O1739" s="416"/>
      <c r="P1739" s="416"/>
      <c r="Q1739" s="416"/>
      <c r="R1739" s="416"/>
      <c r="S1739" s="416"/>
      <c r="T1739" s="416"/>
      <c r="U1739" s="416"/>
      <c r="V1739" s="416"/>
      <c r="W1739" s="416"/>
      <c r="X1739" s="416"/>
      <c r="Y1739" s="416"/>
    </row>
    <row r="1740" spans="1:25" s="419" customFormat="1" x14ac:dyDescent="0.2">
      <c r="A1740" s="416"/>
      <c r="D1740" s="416"/>
      <c r="E1740" s="416"/>
      <c r="F1740" s="416"/>
      <c r="G1740" s="416"/>
      <c r="H1740" s="416"/>
      <c r="I1740" s="416"/>
      <c r="J1740" s="416"/>
      <c r="K1740" s="416"/>
      <c r="L1740" s="416"/>
      <c r="M1740" s="416"/>
      <c r="N1740" s="416"/>
      <c r="O1740" s="416"/>
      <c r="P1740" s="416"/>
      <c r="Q1740" s="416"/>
      <c r="R1740" s="416"/>
      <c r="S1740" s="416"/>
      <c r="T1740" s="416"/>
      <c r="U1740" s="416"/>
      <c r="V1740" s="416"/>
      <c r="W1740" s="416"/>
      <c r="X1740" s="416"/>
      <c r="Y1740" s="416"/>
    </row>
    <row r="1741" spans="1:25" s="419" customFormat="1" x14ac:dyDescent="0.2">
      <c r="A1741" s="416"/>
      <c r="D1741" s="416"/>
      <c r="E1741" s="416"/>
      <c r="F1741" s="416"/>
      <c r="G1741" s="416"/>
      <c r="H1741" s="416"/>
      <c r="I1741" s="416"/>
      <c r="J1741" s="416"/>
      <c r="K1741" s="416"/>
      <c r="L1741" s="416"/>
      <c r="M1741" s="416"/>
      <c r="N1741" s="416"/>
      <c r="O1741" s="416"/>
      <c r="P1741" s="416"/>
      <c r="Q1741" s="416"/>
      <c r="R1741" s="416"/>
      <c r="S1741" s="416"/>
      <c r="T1741" s="416"/>
      <c r="U1741" s="416"/>
      <c r="V1741" s="416"/>
      <c r="W1741" s="416"/>
      <c r="X1741" s="416"/>
      <c r="Y1741" s="416"/>
    </row>
    <row r="1742" spans="1:25" s="419" customFormat="1" x14ac:dyDescent="0.2">
      <c r="A1742" s="416"/>
      <c r="D1742" s="416"/>
      <c r="E1742" s="416"/>
      <c r="F1742" s="416"/>
      <c r="G1742" s="416"/>
      <c r="H1742" s="416"/>
      <c r="I1742" s="416"/>
      <c r="J1742" s="416"/>
      <c r="K1742" s="416"/>
      <c r="L1742" s="416"/>
      <c r="M1742" s="416"/>
      <c r="N1742" s="416"/>
      <c r="O1742" s="416"/>
      <c r="P1742" s="416"/>
      <c r="Q1742" s="416"/>
      <c r="R1742" s="416"/>
      <c r="S1742" s="416"/>
      <c r="T1742" s="416"/>
      <c r="U1742" s="416"/>
      <c r="V1742" s="416"/>
      <c r="W1742" s="416"/>
      <c r="X1742" s="416"/>
      <c r="Y1742" s="416"/>
    </row>
    <row r="1743" spans="1:25" s="419" customFormat="1" x14ac:dyDescent="0.2">
      <c r="A1743" s="416"/>
      <c r="D1743" s="416"/>
      <c r="E1743" s="416"/>
      <c r="F1743" s="416"/>
      <c r="G1743" s="416"/>
      <c r="H1743" s="416"/>
      <c r="I1743" s="416"/>
      <c r="J1743" s="416"/>
      <c r="K1743" s="416"/>
      <c r="L1743" s="416"/>
      <c r="M1743" s="416"/>
      <c r="N1743" s="416"/>
      <c r="O1743" s="416"/>
      <c r="P1743" s="416"/>
      <c r="Q1743" s="416"/>
      <c r="R1743" s="416"/>
      <c r="S1743" s="416"/>
      <c r="T1743" s="416"/>
      <c r="U1743" s="416"/>
      <c r="V1743" s="416"/>
      <c r="W1743" s="416"/>
      <c r="X1743" s="416"/>
      <c r="Y1743" s="416"/>
    </row>
    <row r="1744" spans="1:25" s="419" customFormat="1" x14ac:dyDescent="0.2">
      <c r="A1744" s="416"/>
      <c r="D1744" s="416"/>
      <c r="E1744" s="416"/>
      <c r="F1744" s="416"/>
      <c r="G1744" s="416"/>
      <c r="H1744" s="416"/>
      <c r="I1744" s="416"/>
      <c r="J1744" s="416"/>
      <c r="K1744" s="416"/>
      <c r="L1744" s="416"/>
      <c r="M1744" s="416"/>
      <c r="N1744" s="416"/>
      <c r="O1744" s="416"/>
      <c r="P1744" s="416"/>
      <c r="Q1744" s="416"/>
      <c r="R1744" s="416"/>
      <c r="S1744" s="416"/>
      <c r="T1744" s="416"/>
      <c r="U1744" s="416"/>
      <c r="V1744" s="416"/>
      <c r="W1744" s="416"/>
      <c r="X1744" s="416"/>
      <c r="Y1744" s="416"/>
    </row>
    <row r="1745" spans="1:25" s="419" customFormat="1" x14ac:dyDescent="0.2">
      <c r="A1745" s="416"/>
      <c r="D1745" s="416"/>
      <c r="E1745" s="416"/>
      <c r="F1745" s="416"/>
      <c r="G1745" s="416"/>
      <c r="H1745" s="416"/>
      <c r="I1745" s="416"/>
      <c r="J1745" s="416"/>
      <c r="K1745" s="416"/>
      <c r="L1745" s="416"/>
      <c r="M1745" s="416"/>
      <c r="N1745" s="416"/>
      <c r="O1745" s="416"/>
      <c r="P1745" s="416"/>
      <c r="Q1745" s="416"/>
      <c r="R1745" s="416"/>
      <c r="S1745" s="416"/>
      <c r="T1745" s="416"/>
      <c r="U1745" s="416"/>
      <c r="V1745" s="416"/>
      <c r="W1745" s="416"/>
      <c r="X1745" s="416"/>
      <c r="Y1745" s="416"/>
    </row>
    <row r="1746" spans="1:25" s="419" customFormat="1" x14ac:dyDescent="0.2">
      <c r="A1746" s="416"/>
      <c r="D1746" s="416"/>
      <c r="E1746" s="416"/>
      <c r="F1746" s="416"/>
      <c r="G1746" s="416"/>
      <c r="H1746" s="416"/>
      <c r="I1746" s="416"/>
      <c r="J1746" s="416"/>
      <c r="K1746" s="416"/>
      <c r="L1746" s="416"/>
      <c r="M1746" s="416"/>
      <c r="N1746" s="416"/>
      <c r="O1746" s="416"/>
      <c r="P1746" s="416"/>
      <c r="Q1746" s="416"/>
      <c r="R1746" s="416"/>
      <c r="S1746" s="416"/>
      <c r="T1746" s="416"/>
      <c r="U1746" s="416"/>
      <c r="V1746" s="416"/>
      <c r="W1746" s="416"/>
      <c r="X1746" s="416"/>
      <c r="Y1746" s="416"/>
    </row>
    <row r="1747" spans="1:25" s="419" customFormat="1" x14ac:dyDescent="0.2">
      <c r="A1747" s="416"/>
      <c r="D1747" s="416"/>
      <c r="E1747" s="416"/>
      <c r="F1747" s="416"/>
      <c r="G1747" s="416"/>
      <c r="H1747" s="416"/>
      <c r="I1747" s="416"/>
      <c r="J1747" s="416"/>
      <c r="K1747" s="416"/>
      <c r="L1747" s="416"/>
      <c r="M1747" s="416"/>
      <c r="N1747" s="416"/>
      <c r="O1747" s="416"/>
      <c r="P1747" s="416"/>
      <c r="Q1747" s="416"/>
      <c r="R1747" s="416"/>
      <c r="S1747" s="416"/>
      <c r="T1747" s="416"/>
      <c r="U1747" s="416"/>
      <c r="V1747" s="416"/>
      <c r="W1747" s="416"/>
      <c r="X1747" s="416"/>
      <c r="Y1747" s="416"/>
    </row>
    <row r="1748" spans="1:25" s="419" customFormat="1" x14ac:dyDescent="0.2">
      <c r="A1748" s="416"/>
      <c r="D1748" s="416"/>
      <c r="E1748" s="416"/>
      <c r="F1748" s="416"/>
      <c r="G1748" s="416"/>
      <c r="H1748" s="416"/>
      <c r="I1748" s="416"/>
      <c r="J1748" s="416"/>
      <c r="K1748" s="416"/>
      <c r="L1748" s="416"/>
      <c r="M1748" s="416"/>
      <c r="N1748" s="416"/>
      <c r="O1748" s="416"/>
      <c r="P1748" s="416"/>
      <c r="Q1748" s="416"/>
      <c r="R1748" s="416"/>
      <c r="S1748" s="416"/>
      <c r="T1748" s="416"/>
      <c r="U1748" s="416"/>
      <c r="V1748" s="416"/>
      <c r="W1748" s="416"/>
      <c r="X1748" s="416"/>
      <c r="Y1748" s="416"/>
    </row>
    <row r="1749" spans="1:25" s="419" customFormat="1" x14ac:dyDescent="0.2">
      <c r="A1749" s="416"/>
      <c r="D1749" s="416"/>
      <c r="E1749" s="416"/>
      <c r="F1749" s="416"/>
      <c r="G1749" s="416"/>
      <c r="H1749" s="416"/>
      <c r="I1749" s="416"/>
      <c r="J1749" s="416"/>
      <c r="K1749" s="416"/>
      <c r="L1749" s="416"/>
      <c r="M1749" s="416"/>
      <c r="N1749" s="416"/>
      <c r="O1749" s="416"/>
      <c r="P1749" s="416"/>
      <c r="Q1749" s="416"/>
      <c r="R1749" s="416"/>
      <c r="S1749" s="416"/>
      <c r="T1749" s="416"/>
      <c r="U1749" s="416"/>
      <c r="V1749" s="416"/>
      <c r="W1749" s="416"/>
      <c r="X1749" s="416"/>
      <c r="Y1749" s="416"/>
    </row>
    <row r="1750" spans="1:25" s="419" customFormat="1" x14ac:dyDescent="0.2">
      <c r="A1750" s="416"/>
      <c r="D1750" s="416"/>
      <c r="E1750" s="416"/>
      <c r="F1750" s="416"/>
      <c r="G1750" s="416"/>
      <c r="H1750" s="416"/>
      <c r="I1750" s="416"/>
      <c r="J1750" s="416"/>
      <c r="K1750" s="416"/>
      <c r="L1750" s="416"/>
      <c r="M1750" s="416"/>
      <c r="N1750" s="416"/>
      <c r="O1750" s="416"/>
      <c r="P1750" s="416"/>
      <c r="Q1750" s="416"/>
      <c r="R1750" s="416"/>
      <c r="S1750" s="416"/>
      <c r="T1750" s="416"/>
      <c r="U1750" s="416"/>
      <c r="V1750" s="416"/>
      <c r="W1750" s="416"/>
      <c r="X1750" s="416"/>
      <c r="Y1750" s="416"/>
    </row>
    <row r="1751" spans="1:25" s="419" customFormat="1" x14ac:dyDescent="0.2">
      <c r="A1751" s="416"/>
      <c r="D1751" s="416"/>
      <c r="E1751" s="416"/>
      <c r="F1751" s="416"/>
      <c r="G1751" s="416"/>
      <c r="H1751" s="416"/>
      <c r="I1751" s="416"/>
      <c r="J1751" s="416"/>
      <c r="K1751" s="416"/>
      <c r="L1751" s="416"/>
      <c r="M1751" s="416"/>
      <c r="N1751" s="416"/>
      <c r="O1751" s="416"/>
      <c r="P1751" s="416"/>
      <c r="Q1751" s="416"/>
      <c r="R1751" s="416"/>
      <c r="S1751" s="416"/>
      <c r="T1751" s="416"/>
      <c r="U1751" s="416"/>
      <c r="V1751" s="416"/>
      <c r="W1751" s="416"/>
      <c r="X1751" s="416"/>
      <c r="Y1751" s="416"/>
    </row>
    <row r="1752" spans="1:25" s="419" customFormat="1" x14ac:dyDescent="0.2">
      <c r="A1752" s="416"/>
      <c r="D1752" s="416"/>
      <c r="E1752" s="416"/>
      <c r="F1752" s="416"/>
      <c r="G1752" s="416"/>
      <c r="H1752" s="416"/>
      <c r="I1752" s="416"/>
      <c r="J1752" s="416"/>
      <c r="K1752" s="416"/>
      <c r="L1752" s="416"/>
      <c r="M1752" s="416"/>
      <c r="N1752" s="416"/>
      <c r="O1752" s="416"/>
      <c r="P1752" s="416"/>
      <c r="Q1752" s="416"/>
      <c r="R1752" s="416"/>
      <c r="S1752" s="416"/>
      <c r="T1752" s="416"/>
      <c r="U1752" s="416"/>
      <c r="V1752" s="416"/>
      <c r="W1752" s="416"/>
      <c r="X1752" s="416"/>
      <c r="Y1752" s="416"/>
    </row>
    <row r="1753" spans="1:25" s="419" customFormat="1" x14ac:dyDescent="0.2">
      <c r="A1753" s="416"/>
      <c r="D1753" s="416"/>
      <c r="E1753" s="416"/>
      <c r="F1753" s="416"/>
      <c r="G1753" s="416"/>
      <c r="H1753" s="416"/>
      <c r="I1753" s="416"/>
      <c r="J1753" s="416"/>
      <c r="K1753" s="416"/>
      <c r="L1753" s="416"/>
      <c r="M1753" s="416"/>
      <c r="N1753" s="416"/>
      <c r="O1753" s="416"/>
      <c r="P1753" s="416"/>
      <c r="Q1753" s="416"/>
      <c r="R1753" s="416"/>
      <c r="S1753" s="416"/>
      <c r="T1753" s="416"/>
      <c r="U1753" s="416"/>
      <c r="V1753" s="416"/>
      <c r="W1753" s="416"/>
      <c r="X1753" s="416"/>
      <c r="Y1753" s="416"/>
    </row>
    <row r="1754" spans="1:25" s="419" customFormat="1" x14ac:dyDescent="0.2">
      <c r="A1754" s="416"/>
      <c r="D1754" s="416"/>
      <c r="E1754" s="416"/>
      <c r="F1754" s="416"/>
      <c r="G1754" s="416"/>
      <c r="H1754" s="416"/>
      <c r="I1754" s="416"/>
      <c r="J1754" s="416"/>
      <c r="K1754" s="416"/>
      <c r="L1754" s="416"/>
      <c r="M1754" s="416"/>
      <c r="N1754" s="416"/>
      <c r="O1754" s="416"/>
      <c r="P1754" s="416"/>
      <c r="Q1754" s="416"/>
      <c r="R1754" s="416"/>
      <c r="S1754" s="416"/>
      <c r="T1754" s="416"/>
      <c r="U1754" s="416"/>
      <c r="V1754" s="416"/>
      <c r="W1754" s="416"/>
      <c r="X1754" s="416"/>
      <c r="Y1754" s="416"/>
    </row>
    <row r="1755" spans="1:25" s="419" customFormat="1" x14ac:dyDescent="0.2">
      <c r="A1755" s="416"/>
      <c r="D1755" s="416"/>
      <c r="E1755" s="416"/>
      <c r="F1755" s="416"/>
      <c r="G1755" s="416"/>
      <c r="H1755" s="416"/>
      <c r="I1755" s="416"/>
      <c r="J1755" s="416"/>
      <c r="K1755" s="416"/>
      <c r="L1755" s="416"/>
      <c r="M1755" s="416"/>
      <c r="N1755" s="416"/>
      <c r="O1755" s="416"/>
      <c r="P1755" s="416"/>
      <c r="Q1755" s="416"/>
      <c r="R1755" s="416"/>
      <c r="S1755" s="416"/>
      <c r="T1755" s="416"/>
      <c r="U1755" s="416"/>
      <c r="V1755" s="416"/>
      <c r="W1755" s="416"/>
      <c r="X1755" s="416"/>
      <c r="Y1755" s="416"/>
    </row>
    <row r="1756" spans="1:25" s="419" customFormat="1" x14ac:dyDescent="0.2">
      <c r="A1756" s="416"/>
      <c r="D1756" s="416"/>
      <c r="E1756" s="416"/>
      <c r="F1756" s="416"/>
      <c r="G1756" s="416"/>
      <c r="H1756" s="416"/>
      <c r="I1756" s="416"/>
      <c r="J1756" s="416"/>
      <c r="K1756" s="416"/>
      <c r="L1756" s="416"/>
      <c r="M1756" s="416"/>
      <c r="N1756" s="416"/>
      <c r="O1756" s="416"/>
      <c r="P1756" s="416"/>
      <c r="Q1756" s="416"/>
      <c r="R1756" s="416"/>
      <c r="S1756" s="416"/>
      <c r="T1756" s="416"/>
      <c r="U1756" s="416"/>
      <c r="V1756" s="416"/>
      <c r="W1756" s="416"/>
      <c r="X1756" s="416"/>
      <c r="Y1756" s="416"/>
    </row>
    <row r="1757" spans="1:25" s="419" customFormat="1" x14ac:dyDescent="0.2">
      <c r="A1757" s="416"/>
      <c r="D1757" s="416"/>
      <c r="E1757" s="416"/>
      <c r="F1757" s="416"/>
      <c r="G1757" s="416"/>
      <c r="H1757" s="416"/>
      <c r="I1757" s="416"/>
      <c r="J1757" s="416"/>
      <c r="K1757" s="416"/>
      <c r="L1757" s="416"/>
      <c r="M1757" s="416"/>
      <c r="N1757" s="416"/>
      <c r="O1757" s="416"/>
      <c r="P1757" s="416"/>
      <c r="Q1757" s="416"/>
      <c r="R1757" s="416"/>
      <c r="S1757" s="416"/>
      <c r="T1757" s="416"/>
      <c r="U1757" s="416"/>
      <c r="V1757" s="416"/>
      <c r="W1757" s="416"/>
      <c r="X1757" s="416"/>
      <c r="Y1757" s="416"/>
    </row>
    <row r="1758" spans="1:25" s="419" customFormat="1" x14ac:dyDescent="0.2">
      <c r="A1758" s="416"/>
      <c r="D1758" s="416"/>
      <c r="E1758" s="416"/>
      <c r="F1758" s="416"/>
      <c r="G1758" s="416"/>
      <c r="H1758" s="416"/>
      <c r="I1758" s="416"/>
      <c r="J1758" s="416"/>
      <c r="K1758" s="416"/>
      <c r="L1758" s="416"/>
      <c r="M1758" s="416"/>
      <c r="N1758" s="416"/>
      <c r="O1758" s="416"/>
      <c r="P1758" s="416"/>
      <c r="Q1758" s="416"/>
      <c r="R1758" s="416"/>
      <c r="S1758" s="416"/>
      <c r="T1758" s="416"/>
      <c r="U1758" s="416"/>
      <c r="V1758" s="416"/>
      <c r="W1758" s="416"/>
      <c r="X1758" s="416"/>
      <c r="Y1758" s="416"/>
    </row>
    <row r="1759" spans="1:25" s="419" customFormat="1" x14ac:dyDescent="0.2">
      <c r="A1759" s="416"/>
      <c r="D1759" s="416"/>
      <c r="E1759" s="416"/>
      <c r="F1759" s="416"/>
      <c r="G1759" s="416"/>
      <c r="H1759" s="416"/>
      <c r="I1759" s="416"/>
      <c r="J1759" s="416"/>
      <c r="K1759" s="416"/>
      <c r="L1759" s="416"/>
      <c r="M1759" s="416"/>
      <c r="N1759" s="416"/>
      <c r="O1759" s="416"/>
      <c r="P1759" s="416"/>
      <c r="Q1759" s="416"/>
      <c r="R1759" s="416"/>
      <c r="S1759" s="416"/>
      <c r="T1759" s="416"/>
      <c r="U1759" s="416"/>
      <c r="V1759" s="416"/>
      <c r="W1759" s="416"/>
      <c r="X1759" s="416"/>
      <c r="Y1759" s="416"/>
    </row>
    <row r="1760" spans="1:25" s="419" customFormat="1" x14ac:dyDescent="0.2">
      <c r="A1760" s="416"/>
      <c r="D1760" s="416"/>
      <c r="E1760" s="416"/>
      <c r="F1760" s="416"/>
      <c r="G1760" s="416"/>
      <c r="H1760" s="416"/>
      <c r="I1760" s="416"/>
      <c r="J1760" s="416"/>
      <c r="K1760" s="416"/>
      <c r="L1760" s="416"/>
      <c r="M1760" s="416"/>
      <c r="N1760" s="416"/>
      <c r="O1760" s="416"/>
      <c r="P1760" s="416"/>
      <c r="Q1760" s="416"/>
      <c r="R1760" s="416"/>
      <c r="S1760" s="416"/>
      <c r="T1760" s="416"/>
      <c r="U1760" s="416"/>
      <c r="V1760" s="416"/>
      <c r="W1760" s="416"/>
      <c r="X1760" s="416"/>
      <c r="Y1760" s="416"/>
    </row>
    <row r="1761" spans="1:25" s="419" customFormat="1" x14ac:dyDescent="0.2">
      <c r="A1761" s="416"/>
      <c r="D1761" s="416"/>
      <c r="E1761" s="416"/>
      <c r="F1761" s="416"/>
      <c r="G1761" s="416"/>
      <c r="H1761" s="416"/>
      <c r="I1761" s="416"/>
      <c r="J1761" s="416"/>
      <c r="K1761" s="416"/>
      <c r="L1761" s="416"/>
      <c r="M1761" s="416"/>
      <c r="N1761" s="416"/>
      <c r="O1761" s="416"/>
      <c r="P1761" s="416"/>
      <c r="Q1761" s="416"/>
      <c r="R1761" s="416"/>
      <c r="S1761" s="416"/>
      <c r="T1761" s="416"/>
      <c r="U1761" s="416"/>
      <c r="V1761" s="416"/>
      <c r="W1761" s="416"/>
      <c r="X1761" s="416"/>
      <c r="Y1761" s="416"/>
    </row>
    <row r="1762" spans="1:25" s="419" customFormat="1" x14ac:dyDescent="0.2">
      <c r="A1762" s="416"/>
      <c r="D1762" s="416"/>
      <c r="E1762" s="416"/>
      <c r="F1762" s="416"/>
      <c r="G1762" s="416"/>
      <c r="H1762" s="416"/>
      <c r="I1762" s="416"/>
      <c r="J1762" s="416"/>
      <c r="K1762" s="416"/>
      <c r="L1762" s="416"/>
      <c r="M1762" s="416"/>
      <c r="N1762" s="416"/>
      <c r="O1762" s="416"/>
      <c r="P1762" s="416"/>
      <c r="Q1762" s="416"/>
      <c r="R1762" s="416"/>
      <c r="S1762" s="416"/>
      <c r="T1762" s="416"/>
      <c r="U1762" s="416"/>
      <c r="V1762" s="416"/>
      <c r="W1762" s="416"/>
      <c r="X1762" s="416"/>
      <c r="Y1762" s="416"/>
    </row>
    <row r="1763" spans="1:25" s="419" customFormat="1" x14ac:dyDescent="0.2">
      <c r="A1763" s="416"/>
      <c r="D1763" s="416"/>
      <c r="E1763" s="416"/>
      <c r="F1763" s="416"/>
      <c r="G1763" s="416"/>
      <c r="H1763" s="416"/>
      <c r="I1763" s="416"/>
      <c r="J1763" s="416"/>
      <c r="K1763" s="416"/>
      <c r="L1763" s="416"/>
      <c r="M1763" s="416"/>
      <c r="N1763" s="416"/>
      <c r="O1763" s="416"/>
      <c r="P1763" s="416"/>
      <c r="Q1763" s="416"/>
      <c r="R1763" s="416"/>
      <c r="S1763" s="416"/>
      <c r="T1763" s="416"/>
      <c r="U1763" s="416"/>
      <c r="V1763" s="416"/>
      <c r="W1763" s="416"/>
      <c r="X1763" s="416"/>
      <c r="Y1763" s="416"/>
    </row>
    <row r="1764" spans="1:25" s="419" customFormat="1" x14ac:dyDescent="0.2">
      <c r="A1764" s="416"/>
      <c r="D1764" s="416"/>
      <c r="E1764" s="416"/>
      <c r="F1764" s="416"/>
      <c r="G1764" s="416"/>
      <c r="H1764" s="416"/>
      <c r="I1764" s="416"/>
      <c r="J1764" s="416"/>
      <c r="K1764" s="416"/>
      <c r="L1764" s="416"/>
      <c r="M1764" s="416"/>
      <c r="N1764" s="416"/>
      <c r="O1764" s="416"/>
      <c r="P1764" s="416"/>
      <c r="Q1764" s="416"/>
      <c r="R1764" s="416"/>
      <c r="S1764" s="416"/>
      <c r="T1764" s="416"/>
      <c r="U1764" s="416"/>
      <c r="V1764" s="416"/>
      <c r="W1764" s="416"/>
      <c r="X1764" s="416"/>
      <c r="Y1764" s="416"/>
    </row>
    <row r="1765" spans="1:25" s="419" customFormat="1" x14ac:dyDescent="0.2">
      <c r="A1765" s="416"/>
      <c r="D1765" s="416"/>
      <c r="E1765" s="416"/>
      <c r="F1765" s="416"/>
      <c r="G1765" s="416"/>
      <c r="H1765" s="416"/>
      <c r="I1765" s="416"/>
      <c r="J1765" s="416"/>
      <c r="K1765" s="416"/>
      <c r="L1765" s="416"/>
      <c r="M1765" s="416"/>
      <c r="N1765" s="416"/>
      <c r="O1765" s="416"/>
      <c r="P1765" s="416"/>
      <c r="Q1765" s="416"/>
      <c r="R1765" s="416"/>
      <c r="S1765" s="416"/>
      <c r="T1765" s="416"/>
      <c r="U1765" s="416"/>
      <c r="V1765" s="416"/>
      <c r="W1765" s="416"/>
      <c r="X1765" s="416"/>
      <c r="Y1765" s="416"/>
    </row>
    <row r="1766" spans="1:25" s="419" customFormat="1" x14ac:dyDescent="0.2">
      <c r="A1766" s="416"/>
      <c r="D1766" s="416"/>
      <c r="E1766" s="416"/>
      <c r="F1766" s="416"/>
      <c r="G1766" s="416"/>
      <c r="H1766" s="416"/>
      <c r="I1766" s="416"/>
      <c r="J1766" s="416"/>
      <c r="K1766" s="416"/>
      <c r="L1766" s="416"/>
      <c r="M1766" s="416"/>
      <c r="N1766" s="416"/>
      <c r="O1766" s="416"/>
      <c r="P1766" s="416"/>
      <c r="Q1766" s="416"/>
      <c r="R1766" s="416"/>
      <c r="S1766" s="416"/>
      <c r="T1766" s="416"/>
      <c r="U1766" s="416"/>
      <c r="V1766" s="416"/>
      <c r="W1766" s="416"/>
      <c r="X1766" s="416"/>
      <c r="Y1766" s="416"/>
    </row>
    <row r="1767" spans="1:25" s="419" customFormat="1" x14ac:dyDescent="0.2">
      <c r="A1767" s="416"/>
      <c r="D1767" s="416"/>
      <c r="E1767" s="416"/>
      <c r="F1767" s="416"/>
      <c r="G1767" s="416"/>
      <c r="H1767" s="416"/>
      <c r="I1767" s="416"/>
      <c r="J1767" s="416"/>
      <c r="K1767" s="416"/>
      <c r="L1767" s="416"/>
      <c r="M1767" s="416"/>
      <c r="N1767" s="416"/>
      <c r="O1767" s="416"/>
      <c r="P1767" s="416"/>
      <c r="Q1767" s="416"/>
      <c r="R1767" s="416"/>
      <c r="S1767" s="416"/>
      <c r="T1767" s="416"/>
      <c r="U1767" s="416"/>
      <c r="V1767" s="416"/>
      <c r="W1767" s="416"/>
      <c r="X1767" s="416"/>
      <c r="Y1767" s="416"/>
    </row>
    <row r="1768" spans="1:25" s="419" customFormat="1" x14ac:dyDescent="0.2">
      <c r="A1768" s="416"/>
      <c r="D1768" s="416"/>
      <c r="E1768" s="416"/>
      <c r="F1768" s="416"/>
      <c r="G1768" s="416"/>
      <c r="H1768" s="416"/>
      <c r="I1768" s="416"/>
      <c r="J1768" s="416"/>
      <c r="K1768" s="416"/>
      <c r="L1768" s="416"/>
      <c r="M1768" s="416"/>
      <c r="N1768" s="416"/>
      <c r="O1768" s="416"/>
      <c r="P1768" s="416"/>
      <c r="Q1768" s="416"/>
      <c r="R1768" s="416"/>
      <c r="S1768" s="416"/>
      <c r="T1768" s="416"/>
      <c r="U1768" s="416"/>
      <c r="V1768" s="416"/>
      <c r="W1768" s="416"/>
      <c r="X1768" s="416"/>
      <c r="Y1768" s="416"/>
    </row>
    <row r="1769" spans="1:25" s="419" customFormat="1" x14ac:dyDescent="0.2">
      <c r="A1769" s="416"/>
      <c r="D1769" s="416"/>
      <c r="E1769" s="416"/>
      <c r="F1769" s="416"/>
      <c r="G1769" s="416"/>
      <c r="H1769" s="416"/>
      <c r="I1769" s="416"/>
      <c r="J1769" s="416"/>
      <c r="K1769" s="416"/>
      <c r="L1769" s="416"/>
      <c r="M1769" s="416"/>
      <c r="N1769" s="416"/>
      <c r="O1769" s="416"/>
      <c r="P1769" s="416"/>
      <c r="Q1769" s="416"/>
      <c r="R1769" s="416"/>
      <c r="S1769" s="416"/>
      <c r="T1769" s="416"/>
      <c r="U1769" s="416"/>
      <c r="V1769" s="416"/>
      <c r="W1769" s="416"/>
      <c r="X1769" s="416"/>
      <c r="Y1769" s="416"/>
    </row>
    <row r="1770" spans="1:25" s="419" customFormat="1" x14ac:dyDescent="0.2">
      <c r="A1770" s="416"/>
      <c r="D1770" s="416"/>
      <c r="E1770" s="416"/>
      <c r="F1770" s="416"/>
      <c r="G1770" s="416"/>
      <c r="H1770" s="416"/>
      <c r="I1770" s="416"/>
      <c r="J1770" s="416"/>
      <c r="K1770" s="416"/>
      <c r="L1770" s="416"/>
      <c r="M1770" s="416"/>
      <c r="N1770" s="416"/>
      <c r="O1770" s="416"/>
      <c r="P1770" s="416"/>
      <c r="Q1770" s="416"/>
      <c r="R1770" s="416"/>
      <c r="S1770" s="416"/>
      <c r="T1770" s="416"/>
      <c r="U1770" s="416"/>
      <c r="V1770" s="416"/>
      <c r="W1770" s="416"/>
      <c r="X1770" s="416"/>
      <c r="Y1770" s="416"/>
    </row>
    <row r="1771" spans="1:25" s="419" customFormat="1" x14ac:dyDescent="0.2">
      <c r="A1771" s="416"/>
      <c r="D1771" s="416"/>
      <c r="E1771" s="416"/>
      <c r="F1771" s="416"/>
      <c r="G1771" s="416"/>
      <c r="H1771" s="416"/>
      <c r="I1771" s="416"/>
      <c r="J1771" s="416"/>
      <c r="K1771" s="416"/>
      <c r="L1771" s="416"/>
      <c r="M1771" s="416"/>
      <c r="N1771" s="416"/>
      <c r="O1771" s="416"/>
      <c r="P1771" s="416"/>
      <c r="Q1771" s="416"/>
      <c r="R1771" s="416"/>
      <c r="S1771" s="416"/>
      <c r="T1771" s="416"/>
      <c r="U1771" s="416"/>
      <c r="V1771" s="416"/>
      <c r="W1771" s="416"/>
      <c r="X1771" s="416"/>
      <c r="Y1771" s="416"/>
    </row>
    <row r="1772" spans="1:25" s="419" customFormat="1" x14ac:dyDescent="0.2">
      <c r="A1772" s="416"/>
      <c r="D1772" s="416"/>
      <c r="E1772" s="416"/>
      <c r="F1772" s="416"/>
      <c r="G1772" s="416"/>
      <c r="H1772" s="416"/>
      <c r="I1772" s="416"/>
      <c r="J1772" s="416"/>
      <c r="K1772" s="416"/>
      <c r="L1772" s="416"/>
      <c r="M1772" s="416"/>
      <c r="N1772" s="416"/>
      <c r="O1772" s="416"/>
      <c r="P1772" s="416"/>
      <c r="Q1772" s="416"/>
      <c r="R1772" s="416"/>
      <c r="S1772" s="416"/>
      <c r="T1772" s="416"/>
      <c r="U1772" s="416"/>
      <c r="V1772" s="416"/>
      <c r="W1772" s="416"/>
      <c r="X1772" s="416"/>
      <c r="Y1772" s="416"/>
    </row>
    <row r="1773" spans="1:25" s="419" customFormat="1" x14ac:dyDescent="0.2">
      <c r="A1773" s="416"/>
      <c r="D1773" s="416"/>
      <c r="E1773" s="416"/>
      <c r="F1773" s="416"/>
      <c r="G1773" s="416"/>
      <c r="H1773" s="416"/>
      <c r="I1773" s="416"/>
      <c r="J1773" s="416"/>
      <c r="K1773" s="416"/>
      <c r="L1773" s="416"/>
      <c r="M1773" s="416"/>
      <c r="N1773" s="416"/>
      <c r="O1773" s="416"/>
      <c r="P1773" s="416"/>
      <c r="Q1773" s="416"/>
      <c r="R1773" s="416"/>
      <c r="S1773" s="416"/>
      <c r="T1773" s="416"/>
      <c r="U1773" s="416"/>
      <c r="V1773" s="416"/>
      <c r="W1773" s="416"/>
      <c r="X1773" s="416"/>
      <c r="Y1773" s="416"/>
    </row>
    <row r="1774" spans="1:25" s="419" customFormat="1" x14ac:dyDescent="0.2">
      <c r="A1774" s="416"/>
      <c r="D1774" s="416"/>
      <c r="E1774" s="416"/>
      <c r="F1774" s="416"/>
      <c r="G1774" s="416"/>
      <c r="H1774" s="416"/>
      <c r="I1774" s="416"/>
      <c r="J1774" s="416"/>
      <c r="K1774" s="416"/>
      <c r="L1774" s="416"/>
      <c r="M1774" s="416"/>
      <c r="N1774" s="416"/>
      <c r="O1774" s="416"/>
      <c r="P1774" s="416"/>
      <c r="Q1774" s="416"/>
      <c r="R1774" s="416"/>
      <c r="S1774" s="416"/>
      <c r="T1774" s="416"/>
      <c r="U1774" s="416"/>
      <c r="V1774" s="416"/>
      <c r="W1774" s="416"/>
      <c r="X1774" s="416"/>
      <c r="Y1774" s="416"/>
    </row>
    <row r="1775" spans="1:25" s="419" customFormat="1" x14ac:dyDescent="0.2">
      <c r="A1775" s="416"/>
      <c r="D1775" s="416"/>
      <c r="E1775" s="416"/>
      <c r="F1775" s="416"/>
      <c r="G1775" s="416"/>
      <c r="H1775" s="416"/>
      <c r="I1775" s="416"/>
      <c r="J1775" s="416"/>
      <c r="K1775" s="416"/>
      <c r="L1775" s="416"/>
      <c r="M1775" s="416"/>
      <c r="N1775" s="416"/>
      <c r="O1775" s="416"/>
      <c r="P1775" s="416"/>
      <c r="Q1775" s="416"/>
      <c r="R1775" s="416"/>
      <c r="S1775" s="416"/>
      <c r="T1775" s="416"/>
      <c r="U1775" s="416"/>
      <c r="V1775" s="416"/>
      <c r="W1775" s="416"/>
      <c r="X1775" s="416"/>
      <c r="Y1775" s="416"/>
    </row>
    <row r="1776" spans="1:25" s="419" customFormat="1" x14ac:dyDescent="0.2">
      <c r="A1776" s="416"/>
      <c r="D1776" s="416"/>
      <c r="E1776" s="416"/>
      <c r="F1776" s="416"/>
      <c r="G1776" s="416"/>
      <c r="H1776" s="416"/>
      <c r="I1776" s="416"/>
      <c r="J1776" s="416"/>
      <c r="K1776" s="416"/>
      <c r="L1776" s="416"/>
      <c r="M1776" s="416"/>
      <c r="N1776" s="416"/>
      <c r="O1776" s="416"/>
      <c r="P1776" s="416"/>
      <c r="Q1776" s="416"/>
      <c r="R1776" s="416"/>
      <c r="S1776" s="416"/>
      <c r="T1776" s="416"/>
      <c r="U1776" s="416"/>
      <c r="V1776" s="416"/>
      <c r="W1776" s="416"/>
      <c r="X1776" s="416"/>
      <c r="Y1776" s="416"/>
    </row>
    <row r="1777" spans="1:25" s="419" customFormat="1" x14ac:dyDescent="0.2">
      <c r="A1777" s="416"/>
      <c r="D1777" s="416"/>
      <c r="E1777" s="416"/>
      <c r="F1777" s="416"/>
      <c r="G1777" s="416"/>
      <c r="H1777" s="416"/>
      <c r="I1777" s="416"/>
      <c r="J1777" s="416"/>
      <c r="K1777" s="416"/>
      <c r="L1777" s="416"/>
      <c r="M1777" s="416"/>
      <c r="N1777" s="416"/>
      <c r="O1777" s="416"/>
      <c r="P1777" s="416"/>
      <c r="Q1777" s="416"/>
      <c r="R1777" s="416"/>
      <c r="S1777" s="416"/>
      <c r="T1777" s="416"/>
      <c r="U1777" s="416"/>
      <c r="V1777" s="416"/>
      <c r="W1777" s="416"/>
      <c r="X1777" s="416"/>
      <c r="Y1777" s="416"/>
    </row>
    <row r="1778" spans="1:25" s="419" customFormat="1" x14ac:dyDescent="0.2">
      <c r="A1778" s="416"/>
      <c r="D1778" s="416"/>
      <c r="E1778" s="416"/>
      <c r="F1778" s="416"/>
      <c r="G1778" s="416"/>
      <c r="H1778" s="416"/>
      <c r="I1778" s="416"/>
      <c r="J1778" s="416"/>
      <c r="K1778" s="416"/>
      <c r="L1778" s="416"/>
      <c r="M1778" s="416"/>
      <c r="N1778" s="416"/>
      <c r="O1778" s="416"/>
      <c r="P1778" s="416"/>
      <c r="Q1778" s="416"/>
      <c r="R1778" s="416"/>
      <c r="S1778" s="416"/>
      <c r="T1778" s="416"/>
      <c r="U1778" s="416"/>
      <c r="V1778" s="416"/>
      <c r="W1778" s="416"/>
      <c r="X1778" s="416"/>
      <c r="Y1778" s="416"/>
    </row>
    <row r="1779" spans="1:25" s="419" customFormat="1" x14ac:dyDescent="0.2">
      <c r="A1779" s="416"/>
      <c r="D1779" s="416"/>
      <c r="E1779" s="416"/>
      <c r="F1779" s="416"/>
      <c r="G1779" s="416"/>
      <c r="H1779" s="416"/>
      <c r="I1779" s="416"/>
      <c r="J1779" s="416"/>
      <c r="K1779" s="416"/>
      <c r="L1779" s="416"/>
      <c r="M1779" s="416"/>
      <c r="N1779" s="416"/>
      <c r="O1779" s="416"/>
      <c r="P1779" s="416"/>
      <c r="Q1779" s="416"/>
      <c r="R1779" s="416"/>
      <c r="S1779" s="416"/>
      <c r="T1779" s="416"/>
      <c r="U1779" s="416"/>
      <c r="V1779" s="416"/>
      <c r="W1779" s="416"/>
      <c r="X1779" s="416"/>
      <c r="Y1779" s="416"/>
    </row>
    <row r="1780" spans="1:25" s="419" customFormat="1" x14ac:dyDescent="0.2">
      <c r="A1780" s="416"/>
      <c r="D1780" s="416"/>
      <c r="E1780" s="416"/>
      <c r="F1780" s="416"/>
      <c r="G1780" s="416"/>
      <c r="H1780" s="416"/>
      <c r="I1780" s="416"/>
      <c r="J1780" s="416"/>
      <c r="K1780" s="416"/>
      <c r="L1780" s="416"/>
      <c r="M1780" s="416"/>
      <c r="N1780" s="416"/>
      <c r="O1780" s="416"/>
      <c r="P1780" s="416"/>
      <c r="Q1780" s="416"/>
      <c r="R1780" s="416"/>
      <c r="S1780" s="416"/>
      <c r="T1780" s="416"/>
      <c r="U1780" s="416"/>
      <c r="V1780" s="416"/>
      <c r="W1780" s="416"/>
      <c r="X1780" s="416"/>
      <c r="Y1780" s="416"/>
    </row>
    <row r="1781" spans="1:25" s="419" customFormat="1" x14ac:dyDescent="0.2">
      <c r="A1781" s="416"/>
      <c r="D1781" s="416"/>
      <c r="E1781" s="416"/>
      <c r="F1781" s="416"/>
      <c r="G1781" s="416"/>
      <c r="H1781" s="416"/>
      <c r="I1781" s="416"/>
      <c r="J1781" s="416"/>
      <c r="K1781" s="416"/>
      <c r="L1781" s="416"/>
      <c r="M1781" s="416"/>
      <c r="N1781" s="416"/>
      <c r="O1781" s="416"/>
      <c r="P1781" s="416"/>
      <c r="Q1781" s="416"/>
      <c r="R1781" s="416"/>
      <c r="S1781" s="416"/>
      <c r="T1781" s="416"/>
      <c r="U1781" s="416"/>
      <c r="V1781" s="416"/>
      <c r="W1781" s="416"/>
      <c r="X1781" s="416"/>
      <c r="Y1781" s="416"/>
    </row>
    <row r="1782" spans="1:25" s="419" customFormat="1" x14ac:dyDescent="0.2">
      <c r="A1782" s="416"/>
      <c r="D1782" s="416"/>
      <c r="E1782" s="416"/>
      <c r="F1782" s="416"/>
      <c r="G1782" s="416"/>
      <c r="H1782" s="416"/>
      <c r="I1782" s="416"/>
      <c r="J1782" s="416"/>
      <c r="K1782" s="416"/>
      <c r="L1782" s="416"/>
      <c r="M1782" s="416"/>
      <c r="N1782" s="416"/>
      <c r="O1782" s="416"/>
      <c r="P1782" s="416"/>
      <c r="Q1782" s="416"/>
      <c r="R1782" s="416"/>
      <c r="S1782" s="416"/>
      <c r="T1782" s="416"/>
      <c r="U1782" s="416"/>
      <c r="V1782" s="416"/>
      <c r="W1782" s="416"/>
      <c r="X1782" s="416"/>
      <c r="Y1782" s="416"/>
    </row>
    <row r="1783" spans="1:25" s="419" customFormat="1" x14ac:dyDescent="0.2">
      <c r="A1783" s="416"/>
      <c r="D1783" s="416"/>
      <c r="E1783" s="416"/>
      <c r="F1783" s="416"/>
      <c r="G1783" s="416"/>
      <c r="H1783" s="416"/>
      <c r="I1783" s="416"/>
      <c r="J1783" s="416"/>
      <c r="K1783" s="416"/>
      <c r="L1783" s="416"/>
      <c r="M1783" s="416"/>
      <c r="N1783" s="416"/>
      <c r="O1783" s="416"/>
      <c r="P1783" s="416"/>
      <c r="Q1783" s="416"/>
      <c r="R1783" s="416"/>
      <c r="S1783" s="416"/>
      <c r="T1783" s="416"/>
      <c r="U1783" s="416"/>
      <c r="V1783" s="416"/>
      <c r="W1783" s="416"/>
      <c r="X1783" s="416"/>
      <c r="Y1783" s="416"/>
    </row>
    <row r="1784" spans="1:25" s="419" customFormat="1" x14ac:dyDescent="0.2">
      <c r="A1784" s="416"/>
      <c r="D1784" s="416"/>
      <c r="E1784" s="416"/>
      <c r="F1784" s="416"/>
      <c r="G1784" s="416"/>
      <c r="H1784" s="416"/>
      <c r="I1784" s="416"/>
      <c r="J1784" s="416"/>
      <c r="K1784" s="416"/>
      <c r="L1784" s="416"/>
      <c r="M1784" s="416"/>
      <c r="N1784" s="416"/>
      <c r="O1784" s="416"/>
      <c r="P1784" s="416"/>
      <c r="Q1784" s="416"/>
      <c r="R1784" s="416"/>
      <c r="S1784" s="416"/>
      <c r="T1784" s="416"/>
      <c r="U1784" s="416"/>
      <c r="V1784" s="416"/>
      <c r="W1784" s="416"/>
      <c r="X1784" s="416"/>
      <c r="Y1784" s="416"/>
    </row>
    <row r="1785" spans="1:25" s="419" customFormat="1" x14ac:dyDescent="0.2">
      <c r="A1785" s="416"/>
      <c r="D1785" s="416"/>
      <c r="E1785" s="416"/>
      <c r="F1785" s="416"/>
      <c r="G1785" s="416"/>
      <c r="H1785" s="416"/>
      <c r="I1785" s="416"/>
      <c r="J1785" s="416"/>
      <c r="K1785" s="416"/>
      <c r="L1785" s="416"/>
      <c r="M1785" s="416"/>
      <c r="N1785" s="416"/>
      <c r="O1785" s="416"/>
      <c r="P1785" s="416"/>
      <c r="Q1785" s="416"/>
      <c r="R1785" s="416"/>
      <c r="S1785" s="416"/>
      <c r="T1785" s="416"/>
      <c r="U1785" s="416"/>
      <c r="V1785" s="416"/>
      <c r="W1785" s="416"/>
      <c r="X1785" s="416"/>
      <c r="Y1785" s="416"/>
    </row>
    <row r="1786" spans="1:25" s="419" customFormat="1" x14ac:dyDescent="0.2">
      <c r="A1786" s="416"/>
      <c r="D1786" s="416"/>
      <c r="E1786" s="416"/>
      <c r="F1786" s="416"/>
      <c r="G1786" s="416"/>
      <c r="H1786" s="416"/>
      <c r="I1786" s="416"/>
      <c r="J1786" s="416"/>
      <c r="K1786" s="416"/>
      <c r="L1786" s="416"/>
      <c r="M1786" s="416"/>
      <c r="N1786" s="416"/>
      <c r="O1786" s="416"/>
      <c r="P1786" s="416"/>
      <c r="Q1786" s="416"/>
      <c r="R1786" s="416"/>
      <c r="S1786" s="416"/>
      <c r="T1786" s="416"/>
      <c r="U1786" s="416"/>
      <c r="V1786" s="416"/>
      <c r="W1786" s="416"/>
      <c r="X1786" s="416"/>
      <c r="Y1786" s="416"/>
    </row>
    <row r="1787" spans="1:25" s="419" customFormat="1" x14ac:dyDescent="0.2">
      <c r="A1787" s="416"/>
      <c r="D1787" s="416"/>
      <c r="E1787" s="416"/>
      <c r="F1787" s="416"/>
      <c r="G1787" s="416"/>
      <c r="H1787" s="416"/>
      <c r="I1787" s="416"/>
      <c r="J1787" s="416"/>
      <c r="K1787" s="416"/>
      <c r="L1787" s="416"/>
      <c r="M1787" s="416"/>
      <c r="N1787" s="416"/>
      <c r="O1787" s="416"/>
      <c r="P1787" s="416"/>
      <c r="Q1787" s="416"/>
      <c r="R1787" s="416"/>
      <c r="S1787" s="416"/>
      <c r="T1787" s="416"/>
      <c r="U1787" s="416"/>
      <c r="V1787" s="416"/>
      <c r="W1787" s="416"/>
      <c r="X1787" s="416"/>
      <c r="Y1787" s="416"/>
    </row>
    <row r="1788" spans="1:25" s="419" customFormat="1" x14ac:dyDescent="0.2">
      <c r="A1788" s="416"/>
      <c r="D1788" s="416"/>
      <c r="E1788" s="416"/>
      <c r="F1788" s="416"/>
      <c r="G1788" s="416"/>
      <c r="H1788" s="416"/>
      <c r="I1788" s="416"/>
      <c r="J1788" s="416"/>
      <c r="K1788" s="416"/>
      <c r="L1788" s="416"/>
      <c r="M1788" s="416"/>
      <c r="N1788" s="416"/>
      <c r="O1788" s="416"/>
      <c r="P1788" s="416"/>
      <c r="Q1788" s="416"/>
      <c r="R1788" s="416"/>
      <c r="S1788" s="416"/>
      <c r="T1788" s="416"/>
      <c r="U1788" s="416"/>
      <c r="V1788" s="416"/>
      <c r="W1788" s="416"/>
      <c r="X1788" s="416"/>
      <c r="Y1788" s="416"/>
    </row>
    <row r="1789" spans="1:25" s="419" customFormat="1" x14ac:dyDescent="0.2">
      <c r="A1789" s="416"/>
      <c r="D1789" s="416"/>
      <c r="E1789" s="416"/>
      <c r="F1789" s="416"/>
      <c r="G1789" s="416"/>
      <c r="H1789" s="416"/>
      <c r="I1789" s="416"/>
      <c r="J1789" s="416"/>
      <c r="K1789" s="416"/>
      <c r="L1789" s="416"/>
      <c r="M1789" s="416"/>
      <c r="N1789" s="416"/>
      <c r="O1789" s="416"/>
      <c r="P1789" s="416"/>
      <c r="Q1789" s="416"/>
      <c r="R1789" s="416"/>
      <c r="S1789" s="416"/>
      <c r="T1789" s="416"/>
      <c r="U1789" s="416"/>
      <c r="V1789" s="416"/>
      <c r="W1789" s="416"/>
      <c r="X1789" s="416"/>
      <c r="Y1789" s="416"/>
    </row>
    <row r="1790" spans="1:25" s="419" customFormat="1" x14ac:dyDescent="0.2">
      <c r="A1790" s="416"/>
      <c r="D1790" s="416"/>
      <c r="E1790" s="416"/>
      <c r="F1790" s="416"/>
      <c r="G1790" s="416"/>
      <c r="H1790" s="416"/>
      <c r="I1790" s="416"/>
      <c r="J1790" s="416"/>
      <c r="K1790" s="416"/>
      <c r="L1790" s="416"/>
      <c r="M1790" s="416"/>
      <c r="N1790" s="416"/>
      <c r="O1790" s="416"/>
      <c r="P1790" s="416"/>
      <c r="Q1790" s="416"/>
      <c r="R1790" s="416"/>
      <c r="S1790" s="416"/>
      <c r="T1790" s="416"/>
      <c r="U1790" s="416"/>
      <c r="V1790" s="416"/>
      <c r="W1790" s="416"/>
      <c r="X1790" s="416"/>
      <c r="Y1790" s="416"/>
    </row>
    <row r="1791" spans="1:25" s="419" customFormat="1" x14ac:dyDescent="0.2">
      <c r="A1791" s="416"/>
      <c r="D1791" s="416"/>
      <c r="E1791" s="416"/>
      <c r="F1791" s="416"/>
      <c r="G1791" s="416"/>
      <c r="H1791" s="416"/>
      <c r="I1791" s="416"/>
      <c r="J1791" s="416"/>
      <c r="K1791" s="416"/>
      <c r="L1791" s="416"/>
      <c r="M1791" s="416"/>
      <c r="N1791" s="416"/>
      <c r="O1791" s="416"/>
      <c r="P1791" s="416"/>
      <c r="Q1791" s="416"/>
      <c r="R1791" s="416"/>
      <c r="S1791" s="416"/>
      <c r="T1791" s="416"/>
      <c r="U1791" s="416"/>
      <c r="V1791" s="416"/>
      <c r="W1791" s="416"/>
      <c r="X1791" s="416"/>
      <c r="Y1791" s="416"/>
    </row>
    <row r="1792" spans="1:25" s="419" customFormat="1" x14ac:dyDescent="0.2">
      <c r="A1792" s="416"/>
      <c r="D1792" s="416"/>
      <c r="E1792" s="416"/>
      <c r="F1792" s="416"/>
      <c r="G1792" s="416"/>
      <c r="H1792" s="416"/>
      <c r="I1792" s="416"/>
      <c r="J1792" s="416"/>
      <c r="K1792" s="416"/>
      <c r="L1792" s="416"/>
      <c r="M1792" s="416"/>
      <c r="N1792" s="416"/>
      <c r="O1792" s="416"/>
      <c r="P1792" s="416"/>
      <c r="Q1792" s="416"/>
      <c r="R1792" s="416"/>
      <c r="S1792" s="416"/>
      <c r="T1792" s="416"/>
      <c r="U1792" s="416"/>
      <c r="V1792" s="416"/>
      <c r="W1792" s="416"/>
      <c r="X1792" s="416"/>
      <c r="Y1792" s="416"/>
    </row>
    <row r="1793" spans="1:25" s="419" customFormat="1" x14ac:dyDescent="0.2">
      <c r="A1793" s="416"/>
      <c r="D1793" s="416"/>
      <c r="E1793" s="416"/>
      <c r="F1793" s="416"/>
      <c r="G1793" s="416"/>
      <c r="H1793" s="416"/>
      <c r="I1793" s="416"/>
      <c r="J1793" s="416"/>
      <c r="K1793" s="416"/>
      <c r="L1793" s="416"/>
      <c r="M1793" s="416"/>
      <c r="N1793" s="416"/>
      <c r="O1793" s="416"/>
      <c r="P1793" s="416"/>
      <c r="Q1793" s="416"/>
      <c r="R1793" s="416"/>
      <c r="S1793" s="416"/>
      <c r="T1793" s="416"/>
      <c r="U1793" s="416"/>
      <c r="V1793" s="416"/>
      <c r="W1793" s="416"/>
      <c r="X1793" s="416"/>
      <c r="Y1793" s="416"/>
    </row>
    <row r="1794" spans="1:25" s="419" customFormat="1" x14ac:dyDescent="0.2">
      <c r="A1794" s="416"/>
      <c r="D1794" s="416"/>
      <c r="E1794" s="416"/>
      <c r="F1794" s="416"/>
      <c r="G1794" s="416"/>
      <c r="H1794" s="416"/>
      <c r="I1794" s="416"/>
      <c r="J1794" s="416"/>
      <c r="K1794" s="416"/>
      <c r="L1794" s="416"/>
      <c r="M1794" s="416"/>
      <c r="N1794" s="416"/>
      <c r="O1794" s="416"/>
      <c r="P1794" s="416"/>
      <c r="Q1794" s="416"/>
      <c r="R1794" s="416"/>
      <c r="S1794" s="416"/>
      <c r="T1794" s="416"/>
      <c r="U1794" s="416"/>
      <c r="V1794" s="416"/>
      <c r="W1794" s="416"/>
      <c r="X1794" s="416"/>
      <c r="Y1794" s="416"/>
    </row>
    <row r="1795" spans="1:25" s="419" customFormat="1" x14ac:dyDescent="0.2">
      <c r="A1795" s="416"/>
      <c r="D1795" s="416"/>
      <c r="E1795" s="416"/>
      <c r="F1795" s="416"/>
      <c r="G1795" s="416"/>
      <c r="H1795" s="416"/>
      <c r="I1795" s="416"/>
      <c r="J1795" s="416"/>
      <c r="K1795" s="416"/>
      <c r="L1795" s="416"/>
      <c r="M1795" s="416"/>
      <c r="N1795" s="416"/>
      <c r="O1795" s="416"/>
      <c r="P1795" s="416"/>
      <c r="Q1795" s="416"/>
      <c r="R1795" s="416"/>
      <c r="S1795" s="416"/>
      <c r="T1795" s="416"/>
      <c r="U1795" s="416"/>
      <c r="V1795" s="416"/>
      <c r="W1795" s="416"/>
      <c r="X1795" s="416"/>
      <c r="Y1795" s="416"/>
    </row>
    <row r="1796" spans="1:25" s="419" customFormat="1" x14ac:dyDescent="0.2">
      <c r="A1796" s="416"/>
      <c r="D1796" s="416"/>
      <c r="E1796" s="416"/>
      <c r="F1796" s="416"/>
      <c r="G1796" s="416"/>
      <c r="H1796" s="416"/>
      <c r="I1796" s="416"/>
      <c r="J1796" s="416"/>
      <c r="K1796" s="416"/>
      <c r="L1796" s="416"/>
      <c r="M1796" s="416"/>
      <c r="N1796" s="416"/>
      <c r="O1796" s="416"/>
      <c r="P1796" s="416"/>
      <c r="Q1796" s="416"/>
      <c r="R1796" s="416"/>
      <c r="S1796" s="416"/>
      <c r="T1796" s="416"/>
      <c r="U1796" s="416"/>
      <c r="V1796" s="416"/>
      <c r="W1796" s="416"/>
      <c r="X1796" s="416"/>
      <c r="Y1796" s="416"/>
    </row>
    <row r="1797" spans="1:25" s="419" customFormat="1" x14ac:dyDescent="0.2">
      <c r="A1797" s="416"/>
      <c r="D1797" s="416"/>
      <c r="E1797" s="416"/>
      <c r="F1797" s="416"/>
      <c r="G1797" s="416"/>
      <c r="H1797" s="416"/>
      <c r="I1797" s="416"/>
      <c r="J1797" s="416"/>
      <c r="K1797" s="416"/>
      <c r="L1797" s="416"/>
      <c r="M1797" s="416"/>
      <c r="N1797" s="416"/>
      <c r="O1797" s="416"/>
      <c r="P1797" s="416"/>
      <c r="Q1797" s="416"/>
      <c r="R1797" s="416"/>
      <c r="S1797" s="416"/>
      <c r="T1797" s="416"/>
      <c r="U1797" s="416"/>
      <c r="V1797" s="416"/>
      <c r="W1797" s="416"/>
      <c r="X1797" s="416"/>
      <c r="Y1797" s="416"/>
    </row>
    <row r="1798" spans="1:25" s="419" customFormat="1" x14ac:dyDescent="0.2">
      <c r="A1798" s="416"/>
      <c r="D1798" s="416"/>
      <c r="E1798" s="416"/>
      <c r="F1798" s="416"/>
      <c r="G1798" s="416"/>
      <c r="H1798" s="416"/>
      <c r="I1798" s="416"/>
      <c r="J1798" s="416"/>
      <c r="K1798" s="416"/>
      <c r="L1798" s="416"/>
      <c r="M1798" s="416"/>
      <c r="N1798" s="416"/>
      <c r="O1798" s="416"/>
      <c r="P1798" s="416"/>
      <c r="Q1798" s="416"/>
      <c r="R1798" s="416"/>
      <c r="S1798" s="416"/>
      <c r="T1798" s="416"/>
      <c r="U1798" s="416"/>
      <c r="V1798" s="416"/>
      <c r="W1798" s="416"/>
      <c r="X1798" s="416"/>
      <c r="Y1798" s="416"/>
    </row>
    <row r="1799" spans="1:25" s="419" customFormat="1" x14ac:dyDescent="0.2">
      <c r="A1799" s="416"/>
      <c r="D1799" s="416"/>
      <c r="E1799" s="416"/>
      <c r="F1799" s="416"/>
      <c r="G1799" s="416"/>
      <c r="H1799" s="416"/>
      <c r="I1799" s="416"/>
      <c r="J1799" s="416"/>
      <c r="K1799" s="416"/>
      <c r="L1799" s="416"/>
      <c r="M1799" s="416"/>
      <c r="N1799" s="416"/>
      <c r="O1799" s="416"/>
      <c r="P1799" s="416"/>
      <c r="Q1799" s="416"/>
      <c r="R1799" s="416"/>
      <c r="S1799" s="416"/>
      <c r="T1799" s="416"/>
      <c r="U1799" s="416"/>
      <c r="V1799" s="416"/>
      <c r="W1799" s="416"/>
      <c r="X1799" s="416"/>
      <c r="Y1799" s="416"/>
    </row>
    <row r="1800" spans="1:25" s="419" customFormat="1" x14ac:dyDescent="0.2">
      <c r="A1800" s="416"/>
      <c r="D1800" s="416"/>
      <c r="E1800" s="416"/>
      <c r="F1800" s="416"/>
      <c r="G1800" s="416"/>
      <c r="H1800" s="416"/>
      <c r="I1800" s="416"/>
      <c r="J1800" s="416"/>
      <c r="K1800" s="416"/>
      <c r="L1800" s="416"/>
      <c r="M1800" s="416"/>
      <c r="N1800" s="416"/>
      <c r="O1800" s="416"/>
      <c r="P1800" s="416"/>
      <c r="Q1800" s="416"/>
      <c r="R1800" s="416"/>
      <c r="S1800" s="416"/>
      <c r="T1800" s="416"/>
      <c r="U1800" s="416"/>
      <c r="V1800" s="416"/>
      <c r="W1800" s="416"/>
      <c r="X1800" s="416"/>
      <c r="Y1800" s="416"/>
    </row>
    <row r="1801" spans="1:25" s="419" customFormat="1" x14ac:dyDescent="0.2">
      <c r="A1801" s="416"/>
      <c r="D1801" s="416"/>
      <c r="E1801" s="416"/>
      <c r="F1801" s="416"/>
      <c r="G1801" s="416"/>
      <c r="H1801" s="416"/>
      <c r="I1801" s="416"/>
      <c r="J1801" s="416"/>
      <c r="K1801" s="416"/>
      <c r="L1801" s="416"/>
      <c r="M1801" s="416"/>
      <c r="N1801" s="416"/>
      <c r="O1801" s="416"/>
      <c r="P1801" s="416"/>
      <c r="Q1801" s="416"/>
      <c r="R1801" s="416"/>
      <c r="S1801" s="416"/>
      <c r="T1801" s="416"/>
      <c r="U1801" s="416"/>
      <c r="V1801" s="416"/>
      <c r="W1801" s="416"/>
      <c r="X1801" s="416"/>
      <c r="Y1801" s="416"/>
    </row>
    <row r="1802" spans="1:25" s="419" customFormat="1" x14ac:dyDescent="0.2">
      <c r="A1802" s="416"/>
      <c r="D1802" s="416"/>
      <c r="E1802" s="416"/>
      <c r="F1802" s="416"/>
      <c r="G1802" s="416"/>
      <c r="H1802" s="416"/>
      <c r="I1802" s="416"/>
      <c r="J1802" s="416"/>
      <c r="K1802" s="416"/>
      <c r="L1802" s="416"/>
      <c r="M1802" s="416"/>
      <c r="N1802" s="416"/>
      <c r="O1802" s="416"/>
      <c r="P1802" s="416"/>
      <c r="Q1802" s="416"/>
      <c r="R1802" s="416"/>
      <c r="S1802" s="416"/>
      <c r="T1802" s="416"/>
      <c r="U1802" s="416"/>
      <c r="V1802" s="416"/>
      <c r="W1802" s="416"/>
      <c r="X1802" s="416"/>
      <c r="Y1802" s="416"/>
    </row>
    <row r="1803" spans="1:25" s="419" customFormat="1" x14ac:dyDescent="0.2">
      <c r="A1803" s="416"/>
      <c r="D1803" s="416"/>
      <c r="E1803" s="416"/>
      <c r="F1803" s="416"/>
      <c r="G1803" s="416"/>
      <c r="H1803" s="416"/>
      <c r="I1803" s="416"/>
      <c r="J1803" s="416"/>
      <c r="K1803" s="416"/>
      <c r="L1803" s="416"/>
      <c r="M1803" s="416"/>
      <c r="N1803" s="416"/>
      <c r="O1803" s="416"/>
      <c r="P1803" s="416"/>
      <c r="Q1803" s="416"/>
      <c r="R1803" s="416"/>
      <c r="S1803" s="416"/>
      <c r="T1803" s="416"/>
      <c r="U1803" s="416"/>
      <c r="V1803" s="416"/>
      <c r="W1803" s="416"/>
      <c r="X1803" s="416"/>
      <c r="Y1803" s="416"/>
    </row>
    <row r="1804" spans="1:25" s="419" customFormat="1" x14ac:dyDescent="0.2">
      <c r="A1804" s="416"/>
      <c r="D1804" s="416"/>
      <c r="E1804" s="416"/>
      <c r="F1804" s="416"/>
      <c r="G1804" s="416"/>
      <c r="H1804" s="416"/>
      <c r="I1804" s="416"/>
      <c r="J1804" s="416"/>
      <c r="K1804" s="416"/>
      <c r="L1804" s="416"/>
      <c r="M1804" s="416"/>
      <c r="N1804" s="416"/>
      <c r="O1804" s="416"/>
      <c r="P1804" s="416"/>
      <c r="Q1804" s="416"/>
      <c r="R1804" s="416"/>
      <c r="S1804" s="416"/>
      <c r="T1804" s="416"/>
      <c r="U1804" s="416"/>
      <c r="V1804" s="416"/>
      <c r="W1804" s="416"/>
      <c r="X1804" s="416"/>
      <c r="Y1804" s="416"/>
    </row>
    <row r="1805" spans="1:25" s="419" customFormat="1" x14ac:dyDescent="0.2">
      <c r="A1805" s="416"/>
      <c r="D1805" s="416"/>
      <c r="E1805" s="416"/>
      <c r="F1805" s="416"/>
      <c r="G1805" s="416"/>
      <c r="H1805" s="416"/>
      <c r="I1805" s="416"/>
      <c r="J1805" s="416"/>
      <c r="K1805" s="416"/>
      <c r="L1805" s="416"/>
      <c r="M1805" s="416"/>
      <c r="N1805" s="416"/>
      <c r="O1805" s="416"/>
      <c r="P1805" s="416"/>
      <c r="Q1805" s="416"/>
      <c r="R1805" s="416"/>
      <c r="S1805" s="416"/>
      <c r="T1805" s="416"/>
      <c r="U1805" s="416"/>
      <c r="V1805" s="416"/>
      <c r="W1805" s="416"/>
      <c r="X1805" s="416"/>
      <c r="Y1805" s="416"/>
    </row>
    <row r="1806" spans="1:25" s="419" customFormat="1" x14ac:dyDescent="0.2">
      <c r="A1806" s="416"/>
      <c r="D1806" s="416"/>
      <c r="E1806" s="416"/>
      <c r="F1806" s="416"/>
      <c r="G1806" s="416"/>
      <c r="H1806" s="416"/>
      <c r="I1806" s="416"/>
      <c r="J1806" s="416"/>
      <c r="K1806" s="416"/>
      <c r="L1806" s="416"/>
      <c r="M1806" s="416"/>
      <c r="N1806" s="416"/>
      <c r="O1806" s="416"/>
      <c r="P1806" s="416"/>
      <c r="Q1806" s="416"/>
      <c r="R1806" s="416"/>
      <c r="S1806" s="416"/>
      <c r="T1806" s="416"/>
      <c r="U1806" s="416"/>
      <c r="V1806" s="416"/>
      <c r="W1806" s="416"/>
      <c r="X1806" s="416"/>
      <c r="Y1806" s="416"/>
    </row>
    <row r="1807" spans="1:25" s="419" customFormat="1" x14ac:dyDescent="0.2">
      <c r="A1807" s="416"/>
      <c r="D1807" s="416"/>
      <c r="E1807" s="416"/>
      <c r="F1807" s="416"/>
      <c r="G1807" s="416"/>
      <c r="H1807" s="416"/>
      <c r="I1807" s="416"/>
      <c r="J1807" s="416"/>
      <c r="K1807" s="416"/>
      <c r="L1807" s="416"/>
      <c r="M1807" s="416"/>
      <c r="N1807" s="416"/>
      <c r="O1807" s="416"/>
      <c r="P1807" s="416"/>
      <c r="Q1807" s="416"/>
      <c r="R1807" s="416"/>
      <c r="S1807" s="416"/>
      <c r="T1807" s="416"/>
      <c r="U1807" s="416"/>
      <c r="V1807" s="416"/>
      <c r="W1807" s="416"/>
      <c r="X1807" s="416"/>
      <c r="Y1807" s="416"/>
    </row>
    <row r="1808" spans="1:25" s="419" customFormat="1" x14ac:dyDescent="0.2">
      <c r="A1808" s="416"/>
      <c r="D1808" s="416"/>
      <c r="E1808" s="416"/>
      <c r="F1808" s="416"/>
      <c r="G1808" s="416"/>
      <c r="H1808" s="416"/>
      <c r="I1808" s="416"/>
      <c r="J1808" s="416"/>
      <c r="K1808" s="416"/>
      <c r="L1808" s="416"/>
      <c r="M1808" s="416"/>
      <c r="N1808" s="416"/>
      <c r="O1808" s="416"/>
      <c r="P1808" s="416"/>
      <c r="Q1808" s="416"/>
      <c r="R1808" s="416"/>
      <c r="S1808" s="416"/>
      <c r="T1808" s="416"/>
      <c r="U1808" s="416"/>
      <c r="V1808" s="416"/>
      <c r="W1808" s="416"/>
      <c r="X1808" s="416"/>
      <c r="Y1808" s="416"/>
    </row>
    <row r="1809" spans="1:25" s="419" customFormat="1" x14ac:dyDescent="0.2">
      <c r="A1809" s="416"/>
      <c r="D1809" s="416"/>
      <c r="E1809" s="416"/>
      <c r="F1809" s="416"/>
      <c r="G1809" s="416"/>
      <c r="H1809" s="416"/>
      <c r="I1809" s="416"/>
      <c r="J1809" s="416"/>
      <c r="K1809" s="416"/>
      <c r="L1809" s="416"/>
      <c r="M1809" s="416"/>
      <c r="N1809" s="416"/>
      <c r="O1809" s="416"/>
      <c r="P1809" s="416"/>
      <c r="Q1809" s="416"/>
      <c r="R1809" s="416"/>
      <c r="S1809" s="416"/>
      <c r="T1809" s="416"/>
      <c r="U1809" s="416"/>
      <c r="V1809" s="416"/>
      <c r="W1809" s="416"/>
      <c r="X1809" s="416"/>
      <c r="Y1809" s="416"/>
    </row>
    <row r="1810" spans="1:25" s="419" customFormat="1" x14ac:dyDescent="0.2">
      <c r="A1810" s="416"/>
      <c r="D1810" s="416"/>
      <c r="E1810" s="416"/>
      <c r="F1810" s="416"/>
      <c r="G1810" s="416"/>
      <c r="H1810" s="416"/>
      <c r="I1810" s="416"/>
      <c r="J1810" s="416"/>
      <c r="K1810" s="416"/>
      <c r="L1810" s="416"/>
      <c r="M1810" s="416"/>
      <c r="N1810" s="416"/>
      <c r="O1810" s="416"/>
      <c r="P1810" s="416"/>
      <c r="Q1810" s="416"/>
      <c r="R1810" s="416"/>
      <c r="S1810" s="416"/>
      <c r="T1810" s="416"/>
      <c r="U1810" s="416"/>
      <c r="V1810" s="416"/>
      <c r="W1810" s="416"/>
      <c r="X1810" s="416"/>
      <c r="Y1810" s="416"/>
    </row>
    <row r="1811" spans="1:25" s="419" customFormat="1" x14ac:dyDescent="0.2">
      <c r="A1811" s="416"/>
      <c r="D1811" s="416"/>
      <c r="E1811" s="416"/>
      <c r="F1811" s="416"/>
      <c r="G1811" s="416"/>
      <c r="H1811" s="416"/>
      <c r="I1811" s="416"/>
      <c r="J1811" s="416"/>
      <c r="K1811" s="416"/>
      <c r="L1811" s="416"/>
      <c r="M1811" s="416"/>
      <c r="N1811" s="416"/>
      <c r="O1811" s="416"/>
      <c r="P1811" s="416"/>
      <c r="Q1811" s="416"/>
      <c r="R1811" s="416"/>
      <c r="S1811" s="416"/>
      <c r="T1811" s="416"/>
      <c r="U1811" s="416"/>
      <c r="V1811" s="416"/>
      <c r="W1811" s="416"/>
      <c r="X1811" s="416"/>
      <c r="Y1811" s="416"/>
    </row>
    <row r="1812" spans="1:25" s="419" customFormat="1" x14ac:dyDescent="0.2">
      <c r="A1812" s="416"/>
      <c r="D1812" s="416"/>
      <c r="E1812" s="416"/>
      <c r="F1812" s="416"/>
      <c r="G1812" s="416"/>
      <c r="H1812" s="416"/>
      <c r="I1812" s="416"/>
      <c r="J1812" s="416"/>
      <c r="K1812" s="416"/>
      <c r="L1812" s="416"/>
      <c r="M1812" s="416"/>
      <c r="N1812" s="416"/>
      <c r="O1812" s="416"/>
      <c r="P1812" s="416"/>
      <c r="Q1812" s="416"/>
      <c r="R1812" s="416"/>
      <c r="S1812" s="416"/>
      <c r="T1812" s="416"/>
      <c r="U1812" s="416"/>
      <c r="V1812" s="416"/>
      <c r="W1812" s="416"/>
      <c r="X1812" s="416"/>
      <c r="Y1812" s="416"/>
    </row>
    <row r="1813" spans="1:25" s="419" customFormat="1" x14ac:dyDescent="0.2">
      <c r="A1813" s="416"/>
      <c r="D1813" s="416"/>
      <c r="E1813" s="416"/>
      <c r="F1813" s="416"/>
      <c r="G1813" s="416"/>
      <c r="H1813" s="416"/>
      <c r="I1813" s="416"/>
      <c r="J1813" s="416"/>
      <c r="K1813" s="416"/>
      <c r="L1813" s="416"/>
      <c r="M1813" s="416"/>
      <c r="N1813" s="416"/>
      <c r="O1813" s="416"/>
      <c r="P1813" s="416"/>
      <c r="Q1813" s="416"/>
      <c r="R1813" s="416"/>
      <c r="S1813" s="416"/>
      <c r="T1813" s="416"/>
      <c r="U1813" s="416"/>
      <c r="V1813" s="416"/>
      <c r="W1813" s="416"/>
      <c r="X1813" s="416"/>
      <c r="Y1813" s="416"/>
    </row>
    <row r="1814" spans="1:25" s="419" customFormat="1" x14ac:dyDescent="0.2">
      <c r="A1814" s="616"/>
      <c r="D1814" s="416"/>
      <c r="E1814" s="416"/>
      <c r="F1814" s="416"/>
      <c r="G1814" s="416"/>
      <c r="H1814" s="416"/>
      <c r="I1814" s="416"/>
      <c r="J1814" s="416"/>
      <c r="K1814" s="416"/>
      <c r="L1814" s="416"/>
      <c r="M1814" s="416"/>
      <c r="N1814" s="416"/>
      <c r="O1814" s="416"/>
      <c r="P1814" s="416"/>
      <c r="Q1814" s="416"/>
      <c r="R1814" s="416"/>
      <c r="S1814" s="416"/>
      <c r="T1814" s="416"/>
      <c r="U1814" s="416"/>
      <c r="V1814" s="416"/>
      <c r="W1814" s="416"/>
      <c r="X1814" s="416"/>
      <c r="Y1814" s="416"/>
    </row>
    <row r="1815" spans="1:25" s="419" customFormat="1" x14ac:dyDescent="0.2">
      <c r="A1815" s="616"/>
      <c r="D1815" s="416"/>
      <c r="E1815" s="416"/>
      <c r="F1815" s="416"/>
      <c r="G1815" s="416"/>
      <c r="H1815" s="416"/>
      <c r="I1815" s="416"/>
      <c r="J1815" s="416"/>
      <c r="K1815" s="416"/>
      <c r="L1815" s="416"/>
      <c r="M1815" s="416"/>
      <c r="N1815" s="416"/>
      <c r="O1815" s="416"/>
      <c r="P1815" s="416"/>
      <c r="Q1815" s="416"/>
      <c r="R1815" s="416"/>
      <c r="S1815" s="416"/>
      <c r="T1815" s="416"/>
      <c r="U1815" s="416"/>
      <c r="V1815" s="416"/>
      <c r="W1815" s="416"/>
      <c r="X1815" s="416"/>
      <c r="Y1815" s="416"/>
    </row>
    <row r="1816" spans="1:25" s="419" customFormat="1" x14ac:dyDescent="0.2">
      <c r="A1816" s="616"/>
      <c r="D1816" s="416"/>
      <c r="E1816" s="416"/>
      <c r="F1816" s="416"/>
      <c r="G1816" s="416"/>
      <c r="H1816" s="416"/>
      <c r="I1816" s="416"/>
      <c r="J1816" s="416"/>
      <c r="K1816" s="416"/>
      <c r="L1816" s="416"/>
      <c r="M1816" s="416"/>
      <c r="N1816" s="416"/>
      <c r="O1816" s="416"/>
      <c r="P1816" s="416"/>
      <c r="Q1816" s="416"/>
      <c r="R1816" s="416"/>
      <c r="S1816" s="416"/>
      <c r="T1816" s="416"/>
      <c r="U1816" s="416"/>
      <c r="V1816" s="416"/>
      <c r="W1816" s="416"/>
      <c r="X1816" s="416"/>
      <c r="Y1816" s="416"/>
    </row>
    <row r="1817" spans="1:25" s="419" customFormat="1" x14ac:dyDescent="0.2">
      <c r="A1817" s="616"/>
      <c r="D1817" s="416"/>
      <c r="E1817" s="416"/>
      <c r="F1817" s="416"/>
      <c r="G1817" s="416"/>
      <c r="H1817" s="416"/>
      <c r="I1817" s="416"/>
      <c r="J1817" s="416"/>
      <c r="K1817" s="416"/>
      <c r="L1817" s="416"/>
      <c r="M1817" s="416"/>
      <c r="N1817" s="416"/>
      <c r="O1817" s="416"/>
      <c r="P1817" s="416"/>
      <c r="Q1817" s="416"/>
      <c r="R1817" s="416"/>
      <c r="S1817" s="416"/>
      <c r="T1817" s="416"/>
      <c r="U1817" s="416"/>
      <c r="V1817" s="416"/>
      <c r="W1817" s="416"/>
      <c r="X1817" s="416"/>
      <c r="Y1817" s="416"/>
    </row>
    <row r="1818" spans="1:25" s="419" customFormat="1" x14ac:dyDescent="0.2">
      <c r="A1818" s="616"/>
      <c r="D1818" s="416"/>
      <c r="E1818" s="416"/>
      <c r="F1818" s="416"/>
      <c r="G1818" s="416"/>
      <c r="H1818" s="416"/>
      <c r="I1818" s="416"/>
      <c r="J1818" s="416"/>
      <c r="K1818" s="416"/>
      <c r="L1818" s="416"/>
      <c r="M1818" s="416"/>
      <c r="N1818" s="416"/>
      <c r="O1818" s="416"/>
      <c r="P1818" s="416"/>
      <c r="Q1818" s="416"/>
      <c r="R1818" s="416"/>
      <c r="S1818" s="416"/>
      <c r="T1818" s="416"/>
      <c r="U1818" s="416"/>
      <c r="V1818" s="416"/>
      <c r="W1818" s="416"/>
      <c r="X1818" s="416"/>
      <c r="Y1818" s="416"/>
    </row>
    <row r="1819" spans="1:25" s="419" customFormat="1" x14ac:dyDescent="0.2">
      <c r="A1819" s="616"/>
      <c r="D1819" s="416"/>
      <c r="E1819" s="416"/>
      <c r="F1819" s="416"/>
      <c r="G1819" s="416"/>
      <c r="H1819" s="416"/>
      <c r="I1819" s="416"/>
      <c r="J1819" s="416"/>
      <c r="K1819" s="416"/>
      <c r="L1819" s="416"/>
      <c r="M1819" s="416"/>
      <c r="N1819" s="416"/>
      <c r="O1819" s="416"/>
      <c r="P1819" s="416"/>
      <c r="Q1819" s="416"/>
      <c r="R1819" s="416"/>
      <c r="S1819" s="416"/>
      <c r="T1819" s="416"/>
      <c r="U1819" s="416"/>
      <c r="V1819" s="416"/>
      <c r="W1819" s="416"/>
      <c r="X1819" s="416"/>
      <c r="Y1819" s="416"/>
    </row>
    <row r="1820" spans="1:25" s="419" customFormat="1" x14ac:dyDescent="0.2">
      <c r="A1820" s="616"/>
      <c r="D1820" s="416"/>
      <c r="E1820" s="416"/>
      <c r="F1820" s="416"/>
      <c r="G1820" s="416"/>
      <c r="H1820" s="416"/>
      <c r="I1820" s="416"/>
      <c r="J1820" s="416"/>
      <c r="K1820" s="416"/>
      <c r="L1820" s="416"/>
      <c r="M1820" s="416"/>
      <c r="N1820" s="416"/>
      <c r="O1820" s="416"/>
      <c r="P1820" s="416"/>
      <c r="Q1820" s="416"/>
      <c r="R1820" s="416"/>
      <c r="S1820" s="416"/>
      <c r="T1820" s="416"/>
      <c r="U1820" s="416"/>
      <c r="V1820" s="416"/>
      <c r="W1820" s="416"/>
      <c r="X1820" s="416"/>
      <c r="Y1820" s="416"/>
    </row>
    <row r="1821" spans="1:25" s="419" customFormat="1" x14ac:dyDescent="0.2">
      <c r="A1821" s="616"/>
      <c r="D1821" s="416"/>
      <c r="E1821" s="416"/>
      <c r="F1821" s="416"/>
      <c r="G1821" s="416"/>
      <c r="H1821" s="416"/>
      <c r="I1821" s="416"/>
      <c r="J1821" s="416"/>
      <c r="K1821" s="416"/>
      <c r="L1821" s="416"/>
      <c r="M1821" s="416"/>
      <c r="N1821" s="416"/>
      <c r="O1821" s="416"/>
      <c r="P1821" s="416"/>
      <c r="Q1821" s="416"/>
      <c r="R1821" s="416"/>
      <c r="S1821" s="416"/>
      <c r="T1821" s="416"/>
      <c r="U1821" s="416"/>
      <c r="V1821" s="416"/>
      <c r="W1821" s="416"/>
      <c r="X1821" s="416"/>
      <c r="Y1821" s="416"/>
    </row>
    <row r="1822" spans="1:25" s="419" customFormat="1" x14ac:dyDescent="0.2">
      <c r="A1822" s="616"/>
      <c r="D1822" s="416"/>
      <c r="E1822" s="416"/>
      <c r="F1822" s="416"/>
      <c r="G1822" s="416"/>
      <c r="H1822" s="416"/>
      <c r="I1822" s="416"/>
      <c r="J1822" s="416"/>
      <c r="K1822" s="416"/>
      <c r="L1822" s="416"/>
      <c r="M1822" s="416"/>
      <c r="N1822" s="416"/>
      <c r="O1822" s="416"/>
      <c r="P1822" s="416"/>
      <c r="Q1822" s="416"/>
      <c r="R1822" s="416"/>
      <c r="S1822" s="416"/>
      <c r="T1822" s="416"/>
      <c r="U1822" s="416"/>
      <c r="V1822" s="416"/>
      <c r="W1822" s="416"/>
      <c r="X1822" s="416"/>
      <c r="Y1822" s="416"/>
    </row>
    <row r="1823" spans="1:25" s="419" customFormat="1" x14ac:dyDescent="0.2">
      <c r="A1823" s="616"/>
      <c r="D1823" s="416"/>
      <c r="E1823" s="416"/>
      <c r="F1823" s="416"/>
      <c r="G1823" s="416"/>
      <c r="H1823" s="416"/>
      <c r="I1823" s="416"/>
      <c r="J1823" s="416"/>
      <c r="K1823" s="416"/>
      <c r="L1823" s="416"/>
      <c r="M1823" s="416"/>
      <c r="N1823" s="416"/>
      <c r="O1823" s="416"/>
      <c r="P1823" s="416"/>
      <c r="Q1823" s="416"/>
      <c r="R1823" s="416"/>
      <c r="S1823" s="416"/>
      <c r="T1823" s="416"/>
      <c r="U1823" s="416"/>
      <c r="V1823" s="416"/>
      <c r="W1823" s="416"/>
      <c r="X1823" s="416"/>
      <c r="Y1823" s="416"/>
    </row>
    <row r="1824" spans="1:25" s="419" customFormat="1" x14ac:dyDescent="0.2">
      <c r="A1824" s="616"/>
      <c r="D1824" s="416"/>
      <c r="E1824" s="416"/>
      <c r="F1824" s="416"/>
      <c r="G1824" s="416"/>
      <c r="H1824" s="416"/>
      <c r="I1824" s="416"/>
      <c r="J1824" s="416"/>
      <c r="K1824" s="416"/>
      <c r="L1824" s="416"/>
      <c r="M1824" s="416"/>
      <c r="N1824" s="416"/>
      <c r="O1824" s="416"/>
      <c r="P1824" s="416"/>
      <c r="Q1824" s="416"/>
      <c r="R1824" s="416"/>
      <c r="S1824" s="416"/>
      <c r="T1824" s="416"/>
      <c r="U1824" s="416"/>
      <c r="V1824" s="416"/>
      <c r="W1824" s="416"/>
      <c r="X1824" s="416"/>
      <c r="Y1824" s="416"/>
    </row>
    <row r="1825" spans="1:25" s="419" customFormat="1" x14ac:dyDescent="0.2">
      <c r="A1825" s="616"/>
      <c r="D1825" s="416"/>
      <c r="E1825" s="416"/>
      <c r="F1825" s="416"/>
      <c r="G1825" s="416"/>
      <c r="H1825" s="416"/>
      <c r="I1825" s="416"/>
      <c r="J1825" s="416"/>
      <c r="K1825" s="416"/>
      <c r="L1825" s="416"/>
      <c r="M1825" s="416"/>
      <c r="N1825" s="416"/>
      <c r="O1825" s="416"/>
      <c r="P1825" s="416"/>
      <c r="Q1825" s="416"/>
      <c r="R1825" s="416"/>
      <c r="S1825" s="416"/>
      <c r="T1825" s="416"/>
      <c r="U1825" s="416"/>
      <c r="V1825" s="416"/>
      <c r="W1825" s="416"/>
      <c r="X1825" s="416"/>
      <c r="Y1825" s="416"/>
    </row>
    <row r="1826" spans="1:25" s="419" customFormat="1" x14ac:dyDescent="0.2">
      <c r="A1826" s="616"/>
      <c r="D1826" s="416"/>
      <c r="E1826" s="416"/>
      <c r="F1826" s="416"/>
      <c r="G1826" s="416"/>
      <c r="H1826" s="416"/>
      <c r="I1826" s="416"/>
      <c r="J1826" s="416"/>
      <c r="K1826" s="416"/>
      <c r="L1826" s="416"/>
      <c r="M1826" s="416"/>
      <c r="N1826" s="416"/>
      <c r="O1826" s="416"/>
      <c r="P1826" s="416"/>
      <c r="Q1826" s="416"/>
      <c r="R1826" s="416"/>
      <c r="S1826" s="416"/>
      <c r="T1826" s="416"/>
      <c r="U1826" s="416"/>
      <c r="V1826" s="416"/>
      <c r="W1826" s="416"/>
      <c r="X1826" s="416"/>
      <c r="Y1826" s="416"/>
    </row>
    <row r="1827" spans="1:25" s="419" customFormat="1" x14ac:dyDescent="0.2">
      <c r="A1827" s="616"/>
      <c r="D1827" s="416"/>
      <c r="E1827" s="416"/>
      <c r="F1827" s="416"/>
      <c r="G1827" s="416"/>
      <c r="H1827" s="416"/>
      <c r="I1827" s="416"/>
      <c r="J1827" s="416"/>
      <c r="K1827" s="416"/>
      <c r="L1827" s="416"/>
      <c r="M1827" s="416"/>
      <c r="N1827" s="416"/>
      <c r="O1827" s="416"/>
      <c r="P1827" s="416"/>
      <c r="Q1827" s="416"/>
      <c r="R1827" s="416"/>
      <c r="S1827" s="416"/>
      <c r="T1827" s="416"/>
      <c r="U1827" s="416"/>
      <c r="V1827" s="416"/>
      <c r="W1827" s="416"/>
      <c r="X1827" s="416"/>
      <c r="Y1827" s="416"/>
    </row>
    <row r="1828" spans="1:25" s="419" customFormat="1" x14ac:dyDescent="0.2">
      <c r="A1828" s="616"/>
      <c r="D1828" s="416"/>
      <c r="E1828" s="416"/>
      <c r="F1828" s="416"/>
      <c r="G1828" s="416"/>
      <c r="H1828" s="416"/>
      <c r="I1828" s="416"/>
      <c r="J1828" s="416"/>
      <c r="K1828" s="416"/>
      <c r="L1828" s="416"/>
      <c r="M1828" s="416"/>
      <c r="N1828" s="416"/>
      <c r="O1828" s="416"/>
      <c r="P1828" s="416"/>
      <c r="Q1828" s="416"/>
      <c r="R1828" s="416"/>
      <c r="S1828" s="416"/>
      <c r="T1828" s="416"/>
      <c r="U1828" s="416"/>
      <c r="V1828" s="416"/>
      <c r="W1828" s="416"/>
      <c r="X1828" s="416"/>
      <c r="Y1828" s="416"/>
    </row>
    <row r="1829" spans="1:25" s="419" customFormat="1" x14ac:dyDescent="0.2">
      <c r="A1829" s="616"/>
      <c r="D1829" s="416"/>
      <c r="E1829" s="416"/>
      <c r="F1829" s="416"/>
      <c r="G1829" s="416"/>
      <c r="H1829" s="416"/>
      <c r="I1829" s="416"/>
      <c r="J1829" s="416"/>
      <c r="K1829" s="416"/>
      <c r="L1829" s="416"/>
      <c r="M1829" s="416"/>
      <c r="N1829" s="416"/>
      <c r="O1829" s="416"/>
      <c r="P1829" s="416"/>
      <c r="Q1829" s="416"/>
      <c r="R1829" s="416"/>
      <c r="S1829" s="416"/>
      <c r="T1829" s="416"/>
      <c r="U1829" s="416"/>
      <c r="V1829" s="416"/>
      <c r="W1829" s="416"/>
      <c r="X1829" s="416"/>
      <c r="Y1829" s="416"/>
    </row>
    <row r="1830" spans="1:25" s="419" customFormat="1" x14ac:dyDescent="0.2">
      <c r="A1830" s="616"/>
      <c r="D1830" s="416"/>
      <c r="E1830" s="416"/>
      <c r="F1830" s="416"/>
      <c r="G1830" s="416"/>
      <c r="H1830" s="416"/>
      <c r="I1830" s="416"/>
      <c r="J1830" s="416"/>
      <c r="K1830" s="416"/>
      <c r="L1830" s="416"/>
      <c r="M1830" s="416"/>
      <c r="N1830" s="416"/>
      <c r="O1830" s="416"/>
      <c r="P1830" s="416"/>
      <c r="Q1830" s="416"/>
      <c r="R1830" s="416"/>
      <c r="S1830" s="416"/>
      <c r="T1830" s="416"/>
      <c r="U1830" s="416"/>
      <c r="V1830" s="416"/>
      <c r="W1830" s="416"/>
      <c r="X1830" s="416"/>
      <c r="Y1830" s="416"/>
    </row>
    <row r="1831" spans="1:25" s="419" customFormat="1" x14ac:dyDescent="0.2">
      <c r="A1831" s="616"/>
      <c r="D1831" s="416"/>
      <c r="E1831" s="416"/>
      <c r="F1831" s="416"/>
      <c r="G1831" s="416"/>
      <c r="H1831" s="416"/>
      <c r="I1831" s="416"/>
      <c r="J1831" s="416"/>
      <c r="K1831" s="416"/>
      <c r="L1831" s="416"/>
      <c r="M1831" s="416"/>
      <c r="N1831" s="416"/>
      <c r="O1831" s="416"/>
      <c r="P1831" s="416"/>
      <c r="Q1831" s="416"/>
      <c r="R1831" s="416"/>
      <c r="S1831" s="416"/>
      <c r="T1831" s="416"/>
      <c r="U1831" s="416"/>
      <c r="V1831" s="416"/>
      <c r="W1831" s="416"/>
      <c r="X1831" s="416"/>
      <c r="Y1831" s="416"/>
    </row>
    <row r="1832" spans="1:25" s="419" customFormat="1" x14ac:dyDescent="0.2">
      <c r="A1832" s="616"/>
      <c r="D1832" s="416"/>
      <c r="E1832" s="416"/>
      <c r="F1832" s="416"/>
      <c r="G1832" s="416"/>
      <c r="H1832" s="416"/>
      <c r="I1832" s="416"/>
      <c r="J1832" s="416"/>
      <c r="K1832" s="416"/>
      <c r="L1832" s="416"/>
      <c r="M1832" s="416"/>
      <c r="N1832" s="416"/>
      <c r="O1832" s="416"/>
      <c r="P1832" s="416"/>
      <c r="Q1832" s="416"/>
      <c r="R1832" s="416"/>
      <c r="S1832" s="416"/>
      <c r="T1832" s="416"/>
      <c r="U1832" s="416"/>
      <c r="V1832" s="416"/>
      <c r="W1832" s="416"/>
      <c r="X1832" s="416"/>
      <c r="Y1832" s="416"/>
    </row>
    <row r="1833" spans="1:25" s="419" customFormat="1" x14ac:dyDescent="0.2">
      <c r="A1833" s="616"/>
      <c r="D1833" s="416"/>
      <c r="E1833" s="416"/>
      <c r="F1833" s="416"/>
      <c r="G1833" s="416"/>
      <c r="H1833" s="416"/>
      <c r="I1833" s="416"/>
      <c r="J1833" s="416"/>
      <c r="K1833" s="416"/>
      <c r="L1833" s="416"/>
      <c r="M1833" s="416"/>
      <c r="N1833" s="416"/>
      <c r="O1833" s="416"/>
      <c r="P1833" s="416"/>
      <c r="Q1833" s="416"/>
      <c r="R1833" s="416"/>
      <c r="S1833" s="416"/>
      <c r="T1833" s="416"/>
      <c r="U1833" s="416"/>
      <c r="V1833" s="416"/>
      <c r="W1833" s="416"/>
      <c r="X1833" s="416"/>
      <c r="Y1833" s="416"/>
    </row>
    <row r="1834" spans="1:25" s="419" customFormat="1" x14ac:dyDescent="0.2">
      <c r="A1834" s="616"/>
      <c r="D1834" s="416"/>
      <c r="E1834" s="416"/>
      <c r="F1834" s="416"/>
      <c r="G1834" s="416"/>
      <c r="H1834" s="416"/>
      <c r="I1834" s="416"/>
      <c r="J1834" s="416"/>
      <c r="K1834" s="416"/>
      <c r="L1834" s="416"/>
      <c r="M1834" s="416"/>
      <c r="N1834" s="416"/>
      <c r="O1834" s="416"/>
      <c r="P1834" s="416"/>
      <c r="Q1834" s="416"/>
      <c r="R1834" s="416"/>
      <c r="S1834" s="416"/>
      <c r="T1834" s="416"/>
      <c r="U1834" s="416"/>
      <c r="V1834" s="416"/>
      <c r="W1834" s="416"/>
      <c r="X1834" s="416"/>
      <c r="Y1834" s="416"/>
    </row>
    <row r="1835" spans="1:25" s="419" customFormat="1" x14ac:dyDescent="0.2">
      <c r="A1835" s="616"/>
      <c r="D1835" s="416"/>
      <c r="E1835" s="416"/>
      <c r="F1835" s="416"/>
      <c r="G1835" s="416"/>
      <c r="H1835" s="416"/>
      <c r="I1835" s="416"/>
      <c r="J1835" s="416"/>
      <c r="K1835" s="416"/>
      <c r="L1835" s="416"/>
      <c r="M1835" s="416"/>
      <c r="N1835" s="416"/>
      <c r="O1835" s="416"/>
      <c r="P1835" s="416"/>
      <c r="Q1835" s="416"/>
      <c r="R1835" s="416"/>
      <c r="S1835" s="416"/>
      <c r="T1835" s="416"/>
      <c r="U1835" s="416"/>
      <c r="V1835" s="416"/>
      <c r="W1835" s="416"/>
      <c r="X1835" s="416"/>
      <c r="Y1835" s="416"/>
    </row>
    <row r="1836" spans="1:25" s="419" customFormat="1" x14ac:dyDescent="0.2">
      <c r="A1836" s="616"/>
      <c r="D1836" s="416"/>
      <c r="E1836" s="416"/>
      <c r="F1836" s="416"/>
      <c r="G1836" s="416"/>
      <c r="H1836" s="416"/>
      <c r="I1836" s="416"/>
      <c r="J1836" s="416"/>
      <c r="K1836" s="416"/>
      <c r="L1836" s="416"/>
      <c r="M1836" s="416"/>
      <c r="N1836" s="416"/>
      <c r="O1836" s="416"/>
      <c r="P1836" s="416"/>
      <c r="Q1836" s="416"/>
      <c r="R1836" s="416"/>
      <c r="S1836" s="416"/>
      <c r="T1836" s="416"/>
      <c r="U1836" s="416"/>
      <c r="V1836" s="416"/>
      <c r="W1836" s="416"/>
      <c r="X1836" s="416"/>
      <c r="Y1836" s="416"/>
    </row>
    <row r="1837" spans="1:25" s="419" customFormat="1" x14ac:dyDescent="0.2">
      <c r="A1837" s="616"/>
      <c r="D1837" s="416"/>
      <c r="E1837" s="416"/>
      <c r="F1837" s="416"/>
      <c r="G1837" s="416"/>
      <c r="H1837" s="416"/>
      <c r="I1837" s="416"/>
      <c r="J1837" s="416"/>
      <c r="K1837" s="416"/>
      <c r="L1837" s="416"/>
      <c r="M1837" s="416"/>
      <c r="N1837" s="416"/>
      <c r="O1837" s="416"/>
      <c r="P1837" s="416"/>
      <c r="Q1837" s="416"/>
      <c r="R1837" s="416"/>
      <c r="S1837" s="416"/>
      <c r="T1837" s="416"/>
      <c r="U1837" s="416"/>
      <c r="V1837" s="416"/>
      <c r="W1837" s="416"/>
      <c r="X1837" s="416"/>
      <c r="Y1837" s="416"/>
    </row>
    <row r="1838" spans="1:25" s="419" customFormat="1" x14ac:dyDescent="0.2">
      <c r="A1838" s="616"/>
      <c r="D1838" s="416"/>
      <c r="E1838" s="416"/>
      <c r="F1838" s="416"/>
      <c r="G1838" s="416"/>
      <c r="H1838" s="416"/>
      <c r="I1838" s="416"/>
      <c r="J1838" s="416"/>
      <c r="K1838" s="416"/>
      <c r="L1838" s="416"/>
      <c r="M1838" s="416"/>
      <c r="N1838" s="416"/>
      <c r="O1838" s="416"/>
      <c r="P1838" s="416"/>
      <c r="Q1838" s="416"/>
      <c r="R1838" s="416"/>
      <c r="S1838" s="416"/>
      <c r="T1838" s="416"/>
      <c r="U1838" s="416"/>
      <c r="V1838" s="416"/>
      <c r="W1838" s="416"/>
      <c r="X1838" s="416"/>
      <c r="Y1838" s="416"/>
    </row>
    <row r="1839" spans="1:25" s="419" customFormat="1" x14ac:dyDescent="0.2">
      <c r="A1839" s="616"/>
      <c r="D1839" s="416"/>
      <c r="E1839" s="416"/>
      <c r="F1839" s="416"/>
      <c r="G1839" s="416"/>
      <c r="H1839" s="416"/>
      <c r="I1839" s="416"/>
      <c r="J1839" s="416"/>
      <c r="K1839" s="416"/>
      <c r="L1839" s="416"/>
      <c r="M1839" s="416"/>
      <c r="N1839" s="416"/>
      <c r="O1839" s="416"/>
      <c r="P1839" s="416"/>
      <c r="Q1839" s="416"/>
      <c r="R1839" s="416"/>
      <c r="S1839" s="416"/>
      <c r="T1839" s="416"/>
      <c r="U1839" s="416"/>
      <c r="V1839" s="416"/>
      <c r="W1839" s="416"/>
      <c r="X1839" s="416"/>
      <c r="Y1839" s="416"/>
    </row>
    <row r="1840" spans="1:25" s="419" customFormat="1" x14ac:dyDescent="0.2">
      <c r="A1840" s="616"/>
      <c r="D1840" s="416"/>
      <c r="E1840" s="416"/>
      <c r="F1840" s="416"/>
      <c r="G1840" s="416"/>
      <c r="H1840" s="416"/>
      <c r="I1840" s="416"/>
      <c r="J1840" s="416"/>
      <c r="K1840" s="416"/>
      <c r="L1840" s="416"/>
      <c r="M1840" s="416"/>
      <c r="N1840" s="416"/>
      <c r="O1840" s="416"/>
      <c r="P1840" s="416"/>
      <c r="Q1840" s="416"/>
      <c r="R1840" s="416"/>
      <c r="S1840" s="416"/>
      <c r="T1840" s="416"/>
      <c r="U1840" s="416"/>
      <c r="V1840" s="416"/>
      <c r="W1840" s="416"/>
      <c r="X1840" s="416"/>
      <c r="Y1840" s="416"/>
    </row>
    <row r="1841" spans="1:25" s="419" customFormat="1" x14ac:dyDescent="0.2">
      <c r="A1841" s="616"/>
      <c r="D1841" s="416"/>
      <c r="E1841" s="416"/>
      <c r="F1841" s="416"/>
      <c r="G1841" s="416"/>
      <c r="H1841" s="416"/>
      <c r="I1841" s="416"/>
      <c r="J1841" s="416"/>
      <c r="K1841" s="416"/>
      <c r="L1841" s="416"/>
      <c r="M1841" s="416"/>
      <c r="N1841" s="416"/>
      <c r="O1841" s="416"/>
      <c r="P1841" s="416"/>
      <c r="Q1841" s="416"/>
      <c r="R1841" s="416"/>
      <c r="S1841" s="416"/>
      <c r="T1841" s="416"/>
      <c r="U1841" s="416"/>
      <c r="V1841" s="416"/>
      <c r="W1841" s="416"/>
      <c r="X1841" s="416"/>
      <c r="Y1841" s="416"/>
    </row>
    <row r="1842" spans="1:25" s="419" customFormat="1" x14ac:dyDescent="0.2">
      <c r="A1842" s="616"/>
      <c r="D1842" s="416"/>
      <c r="E1842" s="416"/>
      <c r="F1842" s="416"/>
      <c r="G1842" s="416"/>
      <c r="H1842" s="416"/>
      <c r="I1842" s="416"/>
      <c r="J1842" s="416"/>
      <c r="K1842" s="416"/>
      <c r="L1842" s="416"/>
      <c r="M1842" s="416"/>
      <c r="N1842" s="416"/>
      <c r="O1842" s="416"/>
      <c r="P1842" s="416"/>
      <c r="Q1842" s="416"/>
      <c r="R1842" s="416"/>
      <c r="S1842" s="416"/>
      <c r="T1842" s="416"/>
      <c r="U1842" s="416"/>
      <c r="V1842" s="416"/>
      <c r="W1842" s="416"/>
      <c r="X1842" s="416"/>
      <c r="Y1842" s="416"/>
    </row>
    <row r="1843" spans="1:25" s="419" customFormat="1" x14ac:dyDescent="0.2">
      <c r="A1843" s="616"/>
      <c r="D1843" s="416"/>
      <c r="E1843" s="416"/>
      <c r="F1843" s="416"/>
      <c r="G1843" s="416"/>
      <c r="H1843" s="416"/>
      <c r="I1843" s="416"/>
      <c r="J1843" s="416"/>
      <c r="K1843" s="416"/>
      <c r="L1843" s="416"/>
      <c r="M1843" s="416"/>
      <c r="N1843" s="416"/>
      <c r="O1843" s="416"/>
      <c r="P1843" s="416"/>
      <c r="Q1843" s="416"/>
      <c r="R1843" s="416"/>
      <c r="S1843" s="416"/>
      <c r="T1843" s="416"/>
      <c r="U1843" s="416"/>
      <c r="V1843" s="416"/>
      <c r="W1843" s="416"/>
      <c r="X1843" s="416"/>
      <c r="Y1843" s="416"/>
    </row>
    <row r="1844" spans="1:25" s="419" customFormat="1" x14ac:dyDescent="0.2">
      <c r="A1844" s="616"/>
      <c r="D1844" s="416"/>
      <c r="E1844" s="416"/>
      <c r="F1844" s="416"/>
      <c r="G1844" s="416"/>
      <c r="H1844" s="416"/>
      <c r="I1844" s="416"/>
      <c r="J1844" s="416"/>
      <c r="K1844" s="416"/>
      <c r="L1844" s="416"/>
      <c r="M1844" s="416"/>
      <c r="N1844" s="416"/>
      <c r="O1844" s="416"/>
      <c r="P1844" s="416"/>
      <c r="Q1844" s="416"/>
      <c r="R1844" s="416"/>
      <c r="S1844" s="416"/>
      <c r="T1844" s="416"/>
      <c r="U1844" s="416"/>
      <c r="V1844" s="416"/>
      <c r="W1844" s="416"/>
      <c r="X1844" s="416"/>
      <c r="Y1844" s="416"/>
    </row>
    <row r="1845" spans="1:25" s="419" customFormat="1" x14ac:dyDescent="0.2">
      <c r="A1845" s="616"/>
      <c r="D1845" s="416"/>
      <c r="E1845" s="416"/>
      <c r="F1845" s="416"/>
      <c r="G1845" s="416"/>
      <c r="H1845" s="416"/>
      <c r="I1845" s="416"/>
      <c r="J1845" s="416"/>
      <c r="K1845" s="416"/>
      <c r="L1845" s="416"/>
      <c r="M1845" s="416"/>
      <c r="N1845" s="416"/>
      <c r="O1845" s="416"/>
      <c r="P1845" s="416"/>
      <c r="Q1845" s="416"/>
      <c r="R1845" s="416"/>
      <c r="S1845" s="416"/>
      <c r="T1845" s="416"/>
      <c r="U1845" s="416"/>
      <c r="V1845" s="416"/>
      <c r="W1845" s="416"/>
      <c r="X1845" s="416"/>
      <c r="Y1845" s="416"/>
    </row>
    <row r="1846" spans="1:25" s="419" customFormat="1" x14ac:dyDescent="0.2">
      <c r="A1846" s="616"/>
      <c r="D1846" s="416"/>
      <c r="E1846" s="416"/>
      <c r="F1846" s="416"/>
      <c r="G1846" s="416"/>
      <c r="H1846" s="416"/>
      <c r="I1846" s="416"/>
      <c r="J1846" s="416"/>
      <c r="K1846" s="416"/>
      <c r="L1846" s="416"/>
      <c r="M1846" s="416"/>
      <c r="N1846" s="416"/>
      <c r="O1846" s="416"/>
      <c r="P1846" s="416"/>
      <c r="Q1846" s="416"/>
      <c r="R1846" s="416"/>
      <c r="S1846" s="416"/>
      <c r="T1846" s="416"/>
      <c r="U1846" s="416"/>
      <c r="V1846" s="416"/>
      <c r="W1846" s="416"/>
      <c r="X1846" s="416"/>
      <c r="Y1846" s="416"/>
    </row>
    <row r="1847" spans="1:25" s="419" customFormat="1" x14ac:dyDescent="0.2">
      <c r="A1847" s="616"/>
      <c r="D1847" s="416"/>
      <c r="E1847" s="416"/>
      <c r="F1847" s="416"/>
      <c r="G1847" s="416"/>
      <c r="H1847" s="416"/>
      <c r="I1847" s="416"/>
      <c r="J1847" s="416"/>
      <c r="K1847" s="416"/>
      <c r="L1847" s="416"/>
      <c r="M1847" s="416"/>
      <c r="N1847" s="416"/>
      <c r="O1847" s="416"/>
      <c r="P1847" s="416"/>
      <c r="Q1847" s="416"/>
      <c r="R1847" s="416"/>
      <c r="S1847" s="416"/>
      <c r="T1847" s="416"/>
      <c r="U1847" s="416"/>
      <c r="V1847" s="416"/>
      <c r="W1847" s="416"/>
      <c r="X1847" s="416"/>
      <c r="Y1847" s="416"/>
    </row>
    <row r="1848" spans="1:25" s="419" customFormat="1" x14ac:dyDescent="0.2">
      <c r="A1848" s="616"/>
      <c r="D1848" s="416"/>
      <c r="E1848" s="416"/>
      <c r="F1848" s="416"/>
      <c r="G1848" s="416"/>
      <c r="H1848" s="416"/>
      <c r="I1848" s="416"/>
      <c r="J1848" s="416"/>
      <c r="K1848" s="416"/>
      <c r="L1848" s="416"/>
      <c r="M1848" s="416"/>
      <c r="N1848" s="416"/>
      <c r="O1848" s="416"/>
      <c r="P1848" s="416"/>
      <c r="Q1848" s="416"/>
      <c r="R1848" s="416"/>
      <c r="S1848" s="416"/>
      <c r="T1848" s="416"/>
      <c r="U1848" s="416"/>
      <c r="V1848" s="416"/>
      <c r="W1848" s="416"/>
      <c r="X1848" s="416"/>
      <c r="Y1848" s="416"/>
    </row>
    <row r="1849" spans="1:25" s="419" customFormat="1" x14ac:dyDescent="0.2">
      <c r="A1849" s="616"/>
      <c r="D1849" s="416"/>
      <c r="E1849" s="416"/>
      <c r="F1849" s="416"/>
      <c r="G1849" s="416"/>
      <c r="H1849" s="416"/>
      <c r="I1849" s="416"/>
      <c r="J1849" s="416"/>
      <c r="K1849" s="416"/>
      <c r="L1849" s="416"/>
      <c r="M1849" s="416"/>
      <c r="N1849" s="416"/>
      <c r="O1849" s="416"/>
      <c r="P1849" s="416"/>
      <c r="Q1849" s="416"/>
      <c r="R1849" s="416"/>
      <c r="S1849" s="416"/>
      <c r="T1849" s="416"/>
      <c r="U1849" s="416"/>
      <c r="V1849" s="416"/>
      <c r="W1849" s="416"/>
      <c r="X1849" s="416"/>
      <c r="Y1849" s="416"/>
    </row>
    <row r="1850" spans="1:25" s="419" customFormat="1" x14ac:dyDescent="0.2">
      <c r="A1850" s="616"/>
      <c r="D1850" s="416"/>
      <c r="E1850" s="416"/>
      <c r="F1850" s="416"/>
      <c r="G1850" s="416"/>
      <c r="H1850" s="416"/>
      <c r="I1850" s="416"/>
      <c r="J1850" s="416"/>
      <c r="K1850" s="416"/>
      <c r="L1850" s="416"/>
      <c r="M1850" s="416"/>
      <c r="N1850" s="416"/>
      <c r="O1850" s="416"/>
      <c r="P1850" s="416"/>
      <c r="Q1850" s="416"/>
      <c r="R1850" s="416"/>
      <c r="S1850" s="416"/>
      <c r="T1850" s="416"/>
      <c r="U1850" s="416"/>
      <c r="V1850" s="416"/>
      <c r="W1850" s="416"/>
      <c r="X1850" s="416"/>
      <c r="Y1850" s="416"/>
    </row>
    <row r="1851" spans="1:25" s="419" customFormat="1" x14ac:dyDescent="0.2">
      <c r="A1851" s="616"/>
      <c r="D1851" s="416"/>
      <c r="E1851" s="416"/>
      <c r="F1851" s="416"/>
      <c r="G1851" s="416"/>
      <c r="H1851" s="416"/>
      <c r="I1851" s="416"/>
      <c r="J1851" s="416"/>
      <c r="K1851" s="416"/>
      <c r="L1851" s="416"/>
      <c r="M1851" s="416"/>
      <c r="N1851" s="416"/>
      <c r="O1851" s="416"/>
      <c r="P1851" s="416"/>
      <c r="Q1851" s="416"/>
      <c r="R1851" s="416"/>
      <c r="S1851" s="416"/>
      <c r="T1851" s="416"/>
      <c r="U1851" s="416"/>
      <c r="V1851" s="416"/>
      <c r="W1851" s="416"/>
      <c r="X1851" s="416"/>
      <c r="Y1851" s="416"/>
    </row>
    <row r="1852" spans="1:25" s="419" customFormat="1" x14ac:dyDescent="0.2">
      <c r="A1852" s="616"/>
      <c r="D1852" s="416"/>
      <c r="E1852" s="416"/>
      <c r="F1852" s="416"/>
      <c r="G1852" s="416"/>
      <c r="H1852" s="416"/>
      <c r="I1852" s="416"/>
      <c r="J1852" s="416"/>
      <c r="K1852" s="416"/>
      <c r="L1852" s="416"/>
      <c r="M1852" s="416"/>
      <c r="N1852" s="416"/>
      <c r="O1852" s="416"/>
      <c r="P1852" s="416"/>
      <c r="Q1852" s="416"/>
      <c r="R1852" s="416"/>
      <c r="S1852" s="416"/>
      <c r="T1852" s="416"/>
      <c r="U1852" s="416"/>
      <c r="V1852" s="416"/>
      <c r="W1852" s="416"/>
      <c r="X1852" s="416"/>
      <c r="Y1852" s="416"/>
    </row>
    <row r="1853" spans="1:25" s="419" customFormat="1" x14ac:dyDescent="0.2">
      <c r="A1853" s="616"/>
      <c r="D1853" s="416"/>
      <c r="E1853" s="416"/>
      <c r="F1853" s="416"/>
      <c r="G1853" s="416"/>
      <c r="H1853" s="416"/>
      <c r="I1853" s="416"/>
      <c r="J1853" s="416"/>
      <c r="K1853" s="416"/>
      <c r="L1853" s="416"/>
      <c r="M1853" s="416"/>
      <c r="N1853" s="416"/>
      <c r="O1853" s="416"/>
      <c r="P1853" s="416"/>
      <c r="Q1853" s="416"/>
      <c r="R1853" s="416"/>
      <c r="S1853" s="416"/>
      <c r="T1853" s="416"/>
      <c r="U1853" s="416"/>
      <c r="V1853" s="416"/>
      <c r="W1853" s="416"/>
      <c r="X1853" s="416"/>
      <c r="Y1853" s="416"/>
    </row>
    <row r="1854" spans="1:25" s="419" customFormat="1" x14ac:dyDescent="0.2">
      <c r="A1854" s="616"/>
      <c r="D1854" s="416"/>
      <c r="E1854" s="416"/>
      <c r="F1854" s="416"/>
      <c r="G1854" s="416"/>
      <c r="H1854" s="416"/>
      <c r="I1854" s="416"/>
      <c r="J1854" s="416"/>
      <c r="K1854" s="416"/>
      <c r="L1854" s="416"/>
      <c r="M1854" s="416"/>
      <c r="N1854" s="416"/>
      <c r="O1854" s="416"/>
      <c r="P1854" s="416"/>
      <c r="Q1854" s="416"/>
      <c r="R1854" s="416"/>
      <c r="S1854" s="416"/>
      <c r="T1854" s="416"/>
      <c r="U1854" s="416"/>
      <c r="V1854" s="416"/>
      <c r="W1854" s="416"/>
      <c r="X1854" s="416"/>
      <c r="Y1854" s="416"/>
    </row>
    <row r="1855" spans="1:25" s="419" customFormat="1" x14ac:dyDescent="0.2">
      <c r="A1855" s="616"/>
      <c r="D1855" s="416"/>
      <c r="E1855" s="416"/>
      <c r="F1855" s="416"/>
      <c r="G1855" s="416"/>
      <c r="H1855" s="416"/>
      <c r="I1855" s="416"/>
      <c r="J1855" s="416"/>
      <c r="K1855" s="416"/>
      <c r="L1855" s="416"/>
      <c r="M1855" s="416"/>
      <c r="N1855" s="416"/>
      <c r="O1855" s="416"/>
      <c r="P1855" s="416"/>
      <c r="Q1855" s="416"/>
      <c r="R1855" s="416"/>
      <c r="S1855" s="416"/>
      <c r="T1855" s="416"/>
      <c r="U1855" s="416"/>
      <c r="V1855" s="416"/>
      <c r="W1855" s="416"/>
      <c r="X1855" s="416"/>
      <c r="Y1855" s="416"/>
    </row>
    <row r="1856" spans="1:25" s="419" customFormat="1" x14ac:dyDescent="0.2">
      <c r="A1856" s="616"/>
      <c r="D1856" s="416"/>
      <c r="E1856" s="416"/>
      <c r="F1856" s="416"/>
      <c r="G1856" s="416"/>
      <c r="H1856" s="416"/>
      <c r="I1856" s="416"/>
      <c r="J1856" s="416"/>
      <c r="K1856" s="416"/>
      <c r="L1856" s="416"/>
      <c r="M1856" s="416"/>
      <c r="N1856" s="416"/>
      <c r="O1856" s="416"/>
      <c r="P1856" s="416"/>
      <c r="Q1856" s="416"/>
      <c r="R1856" s="416"/>
      <c r="S1856" s="416"/>
      <c r="T1856" s="416"/>
      <c r="U1856" s="416"/>
      <c r="V1856" s="416"/>
      <c r="W1856" s="416"/>
      <c r="X1856" s="416"/>
      <c r="Y1856" s="416"/>
    </row>
    <row r="1857" spans="1:25" s="419" customFormat="1" x14ac:dyDescent="0.2">
      <c r="A1857" s="616"/>
      <c r="D1857" s="416"/>
      <c r="E1857" s="416"/>
      <c r="F1857" s="416"/>
      <c r="G1857" s="416"/>
      <c r="H1857" s="416"/>
      <c r="I1857" s="416"/>
      <c r="J1857" s="416"/>
      <c r="K1857" s="416"/>
      <c r="L1857" s="416"/>
      <c r="M1857" s="416"/>
      <c r="N1857" s="416"/>
      <c r="O1857" s="416"/>
      <c r="P1857" s="416"/>
      <c r="Q1857" s="416"/>
      <c r="R1857" s="416"/>
      <c r="S1857" s="416"/>
      <c r="T1857" s="416"/>
      <c r="U1857" s="416"/>
      <c r="V1857" s="416"/>
      <c r="W1857" s="416"/>
      <c r="X1857" s="416"/>
      <c r="Y1857" s="416"/>
    </row>
    <row r="1858" spans="1:25" s="419" customFormat="1" x14ac:dyDescent="0.2">
      <c r="A1858" s="616"/>
      <c r="D1858" s="416"/>
      <c r="E1858" s="416"/>
      <c r="F1858" s="416"/>
      <c r="G1858" s="416"/>
      <c r="H1858" s="416"/>
      <c r="I1858" s="416"/>
      <c r="J1858" s="416"/>
      <c r="K1858" s="416"/>
      <c r="L1858" s="416"/>
      <c r="M1858" s="416"/>
      <c r="N1858" s="416"/>
      <c r="O1858" s="416"/>
      <c r="P1858" s="416"/>
      <c r="Q1858" s="416"/>
      <c r="R1858" s="416"/>
      <c r="S1858" s="416"/>
      <c r="T1858" s="416"/>
      <c r="U1858" s="416"/>
      <c r="V1858" s="416"/>
      <c r="W1858" s="416"/>
      <c r="X1858" s="416"/>
      <c r="Y1858" s="416"/>
    </row>
    <row r="1859" spans="1:25" s="419" customFormat="1" x14ac:dyDescent="0.2">
      <c r="A1859" s="616"/>
      <c r="D1859" s="416"/>
      <c r="E1859" s="416"/>
      <c r="F1859" s="416"/>
      <c r="G1859" s="416"/>
      <c r="H1859" s="416"/>
      <c r="I1859" s="416"/>
      <c r="J1859" s="416"/>
      <c r="K1859" s="416"/>
      <c r="L1859" s="416"/>
      <c r="M1859" s="416"/>
      <c r="N1859" s="416"/>
      <c r="O1859" s="416"/>
      <c r="P1859" s="416"/>
      <c r="Q1859" s="416"/>
      <c r="R1859" s="416"/>
      <c r="S1859" s="416"/>
      <c r="T1859" s="416"/>
      <c r="U1859" s="416"/>
      <c r="V1859" s="416"/>
      <c r="W1859" s="416"/>
      <c r="X1859" s="416"/>
      <c r="Y1859" s="416"/>
    </row>
    <row r="1860" spans="1:25" s="419" customFormat="1" x14ac:dyDescent="0.2">
      <c r="A1860" s="616"/>
      <c r="D1860" s="416"/>
      <c r="E1860" s="416"/>
      <c r="F1860" s="416"/>
      <c r="G1860" s="416"/>
      <c r="H1860" s="416"/>
      <c r="I1860" s="416"/>
      <c r="J1860" s="416"/>
      <c r="K1860" s="416"/>
      <c r="L1860" s="416"/>
      <c r="M1860" s="416"/>
      <c r="N1860" s="416"/>
      <c r="O1860" s="416"/>
      <c r="P1860" s="416"/>
      <c r="Q1860" s="416"/>
      <c r="R1860" s="416"/>
      <c r="S1860" s="416"/>
      <c r="T1860" s="416"/>
      <c r="U1860" s="416"/>
      <c r="V1860" s="416"/>
      <c r="W1860" s="416"/>
      <c r="X1860" s="416"/>
      <c r="Y1860" s="416"/>
    </row>
    <row r="1861" spans="1:25" s="419" customFormat="1" x14ac:dyDescent="0.2">
      <c r="A1861" s="616"/>
      <c r="D1861" s="416"/>
      <c r="E1861" s="416"/>
      <c r="F1861" s="416"/>
      <c r="G1861" s="416"/>
      <c r="H1861" s="416"/>
      <c r="I1861" s="416"/>
      <c r="J1861" s="416"/>
      <c r="K1861" s="416"/>
      <c r="L1861" s="416"/>
      <c r="M1861" s="416"/>
      <c r="N1861" s="416"/>
      <c r="O1861" s="416"/>
      <c r="P1861" s="416"/>
      <c r="Q1861" s="416"/>
      <c r="R1861" s="416"/>
      <c r="S1861" s="416"/>
      <c r="T1861" s="416"/>
      <c r="U1861" s="416"/>
      <c r="V1861" s="416"/>
      <c r="W1861" s="416"/>
      <c r="X1861" s="416"/>
      <c r="Y1861" s="416"/>
    </row>
    <row r="1862" spans="1:25" s="419" customFormat="1" x14ac:dyDescent="0.2">
      <c r="A1862" s="616"/>
      <c r="D1862" s="416"/>
      <c r="E1862" s="416"/>
      <c r="F1862" s="416"/>
      <c r="G1862" s="416"/>
      <c r="H1862" s="416"/>
      <c r="I1862" s="416"/>
      <c r="J1862" s="416"/>
      <c r="K1862" s="416"/>
      <c r="L1862" s="416"/>
      <c r="M1862" s="416"/>
      <c r="N1862" s="416"/>
      <c r="O1862" s="416"/>
      <c r="P1862" s="416"/>
      <c r="Q1862" s="416"/>
      <c r="R1862" s="416"/>
      <c r="S1862" s="416"/>
      <c r="T1862" s="416"/>
      <c r="U1862" s="416"/>
      <c r="V1862" s="416"/>
      <c r="W1862" s="416"/>
      <c r="X1862" s="416"/>
      <c r="Y1862" s="416"/>
    </row>
    <row r="1863" spans="1:25" s="419" customFormat="1" x14ac:dyDescent="0.2">
      <c r="A1863" s="616"/>
      <c r="D1863" s="416"/>
      <c r="E1863" s="416"/>
      <c r="F1863" s="416"/>
      <c r="G1863" s="416"/>
      <c r="H1863" s="416"/>
      <c r="I1863" s="416"/>
      <c r="J1863" s="416"/>
      <c r="K1863" s="416"/>
      <c r="L1863" s="416"/>
      <c r="M1863" s="416"/>
      <c r="N1863" s="416"/>
      <c r="O1863" s="416"/>
      <c r="P1863" s="416"/>
      <c r="Q1863" s="416"/>
      <c r="R1863" s="416"/>
      <c r="S1863" s="416"/>
      <c r="T1863" s="416"/>
      <c r="U1863" s="416"/>
      <c r="V1863" s="416"/>
      <c r="W1863" s="416"/>
      <c r="X1863" s="416"/>
      <c r="Y1863" s="416"/>
    </row>
    <row r="1864" spans="1:25" s="419" customFormat="1" x14ac:dyDescent="0.2">
      <c r="A1864" s="616"/>
      <c r="D1864" s="416"/>
      <c r="E1864" s="416"/>
      <c r="F1864" s="416"/>
      <c r="G1864" s="416"/>
      <c r="H1864" s="416"/>
      <c r="I1864" s="416"/>
      <c r="J1864" s="416"/>
      <c r="K1864" s="416"/>
      <c r="L1864" s="416"/>
      <c r="M1864" s="416"/>
      <c r="N1864" s="416"/>
      <c r="O1864" s="416"/>
      <c r="P1864" s="416"/>
      <c r="Q1864" s="416"/>
      <c r="R1864" s="416"/>
      <c r="S1864" s="416"/>
      <c r="T1864" s="416"/>
      <c r="U1864" s="416"/>
      <c r="V1864" s="416"/>
      <c r="W1864" s="416"/>
      <c r="X1864" s="416"/>
      <c r="Y1864" s="416"/>
    </row>
    <row r="1865" spans="1:25" s="419" customFormat="1" x14ac:dyDescent="0.2">
      <c r="A1865" s="616"/>
      <c r="D1865" s="416"/>
      <c r="E1865" s="416"/>
      <c r="F1865" s="416"/>
      <c r="G1865" s="416"/>
      <c r="H1865" s="416"/>
      <c r="I1865" s="416"/>
      <c r="J1865" s="416"/>
      <c r="K1865" s="416"/>
      <c r="L1865" s="416"/>
      <c r="M1865" s="416"/>
      <c r="N1865" s="416"/>
      <c r="O1865" s="416"/>
      <c r="P1865" s="416"/>
      <c r="Q1865" s="416"/>
      <c r="R1865" s="416"/>
      <c r="S1865" s="416"/>
      <c r="T1865" s="416"/>
      <c r="U1865" s="416"/>
      <c r="V1865" s="416"/>
      <c r="W1865" s="416"/>
      <c r="X1865" s="416"/>
      <c r="Y1865" s="416"/>
    </row>
    <row r="1866" spans="1:25" s="419" customFormat="1" x14ac:dyDescent="0.2">
      <c r="A1866" s="616"/>
      <c r="D1866" s="416"/>
      <c r="E1866" s="416"/>
      <c r="F1866" s="416"/>
      <c r="G1866" s="416"/>
      <c r="H1866" s="416"/>
      <c r="I1866" s="416"/>
      <c r="J1866" s="416"/>
      <c r="K1866" s="416"/>
      <c r="L1866" s="416"/>
      <c r="M1866" s="416"/>
      <c r="N1866" s="416"/>
      <c r="O1866" s="416"/>
      <c r="P1866" s="416"/>
      <c r="Q1866" s="416"/>
      <c r="R1866" s="416"/>
      <c r="S1866" s="416"/>
      <c r="T1866" s="416"/>
      <c r="U1866" s="416"/>
      <c r="V1866" s="416"/>
      <c r="W1866" s="416"/>
      <c r="X1866" s="416"/>
      <c r="Y1866" s="416"/>
    </row>
    <row r="1867" spans="1:25" s="419" customFormat="1" x14ac:dyDescent="0.2">
      <c r="A1867" s="616"/>
      <c r="D1867" s="416"/>
      <c r="E1867" s="416"/>
      <c r="F1867" s="416"/>
      <c r="G1867" s="416"/>
      <c r="H1867" s="416"/>
      <c r="I1867" s="416"/>
      <c r="J1867" s="416"/>
      <c r="K1867" s="416"/>
      <c r="L1867" s="416"/>
      <c r="M1867" s="416"/>
      <c r="N1867" s="416"/>
      <c r="O1867" s="416"/>
      <c r="P1867" s="416"/>
      <c r="Q1867" s="416"/>
      <c r="R1867" s="416"/>
      <c r="S1867" s="416"/>
      <c r="T1867" s="416"/>
      <c r="U1867" s="416"/>
      <c r="V1867" s="416"/>
      <c r="W1867" s="416"/>
      <c r="X1867" s="416"/>
      <c r="Y1867" s="416"/>
    </row>
    <row r="1868" spans="1:25" s="419" customFormat="1" x14ac:dyDescent="0.2">
      <c r="A1868" s="616"/>
      <c r="D1868" s="416"/>
      <c r="E1868" s="416"/>
      <c r="F1868" s="416"/>
      <c r="G1868" s="416"/>
      <c r="H1868" s="416"/>
      <c r="I1868" s="416"/>
      <c r="J1868" s="416"/>
      <c r="K1868" s="416"/>
      <c r="L1868" s="416"/>
      <c r="M1868" s="416"/>
      <c r="N1868" s="416"/>
      <c r="O1868" s="416"/>
      <c r="P1868" s="416"/>
      <c r="Q1868" s="416"/>
      <c r="R1868" s="416"/>
      <c r="S1868" s="416"/>
      <c r="T1868" s="416"/>
      <c r="U1868" s="416"/>
      <c r="V1868" s="416"/>
      <c r="W1868" s="416"/>
      <c r="X1868" s="416"/>
      <c r="Y1868" s="416"/>
    </row>
    <row r="1869" spans="1:25" s="419" customFormat="1" x14ac:dyDescent="0.2">
      <c r="A1869" s="616"/>
      <c r="D1869" s="416"/>
      <c r="E1869" s="416"/>
      <c r="F1869" s="416"/>
      <c r="G1869" s="416"/>
      <c r="H1869" s="416"/>
      <c r="I1869" s="416"/>
      <c r="J1869" s="416"/>
      <c r="K1869" s="416"/>
      <c r="L1869" s="416"/>
      <c r="M1869" s="416"/>
      <c r="N1869" s="416"/>
      <c r="O1869" s="416"/>
      <c r="P1869" s="416"/>
      <c r="Q1869" s="416"/>
      <c r="R1869" s="416"/>
      <c r="S1869" s="416"/>
      <c r="T1869" s="416"/>
      <c r="U1869" s="416"/>
      <c r="V1869" s="416"/>
      <c r="W1869" s="416"/>
      <c r="X1869" s="416"/>
      <c r="Y1869" s="416"/>
    </row>
    <row r="1870" spans="1:25" s="419" customFormat="1" x14ac:dyDescent="0.2">
      <c r="A1870" s="616"/>
      <c r="D1870" s="416"/>
      <c r="E1870" s="416"/>
      <c r="F1870" s="416"/>
      <c r="G1870" s="416"/>
      <c r="H1870" s="416"/>
      <c r="I1870" s="416"/>
      <c r="J1870" s="416"/>
      <c r="K1870" s="416"/>
      <c r="L1870" s="416"/>
      <c r="M1870" s="416"/>
      <c r="N1870" s="416"/>
      <c r="O1870" s="416"/>
      <c r="P1870" s="416"/>
      <c r="Q1870" s="416"/>
      <c r="R1870" s="416"/>
      <c r="S1870" s="416"/>
      <c r="T1870" s="416"/>
      <c r="U1870" s="416"/>
      <c r="V1870" s="416"/>
      <c r="W1870" s="416"/>
      <c r="X1870" s="416"/>
      <c r="Y1870" s="416"/>
    </row>
    <row r="1871" spans="1:25" s="419" customFormat="1" x14ac:dyDescent="0.2">
      <c r="A1871" s="616"/>
      <c r="D1871" s="416"/>
      <c r="E1871" s="416"/>
      <c r="F1871" s="416"/>
      <c r="G1871" s="416"/>
      <c r="H1871" s="416"/>
      <c r="I1871" s="416"/>
      <c r="J1871" s="416"/>
      <c r="K1871" s="416"/>
      <c r="L1871" s="416"/>
      <c r="M1871" s="416"/>
      <c r="N1871" s="416"/>
      <c r="O1871" s="416"/>
      <c r="P1871" s="416"/>
      <c r="Q1871" s="416"/>
      <c r="R1871" s="416"/>
      <c r="S1871" s="416"/>
      <c r="T1871" s="416"/>
      <c r="U1871" s="416"/>
      <c r="V1871" s="416"/>
      <c r="W1871" s="416"/>
      <c r="X1871" s="416"/>
      <c r="Y1871" s="416"/>
    </row>
    <row r="1872" spans="1:25" s="419" customFormat="1" x14ac:dyDescent="0.2">
      <c r="A1872" s="616"/>
      <c r="D1872" s="416"/>
      <c r="E1872" s="416"/>
      <c r="F1872" s="416"/>
      <c r="G1872" s="416"/>
      <c r="H1872" s="416"/>
      <c r="I1872" s="416"/>
      <c r="J1872" s="416"/>
      <c r="K1872" s="416"/>
      <c r="L1872" s="416"/>
      <c r="M1872" s="416"/>
      <c r="N1872" s="416"/>
      <c r="O1872" s="416"/>
      <c r="P1872" s="416"/>
      <c r="Q1872" s="416"/>
      <c r="R1872" s="416"/>
      <c r="S1872" s="416"/>
      <c r="T1872" s="416"/>
      <c r="U1872" s="416"/>
      <c r="V1872" s="416"/>
      <c r="W1872" s="416"/>
      <c r="X1872" s="416"/>
      <c r="Y1872" s="416"/>
    </row>
    <row r="1873" spans="1:25" s="419" customFormat="1" x14ac:dyDescent="0.2">
      <c r="A1873" s="616"/>
      <c r="D1873" s="416"/>
      <c r="E1873" s="416"/>
      <c r="F1873" s="416"/>
      <c r="G1873" s="416"/>
      <c r="H1873" s="416"/>
      <c r="I1873" s="416"/>
      <c r="J1873" s="416"/>
      <c r="K1873" s="416"/>
      <c r="L1873" s="416"/>
      <c r="M1873" s="416"/>
      <c r="N1873" s="416"/>
      <c r="O1873" s="416"/>
      <c r="P1873" s="416"/>
      <c r="Q1873" s="416"/>
      <c r="R1873" s="416"/>
      <c r="S1873" s="416"/>
      <c r="T1873" s="416"/>
      <c r="U1873" s="416"/>
      <c r="V1873" s="416"/>
      <c r="W1873" s="416"/>
      <c r="X1873" s="416"/>
      <c r="Y1873" s="416"/>
    </row>
    <row r="1874" spans="1:25" s="419" customFormat="1" x14ac:dyDescent="0.2">
      <c r="A1874" s="616"/>
      <c r="D1874" s="416"/>
      <c r="E1874" s="416"/>
      <c r="F1874" s="416"/>
      <c r="G1874" s="416"/>
      <c r="H1874" s="416"/>
      <c r="I1874" s="416"/>
      <c r="J1874" s="416"/>
      <c r="K1874" s="416"/>
      <c r="L1874" s="416"/>
      <c r="M1874" s="416"/>
      <c r="N1874" s="416"/>
      <c r="O1874" s="416"/>
      <c r="P1874" s="416"/>
      <c r="Q1874" s="416"/>
      <c r="R1874" s="416"/>
      <c r="S1874" s="416"/>
      <c r="T1874" s="416"/>
      <c r="U1874" s="416"/>
      <c r="V1874" s="416"/>
      <c r="W1874" s="416"/>
      <c r="X1874" s="416"/>
      <c r="Y1874" s="416"/>
    </row>
    <row r="1875" spans="1:25" s="419" customFormat="1" x14ac:dyDescent="0.2">
      <c r="A1875" s="616"/>
      <c r="D1875" s="416"/>
      <c r="E1875" s="416"/>
      <c r="F1875" s="416"/>
      <c r="G1875" s="416"/>
      <c r="H1875" s="416"/>
      <c r="I1875" s="416"/>
      <c r="J1875" s="416"/>
      <c r="K1875" s="416"/>
      <c r="L1875" s="416"/>
      <c r="M1875" s="416"/>
      <c r="N1875" s="416"/>
      <c r="O1875" s="416"/>
      <c r="P1875" s="416"/>
      <c r="Q1875" s="416"/>
      <c r="R1875" s="416"/>
      <c r="S1875" s="416"/>
      <c r="T1875" s="416"/>
      <c r="U1875" s="416"/>
      <c r="V1875" s="416"/>
      <c r="W1875" s="416"/>
      <c r="X1875" s="416"/>
      <c r="Y1875" s="416"/>
    </row>
    <row r="1876" spans="1:25" s="419" customFormat="1" x14ac:dyDescent="0.2">
      <c r="A1876" s="616"/>
      <c r="D1876" s="416"/>
      <c r="E1876" s="416"/>
      <c r="F1876" s="416"/>
      <c r="G1876" s="416"/>
      <c r="H1876" s="416"/>
      <c r="I1876" s="416"/>
      <c r="J1876" s="416"/>
      <c r="K1876" s="416"/>
      <c r="L1876" s="416"/>
      <c r="M1876" s="416"/>
      <c r="N1876" s="416"/>
      <c r="O1876" s="416"/>
      <c r="P1876" s="416"/>
      <c r="Q1876" s="416"/>
      <c r="R1876" s="416"/>
      <c r="S1876" s="416"/>
      <c r="T1876" s="416"/>
      <c r="U1876" s="416"/>
      <c r="V1876" s="416"/>
      <c r="W1876" s="416"/>
      <c r="X1876" s="416"/>
      <c r="Y1876" s="416"/>
    </row>
    <row r="1877" spans="1:25" s="419" customFormat="1" x14ac:dyDescent="0.2">
      <c r="A1877" s="616"/>
      <c r="D1877" s="416"/>
      <c r="E1877" s="416"/>
      <c r="F1877" s="416"/>
      <c r="G1877" s="416"/>
      <c r="H1877" s="416"/>
      <c r="I1877" s="416"/>
      <c r="J1877" s="416"/>
      <c r="K1877" s="416"/>
      <c r="L1877" s="416"/>
      <c r="M1877" s="416"/>
      <c r="N1877" s="416"/>
      <c r="O1877" s="416"/>
      <c r="P1877" s="416"/>
      <c r="Q1877" s="416"/>
      <c r="R1877" s="416"/>
      <c r="S1877" s="416"/>
      <c r="T1877" s="416"/>
      <c r="U1877" s="416"/>
      <c r="V1877" s="416"/>
      <c r="W1877" s="416"/>
      <c r="X1877" s="416"/>
      <c r="Y1877" s="416"/>
    </row>
    <row r="1878" spans="1:25" s="419" customFormat="1" x14ac:dyDescent="0.2">
      <c r="A1878" s="616"/>
      <c r="D1878" s="416"/>
      <c r="E1878" s="416"/>
      <c r="F1878" s="416"/>
      <c r="G1878" s="416"/>
      <c r="H1878" s="416"/>
      <c r="I1878" s="416"/>
      <c r="J1878" s="416"/>
      <c r="K1878" s="416"/>
      <c r="L1878" s="416"/>
      <c r="M1878" s="416"/>
      <c r="N1878" s="416"/>
      <c r="O1878" s="416"/>
      <c r="P1878" s="416"/>
      <c r="Q1878" s="416"/>
      <c r="R1878" s="416"/>
      <c r="S1878" s="416"/>
      <c r="T1878" s="416"/>
      <c r="U1878" s="416"/>
      <c r="V1878" s="416"/>
      <c r="W1878" s="416"/>
      <c r="X1878" s="416"/>
      <c r="Y1878" s="416"/>
    </row>
    <row r="1879" spans="1:25" s="419" customFormat="1" x14ac:dyDescent="0.2">
      <c r="A1879" s="616"/>
      <c r="D1879" s="416"/>
      <c r="E1879" s="416"/>
      <c r="F1879" s="416"/>
      <c r="G1879" s="416"/>
      <c r="H1879" s="416"/>
      <c r="I1879" s="416"/>
      <c r="J1879" s="416"/>
      <c r="K1879" s="416"/>
      <c r="L1879" s="416"/>
      <c r="M1879" s="416"/>
      <c r="N1879" s="416"/>
      <c r="O1879" s="416"/>
      <c r="P1879" s="416"/>
      <c r="Q1879" s="416"/>
      <c r="R1879" s="416"/>
      <c r="S1879" s="416"/>
      <c r="T1879" s="416"/>
      <c r="U1879" s="416"/>
      <c r="V1879" s="416"/>
      <c r="W1879" s="416"/>
      <c r="X1879" s="416"/>
      <c r="Y1879" s="416"/>
    </row>
    <row r="1880" spans="1:25" s="419" customFormat="1" x14ac:dyDescent="0.2">
      <c r="A1880" s="616"/>
      <c r="D1880" s="416"/>
      <c r="E1880" s="416"/>
      <c r="F1880" s="416"/>
      <c r="G1880" s="416"/>
      <c r="H1880" s="416"/>
      <c r="I1880" s="416"/>
      <c r="J1880" s="416"/>
      <c r="K1880" s="416"/>
      <c r="L1880" s="416"/>
      <c r="M1880" s="416"/>
      <c r="N1880" s="416"/>
      <c r="O1880" s="416"/>
      <c r="P1880" s="416"/>
      <c r="Q1880" s="416"/>
      <c r="R1880" s="416"/>
      <c r="S1880" s="416"/>
      <c r="T1880" s="416"/>
      <c r="U1880" s="416"/>
      <c r="V1880" s="416"/>
      <c r="W1880" s="416"/>
      <c r="X1880" s="416"/>
      <c r="Y1880" s="416"/>
    </row>
    <row r="1881" spans="1:25" s="419" customFormat="1" x14ac:dyDescent="0.2">
      <c r="A1881" s="616"/>
      <c r="D1881" s="416"/>
      <c r="E1881" s="416"/>
      <c r="F1881" s="416"/>
      <c r="G1881" s="416"/>
      <c r="H1881" s="416"/>
      <c r="I1881" s="416"/>
      <c r="J1881" s="416"/>
      <c r="K1881" s="416"/>
      <c r="L1881" s="416"/>
      <c r="M1881" s="416"/>
      <c r="N1881" s="416"/>
      <c r="O1881" s="416"/>
      <c r="P1881" s="416"/>
      <c r="Q1881" s="416"/>
      <c r="R1881" s="416"/>
      <c r="S1881" s="416"/>
      <c r="T1881" s="416"/>
      <c r="U1881" s="416"/>
      <c r="V1881" s="416"/>
      <c r="W1881" s="416"/>
      <c r="X1881" s="416"/>
      <c r="Y1881" s="416"/>
    </row>
    <row r="1882" spans="1:25" s="419" customFormat="1" x14ac:dyDescent="0.2">
      <c r="A1882" s="616"/>
      <c r="D1882" s="416"/>
      <c r="E1882" s="416"/>
      <c r="F1882" s="416"/>
      <c r="G1882" s="416"/>
      <c r="H1882" s="416"/>
      <c r="I1882" s="416"/>
      <c r="J1882" s="416"/>
      <c r="K1882" s="416"/>
      <c r="L1882" s="416"/>
      <c r="M1882" s="416"/>
      <c r="N1882" s="416"/>
      <c r="O1882" s="416"/>
      <c r="P1882" s="416"/>
      <c r="Q1882" s="416"/>
      <c r="R1882" s="416"/>
      <c r="S1882" s="416"/>
      <c r="T1882" s="416"/>
      <c r="U1882" s="416"/>
      <c r="V1882" s="416"/>
      <c r="W1882" s="416"/>
      <c r="X1882" s="416"/>
      <c r="Y1882" s="416"/>
    </row>
    <row r="1883" spans="1:25" s="419" customFormat="1" x14ac:dyDescent="0.2">
      <c r="A1883" s="616"/>
      <c r="D1883" s="416"/>
      <c r="E1883" s="416"/>
      <c r="F1883" s="416"/>
      <c r="G1883" s="416"/>
      <c r="H1883" s="416"/>
      <c r="I1883" s="416"/>
      <c r="J1883" s="416"/>
      <c r="K1883" s="416"/>
      <c r="L1883" s="416"/>
      <c r="M1883" s="416"/>
      <c r="N1883" s="416"/>
      <c r="O1883" s="416"/>
      <c r="P1883" s="416"/>
      <c r="Q1883" s="416"/>
      <c r="R1883" s="416"/>
      <c r="S1883" s="416"/>
      <c r="T1883" s="416"/>
      <c r="U1883" s="416"/>
      <c r="V1883" s="416"/>
      <c r="W1883" s="416"/>
      <c r="X1883" s="416"/>
      <c r="Y1883" s="416"/>
    </row>
    <row r="1884" spans="1:25" s="419" customFormat="1" x14ac:dyDescent="0.2">
      <c r="A1884" s="616"/>
      <c r="D1884" s="416"/>
      <c r="E1884" s="416"/>
      <c r="F1884" s="416"/>
      <c r="G1884" s="416"/>
      <c r="H1884" s="416"/>
      <c r="I1884" s="416"/>
      <c r="J1884" s="416"/>
      <c r="K1884" s="416"/>
      <c r="L1884" s="416"/>
      <c r="M1884" s="416"/>
      <c r="N1884" s="416"/>
      <c r="O1884" s="416"/>
      <c r="P1884" s="416"/>
      <c r="Q1884" s="416"/>
      <c r="R1884" s="416"/>
      <c r="S1884" s="416"/>
      <c r="T1884" s="416"/>
      <c r="U1884" s="416"/>
      <c r="V1884" s="416"/>
      <c r="W1884" s="416"/>
      <c r="X1884" s="416"/>
      <c r="Y1884" s="416"/>
    </row>
    <row r="1885" spans="1:25" s="419" customFormat="1" x14ac:dyDescent="0.2">
      <c r="A1885" s="616"/>
      <c r="D1885" s="416"/>
      <c r="E1885" s="416"/>
      <c r="F1885" s="416"/>
      <c r="G1885" s="416"/>
      <c r="H1885" s="416"/>
      <c r="I1885" s="416"/>
      <c r="J1885" s="416"/>
      <c r="K1885" s="416"/>
      <c r="L1885" s="416"/>
      <c r="M1885" s="416"/>
      <c r="N1885" s="416"/>
      <c r="O1885" s="416"/>
      <c r="P1885" s="416"/>
      <c r="Q1885" s="416"/>
      <c r="R1885" s="416"/>
      <c r="S1885" s="416"/>
      <c r="T1885" s="416"/>
      <c r="U1885" s="416"/>
      <c r="V1885" s="416"/>
      <c r="W1885" s="416"/>
      <c r="X1885" s="416"/>
      <c r="Y1885" s="416"/>
    </row>
    <row r="1886" spans="1:25" s="419" customFormat="1" x14ac:dyDescent="0.2">
      <c r="A1886" s="616"/>
      <c r="D1886" s="416"/>
      <c r="E1886" s="416"/>
      <c r="F1886" s="416"/>
      <c r="G1886" s="416"/>
      <c r="H1886" s="416"/>
      <c r="I1886" s="416"/>
      <c r="J1886" s="416"/>
      <c r="K1886" s="416"/>
      <c r="L1886" s="416"/>
      <c r="M1886" s="416"/>
      <c r="N1886" s="416"/>
      <c r="O1886" s="416"/>
      <c r="P1886" s="416"/>
      <c r="Q1886" s="416"/>
      <c r="R1886" s="416"/>
      <c r="S1886" s="416"/>
      <c r="T1886" s="416"/>
      <c r="U1886" s="416"/>
      <c r="V1886" s="416"/>
      <c r="W1886" s="416"/>
      <c r="X1886" s="416"/>
      <c r="Y1886" s="416"/>
    </row>
    <row r="1887" spans="1:25" s="419" customFormat="1" x14ac:dyDescent="0.2">
      <c r="A1887" s="616"/>
      <c r="D1887" s="416"/>
      <c r="E1887" s="416"/>
      <c r="F1887" s="416"/>
      <c r="G1887" s="416"/>
      <c r="H1887" s="416"/>
      <c r="I1887" s="416"/>
      <c r="J1887" s="416"/>
      <c r="K1887" s="416"/>
      <c r="L1887" s="416"/>
      <c r="M1887" s="416"/>
      <c r="N1887" s="416"/>
      <c r="O1887" s="416"/>
      <c r="P1887" s="416"/>
      <c r="Q1887" s="416"/>
      <c r="R1887" s="416"/>
      <c r="S1887" s="416"/>
      <c r="T1887" s="416"/>
      <c r="U1887" s="416"/>
      <c r="V1887" s="416"/>
      <c r="W1887" s="416"/>
      <c r="X1887" s="416"/>
      <c r="Y1887" s="416"/>
    </row>
    <row r="1888" spans="1:25" s="419" customFormat="1" x14ac:dyDescent="0.2">
      <c r="A1888" s="616"/>
      <c r="D1888" s="416"/>
      <c r="E1888" s="416"/>
      <c r="F1888" s="416"/>
      <c r="G1888" s="416"/>
      <c r="H1888" s="416"/>
      <c r="I1888" s="416"/>
      <c r="J1888" s="416"/>
      <c r="K1888" s="416"/>
      <c r="L1888" s="416"/>
      <c r="M1888" s="416"/>
      <c r="N1888" s="416"/>
      <c r="O1888" s="416"/>
      <c r="P1888" s="416"/>
      <c r="Q1888" s="416"/>
      <c r="R1888" s="416"/>
      <c r="S1888" s="416"/>
      <c r="T1888" s="416"/>
      <c r="U1888" s="416"/>
      <c r="V1888" s="416"/>
      <c r="W1888" s="416"/>
      <c r="X1888" s="416"/>
      <c r="Y1888" s="416"/>
    </row>
    <row r="1889" spans="1:25" s="419" customFormat="1" x14ac:dyDescent="0.2">
      <c r="A1889" s="616"/>
      <c r="D1889" s="416"/>
      <c r="E1889" s="416"/>
      <c r="F1889" s="416"/>
      <c r="G1889" s="416"/>
      <c r="H1889" s="416"/>
      <c r="I1889" s="416"/>
      <c r="J1889" s="416"/>
      <c r="K1889" s="416"/>
      <c r="L1889" s="416"/>
      <c r="M1889" s="416"/>
      <c r="N1889" s="416"/>
      <c r="O1889" s="416"/>
      <c r="P1889" s="416"/>
      <c r="Q1889" s="416"/>
      <c r="R1889" s="416"/>
      <c r="S1889" s="416"/>
      <c r="T1889" s="416"/>
      <c r="U1889" s="416"/>
      <c r="V1889" s="416"/>
      <c r="W1889" s="416"/>
      <c r="X1889" s="416"/>
      <c r="Y1889" s="416"/>
    </row>
    <row r="1890" spans="1:25" s="419" customFormat="1" x14ac:dyDescent="0.2">
      <c r="A1890" s="616"/>
      <c r="D1890" s="416"/>
      <c r="E1890" s="416"/>
      <c r="F1890" s="416"/>
      <c r="G1890" s="416"/>
      <c r="H1890" s="416"/>
      <c r="I1890" s="416"/>
      <c r="J1890" s="416"/>
      <c r="K1890" s="416"/>
      <c r="L1890" s="416"/>
      <c r="M1890" s="416"/>
      <c r="N1890" s="416"/>
      <c r="O1890" s="416"/>
      <c r="P1890" s="416"/>
      <c r="Q1890" s="416"/>
      <c r="R1890" s="416"/>
      <c r="S1890" s="416"/>
      <c r="T1890" s="416"/>
      <c r="U1890" s="416"/>
      <c r="V1890" s="416"/>
      <c r="W1890" s="416"/>
      <c r="X1890" s="416"/>
      <c r="Y1890" s="416"/>
    </row>
    <row r="1891" spans="1:25" s="419" customFormat="1" x14ac:dyDescent="0.2">
      <c r="A1891" s="616"/>
      <c r="D1891" s="416"/>
      <c r="E1891" s="416"/>
      <c r="F1891" s="416"/>
      <c r="G1891" s="416"/>
      <c r="H1891" s="416"/>
      <c r="I1891" s="416"/>
      <c r="J1891" s="416"/>
      <c r="K1891" s="416"/>
      <c r="L1891" s="416"/>
      <c r="M1891" s="416"/>
      <c r="N1891" s="416"/>
      <c r="O1891" s="416"/>
      <c r="P1891" s="416"/>
      <c r="Q1891" s="416"/>
      <c r="R1891" s="416"/>
      <c r="S1891" s="416"/>
      <c r="T1891" s="416"/>
      <c r="U1891" s="416"/>
      <c r="V1891" s="416"/>
      <c r="W1891" s="416"/>
      <c r="X1891" s="416"/>
      <c r="Y1891" s="416"/>
    </row>
    <row r="1892" spans="1:25" s="419" customFormat="1" x14ac:dyDescent="0.2">
      <c r="A1892" s="616"/>
      <c r="D1892" s="416"/>
      <c r="E1892" s="416"/>
      <c r="F1892" s="416"/>
      <c r="G1892" s="416"/>
      <c r="H1892" s="416"/>
      <c r="I1892" s="416"/>
      <c r="J1892" s="416"/>
      <c r="K1892" s="416"/>
      <c r="L1892" s="416"/>
      <c r="M1892" s="416"/>
      <c r="N1892" s="416"/>
      <c r="O1892" s="416"/>
      <c r="P1892" s="416"/>
      <c r="Q1892" s="416"/>
      <c r="R1892" s="416"/>
      <c r="S1892" s="416"/>
      <c r="T1892" s="416"/>
      <c r="U1892" s="416"/>
      <c r="V1892" s="416"/>
      <c r="W1892" s="416"/>
      <c r="X1892" s="416"/>
      <c r="Y1892" s="416"/>
    </row>
    <row r="1893" spans="1:25" s="419" customFormat="1" x14ac:dyDescent="0.2">
      <c r="A1893" s="616"/>
      <c r="D1893" s="416"/>
      <c r="E1893" s="416"/>
      <c r="F1893" s="416"/>
      <c r="G1893" s="416"/>
      <c r="H1893" s="416"/>
      <c r="I1893" s="416"/>
      <c r="J1893" s="416"/>
      <c r="K1893" s="416"/>
      <c r="L1893" s="416"/>
      <c r="M1893" s="416"/>
      <c r="N1893" s="416"/>
      <c r="O1893" s="416"/>
      <c r="P1893" s="416"/>
      <c r="Q1893" s="416"/>
      <c r="R1893" s="416"/>
      <c r="S1893" s="416"/>
      <c r="T1893" s="416"/>
      <c r="U1893" s="416"/>
      <c r="V1893" s="416"/>
      <c r="W1893" s="416"/>
      <c r="X1893" s="416"/>
      <c r="Y1893" s="416"/>
    </row>
    <row r="1894" spans="1:25" s="419" customFormat="1" x14ac:dyDescent="0.2">
      <c r="A1894" s="616"/>
      <c r="D1894" s="416"/>
      <c r="E1894" s="416"/>
      <c r="F1894" s="416"/>
      <c r="G1894" s="416"/>
      <c r="H1894" s="416"/>
      <c r="I1894" s="416"/>
      <c r="J1894" s="416"/>
      <c r="K1894" s="416"/>
      <c r="L1894" s="416"/>
      <c r="M1894" s="416"/>
      <c r="N1894" s="416"/>
      <c r="O1894" s="416"/>
      <c r="P1894" s="416"/>
      <c r="Q1894" s="416"/>
      <c r="R1894" s="416"/>
      <c r="S1894" s="416"/>
      <c r="T1894" s="416"/>
      <c r="U1894" s="416"/>
      <c r="V1894" s="416"/>
      <c r="W1894" s="416"/>
      <c r="X1894" s="416"/>
      <c r="Y1894" s="416"/>
    </row>
    <row r="1895" spans="1:25" s="419" customFormat="1" x14ac:dyDescent="0.2">
      <c r="A1895" s="616"/>
      <c r="D1895" s="416"/>
      <c r="E1895" s="416"/>
      <c r="F1895" s="416"/>
      <c r="G1895" s="416"/>
      <c r="H1895" s="416"/>
      <c r="I1895" s="416"/>
      <c r="J1895" s="416"/>
      <c r="K1895" s="416"/>
      <c r="L1895" s="416"/>
      <c r="M1895" s="416"/>
      <c r="N1895" s="416"/>
      <c r="O1895" s="416"/>
      <c r="P1895" s="416"/>
      <c r="Q1895" s="416"/>
      <c r="R1895" s="416"/>
      <c r="S1895" s="416"/>
      <c r="T1895" s="416"/>
      <c r="U1895" s="416"/>
      <c r="V1895" s="416"/>
      <c r="W1895" s="416"/>
      <c r="X1895" s="416"/>
      <c r="Y1895" s="416"/>
    </row>
    <row r="1896" spans="1:25" s="419" customFormat="1" x14ac:dyDescent="0.2">
      <c r="A1896" s="616"/>
      <c r="D1896" s="416"/>
      <c r="E1896" s="416"/>
      <c r="F1896" s="416"/>
      <c r="G1896" s="416"/>
      <c r="H1896" s="416"/>
      <c r="I1896" s="416"/>
      <c r="J1896" s="416"/>
      <c r="K1896" s="416"/>
      <c r="L1896" s="416"/>
      <c r="M1896" s="416"/>
      <c r="N1896" s="416"/>
      <c r="O1896" s="416"/>
      <c r="P1896" s="416"/>
      <c r="Q1896" s="416"/>
      <c r="R1896" s="416"/>
      <c r="S1896" s="416"/>
      <c r="T1896" s="416"/>
      <c r="U1896" s="416"/>
      <c r="V1896" s="416"/>
      <c r="W1896" s="416"/>
      <c r="X1896" s="416"/>
      <c r="Y1896" s="416"/>
    </row>
    <row r="1897" spans="1:25" s="419" customFormat="1" x14ac:dyDescent="0.2">
      <c r="A1897" s="616"/>
      <c r="D1897" s="416"/>
      <c r="E1897" s="416"/>
      <c r="F1897" s="416"/>
      <c r="G1897" s="416"/>
      <c r="H1897" s="416"/>
      <c r="I1897" s="416"/>
      <c r="J1897" s="416"/>
      <c r="K1897" s="416"/>
      <c r="L1897" s="416"/>
      <c r="M1897" s="416"/>
      <c r="N1897" s="416"/>
      <c r="O1897" s="416"/>
      <c r="P1897" s="416"/>
      <c r="Q1897" s="416"/>
      <c r="R1897" s="416"/>
      <c r="S1897" s="416"/>
      <c r="T1897" s="416"/>
      <c r="U1897" s="416"/>
      <c r="V1897" s="416"/>
      <c r="W1897" s="416"/>
      <c r="X1897" s="416"/>
      <c r="Y1897" s="416"/>
    </row>
    <row r="1898" spans="1:25" s="419" customFormat="1" x14ac:dyDescent="0.2">
      <c r="A1898" s="616"/>
      <c r="D1898" s="416"/>
      <c r="E1898" s="416"/>
      <c r="F1898" s="416"/>
      <c r="G1898" s="416"/>
      <c r="H1898" s="416"/>
      <c r="I1898" s="416"/>
      <c r="J1898" s="416"/>
      <c r="K1898" s="416"/>
      <c r="L1898" s="416"/>
      <c r="M1898" s="416"/>
      <c r="N1898" s="416"/>
      <c r="O1898" s="416"/>
      <c r="P1898" s="416"/>
      <c r="Q1898" s="416"/>
      <c r="R1898" s="416"/>
      <c r="S1898" s="416"/>
      <c r="T1898" s="416"/>
      <c r="U1898" s="416"/>
      <c r="V1898" s="416"/>
      <c r="W1898" s="416"/>
      <c r="X1898" s="416"/>
      <c r="Y1898" s="416"/>
    </row>
    <row r="1899" spans="1:25" s="419" customFormat="1" x14ac:dyDescent="0.2">
      <c r="A1899" s="616"/>
      <c r="D1899" s="416"/>
      <c r="E1899" s="416"/>
      <c r="F1899" s="416"/>
      <c r="G1899" s="416"/>
      <c r="H1899" s="416"/>
      <c r="I1899" s="416"/>
      <c r="J1899" s="416"/>
      <c r="K1899" s="416"/>
      <c r="L1899" s="416"/>
      <c r="M1899" s="416"/>
      <c r="N1899" s="416"/>
      <c r="O1899" s="416"/>
      <c r="P1899" s="416"/>
      <c r="Q1899" s="416"/>
      <c r="R1899" s="416"/>
      <c r="S1899" s="416"/>
      <c r="T1899" s="416"/>
      <c r="U1899" s="416"/>
      <c r="V1899" s="416"/>
      <c r="W1899" s="416"/>
      <c r="X1899" s="416"/>
      <c r="Y1899" s="416"/>
    </row>
    <row r="1900" spans="1:25" s="419" customFormat="1" x14ac:dyDescent="0.2">
      <c r="A1900" s="616"/>
      <c r="D1900" s="416"/>
      <c r="E1900" s="416"/>
      <c r="F1900" s="416"/>
      <c r="G1900" s="416"/>
      <c r="H1900" s="416"/>
      <c r="I1900" s="416"/>
      <c r="J1900" s="416"/>
      <c r="K1900" s="416"/>
      <c r="L1900" s="416"/>
      <c r="M1900" s="416"/>
      <c r="N1900" s="416"/>
      <c r="O1900" s="416"/>
      <c r="P1900" s="416"/>
      <c r="Q1900" s="416"/>
      <c r="R1900" s="416"/>
      <c r="S1900" s="416"/>
      <c r="T1900" s="416"/>
      <c r="U1900" s="416"/>
      <c r="V1900" s="416"/>
      <c r="W1900" s="416"/>
      <c r="X1900" s="416"/>
      <c r="Y1900" s="416"/>
    </row>
    <row r="1901" spans="1:25" s="419" customFormat="1" x14ac:dyDescent="0.2">
      <c r="A1901" s="616"/>
      <c r="D1901" s="416"/>
      <c r="E1901" s="416"/>
      <c r="F1901" s="416"/>
      <c r="G1901" s="416"/>
      <c r="H1901" s="416"/>
      <c r="I1901" s="416"/>
      <c r="J1901" s="416"/>
      <c r="K1901" s="416"/>
      <c r="L1901" s="416"/>
      <c r="M1901" s="416"/>
      <c r="N1901" s="416"/>
      <c r="O1901" s="416"/>
      <c r="P1901" s="416"/>
      <c r="Q1901" s="416"/>
      <c r="R1901" s="416"/>
      <c r="S1901" s="416"/>
      <c r="T1901" s="416"/>
      <c r="U1901" s="416"/>
      <c r="V1901" s="416"/>
      <c r="W1901" s="416"/>
      <c r="X1901" s="416"/>
      <c r="Y1901" s="416"/>
    </row>
    <row r="1902" spans="1:25" s="419" customFormat="1" x14ac:dyDescent="0.2">
      <c r="A1902" s="616"/>
      <c r="D1902" s="416"/>
      <c r="E1902" s="416"/>
      <c r="F1902" s="416"/>
      <c r="G1902" s="416"/>
      <c r="H1902" s="416"/>
      <c r="I1902" s="416"/>
      <c r="J1902" s="416"/>
      <c r="K1902" s="416"/>
      <c r="L1902" s="416"/>
      <c r="M1902" s="416"/>
      <c r="N1902" s="416"/>
      <c r="O1902" s="416"/>
      <c r="P1902" s="416"/>
      <c r="Q1902" s="416"/>
      <c r="R1902" s="416"/>
      <c r="S1902" s="416"/>
      <c r="T1902" s="416"/>
      <c r="U1902" s="416"/>
      <c r="V1902" s="416"/>
      <c r="W1902" s="416"/>
      <c r="X1902" s="416"/>
      <c r="Y1902" s="416"/>
    </row>
    <row r="1903" spans="1:25" s="419" customFormat="1" x14ac:dyDescent="0.2">
      <c r="A1903" s="616"/>
      <c r="D1903" s="416"/>
      <c r="E1903" s="416"/>
      <c r="F1903" s="416"/>
      <c r="G1903" s="416"/>
      <c r="H1903" s="416"/>
      <c r="I1903" s="416"/>
      <c r="J1903" s="416"/>
      <c r="K1903" s="416"/>
      <c r="L1903" s="416"/>
      <c r="M1903" s="416"/>
      <c r="N1903" s="416"/>
      <c r="O1903" s="416"/>
      <c r="P1903" s="416"/>
      <c r="Q1903" s="416"/>
      <c r="R1903" s="416"/>
      <c r="S1903" s="416"/>
      <c r="T1903" s="416"/>
      <c r="U1903" s="416"/>
      <c r="V1903" s="416"/>
      <c r="W1903" s="416"/>
      <c r="X1903" s="416"/>
      <c r="Y1903" s="416"/>
    </row>
    <row r="1904" spans="1:25" s="419" customFormat="1" x14ac:dyDescent="0.2">
      <c r="A1904" s="616"/>
      <c r="D1904" s="416"/>
      <c r="E1904" s="416"/>
      <c r="F1904" s="416"/>
      <c r="G1904" s="416"/>
      <c r="H1904" s="416"/>
      <c r="I1904" s="416"/>
      <c r="J1904" s="416"/>
      <c r="K1904" s="416"/>
      <c r="L1904" s="416"/>
      <c r="M1904" s="416"/>
      <c r="N1904" s="416"/>
      <c r="O1904" s="416"/>
      <c r="P1904" s="416"/>
      <c r="Q1904" s="416"/>
      <c r="R1904" s="416"/>
      <c r="S1904" s="416"/>
      <c r="T1904" s="416"/>
      <c r="U1904" s="416"/>
      <c r="V1904" s="416"/>
      <c r="W1904" s="416"/>
      <c r="X1904" s="416"/>
      <c r="Y1904" s="416"/>
    </row>
    <row r="1905" spans="1:25" s="419" customFormat="1" x14ac:dyDescent="0.2">
      <c r="A1905" s="616"/>
      <c r="D1905" s="416"/>
      <c r="E1905" s="416"/>
      <c r="F1905" s="416"/>
      <c r="G1905" s="416"/>
      <c r="H1905" s="416"/>
      <c r="I1905" s="416"/>
      <c r="J1905" s="416"/>
      <c r="K1905" s="416"/>
      <c r="L1905" s="416"/>
      <c r="M1905" s="416"/>
      <c r="N1905" s="416"/>
      <c r="O1905" s="416"/>
      <c r="P1905" s="416"/>
      <c r="Q1905" s="416"/>
      <c r="R1905" s="416"/>
      <c r="S1905" s="416"/>
      <c r="T1905" s="416"/>
      <c r="U1905" s="416"/>
      <c r="V1905" s="416"/>
      <c r="W1905" s="416"/>
      <c r="X1905" s="416"/>
      <c r="Y1905" s="416"/>
    </row>
    <row r="1906" spans="1:25" s="419" customFormat="1" x14ac:dyDescent="0.2">
      <c r="A1906" s="616"/>
      <c r="D1906" s="416"/>
      <c r="E1906" s="416"/>
      <c r="F1906" s="416"/>
      <c r="G1906" s="416"/>
      <c r="H1906" s="416"/>
      <c r="I1906" s="416"/>
      <c r="J1906" s="416"/>
      <c r="K1906" s="416"/>
      <c r="L1906" s="416"/>
      <c r="M1906" s="416"/>
      <c r="N1906" s="416"/>
      <c r="O1906" s="416"/>
      <c r="P1906" s="416"/>
      <c r="Q1906" s="416"/>
      <c r="R1906" s="416"/>
      <c r="S1906" s="416"/>
      <c r="T1906" s="416"/>
      <c r="U1906" s="416"/>
      <c r="V1906" s="416"/>
      <c r="W1906" s="416"/>
      <c r="X1906" s="416"/>
      <c r="Y1906" s="416"/>
    </row>
    <row r="1907" spans="1:25" s="419" customFormat="1" x14ac:dyDescent="0.2">
      <c r="A1907" s="616"/>
      <c r="D1907" s="416"/>
      <c r="E1907" s="416"/>
      <c r="F1907" s="416"/>
      <c r="G1907" s="416"/>
      <c r="H1907" s="416"/>
      <c r="I1907" s="416"/>
      <c r="J1907" s="416"/>
      <c r="K1907" s="416"/>
      <c r="L1907" s="416"/>
      <c r="M1907" s="416"/>
      <c r="N1907" s="416"/>
      <c r="O1907" s="416"/>
      <c r="P1907" s="416"/>
      <c r="Q1907" s="416"/>
      <c r="R1907" s="416"/>
      <c r="S1907" s="416"/>
      <c r="T1907" s="416"/>
      <c r="U1907" s="416"/>
      <c r="V1907" s="416"/>
      <c r="W1907" s="416"/>
      <c r="X1907" s="416"/>
      <c r="Y1907" s="416"/>
    </row>
    <row r="1908" spans="1:25" s="419" customFormat="1" x14ac:dyDescent="0.2">
      <c r="A1908" s="616"/>
      <c r="D1908" s="416"/>
      <c r="E1908" s="416"/>
      <c r="F1908" s="416"/>
      <c r="G1908" s="416"/>
      <c r="H1908" s="416"/>
      <c r="I1908" s="416"/>
      <c r="J1908" s="416"/>
      <c r="K1908" s="416"/>
      <c r="L1908" s="416"/>
      <c r="M1908" s="416"/>
      <c r="N1908" s="416"/>
      <c r="O1908" s="416"/>
      <c r="P1908" s="416"/>
      <c r="Q1908" s="416"/>
      <c r="R1908" s="416"/>
      <c r="S1908" s="416"/>
      <c r="T1908" s="416"/>
      <c r="U1908" s="416"/>
      <c r="V1908" s="416"/>
      <c r="W1908" s="416"/>
      <c r="X1908" s="416"/>
      <c r="Y1908" s="416"/>
    </row>
    <row r="1909" spans="1:25" s="419" customFormat="1" x14ac:dyDescent="0.2">
      <c r="A1909" s="616"/>
      <c r="D1909" s="416"/>
      <c r="E1909" s="416"/>
      <c r="F1909" s="416"/>
      <c r="G1909" s="416"/>
      <c r="H1909" s="416"/>
      <c r="I1909" s="416"/>
      <c r="J1909" s="416"/>
      <c r="K1909" s="416"/>
      <c r="L1909" s="416"/>
      <c r="M1909" s="416"/>
      <c r="N1909" s="416"/>
      <c r="O1909" s="416"/>
      <c r="P1909" s="416"/>
      <c r="Q1909" s="416"/>
      <c r="R1909" s="416"/>
      <c r="S1909" s="416"/>
      <c r="T1909" s="416"/>
      <c r="U1909" s="416"/>
      <c r="V1909" s="416"/>
      <c r="W1909" s="416"/>
      <c r="X1909" s="416"/>
      <c r="Y1909" s="416"/>
    </row>
    <row r="1910" spans="1:25" s="419" customFormat="1" x14ac:dyDescent="0.2">
      <c r="A1910" s="616"/>
      <c r="D1910" s="416"/>
      <c r="E1910" s="416"/>
      <c r="F1910" s="416"/>
      <c r="G1910" s="416"/>
      <c r="H1910" s="416"/>
      <c r="I1910" s="416"/>
      <c r="J1910" s="416"/>
      <c r="K1910" s="416"/>
      <c r="L1910" s="416"/>
      <c r="M1910" s="416"/>
      <c r="N1910" s="416"/>
      <c r="O1910" s="416"/>
      <c r="P1910" s="416"/>
      <c r="Q1910" s="416"/>
      <c r="R1910" s="416"/>
      <c r="S1910" s="416"/>
      <c r="T1910" s="416"/>
      <c r="U1910" s="416"/>
      <c r="V1910" s="416"/>
      <c r="W1910" s="416"/>
      <c r="X1910" s="416"/>
      <c r="Y1910" s="416"/>
    </row>
    <row r="1911" spans="1:25" s="419" customFormat="1" x14ac:dyDescent="0.2">
      <c r="A1911" s="616"/>
      <c r="D1911" s="416"/>
      <c r="E1911" s="416"/>
      <c r="F1911" s="416"/>
      <c r="G1911" s="416"/>
      <c r="H1911" s="416"/>
      <c r="I1911" s="416"/>
      <c r="J1911" s="416"/>
      <c r="K1911" s="416"/>
      <c r="L1911" s="416"/>
      <c r="M1911" s="416"/>
      <c r="N1911" s="416"/>
      <c r="O1911" s="416"/>
      <c r="P1911" s="416"/>
      <c r="Q1911" s="416"/>
      <c r="R1911" s="416"/>
      <c r="S1911" s="416"/>
      <c r="T1911" s="416"/>
      <c r="U1911" s="416"/>
      <c r="V1911" s="416"/>
      <c r="W1911" s="416"/>
      <c r="X1911" s="416"/>
      <c r="Y1911" s="416"/>
    </row>
    <row r="1912" spans="1:25" s="419" customFormat="1" x14ac:dyDescent="0.2">
      <c r="A1912" s="616"/>
      <c r="D1912" s="416"/>
      <c r="E1912" s="416"/>
      <c r="F1912" s="416"/>
      <c r="G1912" s="416"/>
      <c r="H1912" s="416"/>
      <c r="I1912" s="416"/>
      <c r="J1912" s="416"/>
      <c r="K1912" s="416"/>
      <c r="L1912" s="416"/>
      <c r="M1912" s="416"/>
      <c r="N1912" s="416"/>
      <c r="O1912" s="416"/>
      <c r="P1912" s="416"/>
      <c r="Q1912" s="416"/>
      <c r="R1912" s="416"/>
      <c r="S1912" s="416"/>
      <c r="T1912" s="416"/>
      <c r="U1912" s="416"/>
      <c r="V1912" s="416"/>
      <c r="W1912" s="416"/>
      <c r="X1912" s="416"/>
      <c r="Y1912" s="416"/>
    </row>
    <row r="1913" spans="1:25" s="419" customFormat="1" x14ac:dyDescent="0.2">
      <c r="A1913" s="616"/>
      <c r="D1913" s="416"/>
      <c r="E1913" s="416"/>
      <c r="F1913" s="416"/>
      <c r="G1913" s="416"/>
      <c r="H1913" s="416"/>
      <c r="I1913" s="416"/>
      <c r="J1913" s="416"/>
      <c r="K1913" s="416"/>
      <c r="L1913" s="416"/>
      <c r="M1913" s="416"/>
      <c r="N1913" s="416"/>
      <c r="O1913" s="416"/>
      <c r="P1913" s="416"/>
      <c r="Q1913" s="416"/>
      <c r="R1913" s="416"/>
      <c r="S1913" s="416"/>
      <c r="T1913" s="416"/>
      <c r="U1913" s="416"/>
      <c r="V1913" s="416"/>
      <c r="W1913" s="416"/>
      <c r="X1913" s="416"/>
      <c r="Y1913" s="416"/>
    </row>
    <row r="1914" spans="1:25" s="419" customFormat="1" x14ac:dyDescent="0.2">
      <c r="A1914" s="616"/>
      <c r="D1914" s="416"/>
      <c r="E1914" s="416"/>
      <c r="F1914" s="416"/>
      <c r="G1914" s="416"/>
      <c r="H1914" s="416"/>
      <c r="I1914" s="416"/>
      <c r="J1914" s="416"/>
      <c r="K1914" s="416"/>
      <c r="L1914" s="416"/>
      <c r="M1914" s="416"/>
      <c r="N1914" s="416"/>
      <c r="O1914" s="416"/>
      <c r="P1914" s="416"/>
      <c r="Q1914" s="416"/>
      <c r="R1914" s="416"/>
      <c r="S1914" s="416"/>
      <c r="T1914" s="416"/>
      <c r="U1914" s="416"/>
      <c r="V1914" s="416"/>
      <c r="W1914" s="416"/>
      <c r="X1914" s="416"/>
      <c r="Y1914" s="416"/>
    </row>
    <row r="1915" spans="1:25" s="419" customFormat="1" x14ac:dyDescent="0.2">
      <c r="A1915" s="616"/>
      <c r="D1915" s="416"/>
      <c r="E1915" s="416"/>
      <c r="F1915" s="416"/>
      <c r="G1915" s="416"/>
      <c r="H1915" s="416"/>
      <c r="I1915" s="416"/>
      <c r="J1915" s="416"/>
      <c r="K1915" s="416"/>
      <c r="L1915" s="416"/>
      <c r="M1915" s="416"/>
      <c r="N1915" s="416"/>
      <c r="O1915" s="416"/>
      <c r="P1915" s="416"/>
      <c r="Q1915" s="416"/>
      <c r="R1915" s="416"/>
      <c r="S1915" s="416"/>
      <c r="T1915" s="416"/>
      <c r="U1915" s="416"/>
      <c r="V1915" s="416"/>
      <c r="W1915" s="416"/>
      <c r="X1915" s="416"/>
      <c r="Y1915" s="416"/>
    </row>
    <row r="1916" spans="1:25" s="419" customFormat="1" x14ac:dyDescent="0.2">
      <c r="A1916" s="616"/>
      <c r="D1916" s="416"/>
      <c r="E1916" s="416"/>
      <c r="F1916" s="416"/>
      <c r="G1916" s="416"/>
      <c r="H1916" s="416"/>
      <c r="I1916" s="416"/>
      <c r="J1916" s="416"/>
      <c r="K1916" s="416"/>
      <c r="L1916" s="416"/>
      <c r="M1916" s="416"/>
      <c r="N1916" s="416"/>
      <c r="O1916" s="416"/>
      <c r="P1916" s="416"/>
      <c r="Q1916" s="416"/>
      <c r="R1916" s="416"/>
      <c r="S1916" s="416"/>
      <c r="T1916" s="416"/>
      <c r="U1916" s="416"/>
      <c r="V1916" s="416"/>
      <c r="W1916" s="416"/>
      <c r="X1916" s="416"/>
      <c r="Y1916" s="416"/>
    </row>
    <row r="1917" spans="1:25" s="419" customFormat="1" x14ac:dyDescent="0.2">
      <c r="A1917" s="616"/>
      <c r="D1917" s="416"/>
      <c r="E1917" s="416"/>
      <c r="F1917" s="416"/>
      <c r="G1917" s="416"/>
      <c r="H1917" s="416"/>
      <c r="I1917" s="416"/>
      <c r="J1917" s="416"/>
      <c r="K1917" s="416"/>
      <c r="L1917" s="416"/>
      <c r="M1917" s="416"/>
      <c r="N1917" s="416"/>
      <c r="O1917" s="416"/>
      <c r="P1917" s="416"/>
      <c r="Q1917" s="416"/>
      <c r="R1917" s="416"/>
      <c r="S1917" s="416"/>
      <c r="T1917" s="416"/>
      <c r="U1917" s="416"/>
      <c r="V1917" s="416"/>
      <c r="W1917" s="416"/>
      <c r="X1917" s="416"/>
      <c r="Y1917" s="416"/>
    </row>
    <row r="1918" spans="1:25" s="419" customFormat="1" x14ac:dyDescent="0.2">
      <c r="A1918" s="616"/>
      <c r="D1918" s="416"/>
      <c r="E1918" s="416"/>
      <c r="F1918" s="416"/>
      <c r="G1918" s="416"/>
      <c r="H1918" s="416"/>
      <c r="I1918" s="416"/>
      <c r="J1918" s="416"/>
      <c r="K1918" s="416"/>
      <c r="L1918" s="416"/>
      <c r="M1918" s="416"/>
      <c r="N1918" s="416"/>
      <c r="O1918" s="416"/>
      <c r="P1918" s="416"/>
      <c r="Q1918" s="416"/>
      <c r="R1918" s="416"/>
      <c r="S1918" s="416"/>
      <c r="T1918" s="416"/>
      <c r="U1918" s="416"/>
      <c r="V1918" s="416"/>
      <c r="W1918" s="416"/>
      <c r="X1918" s="416"/>
      <c r="Y1918" s="416"/>
    </row>
    <row r="1919" spans="1:25" s="419" customFormat="1" x14ac:dyDescent="0.2">
      <c r="A1919" s="616"/>
      <c r="D1919" s="416"/>
      <c r="E1919" s="416"/>
      <c r="F1919" s="416"/>
      <c r="G1919" s="416"/>
      <c r="H1919" s="416"/>
      <c r="I1919" s="416"/>
      <c r="J1919" s="416"/>
      <c r="K1919" s="416"/>
      <c r="L1919" s="416"/>
      <c r="M1919" s="416"/>
      <c r="N1919" s="416"/>
      <c r="O1919" s="416"/>
      <c r="P1919" s="416"/>
      <c r="Q1919" s="416"/>
      <c r="R1919" s="416"/>
      <c r="S1919" s="416"/>
      <c r="T1919" s="416"/>
      <c r="U1919" s="416"/>
      <c r="V1919" s="416"/>
      <c r="W1919" s="416"/>
      <c r="X1919" s="416"/>
      <c r="Y1919" s="416"/>
    </row>
    <row r="1920" spans="1:25" s="419" customFormat="1" x14ac:dyDescent="0.2">
      <c r="A1920" s="616"/>
      <c r="D1920" s="416"/>
      <c r="E1920" s="416"/>
      <c r="F1920" s="416"/>
      <c r="G1920" s="416"/>
      <c r="H1920" s="416"/>
      <c r="I1920" s="416"/>
      <c r="J1920" s="416"/>
      <c r="K1920" s="416"/>
      <c r="L1920" s="416"/>
      <c r="M1920" s="416"/>
      <c r="N1920" s="416"/>
      <c r="O1920" s="416"/>
      <c r="P1920" s="416"/>
      <c r="Q1920" s="416"/>
      <c r="R1920" s="416"/>
      <c r="S1920" s="416"/>
      <c r="T1920" s="416"/>
      <c r="U1920" s="416"/>
      <c r="V1920" s="416"/>
      <c r="W1920" s="416"/>
      <c r="X1920" s="416"/>
      <c r="Y1920" s="416"/>
    </row>
    <row r="1921" spans="1:25" s="419" customFormat="1" x14ac:dyDescent="0.2">
      <c r="A1921" s="616"/>
      <c r="D1921" s="416"/>
      <c r="E1921" s="416"/>
      <c r="F1921" s="416"/>
      <c r="G1921" s="416"/>
      <c r="H1921" s="416"/>
      <c r="I1921" s="416"/>
      <c r="J1921" s="416"/>
      <c r="K1921" s="416"/>
      <c r="L1921" s="416"/>
      <c r="M1921" s="416"/>
      <c r="N1921" s="416"/>
      <c r="O1921" s="416"/>
      <c r="P1921" s="416"/>
      <c r="Q1921" s="416"/>
      <c r="R1921" s="416"/>
      <c r="S1921" s="416"/>
      <c r="T1921" s="416"/>
      <c r="U1921" s="416"/>
      <c r="V1921" s="416"/>
      <c r="W1921" s="416"/>
      <c r="X1921" s="416"/>
      <c r="Y1921" s="416"/>
    </row>
    <row r="1922" spans="1:25" s="419" customFormat="1" x14ac:dyDescent="0.2">
      <c r="A1922" s="616"/>
      <c r="D1922" s="416"/>
      <c r="E1922" s="416"/>
      <c r="F1922" s="416"/>
      <c r="G1922" s="416"/>
      <c r="H1922" s="416"/>
      <c r="I1922" s="416"/>
      <c r="J1922" s="416"/>
      <c r="K1922" s="416"/>
      <c r="L1922" s="416"/>
      <c r="M1922" s="416"/>
      <c r="N1922" s="416"/>
      <c r="O1922" s="416"/>
      <c r="P1922" s="416"/>
      <c r="Q1922" s="416"/>
      <c r="R1922" s="416"/>
      <c r="S1922" s="416"/>
      <c r="T1922" s="416"/>
      <c r="U1922" s="416"/>
      <c r="V1922" s="416"/>
      <c r="W1922" s="416"/>
      <c r="X1922" s="416"/>
      <c r="Y1922" s="416"/>
    </row>
    <row r="1923" spans="1:25" s="419" customFormat="1" x14ac:dyDescent="0.2">
      <c r="A1923" s="616"/>
      <c r="D1923" s="416"/>
      <c r="E1923" s="416"/>
      <c r="F1923" s="416"/>
      <c r="G1923" s="416"/>
      <c r="H1923" s="416"/>
      <c r="I1923" s="416"/>
      <c r="J1923" s="416"/>
      <c r="K1923" s="416"/>
      <c r="L1923" s="416"/>
      <c r="M1923" s="416"/>
      <c r="N1923" s="416"/>
      <c r="O1923" s="416"/>
      <c r="P1923" s="416"/>
      <c r="Q1923" s="416"/>
      <c r="R1923" s="416"/>
      <c r="S1923" s="416"/>
      <c r="T1923" s="416"/>
      <c r="U1923" s="416"/>
      <c r="V1923" s="416"/>
      <c r="W1923" s="416"/>
      <c r="X1923" s="416"/>
      <c r="Y1923" s="416"/>
    </row>
    <row r="1924" spans="1:25" s="419" customFormat="1" x14ac:dyDescent="0.2">
      <c r="A1924" s="616"/>
      <c r="D1924" s="416"/>
      <c r="E1924" s="416"/>
      <c r="F1924" s="416"/>
      <c r="G1924" s="416"/>
      <c r="H1924" s="416"/>
      <c r="I1924" s="416"/>
      <c r="J1924" s="416"/>
      <c r="K1924" s="416"/>
      <c r="L1924" s="416"/>
      <c r="M1924" s="416"/>
      <c r="N1924" s="416"/>
      <c r="O1924" s="416"/>
      <c r="P1924" s="416"/>
      <c r="Q1924" s="416"/>
      <c r="R1924" s="416"/>
      <c r="S1924" s="416"/>
      <c r="T1924" s="416"/>
      <c r="U1924" s="416"/>
      <c r="V1924" s="416"/>
      <c r="W1924" s="416"/>
      <c r="X1924" s="416"/>
      <c r="Y1924" s="416"/>
    </row>
    <row r="1925" spans="1:25" s="419" customFormat="1" x14ac:dyDescent="0.2">
      <c r="A1925" s="616"/>
      <c r="D1925" s="416"/>
      <c r="E1925" s="416"/>
      <c r="F1925" s="416"/>
      <c r="G1925" s="416"/>
      <c r="H1925" s="416"/>
      <c r="I1925" s="416"/>
      <c r="J1925" s="416"/>
      <c r="K1925" s="416"/>
      <c r="L1925" s="416"/>
      <c r="M1925" s="416"/>
      <c r="N1925" s="416"/>
      <c r="O1925" s="416"/>
      <c r="P1925" s="416"/>
      <c r="Q1925" s="416"/>
      <c r="R1925" s="416"/>
      <c r="S1925" s="416"/>
      <c r="T1925" s="416"/>
      <c r="U1925" s="416"/>
      <c r="V1925" s="416"/>
      <c r="W1925" s="416"/>
      <c r="X1925" s="416"/>
      <c r="Y1925" s="416"/>
    </row>
    <row r="1926" spans="1:25" s="419" customFormat="1" x14ac:dyDescent="0.2">
      <c r="A1926" s="616"/>
      <c r="D1926" s="416"/>
      <c r="E1926" s="416"/>
      <c r="F1926" s="416"/>
      <c r="G1926" s="416"/>
      <c r="H1926" s="416"/>
      <c r="I1926" s="416"/>
      <c r="J1926" s="416"/>
      <c r="K1926" s="416"/>
      <c r="L1926" s="416"/>
      <c r="M1926" s="416"/>
      <c r="N1926" s="416"/>
      <c r="O1926" s="416"/>
      <c r="P1926" s="416"/>
      <c r="Q1926" s="416"/>
      <c r="R1926" s="416"/>
      <c r="S1926" s="416"/>
      <c r="T1926" s="416"/>
      <c r="U1926" s="416"/>
      <c r="V1926" s="416"/>
      <c r="W1926" s="416"/>
      <c r="X1926" s="416"/>
      <c r="Y1926" s="416"/>
    </row>
    <row r="1927" spans="1:25" s="419" customFormat="1" x14ac:dyDescent="0.2">
      <c r="A1927" s="616"/>
      <c r="D1927" s="416"/>
      <c r="E1927" s="416"/>
      <c r="F1927" s="416"/>
      <c r="G1927" s="416"/>
      <c r="H1927" s="416"/>
      <c r="I1927" s="416"/>
      <c r="J1927" s="416"/>
      <c r="K1927" s="416"/>
      <c r="L1927" s="416"/>
      <c r="M1927" s="416"/>
      <c r="N1927" s="416"/>
      <c r="O1927" s="416"/>
      <c r="P1927" s="416"/>
      <c r="Q1927" s="416"/>
      <c r="R1927" s="416"/>
      <c r="S1927" s="416"/>
      <c r="T1927" s="416"/>
      <c r="U1927" s="416"/>
      <c r="V1927" s="416"/>
      <c r="W1927" s="416"/>
      <c r="X1927" s="416"/>
      <c r="Y1927" s="416"/>
    </row>
    <row r="1928" spans="1:25" s="419" customFormat="1" x14ac:dyDescent="0.2">
      <c r="A1928" s="616"/>
      <c r="D1928" s="416"/>
      <c r="E1928" s="416"/>
      <c r="F1928" s="416"/>
      <c r="G1928" s="416"/>
      <c r="H1928" s="416"/>
      <c r="I1928" s="416"/>
      <c r="J1928" s="416"/>
      <c r="K1928" s="416"/>
      <c r="L1928" s="416"/>
      <c r="M1928" s="416"/>
      <c r="N1928" s="416"/>
      <c r="O1928" s="416"/>
      <c r="P1928" s="416"/>
      <c r="Q1928" s="416"/>
      <c r="R1928" s="416"/>
      <c r="S1928" s="416"/>
      <c r="T1928" s="416"/>
      <c r="U1928" s="416"/>
      <c r="V1928" s="416"/>
      <c r="W1928" s="416"/>
      <c r="X1928" s="416"/>
      <c r="Y1928" s="416"/>
    </row>
    <row r="1929" spans="1:25" s="419" customFormat="1" x14ac:dyDescent="0.2">
      <c r="A1929" s="616"/>
      <c r="D1929" s="416"/>
      <c r="E1929" s="416"/>
      <c r="F1929" s="416"/>
      <c r="G1929" s="416"/>
      <c r="H1929" s="416"/>
      <c r="I1929" s="416"/>
      <c r="J1929" s="416"/>
      <c r="K1929" s="416"/>
      <c r="L1929" s="416"/>
      <c r="M1929" s="416"/>
      <c r="N1929" s="416"/>
      <c r="O1929" s="416"/>
      <c r="P1929" s="416"/>
      <c r="Q1929" s="416"/>
      <c r="R1929" s="416"/>
      <c r="S1929" s="416"/>
      <c r="T1929" s="416"/>
      <c r="U1929" s="416"/>
      <c r="V1929" s="416"/>
      <c r="W1929" s="416"/>
      <c r="X1929" s="416"/>
      <c r="Y1929" s="416"/>
    </row>
    <row r="1930" spans="1:25" s="419" customFormat="1" x14ac:dyDescent="0.2">
      <c r="A1930" s="616"/>
      <c r="D1930" s="416"/>
      <c r="E1930" s="416"/>
      <c r="F1930" s="416"/>
      <c r="G1930" s="416"/>
      <c r="H1930" s="416"/>
      <c r="I1930" s="416"/>
      <c r="J1930" s="416"/>
      <c r="K1930" s="416"/>
      <c r="L1930" s="416"/>
      <c r="M1930" s="416"/>
      <c r="N1930" s="416"/>
      <c r="O1930" s="416"/>
      <c r="P1930" s="416"/>
      <c r="Q1930" s="416"/>
      <c r="R1930" s="416"/>
      <c r="S1930" s="416"/>
      <c r="T1930" s="416"/>
      <c r="U1930" s="416"/>
      <c r="V1930" s="416"/>
      <c r="W1930" s="416"/>
      <c r="X1930" s="416"/>
      <c r="Y1930" s="416"/>
    </row>
  </sheetData>
  <sheetProtection algorithmName="SHA-512" hashValue="3o0l1mnvyzgWDwNHnfL/YVpJs34OW2R+t0HsqXF88n36hICU4KZPiosngly85qKOyVv5S3QbvlQyeTfOrlwbjA==" saltValue="JSbYKi40EJp0tyZ8ZE8dmA==" spinCount="100000" sheet="1" formatColumns="0" formatRows="0" sort="0" autoFilter="0"/>
  <mergeCells count="14">
    <mergeCell ref="B30:B38"/>
    <mergeCell ref="B40:B48"/>
    <mergeCell ref="B1:F1"/>
    <mergeCell ref="A3:F3"/>
    <mergeCell ref="D5:F5"/>
    <mergeCell ref="B10:B18"/>
    <mergeCell ref="B20:B28"/>
    <mergeCell ref="B110:B118"/>
    <mergeCell ref="A163:F163"/>
    <mergeCell ref="B50:B58"/>
    <mergeCell ref="B60:B68"/>
    <mergeCell ref="B70:B78"/>
    <mergeCell ref="B80:B88"/>
    <mergeCell ref="B90:B9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topLeftCell="A152" zoomScale="115" zoomScaleNormal="115" workbookViewId="0">
      <selection activeCell="E169" sqref="E169"/>
    </sheetView>
  </sheetViews>
  <sheetFormatPr defaultColWidth="9.140625" defaultRowHeight="15" x14ac:dyDescent="0.25"/>
  <cols>
    <col min="1" max="1" width="5.5703125" style="367" bestFit="1" customWidth="1"/>
    <col min="2" max="2" width="54.85546875" style="334" customWidth="1"/>
    <col min="3" max="3" width="8.5703125" style="367" customWidth="1"/>
    <col min="4" max="4" width="10.7109375" style="369" customWidth="1"/>
    <col min="5" max="5" width="25.42578125" style="334" customWidth="1"/>
    <col min="6" max="6" width="22.5703125" style="334" customWidth="1"/>
    <col min="7" max="16384" width="9.140625" style="334"/>
  </cols>
  <sheetData>
    <row r="1" spans="1:6" ht="44.25" customHeight="1" x14ac:dyDescent="0.25">
      <c r="D1" s="1275" t="s">
        <v>1767</v>
      </c>
      <c r="E1" s="1276"/>
      <c r="F1" s="1276"/>
    </row>
    <row r="4" spans="1:6" x14ac:dyDescent="0.25">
      <c r="A4" s="1118" t="s">
        <v>1050</v>
      </c>
      <c r="B4" s="1118"/>
      <c r="C4" s="1118"/>
      <c r="D4" s="1118"/>
      <c r="E4" s="1118"/>
      <c r="F4" s="1118"/>
    </row>
    <row r="5" spans="1:6" x14ac:dyDescent="0.25">
      <c r="A5" s="617"/>
      <c r="B5" s="422"/>
      <c r="C5" s="422"/>
      <c r="D5" s="618"/>
      <c r="E5" s="424"/>
      <c r="F5" s="424"/>
    </row>
    <row r="6" spans="1:6" x14ac:dyDescent="0.25">
      <c r="A6" s="1277" t="str">
        <f>i.04119!A6</f>
        <v>Даатгагчийн нэр:</v>
      </c>
      <c r="B6" s="1277"/>
      <c r="C6" s="398"/>
      <c r="D6" s="335"/>
      <c r="E6" s="1278" t="str">
        <f>i.04119!D6</f>
        <v>..... оны .... сарын ...-ны өдөр</v>
      </c>
      <c r="F6" s="1278"/>
    </row>
    <row r="7" spans="1:6" x14ac:dyDescent="0.25">
      <c r="A7" s="336"/>
      <c r="B7" s="337"/>
      <c r="C7" s="337"/>
      <c r="D7" s="335"/>
      <c r="F7" s="338" t="s">
        <v>3</v>
      </c>
    </row>
    <row r="8" spans="1:6" s="340" customFormat="1" ht="25.5" x14ac:dyDescent="0.25">
      <c r="A8" s="339" t="s">
        <v>4</v>
      </c>
      <c r="B8" s="339" t="s">
        <v>1051</v>
      </c>
      <c r="C8" s="339" t="s">
        <v>6</v>
      </c>
      <c r="D8" s="339" t="s">
        <v>1052</v>
      </c>
      <c r="E8" s="339" t="s">
        <v>1053</v>
      </c>
      <c r="F8" s="339" t="s">
        <v>1054</v>
      </c>
    </row>
    <row r="9" spans="1:6" s="340" customFormat="1" x14ac:dyDescent="0.25">
      <c r="A9" s="341" t="s">
        <v>8</v>
      </c>
      <c r="B9" s="341" t="s">
        <v>9</v>
      </c>
      <c r="C9" s="341" t="s">
        <v>10</v>
      </c>
      <c r="D9" s="341">
        <v>1</v>
      </c>
      <c r="E9" s="341">
        <v>2</v>
      </c>
      <c r="F9" s="341">
        <v>3</v>
      </c>
    </row>
    <row r="10" spans="1:6" x14ac:dyDescent="0.25">
      <c r="A10" s="342">
        <v>1</v>
      </c>
      <c r="B10" s="343" t="s">
        <v>1055</v>
      </c>
      <c r="C10" s="341">
        <v>1</v>
      </c>
      <c r="D10" s="344"/>
      <c r="E10" s="619">
        <f>SUM(E11:E14)</f>
        <v>0</v>
      </c>
      <c r="F10" s="619">
        <f>SUM(F11:F14)</f>
        <v>0</v>
      </c>
    </row>
    <row r="11" spans="1:6" x14ac:dyDescent="0.25">
      <c r="A11" s="345">
        <v>1.1000000000000001</v>
      </c>
      <c r="B11" s="346" t="s">
        <v>142</v>
      </c>
      <c r="C11" s="403">
        <v>2</v>
      </c>
      <c r="D11" s="620">
        <v>0.01</v>
      </c>
      <c r="E11" s="621">
        <f>i.04119!E16</f>
        <v>0</v>
      </c>
      <c r="F11" s="621">
        <f>E11*D11</f>
        <v>0</v>
      </c>
    </row>
    <row r="12" spans="1:6" ht="26.25" x14ac:dyDescent="0.25">
      <c r="A12" s="345">
        <v>1.2</v>
      </c>
      <c r="B12" s="347" t="s">
        <v>1056</v>
      </c>
      <c r="C12" s="348">
        <v>3</v>
      </c>
      <c r="D12" s="349">
        <v>0.03</v>
      </c>
      <c r="E12" s="621">
        <f>i.04156a!E955+i.04156a!E972+i.04156c!E79+i.04156c!E89+i.04156d!E434+i.04156e!E148+i.04156e!E153+i.04156e!E158</f>
        <v>0</v>
      </c>
      <c r="F12" s="621">
        <f t="shared" ref="F12:F14" si="0">E12*D12</f>
        <v>0</v>
      </c>
    </row>
    <row r="13" spans="1:6" x14ac:dyDescent="0.25">
      <c r="A13" s="345">
        <v>1.3</v>
      </c>
      <c r="B13" s="346" t="s">
        <v>1057</v>
      </c>
      <c r="C13" s="403">
        <v>4</v>
      </c>
      <c r="D13" s="349">
        <v>7.0000000000000007E-2</v>
      </c>
      <c r="E13" s="621">
        <f>i.04156a!E956+i.04156a!E973+i.04156c!E80+i.04156c!E90+i.04156d!E435+i.04156e!E149+i.04156e!E154+i.04156e!E159</f>
        <v>0</v>
      </c>
      <c r="F13" s="621">
        <f t="shared" si="0"/>
        <v>0</v>
      </c>
    </row>
    <row r="14" spans="1:6" ht="26.25" x14ac:dyDescent="0.25">
      <c r="A14" s="345">
        <v>1.4</v>
      </c>
      <c r="B14" s="346" t="s">
        <v>1058</v>
      </c>
      <c r="C14" s="350">
        <v>5</v>
      </c>
      <c r="D14" s="349">
        <v>0.1</v>
      </c>
      <c r="E14" s="621">
        <f>i.04156a!E957+i.04156a!E974+i.04156c!E81+i.04156c!E91+i.04156d!E436+i.04156e!E150+i.04156e!E155+i.04156e!E160</f>
        <v>0</v>
      </c>
      <c r="F14" s="621">
        <f t="shared" si="0"/>
        <v>0</v>
      </c>
    </row>
    <row r="15" spans="1:6" x14ac:dyDescent="0.25">
      <c r="A15" s="351">
        <v>2</v>
      </c>
      <c r="B15" s="352" t="s">
        <v>1059</v>
      </c>
      <c r="C15" s="353">
        <v>6</v>
      </c>
      <c r="D15" s="354"/>
      <c r="E15" s="355">
        <f>SUM(E16,E25,E34,E43,E52,E61,E70,E79,E88)</f>
        <v>0</v>
      </c>
      <c r="F15" s="355">
        <f>SUM(F16,F25,F34,F43,F52,F61,F70,F79,F88)</f>
        <v>0</v>
      </c>
    </row>
    <row r="16" spans="1:6" x14ac:dyDescent="0.25">
      <c r="A16" s="390">
        <v>2.1</v>
      </c>
      <c r="B16" s="622" t="s">
        <v>1060</v>
      </c>
      <c r="C16" s="623">
        <v>7</v>
      </c>
      <c r="D16" s="624"/>
      <c r="E16" s="364">
        <f>ABS(E21+E22+E23+E24-E17-E18-E19-E20)</f>
        <v>0</v>
      </c>
      <c r="F16" s="364">
        <f>ABS(F21+F22+F23+F24-F17-F18-F19-F20)</f>
        <v>0</v>
      </c>
    </row>
    <row r="17" spans="1:6" x14ac:dyDescent="0.25">
      <c r="A17" s="345" t="s">
        <v>63</v>
      </c>
      <c r="B17" s="357" t="s">
        <v>1061</v>
      </c>
      <c r="C17" s="350">
        <v>8</v>
      </c>
      <c r="D17" s="349">
        <v>7.3999999999999996E-2</v>
      </c>
      <c r="E17" s="621">
        <f>i.04156h!F10+i.04156h!F20+i.04156h!F30+i.04156h!F40+i.04156h!F50+i.04156h!F60+i.04156h!F70+i.04156h!F80+i.04156h!F90+i.04156a!J957+i.04156a!K957+i.04156e!T11</f>
        <v>0</v>
      </c>
      <c r="F17" s="621">
        <f>E17*D17</f>
        <v>0</v>
      </c>
    </row>
    <row r="18" spans="1:6" x14ac:dyDescent="0.25">
      <c r="A18" s="345" t="s">
        <v>65</v>
      </c>
      <c r="B18" s="358" t="s">
        <v>1062</v>
      </c>
      <c r="C18" s="403">
        <v>9</v>
      </c>
      <c r="D18" s="349">
        <v>7.3999999999999996E-2</v>
      </c>
      <c r="E18" s="621">
        <f>i.04156h!F100+i.04156h!F110+i.04156h!F120+i.04156h!F130+i.04156h!F140</f>
        <v>0</v>
      </c>
      <c r="F18" s="621">
        <f t="shared" ref="F18:F24" si="1">E18*D18</f>
        <v>0</v>
      </c>
    </row>
    <row r="19" spans="1:6" x14ac:dyDescent="0.25">
      <c r="A19" s="345" t="s">
        <v>67</v>
      </c>
      <c r="B19" s="358" t="s">
        <v>1063</v>
      </c>
      <c r="C19" s="348">
        <v>10</v>
      </c>
      <c r="D19" s="349">
        <v>7.3999999999999996E-2</v>
      </c>
      <c r="E19" s="621">
        <f>i.04156h!F150</f>
        <v>0</v>
      </c>
      <c r="F19" s="621">
        <f t="shared" si="1"/>
        <v>0</v>
      </c>
    </row>
    <row r="20" spans="1:6" x14ac:dyDescent="0.25">
      <c r="A20" s="345" t="s">
        <v>69</v>
      </c>
      <c r="B20" s="359" t="s">
        <v>227</v>
      </c>
      <c r="C20" s="350">
        <v>11</v>
      </c>
      <c r="D20" s="349">
        <v>7.3999999999999996E-2</v>
      </c>
      <c r="E20" s="621">
        <f>i.04156f!M13+i.04156f!M35+i.04156f!M57</f>
        <v>0</v>
      </c>
      <c r="F20" s="621">
        <f t="shared" si="1"/>
        <v>0</v>
      </c>
    </row>
    <row r="21" spans="1:6" x14ac:dyDescent="0.25">
      <c r="A21" s="345" t="s">
        <v>71</v>
      </c>
      <c r="B21" s="357" t="s">
        <v>1064</v>
      </c>
      <c r="C21" s="403">
        <v>12</v>
      </c>
      <c r="D21" s="349">
        <v>7.3999999999999996E-2</v>
      </c>
      <c r="E21" s="621">
        <f>i.04156f!M79</f>
        <v>0</v>
      </c>
      <c r="F21" s="621">
        <f t="shared" si="1"/>
        <v>0</v>
      </c>
    </row>
    <row r="22" spans="1:6" x14ac:dyDescent="0.25">
      <c r="A22" s="345" t="s">
        <v>73</v>
      </c>
      <c r="B22" s="357" t="s">
        <v>1065</v>
      </c>
      <c r="C22" s="350">
        <v>13</v>
      </c>
      <c r="D22" s="349">
        <v>7.3999999999999996E-2</v>
      </c>
      <c r="E22" s="621">
        <f>i.04156f!M123+i.04156f!M225+i.04156f!M277</f>
        <v>0</v>
      </c>
      <c r="F22" s="621">
        <f t="shared" si="1"/>
        <v>0</v>
      </c>
    </row>
    <row r="23" spans="1:6" x14ac:dyDescent="0.25">
      <c r="A23" s="345" t="s">
        <v>75</v>
      </c>
      <c r="B23" s="357" t="s">
        <v>589</v>
      </c>
      <c r="C23" s="350">
        <v>14</v>
      </c>
      <c r="D23" s="349">
        <v>7.3999999999999996E-2</v>
      </c>
      <c r="E23" s="621">
        <f>i.04156f!M329</f>
        <v>0</v>
      </c>
      <c r="F23" s="621">
        <f t="shared" si="1"/>
        <v>0</v>
      </c>
    </row>
    <row r="24" spans="1:6" x14ac:dyDescent="0.25">
      <c r="A24" s="345" t="s">
        <v>1066</v>
      </c>
      <c r="B24" s="357" t="s">
        <v>1067</v>
      </c>
      <c r="C24" s="403">
        <v>15</v>
      </c>
      <c r="D24" s="349">
        <v>7.3999999999999996E-2</v>
      </c>
      <c r="E24" s="621">
        <f>i.04156f!M351+i.04156f!M373</f>
        <v>0</v>
      </c>
      <c r="F24" s="621">
        <f t="shared" si="1"/>
        <v>0</v>
      </c>
    </row>
    <row r="25" spans="1:6" x14ac:dyDescent="0.25">
      <c r="A25" s="390">
        <v>2.2000000000000002</v>
      </c>
      <c r="B25" s="622" t="s">
        <v>1068</v>
      </c>
      <c r="C25" s="389">
        <v>16</v>
      </c>
      <c r="D25" s="622"/>
      <c r="E25" s="364">
        <f>ABS(E30+E31+E32+E33-E26-E27-E28-E29)</f>
        <v>0</v>
      </c>
      <c r="F25" s="364">
        <f>ABS(F30+F31+F32+F33-F26-F27-F28-F29)</f>
        <v>0</v>
      </c>
    </row>
    <row r="26" spans="1:6" x14ac:dyDescent="0.25">
      <c r="A26" s="360" t="s">
        <v>77</v>
      </c>
      <c r="B26" s="359" t="s">
        <v>1061</v>
      </c>
      <c r="C26" s="350">
        <v>17</v>
      </c>
      <c r="D26" s="625">
        <v>6.4299999999999996E-2</v>
      </c>
      <c r="E26" s="621">
        <f>i.04156h!F11+i.04156h!F21+i.04156h!F31+i.04156h!F41+i.04156h!F51+i.04156h!F61+i.04156h!F71+i.04156h!F81+i.04156h!F91+i.04156a!J958+i.04156a!K958+i.04156e!T12</f>
        <v>0</v>
      </c>
      <c r="F26" s="621">
        <f>E26*D26</f>
        <v>0</v>
      </c>
    </row>
    <row r="27" spans="1:6" x14ac:dyDescent="0.25">
      <c r="A27" s="360" t="s">
        <v>79</v>
      </c>
      <c r="B27" s="358" t="s">
        <v>1062</v>
      </c>
      <c r="C27" s="403">
        <v>18</v>
      </c>
      <c r="D27" s="625">
        <v>6.4299999999999996E-2</v>
      </c>
      <c r="E27" s="621">
        <f>i.04156h!F101+i.04156h!F111+i.04156h!F121+i.04156h!F131+i.04156h!F141</f>
        <v>0</v>
      </c>
      <c r="F27" s="621">
        <f t="shared" ref="F27:F33" si="2">E27*D27</f>
        <v>0</v>
      </c>
    </row>
    <row r="28" spans="1:6" x14ac:dyDescent="0.25">
      <c r="A28" s="360" t="s">
        <v>81</v>
      </c>
      <c r="B28" s="358" t="s">
        <v>1069</v>
      </c>
      <c r="C28" s="403">
        <v>19</v>
      </c>
      <c r="D28" s="625">
        <v>6.4299999999999996E-2</v>
      </c>
      <c r="E28" s="621">
        <f>i.04156h!F151</f>
        <v>0</v>
      </c>
      <c r="F28" s="621">
        <f t="shared" si="2"/>
        <v>0</v>
      </c>
    </row>
    <row r="29" spans="1:6" x14ac:dyDescent="0.25">
      <c r="A29" s="360" t="s">
        <v>83</v>
      </c>
      <c r="B29" s="357" t="s">
        <v>227</v>
      </c>
      <c r="C29" s="350">
        <v>20</v>
      </c>
      <c r="D29" s="625">
        <v>6.4299999999999996E-2</v>
      </c>
      <c r="E29" s="621">
        <f>i.04156f!M14+i.04156f!M36+i.04156f!M58</f>
        <v>0</v>
      </c>
      <c r="F29" s="621">
        <f t="shared" si="2"/>
        <v>0</v>
      </c>
    </row>
    <row r="30" spans="1:6" x14ac:dyDescent="0.25">
      <c r="A30" s="360" t="s">
        <v>85</v>
      </c>
      <c r="B30" s="357" t="s">
        <v>1064</v>
      </c>
      <c r="C30" s="403">
        <v>21</v>
      </c>
      <c r="D30" s="625">
        <v>6.4299999999999996E-2</v>
      </c>
      <c r="E30" s="621">
        <f>i.04156f!M80</f>
        <v>0</v>
      </c>
      <c r="F30" s="621">
        <f t="shared" si="2"/>
        <v>0</v>
      </c>
    </row>
    <row r="31" spans="1:6" x14ac:dyDescent="0.25">
      <c r="A31" s="345" t="s">
        <v>627</v>
      </c>
      <c r="B31" s="357" t="s">
        <v>1065</v>
      </c>
      <c r="C31" s="350">
        <v>22</v>
      </c>
      <c r="D31" s="626">
        <v>6.4299999999999996E-2</v>
      </c>
      <c r="E31" s="621">
        <f>i.04156f!M124+i.04156f!M226+i.04156f!M278</f>
        <v>0</v>
      </c>
      <c r="F31" s="621">
        <f t="shared" si="2"/>
        <v>0</v>
      </c>
    </row>
    <row r="32" spans="1:6" x14ac:dyDescent="0.25">
      <c r="A32" s="345" t="s">
        <v>628</v>
      </c>
      <c r="B32" s="357" t="s">
        <v>589</v>
      </c>
      <c r="C32" s="350">
        <v>23</v>
      </c>
      <c r="D32" s="626">
        <v>6.4299999999999996E-2</v>
      </c>
      <c r="E32" s="621">
        <f>i.04156f!M330</f>
        <v>0</v>
      </c>
      <c r="F32" s="621">
        <f t="shared" si="2"/>
        <v>0</v>
      </c>
    </row>
    <row r="33" spans="1:6" x14ac:dyDescent="0.25">
      <c r="A33" s="345" t="s">
        <v>629</v>
      </c>
      <c r="B33" s="357" t="s">
        <v>1067</v>
      </c>
      <c r="C33" s="403">
        <v>24</v>
      </c>
      <c r="D33" s="626">
        <v>6.4299999999999996E-2</v>
      </c>
      <c r="E33" s="621">
        <f>i.04156f!M352+i.04156f!M374</f>
        <v>0</v>
      </c>
      <c r="F33" s="621">
        <f t="shared" si="2"/>
        <v>0</v>
      </c>
    </row>
    <row r="34" spans="1:6" x14ac:dyDescent="0.25">
      <c r="A34" s="390">
        <v>2.2999999999999998</v>
      </c>
      <c r="B34" s="622" t="s">
        <v>1070</v>
      </c>
      <c r="C34" s="389">
        <v>25</v>
      </c>
      <c r="D34" s="622"/>
      <c r="E34" s="364">
        <f>ABS(E39+E40+E41+E42-E35-E36-E37-E38)</f>
        <v>0</v>
      </c>
      <c r="F34" s="364">
        <f>ABS(F39+F40+F41+F42-F35-F36-F37-F38)</f>
        <v>0</v>
      </c>
    </row>
    <row r="35" spans="1:6" x14ac:dyDescent="0.25">
      <c r="A35" s="360" t="s">
        <v>1071</v>
      </c>
      <c r="B35" s="357" t="s">
        <v>1061</v>
      </c>
      <c r="C35" s="350">
        <v>26</v>
      </c>
      <c r="D35" s="625">
        <v>6.9900000000000004E-2</v>
      </c>
      <c r="E35" s="621">
        <f>i.04156h!F12+i.04156h!F22+i.04156h!F32+i.04156h!F42+i.04156h!F52+i.04156h!F62+i.04156h!F72+i.04156h!F82+i.04156h!F92+i.04156a!J959+i.04156a!K959+i.04156e!T13</f>
        <v>0</v>
      </c>
      <c r="F35" s="621">
        <f>E35*D35</f>
        <v>0</v>
      </c>
    </row>
    <row r="36" spans="1:6" x14ac:dyDescent="0.25">
      <c r="A36" s="360" t="s">
        <v>1072</v>
      </c>
      <c r="B36" s="358" t="s">
        <v>563</v>
      </c>
      <c r="C36" s="403">
        <v>27</v>
      </c>
      <c r="D36" s="625">
        <v>6.9900000000000004E-2</v>
      </c>
      <c r="E36" s="621">
        <f>i.04156h!F102+i.04156h!F112+i.04156h!F122+i.04156h!F132+i.04156h!F142</f>
        <v>0</v>
      </c>
      <c r="F36" s="621">
        <f t="shared" ref="F36:F42" si="3">E36*D36</f>
        <v>0</v>
      </c>
    </row>
    <row r="37" spans="1:6" x14ac:dyDescent="0.25">
      <c r="A37" s="360" t="s">
        <v>1073</v>
      </c>
      <c r="B37" s="358" t="s">
        <v>1069</v>
      </c>
      <c r="C37" s="403">
        <v>28</v>
      </c>
      <c r="D37" s="625">
        <v>6.9900000000000004E-2</v>
      </c>
      <c r="E37" s="621">
        <f>i.04156h!F152</f>
        <v>0</v>
      </c>
      <c r="F37" s="621">
        <f t="shared" si="3"/>
        <v>0</v>
      </c>
    </row>
    <row r="38" spans="1:6" x14ac:dyDescent="0.25">
      <c r="A38" s="360" t="s">
        <v>1074</v>
      </c>
      <c r="B38" s="357" t="s">
        <v>227</v>
      </c>
      <c r="C38" s="350">
        <v>29</v>
      </c>
      <c r="D38" s="625">
        <v>6.9900000000000004E-2</v>
      </c>
      <c r="E38" s="933">
        <f>i.04156f!M15+i.04156f!M37+i.04156f!M59</f>
        <v>0</v>
      </c>
      <c r="F38" s="621">
        <f t="shared" si="3"/>
        <v>0</v>
      </c>
    </row>
    <row r="39" spans="1:6" x14ac:dyDescent="0.25">
      <c r="A39" s="360" t="s">
        <v>1075</v>
      </c>
      <c r="B39" s="357" t="s">
        <v>1064</v>
      </c>
      <c r="C39" s="403">
        <v>30</v>
      </c>
      <c r="D39" s="625">
        <v>6.9900000000000004E-2</v>
      </c>
      <c r="E39" s="933">
        <f>i.04156f!M81</f>
        <v>0</v>
      </c>
      <c r="F39" s="621">
        <f t="shared" si="3"/>
        <v>0</v>
      </c>
    </row>
    <row r="40" spans="1:6" x14ac:dyDescent="0.25">
      <c r="A40" s="345" t="s">
        <v>1076</v>
      </c>
      <c r="B40" s="357" t="s">
        <v>1065</v>
      </c>
      <c r="C40" s="350">
        <v>31</v>
      </c>
      <c r="D40" s="626">
        <v>6.9900000000000004E-2</v>
      </c>
      <c r="E40" s="933">
        <f>i.04156f!M125+i.04156f!M227+i.04156f!M279</f>
        <v>0</v>
      </c>
      <c r="F40" s="621">
        <f t="shared" si="3"/>
        <v>0</v>
      </c>
    </row>
    <row r="41" spans="1:6" x14ac:dyDescent="0.25">
      <c r="A41" s="345" t="s">
        <v>1077</v>
      </c>
      <c r="B41" s="357" t="s">
        <v>589</v>
      </c>
      <c r="C41" s="350">
        <v>32</v>
      </c>
      <c r="D41" s="626">
        <v>6.9900000000000004E-2</v>
      </c>
      <c r="E41" s="933">
        <f>i.04156f!M331</f>
        <v>0</v>
      </c>
      <c r="F41" s="621">
        <f t="shared" si="3"/>
        <v>0</v>
      </c>
    </row>
    <row r="42" spans="1:6" x14ac:dyDescent="0.25">
      <c r="A42" s="345" t="s">
        <v>1078</v>
      </c>
      <c r="B42" s="357" t="s">
        <v>1067</v>
      </c>
      <c r="C42" s="403">
        <v>33</v>
      </c>
      <c r="D42" s="626">
        <v>6.9900000000000004E-2</v>
      </c>
      <c r="E42" s="933">
        <f>i.04156f!M353+i.04156f!M375</f>
        <v>0</v>
      </c>
      <c r="F42" s="621">
        <f t="shared" si="3"/>
        <v>0</v>
      </c>
    </row>
    <row r="43" spans="1:6" x14ac:dyDescent="0.25">
      <c r="A43" s="390">
        <v>2.4</v>
      </c>
      <c r="B43" s="622" t="s">
        <v>1079</v>
      </c>
      <c r="C43" s="389">
        <v>34</v>
      </c>
      <c r="D43" s="622"/>
      <c r="E43" s="364">
        <f>ABS(E48+E49+E50+E51-E44-E45-E46-E47)</f>
        <v>0</v>
      </c>
      <c r="F43" s="364">
        <f>ABS(F48+F49+F50+F51-F44-F45-F46-F47)</f>
        <v>0</v>
      </c>
    </row>
    <row r="44" spans="1:6" x14ac:dyDescent="0.25">
      <c r="A44" s="360" t="s">
        <v>1080</v>
      </c>
      <c r="B44" s="357" t="s">
        <v>1061</v>
      </c>
      <c r="C44" s="350">
        <v>35</v>
      </c>
      <c r="D44" s="625">
        <v>7.4099999999999999E-2</v>
      </c>
      <c r="E44" s="621">
        <f>i.04156h!F13+i.04156h!F23+i.04156h!F33+i.04156h!F43+i.04156h!F53+i.04156h!F63+i.04156h!F73+i.04156h!F83+i.04156h!F93+i.04156a!J960+i.04156a!K960+i.04156e!T14</f>
        <v>0</v>
      </c>
      <c r="F44" s="621">
        <f>E44*D44</f>
        <v>0</v>
      </c>
    </row>
    <row r="45" spans="1:6" x14ac:dyDescent="0.25">
      <c r="A45" s="360" t="s">
        <v>1081</v>
      </c>
      <c r="B45" s="358" t="s">
        <v>1062</v>
      </c>
      <c r="C45" s="403">
        <v>36</v>
      </c>
      <c r="D45" s="625">
        <v>7.4099999999999999E-2</v>
      </c>
      <c r="E45" s="621">
        <f>i.04156h!F103+i.04156h!F113+i.04156h!F123+i.04156h!F133+i.04156h!F143</f>
        <v>0</v>
      </c>
      <c r="F45" s="621">
        <f t="shared" ref="F45:F51" si="4">E45*D45</f>
        <v>0</v>
      </c>
    </row>
    <row r="46" spans="1:6" x14ac:dyDescent="0.25">
      <c r="A46" s="360" t="s">
        <v>1082</v>
      </c>
      <c r="B46" s="358" t="s">
        <v>1069</v>
      </c>
      <c r="C46" s="403">
        <v>37</v>
      </c>
      <c r="D46" s="625">
        <v>7.4099999999999999E-2</v>
      </c>
      <c r="E46" s="621">
        <f>i.04156h!F153</f>
        <v>0</v>
      </c>
      <c r="F46" s="621">
        <f t="shared" si="4"/>
        <v>0</v>
      </c>
    </row>
    <row r="47" spans="1:6" x14ac:dyDescent="0.25">
      <c r="A47" s="360" t="s">
        <v>1083</v>
      </c>
      <c r="B47" s="357" t="s">
        <v>227</v>
      </c>
      <c r="C47" s="350">
        <v>38</v>
      </c>
      <c r="D47" s="625">
        <v>7.4099999999999999E-2</v>
      </c>
      <c r="E47" s="933">
        <f>i.04156f!M16+i.04156f!M38+i.04156f!M60</f>
        <v>0</v>
      </c>
      <c r="F47" s="621">
        <f t="shared" si="4"/>
        <v>0</v>
      </c>
    </row>
    <row r="48" spans="1:6" x14ac:dyDescent="0.25">
      <c r="A48" s="345" t="s">
        <v>1084</v>
      </c>
      <c r="B48" s="357" t="s">
        <v>1064</v>
      </c>
      <c r="C48" s="403">
        <v>39</v>
      </c>
      <c r="D48" s="626">
        <v>7.4099999999999999E-2</v>
      </c>
      <c r="E48" s="933">
        <f>i.04156f!M82</f>
        <v>0</v>
      </c>
      <c r="F48" s="621">
        <f t="shared" si="4"/>
        <v>0</v>
      </c>
    </row>
    <row r="49" spans="1:6" x14ac:dyDescent="0.25">
      <c r="A49" s="345" t="s">
        <v>1085</v>
      </c>
      <c r="B49" s="357" t="s">
        <v>1065</v>
      </c>
      <c r="C49" s="350">
        <v>40</v>
      </c>
      <c r="D49" s="626">
        <v>7.4099999999999999E-2</v>
      </c>
      <c r="E49" s="933">
        <f>i.04156f!M126+i.04156f!M228+i.04156f!M280</f>
        <v>0</v>
      </c>
      <c r="F49" s="621">
        <f t="shared" si="4"/>
        <v>0</v>
      </c>
    </row>
    <row r="50" spans="1:6" x14ac:dyDescent="0.25">
      <c r="A50" s="345" t="s">
        <v>1086</v>
      </c>
      <c r="B50" s="357" t="s">
        <v>589</v>
      </c>
      <c r="C50" s="350">
        <v>41</v>
      </c>
      <c r="D50" s="626">
        <v>7.4099999999999999E-2</v>
      </c>
      <c r="E50" s="933">
        <f>i.04156f!M332</f>
        <v>0</v>
      </c>
      <c r="F50" s="621">
        <f t="shared" si="4"/>
        <v>0</v>
      </c>
    </row>
    <row r="51" spans="1:6" x14ac:dyDescent="0.25">
      <c r="A51" s="345" t="s">
        <v>1087</v>
      </c>
      <c r="B51" s="357" t="s">
        <v>1067</v>
      </c>
      <c r="C51" s="403">
        <v>42</v>
      </c>
      <c r="D51" s="626">
        <v>7.4099999999999999E-2</v>
      </c>
      <c r="E51" s="933">
        <f>i.04156f!M354+i.04156f!M376</f>
        <v>0</v>
      </c>
      <c r="F51" s="621">
        <f t="shared" si="4"/>
        <v>0</v>
      </c>
    </row>
    <row r="52" spans="1:6" x14ac:dyDescent="0.25">
      <c r="A52" s="390">
        <v>2.5</v>
      </c>
      <c r="B52" s="622" t="s">
        <v>1088</v>
      </c>
      <c r="C52" s="389">
        <v>43</v>
      </c>
      <c r="D52" s="622"/>
      <c r="E52" s="364">
        <f>ABS(E57+E58+E59+E60-E53-E54-E55-E56)</f>
        <v>0</v>
      </c>
      <c r="F52" s="364">
        <f>ABS(F57+F58+F59+F60-F53-F54-F55-F56)</f>
        <v>0</v>
      </c>
    </row>
    <row r="53" spans="1:6" x14ac:dyDescent="0.25">
      <c r="A53" s="360" t="s">
        <v>1089</v>
      </c>
      <c r="B53" s="357" t="s">
        <v>1061</v>
      </c>
      <c r="C53" s="361">
        <v>44</v>
      </c>
      <c r="D53" s="626">
        <v>0.109</v>
      </c>
      <c r="E53" s="621">
        <f>i.04156h!F14+i.04156h!F24+i.04156h!F34+i.04156h!F44+i.04156h!F54+i.04156h!F64+i.04156h!F74+i.04156h!F84+i.04156h!F94+i.04156a!J961+i.04156a!K961+i.04156e!T15</f>
        <v>0</v>
      </c>
      <c r="F53" s="621">
        <f>E53*D53</f>
        <v>0</v>
      </c>
    </row>
    <row r="54" spans="1:6" x14ac:dyDescent="0.25">
      <c r="A54" s="360" t="s">
        <v>1090</v>
      </c>
      <c r="B54" s="358" t="s">
        <v>1062</v>
      </c>
      <c r="C54" s="362">
        <v>45</v>
      </c>
      <c r="D54" s="626">
        <v>0.109</v>
      </c>
      <c r="E54" s="621">
        <f>i.04156h!F104+i.04156h!F114+i.04156h!F124+i.04156h!F134+i.04156h!F144</f>
        <v>0</v>
      </c>
      <c r="F54" s="621">
        <f t="shared" ref="F54:F60" si="5">E54*D54</f>
        <v>0</v>
      </c>
    </row>
    <row r="55" spans="1:6" x14ac:dyDescent="0.25">
      <c r="A55" s="360" t="s">
        <v>1091</v>
      </c>
      <c r="B55" s="358" t="s">
        <v>1069</v>
      </c>
      <c r="C55" s="362">
        <v>46</v>
      </c>
      <c r="D55" s="626">
        <v>0.109</v>
      </c>
      <c r="E55" s="621">
        <f>i.04156h!F154</f>
        <v>0</v>
      </c>
      <c r="F55" s="621">
        <f t="shared" si="5"/>
        <v>0</v>
      </c>
    </row>
    <row r="56" spans="1:6" x14ac:dyDescent="0.25">
      <c r="A56" s="360" t="s">
        <v>1092</v>
      </c>
      <c r="B56" s="357" t="s">
        <v>227</v>
      </c>
      <c r="C56" s="361">
        <v>47</v>
      </c>
      <c r="D56" s="626">
        <v>0.109</v>
      </c>
      <c r="E56" s="933">
        <f>i.04156f!M17+i.04156f!M39+i.04156f!M61</f>
        <v>0</v>
      </c>
      <c r="F56" s="621">
        <f t="shared" si="5"/>
        <v>0</v>
      </c>
    </row>
    <row r="57" spans="1:6" x14ac:dyDescent="0.25">
      <c r="A57" s="360" t="s">
        <v>1093</v>
      </c>
      <c r="B57" s="357" t="s">
        <v>1064</v>
      </c>
      <c r="C57" s="362">
        <v>48</v>
      </c>
      <c r="D57" s="626">
        <v>0.109</v>
      </c>
      <c r="E57" s="933">
        <f>i.04156f!M83</f>
        <v>0</v>
      </c>
      <c r="F57" s="621">
        <f t="shared" si="5"/>
        <v>0</v>
      </c>
    </row>
    <row r="58" spans="1:6" x14ac:dyDescent="0.25">
      <c r="A58" s="345" t="s">
        <v>1094</v>
      </c>
      <c r="B58" s="357" t="s">
        <v>1065</v>
      </c>
      <c r="C58" s="350">
        <v>49</v>
      </c>
      <c r="D58" s="626">
        <v>0.109</v>
      </c>
      <c r="E58" s="933">
        <f>i.04156f!M127+i.04156f!M229+i.04156f!M281</f>
        <v>0</v>
      </c>
      <c r="F58" s="621">
        <f t="shared" si="5"/>
        <v>0</v>
      </c>
    </row>
    <row r="59" spans="1:6" x14ac:dyDescent="0.25">
      <c r="A59" s="345" t="s">
        <v>1095</v>
      </c>
      <c r="B59" s="357" t="s">
        <v>589</v>
      </c>
      <c r="C59" s="350">
        <v>50</v>
      </c>
      <c r="D59" s="626">
        <v>0.109</v>
      </c>
      <c r="E59" s="933">
        <f>i.04156f!M333</f>
        <v>0</v>
      </c>
      <c r="F59" s="621">
        <f t="shared" si="5"/>
        <v>0</v>
      </c>
    </row>
    <row r="60" spans="1:6" x14ac:dyDescent="0.25">
      <c r="A60" s="345" t="s">
        <v>1096</v>
      </c>
      <c r="B60" s="357" t="s">
        <v>1067</v>
      </c>
      <c r="C60" s="403">
        <v>51</v>
      </c>
      <c r="D60" s="626">
        <v>0.109</v>
      </c>
      <c r="E60" s="933">
        <f>i.04156f!M355+i.04156f!M377</f>
        <v>0</v>
      </c>
      <c r="F60" s="621">
        <f t="shared" si="5"/>
        <v>0</v>
      </c>
    </row>
    <row r="61" spans="1:6" x14ac:dyDescent="0.25">
      <c r="A61" s="390">
        <v>2.6</v>
      </c>
      <c r="B61" s="622" t="s">
        <v>1097</v>
      </c>
      <c r="C61" s="389">
        <v>52</v>
      </c>
      <c r="D61" s="622"/>
      <c r="E61" s="364">
        <f>ABS(E66+E67+E68+E69-E62-E63-E64-E65)</f>
        <v>0</v>
      </c>
      <c r="F61" s="364">
        <f>ABS(F66+F67+F68+F69-F62-F63-F64-F65)</f>
        <v>0</v>
      </c>
    </row>
    <row r="62" spans="1:6" x14ac:dyDescent="0.25">
      <c r="A62" s="360" t="s">
        <v>1098</v>
      </c>
      <c r="B62" s="357" t="s">
        <v>1061</v>
      </c>
      <c r="C62" s="361">
        <v>53</v>
      </c>
      <c r="D62" s="626">
        <v>8.2900000000000001E-2</v>
      </c>
      <c r="E62" s="621">
        <f>i.04156h!F15+i.04156h!F25+i.04156h!F35+i.04156h!F45+i.04156h!F55+i.04156h!F65+i.04156h!F75+i.04156h!F85+i.04156h!F95+i.04156a!J962+i.04156a!K962+i.04156e!T16</f>
        <v>0</v>
      </c>
      <c r="F62" s="621">
        <f>E62*D62</f>
        <v>0</v>
      </c>
    </row>
    <row r="63" spans="1:6" x14ac:dyDescent="0.25">
      <c r="A63" s="360" t="s">
        <v>1099</v>
      </c>
      <c r="B63" s="358" t="s">
        <v>1062</v>
      </c>
      <c r="C63" s="362">
        <v>54</v>
      </c>
      <c r="D63" s="626">
        <v>8.2900000000000001E-2</v>
      </c>
      <c r="E63" s="621">
        <f>i.04156h!F113+i.04156h!F123+i.04156h!F133+i.04156h!F143+i.04156h!F153</f>
        <v>0</v>
      </c>
      <c r="F63" s="621">
        <f t="shared" ref="F63:F69" si="6">E63*D63</f>
        <v>0</v>
      </c>
    </row>
    <row r="64" spans="1:6" x14ac:dyDescent="0.25">
      <c r="A64" s="360" t="s">
        <v>1100</v>
      </c>
      <c r="B64" s="358" t="s">
        <v>1069</v>
      </c>
      <c r="C64" s="362">
        <v>55</v>
      </c>
      <c r="D64" s="626">
        <v>8.2900000000000001E-2</v>
      </c>
      <c r="E64" s="621">
        <f>i.04156h!F155</f>
        <v>0</v>
      </c>
      <c r="F64" s="621">
        <f t="shared" si="6"/>
        <v>0</v>
      </c>
    </row>
    <row r="65" spans="1:6" x14ac:dyDescent="0.25">
      <c r="A65" s="360" t="s">
        <v>1101</v>
      </c>
      <c r="B65" s="357" t="s">
        <v>227</v>
      </c>
      <c r="C65" s="361">
        <v>56</v>
      </c>
      <c r="D65" s="626">
        <v>8.2900000000000001E-2</v>
      </c>
      <c r="E65" s="933">
        <f>i.04156f!M18+i.04156f!M40+i.04156f!M62</f>
        <v>0</v>
      </c>
      <c r="F65" s="621">
        <f t="shared" si="6"/>
        <v>0</v>
      </c>
    </row>
    <row r="66" spans="1:6" x14ac:dyDescent="0.25">
      <c r="A66" s="360" t="s">
        <v>1102</v>
      </c>
      <c r="B66" s="357" t="s">
        <v>1064</v>
      </c>
      <c r="C66" s="362">
        <v>57</v>
      </c>
      <c r="D66" s="626">
        <v>8.2900000000000001E-2</v>
      </c>
      <c r="E66" s="933">
        <f>i.04156f!M84</f>
        <v>0</v>
      </c>
      <c r="F66" s="621">
        <f t="shared" si="6"/>
        <v>0</v>
      </c>
    </row>
    <row r="67" spans="1:6" x14ac:dyDescent="0.25">
      <c r="A67" s="345" t="s">
        <v>1103</v>
      </c>
      <c r="B67" s="357" t="s">
        <v>1065</v>
      </c>
      <c r="C67" s="350">
        <v>58</v>
      </c>
      <c r="D67" s="626">
        <v>8.2900000000000001E-2</v>
      </c>
      <c r="E67" s="933">
        <f>i.04156f!M128+i.04156f!M230+i.04156f!M282</f>
        <v>0</v>
      </c>
      <c r="F67" s="621">
        <f t="shared" si="6"/>
        <v>0</v>
      </c>
    </row>
    <row r="68" spans="1:6" x14ac:dyDescent="0.25">
      <c r="A68" s="345" t="s">
        <v>1104</v>
      </c>
      <c r="B68" s="357" t="s">
        <v>589</v>
      </c>
      <c r="C68" s="350">
        <v>59</v>
      </c>
      <c r="D68" s="626">
        <v>8.2900000000000001E-2</v>
      </c>
      <c r="E68" s="933">
        <f>i.04156f!M334</f>
        <v>0</v>
      </c>
      <c r="F68" s="621">
        <f t="shared" si="6"/>
        <v>0</v>
      </c>
    </row>
    <row r="69" spans="1:6" x14ac:dyDescent="0.25">
      <c r="A69" s="345" t="s">
        <v>1105</v>
      </c>
      <c r="B69" s="357" t="s">
        <v>1067</v>
      </c>
      <c r="C69" s="403">
        <v>60</v>
      </c>
      <c r="D69" s="626">
        <v>8.2900000000000001E-2</v>
      </c>
      <c r="E69" s="933">
        <f>i.04156f!M356+i.04156f!M378</f>
        <v>0</v>
      </c>
      <c r="F69" s="621">
        <f t="shared" si="6"/>
        <v>0</v>
      </c>
    </row>
    <row r="70" spans="1:6" x14ac:dyDescent="0.25">
      <c r="A70" s="390">
        <v>2.7</v>
      </c>
      <c r="B70" s="622" t="s">
        <v>1106</v>
      </c>
      <c r="C70" s="389">
        <v>61</v>
      </c>
      <c r="D70" s="622"/>
      <c r="E70" s="364">
        <f>ABS(E75+E76+E77+E78-E71-E72-E73-E74)</f>
        <v>0</v>
      </c>
      <c r="F70" s="364">
        <f>ABS(F75+F76+F77+F78-F71-F72-F73-F74)</f>
        <v>0</v>
      </c>
    </row>
    <row r="71" spans="1:6" x14ac:dyDescent="0.25">
      <c r="A71" s="345" t="s">
        <v>1107</v>
      </c>
      <c r="B71" s="357" t="s">
        <v>1061</v>
      </c>
      <c r="C71" s="350">
        <v>62</v>
      </c>
      <c r="D71" s="626">
        <v>4.9200000000000001E-2</v>
      </c>
      <c r="E71" s="621">
        <f>i.04156h!F16+i.04156h!F26+i.04156h!F36+i.04156h!F46+i.04156h!F56+i.04156h!F66+i.04156h!F76+i.04156h!F86+i.04156h!F96+i.04156a!J963+i.04156a!K963+i.04156e!T17</f>
        <v>0</v>
      </c>
      <c r="F71" s="621">
        <f>E71*D71</f>
        <v>0</v>
      </c>
    </row>
    <row r="72" spans="1:6" x14ac:dyDescent="0.25">
      <c r="A72" s="360" t="s">
        <v>1108</v>
      </c>
      <c r="B72" s="358" t="s">
        <v>1062</v>
      </c>
      <c r="C72" s="362">
        <v>63</v>
      </c>
      <c r="D72" s="626">
        <v>4.9200000000000001E-2</v>
      </c>
      <c r="E72" s="621">
        <f>i.04156h!F114+i.04156h!F124+i.04156h!F134+i.04156h!F144+i.04156h!F154</f>
        <v>0</v>
      </c>
      <c r="F72" s="621">
        <f t="shared" ref="F72:F78" si="7">E72*D72</f>
        <v>0</v>
      </c>
    </row>
    <row r="73" spans="1:6" x14ac:dyDescent="0.25">
      <c r="A73" s="360" t="s">
        <v>1109</v>
      </c>
      <c r="B73" s="358" t="s">
        <v>1069</v>
      </c>
      <c r="C73" s="362">
        <v>64</v>
      </c>
      <c r="D73" s="626">
        <v>4.9200000000000001E-2</v>
      </c>
      <c r="E73" s="621">
        <f>i.04156h!F156</f>
        <v>0</v>
      </c>
      <c r="F73" s="621">
        <f t="shared" si="7"/>
        <v>0</v>
      </c>
    </row>
    <row r="74" spans="1:6" x14ac:dyDescent="0.25">
      <c r="A74" s="360" t="s">
        <v>1110</v>
      </c>
      <c r="B74" s="359" t="s">
        <v>227</v>
      </c>
      <c r="C74" s="361">
        <v>65</v>
      </c>
      <c r="D74" s="626">
        <v>4.9200000000000001E-2</v>
      </c>
      <c r="E74" s="933">
        <f>i.04156f!M19+i.04156f!M41+i.04156f!M63</f>
        <v>0</v>
      </c>
      <c r="F74" s="621">
        <f t="shared" si="7"/>
        <v>0</v>
      </c>
    </row>
    <row r="75" spans="1:6" x14ac:dyDescent="0.25">
      <c r="A75" s="345" t="s">
        <v>1111</v>
      </c>
      <c r="B75" s="357" t="s">
        <v>1064</v>
      </c>
      <c r="C75" s="403">
        <v>66</v>
      </c>
      <c r="D75" s="626">
        <v>4.9200000000000001E-2</v>
      </c>
      <c r="E75" s="933">
        <f>i.04156f!M85</f>
        <v>0</v>
      </c>
      <c r="F75" s="621">
        <f t="shared" si="7"/>
        <v>0</v>
      </c>
    </row>
    <row r="76" spans="1:6" x14ac:dyDescent="0.25">
      <c r="A76" s="345" t="s">
        <v>1112</v>
      </c>
      <c r="B76" s="357" t="s">
        <v>1065</v>
      </c>
      <c r="C76" s="350">
        <v>67</v>
      </c>
      <c r="D76" s="626">
        <v>4.9200000000000001E-2</v>
      </c>
      <c r="E76" s="933">
        <f>i.04156f!M129+i.04156f!M231+i.04156f!M283</f>
        <v>0</v>
      </c>
      <c r="F76" s="621">
        <f t="shared" si="7"/>
        <v>0</v>
      </c>
    </row>
    <row r="77" spans="1:6" x14ac:dyDescent="0.25">
      <c r="A77" s="345" t="s">
        <v>1113</v>
      </c>
      <c r="B77" s="357" t="s">
        <v>589</v>
      </c>
      <c r="C77" s="350">
        <v>68</v>
      </c>
      <c r="D77" s="626">
        <v>4.9200000000000001E-2</v>
      </c>
      <c r="E77" s="933">
        <f>i.04156f!M335</f>
        <v>0</v>
      </c>
      <c r="F77" s="621">
        <f t="shared" si="7"/>
        <v>0</v>
      </c>
    </row>
    <row r="78" spans="1:6" x14ac:dyDescent="0.25">
      <c r="A78" s="345" t="s">
        <v>1114</v>
      </c>
      <c r="B78" s="357" t="s">
        <v>1067</v>
      </c>
      <c r="C78" s="403">
        <v>69</v>
      </c>
      <c r="D78" s="626">
        <v>4.9200000000000001E-2</v>
      </c>
      <c r="E78" s="933">
        <f>i.04156f!M357+i.04156f!M379</f>
        <v>0</v>
      </c>
      <c r="F78" s="621">
        <f t="shared" si="7"/>
        <v>0</v>
      </c>
    </row>
    <row r="79" spans="1:6" x14ac:dyDescent="0.25">
      <c r="A79" s="390">
        <v>2.8</v>
      </c>
      <c r="B79" s="622" t="s">
        <v>1115</v>
      </c>
      <c r="C79" s="389">
        <v>70</v>
      </c>
      <c r="D79" s="626"/>
      <c r="E79" s="364">
        <f>ABS(E84+E85+E86+E87-E80-E81-E82-E83)</f>
        <v>0</v>
      </c>
      <c r="F79" s="364">
        <f>ABS(F84+F85+F86+F87-F80-F81-F82-F83)</f>
        <v>0</v>
      </c>
    </row>
    <row r="80" spans="1:6" x14ac:dyDescent="0.25">
      <c r="A80" s="345" t="s">
        <v>1116</v>
      </c>
      <c r="B80" s="357" t="s">
        <v>142</v>
      </c>
      <c r="C80" s="403">
        <v>71</v>
      </c>
      <c r="D80" s="626">
        <v>7.5399999999999995E-2</v>
      </c>
      <c r="E80" s="621">
        <f>i.04156h!F17+i.04156h!F27+i.04156h!F37+i.04156h!F47+i.04156h!F57+i.04156h!F67+i.04156h!F77+i.04156h!F87+i.04156h!F97+i.04156a!J964+i.04156a!K964+i.04156e!T18</f>
        <v>0</v>
      </c>
      <c r="F80" s="621">
        <f>E80*D80</f>
        <v>0</v>
      </c>
    </row>
    <row r="81" spans="1:6" x14ac:dyDescent="0.25">
      <c r="A81" s="360" t="s">
        <v>1117</v>
      </c>
      <c r="B81" s="358" t="s">
        <v>1062</v>
      </c>
      <c r="C81" s="403">
        <v>72</v>
      </c>
      <c r="D81" s="626">
        <v>7.5399999999999995E-2</v>
      </c>
      <c r="E81" s="621">
        <f>i.04156h!F115+i.04156h!F125+i.04156h!F135+i.04156h!F145+i.04156h!F155</f>
        <v>0</v>
      </c>
      <c r="F81" s="621">
        <f t="shared" ref="F81:F87" si="8">E81*D81</f>
        <v>0</v>
      </c>
    </row>
    <row r="82" spans="1:6" x14ac:dyDescent="0.25">
      <c r="A82" s="360" t="s">
        <v>1118</v>
      </c>
      <c r="B82" s="358" t="s">
        <v>1069</v>
      </c>
      <c r="C82" s="403">
        <v>73</v>
      </c>
      <c r="D82" s="626">
        <v>7.5399999999999995E-2</v>
      </c>
      <c r="E82" s="621">
        <f>i.04156h!F157</f>
        <v>0</v>
      </c>
      <c r="F82" s="621">
        <f t="shared" si="8"/>
        <v>0</v>
      </c>
    </row>
    <row r="83" spans="1:6" x14ac:dyDescent="0.25">
      <c r="A83" s="360" t="s">
        <v>1119</v>
      </c>
      <c r="B83" s="359" t="s">
        <v>227</v>
      </c>
      <c r="C83" s="403">
        <v>74</v>
      </c>
      <c r="D83" s="626">
        <v>7.5399999999999995E-2</v>
      </c>
      <c r="E83" s="933">
        <f>i.04156f!M20+i.04156f!M42+i.04156f!M64</f>
        <v>0</v>
      </c>
      <c r="F83" s="621">
        <f t="shared" si="8"/>
        <v>0</v>
      </c>
    </row>
    <row r="84" spans="1:6" x14ac:dyDescent="0.25">
      <c r="A84" s="345" t="s">
        <v>1120</v>
      </c>
      <c r="B84" s="357" t="s">
        <v>1064</v>
      </c>
      <c r="C84" s="403">
        <v>75</v>
      </c>
      <c r="D84" s="626">
        <v>7.5399999999999995E-2</v>
      </c>
      <c r="E84" s="933">
        <f>i.04156f!M86</f>
        <v>0</v>
      </c>
      <c r="F84" s="621">
        <f t="shared" si="8"/>
        <v>0</v>
      </c>
    </row>
    <row r="85" spans="1:6" x14ac:dyDescent="0.25">
      <c r="A85" s="345" t="s">
        <v>1121</v>
      </c>
      <c r="B85" s="357" t="s">
        <v>1065</v>
      </c>
      <c r="C85" s="403">
        <v>76</v>
      </c>
      <c r="D85" s="626">
        <v>7.5399999999999995E-2</v>
      </c>
      <c r="E85" s="933">
        <f>i.04156f!M130+i.04156f!M232+i.04156f!M284</f>
        <v>0</v>
      </c>
      <c r="F85" s="621">
        <f t="shared" si="8"/>
        <v>0</v>
      </c>
    </row>
    <row r="86" spans="1:6" x14ac:dyDescent="0.25">
      <c r="A86" s="345" t="s">
        <v>1122</v>
      </c>
      <c r="B86" s="357" t="s">
        <v>589</v>
      </c>
      <c r="C86" s="403">
        <v>77</v>
      </c>
      <c r="D86" s="626">
        <v>7.5399999999999995E-2</v>
      </c>
      <c r="E86" s="933">
        <f>i.04156f!M336</f>
        <v>0</v>
      </c>
      <c r="F86" s="621">
        <f t="shared" si="8"/>
        <v>0</v>
      </c>
    </row>
    <row r="87" spans="1:6" x14ac:dyDescent="0.25">
      <c r="A87" s="345" t="s">
        <v>1123</v>
      </c>
      <c r="B87" s="357" t="s">
        <v>1067</v>
      </c>
      <c r="C87" s="403">
        <v>78</v>
      </c>
      <c r="D87" s="626">
        <v>7.5399999999999995E-2</v>
      </c>
      <c r="E87" s="933">
        <f>i.04156f!M358+i.04156f!M380</f>
        <v>0</v>
      </c>
      <c r="F87" s="621">
        <f t="shared" si="8"/>
        <v>0</v>
      </c>
    </row>
    <row r="88" spans="1:6" x14ac:dyDescent="0.25">
      <c r="A88" s="390">
        <v>2.9</v>
      </c>
      <c r="B88" s="622" t="s">
        <v>1124</v>
      </c>
      <c r="C88" s="389">
        <v>79</v>
      </c>
      <c r="D88" s="622"/>
      <c r="E88" s="364">
        <f>ABS(E93+E94+E95+E96-E89-E90-E91-E92)</f>
        <v>0</v>
      </c>
      <c r="F88" s="364">
        <f>ABS(F93+F94+F95+F96-F89-F90-F91-F92)</f>
        <v>0</v>
      </c>
    </row>
    <row r="89" spans="1:6" x14ac:dyDescent="0.25">
      <c r="A89" s="345" t="s">
        <v>1125</v>
      </c>
      <c r="B89" s="357" t="s">
        <v>142</v>
      </c>
      <c r="C89" s="350">
        <v>80</v>
      </c>
      <c r="D89" s="349">
        <v>7.3999999999999996E-2</v>
      </c>
      <c r="E89" s="621">
        <f>i.04156h!F18+i.04156h!F28+i.04156h!F38+i.04156h!F48+i.04156h!F58+i.04156h!F68+i.04156h!F78+i.04156h!F88+i.04156h!F98+i.04156a!J965+i.04156a!K965+i.04156e!T19</f>
        <v>0</v>
      </c>
      <c r="F89" s="621">
        <f>E89*D89</f>
        <v>0</v>
      </c>
    </row>
    <row r="90" spans="1:6" x14ac:dyDescent="0.25">
      <c r="A90" s="360" t="s">
        <v>1126</v>
      </c>
      <c r="B90" s="358" t="s">
        <v>1062</v>
      </c>
      <c r="C90" s="362">
        <v>81</v>
      </c>
      <c r="D90" s="349">
        <v>7.3999999999999996E-2</v>
      </c>
      <c r="E90" s="621">
        <f>i.04156h!F116+i.04156h!F126+i.04156h!F136+i.04156h!F146+i.04156h!F156</f>
        <v>0</v>
      </c>
      <c r="F90" s="621">
        <f t="shared" ref="F90:F96" si="9">E90*D90</f>
        <v>0</v>
      </c>
    </row>
    <row r="91" spans="1:6" x14ac:dyDescent="0.25">
      <c r="A91" s="360" t="s">
        <v>1127</v>
      </c>
      <c r="B91" s="358" t="s">
        <v>1063</v>
      </c>
      <c r="C91" s="362">
        <v>82</v>
      </c>
      <c r="D91" s="349">
        <v>7.3999999999999996E-2</v>
      </c>
      <c r="E91" s="621">
        <f>i.04156h!F158</f>
        <v>0</v>
      </c>
      <c r="F91" s="621">
        <f t="shared" si="9"/>
        <v>0</v>
      </c>
    </row>
    <row r="92" spans="1:6" x14ac:dyDescent="0.25">
      <c r="A92" s="360" t="s">
        <v>1128</v>
      </c>
      <c r="B92" s="357" t="s">
        <v>227</v>
      </c>
      <c r="C92" s="361">
        <v>83</v>
      </c>
      <c r="D92" s="349">
        <v>7.3999999999999996E-2</v>
      </c>
      <c r="E92" s="933">
        <f>i.04156f!M21+i.04156f!M43+i.04156f!M65</f>
        <v>0</v>
      </c>
      <c r="F92" s="621">
        <f t="shared" si="9"/>
        <v>0</v>
      </c>
    </row>
    <row r="93" spans="1:6" x14ac:dyDescent="0.25">
      <c r="A93" s="345" t="s">
        <v>1129</v>
      </c>
      <c r="B93" s="357" t="s">
        <v>1064</v>
      </c>
      <c r="C93" s="403">
        <v>84</v>
      </c>
      <c r="D93" s="349">
        <v>7.3999999999999996E-2</v>
      </c>
      <c r="E93" s="933">
        <f>i.04156f!M87</f>
        <v>0</v>
      </c>
      <c r="F93" s="621">
        <f t="shared" si="9"/>
        <v>0</v>
      </c>
    </row>
    <row r="94" spans="1:6" x14ac:dyDescent="0.25">
      <c r="A94" s="345" t="s">
        <v>1130</v>
      </c>
      <c r="B94" s="357" t="s">
        <v>1065</v>
      </c>
      <c r="C94" s="350">
        <v>85</v>
      </c>
      <c r="D94" s="349">
        <v>7.3999999999999996E-2</v>
      </c>
      <c r="E94" s="933">
        <f>i.04156f!M131+i.04156f!M233+i.04156f!M285</f>
        <v>0</v>
      </c>
      <c r="F94" s="621">
        <f t="shared" si="9"/>
        <v>0</v>
      </c>
    </row>
    <row r="95" spans="1:6" x14ac:dyDescent="0.25">
      <c r="A95" s="345" t="s">
        <v>1131</v>
      </c>
      <c r="B95" s="357" t="s">
        <v>589</v>
      </c>
      <c r="C95" s="350">
        <v>86</v>
      </c>
      <c r="D95" s="349">
        <v>7.3999999999999996E-2</v>
      </c>
      <c r="E95" s="933">
        <f>i.04156f!M337</f>
        <v>0</v>
      </c>
      <c r="F95" s="621">
        <f t="shared" si="9"/>
        <v>0</v>
      </c>
    </row>
    <row r="96" spans="1:6" x14ac:dyDescent="0.25">
      <c r="A96" s="345" t="s">
        <v>1132</v>
      </c>
      <c r="B96" s="357" t="s">
        <v>1067</v>
      </c>
      <c r="C96" s="403">
        <v>87</v>
      </c>
      <c r="D96" s="349">
        <v>7.3999999999999996E-2</v>
      </c>
      <c r="E96" s="933">
        <f>i.04156f!M359+i.04156f!M381</f>
        <v>0</v>
      </c>
      <c r="F96" s="621">
        <f t="shared" si="9"/>
        <v>0</v>
      </c>
    </row>
    <row r="97" spans="1:6" x14ac:dyDescent="0.25">
      <c r="A97" s="351">
        <v>3</v>
      </c>
      <c r="B97" s="352" t="s">
        <v>1133</v>
      </c>
      <c r="C97" s="353">
        <v>88</v>
      </c>
      <c r="D97" s="352"/>
      <c r="E97" s="355">
        <f>SUM(E98:E106)</f>
        <v>0</v>
      </c>
      <c r="F97" s="355">
        <f>SUM(F98:F106)</f>
        <v>0</v>
      </c>
    </row>
    <row r="98" spans="1:6" ht="25.5" x14ac:dyDescent="0.25">
      <c r="A98" s="345" t="s">
        <v>1134</v>
      </c>
      <c r="B98" s="627" t="s">
        <v>1135</v>
      </c>
      <c r="C98" s="350">
        <v>89</v>
      </c>
      <c r="D98" s="626">
        <v>0.45</v>
      </c>
      <c r="E98" s="621">
        <f>SUM(E129:E136)</f>
        <v>0</v>
      </c>
      <c r="F98" s="621">
        <f>E98*D98</f>
        <v>0</v>
      </c>
    </row>
    <row r="99" spans="1:6" ht="39" x14ac:dyDescent="0.25">
      <c r="A99" s="345">
        <v>3.2</v>
      </c>
      <c r="B99" s="346" t="s">
        <v>1136</v>
      </c>
      <c r="C99" s="403">
        <v>90</v>
      </c>
      <c r="D99" s="620">
        <v>0.4</v>
      </c>
      <c r="E99" s="621">
        <f>i.04156d!J409-E129</f>
        <v>0</v>
      </c>
      <c r="F99" s="621">
        <f t="shared" ref="F99:F106" si="10">E99*D99</f>
        <v>0</v>
      </c>
    </row>
    <row r="100" spans="1:6" ht="39" x14ac:dyDescent="0.25">
      <c r="A100" s="1279">
        <v>3.3</v>
      </c>
      <c r="B100" s="346" t="s">
        <v>1137</v>
      </c>
      <c r="C100" s="403">
        <v>91</v>
      </c>
      <c r="D100" s="620">
        <v>0.25</v>
      </c>
      <c r="E100" s="621">
        <f>i.04156d!J325+i.04156d!J241+i.04156d!J262-E130</f>
        <v>0</v>
      </c>
      <c r="F100" s="621">
        <f t="shared" si="10"/>
        <v>0</v>
      </c>
    </row>
    <row r="101" spans="1:6" ht="39" x14ac:dyDescent="0.25">
      <c r="A101" s="1280"/>
      <c r="B101" s="346" t="s">
        <v>1138</v>
      </c>
      <c r="C101" s="403">
        <v>92</v>
      </c>
      <c r="D101" s="620">
        <v>0.3</v>
      </c>
      <c r="E101" s="621">
        <f>i.04156d!J346+i.04156d!J283+i.04156d!J304-E131</f>
        <v>0</v>
      </c>
      <c r="F101" s="621">
        <f t="shared" si="10"/>
        <v>0</v>
      </c>
    </row>
    <row r="102" spans="1:6" ht="39" x14ac:dyDescent="0.25">
      <c r="A102" s="1281"/>
      <c r="B102" s="346" t="s">
        <v>1139</v>
      </c>
      <c r="C102" s="403">
        <v>93</v>
      </c>
      <c r="D102" s="620">
        <v>0.4</v>
      </c>
      <c r="E102" s="621">
        <f>i.04156d!J367-E132</f>
        <v>0</v>
      </c>
      <c r="F102" s="621">
        <f t="shared" si="10"/>
        <v>0</v>
      </c>
    </row>
    <row r="103" spans="1:6" ht="26.25" x14ac:dyDescent="0.25">
      <c r="A103" s="345">
        <v>3.4</v>
      </c>
      <c r="B103" s="346" t="s">
        <v>1140</v>
      </c>
      <c r="C103" s="350">
        <v>94</v>
      </c>
      <c r="D103" s="620">
        <v>0.375</v>
      </c>
      <c r="E103" s="621">
        <f>i.04156d!J388-E133</f>
        <v>0</v>
      </c>
      <c r="F103" s="621">
        <f t="shared" si="10"/>
        <v>0</v>
      </c>
    </row>
    <row r="104" spans="1:6" ht="26.25" x14ac:dyDescent="0.25">
      <c r="A104" s="345">
        <v>3.5</v>
      </c>
      <c r="B104" s="346" t="s">
        <v>1141</v>
      </c>
      <c r="C104" s="403">
        <v>95</v>
      </c>
      <c r="D104" s="620">
        <v>0.46500000000000002</v>
      </c>
      <c r="E104" s="621">
        <f>i.04156e!M98-E134</f>
        <v>0</v>
      </c>
      <c r="F104" s="621">
        <f t="shared" si="10"/>
        <v>0</v>
      </c>
    </row>
    <row r="105" spans="1:6" ht="25.5" x14ac:dyDescent="0.25">
      <c r="A105" s="345">
        <v>3.6</v>
      </c>
      <c r="B105" s="627" t="s">
        <v>1142</v>
      </c>
      <c r="C105" s="403">
        <v>96</v>
      </c>
      <c r="D105" s="620">
        <v>0.56499999999999995</v>
      </c>
      <c r="E105" s="621">
        <f>i.04156e!M109-E135</f>
        <v>0</v>
      </c>
      <c r="F105" s="621">
        <f t="shared" si="10"/>
        <v>0</v>
      </c>
    </row>
    <row r="106" spans="1:6" x14ac:dyDescent="0.25">
      <c r="A106" s="345">
        <v>3.7</v>
      </c>
      <c r="B106" s="346" t="s">
        <v>1143</v>
      </c>
      <c r="C106" s="350">
        <v>97</v>
      </c>
      <c r="D106" s="620">
        <v>0.6</v>
      </c>
      <c r="E106" s="621">
        <f>i.04156e!M120-E136</f>
        <v>0</v>
      </c>
      <c r="F106" s="621">
        <f t="shared" si="10"/>
        <v>0</v>
      </c>
    </row>
    <row r="107" spans="1:6" x14ac:dyDescent="0.25">
      <c r="A107" s="351">
        <v>4</v>
      </c>
      <c r="B107" s="352" t="s">
        <v>1144</v>
      </c>
      <c r="C107" s="353">
        <v>98</v>
      </c>
      <c r="D107" s="352"/>
      <c r="E107" s="355">
        <f>SUM(E108:E126)-E127-E128</f>
        <v>0</v>
      </c>
      <c r="F107" s="355">
        <f>SUM(F108:F126)-F127-F128</f>
        <v>0</v>
      </c>
    </row>
    <row r="108" spans="1:6" x14ac:dyDescent="0.25">
      <c r="A108" s="345">
        <v>4.0999999999999996</v>
      </c>
      <c r="B108" s="363" t="s">
        <v>454</v>
      </c>
      <c r="C108" s="403">
        <v>99</v>
      </c>
      <c r="D108" s="626">
        <v>0.05</v>
      </c>
      <c r="E108" s="356">
        <f>i.04119a!D81-i.04119a!D82</f>
        <v>0</v>
      </c>
      <c r="F108" s="356">
        <f>E108*D108</f>
        <v>0</v>
      </c>
    </row>
    <row r="109" spans="1:6" x14ac:dyDescent="0.25">
      <c r="A109" s="345">
        <v>4.2</v>
      </c>
      <c r="B109" s="363" t="s">
        <v>1145</v>
      </c>
      <c r="C109" s="350">
        <v>100</v>
      </c>
      <c r="D109" s="626">
        <v>0.15</v>
      </c>
      <c r="E109" s="356">
        <f>i.04119a!D83-i.04119a!D84</f>
        <v>0</v>
      </c>
      <c r="F109" s="356">
        <f t="shared" ref="F109:F126" si="11">E109*D109</f>
        <v>0</v>
      </c>
    </row>
    <row r="110" spans="1:6" x14ac:dyDescent="0.25">
      <c r="A110" s="345">
        <v>4.3</v>
      </c>
      <c r="B110" s="363" t="s">
        <v>458</v>
      </c>
      <c r="C110" s="403">
        <v>101</v>
      </c>
      <c r="D110" s="626">
        <v>0.2</v>
      </c>
      <c r="E110" s="356">
        <f>i.04119a!D85-i.04119a!D86</f>
        <v>0</v>
      </c>
      <c r="F110" s="356">
        <f t="shared" si="11"/>
        <v>0</v>
      </c>
    </row>
    <row r="111" spans="1:6" x14ac:dyDescent="0.25">
      <c r="A111" s="345">
        <v>4.4000000000000004</v>
      </c>
      <c r="B111" s="363" t="s">
        <v>460</v>
      </c>
      <c r="C111" s="403">
        <v>102</v>
      </c>
      <c r="D111" s="626">
        <v>0.35</v>
      </c>
      <c r="E111" s="356">
        <f>i.04119a!D87-i.04119a!D88</f>
        <v>0</v>
      </c>
      <c r="F111" s="356">
        <f t="shared" si="11"/>
        <v>0</v>
      </c>
    </row>
    <row r="112" spans="1:6" x14ac:dyDescent="0.25">
      <c r="A112" s="345">
        <v>4.5</v>
      </c>
      <c r="B112" s="363" t="s">
        <v>1146</v>
      </c>
      <c r="C112" s="350">
        <v>103</v>
      </c>
      <c r="D112" s="626">
        <v>0.4</v>
      </c>
      <c r="E112" s="356">
        <f>i.04119a!D89-i.04119a!D90</f>
        <v>0</v>
      </c>
      <c r="F112" s="356">
        <f t="shared" si="11"/>
        <v>0</v>
      </c>
    </row>
    <row r="113" spans="1:6" x14ac:dyDescent="0.25">
      <c r="A113" s="345">
        <v>4.5999999999999996</v>
      </c>
      <c r="B113" s="363" t="s">
        <v>464</v>
      </c>
      <c r="C113" s="403">
        <v>104</v>
      </c>
      <c r="D113" s="626">
        <v>0.45</v>
      </c>
      <c r="E113" s="356">
        <f>i.04119a!D91-i.04119a!D92</f>
        <v>0</v>
      </c>
      <c r="F113" s="356">
        <f t="shared" si="11"/>
        <v>0</v>
      </c>
    </row>
    <row r="114" spans="1:6" x14ac:dyDescent="0.25">
      <c r="A114" s="345">
        <v>4.7</v>
      </c>
      <c r="B114" s="363" t="s">
        <v>466</v>
      </c>
      <c r="C114" s="403">
        <v>105</v>
      </c>
      <c r="D114" s="626">
        <v>0.15</v>
      </c>
      <c r="E114" s="356">
        <f>i.04119a!D93-i.04119a!D94</f>
        <v>0</v>
      </c>
      <c r="F114" s="356">
        <f t="shared" si="11"/>
        <v>0</v>
      </c>
    </row>
    <row r="115" spans="1:6" x14ac:dyDescent="0.25">
      <c r="A115" s="345">
        <v>4.8</v>
      </c>
      <c r="B115" s="363" t="s">
        <v>470</v>
      </c>
      <c r="C115" s="350">
        <v>106</v>
      </c>
      <c r="D115" s="626">
        <v>0.5</v>
      </c>
      <c r="E115" s="356">
        <f>i.04119a!D97</f>
        <v>0</v>
      </c>
      <c r="F115" s="356">
        <f t="shared" si="11"/>
        <v>0</v>
      </c>
    </row>
    <row r="116" spans="1:6" x14ac:dyDescent="0.25">
      <c r="A116" s="345">
        <v>4.9000000000000004</v>
      </c>
      <c r="B116" s="363" t="s">
        <v>187</v>
      </c>
      <c r="C116" s="350">
        <v>107</v>
      </c>
      <c r="D116" s="626">
        <v>0.15</v>
      </c>
      <c r="E116" s="356">
        <f>i.04119a!D110</f>
        <v>0</v>
      </c>
      <c r="F116" s="356">
        <f t="shared" si="11"/>
        <v>0</v>
      </c>
    </row>
    <row r="117" spans="1:6" x14ac:dyDescent="0.25">
      <c r="A117" s="365">
        <v>4.0999999999999996</v>
      </c>
      <c r="B117" s="363" t="s">
        <v>174</v>
      </c>
      <c r="C117" s="350">
        <v>108</v>
      </c>
      <c r="D117" s="626">
        <v>0.3</v>
      </c>
      <c r="E117" s="356">
        <f>i.04119a!D64+i.04119a!D65</f>
        <v>0</v>
      </c>
      <c r="F117" s="356">
        <f t="shared" si="11"/>
        <v>0</v>
      </c>
    </row>
    <row r="118" spans="1:6" x14ac:dyDescent="0.25">
      <c r="A118" s="345">
        <v>4.1100000000000003</v>
      </c>
      <c r="B118" s="366" t="s">
        <v>1147</v>
      </c>
      <c r="C118" s="403">
        <v>109</v>
      </c>
      <c r="D118" s="620">
        <v>0.8</v>
      </c>
      <c r="E118" s="934"/>
      <c r="F118" s="356">
        <f t="shared" si="11"/>
        <v>0</v>
      </c>
    </row>
    <row r="119" spans="1:6" x14ac:dyDescent="0.25">
      <c r="A119" s="345">
        <v>4.12</v>
      </c>
      <c r="B119" s="366" t="s">
        <v>1148</v>
      </c>
      <c r="C119" s="403">
        <v>110</v>
      </c>
      <c r="D119" s="620">
        <v>0.9</v>
      </c>
      <c r="E119" s="934"/>
      <c r="F119" s="356">
        <f t="shared" si="11"/>
        <v>0</v>
      </c>
    </row>
    <row r="120" spans="1:6" x14ac:dyDescent="0.25">
      <c r="A120" s="345">
        <v>4.13</v>
      </c>
      <c r="B120" s="366" t="s">
        <v>554</v>
      </c>
      <c r="C120" s="350">
        <v>111</v>
      </c>
      <c r="D120" s="620">
        <v>0.7</v>
      </c>
      <c r="E120" s="356">
        <f>i.04119!E28</f>
        <v>0</v>
      </c>
      <c r="F120" s="356">
        <f t="shared" si="11"/>
        <v>0</v>
      </c>
    </row>
    <row r="121" spans="1:6" x14ac:dyDescent="0.25">
      <c r="A121" s="1272">
        <v>4.1399999999999997</v>
      </c>
      <c r="B121" s="363" t="s">
        <v>1149</v>
      </c>
      <c r="C121" s="403">
        <v>112</v>
      </c>
      <c r="D121" s="626">
        <v>0</v>
      </c>
      <c r="E121" s="356">
        <f>i.04156g!K11</f>
        <v>0</v>
      </c>
      <c r="F121" s="356">
        <f t="shared" si="11"/>
        <v>0</v>
      </c>
    </row>
    <row r="122" spans="1:6" x14ac:dyDescent="0.25">
      <c r="A122" s="1273"/>
      <c r="B122" s="363" t="s">
        <v>1150</v>
      </c>
      <c r="C122" s="350">
        <v>113</v>
      </c>
      <c r="D122" s="626">
        <v>0.25</v>
      </c>
      <c r="E122" s="356">
        <f>i.04156g!K12</f>
        <v>0</v>
      </c>
      <c r="F122" s="356">
        <f t="shared" si="11"/>
        <v>0</v>
      </c>
    </row>
    <row r="123" spans="1:6" x14ac:dyDescent="0.25">
      <c r="A123" s="1273"/>
      <c r="B123" s="363" t="s">
        <v>1151</v>
      </c>
      <c r="C123" s="403">
        <v>114</v>
      </c>
      <c r="D123" s="626">
        <v>0.5</v>
      </c>
      <c r="E123" s="356">
        <f>i.04156g!K13</f>
        <v>0</v>
      </c>
      <c r="F123" s="356">
        <f t="shared" si="11"/>
        <v>0</v>
      </c>
    </row>
    <row r="124" spans="1:6" x14ac:dyDescent="0.25">
      <c r="A124" s="1273"/>
      <c r="B124" s="363" t="s">
        <v>1152</v>
      </c>
      <c r="C124" s="403">
        <v>115</v>
      </c>
      <c r="D124" s="626">
        <v>1</v>
      </c>
      <c r="E124" s="356">
        <f>i.04156g!K14</f>
        <v>0</v>
      </c>
      <c r="F124" s="356">
        <f t="shared" si="11"/>
        <v>0</v>
      </c>
    </row>
    <row r="125" spans="1:6" x14ac:dyDescent="0.25">
      <c r="A125" s="1274"/>
      <c r="B125" s="363" t="s">
        <v>1153</v>
      </c>
      <c r="C125" s="350">
        <v>116</v>
      </c>
      <c r="D125" s="626">
        <v>1</v>
      </c>
      <c r="E125" s="356">
        <f>i.04156g!K15</f>
        <v>0</v>
      </c>
      <c r="F125" s="356">
        <f t="shared" si="11"/>
        <v>0</v>
      </c>
    </row>
    <row r="126" spans="1:6" x14ac:dyDescent="0.25">
      <c r="A126" s="345">
        <v>4.1500000000000004</v>
      </c>
      <c r="B126" s="363" t="s">
        <v>186</v>
      </c>
      <c r="C126" s="350">
        <v>117</v>
      </c>
      <c r="D126" s="626">
        <v>0.5</v>
      </c>
      <c r="E126" s="356">
        <f>i.04119!E42</f>
        <v>0</v>
      </c>
      <c r="F126" s="356">
        <f t="shared" si="11"/>
        <v>0</v>
      </c>
    </row>
    <row r="127" spans="1:6" x14ac:dyDescent="0.25">
      <c r="B127" s="856" t="s">
        <v>1623</v>
      </c>
      <c r="C127" s="774"/>
      <c r="D127" s="775"/>
      <c r="E127" s="857"/>
      <c r="F127" s="857"/>
    </row>
    <row r="128" spans="1:6" x14ac:dyDescent="0.25">
      <c r="B128" s="858" t="s">
        <v>1624</v>
      </c>
      <c r="C128" s="774"/>
      <c r="D128" s="775"/>
      <c r="E128" s="859"/>
      <c r="F128" s="859"/>
    </row>
    <row r="129" spans="2:6" ht="43.5" customHeight="1" x14ac:dyDescent="0.25">
      <c r="B129" s="860" t="s">
        <v>1625</v>
      </c>
      <c r="C129" s="774"/>
      <c r="D129" s="775"/>
      <c r="E129" s="859"/>
      <c r="F129" s="815"/>
    </row>
    <row r="130" spans="2:6" ht="39" x14ac:dyDescent="0.25">
      <c r="B130" s="860" t="s">
        <v>1626</v>
      </c>
      <c r="C130" s="774"/>
      <c r="D130" s="775"/>
      <c r="E130" s="859"/>
      <c r="F130"/>
    </row>
    <row r="131" spans="2:6" ht="38.1" customHeight="1" x14ac:dyDescent="0.25">
      <c r="B131" s="860" t="s">
        <v>1627</v>
      </c>
      <c r="C131" s="774"/>
      <c r="D131" s="775"/>
      <c r="E131" s="859"/>
      <c r="F131"/>
    </row>
    <row r="132" spans="2:6" ht="41.45" customHeight="1" x14ac:dyDescent="0.25">
      <c r="B132" s="860" t="s">
        <v>1628</v>
      </c>
      <c r="C132" s="774"/>
      <c r="D132" s="775"/>
      <c r="E132" s="859"/>
      <c r="F132"/>
    </row>
    <row r="133" spans="2:6" ht="29.1" customHeight="1" x14ac:dyDescent="0.25">
      <c r="B133" s="860" t="s">
        <v>1629</v>
      </c>
      <c r="C133" s="774"/>
      <c r="D133" s="775"/>
      <c r="E133" s="859"/>
      <c r="F133"/>
    </row>
    <row r="134" spans="2:6" ht="39" x14ac:dyDescent="0.25">
      <c r="B134" s="860" t="s">
        <v>1630</v>
      </c>
      <c r="C134" s="774"/>
      <c r="D134" s="775"/>
      <c r="E134" s="859"/>
      <c r="F134"/>
    </row>
    <row r="135" spans="2:6" ht="51" x14ac:dyDescent="0.25">
      <c r="B135" s="67" t="s">
        <v>1631</v>
      </c>
      <c r="C135" s="774"/>
      <c r="D135" s="775"/>
      <c r="E135" s="859"/>
      <c r="F135"/>
    </row>
    <row r="136" spans="2:6" ht="26.25" x14ac:dyDescent="0.25">
      <c r="B136" s="860" t="s">
        <v>1632</v>
      </c>
      <c r="C136" s="774"/>
      <c r="D136" s="775"/>
      <c r="E136" s="859"/>
      <c r="F136"/>
    </row>
    <row r="139" spans="2:6" x14ac:dyDescent="0.25">
      <c r="B139" s="776" t="str">
        <f>i.04119!B93</f>
        <v>тамга тэмдэг</v>
      </c>
    </row>
    <row r="140" spans="2:6" x14ac:dyDescent="0.25">
      <c r="B140" s="776"/>
    </row>
    <row r="141" spans="2:6" x14ac:dyDescent="0.25">
      <c r="B141" s="776" t="str">
        <f>i.04119!B95</f>
        <v xml:space="preserve">ТАЙЛАН ГАРГАСАН:    </v>
      </c>
    </row>
    <row r="142" spans="2:6" x14ac:dyDescent="0.25">
      <c r="B142" s="776"/>
    </row>
    <row r="143" spans="2:6" x14ac:dyDescent="0.25">
      <c r="B143" s="776" t="str">
        <f>i.04119!B97</f>
        <v xml:space="preserve"> Гүйцэтгэх захирал</v>
      </c>
      <c r="C143" s="776" t="str">
        <f>i.04119!C97</f>
        <v xml:space="preserve">/................................../   </v>
      </c>
      <c r="D143" s="776"/>
      <c r="E143" s="777" t="str">
        <f>i.04119!E97</f>
        <v>/................................./</v>
      </c>
    </row>
    <row r="144" spans="2:6" x14ac:dyDescent="0.25">
      <c r="B144" s="776"/>
      <c r="C144" s="776"/>
      <c r="D144" s="776"/>
      <c r="E144" s="777"/>
    </row>
    <row r="145" spans="2:6" x14ac:dyDescent="0.25">
      <c r="B145" s="776" t="str">
        <f>i.04119!B99</f>
        <v xml:space="preserve"> Ерөнхий нягтлан бодогч  </v>
      </c>
      <c r="C145" s="776" t="str">
        <f>i.04119!C99</f>
        <v xml:space="preserve">/.................................../   </v>
      </c>
      <c r="D145" s="776"/>
      <c r="E145" s="777" t="str">
        <f>i.04119!E99</f>
        <v>/................................/</v>
      </c>
    </row>
    <row r="146" spans="2:6" x14ac:dyDescent="0.25">
      <c r="B146" s="776"/>
      <c r="C146" s="776"/>
      <c r="D146" s="776"/>
      <c r="E146" s="777"/>
    </row>
    <row r="147" spans="2:6" x14ac:dyDescent="0.25">
      <c r="B147" s="776" t="str">
        <f>i.04119!B101</f>
        <v>...................................................</v>
      </c>
      <c r="C147" s="776" t="str">
        <f>i.04119!C101</f>
        <v xml:space="preserve">/................................../   </v>
      </c>
      <c r="D147" s="776"/>
      <c r="E147" s="777" t="str">
        <f>i.04119!E101</f>
        <v>/................................/</v>
      </c>
    </row>
    <row r="148" spans="2:6" x14ac:dyDescent="0.25">
      <c r="B148" s="776"/>
    </row>
    <row r="150" spans="2:6" ht="15.75" thickBot="1" x14ac:dyDescent="0.3"/>
    <row r="151" spans="2:6" x14ac:dyDescent="0.25">
      <c r="B151" s="829" t="s">
        <v>1022</v>
      </c>
      <c r="C151" s="71"/>
      <c r="D151" s="506"/>
      <c r="E151" s="420"/>
      <c r="F151" s="420"/>
    </row>
    <row r="152" spans="2:6" x14ac:dyDescent="0.25">
      <c r="B152" s="830" t="s">
        <v>1633</v>
      </c>
      <c r="C152" s="71"/>
      <c r="D152" s="506"/>
      <c r="E152" s="420"/>
      <c r="F152" s="420"/>
    </row>
    <row r="153" spans="2:6" ht="69.599999999999994" customHeight="1" x14ac:dyDescent="0.25">
      <c r="B153" s="1262" t="s">
        <v>1634</v>
      </c>
      <c r="C153" s="1262"/>
      <c r="D153" s="1262"/>
      <c r="E153" s="1262"/>
      <c r="F153" s="1262"/>
    </row>
    <row r="154" spans="2:6" ht="68.45" customHeight="1" x14ac:dyDescent="0.25">
      <c r="B154" s="1262" t="s">
        <v>1635</v>
      </c>
      <c r="C154" s="1262"/>
      <c r="D154" s="1262"/>
      <c r="E154" s="1262"/>
      <c r="F154" s="1262"/>
    </row>
    <row r="155" spans="2:6" ht="33" customHeight="1" x14ac:dyDescent="0.25">
      <c r="B155" s="1262" t="s">
        <v>1636</v>
      </c>
      <c r="C155" s="1262"/>
      <c r="D155" s="1262"/>
      <c r="E155" s="1262"/>
      <c r="F155" s="1262"/>
    </row>
    <row r="156" spans="2:6" x14ac:dyDescent="0.25">
      <c r="B156" s="832"/>
      <c r="C156" s="71"/>
      <c r="D156" s="506"/>
      <c r="E156" s="420"/>
      <c r="F156" s="420"/>
    </row>
    <row r="157" spans="2:6" x14ac:dyDescent="0.25">
      <c r="B157" s="833" t="s">
        <v>1594</v>
      </c>
      <c r="C157" s="833" t="s">
        <v>1595</v>
      </c>
      <c r="D157" s="506"/>
      <c r="E157" s="420"/>
      <c r="F157" s="420"/>
    </row>
    <row r="158" spans="2:6" x14ac:dyDescent="0.25">
      <c r="B158" s="834" t="s">
        <v>1596</v>
      </c>
      <c r="C158" s="833"/>
      <c r="D158" s="506"/>
      <c r="E158" s="420"/>
      <c r="F158" s="420"/>
    </row>
    <row r="159" spans="2:6" x14ac:dyDescent="0.25">
      <c r="B159" s="834" t="s">
        <v>1597</v>
      </c>
      <c r="C159" s="835"/>
      <c r="D159" s="506"/>
      <c r="E159" s="420"/>
      <c r="F159" s="420"/>
    </row>
    <row r="160" spans="2:6" x14ac:dyDescent="0.25">
      <c r="B160" s="834" t="s">
        <v>1598</v>
      </c>
      <c r="C160" s="836"/>
      <c r="D160" s="506"/>
      <c r="E160" s="420"/>
      <c r="F160" s="420"/>
    </row>
    <row r="161" spans="2:6" x14ac:dyDescent="0.25">
      <c r="B161" s="834" t="s">
        <v>1599</v>
      </c>
      <c r="C161" s="837"/>
      <c r="D161" s="506"/>
      <c r="E161" s="420"/>
      <c r="F161" s="420"/>
    </row>
  </sheetData>
  <sheetProtection algorithmName="SHA-512" hashValue="tdFUEq6GMjbDv9xgs6p/sEdt/4uJ+bCePzNhExKd1m4Cp5e8r3Yh86YtRtBwzfk5fREEBLYZdAQjB5b3xL7zJQ==" saltValue="yV5w3i4joeZpywD8iEVZEg==" spinCount="100000" sheet="1" formatColumns="0" formatRows="0"/>
  <mergeCells count="9">
    <mergeCell ref="B153:F153"/>
    <mergeCell ref="B154:F154"/>
    <mergeCell ref="B155:F155"/>
    <mergeCell ref="A121:A125"/>
    <mergeCell ref="D1:F1"/>
    <mergeCell ref="A4:F4"/>
    <mergeCell ref="A6:B6"/>
    <mergeCell ref="E6:F6"/>
    <mergeCell ref="A100:A102"/>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G26" sqref="G26"/>
    </sheetView>
  </sheetViews>
  <sheetFormatPr defaultColWidth="8.7109375" defaultRowHeight="15" x14ac:dyDescent="0.25"/>
  <cols>
    <col min="1" max="1" width="27.7109375" style="334" customWidth="1"/>
    <col min="2" max="2" width="18.42578125" style="334" customWidth="1"/>
    <col min="3" max="3" width="23.140625" style="334" customWidth="1"/>
    <col min="4" max="4" width="25.28515625" style="334" customWidth="1"/>
    <col min="5" max="5" width="25" style="334" customWidth="1"/>
    <col min="6" max="6" width="26" style="334" customWidth="1"/>
    <col min="7" max="16384" width="8.7109375" style="334"/>
  </cols>
  <sheetData>
    <row r="1" spans="1:12" ht="39" customHeight="1" x14ac:dyDescent="0.25">
      <c r="D1" s="1284" t="s">
        <v>1768</v>
      </c>
      <c r="E1" s="1285"/>
      <c r="F1" s="1285"/>
    </row>
    <row r="2" spans="1:12" x14ac:dyDescent="0.25">
      <c r="A2" s="1286" t="s">
        <v>1154</v>
      </c>
      <c r="B2" s="1286"/>
      <c r="C2" s="1286"/>
      <c r="D2" s="1286"/>
      <c r="E2" s="1286"/>
      <c r="F2" s="1286"/>
    </row>
    <row r="3" spans="1:12" x14ac:dyDescent="0.25">
      <c r="A3" s="400"/>
      <c r="B3" s="368"/>
      <c r="C3" s="368"/>
      <c r="D3" s="368"/>
      <c r="E3" s="368"/>
      <c r="F3" s="368"/>
    </row>
    <row r="4" spans="1:12" ht="15" customHeight="1" x14ac:dyDescent="0.25">
      <c r="A4" s="400" t="str">
        <f>i.04156!A6</f>
        <v>Даатгагчийн нэр:</v>
      </c>
      <c r="B4" s="368"/>
      <c r="C4" s="368"/>
      <c r="D4" s="368"/>
      <c r="F4" s="370" t="str">
        <f>i.04156!E6</f>
        <v>..... оны .... сарын ...-ны өдөр</v>
      </c>
    </row>
    <row r="5" spans="1:12" x14ac:dyDescent="0.25">
      <c r="A5" s="371"/>
      <c r="B5" s="368"/>
      <c r="C5" s="368"/>
      <c r="D5" s="368"/>
      <c r="E5" s="368"/>
      <c r="F5" s="370" t="str">
        <f>i.04156!F7</f>
        <v>(төгрөгөөр)</v>
      </c>
    </row>
    <row r="6" spans="1:12" s="340" customFormat="1" ht="25.5" x14ac:dyDescent="0.25">
      <c r="A6" s="1287" t="s">
        <v>1155</v>
      </c>
      <c r="B6" s="1288"/>
      <c r="C6" s="353" t="s">
        <v>1156</v>
      </c>
      <c r="D6" s="353" t="s">
        <v>1157</v>
      </c>
      <c r="E6" s="353" t="s">
        <v>1158</v>
      </c>
      <c r="F6" s="353" t="s">
        <v>1159</v>
      </c>
      <c r="L6" s="400"/>
    </row>
    <row r="7" spans="1:12" x14ac:dyDescent="0.25">
      <c r="A7" s="1289"/>
      <c r="B7" s="1290"/>
      <c r="C7" s="372">
        <f>i.04156!F10</f>
        <v>0</v>
      </c>
      <c r="D7" s="372">
        <f>i.04156!F15</f>
        <v>0</v>
      </c>
      <c r="E7" s="372">
        <f>i.04156!F97</f>
        <v>0</v>
      </c>
      <c r="F7" s="372">
        <f>i.04156!F107</f>
        <v>0</v>
      </c>
      <c r="L7" s="400"/>
    </row>
    <row r="8" spans="1:12" ht="15" customHeight="1" x14ac:dyDescent="0.25">
      <c r="A8" s="1291"/>
      <c r="B8" s="1292"/>
      <c r="C8" s="1293" t="s">
        <v>1160</v>
      </c>
      <c r="D8" s="1293"/>
      <c r="E8" s="1293"/>
      <c r="F8" s="1293"/>
      <c r="L8" s="400"/>
    </row>
    <row r="9" spans="1:12" ht="25.5" x14ac:dyDescent="0.25">
      <c r="A9" s="373" t="s">
        <v>1156</v>
      </c>
      <c r="B9" s="374">
        <f>C7</f>
        <v>0</v>
      </c>
      <c r="C9" s="375">
        <v>1</v>
      </c>
      <c r="D9" s="375">
        <v>0.25</v>
      </c>
      <c r="E9" s="375">
        <v>0</v>
      </c>
      <c r="F9" s="375">
        <v>0</v>
      </c>
      <c r="L9" s="400"/>
    </row>
    <row r="10" spans="1:12" ht="25.5" x14ac:dyDescent="0.25">
      <c r="A10" s="373" t="s">
        <v>1157</v>
      </c>
      <c r="B10" s="374">
        <f>D7</f>
        <v>0</v>
      </c>
      <c r="C10" s="376">
        <v>0.25</v>
      </c>
      <c r="D10" s="375">
        <v>1</v>
      </c>
      <c r="E10" s="375">
        <v>0.25</v>
      </c>
      <c r="F10" s="375">
        <v>0</v>
      </c>
    </row>
    <row r="11" spans="1:12" ht="25.5" x14ac:dyDescent="0.25">
      <c r="A11" s="373" t="s">
        <v>1158</v>
      </c>
      <c r="B11" s="374">
        <f>E7</f>
        <v>0</v>
      </c>
      <c r="C11" s="376">
        <v>0</v>
      </c>
      <c r="D11" s="376">
        <v>0.25</v>
      </c>
      <c r="E11" s="375">
        <v>1</v>
      </c>
      <c r="F11" s="375">
        <v>0</v>
      </c>
    </row>
    <row r="12" spans="1:12" ht="25.5" x14ac:dyDescent="0.25">
      <c r="A12" s="373" t="s">
        <v>1159</v>
      </c>
      <c r="B12" s="374">
        <f>F7</f>
        <v>0</v>
      </c>
      <c r="C12" s="376">
        <v>0</v>
      </c>
      <c r="D12" s="376">
        <v>0</v>
      </c>
      <c r="E12" s="376">
        <v>0</v>
      </c>
      <c r="F12" s="375">
        <v>1</v>
      </c>
    </row>
    <row r="13" spans="1:12" ht="25.5" x14ac:dyDescent="0.25">
      <c r="A13" s="373" t="s">
        <v>1161</v>
      </c>
      <c r="B13" s="1294">
        <f>SQRT(SUMPRODUCT(C15:F15,C7:F7))</f>
        <v>0</v>
      </c>
      <c r="C13" s="1294"/>
      <c r="D13" s="1294"/>
      <c r="E13" s="1294"/>
      <c r="F13" s="1294"/>
    </row>
    <row r="15" spans="1:12" x14ac:dyDescent="0.25">
      <c r="C15" s="735">
        <f>SUMPRODUCT($B$9:$B$12,C9:C12)</f>
        <v>0</v>
      </c>
      <c r="D15" s="735">
        <f t="shared" ref="D15:F15" si="0">SUMPRODUCT($B$9:$B$12,D9:D12)</f>
        <v>0</v>
      </c>
      <c r="E15" s="735">
        <f t="shared" si="0"/>
        <v>0</v>
      </c>
      <c r="F15" s="735">
        <f t="shared" si="0"/>
        <v>0</v>
      </c>
    </row>
    <row r="18" spans="1:21" x14ac:dyDescent="0.25">
      <c r="A18" s="776" t="str">
        <f>i.04119!B93</f>
        <v>тамга тэмдэг</v>
      </c>
    </row>
    <row r="19" spans="1:21" x14ac:dyDescent="0.25">
      <c r="A19" s="776"/>
    </row>
    <row r="20" spans="1:21" x14ac:dyDescent="0.25">
      <c r="A20" s="776" t="str">
        <f>i.04119!B95</f>
        <v xml:space="preserve">ТАЙЛАН ГАРГАСАН:    </v>
      </c>
      <c r="T20" s="1295"/>
      <c r="U20" s="1295"/>
    </row>
    <row r="21" spans="1:21" x14ac:dyDescent="0.25">
      <c r="A21" s="776"/>
      <c r="T21" s="1282"/>
      <c r="U21" s="1282"/>
    </row>
    <row r="22" spans="1:21" x14ac:dyDescent="0.25">
      <c r="A22" s="776" t="str">
        <f>i.04119!B97</f>
        <v xml:space="preserve"> Гүйцэтгэх захирал</v>
      </c>
      <c r="B22" s="776" t="str">
        <f>i.04119!C97</f>
        <v xml:space="preserve">/................................../   </v>
      </c>
      <c r="C22" s="776"/>
      <c r="D22" s="776" t="str">
        <f>i.04119!E97</f>
        <v>/................................./</v>
      </c>
      <c r="T22" s="1283"/>
      <c r="U22" s="1283"/>
    </row>
    <row r="23" spans="1:21" x14ac:dyDescent="0.25">
      <c r="A23" s="776"/>
      <c r="B23" s="776"/>
      <c r="C23" s="776"/>
      <c r="D23" s="776"/>
    </row>
    <row r="24" spans="1:21" x14ac:dyDescent="0.25">
      <c r="A24" s="776" t="str">
        <f>i.04119!B99</f>
        <v xml:space="preserve"> Ерөнхий нягтлан бодогч  </v>
      </c>
      <c r="B24" s="776" t="str">
        <f>i.04119!C99</f>
        <v xml:space="preserve">/.................................../   </v>
      </c>
      <c r="C24" s="776"/>
      <c r="D24" s="776" t="str">
        <f>i.04119!E99</f>
        <v>/................................/</v>
      </c>
    </row>
    <row r="25" spans="1:21" x14ac:dyDescent="0.25">
      <c r="A25" s="776"/>
      <c r="B25" s="776"/>
      <c r="C25" s="776"/>
      <c r="D25" s="776"/>
    </row>
    <row r="26" spans="1:21" x14ac:dyDescent="0.25">
      <c r="A26" s="776" t="str">
        <f>i.04119!B101</f>
        <v>...................................................</v>
      </c>
      <c r="B26" s="776" t="str">
        <f>i.04119!C101</f>
        <v xml:space="preserve">/................................../   </v>
      </c>
      <c r="C26" s="776"/>
      <c r="D26" s="776" t="str">
        <f>i.04119!E101</f>
        <v>/................................/</v>
      </c>
    </row>
    <row r="27" spans="1:21" x14ac:dyDescent="0.25">
      <c r="A27" s="776"/>
    </row>
  </sheetData>
  <sheetProtection algorithmName="SHA-512" hashValue="5Fdf1CXHz2lyJbTyyfWZz8Sl5DzIvbqfBDMnHfOZWRa0S3D14nEnLqFQ/WPd43S7AM0GHQlhvDcrtMMUlFeo2g==" saltValue="bXhhd2XalAJOMCTzRY0Spg=="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1"/>
  <sheetViews>
    <sheetView topLeftCell="A108" workbookViewId="0">
      <selection activeCell="E10" sqref="E10"/>
    </sheetView>
  </sheetViews>
  <sheetFormatPr defaultColWidth="8.7109375" defaultRowHeight="15" x14ac:dyDescent="0.25"/>
  <cols>
    <col min="1" max="1" width="6.140625" style="334" bestFit="1" customWidth="1"/>
    <col min="2" max="2" width="45" style="334" customWidth="1"/>
    <col min="3" max="3" width="7.85546875" style="334" bestFit="1" customWidth="1"/>
    <col min="4" max="4" width="12" style="334" customWidth="1"/>
    <col min="5" max="6" width="24.7109375" style="334" customWidth="1"/>
    <col min="7" max="16384" width="8.7109375" style="334"/>
  </cols>
  <sheetData>
    <row r="1" spans="1:6" ht="43.5" customHeight="1" x14ac:dyDescent="0.25">
      <c r="C1" s="1284" t="s">
        <v>1769</v>
      </c>
      <c r="D1" s="1285"/>
      <c r="E1" s="1285"/>
      <c r="F1" s="1285"/>
    </row>
    <row r="2" spans="1:6" ht="25.5" customHeight="1" x14ac:dyDescent="0.25">
      <c r="A2" s="1286" t="s">
        <v>1162</v>
      </c>
      <c r="B2" s="1286"/>
      <c r="C2" s="1286"/>
      <c r="D2" s="1286"/>
      <c r="E2" s="1286"/>
      <c r="F2" s="1286"/>
    </row>
    <row r="3" spans="1:6" x14ac:dyDescent="0.25">
      <c r="A3" s="400"/>
      <c r="B3" s="377"/>
      <c r="C3" s="377"/>
      <c r="D3" s="377"/>
      <c r="E3" s="377"/>
      <c r="F3" s="377"/>
    </row>
    <row r="4" spans="1:6" x14ac:dyDescent="0.25">
      <c r="A4" s="1297" t="str">
        <f>i.04157!A4</f>
        <v>Даатгагчийн нэр:</v>
      </c>
      <c r="B4" s="1297"/>
      <c r="C4" s="368"/>
      <c r="D4" s="368"/>
      <c r="E4" s="368"/>
      <c r="F4" s="370" t="str">
        <f>i.04157!F4</f>
        <v>..... оны .... сарын ...-ны өдөр</v>
      </c>
    </row>
    <row r="5" spans="1:6" x14ac:dyDescent="0.25">
      <c r="A5" s="378"/>
      <c r="B5" s="377"/>
      <c r="C5" s="377"/>
      <c r="D5" s="377"/>
      <c r="E5" s="377"/>
      <c r="F5" s="377"/>
    </row>
    <row r="6" spans="1:6" ht="25.5" x14ac:dyDescent="0.25">
      <c r="A6" s="353" t="s">
        <v>4</v>
      </c>
      <c r="B6" s="351" t="s">
        <v>380</v>
      </c>
      <c r="C6" s="353" t="s">
        <v>6</v>
      </c>
      <c r="D6" s="353" t="s">
        <v>1163</v>
      </c>
      <c r="E6" s="353" t="s">
        <v>1164</v>
      </c>
      <c r="F6" s="353" t="s">
        <v>1054</v>
      </c>
    </row>
    <row r="7" spans="1:6" x14ac:dyDescent="0.25">
      <c r="A7" s="353" t="s">
        <v>8</v>
      </c>
      <c r="B7" s="353" t="s">
        <v>9</v>
      </c>
      <c r="C7" s="353" t="s">
        <v>10</v>
      </c>
      <c r="D7" s="353">
        <v>1</v>
      </c>
      <c r="E7" s="353">
        <v>2</v>
      </c>
      <c r="F7" s="353">
        <v>3</v>
      </c>
    </row>
    <row r="8" spans="1:6" ht="25.5" x14ac:dyDescent="0.25">
      <c r="A8" s="402">
        <v>1</v>
      </c>
      <c r="B8" s="379" t="s">
        <v>1165</v>
      </c>
      <c r="C8" s="353">
        <v>1</v>
      </c>
      <c r="D8" s="353"/>
      <c r="E8" s="629">
        <f>SUM(E9:E11)</f>
        <v>0</v>
      </c>
      <c r="F8" s="629">
        <f>SUM(F9:F11)</f>
        <v>0</v>
      </c>
    </row>
    <row r="9" spans="1:6" ht="25.5" x14ac:dyDescent="0.25">
      <c r="A9" s="380">
        <v>1.1000000000000001</v>
      </c>
      <c r="B9" s="381" t="s">
        <v>1166</v>
      </c>
      <c r="C9" s="403">
        <v>2</v>
      </c>
      <c r="D9" s="349">
        <v>0.08</v>
      </c>
      <c r="E9" s="630">
        <f>i.04156a!B952+i.04156a!C952+i.04156a!B969+i.04156a!C969+i.04156a!J10+i.04156a!J24+i.04156a!K24+i.04156a!J377+i.04156a!J508+i.04156a!K508-E117</f>
        <v>0</v>
      </c>
      <c r="F9" s="631">
        <f>E9*D9</f>
        <v>0</v>
      </c>
    </row>
    <row r="10" spans="1:6" ht="25.5" x14ac:dyDescent="0.25">
      <c r="A10" s="380">
        <v>1.2</v>
      </c>
      <c r="B10" s="381" t="s">
        <v>1167</v>
      </c>
      <c r="C10" s="403">
        <v>3</v>
      </c>
      <c r="D10" s="349">
        <v>0.16</v>
      </c>
      <c r="E10" s="630">
        <f>i.04119a!D17+i.04119a!D18+i.04119a!D48-E118</f>
        <v>0</v>
      </c>
      <c r="F10" s="631">
        <f t="shared" ref="F10:F68" si="0">E10*D10</f>
        <v>0</v>
      </c>
    </row>
    <row r="11" spans="1:6" x14ac:dyDescent="0.25">
      <c r="A11" s="380">
        <v>1.3</v>
      </c>
      <c r="B11" s="381" t="s">
        <v>1168</v>
      </c>
      <c r="C11" s="403">
        <v>4</v>
      </c>
      <c r="D11" s="349">
        <v>0.8</v>
      </c>
      <c r="E11" s="870">
        <f>SUM(E117:E118)</f>
        <v>0</v>
      </c>
      <c r="F11" s="631">
        <f t="shared" si="0"/>
        <v>0</v>
      </c>
    </row>
    <row r="12" spans="1:6" ht="25.5" x14ac:dyDescent="0.25">
      <c r="A12" s="402">
        <v>2</v>
      </c>
      <c r="B12" s="379" t="s">
        <v>1169</v>
      </c>
      <c r="C12" s="353">
        <v>5</v>
      </c>
      <c r="D12" s="353"/>
      <c r="E12" s="632">
        <f>SUM(E13:E17)</f>
        <v>0</v>
      </c>
      <c r="F12" s="632">
        <f>SUM(F13:F17)</f>
        <v>0</v>
      </c>
    </row>
    <row r="13" spans="1:6" x14ac:dyDescent="0.25">
      <c r="A13" s="380">
        <v>2.1</v>
      </c>
      <c r="B13" s="381" t="s">
        <v>193</v>
      </c>
      <c r="C13" s="403">
        <v>6</v>
      </c>
      <c r="D13" s="349">
        <v>0</v>
      </c>
      <c r="E13" s="631">
        <f>i.04156b!M359</f>
        <v>0</v>
      </c>
      <c r="F13" s="631">
        <f t="shared" si="0"/>
        <v>0</v>
      </c>
    </row>
    <row r="14" spans="1:6" x14ac:dyDescent="0.25">
      <c r="A14" s="380">
        <v>2.2000000000000002</v>
      </c>
      <c r="B14" s="381" t="s">
        <v>194</v>
      </c>
      <c r="C14" s="403">
        <v>7</v>
      </c>
      <c r="D14" s="349">
        <v>0.25</v>
      </c>
      <c r="E14" s="631">
        <f>i.04156b!M360</f>
        <v>0</v>
      </c>
      <c r="F14" s="631">
        <f t="shared" si="0"/>
        <v>0</v>
      </c>
    </row>
    <row r="15" spans="1:6" x14ac:dyDescent="0.25">
      <c r="A15" s="380">
        <v>2.2999999999999998</v>
      </c>
      <c r="B15" s="381" t="s">
        <v>195</v>
      </c>
      <c r="C15" s="403">
        <v>8</v>
      </c>
      <c r="D15" s="349">
        <v>0.5</v>
      </c>
      <c r="E15" s="631">
        <f>i.04156b!M361</f>
        <v>0</v>
      </c>
      <c r="F15" s="631">
        <f t="shared" si="0"/>
        <v>0</v>
      </c>
    </row>
    <row r="16" spans="1:6" x14ac:dyDescent="0.25">
      <c r="A16" s="380">
        <v>2.4</v>
      </c>
      <c r="B16" s="381" t="s">
        <v>196</v>
      </c>
      <c r="C16" s="403">
        <v>9</v>
      </c>
      <c r="D16" s="349">
        <v>1</v>
      </c>
      <c r="E16" s="631">
        <f>i.04156b!M362</f>
        <v>0</v>
      </c>
      <c r="F16" s="631">
        <f t="shared" si="0"/>
        <v>0</v>
      </c>
    </row>
    <row r="17" spans="1:6" x14ac:dyDescent="0.25">
      <c r="A17" s="380">
        <v>2.5</v>
      </c>
      <c r="B17" s="381" t="s">
        <v>197</v>
      </c>
      <c r="C17" s="403">
        <v>10</v>
      </c>
      <c r="D17" s="349">
        <v>1</v>
      </c>
      <c r="E17" s="631">
        <f>i.04156b!M363</f>
        <v>0</v>
      </c>
      <c r="F17" s="631">
        <f t="shared" si="0"/>
        <v>0</v>
      </c>
    </row>
    <row r="18" spans="1:6" ht="25.5" x14ac:dyDescent="0.25">
      <c r="A18" s="402">
        <v>3</v>
      </c>
      <c r="B18" s="383" t="s">
        <v>1170</v>
      </c>
      <c r="C18" s="353">
        <v>11</v>
      </c>
      <c r="D18" s="353"/>
      <c r="E18" s="632">
        <f>SUM(E19:E26)</f>
        <v>0</v>
      </c>
      <c r="F18" s="632">
        <f>SUM(F19:F26)</f>
        <v>0</v>
      </c>
    </row>
    <row r="19" spans="1:6" x14ac:dyDescent="0.25">
      <c r="A19" s="380">
        <v>3.1</v>
      </c>
      <c r="B19" s="381" t="s">
        <v>1171</v>
      </c>
      <c r="C19" s="403">
        <v>12</v>
      </c>
      <c r="D19" s="349">
        <v>0</v>
      </c>
      <c r="E19" s="630">
        <f>i.04156f!P14+i.04156f!P36+i.04156f!P58</f>
        <v>0</v>
      </c>
      <c r="F19" s="631">
        <f t="shared" si="0"/>
        <v>0</v>
      </c>
    </row>
    <row r="20" spans="1:6" x14ac:dyDescent="0.25">
      <c r="A20" s="380">
        <v>3.2</v>
      </c>
      <c r="B20" s="381" t="s">
        <v>1172</v>
      </c>
      <c r="C20" s="403">
        <v>13</v>
      </c>
      <c r="D20" s="349">
        <v>1.6E-2</v>
      </c>
      <c r="E20" s="630">
        <f>i.04156f!P15+i.04156f!P37+i.04156f!P59</f>
        <v>0</v>
      </c>
      <c r="F20" s="631">
        <f t="shared" si="0"/>
        <v>0</v>
      </c>
    </row>
    <row r="21" spans="1:6" x14ac:dyDescent="0.25">
      <c r="A21" s="380">
        <v>3.3</v>
      </c>
      <c r="B21" s="381" t="s">
        <v>872</v>
      </c>
      <c r="C21" s="403">
        <v>14</v>
      </c>
      <c r="D21" s="349">
        <v>0.04</v>
      </c>
      <c r="E21" s="630">
        <f>i.04156f!P16+i.04156f!P38+i.04156f!P60</f>
        <v>0</v>
      </c>
      <c r="F21" s="631">
        <f t="shared" si="0"/>
        <v>0</v>
      </c>
    </row>
    <row r="22" spans="1:6" x14ac:dyDescent="0.25">
      <c r="A22" s="380">
        <v>3.4</v>
      </c>
      <c r="B22" s="381" t="s">
        <v>1173</v>
      </c>
      <c r="C22" s="403">
        <v>15</v>
      </c>
      <c r="D22" s="349">
        <v>0.08</v>
      </c>
      <c r="E22" s="630">
        <f>i.04156f!P17+i.04156f!P39+i.04156f!P61</f>
        <v>0</v>
      </c>
      <c r="F22" s="631">
        <f t="shared" si="0"/>
        <v>0</v>
      </c>
    </row>
    <row r="23" spans="1:6" x14ac:dyDescent="0.25">
      <c r="A23" s="380">
        <v>3.5</v>
      </c>
      <c r="B23" s="381" t="s">
        <v>1174</v>
      </c>
      <c r="C23" s="403">
        <v>16</v>
      </c>
      <c r="D23" s="349">
        <v>0.16</v>
      </c>
      <c r="E23" s="630">
        <f>i.04156f!P18+i.04156f!P40+i.04156f!P62</f>
        <v>0</v>
      </c>
      <c r="F23" s="631">
        <f t="shared" si="0"/>
        <v>0</v>
      </c>
    </row>
    <row r="24" spans="1:6" x14ac:dyDescent="0.25">
      <c r="A24" s="380">
        <v>3.6</v>
      </c>
      <c r="B24" s="381" t="s">
        <v>1175</v>
      </c>
      <c r="C24" s="403">
        <v>17</v>
      </c>
      <c r="D24" s="349">
        <v>0.24</v>
      </c>
      <c r="E24" s="630">
        <f>i.04156f!P19+i.04156f!P41+i.04156f!P63</f>
        <v>0</v>
      </c>
      <c r="F24" s="631">
        <f t="shared" si="0"/>
        <v>0</v>
      </c>
    </row>
    <row r="25" spans="1:6" x14ac:dyDescent="0.25">
      <c r="A25" s="380">
        <v>3.7</v>
      </c>
      <c r="B25" s="381" t="s">
        <v>1176</v>
      </c>
      <c r="C25" s="403">
        <v>18</v>
      </c>
      <c r="D25" s="349">
        <v>0.3</v>
      </c>
      <c r="E25" s="630">
        <f>i.04156f!P20+i.04156f!P42+i.04156f!P64</f>
        <v>0</v>
      </c>
      <c r="F25" s="631">
        <f t="shared" si="0"/>
        <v>0</v>
      </c>
    </row>
    <row r="26" spans="1:6" x14ac:dyDescent="0.25">
      <c r="A26" s="380">
        <v>3.8</v>
      </c>
      <c r="B26" s="381" t="s">
        <v>1177</v>
      </c>
      <c r="C26" s="403">
        <v>19</v>
      </c>
      <c r="D26" s="349">
        <v>1</v>
      </c>
      <c r="E26" s="630">
        <f>i.04156f!P21+i.04156f!P43+i.04156f!P65</f>
        <v>0</v>
      </c>
      <c r="F26" s="631">
        <f t="shared" si="0"/>
        <v>0</v>
      </c>
    </row>
    <row r="27" spans="1:6" x14ac:dyDescent="0.25">
      <c r="A27" s="402">
        <v>4</v>
      </c>
      <c r="B27" s="379" t="s">
        <v>1178</v>
      </c>
      <c r="C27" s="353">
        <v>20</v>
      </c>
      <c r="D27" s="353"/>
      <c r="E27" s="632">
        <f>SUM(E28:E32)</f>
        <v>0</v>
      </c>
      <c r="F27" s="632">
        <f>SUM(F28:F32)</f>
        <v>0</v>
      </c>
    </row>
    <row r="28" spans="1:6" x14ac:dyDescent="0.25">
      <c r="A28" s="380">
        <v>4.0999999999999996</v>
      </c>
      <c r="B28" s="381" t="s">
        <v>193</v>
      </c>
      <c r="C28" s="403">
        <v>21</v>
      </c>
      <c r="D28" s="349">
        <v>0</v>
      </c>
      <c r="E28" s="630">
        <f>i.04156b!O359</f>
        <v>0</v>
      </c>
      <c r="F28" s="631">
        <f t="shared" si="0"/>
        <v>0</v>
      </c>
    </row>
    <row r="29" spans="1:6" x14ac:dyDescent="0.25">
      <c r="A29" s="380">
        <v>4.2</v>
      </c>
      <c r="B29" s="381" t="s">
        <v>194</v>
      </c>
      <c r="C29" s="403">
        <v>22</v>
      </c>
      <c r="D29" s="349">
        <v>0.25</v>
      </c>
      <c r="E29" s="630">
        <f>i.04156b!O360</f>
        <v>0</v>
      </c>
      <c r="F29" s="631">
        <f t="shared" si="0"/>
        <v>0</v>
      </c>
    </row>
    <row r="30" spans="1:6" x14ac:dyDescent="0.25">
      <c r="A30" s="380">
        <v>4.3</v>
      </c>
      <c r="B30" s="381" t="s">
        <v>195</v>
      </c>
      <c r="C30" s="403">
        <v>23</v>
      </c>
      <c r="D30" s="349">
        <v>0.5</v>
      </c>
      <c r="E30" s="630">
        <f>i.04156b!O361</f>
        <v>0</v>
      </c>
      <c r="F30" s="631">
        <f t="shared" si="0"/>
        <v>0</v>
      </c>
    </row>
    <row r="31" spans="1:6" x14ac:dyDescent="0.25">
      <c r="A31" s="380">
        <v>4.4000000000000004</v>
      </c>
      <c r="B31" s="381" t="s">
        <v>196</v>
      </c>
      <c r="C31" s="403">
        <v>24</v>
      </c>
      <c r="D31" s="349">
        <v>1</v>
      </c>
      <c r="E31" s="630">
        <f>i.04156b!O362</f>
        <v>0</v>
      </c>
      <c r="F31" s="631">
        <f t="shared" si="0"/>
        <v>0</v>
      </c>
    </row>
    <row r="32" spans="1:6" x14ac:dyDescent="0.25">
      <c r="A32" s="380">
        <v>4.5</v>
      </c>
      <c r="B32" s="381" t="s">
        <v>197</v>
      </c>
      <c r="C32" s="403">
        <v>25</v>
      </c>
      <c r="D32" s="349">
        <v>1</v>
      </c>
      <c r="E32" s="630">
        <f>i.04156b!O363</f>
        <v>0</v>
      </c>
      <c r="F32" s="631">
        <f t="shared" si="0"/>
        <v>0</v>
      </c>
    </row>
    <row r="33" spans="1:6" ht="25.5" x14ac:dyDescent="0.25">
      <c r="A33" s="402">
        <v>5</v>
      </c>
      <c r="B33" s="379" t="s">
        <v>1179</v>
      </c>
      <c r="C33" s="353">
        <v>26</v>
      </c>
      <c r="D33" s="353"/>
      <c r="E33" s="632">
        <f>SUM(E34:E41)</f>
        <v>0</v>
      </c>
      <c r="F33" s="632">
        <f>SUM(F34:F41)</f>
        <v>0</v>
      </c>
    </row>
    <row r="34" spans="1:6" x14ac:dyDescent="0.25">
      <c r="A34" s="380">
        <v>5.0999999999999996</v>
      </c>
      <c r="B34" s="381" t="s">
        <v>1180</v>
      </c>
      <c r="C34" s="403">
        <v>27</v>
      </c>
      <c r="D34" s="349">
        <v>0</v>
      </c>
      <c r="E34" s="630">
        <f>i.04156e!W12+i.04156e!X12+i.04156e!W23+i.04156e!X23+i.04156e!W34+i.04156e!X34+i.04156e!W45+i.04156e!X45</f>
        <v>0</v>
      </c>
      <c r="F34" s="631">
        <f t="shared" si="0"/>
        <v>0</v>
      </c>
    </row>
    <row r="35" spans="1:6" x14ac:dyDescent="0.25">
      <c r="A35" s="380">
        <v>5.2</v>
      </c>
      <c r="B35" s="381" t="s">
        <v>1172</v>
      </c>
      <c r="C35" s="403">
        <v>28</v>
      </c>
      <c r="D35" s="349">
        <v>1.6E-2</v>
      </c>
      <c r="E35" s="630">
        <f>i.04156e!W13+i.04156e!X13+i.04156e!W24+i.04156e!X24+i.04156e!W35+i.04156e!X35+i.04156e!W46+i.04156e!X46</f>
        <v>0</v>
      </c>
      <c r="F35" s="631">
        <f t="shared" si="0"/>
        <v>0</v>
      </c>
    </row>
    <row r="36" spans="1:6" x14ac:dyDescent="0.25">
      <c r="A36" s="380">
        <v>5.3</v>
      </c>
      <c r="B36" s="381" t="s">
        <v>872</v>
      </c>
      <c r="C36" s="403">
        <v>29</v>
      </c>
      <c r="D36" s="349">
        <v>0.02</v>
      </c>
      <c r="E36" s="630">
        <f>i.04156e!W14+i.04156e!X14+i.04156e!W25+i.04156e!X25+i.04156e!W36+i.04156e!X36+i.04156e!W47+i.04156e!X47</f>
        <v>0</v>
      </c>
      <c r="F36" s="631">
        <f t="shared" si="0"/>
        <v>0</v>
      </c>
    </row>
    <row r="37" spans="1:6" x14ac:dyDescent="0.25">
      <c r="A37" s="380">
        <v>5.4</v>
      </c>
      <c r="B37" s="381" t="s">
        <v>1173</v>
      </c>
      <c r="C37" s="403">
        <v>30</v>
      </c>
      <c r="D37" s="349">
        <v>0.04</v>
      </c>
      <c r="E37" s="630">
        <f>i.04156e!W15+i.04156e!X15+i.04156e!W26+i.04156e!X26+i.04156e!W37+i.04156e!X37+i.04156e!W48+i.04156e!X48</f>
        <v>0</v>
      </c>
      <c r="F37" s="631">
        <f t="shared" si="0"/>
        <v>0</v>
      </c>
    </row>
    <row r="38" spans="1:6" x14ac:dyDescent="0.25">
      <c r="A38" s="380">
        <v>5.5</v>
      </c>
      <c r="B38" s="381" t="s">
        <v>1174</v>
      </c>
      <c r="C38" s="403">
        <v>31</v>
      </c>
      <c r="D38" s="349">
        <v>0.08</v>
      </c>
      <c r="E38" s="630">
        <f>i.04156e!W16+i.04156e!X16+i.04156e!W27+i.04156e!X27+i.04156e!W38+i.04156e!X38+i.04156e!W49+i.04156e!X49</f>
        <v>0</v>
      </c>
      <c r="F38" s="631">
        <f t="shared" si="0"/>
        <v>0</v>
      </c>
    </row>
    <row r="39" spans="1:6" x14ac:dyDescent="0.25">
      <c r="A39" s="380">
        <v>5.6</v>
      </c>
      <c r="B39" s="381" t="s">
        <v>1175</v>
      </c>
      <c r="C39" s="403">
        <v>32</v>
      </c>
      <c r="D39" s="349">
        <v>0.12</v>
      </c>
      <c r="E39" s="630">
        <f>i.04156e!W17+i.04156e!X17+i.04156e!W28+i.04156e!X28+i.04156e!W39+i.04156e!X39+i.04156e!W50+i.04156e!X50</f>
        <v>0</v>
      </c>
      <c r="F39" s="631">
        <f t="shared" si="0"/>
        <v>0</v>
      </c>
    </row>
    <row r="40" spans="1:6" x14ac:dyDescent="0.25">
      <c r="A40" s="380">
        <v>5.7</v>
      </c>
      <c r="B40" s="381" t="s">
        <v>1176</v>
      </c>
      <c r="C40" s="403">
        <v>33</v>
      </c>
      <c r="D40" s="349">
        <v>0.2</v>
      </c>
      <c r="E40" s="630">
        <f>i.04156e!W18+i.04156e!X18+i.04156e!W29+i.04156e!X29+i.04156e!W40+i.04156e!X40+i.04156e!W51+i.04156e!X51</f>
        <v>0</v>
      </c>
      <c r="F40" s="631">
        <f t="shared" si="0"/>
        <v>0</v>
      </c>
    </row>
    <row r="41" spans="1:6" x14ac:dyDescent="0.25">
      <c r="A41" s="380">
        <v>5.8</v>
      </c>
      <c r="B41" s="381" t="s">
        <v>1177</v>
      </c>
      <c r="C41" s="403">
        <v>34</v>
      </c>
      <c r="D41" s="349">
        <v>0.7</v>
      </c>
      <c r="E41" s="630">
        <f>i.04156e!W19+i.04156e!X19+i.04156e!W30+i.04156e!X30+i.04156e!W41+i.04156e!X41+i.04156e!W52+i.04156e!X52</f>
        <v>0</v>
      </c>
      <c r="F41" s="631">
        <f t="shared" si="0"/>
        <v>0</v>
      </c>
    </row>
    <row r="42" spans="1:6" ht="25.5" x14ac:dyDescent="0.25">
      <c r="A42" s="402">
        <v>6</v>
      </c>
      <c r="B42" s="379" t="s">
        <v>1181</v>
      </c>
      <c r="C42" s="353">
        <v>35</v>
      </c>
      <c r="D42" s="353"/>
      <c r="E42" s="632">
        <f>SUM(E43:E50)</f>
        <v>0</v>
      </c>
      <c r="F42" s="632">
        <f>SUM(F43:F50)</f>
        <v>0</v>
      </c>
    </row>
    <row r="43" spans="1:6" x14ac:dyDescent="0.25">
      <c r="A43" s="380">
        <v>6.1</v>
      </c>
      <c r="B43" s="381" t="s">
        <v>1180</v>
      </c>
      <c r="C43" s="403">
        <v>36</v>
      </c>
      <c r="D43" s="349">
        <v>0</v>
      </c>
      <c r="E43" s="630">
        <f>i.04156f!P80</f>
        <v>0</v>
      </c>
      <c r="F43" s="631">
        <f t="shared" si="0"/>
        <v>0</v>
      </c>
    </row>
    <row r="44" spans="1:6" x14ac:dyDescent="0.25">
      <c r="A44" s="380">
        <v>6.2</v>
      </c>
      <c r="B44" s="381" t="s">
        <v>1172</v>
      </c>
      <c r="C44" s="403">
        <v>37</v>
      </c>
      <c r="D44" s="349">
        <v>1.6E-2</v>
      </c>
      <c r="E44" s="630">
        <f>i.04156f!P81</f>
        <v>0</v>
      </c>
      <c r="F44" s="631">
        <f t="shared" si="0"/>
        <v>0</v>
      </c>
    </row>
    <row r="45" spans="1:6" x14ac:dyDescent="0.25">
      <c r="A45" s="380">
        <v>6.3</v>
      </c>
      <c r="B45" s="381" t="s">
        <v>872</v>
      </c>
      <c r="C45" s="403">
        <v>38</v>
      </c>
      <c r="D45" s="349">
        <v>0.04</v>
      </c>
      <c r="E45" s="630">
        <f>i.04156f!P82</f>
        <v>0</v>
      </c>
      <c r="F45" s="631">
        <f t="shared" si="0"/>
        <v>0</v>
      </c>
    </row>
    <row r="46" spans="1:6" x14ac:dyDescent="0.25">
      <c r="A46" s="380">
        <v>6.4</v>
      </c>
      <c r="B46" s="381" t="s">
        <v>1173</v>
      </c>
      <c r="C46" s="403">
        <v>39</v>
      </c>
      <c r="D46" s="349">
        <v>0.08</v>
      </c>
      <c r="E46" s="630">
        <f>i.04156f!P83</f>
        <v>0</v>
      </c>
      <c r="F46" s="631">
        <f t="shared" si="0"/>
        <v>0</v>
      </c>
    </row>
    <row r="47" spans="1:6" x14ac:dyDescent="0.25">
      <c r="A47" s="380">
        <v>6.5</v>
      </c>
      <c r="B47" s="381" t="s">
        <v>1174</v>
      </c>
      <c r="C47" s="403">
        <v>40</v>
      </c>
      <c r="D47" s="349">
        <v>0.16</v>
      </c>
      <c r="E47" s="630">
        <f>i.04156f!P84</f>
        <v>0</v>
      </c>
      <c r="F47" s="631">
        <f t="shared" si="0"/>
        <v>0</v>
      </c>
    </row>
    <row r="48" spans="1:6" x14ac:dyDescent="0.25">
      <c r="A48" s="380">
        <v>6.6</v>
      </c>
      <c r="B48" s="381" t="s">
        <v>1175</v>
      </c>
      <c r="C48" s="403">
        <v>41</v>
      </c>
      <c r="D48" s="349">
        <v>0.24</v>
      </c>
      <c r="E48" s="630">
        <f>i.04156f!P85</f>
        <v>0</v>
      </c>
      <c r="F48" s="631">
        <f t="shared" si="0"/>
        <v>0</v>
      </c>
    </row>
    <row r="49" spans="1:6" x14ac:dyDescent="0.25">
      <c r="A49" s="380">
        <v>6.7</v>
      </c>
      <c r="B49" s="381" t="s">
        <v>1176</v>
      </c>
      <c r="C49" s="403">
        <v>42</v>
      </c>
      <c r="D49" s="349">
        <v>0.3</v>
      </c>
      <c r="E49" s="630">
        <f>i.04156f!P86</f>
        <v>0</v>
      </c>
      <c r="F49" s="631">
        <f t="shared" si="0"/>
        <v>0</v>
      </c>
    </row>
    <row r="50" spans="1:6" x14ac:dyDescent="0.25">
      <c r="A50" s="380">
        <v>6.8</v>
      </c>
      <c r="B50" s="381" t="s">
        <v>1177</v>
      </c>
      <c r="C50" s="403">
        <v>43</v>
      </c>
      <c r="D50" s="349">
        <v>1</v>
      </c>
      <c r="E50" s="630">
        <f>i.04156f!P87</f>
        <v>0</v>
      </c>
      <c r="F50" s="631">
        <f t="shared" si="0"/>
        <v>0</v>
      </c>
    </row>
    <row r="51" spans="1:6" ht="25.5" x14ac:dyDescent="0.25">
      <c r="A51" s="402">
        <v>7</v>
      </c>
      <c r="B51" s="379" t="s">
        <v>1182</v>
      </c>
      <c r="C51" s="353">
        <v>44</v>
      </c>
      <c r="D51" s="353"/>
      <c r="E51" s="632">
        <f>SUM(E52:E59)</f>
        <v>0</v>
      </c>
      <c r="F51" s="632">
        <f>SUM(F52:F59)</f>
        <v>0</v>
      </c>
    </row>
    <row r="52" spans="1:6" x14ac:dyDescent="0.25">
      <c r="A52" s="380">
        <v>7.1</v>
      </c>
      <c r="B52" s="381" t="s">
        <v>1180</v>
      </c>
      <c r="C52" s="403">
        <v>45</v>
      </c>
      <c r="D52" s="349">
        <v>0</v>
      </c>
      <c r="E52" s="630">
        <f>i.04156f!P102</f>
        <v>0</v>
      </c>
      <c r="F52" s="631">
        <f t="shared" si="0"/>
        <v>0</v>
      </c>
    </row>
    <row r="53" spans="1:6" x14ac:dyDescent="0.25">
      <c r="A53" s="380">
        <v>7.2</v>
      </c>
      <c r="B53" s="381" t="s">
        <v>1172</v>
      </c>
      <c r="C53" s="403">
        <v>46</v>
      </c>
      <c r="D53" s="349">
        <v>1.6E-2</v>
      </c>
      <c r="E53" s="630">
        <f>i.04156f!P103</f>
        <v>0</v>
      </c>
      <c r="F53" s="631">
        <f t="shared" si="0"/>
        <v>0</v>
      </c>
    </row>
    <row r="54" spans="1:6" x14ac:dyDescent="0.25">
      <c r="A54" s="380">
        <v>7.3</v>
      </c>
      <c r="B54" s="381" t="s">
        <v>872</v>
      </c>
      <c r="C54" s="403">
        <v>47</v>
      </c>
      <c r="D54" s="349">
        <v>0.04</v>
      </c>
      <c r="E54" s="630">
        <f>i.04156f!P104</f>
        <v>0</v>
      </c>
      <c r="F54" s="631">
        <f t="shared" si="0"/>
        <v>0</v>
      </c>
    </row>
    <row r="55" spans="1:6" x14ac:dyDescent="0.25">
      <c r="A55" s="380">
        <v>7.4</v>
      </c>
      <c r="B55" s="381" t="s">
        <v>1173</v>
      </c>
      <c r="C55" s="403">
        <v>48</v>
      </c>
      <c r="D55" s="349">
        <v>0.08</v>
      </c>
      <c r="E55" s="630">
        <f>i.04156f!P105</f>
        <v>0</v>
      </c>
      <c r="F55" s="631">
        <f t="shared" si="0"/>
        <v>0</v>
      </c>
    </row>
    <row r="56" spans="1:6" x14ac:dyDescent="0.25">
      <c r="A56" s="380">
        <v>7.5</v>
      </c>
      <c r="B56" s="381" t="s">
        <v>1174</v>
      </c>
      <c r="C56" s="403">
        <v>49</v>
      </c>
      <c r="D56" s="349">
        <v>0.16</v>
      </c>
      <c r="E56" s="630">
        <f>i.04156f!P106</f>
        <v>0</v>
      </c>
      <c r="F56" s="631">
        <f t="shared" si="0"/>
        <v>0</v>
      </c>
    </row>
    <row r="57" spans="1:6" x14ac:dyDescent="0.25">
      <c r="A57" s="380">
        <v>7.6</v>
      </c>
      <c r="B57" s="381" t="s">
        <v>1175</v>
      </c>
      <c r="C57" s="403">
        <v>50</v>
      </c>
      <c r="D57" s="349">
        <v>0.24</v>
      </c>
      <c r="E57" s="630">
        <f>i.04156f!P107</f>
        <v>0</v>
      </c>
      <c r="F57" s="631">
        <f t="shared" si="0"/>
        <v>0</v>
      </c>
    </row>
    <row r="58" spans="1:6" x14ac:dyDescent="0.25">
      <c r="A58" s="380">
        <v>7.7</v>
      </c>
      <c r="B58" s="381" t="s">
        <v>1176</v>
      </c>
      <c r="C58" s="403">
        <v>51</v>
      </c>
      <c r="D58" s="349">
        <v>0.3</v>
      </c>
      <c r="E58" s="630">
        <f>i.04156f!P108</f>
        <v>0</v>
      </c>
      <c r="F58" s="631">
        <f t="shared" si="0"/>
        <v>0</v>
      </c>
    </row>
    <row r="59" spans="1:6" x14ac:dyDescent="0.25">
      <c r="A59" s="380">
        <v>7.8</v>
      </c>
      <c r="B59" s="381" t="s">
        <v>1177</v>
      </c>
      <c r="C59" s="403">
        <v>52</v>
      </c>
      <c r="D59" s="349">
        <v>1</v>
      </c>
      <c r="E59" s="630">
        <f>i.04156f!P109</f>
        <v>0</v>
      </c>
      <c r="F59" s="631">
        <f t="shared" si="0"/>
        <v>0</v>
      </c>
    </row>
    <row r="60" spans="1:6" ht="25.5" x14ac:dyDescent="0.25">
      <c r="A60" s="402">
        <v>8</v>
      </c>
      <c r="B60" s="384" t="s">
        <v>1183</v>
      </c>
      <c r="C60" s="353">
        <v>53</v>
      </c>
      <c r="D60" s="351"/>
      <c r="E60" s="632">
        <f>SUM(E61:E68)</f>
        <v>0</v>
      </c>
      <c r="F60" s="632">
        <f>SUM(F61:F68)</f>
        <v>0</v>
      </c>
    </row>
    <row r="61" spans="1:6" x14ac:dyDescent="0.25">
      <c r="A61" s="380">
        <v>8.1</v>
      </c>
      <c r="B61" s="381" t="s">
        <v>1180</v>
      </c>
      <c r="C61" s="403">
        <v>54</v>
      </c>
      <c r="D61" s="349">
        <v>0</v>
      </c>
      <c r="E61" s="630">
        <f>i.04156f!P124+i.04156f!P226+i.04156f!P278</f>
        <v>0</v>
      </c>
      <c r="F61" s="631">
        <f t="shared" si="0"/>
        <v>0</v>
      </c>
    </row>
    <row r="62" spans="1:6" x14ac:dyDescent="0.25">
      <c r="A62" s="380">
        <v>8.1999999999999993</v>
      </c>
      <c r="B62" s="381" t="s">
        <v>1172</v>
      </c>
      <c r="C62" s="403">
        <v>55</v>
      </c>
      <c r="D62" s="349">
        <v>1.6E-2</v>
      </c>
      <c r="E62" s="630">
        <f>i.04156f!P125+i.04156f!P227+i.04156f!P279</f>
        <v>0</v>
      </c>
      <c r="F62" s="631">
        <f t="shared" si="0"/>
        <v>0</v>
      </c>
    </row>
    <row r="63" spans="1:6" x14ac:dyDescent="0.25">
      <c r="A63" s="380">
        <v>8.3000000000000007</v>
      </c>
      <c r="B63" s="381" t="s">
        <v>872</v>
      </c>
      <c r="C63" s="403">
        <v>56</v>
      </c>
      <c r="D63" s="349">
        <v>0.04</v>
      </c>
      <c r="E63" s="630">
        <f>i.04156f!P126+i.04156f!P228+i.04156f!P280</f>
        <v>0</v>
      </c>
      <c r="F63" s="631">
        <f t="shared" si="0"/>
        <v>0</v>
      </c>
    </row>
    <row r="64" spans="1:6" x14ac:dyDescent="0.25">
      <c r="A64" s="380">
        <v>8.4</v>
      </c>
      <c r="B64" s="381" t="s">
        <v>1173</v>
      </c>
      <c r="C64" s="403">
        <v>57</v>
      </c>
      <c r="D64" s="349">
        <v>0.08</v>
      </c>
      <c r="E64" s="630">
        <f>i.04156f!P127+i.04156f!P229+i.04156f!P281</f>
        <v>0</v>
      </c>
      <c r="F64" s="631">
        <f t="shared" si="0"/>
        <v>0</v>
      </c>
    </row>
    <row r="65" spans="1:6" x14ac:dyDescent="0.25">
      <c r="A65" s="380">
        <v>8.5</v>
      </c>
      <c r="B65" s="381" t="s">
        <v>1174</v>
      </c>
      <c r="C65" s="403">
        <v>58</v>
      </c>
      <c r="D65" s="349">
        <v>0.16</v>
      </c>
      <c r="E65" s="630">
        <f>i.04156f!P128+i.04156f!P230+i.04156f!P282</f>
        <v>0</v>
      </c>
      <c r="F65" s="631">
        <f t="shared" si="0"/>
        <v>0</v>
      </c>
    </row>
    <row r="66" spans="1:6" x14ac:dyDescent="0.25">
      <c r="A66" s="380">
        <v>8.6</v>
      </c>
      <c r="B66" s="381" t="s">
        <v>1175</v>
      </c>
      <c r="C66" s="350">
        <v>59</v>
      </c>
      <c r="D66" s="349">
        <v>0.24</v>
      </c>
      <c r="E66" s="630">
        <f>i.04156f!P129+i.04156f!P231+i.04156f!P283</f>
        <v>0</v>
      </c>
      <c r="F66" s="631">
        <f t="shared" si="0"/>
        <v>0</v>
      </c>
    </row>
    <row r="67" spans="1:6" x14ac:dyDescent="0.25">
      <c r="A67" s="380">
        <v>8.6999999999999993</v>
      </c>
      <c r="B67" s="381" t="s">
        <v>1176</v>
      </c>
      <c r="C67" s="350">
        <v>60</v>
      </c>
      <c r="D67" s="349">
        <v>0.3</v>
      </c>
      <c r="E67" s="630">
        <f>i.04156f!P130+i.04156f!P232+i.04156f!P284</f>
        <v>0</v>
      </c>
      <c r="F67" s="631">
        <f t="shared" si="0"/>
        <v>0</v>
      </c>
    </row>
    <row r="68" spans="1:6" x14ac:dyDescent="0.25">
      <c r="A68" s="380">
        <v>8.8000000000000007</v>
      </c>
      <c r="B68" s="381" t="s">
        <v>1177</v>
      </c>
      <c r="C68" s="350">
        <v>61</v>
      </c>
      <c r="D68" s="349">
        <v>1</v>
      </c>
      <c r="E68" s="630">
        <f>i.04156f!P131+i.04156f!P233+i.04156f!P285</f>
        <v>0</v>
      </c>
      <c r="F68" s="631">
        <f t="shared" si="0"/>
        <v>0</v>
      </c>
    </row>
    <row r="69" spans="1:6" x14ac:dyDescent="0.25">
      <c r="A69" s="402">
        <v>9</v>
      </c>
      <c r="B69" s="379" t="s">
        <v>1184</v>
      </c>
      <c r="C69" s="341">
        <v>62</v>
      </c>
      <c r="D69" s="353"/>
      <c r="E69" s="633">
        <f>SUM(E70:E88)+SUM(E90:E97)+SUM(E99:E106)+SUM(E108:E116)</f>
        <v>0</v>
      </c>
      <c r="F69" s="633">
        <f>SUM(F70:F88)+SUM(F90:F97)+SUM(F99:F106)+SUM(F108:F116)</f>
        <v>0</v>
      </c>
    </row>
    <row r="70" spans="1:6" x14ac:dyDescent="0.25">
      <c r="A70" s="380">
        <v>9.1</v>
      </c>
      <c r="B70" s="381" t="s">
        <v>1185</v>
      </c>
      <c r="C70" s="350">
        <v>63</v>
      </c>
      <c r="D70" s="349">
        <v>0</v>
      </c>
      <c r="E70" s="630">
        <f>i.04156d!G10+i.04156d!H10</f>
        <v>0</v>
      </c>
      <c r="F70" s="630">
        <f>E70*D70</f>
        <v>0</v>
      </c>
    </row>
    <row r="71" spans="1:6" x14ac:dyDescent="0.25">
      <c r="A71" s="380">
        <v>9.1999999999999993</v>
      </c>
      <c r="B71" s="381" t="s">
        <v>877</v>
      </c>
      <c r="C71" s="403">
        <v>64</v>
      </c>
      <c r="D71" s="349">
        <v>0</v>
      </c>
      <c r="E71" s="630">
        <f>i.04156d!G31+i.04156d!H31</f>
        <v>0</v>
      </c>
      <c r="F71" s="630">
        <f t="shared" ref="F71:F88" si="1">E71*D71</f>
        <v>0</v>
      </c>
    </row>
    <row r="72" spans="1:6" x14ac:dyDescent="0.25">
      <c r="A72" s="380">
        <v>9.3000000000000007</v>
      </c>
      <c r="B72" s="381" t="s">
        <v>1186</v>
      </c>
      <c r="C72" s="350">
        <v>65</v>
      </c>
      <c r="D72" s="349">
        <v>0.05</v>
      </c>
      <c r="E72" s="630">
        <f>i.04156d!G52+i.04156d!H52</f>
        <v>0</v>
      </c>
      <c r="F72" s="630">
        <f t="shared" si="1"/>
        <v>0</v>
      </c>
    </row>
    <row r="73" spans="1:6" x14ac:dyDescent="0.25">
      <c r="A73" s="380">
        <v>9.4</v>
      </c>
      <c r="B73" s="381" t="s">
        <v>1187</v>
      </c>
      <c r="C73" s="350">
        <v>66</v>
      </c>
      <c r="D73" s="349">
        <v>0.05</v>
      </c>
      <c r="E73" s="630">
        <f>i.04156d!G73+i.04156d!H73</f>
        <v>0</v>
      </c>
      <c r="F73" s="630">
        <f t="shared" si="1"/>
        <v>0</v>
      </c>
    </row>
    <row r="74" spans="1:6" x14ac:dyDescent="0.25">
      <c r="A74" s="380">
        <v>9.5</v>
      </c>
      <c r="B74" s="381" t="s">
        <v>1188</v>
      </c>
      <c r="C74" s="350">
        <v>67</v>
      </c>
      <c r="D74" s="349">
        <v>0.1</v>
      </c>
      <c r="E74" s="630">
        <f>i.04156d!G94+i.04156d!H94</f>
        <v>0</v>
      </c>
      <c r="F74" s="630">
        <f t="shared" si="1"/>
        <v>0</v>
      </c>
    </row>
    <row r="75" spans="1:6" x14ac:dyDescent="0.25">
      <c r="A75" s="380">
        <v>9.6</v>
      </c>
      <c r="B75" s="385" t="s">
        <v>1189</v>
      </c>
      <c r="C75" s="350">
        <v>68</v>
      </c>
      <c r="D75" s="386">
        <v>0.06</v>
      </c>
      <c r="E75" s="630">
        <f>i.04156d!G115+i.04156d!H115</f>
        <v>0</v>
      </c>
      <c r="F75" s="630">
        <f t="shared" si="1"/>
        <v>0</v>
      </c>
    </row>
    <row r="76" spans="1:6" x14ac:dyDescent="0.25">
      <c r="A76" s="380">
        <v>9.6999999999999993</v>
      </c>
      <c r="B76" s="385" t="s">
        <v>1190</v>
      </c>
      <c r="C76" s="403">
        <v>69</v>
      </c>
      <c r="D76" s="386">
        <v>0.08</v>
      </c>
      <c r="E76" s="630">
        <f>i.04156d!G136+i.04156d!H136</f>
        <v>0</v>
      </c>
      <c r="F76" s="630">
        <f t="shared" si="1"/>
        <v>0</v>
      </c>
    </row>
    <row r="77" spans="1:6" ht="25.5" x14ac:dyDescent="0.25">
      <c r="A77" s="380">
        <v>9.8000000000000007</v>
      </c>
      <c r="B77" s="385" t="s">
        <v>1191</v>
      </c>
      <c r="C77" s="403">
        <v>70</v>
      </c>
      <c r="D77" s="386">
        <v>0.1</v>
      </c>
      <c r="E77" s="630">
        <f>i.04156d!G157+i.04156d!H157</f>
        <v>0</v>
      </c>
      <c r="F77" s="630">
        <f t="shared" si="1"/>
        <v>0</v>
      </c>
    </row>
    <row r="78" spans="1:6" ht="25.5" x14ac:dyDescent="0.25">
      <c r="A78" s="380">
        <v>9.9</v>
      </c>
      <c r="B78" s="385" t="s">
        <v>1192</v>
      </c>
      <c r="C78" s="403">
        <v>71</v>
      </c>
      <c r="D78" s="386">
        <v>0.125</v>
      </c>
      <c r="E78" s="630">
        <f>i.04156d!G178+i.04156d!H178</f>
        <v>0</v>
      </c>
      <c r="F78" s="630">
        <f t="shared" si="1"/>
        <v>0</v>
      </c>
    </row>
    <row r="79" spans="1:6" ht="25.5" x14ac:dyDescent="0.25">
      <c r="A79" s="387">
        <v>9.1</v>
      </c>
      <c r="B79" s="385" t="s">
        <v>1193</v>
      </c>
      <c r="C79" s="403">
        <v>72</v>
      </c>
      <c r="D79" s="386">
        <v>0.15</v>
      </c>
      <c r="E79" s="630">
        <f>i.04156d!G199+i.04156d!H199</f>
        <v>0</v>
      </c>
      <c r="F79" s="630">
        <f t="shared" si="1"/>
        <v>0</v>
      </c>
    </row>
    <row r="80" spans="1:6" ht="25.5" x14ac:dyDescent="0.25">
      <c r="A80" s="380">
        <v>9.11</v>
      </c>
      <c r="B80" s="381" t="s">
        <v>1194</v>
      </c>
      <c r="C80" s="403">
        <v>73</v>
      </c>
      <c r="D80" s="349">
        <v>0.2</v>
      </c>
      <c r="E80" s="630">
        <f>i.04156d!G220+i.04156d!H220</f>
        <v>0</v>
      </c>
      <c r="F80" s="630">
        <f t="shared" si="1"/>
        <v>0</v>
      </c>
    </row>
    <row r="81" spans="1:6" ht="25.5" x14ac:dyDescent="0.25">
      <c r="A81" s="380">
        <v>9.1199999999999992</v>
      </c>
      <c r="B81" s="385" t="s">
        <v>1195</v>
      </c>
      <c r="C81" s="403">
        <v>74</v>
      </c>
      <c r="D81" s="386">
        <v>0.1</v>
      </c>
      <c r="E81" s="630">
        <f>i.04156d!G241+i.04156d!H241</f>
        <v>0</v>
      </c>
      <c r="F81" s="630">
        <f t="shared" si="1"/>
        <v>0</v>
      </c>
    </row>
    <row r="82" spans="1:6" ht="25.5" x14ac:dyDescent="0.25">
      <c r="A82" s="380">
        <v>9.1300000000000008</v>
      </c>
      <c r="B82" s="385" t="s">
        <v>1196</v>
      </c>
      <c r="C82" s="403">
        <v>75</v>
      </c>
      <c r="D82" s="386">
        <v>0.15</v>
      </c>
      <c r="E82" s="630">
        <f>i.04156d!G262+i.04156d!H262</f>
        <v>0</v>
      </c>
      <c r="F82" s="630">
        <f t="shared" si="1"/>
        <v>0</v>
      </c>
    </row>
    <row r="83" spans="1:6" ht="25.5" x14ac:dyDescent="0.25">
      <c r="A83" s="380">
        <v>9.14</v>
      </c>
      <c r="B83" s="385" t="s">
        <v>1197</v>
      </c>
      <c r="C83" s="403">
        <v>76</v>
      </c>
      <c r="D83" s="386">
        <v>0.2</v>
      </c>
      <c r="E83" s="630">
        <f>i.04156d!G283+i.04156d!H283</f>
        <v>0</v>
      </c>
      <c r="F83" s="630">
        <f t="shared" si="1"/>
        <v>0</v>
      </c>
    </row>
    <row r="84" spans="1:6" x14ac:dyDescent="0.25">
      <c r="A84" s="380">
        <v>9.15</v>
      </c>
      <c r="B84" s="385" t="s">
        <v>1198</v>
      </c>
      <c r="C84" s="403">
        <v>77</v>
      </c>
      <c r="D84" s="386">
        <v>0.2</v>
      </c>
      <c r="E84" s="630">
        <f>i.04156d!G304+i.04156d!H304</f>
        <v>0</v>
      </c>
      <c r="F84" s="630">
        <f t="shared" si="1"/>
        <v>0</v>
      </c>
    </row>
    <row r="85" spans="1:6" ht="25.5" x14ac:dyDescent="0.25">
      <c r="A85" s="380">
        <v>9.16</v>
      </c>
      <c r="B85" s="381" t="s">
        <v>1199</v>
      </c>
      <c r="C85" s="403">
        <v>78</v>
      </c>
      <c r="D85" s="349">
        <v>0.2</v>
      </c>
      <c r="E85" s="630">
        <f>i.04156d!G325+i.04156d!H325</f>
        <v>0</v>
      </c>
      <c r="F85" s="630">
        <f t="shared" si="1"/>
        <v>0</v>
      </c>
    </row>
    <row r="86" spans="1:6" ht="25.5" x14ac:dyDescent="0.25">
      <c r="A86" s="380">
        <v>9.17</v>
      </c>
      <c r="B86" s="381" t="s">
        <v>1200</v>
      </c>
      <c r="C86" s="403">
        <v>79</v>
      </c>
      <c r="D86" s="349">
        <v>0.25</v>
      </c>
      <c r="E86" s="630">
        <f>i.04156d!G346+i.04156d!H346</f>
        <v>0</v>
      </c>
      <c r="F86" s="630">
        <f t="shared" si="1"/>
        <v>0</v>
      </c>
    </row>
    <row r="87" spans="1:6" ht="25.5" x14ac:dyDescent="0.25">
      <c r="A87" s="380">
        <v>9.18</v>
      </c>
      <c r="B87" s="381" t="s">
        <v>1201</v>
      </c>
      <c r="C87" s="403">
        <v>80</v>
      </c>
      <c r="D87" s="349">
        <v>0.3</v>
      </c>
      <c r="E87" s="630">
        <f>i.04156d!G367+i.04156d!H367</f>
        <v>0</v>
      </c>
      <c r="F87" s="630">
        <f t="shared" si="1"/>
        <v>0</v>
      </c>
    </row>
    <row r="88" spans="1:6" ht="25.5" x14ac:dyDescent="0.25">
      <c r="A88" s="380">
        <v>9.19</v>
      </c>
      <c r="B88" s="381" t="s">
        <v>1202</v>
      </c>
      <c r="C88" s="403">
        <v>81</v>
      </c>
      <c r="D88" s="349">
        <v>0.4</v>
      </c>
      <c r="E88" s="630">
        <f>i.04156d!G409+i.04156d!H409+i.04156d!G388+i.04156d!H388</f>
        <v>0</v>
      </c>
      <c r="F88" s="630">
        <f t="shared" si="1"/>
        <v>0</v>
      </c>
    </row>
    <row r="89" spans="1:6" ht="25.5" x14ac:dyDescent="0.25">
      <c r="A89" s="388">
        <v>9.1999999999999993</v>
      </c>
      <c r="B89" s="382" t="s">
        <v>1203</v>
      </c>
      <c r="C89" s="389">
        <v>82</v>
      </c>
      <c r="D89" s="390"/>
      <c r="E89" s="372">
        <f>SUM(E90:E97)</f>
        <v>0</v>
      </c>
      <c r="F89" s="372">
        <f>SUM(F90:F97)</f>
        <v>0</v>
      </c>
    </row>
    <row r="90" spans="1:6" x14ac:dyDescent="0.25">
      <c r="A90" s="380" t="s">
        <v>1204</v>
      </c>
      <c r="B90" s="381" t="s">
        <v>1180</v>
      </c>
      <c r="C90" s="403">
        <v>83</v>
      </c>
      <c r="D90" s="349">
        <v>0</v>
      </c>
      <c r="E90" s="630">
        <f>i.04156e!W56+i.04156e!X56+i.04156e!W67+i.04156e!X67</f>
        <v>0</v>
      </c>
      <c r="F90" s="631">
        <f t="shared" ref="F90:F116" si="2">E90*D90</f>
        <v>0</v>
      </c>
    </row>
    <row r="91" spans="1:6" x14ac:dyDescent="0.25">
      <c r="A91" s="380" t="s">
        <v>1205</v>
      </c>
      <c r="B91" s="381" t="s">
        <v>1172</v>
      </c>
      <c r="C91" s="403">
        <v>84</v>
      </c>
      <c r="D91" s="349">
        <v>1.6E-2</v>
      </c>
      <c r="E91" s="630">
        <f>i.04156e!W57+i.04156e!X57+i.04156e!W68+i.04156e!X68</f>
        <v>0</v>
      </c>
      <c r="F91" s="631">
        <f t="shared" si="2"/>
        <v>0</v>
      </c>
    </row>
    <row r="92" spans="1:6" x14ac:dyDescent="0.25">
      <c r="A92" s="380" t="s">
        <v>1206</v>
      </c>
      <c r="B92" s="381" t="s">
        <v>872</v>
      </c>
      <c r="C92" s="403">
        <v>85</v>
      </c>
      <c r="D92" s="349">
        <v>0.02</v>
      </c>
      <c r="E92" s="630">
        <f>i.04156e!W58+i.04156e!X58+i.04156e!W69+i.04156e!X69</f>
        <v>0</v>
      </c>
      <c r="F92" s="631">
        <f t="shared" si="2"/>
        <v>0</v>
      </c>
    </row>
    <row r="93" spans="1:6" x14ac:dyDescent="0.25">
      <c r="A93" s="380" t="s">
        <v>1207</v>
      </c>
      <c r="B93" s="381" t="s">
        <v>1173</v>
      </c>
      <c r="C93" s="403">
        <v>86</v>
      </c>
      <c r="D93" s="349">
        <v>0.04</v>
      </c>
      <c r="E93" s="630">
        <f>i.04156e!W59+i.04156e!X59+i.04156e!W70+i.04156e!X70</f>
        <v>0</v>
      </c>
      <c r="F93" s="631">
        <f t="shared" si="2"/>
        <v>0</v>
      </c>
    </row>
    <row r="94" spans="1:6" x14ac:dyDescent="0.25">
      <c r="A94" s="380" t="s">
        <v>1208</v>
      </c>
      <c r="B94" s="381" t="s">
        <v>1174</v>
      </c>
      <c r="C94" s="403">
        <v>87</v>
      </c>
      <c r="D94" s="349">
        <v>0.08</v>
      </c>
      <c r="E94" s="630">
        <f>i.04156e!W60+i.04156e!X60+i.04156e!W71+i.04156e!X71</f>
        <v>0</v>
      </c>
      <c r="F94" s="631">
        <f t="shared" si="2"/>
        <v>0</v>
      </c>
    </row>
    <row r="95" spans="1:6" x14ac:dyDescent="0.25">
      <c r="A95" s="380" t="s">
        <v>1209</v>
      </c>
      <c r="B95" s="381" t="s">
        <v>1175</v>
      </c>
      <c r="C95" s="403">
        <v>88</v>
      </c>
      <c r="D95" s="349">
        <v>0.12</v>
      </c>
      <c r="E95" s="630">
        <f>i.04156e!W61+i.04156e!X61+i.04156e!W72+i.04156e!X72</f>
        <v>0</v>
      </c>
      <c r="F95" s="631">
        <f t="shared" si="2"/>
        <v>0</v>
      </c>
    </row>
    <row r="96" spans="1:6" x14ac:dyDescent="0.25">
      <c r="A96" s="380" t="s">
        <v>1210</v>
      </c>
      <c r="B96" s="381" t="s">
        <v>1176</v>
      </c>
      <c r="C96" s="403">
        <v>89</v>
      </c>
      <c r="D96" s="349">
        <v>0.18</v>
      </c>
      <c r="E96" s="630">
        <f>i.04156e!W62+i.04156e!X62+i.04156e!W73+i.04156e!X73</f>
        <v>0</v>
      </c>
      <c r="F96" s="631">
        <f t="shared" si="2"/>
        <v>0</v>
      </c>
    </row>
    <row r="97" spans="1:6" x14ac:dyDescent="0.25">
      <c r="A97" s="380" t="s">
        <v>1211</v>
      </c>
      <c r="B97" s="381" t="s">
        <v>1177</v>
      </c>
      <c r="C97" s="403">
        <v>90</v>
      </c>
      <c r="D97" s="349">
        <v>0.5</v>
      </c>
      <c r="E97" s="630">
        <f>i.04156e!W63+i.04156e!X63+i.04156e!W74+i.04156e!X74</f>
        <v>0</v>
      </c>
      <c r="F97" s="631">
        <f t="shared" si="2"/>
        <v>0</v>
      </c>
    </row>
    <row r="98" spans="1:6" ht="25.5" x14ac:dyDescent="0.25">
      <c r="A98" s="391">
        <v>9.2100000000000009</v>
      </c>
      <c r="B98" s="382" t="s">
        <v>1212</v>
      </c>
      <c r="C98" s="389">
        <v>91</v>
      </c>
      <c r="D98" s="390"/>
      <c r="E98" s="372">
        <f>SUM(E99:E106)</f>
        <v>0</v>
      </c>
      <c r="F98" s="372">
        <f>SUM(F99:F106)</f>
        <v>0</v>
      </c>
    </row>
    <row r="99" spans="1:6" x14ac:dyDescent="0.25">
      <c r="A99" s="380" t="s">
        <v>1213</v>
      </c>
      <c r="B99" s="381" t="s">
        <v>1180</v>
      </c>
      <c r="C99" s="403">
        <v>92</v>
      </c>
      <c r="D99" s="349">
        <v>0</v>
      </c>
      <c r="E99" s="630">
        <f>i.04156e!W78+i.04156e!X78+i.04156e!W89+i.04156e!X89</f>
        <v>0</v>
      </c>
      <c r="F99" s="631">
        <f t="shared" si="2"/>
        <v>0</v>
      </c>
    </row>
    <row r="100" spans="1:6" x14ac:dyDescent="0.25">
      <c r="A100" s="380" t="s">
        <v>1214</v>
      </c>
      <c r="B100" s="381" t="s">
        <v>1172</v>
      </c>
      <c r="C100" s="403">
        <v>93</v>
      </c>
      <c r="D100" s="349">
        <v>0.02</v>
      </c>
      <c r="E100" s="630">
        <f>i.04156e!W79+i.04156e!X79+i.04156e!W90+i.04156e!X90</f>
        <v>0</v>
      </c>
      <c r="F100" s="631">
        <f t="shared" si="2"/>
        <v>0</v>
      </c>
    </row>
    <row r="101" spans="1:6" x14ac:dyDescent="0.25">
      <c r="A101" s="380" t="s">
        <v>1215</v>
      </c>
      <c r="B101" s="381" t="s">
        <v>872</v>
      </c>
      <c r="C101" s="403">
        <v>94</v>
      </c>
      <c r="D101" s="349">
        <v>0.04</v>
      </c>
      <c r="E101" s="630">
        <f>i.04156e!W80+i.04156e!X80+i.04156e!W91+i.04156e!X91</f>
        <v>0</v>
      </c>
      <c r="F101" s="631">
        <f t="shared" si="2"/>
        <v>0</v>
      </c>
    </row>
    <row r="102" spans="1:6" x14ac:dyDescent="0.25">
      <c r="A102" s="380" t="s">
        <v>1216</v>
      </c>
      <c r="B102" s="381" t="s">
        <v>1173</v>
      </c>
      <c r="C102" s="403">
        <v>95</v>
      </c>
      <c r="D102" s="349">
        <v>0.08</v>
      </c>
      <c r="E102" s="630">
        <f>i.04156e!W81+i.04156e!X81+i.04156e!W92+i.04156e!X92</f>
        <v>0</v>
      </c>
      <c r="F102" s="631">
        <f t="shared" si="2"/>
        <v>0</v>
      </c>
    </row>
    <row r="103" spans="1:6" x14ac:dyDescent="0.25">
      <c r="A103" s="380" t="s">
        <v>1217</v>
      </c>
      <c r="B103" s="381" t="s">
        <v>1174</v>
      </c>
      <c r="C103" s="403">
        <v>96</v>
      </c>
      <c r="D103" s="349">
        <v>0.16</v>
      </c>
      <c r="E103" s="630">
        <f>i.04156e!W82+i.04156e!X82+i.04156e!W93+i.04156e!X93</f>
        <v>0</v>
      </c>
      <c r="F103" s="631">
        <f t="shared" si="2"/>
        <v>0</v>
      </c>
    </row>
    <row r="104" spans="1:6" x14ac:dyDescent="0.25">
      <c r="A104" s="380" t="s">
        <v>1218</v>
      </c>
      <c r="B104" s="381" t="s">
        <v>1175</v>
      </c>
      <c r="C104" s="403">
        <v>97</v>
      </c>
      <c r="D104" s="349">
        <v>0.24</v>
      </c>
      <c r="E104" s="630">
        <f>i.04156e!W83+i.04156e!X83+i.04156e!W94+i.04156e!X94</f>
        <v>0</v>
      </c>
      <c r="F104" s="631">
        <f t="shared" si="2"/>
        <v>0</v>
      </c>
    </row>
    <row r="105" spans="1:6" x14ac:dyDescent="0.25">
      <c r="A105" s="380" t="s">
        <v>1219</v>
      </c>
      <c r="B105" s="381" t="s">
        <v>1176</v>
      </c>
      <c r="C105" s="403">
        <v>98</v>
      </c>
      <c r="D105" s="349">
        <v>0.5</v>
      </c>
      <c r="E105" s="630">
        <f>i.04156e!W84+i.04156e!X84+i.04156e!W95+i.04156e!X95</f>
        <v>0</v>
      </c>
      <c r="F105" s="631">
        <f t="shared" si="2"/>
        <v>0</v>
      </c>
    </row>
    <row r="106" spans="1:6" x14ac:dyDescent="0.25">
      <c r="A106" s="380" t="s">
        <v>1220</v>
      </c>
      <c r="B106" s="381" t="s">
        <v>1177</v>
      </c>
      <c r="C106" s="403">
        <v>99</v>
      </c>
      <c r="D106" s="349">
        <v>1</v>
      </c>
      <c r="E106" s="630">
        <f>i.04156e!W85+i.04156e!X85+i.04156e!W96+i.04156e!X96</f>
        <v>0</v>
      </c>
      <c r="F106" s="631">
        <f t="shared" si="2"/>
        <v>0</v>
      </c>
    </row>
    <row r="107" spans="1:6" x14ac:dyDescent="0.25">
      <c r="A107" s="391">
        <v>9.2200000000000006</v>
      </c>
      <c r="B107" s="382" t="s">
        <v>1221</v>
      </c>
      <c r="C107" s="389">
        <v>100</v>
      </c>
      <c r="D107" s="390"/>
      <c r="E107" s="372">
        <f>SUM(E108:E115)</f>
        <v>0</v>
      </c>
      <c r="F107" s="372">
        <f>SUM(F108:F115)</f>
        <v>0</v>
      </c>
    </row>
    <row r="108" spans="1:6" x14ac:dyDescent="0.25">
      <c r="A108" s="380" t="s">
        <v>1222</v>
      </c>
      <c r="B108" s="381" t="s">
        <v>1180</v>
      </c>
      <c r="C108" s="403">
        <v>101</v>
      </c>
      <c r="D108" s="349">
        <v>0.04</v>
      </c>
      <c r="E108" s="630">
        <f>i.04156e!W100+i.04156e!X100+i.04156e!W111+i.04156e!X111+i.04156e!W122+i.04156e!X122</f>
        <v>0</v>
      </c>
      <c r="F108" s="631">
        <f t="shared" si="2"/>
        <v>0</v>
      </c>
    </row>
    <row r="109" spans="1:6" x14ac:dyDescent="0.25">
      <c r="A109" s="380" t="s">
        <v>1223</v>
      </c>
      <c r="B109" s="381" t="s">
        <v>1172</v>
      </c>
      <c r="C109" s="403">
        <v>102</v>
      </c>
      <c r="D109" s="349">
        <v>0.08</v>
      </c>
      <c r="E109" s="630">
        <f>i.04156e!W101+i.04156e!X101+i.04156e!W112+i.04156e!X112+i.04156e!W123+i.04156e!X123</f>
        <v>0</v>
      </c>
      <c r="F109" s="631">
        <f t="shared" si="2"/>
        <v>0</v>
      </c>
    </row>
    <row r="110" spans="1:6" x14ac:dyDescent="0.25">
      <c r="A110" s="380" t="s">
        <v>1224</v>
      </c>
      <c r="B110" s="381" t="s">
        <v>872</v>
      </c>
      <c r="C110" s="403">
        <v>103</v>
      </c>
      <c r="D110" s="349">
        <v>0.16</v>
      </c>
      <c r="E110" s="630">
        <f>i.04156e!W102+i.04156e!X102+i.04156e!W113+i.04156e!X113+i.04156e!W124+i.04156e!X124</f>
        <v>0</v>
      </c>
      <c r="F110" s="631">
        <f t="shared" si="2"/>
        <v>0</v>
      </c>
    </row>
    <row r="111" spans="1:6" x14ac:dyDescent="0.25">
      <c r="A111" s="380" t="s">
        <v>1225</v>
      </c>
      <c r="B111" s="381" t="s">
        <v>1173</v>
      </c>
      <c r="C111" s="403">
        <v>104</v>
      </c>
      <c r="D111" s="349">
        <v>0.24</v>
      </c>
      <c r="E111" s="630">
        <f>i.04156e!W103+i.04156e!X103+i.04156e!W114+i.04156e!X114+i.04156e!W125+i.04156e!X125</f>
        <v>0</v>
      </c>
      <c r="F111" s="631">
        <f t="shared" si="2"/>
        <v>0</v>
      </c>
    </row>
    <row r="112" spans="1:6" x14ac:dyDescent="0.25">
      <c r="A112" s="380" t="s">
        <v>1226</v>
      </c>
      <c r="B112" s="381" t="s">
        <v>1174</v>
      </c>
      <c r="C112" s="403">
        <v>105</v>
      </c>
      <c r="D112" s="349">
        <v>0.3</v>
      </c>
      <c r="E112" s="630">
        <f>i.04156e!W104+i.04156e!X104+i.04156e!W115+i.04156e!X115+i.04156e!W126+i.04156e!X126</f>
        <v>0</v>
      </c>
      <c r="F112" s="631">
        <f t="shared" si="2"/>
        <v>0</v>
      </c>
    </row>
    <row r="113" spans="1:6" x14ac:dyDescent="0.25">
      <c r="A113" s="380" t="s">
        <v>1227</v>
      </c>
      <c r="B113" s="381" t="s">
        <v>1175</v>
      </c>
      <c r="C113" s="403">
        <v>106</v>
      </c>
      <c r="D113" s="349">
        <v>0.5</v>
      </c>
      <c r="E113" s="630">
        <f>i.04156e!W105+i.04156e!X105+i.04156e!W116+i.04156e!X116+i.04156e!W127+i.04156e!X127</f>
        <v>0</v>
      </c>
      <c r="F113" s="631">
        <f t="shared" si="2"/>
        <v>0</v>
      </c>
    </row>
    <row r="114" spans="1:6" x14ac:dyDescent="0.25">
      <c r="A114" s="380" t="s">
        <v>1228</v>
      </c>
      <c r="B114" s="381" t="s">
        <v>1176</v>
      </c>
      <c r="C114" s="403">
        <v>107</v>
      </c>
      <c r="D114" s="349">
        <v>1</v>
      </c>
      <c r="E114" s="630">
        <f>i.04156e!W106+i.04156e!X106+i.04156e!W117+i.04156e!X117+i.04156e!W128+i.04156e!X128</f>
        <v>0</v>
      </c>
      <c r="F114" s="631">
        <f t="shared" si="2"/>
        <v>0</v>
      </c>
    </row>
    <row r="115" spans="1:6" x14ac:dyDescent="0.25">
      <c r="A115" s="380" t="s">
        <v>1229</v>
      </c>
      <c r="B115" s="381" t="s">
        <v>1177</v>
      </c>
      <c r="C115" s="403">
        <v>108</v>
      </c>
      <c r="D115" s="349">
        <v>1</v>
      </c>
      <c r="E115" s="630">
        <f>i.04156e!W107+i.04156e!X107+i.04156e!W118+i.04156e!X118+i.04156e!W129+i.04156e!X129</f>
        <v>0</v>
      </c>
      <c r="F115" s="631">
        <f t="shared" si="2"/>
        <v>0</v>
      </c>
    </row>
    <row r="116" spans="1:6" x14ac:dyDescent="0.25">
      <c r="A116" s="380">
        <v>9.23</v>
      </c>
      <c r="B116" s="381" t="s">
        <v>1230</v>
      </c>
      <c r="C116" s="403">
        <v>109</v>
      </c>
      <c r="D116" s="349">
        <v>1</v>
      </c>
      <c r="E116" s="630">
        <f>i.04156e!W108+i.04156e!X108+i.04156e!W119+i.04156e!X119+i.04156e!W130+i.04156e!X130</f>
        <v>0</v>
      </c>
      <c r="F116" s="631">
        <f t="shared" si="2"/>
        <v>0</v>
      </c>
    </row>
    <row r="117" spans="1:6" ht="32.1" customHeight="1" x14ac:dyDescent="0.25">
      <c r="B117" s="861" t="s">
        <v>1637</v>
      </c>
      <c r="C117"/>
      <c r="D117"/>
      <c r="E117" s="862"/>
      <c r="F117" s="628"/>
    </row>
    <row r="118" spans="1:6" ht="38.25" x14ac:dyDescent="0.25">
      <c r="B118" s="861" t="s">
        <v>1638</v>
      </c>
      <c r="C118"/>
      <c r="D118"/>
      <c r="E118" s="862"/>
    </row>
    <row r="120" spans="1:6" x14ac:dyDescent="0.25">
      <c r="B120" s="400"/>
    </row>
    <row r="121" spans="1:6" x14ac:dyDescent="0.25">
      <c r="B121" s="778" t="str">
        <f>i.04119!B93</f>
        <v>тамга тэмдэг</v>
      </c>
    </row>
    <row r="122" spans="1:6" x14ac:dyDescent="0.25">
      <c r="B122" s="778"/>
    </row>
    <row r="123" spans="1:6" x14ac:dyDescent="0.25">
      <c r="B123" s="778" t="str">
        <f>i.04119!B95</f>
        <v xml:space="preserve">ТАЙЛАН ГАРГАСАН:    </v>
      </c>
    </row>
    <row r="124" spans="1:6" x14ac:dyDescent="0.25">
      <c r="B124" s="778"/>
    </row>
    <row r="125" spans="1:6" x14ac:dyDescent="0.25">
      <c r="B125" s="778" t="str">
        <f>i.04119!B97</f>
        <v xml:space="preserve"> Гүйцэтгэх захирал</v>
      </c>
      <c r="C125" s="1296" t="str">
        <f>i.04119!C97</f>
        <v xml:space="preserve">/................................../   </v>
      </c>
      <c r="D125" s="1296"/>
      <c r="E125" s="779" t="str">
        <f>i.04119!E97</f>
        <v>/................................./</v>
      </c>
    </row>
    <row r="126" spans="1:6" x14ac:dyDescent="0.25">
      <c r="B126" s="778"/>
      <c r="C126" s="778"/>
      <c r="D126" s="778"/>
      <c r="E126" s="779"/>
    </row>
    <row r="127" spans="1:6" x14ac:dyDescent="0.25">
      <c r="B127" s="778" t="str">
        <f>i.04119!B99</f>
        <v xml:space="preserve"> Ерөнхий нягтлан бодогч  </v>
      </c>
      <c r="C127" s="1296" t="str">
        <f>i.04119!C99</f>
        <v xml:space="preserve">/.................................../   </v>
      </c>
      <c r="D127" s="1296"/>
      <c r="E127" s="779" t="str">
        <f>i.04119!E99</f>
        <v>/................................/</v>
      </c>
    </row>
    <row r="128" spans="1:6" x14ac:dyDescent="0.25">
      <c r="B128" s="778"/>
      <c r="C128" s="778"/>
      <c r="D128" s="778"/>
      <c r="E128" s="779"/>
    </row>
    <row r="129" spans="2:6" x14ac:dyDescent="0.25">
      <c r="B129" s="778" t="str">
        <f>i.04119!B101</f>
        <v>...................................................</v>
      </c>
      <c r="C129" s="1296" t="str">
        <f>i.04119!C101</f>
        <v xml:space="preserve">/................................../   </v>
      </c>
      <c r="D129" s="1296"/>
      <c r="E129" s="779" t="str">
        <f>i.04119!E101</f>
        <v>/................................/</v>
      </c>
    </row>
    <row r="130" spans="2:6" x14ac:dyDescent="0.25">
      <c r="B130" s="778"/>
    </row>
    <row r="132" spans="2:6" ht="15.75" thickBot="1" x14ac:dyDescent="0.3"/>
    <row r="133" spans="2:6" x14ac:dyDescent="0.25">
      <c r="B133" s="829" t="s">
        <v>1022</v>
      </c>
      <c r="C133" s="71"/>
      <c r="D133" s="506"/>
      <c r="E133" s="420"/>
      <c r="F133" s="420"/>
    </row>
    <row r="134" spans="2:6" x14ac:dyDescent="0.25">
      <c r="B134" s="830" t="s">
        <v>1633</v>
      </c>
      <c r="C134" s="71"/>
      <c r="D134" s="506"/>
      <c r="E134" s="420"/>
      <c r="F134" s="420"/>
    </row>
    <row r="135" spans="2:6" ht="32.450000000000003" customHeight="1" x14ac:dyDescent="0.25">
      <c r="B135" s="1262" t="s">
        <v>1639</v>
      </c>
      <c r="C135" s="1262"/>
      <c r="D135" s="1262"/>
      <c r="E135" s="1262"/>
      <c r="F135" s="1262"/>
    </row>
    <row r="136" spans="2:6" x14ac:dyDescent="0.25">
      <c r="B136" s="832"/>
      <c r="C136" s="71"/>
      <c r="D136" s="506"/>
      <c r="E136" s="420"/>
      <c r="F136" s="420"/>
    </row>
    <row r="137" spans="2:6" x14ac:dyDescent="0.25">
      <c r="B137" s="833" t="s">
        <v>1594</v>
      </c>
      <c r="C137" s="833" t="s">
        <v>1595</v>
      </c>
      <c r="D137" s="506"/>
      <c r="E137" s="420"/>
      <c r="F137" s="420"/>
    </row>
    <row r="138" spans="2:6" x14ac:dyDescent="0.25">
      <c r="B138" s="834" t="s">
        <v>1596</v>
      </c>
      <c r="C138" s="833"/>
      <c r="D138" s="506"/>
      <c r="E138" s="420"/>
      <c r="F138" s="420"/>
    </row>
    <row r="139" spans="2:6" x14ac:dyDescent="0.25">
      <c r="B139" s="834" t="s">
        <v>1597</v>
      </c>
      <c r="C139" s="835"/>
      <c r="D139" s="506"/>
      <c r="E139" s="420"/>
      <c r="F139" s="420"/>
    </row>
    <row r="140" spans="2:6" x14ac:dyDescent="0.25">
      <c r="B140" s="834" t="s">
        <v>1598</v>
      </c>
      <c r="C140" s="836"/>
      <c r="D140" s="506"/>
      <c r="E140" s="420"/>
      <c r="F140" s="420"/>
    </row>
    <row r="141" spans="2:6" x14ac:dyDescent="0.25">
      <c r="B141" s="834" t="s">
        <v>1599</v>
      </c>
      <c r="C141" s="837"/>
      <c r="D141" s="506"/>
      <c r="E141" s="420"/>
      <c r="F141" s="420"/>
    </row>
  </sheetData>
  <sheetProtection algorithmName="SHA-512" hashValue="IMoq4Rl6xgX8atHgHc9nnIm90aWfQL1YPzJj7b6s5eONtzdx71AXZxrPyVtx8anTNT4zJ1u2Ae9pEqDtrMr5gA==" saltValue="nqJaI2PQPbsFqMKzqnZ/ug==" spinCount="100000" sheet="1" formatColumns="0" formatRows="0"/>
  <mergeCells count="7">
    <mergeCell ref="B135:F135"/>
    <mergeCell ref="C127:D127"/>
    <mergeCell ref="C129:D129"/>
    <mergeCell ref="C1:F1"/>
    <mergeCell ref="A2:F2"/>
    <mergeCell ref="A4:B4"/>
    <mergeCell ref="C125:D125"/>
  </mergeCells>
  <dataValidations count="1">
    <dataValidation type="decimal" allowBlank="1" showInputMessage="1" showErrorMessage="1" sqref="E117:E118" xr:uid="{4140C5FC-48FF-4100-A0B8-4DD2A7D19930}">
      <formula1>0</formula1>
      <formula2>100000000000000000</formula2>
    </dataValidation>
  </dataValidation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M24" sqref="M24"/>
    </sheetView>
  </sheetViews>
  <sheetFormatPr defaultColWidth="9.140625" defaultRowHeight="12.75" x14ac:dyDescent="0.2"/>
  <cols>
    <col min="1" max="1" width="22.28515625" style="368" customWidth="1"/>
    <col min="2" max="7" width="20.140625" style="368" customWidth="1"/>
    <col min="8" max="8" width="23.42578125" style="368" customWidth="1"/>
    <col min="9" max="11" width="20.140625" style="368" customWidth="1"/>
    <col min="12" max="16384" width="9.140625" style="368"/>
  </cols>
  <sheetData>
    <row r="1" spans="1:11" ht="8.25" customHeight="1" x14ac:dyDescent="0.2">
      <c r="F1" s="1284" t="s">
        <v>1770</v>
      </c>
      <c r="G1" s="1284"/>
      <c r="H1" s="1284"/>
      <c r="I1" s="1284"/>
      <c r="J1" s="1284"/>
      <c r="K1" s="1284"/>
    </row>
    <row r="2" spans="1:11" hidden="1" x14ac:dyDescent="0.2">
      <c r="F2" s="1284"/>
      <c r="G2" s="1284"/>
      <c r="H2" s="1284"/>
      <c r="I2" s="1284"/>
      <c r="J2" s="1284"/>
      <c r="K2" s="1284"/>
    </row>
    <row r="3" spans="1:11" x14ac:dyDescent="0.2">
      <c r="F3" s="1284"/>
      <c r="G3" s="1284"/>
      <c r="H3" s="1284"/>
      <c r="I3" s="1284"/>
      <c r="J3" s="1284"/>
      <c r="K3" s="1284"/>
    </row>
    <row r="4" spans="1:11" x14ac:dyDescent="0.2">
      <c r="F4" s="1284"/>
      <c r="G4" s="1284"/>
      <c r="H4" s="1284"/>
      <c r="I4" s="1284"/>
      <c r="J4" s="1284"/>
      <c r="K4" s="1284"/>
    </row>
    <row r="5" spans="1:11" x14ac:dyDescent="0.2">
      <c r="F5" s="1284"/>
      <c r="G5" s="1284"/>
      <c r="H5" s="1284"/>
      <c r="I5" s="1284"/>
      <c r="J5" s="1284"/>
      <c r="K5" s="1284"/>
    </row>
    <row r="6" spans="1:11" ht="17.25" customHeight="1" x14ac:dyDescent="0.2">
      <c r="A6" s="1304" t="s">
        <v>1589</v>
      </c>
      <c r="B6" s="1304"/>
      <c r="C6" s="1304"/>
      <c r="D6" s="1304"/>
      <c r="E6" s="1304"/>
      <c r="F6" s="1304"/>
      <c r="G6" s="1304"/>
      <c r="H6" s="1304"/>
      <c r="I6" s="1304"/>
      <c r="J6" s="1304"/>
      <c r="K6" s="1304"/>
    </row>
    <row r="7" spans="1:11" ht="15" customHeight="1" x14ac:dyDescent="0.2">
      <c r="A7" s="1300" t="str">
        <f>i.04157!A4</f>
        <v>Даатгагчийн нэр:</v>
      </c>
      <c r="B7" s="1300"/>
      <c r="C7" s="1300"/>
      <c r="D7" s="1300"/>
      <c r="E7" s="392"/>
      <c r="F7" s="392"/>
      <c r="G7" s="392"/>
      <c r="H7" s="1301" t="str">
        <f>i.04157!F4</f>
        <v>..... оны .... сарын ...-ны өдөр</v>
      </c>
      <c r="I7" s="1301"/>
      <c r="J7" s="1301"/>
      <c r="K7" s="1301"/>
    </row>
    <row r="9" spans="1:11" ht="89.25" x14ac:dyDescent="0.2">
      <c r="A9" s="1302" t="s">
        <v>1469</v>
      </c>
      <c r="B9" s="1302"/>
      <c r="C9" s="353" t="s">
        <v>1231</v>
      </c>
      <c r="D9" s="353" t="s">
        <v>1232</v>
      </c>
      <c r="E9" s="353" t="s">
        <v>1233</v>
      </c>
      <c r="F9" s="353" t="s">
        <v>1234</v>
      </c>
      <c r="G9" s="353" t="s">
        <v>1235</v>
      </c>
      <c r="H9" s="353" t="s">
        <v>1236</v>
      </c>
      <c r="I9" s="353" t="s">
        <v>1237</v>
      </c>
      <c r="J9" s="353" t="s">
        <v>1238</v>
      </c>
      <c r="K9" s="353" t="s">
        <v>1239</v>
      </c>
    </row>
    <row r="10" spans="1:11" ht="15.75" customHeight="1" x14ac:dyDescent="0.2">
      <c r="A10" s="1302"/>
      <c r="B10" s="1302"/>
      <c r="C10" s="632">
        <f>i.04158!F8</f>
        <v>0</v>
      </c>
      <c r="D10" s="632">
        <f>i.04158!F12</f>
        <v>0</v>
      </c>
      <c r="E10" s="632">
        <f>i.04158!F18</f>
        <v>0</v>
      </c>
      <c r="F10" s="632">
        <f>i.04158!F27</f>
        <v>0</v>
      </c>
      <c r="G10" s="632">
        <f>i.04158!F33</f>
        <v>0</v>
      </c>
      <c r="H10" s="632">
        <f>i.04158!F42</f>
        <v>0</v>
      </c>
      <c r="I10" s="632">
        <f>i.04158!F51</f>
        <v>0</v>
      </c>
      <c r="J10" s="634">
        <f>i.04158!F60</f>
        <v>0</v>
      </c>
      <c r="K10" s="632">
        <f>i.04158!F69</f>
        <v>0</v>
      </c>
    </row>
    <row r="11" spans="1:11" ht="15.75" customHeight="1" x14ac:dyDescent="0.2">
      <c r="A11" s="1302"/>
      <c r="B11" s="1302"/>
      <c r="C11" s="1303" t="s">
        <v>1240</v>
      </c>
      <c r="D11" s="1303"/>
      <c r="E11" s="1303"/>
      <c r="F11" s="1303"/>
      <c r="G11" s="1303"/>
      <c r="H11" s="1303"/>
      <c r="I11" s="1303"/>
      <c r="J11" s="1303"/>
      <c r="K11" s="1303"/>
    </row>
    <row r="12" spans="1:11" ht="63.75" x14ac:dyDescent="0.2">
      <c r="A12" s="401" t="s">
        <v>1241</v>
      </c>
      <c r="B12" s="634">
        <f>C10</f>
        <v>0</v>
      </c>
      <c r="C12" s="365">
        <v>1</v>
      </c>
      <c r="D12" s="365" t="s">
        <v>12</v>
      </c>
      <c r="E12" s="365" t="s">
        <v>12</v>
      </c>
      <c r="F12" s="365" t="s">
        <v>12</v>
      </c>
      <c r="G12" s="365" t="s">
        <v>12</v>
      </c>
      <c r="H12" s="365"/>
      <c r="I12" s="365" t="s">
        <v>12</v>
      </c>
      <c r="J12" s="393"/>
      <c r="K12" s="365" t="s">
        <v>12</v>
      </c>
    </row>
    <row r="13" spans="1:11" ht="38.25" x14ac:dyDescent="0.2">
      <c r="A13" s="401" t="s">
        <v>1232</v>
      </c>
      <c r="B13" s="634">
        <f>D10</f>
        <v>0</v>
      </c>
      <c r="C13" s="394" t="s">
        <v>12</v>
      </c>
      <c r="D13" s="365">
        <v>1</v>
      </c>
      <c r="E13" s="365" t="s">
        <v>12</v>
      </c>
      <c r="F13" s="365" t="s">
        <v>12</v>
      </c>
      <c r="G13" s="365"/>
      <c r="H13" s="365"/>
      <c r="I13" s="365" t="s">
        <v>12</v>
      </c>
      <c r="J13" s="393"/>
      <c r="K13" s="365" t="s">
        <v>12</v>
      </c>
    </row>
    <row r="14" spans="1:11" ht="38.25" x14ac:dyDescent="0.2">
      <c r="A14" s="401" t="s">
        <v>1233</v>
      </c>
      <c r="B14" s="634">
        <f>E10</f>
        <v>0</v>
      </c>
      <c r="C14" s="394" t="s">
        <v>12</v>
      </c>
      <c r="D14" s="394" t="s">
        <v>12</v>
      </c>
      <c r="E14" s="365">
        <v>1</v>
      </c>
      <c r="F14" s="365" t="s">
        <v>12</v>
      </c>
      <c r="G14" s="365" t="s">
        <v>12</v>
      </c>
      <c r="H14" s="365">
        <v>0.5</v>
      </c>
      <c r="I14" s="365">
        <v>0.5</v>
      </c>
      <c r="J14" s="393"/>
      <c r="K14" s="363"/>
    </row>
    <row r="15" spans="1:11" ht="25.5" x14ac:dyDescent="0.2">
      <c r="A15" s="401" t="s">
        <v>1234</v>
      </c>
      <c r="B15" s="634">
        <f>F10</f>
        <v>0</v>
      </c>
      <c r="C15" s="394" t="s">
        <v>12</v>
      </c>
      <c r="D15" s="394" t="s">
        <v>12</v>
      </c>
      <c r="E15" s="394" t="s">
        <v>12</v>
      </c>
      <c r="F15" s="365">
        <v>1</v>
      </c>
      <c r="G15" s="365" t="s">
        <v>12</v>
      </c>
      <c r="H15" s="365"/>
      <c r="I15" s="365" t="s">
        <v>12</v>
      </c>
      <c r="J15" s="393"/>
      <c r="K15" s="365" t="s">
        <v>12</v>
      </c>
    </row>
    <row r="16" spans="1:11" ht="51" x14ac:dyDescent="0.2">
      <c r="A16" s="401" t="s">
        <v>1235</v>
      </c>
      <c r="B16" s="634">
        <f>G10</f>
        <v>0</v>
      </c>
      <c r="C16" s="394" t="s">
        <v>12</v>
      </c>
      <c r="D16" s="394" t="s">
        <v>12</v>
      </c>
      <c r="E16" s="394" t="s">
        <v>12</v>
      </c>
      <c r="F16" s="394" t="s">
        <v>12</v>
      </c>
      <c r="G16" s="365">
        <v>1</v>
      </c>
      <c r="H16" s="365"/>
      <c r="I16" s="365" t="s">
        <v>12</v>
      </c>
      <c r="J16" s="393"/>
      <c r="K16" s="365" t="s">
        <v>12</v>
      </c>
    </row>
    <row r="17" spans="1:11" ht="51" x14ac:dyDescent="0.2">
      <c r="A17" s="401" t="s">
        <v>1236</v>
      </c>
      <c r="B17" s="634">
        <f>H10</f>
        <v>0</v>
      </c>
      <c r="C17" s="394" t="s">
        <v>12</v>
      </c>
      <c r="D17" s="394" t="s">
        <v>12</v>
      </c>
      <c r="E17" s="394">
        <v>0.5</v>
      </c>
      <c r="F17" s="394" t="s">
        <v>12</v>
      </c>
      <c r="G17" s="394" t="s">
        <v>12</v>
      </c>
      <c r="H17" s="365">
        <v>1</v>
      </c>
      <c r="I17" s="365">
        <v>0.5</v>
      </c>
      <c r="K17" s="363"/>
    </row>
    <row r="18" spans="1:11" ht="63.75" x14ac:dyDescent="0.2">
      <c r="A18" s="401" t="s">
        <v>1237</v>
      </c>
      <c r="B18" s="634">
        <f>I10</f>
        <v>0</v>
      </c>
      <c r="C18" s="394" t="s">
        <v>12</v>
      </c>
      <c r="D18" s="394" t="s">
        <v>12</v>
      </c>
      <c r="E18" s="394">
        <v>0.5</v>
      </c>
      <c r="F18" s="394" t="s">
        <v>12</v>
      </c>
      <c r="G18" s="394"/>
      <c r="H18" s="395">
        <v>0.5</v>
      </c>
      <c r="I18" s="365">
        <v>1</v>
      </c>
      <c r="K18" s="365"/>
    </row>
    <row r="19" spans="1:11" ht="63.75" x14ac:dyDescent="0.2">
      <c r="A19" s="402" t="s">
        <v>1238</v>
      </c>
      <c r="B19" s="634">
        <f>J10</f>
        <v>0</v>
      </c>
      <c r="C19" s="394" t="s">
        <v>12</v>
      </c>
      <c r="D19" s="394" t="s">
        <v>12</v>
      </c>
      <c r="E19" s="394" t="s">
        <v>12</v>
      </c>
      <c r="F19" s="394" t="s">
        <v>12</v>
      </c>
      <c r="G19" s="394"/>
      <c r="H19" s="394" t="s">
        <v>12</v>
      </c>
      <c r="I19" s="394"/>
      <c r="J19" s="365">
        <v>1</v>
      </c>
      <c r="K19" s="365"/>
    </row>
    <row r="20" spans="1:11" ht="25.5" x14ac:dyDescent="0.2">
      <c r="A20" s="402" t="s">
        <v>1239</v>
      </c>
      <c r="B20" s="634">
        <f>K10</f>
        <v>0</v>
      </c>
      <c r="C20" s="394" t="s">
        <v>12</v>
      </c>
      <c r="D20" s="394" t="s">
        <v>12</v>
      </c>
      <c r="E20" s="394" t="s">
        <v>12</v>
      </c>
      <c r="F20" s="394" t="s">
        <v>12</v>
      </c>
      <c r="G20" s="394"/>
      <c r="H20" s="394" t="s">
        <v>12</v>
      </c>
      <c r="I20" s="394"/>
      <c r="J20" s="396" t="s">
        <v>12</v>
      </c>
      <c r="K20" s="365">
        <v>1</v>
      </c>
    </row>
    <row r="21" spans="1:11" ht="29.25" customHeight="1" x14ac:dyDescent="0.2">
      <c r="A21" s="1298" t="s">
        <v>1242</v>
      </c>
      <c r="B21" s="1298"/>
      <c r="C21" s="1299">
        <f>SQRT(SUMPRODUCT(C24:K24,C10:K10))</f>
        <v>0</v>
      </c>
      <c r="D21" s="1299"/>
      <c r="E21" s="1299"/>
      <c r="F21" s="1299"/>
      <c r="G21" s="1299"/>
      <c r="H21" s="1299"/>
      <c r="I21" s="1299"/>
      <c r="J21" s="1299"/>
      <c r="K21" s="1299"/>
    </row>
    <row r="24" spans="1:11" x14ac:dyDescent="0.2">
      <c r="C24" s="635">
        <f t="shared" ref="C24:H24" si="0">SUMPRODUCT($B$12:$B$20, C12:C20)</f>
        <v>0</v>
      </c>
      <c r="D24" s="635">
        <f t="shared" si="0"/>
        <v>0</v>
      </c>
      <c r="E24" s="635">
        <f t="shared" si="0"/>
        <v>0</v>
      </c>
      <c r="F24" s="635">
        <f t="shared" si="0"/>
        <v>0</v>
      </c>
      <c r="G24" s="635">
        <f t="shared" si="0"/>
        <v>0</v>
      </c>
      <c r="H24" s="635">
        <f t="shared" si="0"/>
        <v>0</v>
      </c>
      <c r="I24" s="635">
        <f>SUMPRODUCT($B$12:$B$20,I12:I20)</f>
        <v>0</v>
      </c>
      <c r="J24" s="635">
        <f>SUMPRODUCT($B$12:$B$20,J12:J20)</f>
        <v>0</v>
      </c>
      <c r="K24" s="635">
        <f>SUMPRODUCT($B$12:$B$20, K12:K20)</f>
        <v>0</v>
      </c>
    </row>
    <row r="27" spans="1:11" x14ac:dyDescent="0.2">
      <c r="H27" s="776" t="str">
        <f>i.04119!B93</f>
        <v>тамга тэмдэг</v>
      </c>
    </row>
    <row r="28" spans="1:11" x14ac:dyDescent="0.2">
      <c r="H28" s="776"/>
    </row>
    <row r="29" spans="1:11" x14ac:dyDescent="0.2">
      <c r="H29" s="776" t="str">
        <f>i.04119!B95</f>
        <v xml:space="preserve">ТАЙЛАН ГАРГАСАН:    </v>
      </c>
    </row>
    <row r="30" spans="1:11" x14ac:dyDescent="0.2">
      <c r="H30" s="776"/>
    </row>
    <row r="31" spans="1:11" x14ac:dyDescent="0.2">
      <c r="H31" s="776" t="str">
        <f>i.04119!B97</f>
        <v xml:space="preserve"> Гүйцэтгэх захирал</v>
      </c>
      <c r="I31" s="776" t="str">
        <f>i.04119!C97</f>
        <v xml:space="preserve">/................................../   </v>
      </c>
      <c r="J31" s="776"/>
      <c r="K31" s="776" t="str">
        <f>i.04119!E97</f>
        <v>/................................./</v>
      </c>
    </row>
    <row r="32" spans="1:11" x14ac:dyDescent="0.2">
      <c r="H32" s="776"/>
      <c r="I32" s="776"/>
      <c r="J32" s="776"/>
      <c r="K32" s="776"/>
    </row>
    <row r="33" spans="8:11" x14ac:dyDescent="0.2">
      <c r="H33" s="776" t="str">
        <f>i.04119!B99</f>
        <v xml:space="preserve"> Ерөнхий нягтлан бодогч  </v>
      </c>
      <c r="I33" s="776" t="str">
        <f>i.04119!C99</f>
        <v xml:space="preserve">/.................................../   </v>
      </c>
      <c r="J33" s="776"/>
      <c r="K33" s="776" t="str">
        <f>i.04119!E99</f>
        <v>/................................/</v>
      </c>
    </row>
    <row r="34" spans="8:11" x14ac:dyDescent="0.2">
      <c r="H34" s="776"/>
      <c r="I34" s="776"/>
      <c r="J34" s="776"/>
      <c r="K34" s="776"/>
    </row>
    <row r="35" spans="8:11" x14ac:dyDescent="0.2">
      <c r="H35" s="776" t="str">
        <f>i.04119!B101</f>
        <v>...................................................</v>
      </c>
      <c r="I35" s="776" t="str">
        <f>i.04119!C101</f>
        <v xml:space="preserve">/................................../   </v>
      </c>
      <c r="J35" s="776"/>
      <c r="K35" s="776" t="str">
        <f>i.04119!E101</f>
        <v>/................................/</v>
      </c>
    </row>
    <row r="36" spans="8:11" x14ac:dyDescent="0.2">
      <c r="H36" s="776"/>
    </row>
  </sheetData>
  <sheetProtection algorithmName="SHA-512" hashValue="Yd0rKn+AizWHja9DAMIJhjElg6pwNwLRkRHRXlRLYq9yVlF4g3r7iZXC5vJHOoyVrOPSYZRogXnVzkcIpKZteQ==" saltValue="1arH1eEs5jScRZH9dJc94Q=="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J59"/>
  <sheetViews>
    <sheetView workbookViewId="0">
      <selection activeCell="E35" sqref="E35"/>
    </sheetView>
  </sheetViews>
  <sheetFormatPr defaultColWidth="9.140625" defaultRowHeight="12.75" x14ac:dyDescent="0.2"/>
  <cols>
    <col min="1" max="1" width="4.7109375" style="1" customWidth="1"/>
    <col min="2" max="2" width="23" style="1" customWidth="1"/>
    <col min="3" max="3" width="8.140625" style="1" customWidth="1"/>
    <col min="4" max="4" width="11.42578125" style="1" customWidth="1"/>
    <col min="5" max="5" width="19.28515625" style="1" customWidth="1"/>
    <col min="6" max="6" width="20.28515625" style="1" customWidth="1"/>
    <col min="7" max="7" width="19.7109375" style="1" customWidth="1"/>
    <col min="8" max="16384" width="9.140625" style="1"/>
  </cols>
  <sheetData>
    <row r="1" spans="1:10" ht="12.75" customHeight="1" x14ac:dyDescent="0.2">
      <c r="C1" s="1171" t="s">
        <v>1771</v>
      </c>
      <c r="D1" s="1171"/>
      <c r="E1" s="1171"/>
      <c r="F1" s="1171"/>
      <c r="G1" s="1171"/>
      <c r="H1" s="734"/>
      <c r="I1" s="734"/>
    </row>
    <row r="2" spans="1:10" x14ac:dyDescent="0.2">
      <c r="C2" s="1171"/>
      <c r="D2" s="1171"/>
      <c r="E2" s="1171"/>
      <c r="F2" s="1171"/>
      <c r="G2" s="1171"/>
      <c r="H2" s="734"/>
      <c r="I2" s="734"/>
    </row>
    <row r="3" spans="1:10" x14ac:dyDescent="0.2">
      <c r="C3" s="1171"/>
      <c r="D3" s="1171"/>
      <c r="E3" s="1171"/>
      <c r="F3" s="1171"/>
      <c r="G3" s="1171"/>
      <c r="H3" s="734"/>
      <c r="I3" s="734"/>
    </row>
    <row r="4" spans="1:10" ht="9" customHeight="1" x14ac:dyDescent="0.2">
      <c r="C4" s="1171"/>
      <c r="D4" s="1171"/>
      <c r="E4" s="1171"/>
      <c r="F4" s="1171"/>
      <c r="G4" s="1171"/>
      <c r="H4" s="734"/>
      <c r="I4" s="734"/>
    </row>
    <row r="5" spans="1:10" ht="3.75" customHeight="1" x14ac:dyDescent="0.2">
      <c r="C5" s="1171"/>
      <c r="D5" s="1171"/>
      <c r="E5" s="1171"/>
      <c r="F5" s="1171"/>
      <c r="G5" s="1171"/>
      <c r="H5" s="734"/>
      <c r="I5" s="734"/>
    </row>
    <row r="6" spans="1:10" hidden="1" x14ac:dyDescent="0.2">
      <c r="C6" s="1171"/>
      <c r="D6" s="1171"/>
      <c r="E6" s="1171"/>
      <c r="F6" s="1171"/>
      <c r="G6" s="1171"/>
      <c r="H6" s="734"/>
      <c r="I6" s="734"/>
    </row>
    <row r="7" spans="1:10" ht="24.6" customHeight="1" x14ac:dyDescent="0.2">
      <c r="A7" s="1073" t="s">
        <v>1243</v>
      </c>
      <c r="B7" s="1073"/>
      <c r="C7" s="1073"/>
      <c r="D7" s="1073"/>
      <c r="E7" s="1073"/>
      <c r="F7" s="1073"/>
      <c r="G7" s="1073"/>
      <c r="H7" s="179"/>
      <c r="I7" s="179"/>
      <c r="J7" s="179"/>
    </row>
    <row r="9" spans="1:10" ht="12.75" customHeight="1" x14ac:dyDescent="0.2">
      <c r="A9" s="1305" t="str">
        <f>i.04120!A6</f>
        <v>Даатгагчийн нэр:</v>
      </c>
      <c r="B9" s="1305"/>
      <c r="C9" s="1305"/>
      <c r="D9" s="1305"/>
      <c r="F9" s="1306" t="str">
        <f>i.04159!H7</f>
        <v>..... оны .... сарын ...-ны өдөр</v>
      </c>
      <c r="G9" s="1306"/>
    </row>
    <row r="11" spans="1:10" ht="50.25" customHeight="1" x14ac:dyDescent="0.2">
      <c r="A11" s="408" t="s">
        <v>4</v>
      </c>
      <c r="B11" s="408" t="s">
        <v>798</v>
      </c>
      <c r="C11" s="252" t="s">
        <v>6</v>
      </c>
      <c r="D11" s="252" t="s">
        <v>1163</v>
      </c>
      <c r="E11" s="252" t="s">
        <v>832</v>
      </c>
      <c r="F11" s="252" t="s">
        <v>1244</v>
      </c>
      <c r="G11" s="252" t="s">
        <v>1245</v>
      </c>
    </row>
    <row r="12" spans="1:10" x14ac:dyDescent="0.2">
      <c r="A12" s="408" t="s">
        <v>8</v>
      </c>
      <c r="B12" s="252" t="s">
        <v>9</v>
      </c>
      <c r="C12" s="252" t="s">
        <v>10</v>
      </c>
      <c r="D12" s="252">
        <v>1</v>
      </c>
      <c r="E12" s="408">
        <v>2</v>
      </c>
      <c r="F12" s="408">
        <v>3</v>
      </c>
      <c r="G12" s="408">
        <v>4</v>
      </c>
    </row>
    <row r="13" spans="1:10" ht="28.5" customHeight="1" x14ac:dyDescent="0.2">
      <c r="A13" s="411">
        <v>1</v>
      </c>
      <c r="B13" s="258" t="s">
        <v>1246</v>
      </c>
      <c r="C13" s="252">
        <v>1</v>
      </c>
      <c r="D13" s="252"/>
      <c r="E13" s="414"/>
      <c r="F13" s="414"/>
      <c r="G13" s="414">
        <f>SUM(G14:G19)</f>
        <v>0</v>
      </c>
    </row>
    <row r="14" spans="1:10" ht="25.5" x14ac:dyDescent="0.2">
      <c r="A14" s="314">
        <v>1.1000000000000001</v>
      </c>
      <c r="B14" s="314" t="s">
        <v>800</v>
      </c>
      <c r="C14" s="60">
        <v>2</v>
      </c>
      <c r="D14" s="312">
        <v>1.2999999999999999E-3</v>
      </c>
      <c r="E14" s="863">
        <f>i.04125!E11</f>
        <v>0</v>
      </c>
      <c r="F14" s="863">
        <f>i.04125!I11</f>
        <v>0</v>
      </c>
      <c r="G14" s="313">
        <f>(E14-F14)*D14</f>
        <v>0</v>
      </c>
    </row>
    <row r="15" spans="1:10" x14ac:dyDescent="0.2">
      <c r="A15" s="314">
        <v>1.2</v>
      </c>
      <c r="B15" s="314" t="s">
        <v>802</v>
      </c>
      <c r="C15" s="60">
        <v>3</v>
      </c>
      <c r="D15" s="312">
        <v>5.7999999999999996E-3</v>
      </c>
      <c r="E15" s="863">
        <f>i.04125!E13</f>
        <v>0</v>
      </c>
      <c r="F15" s="863">
        <f>i.04125!I13</f>
        <v>0</v>
      </c>
      <c r="G15" s="313">
        <f>(E15-F15)*D15</f>
        <v>0</v>
      </c>
    </row>
    <row r="16" spans="1:10" x14ac:dyDescent="0.2">
      <c r="A16" s="314">
        <v>1.3</v>
      </c>
      <c r="B16" s="314" t="s">
        <v>803</v>
      </c>
      <c r="C16" s="60">
        <v>4</v>
      </c>
      <c r="D16" s="312">
        <v>4.3E-3</v>
      </c>
      <c r="E16" s="863">
        <f>i.04125!E15</f>
        <v>0</v>
      </c>
      <c r="F16" s="863">
        <f>i.04125!I15</f>
        <v>0</v>
      </c>
      <c r="G16" s="313">
        <f t="shared" ref="G16:G19" si="0">(E16-F16)*D16</f>
        <v>0</v>
      </c>
    </row>
    <row r="17" spans="1:7" x14ac:dyDescent="0.2">
      <c r="A17" s="314">
        <v>1.4</v>
      </c>
      <c r="B17" s="314" t="s">
        <v>804</v>
      </c>
      <c r="C17" s="60">
        <v>5</v>
      </c>
      <c r="D17" s="312">
        <v>4.3E-3</v>
      </c>
      <c r="E17" s="863">
        <f>i.04125!E16</f>
        <v>0</v>
      </c>
      <c r="F17" s="863">
        <f>i.04125!I16</f>
        <v>0</v>
      </c>
      <c r="G17" s="313">
        <f t="shared" si="0"/>
        <v>0</v>
      </c>
    </row>
    <row r="18" spans="1:7" x14ac:dyDescent="0.2">
      <c r="A18" s="314">
        <v>1.5</v>
      </c>
      <c r="B18" s="314" t="s">
        <v>805</v>
      </c>
      <c r="C18" s="60">
        <v>6</v>
      </c>
      <c r="D18" s="312">
        <v>4.0000000000000002E-4</v>
      </c>
      <c r="E18" s="863">
        <f>i.04125!E17</f>
        <v>0</v>
      </c>
      <c r="F18" s="863">
        <f>i.04125!I17</f>
        <v>0</v>
      </c>
      <c r="G18" s="313">
        <f t="shared" si="0"/>
        <v>0</v>
      </c>
    </row>
    <row r="19" spans="1:7" x14ac:dyDescent="0.2">
      <c r="A19" s="314">
        <v>1.6</v>
      </c>
      <c r="B19" s="314" t="s">
        <v>806</v>
      </c>
      <c r="C19" s="60">
        <v>7</v>
      </c>
      <c r="D19" s="312">
        <v>0</v>
      </c>
      <c r="E19" s="863">
        <f>i.04125!E18</f>
        <v>0</v>
      </c>
      <c r="F19" s="863">
        <f>i.04125!I18</f>
        <v>0</v>
      </c>
      <c r="G19" s="313">
        <f t="shared" si="0"/>
        <v>0</v>
      </c>
    </row>
    <row r="20" spans="1:7" ht="25.5" customHeight="1" x14ac:dyDescent="0.2">
      <c r="A20" s="411">
        <v>2</v>
      </c>
      <c r="B20" s="258" t="s">
        <v>1247</v>
      </c>
      <c r="C20" s="412">
        <v>8</v>
      </c>
      <c r="D20" s="412"/>
      <c r="E20" s="413"/>
      <c r="F20" s="414"/>
      <c r="G20" s="410">
        <f>SUM(G21:G26)</f>
        <v>0</v>
      </c>
    </row>
    <row r="21" spans="1:7" ht="25.5" x14ac:dyDescent="0.2">
      <c r="A21" s="314">
        <v>2.1</v>
      </c>
      <c r="B21" s="315" t="s">
        <v>800</v>
      </c>
      <c r="C21" s="316">
        <v>9</v>
      </c>
      <c r="D21" s="317">
        <v>-3.3E-3</v>
      </c>
      <c r="E21" s="864">
        <f>$E$14</f>
        <v>0</v>
      </c>
      <c r="F21" s="864">
        <f>$F$14</f>
        <v>0</v>
      </c>
      <c r="G21" s="313">
        <f t="shared" ref="G21:G26" si="1">(E21-F21)*D21</f>
        <v>0</v>
      </c>
    </row>
    <row r="22" spans="1:7" x14ac:dyDescent="0.2">
      <c r="A22" s="314">
        <v>2.2000000000000002</v>
      </c>
      <c r="B22" s="314" t="s">
        <v>802</v>
      </c>
      <c r="C22" s="60">
        <v>10</v>
      </c>
      <c r="D22" s="312">
        <v>-1.46E-2</v>
      </c>
      <c r="E22" s="864">
        <f>$E$15</f>
        <v>0</v>
      </c>
      <c r="F22" s="864">
        <f>$F$15</f>
        <v>0</v>
      </c>
      <c r="G22" s="313">
        <f t="shared" si="1"/>
        <v>0</v>
      </c>
    </row>
    <row r="23" spans="1:7" x14ac:dyDescent="0.2">
      <c r="A23" s="314">
        <v>2.2999999999999998</v>
      </c>
      <c r="B23" s="314" t="s">
        <v>803</v>
      </c>
      <c r="C23" s="60">
        <v>11</v>
      </c>
      <c r="D23" s="312">
        <v>-1.0699999999999999E-2</v>
      </c>
      <c r="E23" s="864">
        <f>$E$16</f>
        <v>0</v>
      </c>
      <c r="F23" s="864">
        <f>$F$16</f>
        <v>0</v>
      </c>
      <c r="G23" s="313">
        <f t="shared" si="1"/>
        <v>0</v>
      </c>
    </row>
    <row r="24" spans="1:7" x14ac:dyDescent="0.2">
      <c r="A24" s="314">
        <v>2.4</v>
      </c>
      <c r="B24" s="314" t="s">
        <v>804</v>
      </c>
      <c r="C24" s="60">
        <v>12</v>
      </c>
      <c r="D24" s="312">
        <v>-1.0699999999999999E-2</v>
      </c>
      <c r="E24" s="864">
        <f>$E$17</f>
        <v>0</v>
      </c>
      <c r="F24" s="864">
        <f>$F$17</f>
        <v>0</v>
      </c>
      <c r="G24" s="313">
        <f t="shared" si="1"/>
        <v>0</v>
      </c>
    </row>
    <row r="25" spans="1:7" x14ac:dyDescent="0.2">
      <c r="A25" s="314">
        <v>2.5</v>
      </c>
      <c r="B25" s="314" t="s">
        <v>805</v>
      </c>
      <c r="C25" s="60">
        <v>13</v>
      </c>
      <c r="D25" s="312">
        <v>-1E-3</v>
      </c>
      <c r="E25" s="864">
        <f>$E$18</f>
        <v>0</v>
      </c>
      <c r="F25" s="864">
        <f>$F$18</f>
        <v>0</v>
      </c>
      <c r="G25" s="313">
        <f t="shared" si="1"/>
        <v>0</v>
      </c>
    </row>
    <row r="26" spans="1:7" x14ac:dyDescent="0.2">
      <c r="A26" s="314">
        <v>2.6</v>
      </c>
      <c r="B26" s="318" t="s">
        <v>806</v>
      </c>
      <c r="C26" s="319">
        <v>14</v>
      </c>
      <c r="D26" s="320">
        <v>-1.0699999999999999E-2</v>
      </c>
      <c r="E26" s="864">
        <f>$E$19</f>
        <v>0</v>
      </c>
      <c r="F26" s="864">
        <f>$F$19</f>
        <v>0</v>
      </c>
      <c r="G26" s="313">
        <f t="shared" si="1"/>
        <v>0</v>
      </c>
    </row>
    <row r="27" spans="1:7" ht="25.5" x14ac:dyDescent="0.2">
      <c r="A27" s="732">
        <v>3</v>
      </c>
      <c r="B27" s="258" t="s">
        <v>1588</v>
      </c>
      <c r="C27" s="412">
        <v>15</v>
      </c>
      <c r="D27" s="412"/>
      <c r="E27" s="413"/>
      <c r="F27" s="733"/>
      <c r="G27" s="410">
        <f>SUM(G28:G33)</f>
        <v>0</v>
      </c>
    </row>
    <row r="28" spans="1:7" ht="25.5" x14ac:dyDescent="0.2">
      <c r="A28" s="314">
        <v>3.1</v>
      </c>
      <c r="B28" s="314" t="s">
        <v>800</v>
      </c>
      <c r="C28" s="60">
        <v>16</v>
      </c>
      <c r="D28" s="312">
        <v>0.09</v>
      </c>
      <c r="E28" s="864">
        <f>$E$14</f>
        <v>0</v>
      </c>
      <c r="F28" s="864">
        <f>$F$14</f>
        <v>0</v>
      </c>
      <c r="G28" s="313">
        <f>(E28-F28)*D28</f>
        <v>0</v>
      </c>
    </row>
    <row r="29" spans="1:7" x14ac:dyDescent="0.2">
      <c r="A29" s="314">
        <v>3.2</v>
      </c>
      <c r="B29" s="314" t="s">
        <v>802</v>
      </c>
      <c r="C29" s="60">
        <v>17</v>
      </c>
      <c r="D29" s="312">
        <v>0.3</v>
      </c>
      <c r="E29" s="864">
        <f>$E$15</f>
        <v>0</v>
      </c>
      <c r="F29" s="864">
        <f>$F$15</f>
        <v>0</v>
      </c>
      <c r="G29" s="313">
        <f>(E29-F29)*D29</f>
        <v>0</v>
      </c>
    </row>
    <row r="30" spans="1:7" x14ac:dyDescent="0.2">
      <c r="A30" s="314">
        <v>3.3</v>
      </c>
      <c r="B30" s="314" t="s">
        <v>803</v>
      </c>
      <c r="C30" s="60">
        <v>18</v>
      </c>
      <c r="D30" s="312">
        <v>0.24</v>
      </c>
      <c r="E30" s="864">
        <f>$E$16</f>
        <v>0</v>
      </c>
      <c r="F30" s="864">
        <f>$F$16</f>
        <v>0</v>
      </c>
      <c r="G30" s="313">
        <f t="shared" ref="G30:G46" si="2">(E30-F30)*D30</f>
        <v>0</v>
      </c>
    </row>
    <row r="31" spans="1:7" x14ac:dyDescent="0.2">
      <c r="A31" s="314">
        <v>3.4</v>
      </c>
      <c r="B31" s="314" t="s">
        <v>804</v>
      </c>
      <c r="C31" s="60">
        <v>19</v>
      </c>
      <c r="D31" s="312">
        <v>0.24</v>
      </c>
      <c r="E31" s="864">
        <f>$E$17</f>
        <v>0</v>
      </c>
      <c r="F31" s="864">
        <f>$F$17</f>
        <v>0</v>
      </c>
      <c r="G31" s="313">
        <f t="shared" si="2"/>
        <v>0</v>
      </c>
    </row>
    <row r="32" spans="1:7" x14ac:dyDescent="0.2">
      <c r="A32" s="314">
        <v>3.5</v>
      </c>
      <c r="B32" s="314" t="s">
        <v>805</v>
      </c>
      <c r="C32" s="60">
        <v>20</v>
      </c>
      <c r="D32" s="312">
        <v>0.03</v>
      </c>
      <c r="E32" s="864">
        <f>$E$18</f>
        <v>0</v>
      </c>
      <c r="F32" s="864">
        <f>$F$18</f>
        <v>0</v>
      </c>
      <c r="G32" s="313">
        <f t="shared" si="2"/>
        <v>0</v>
      </c>
    </row>
    <row r="33" spans="1:7" x14ac:dyDescent="0.2">
      <c r="A33" s="314">
        <v>3.6</v>
      </c>
      <c r="B33" s="314" t="s">
        <v>806</v>
      </c>
      <c r="C33" s="60">
        <v>21</v>
      </c>
      <c r="D33" s="312">
        <v>0.24</v>
      </c>
      <c r="E33" s="864">
        <f>$E$19</f>
        <v>0</v>
      </c>
      <c r="F33" s="864">
        <f>$F$19</f>
        <v>0</v>
      </c>
      <c r="G33" s="313">
        <f t="shared" si="2"/>
        <v>0</v>
      </c>
    </row>
    <row r="34" spans="1:7" ht="25.5" customHeight="1" x14ac:dyDescent="0.2">
      <c r="A34" s="411">
        <v>4</v>
      </c>
      <c r="B34" s="258" t="s">
        <v>1248</v>
      </c>
      <c r="C34" s="412">
        <v>22</v>
      </c>
      <c r="D34" s="412"/>
      <c r="E34" s="413"/>
      <c r="F34" s="410"/>
      <c r="G34" s="410">
        <f>SUM(G35:G40)</f>
        <v>0</v>
      </c>
    </row>
    <row r="35" spans="1:7" ht="25.5" x14ac:dyDescent="0.2">
      <c r="A35" s="314">
        <v>4.0999999999999996</v>
      </c>
      <c r="B35" s="315" t="s">
        <v>800</v>
      </c>
      <c r="C35" s="316">
        <v>23</v>
      </c>
      <c r="D35" s="317">
        <v>0.1</v>
      </c>
      <c r="E35" s="864">
        <f>$E$14</f>
        <v>0</v>
      </c>
      <c r="F35" s="864">
        <f>$F$14</f>
        <v>0</v>
      </c>
      <c r="G35" s="313">
        <f t="shared" si="2"/>
        <v>0</v>
      </c>
    </row>
    <row r="36" spans="1:7" x14ac:dyDescent="0.2">
      <c r="A36" s="314">
        <v>4.2</v>
      </c>
      <c r="B36" s="314" t="s">
        <v>802</v>
      </c>
      <c r="C36" s="60">
        <v>24</v>
      </c>
      <c r="D36" s="312">
        <v>0.1</v>
      </c>
      <c r="E36" s="864">
        <f>$E$15</f>
        <v>0</v>
      </c>
      <c r="F36" s="864">
        <f>$F$15</f>
        <v>0</v>
      </c>
      <c r="G36" s="313">
        <f t="shared" si="2"/>
        <v>0</v>
      </c>
    </row>
    <row r="37" spans="1:7" x14ac:dyDescent="0.2">
      <c r="A37" s="314">
        <v>4.3</v>
      </c>
      <c r="B37" s="314" t="s">
        <v>803</v>
      </c>
      <c r="C37" s="60">
        <v>25</v>
      </c>
      <c r="D37" s="312">
        <v>0.1</v>
      </c>
      <c r="E37" s="864">
        <f>$E$16</f>
        <v>0</v>
      </c>
      <c r="F37" s="864">
        <f>$F$16</f>
        <v>0</v>
      </c>
      <c r="G37" s="313">
        <f t="shared" si="2"/>
        <v>0</v>
      </c>
    </row>
    <row r="38" spans="1:7" x14ac:dyDescent="0.2">
      <c r="A38" s="314">
        <v>4.4000000000000004</v>
      </c>
      <c r="B38" s="314" t="s">
        <v>804</v>
      </c>
      <c r="C38" s="60">
        <v>26</v>
      </c>
      <c r="D38" s="312">
        <v>0.1</v>
      </c>
      <c r="E38" s="864">
        <f>$E$17</f>
        <v>0</v>
      </c>
      <c r="F38" s="864">
        <f>$F$17</f>
        <v>0</v>
      </c>
      <c r="G38" s="313">
        <f t="shared" si="2"/>
        <v>0</v>
      </c>
    </row>
    <row r="39" spans="1:7" x14ac:dyDescent="0.2">
      <c r="A39" s="314">
        <v>4.5</v>
      </c>
      <c r="B39" s="314" t="s">
        <v>805</v>
      </c>
      <c r="C39" s="60">
        <v>27</v>
      </c>
      <c r="D39" s="312">
        <v>0.1</v>
      </c>
      <c r="E39" s="864">
        <f>$E$18</f>
        <v>0</v>
      </c>
      <c r="F39" s="864">
        <f>$F$18</f>
        <v>0</v>
      </c>
      <c r="G39" s="313">
        <f t="shared" si="2"/>
        <v>0</v>
      </c>
    </row>
    <row r="40" spans="1:7" x14ac:dyDescent="0.2">
      <c r="A40" s="314">
        <v>4.5999999999999996</v>
      </c>
      <c r="B40" s="314" t="s">
        <v>806</v>
      </c>
      <c r="C40" s="60">
        <v>28</v>
      </c>
      <c r="D40" s="312">
        <v>0.1</v>
      </c>
      <c r="E40" s="864">
        <f>$E$19</f>
        <v>0</v>
      </c>
      <c r="F40" s="864">
        <f>$F$19</f>
        <v>0</v>
      </c>
      <c r="G40" s="313">
        <f t="shared" si="2"/>
        <v>0</v>
      </c>
    </row>
    <row r="41" spans="1:7" ht="25.5" customHeight="1" x14ac:dyDescent="0.2">
      <c r="A41" s="962">
        <v>5</v>
      </c>
      <c r="B41" s="258" t="s">
        <v>1249</v>
      </c>
      <c r="C41" s="412">
        <v>29</v>
      </c>
      <c r="D41" s="252"/>
      <c r="E41" s="413"/>
      <c r="F41" s="410"/>
      <c r="G41" s="410">
        <f>SUM(G42:G47)</f>
        <v>0</v>
      </c>
    </row>
    <row r="42" spans="1:7" ht="25.5" x14ac:dyDescent="0.2">
      <c r="A42" s="314">
        <v>5.0999999999999996</v>
      </c>
      <c r="B42" s="314" t="s">
        <v>800</v>
      </c>
      <c r="C42" s="60">
        <v>30</v>
      </c>
      <c r="D42" s="312">
        <v>4.0000000000000001E-3</v>
      </c>
      <c r="E42" s="864">
        <f>$E$14</f>
        <v>0</v>
      </c>
      <c r="F42" s="864">
        <f>$F$14</f>
        <v>0</v>
      </c>
      <c r="G42" s="313">
        <f t="shared" si="2"/>
        <v>0</v>
      </c>
    </row>
    <row r="43" spans="1:7" x14ac:dyDescent="0.2">
      <c r="A43" s="314">
        <v>5.2</v>
      </c>
      <c r="B43" s="314" t="s">
        <v>802</v>
      </c>
      <c r="C43" s="60">
        <v>31</v>
      </c>
      <c r="D43" s="312">
        <v>4.0000000000000001E-3</v>
      </c>
      <c r="E43" s="864">
        <f>$E$15</f>
        <v>0</v>
      </c>
      <c r="F43" s="864">
        <f>$F$15</f>
        <v>0</v>
      </c>
      <c r="G43" s="313">
        <f t="shared" si="2"/>
        <v>0</v>
      </c>
    </row>
    <row r="44" spans="1:7" x14ac:dyDescent="0.2">
      <c r="A44" s="314">
        <v>5.3</v>
      </c>
      <c r="B44" s="314" t="s">
        <v>803</v>
      </c>
      <c r="C44" s="60">
        <v>32</v>
      </c>
      <c r="D44" s="312">
        <v>4.0000000000000001E-3</v>
      </c>
      <c r="E44" s="864">
        <f>$E$16</f>
        <v>0</v>
      </c>
      <c r="F44" s="864">
        <f>$F$16</f>
        <v>0</v>
      </c>
      <c r="G44" s="313">
        <f t="shared" si="2"/>
        <v>0</v>
      </c>
    </row>
    <row r="45" spans="1:7" x14ac:dyDescent="0.2">
      <c r="A45" s="314">
        <v>5.4</v>
      </c>
      <c r="B45" s="314" t="s">
        <v>804</v>
      </c>
      <c r="C45" s="60">
        <v>33</v>
      </c>
      <c r="D45" s="312">
        <v>4.0000000000000001E-3</v>
      </c>
      <c r="E45" s="864">
        <f>$E$17</f>
        <v>0</v>
      </c>
      <c r="F45" s="864">
        <f>$F$17</f>
        <v>0</v>
      </c>
      <c r="G45" s="313">
        <f t="shared" si="2"/>
        <v>0</v>
      </c>
    </row>
    <row r="46" spans="1:7" x14ac:dyDescent="0.2">
      <c r="A46" s="314">
        <v>5.5</v>
      </c>
      <c r="B46" s="314" t="s">
        <v>805</v>
      </c>
      <c r="C46" s="60">
        <v>34</v>
      </c>
      <c r="D46" s="312">
        <v>4.0000000000000001E-3</v>
      </c>
      <c r="E46" s="864">
        <f>$E$18</f>
        <v>0</v>
      </c>
      <c r="F46" s="864">
        <f>$F$18</f>
        <v>0</v>
      </c>
      <c r="G46" s="313">
        <f t="shared" si="2"/>
        <v>0</v>
      </c>
    </row>
    <row r="47" spans="1:7" x14ac:dyDescent="0.2">
      <c r="A47" s="314">
        <v>5.6</v>
      </c>
      <c r="B47" s="314" t="s">
        <v>806</v>
      </c>
      <c r="C47" s="60">
        <v>35</v>
      </c>
      <c r="D47" s="312">
        <v>4.0000000000000001E-3</v>
      </c>
      <c r="E47" s="864">
        <f>$E$19</f>
        <v>0</v>
      </c>
      <c r="F47" s="864">
        <f>$F$19</f>
        <v>0</v>
      </c>
      <c r="G47" s="313">
        <f>(E47-F47)*D47</f>
        <v>0</v>
      </c>
    </row>
    <row r="50" spans="2:5" x14ac:dyDescent="0.2">
      <c r="B50" s="780" t="str">
        <f>i.04119!B93</f>
        <v>тамга тэмдэг</v>
      </c>
    </row>
    <row r="51" spans="2:5" x14ac:dyDescent="0.2">
      <c r="B51" s="780"/>
    </row>
    <row r="52" spans="2:5" x14ac:dyDescent="0.2">
      <c r="B52" s="780" t="str">
        <f>i.04119!B95</f>
        <v xml:space="preserve">ТАЙЛАН ГАРГАСАН:    </v>
      </c>
    </row>
    <row r="53" spans="2:5" x14ac:dyDescent="0.2">
      <c r="B53" s="780"/>
    </row>
    <row r="54" spans="2:5" x14ac:dyDescent="0.2">
      <c r="B54" s="780" t="str">
        <f>i.04119!B97</f>
        <v xml:space="preserve"> Гүйцэтгэх захирал</v>
      </c>
      <c r="C54" s="780" t="str">
        <f>i.04119!C97</f>
        <v xml:space="preserve">/................................../   </v>
      </c>
      <c r="D54" s="780"/>
      <c r="E54" s="781" t="str">
        <f>i.04119!E97</f>
        <v>/................................./</v>
      </c>
    </row>
    <row r="55" spans="2:5" x14ac:dyDescent="0.2">
      <c r="B55" s="780"/>
      <c r="C55" s="780"/>
      <c r="D55" s="780"/>
      <c r="E55" s="781"/>
    </row>
    <row r="56" spans="2:5" x14ac:dyDescent="0.2">
      <c r="B56" s="780" t="str">
        <f>i.04119!B99</f>
        <v xml:space="preserve"> Ерөнхий нягтлан бодогч  </v>
      </c>
      <c r="C56" s="780" t="str">
        <f>i.04119!C99</f>
        <v xml:space="preserve">/.................................../   </v>
      </c>
      <c r="D56" s="780"/>
      <c r="E56" s="781" t="str">
        <f>i.04119!E99</f>
        <v>/................................/</v>
      </c>
    </row>
    <row r="57" spans="2:5" x14ac:dyDescent="0.2">
      <c r="B57" s="780"/>
      <c r="C57" s="780"/>
      <c r="D57" s="780"/>
      <c r="E57" s="781"/>
    </row>
    <row r="58" spans="2:5" x14ac:dyDescent="0.2">
      <c r="B58" s="780" t="str">
        <f>i.04119!B101</f>
        <v>...................................................</v>
      </c>
      <c r="C58" s="780" t="str">
        <f>i.04119!C101</f>
        <v xml:space="preserve">/................................../   </v>
      </c>
      <c r="D58" s="780"/>
      <c r="E58" s="781" t="str">
        <f>i.04119!E101</f>
        <v>/................................/</v>
      </c>
    </row>
    <row r="59" spans="2:5" x14ac:dyDescent="0.2">
      <c r="E59" s="731"/>
    </row>
  </sheetData>
  <sheetProtection algorithmName="SHA-512" hashValue="93Cfro8cr0vpE3WPlaD3gdRQbls8wKDjVM/DmwrcgKgqNAMxqPnSb/eJWRUbvzxb1aavQi0a2Zk617HSf7d9vw==" saltValue="lgeUNJR+aALvCI8njf8SVQ==" spinCount="100000" sheet="1" formatColumns="0" formatRows="0"/>
  <mergeCells count="4">
    <mergeCell ref="A9:D9"/>
    <mergeCell ref="C1:G6"/>
    <mergeCell ref="A7:G7"/>
    <mergeCell ref="F9:G9"/>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topLeftCell="A14" workbookViewId="0">
      <selection activeCell="I22" sqref="I22"/>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115" t="s">
        <v>1772</v>
      </c>
      <c r="E1" s="1115"/>
      <c r="F1" s="1115"/>
      <c r="G1" s="1115"/>
      <c r="H1" s="321"/>
      <c r="I1" s="321"/>
      <c r="J1" s="321"/>
      <c r="K1" s="321"/>
      <c r="L1" s="321"/>
    </row>
    <row r="2" spans="1:12" ht="4.5" customHeight="1" x14ac:dyDescent="0.2">
      <c r="A2" s="1"/>
      <c r="B2" s="1"/>
      <c r="C2" s="1"/>
      <c r="D2" s="1115"/>
      <c r="E2" s="1115"/>
      <c r="F2" s="1115"/>
      <c r="G2" s="1115"/>
      <c r="H2" s="321"/>
      <c r="I2" s="321"/>
      <c r="J2" s="321"/>
      <c r="K2" s="321"/>
      <c r="L2" s="321"/>
    </row>
    <row r="3" spans="1:12" x14ac:dyDescent="0.2">
      <c r="A3" s="1"/>
      <c r="B3" s="1"/>
      <c r="C3" s="1"/>
      <c r="D3" s="1115"/>
      <c r="E3" s="1115"/>
      <c r="F3" s="1115"/>
      <c r="G3" s="1115"/>
      <c r="H3" s="321"/>
      <c r="I3" s="321"/>
      <c r="J3" s="321"/>
      <c r="K3" s="321"/>
      <c r="L3" s="321"/>
    </row>
    <row r="4" spans="1:12" x14ac:dyDescent="0.2">
      <c r="A4" s="1"/>
      <c r="B4" s="1"/>
      <c r="C4" s="1"/>
      <c r="D4" s="1115"/>
      <c r="E4" s="1115"/>
      <c r="F4" s="1115"/>
      <c r="G4" s="1115"/>
      <c r="H4" s="321"/>
      <c r="I4" s="321"/>
      <c r="J4" s="321"/>
      <c r="K4" s="321"/>
      <c r="L4" s="321"/>
    </row>
    <row r="5" spans="1:12" x14ac:dyDescent="0.2">
      <c r="A5" s="1"/>
      <c r="B5" s="1"/>
      <c r="C5" s="1"/>
      <c r="D5" s="1115"/>
      <c r="E5" s="1115"/>
      <c r="F5" s="1115"/>
      <c r="G5" s="1115"/>
      <c r="H5" s="321"/>
      <c r="I5" s="321"/>
      <c r="J5" s="321"/>
      <c r="K5" s="321"/>
      <c r="L5" s="321"/>
    </row>
    <row r="6" spans="1:12" ht="12.75" customHeight="1" x14ac:dyDescent="0.2">
      <c r="A6" s="1310" t="s">
        <v>1250</v>
      </c>
      <c r="B6" s="1310"/>
      <c r="C6" s="1310"/>
      <c r="D6" s="1310"/>
      <c r="E6" s="1310"/>
      <c r="F6" s="1310"/>
      <c r="G6" s="1310"/>
      <c r="H6" s="179"/>
      <c r="I6" s="179"/>
      <c r="J6" s="179"/>
      <c r="K6" s="179"/>
    </row>
    <row r="7" spans="1:12" x14ac:dyDescent="0.2">
      <c r="A7" s="1310"/>
      <c r="B7" s="1310"/>
      <c r="C7" s="1310"/>
      <c r="D7" s="1310"/>
      <c r="E7" s="1310"/>
      <c r="F7" s="1310"/>
      <c r="G7" s="1310"/>
      <c r="H7" s="179"/>
      <c r="I7" s="179"/>
      <c r="J7" s="179"/>
      <c r="K7" s="179"/>
    </row>
    <row r="8" spans="1:12" x14ac:dyDescent="0.2">
      <c r="A8" s="409"/>
      <c r="B8" s="409"/>
      <c r="C8" s="409"/>
      <c r="D8" s="409"/>
      <c r="E8" s="409"/>
      <c r="F8" s="409"/>
      <c r="G8" s="409"/>
      <c r="H8" s="409"/>
      <c r="I8" s="409"/>
      <c r="J8" s="409"/>
      <c r="K8" s="409"/>
    </row>
    <row r="9" spans="1:12" ht="12.75" customHeight="1" x14ac:dyDescent="0.2">
      <c r="A9" s="1305" t="str">
        <f>i.04162!A9</f>
        <v>Даатгагчийн нэр:</v>
      </c>
      <c r="B9" s="1305"/>
      <c r="C9" s="1305"/>
      <c r="D9" s="1"/>
      <c r="E9" s="1"/>
      <c r="F9" s="1"/>
      <c r="G9" s="1" t="str">
        <f>i.04162!F9</f>
        <v>..... оны .... сарын ...-ны өдөр</v>
      </c>
      <c r="H9" s="1"/>
      <c r="I9" s="1"/>
      <c r="J9" s="1"/>
      <c r="K9" s="1"/>
    </row>
    <row r="10" spans="1:12" x14ac:dyDescent="0.2">
      <c r="A10" s="1"/>
      <c r="B10" s="1"/>
      <c r="C10" s="1"/>
      <c r="D10" s="1"/>
      <c r="E10" s="1"/>
      <c r="F10" s="1"/>
      <c r="G10" s="1"/>
      <c r="H10" s="1"/>
      <c r="I10" s="1"/>
      <c r="J10" s="1"/>
      <c r="K10" s="1"/>
    </row>
    <row r="11" spans="1:12" ht="38.25" x14ac:dyDescent="0.2">
      <c r="A11" s="1308"/>
      <c r="B11" s="1308"/>
      <c r="C11" s="411" t="s">
        <v>1251</v>
      </c>
      <c r="D11" s="411" t="s">
        <v>1252</v>
      </c>
      <c r="E11" s="411" t="s">
        <v>1253</v>
      </c>
      <c r="F11" s="322" t="s">
        <v>1254</v>
      </c>
      <c r="G11" s="322" t="s">
        <v>1255</v>
      </c>
      <c r="H11" s="1"/>
      <c r="I11" s="1"/>
      <c r="J11" s="1"/>
      <c r="K11" s="1"/>
    </row>
    <row r="12" spans="1:12" x14ac:dyDescent="0.2">
      <c r="A12" s="1308"/>
      <c r="B12" s="1308"/>
      <c r="C12" s="323">
        <f>i.04162!G13</f>
        <v>0</v>
      </c>
      <c r="D12" s="323">
        <f>i.04162!G20</f>
        <v>0</v>
      </c>
      <c r="E12" s="323">
        <f>i.04162!G27</f>
        <v>0</v>
      </c>
      <c r="F12" s="324">
        <f>i.04162!G34</f>
        <v>0</v>
      </c>
      <c r="G12" s="324">
        <f>i.04162!G41</f>
        <v>0</v>
      </c>
      <c r="H12" s="1"/>
      <c r="I12" s="1"/>
      <c r="J12" s="1"/>
      <c r="K12" s="1"/>
    </row>
    <row r="13" spans="1:12" x14ac:dyDescent="0.2">
      <c r="A13" s="1308"/>
      <c r="B13" s="1308"/>
      <c r="C13" s="1309" t="s">
        <v>1256</v>
      </c>
      <c r="D13" s="1309"/>
      <c r="E13" s="1309"/>
      <c r="F13" s="1309"/>
      <c r="G13" s="1309"/>
      <c r="H13" s="1"/>
      <c r="I13" s="1"/>
      <c r="J13" s="1"/>
      <c r="K13" s="1"/>
    </row>
    <row r="14" spans="1:12" ht="38.25" x14ac:dyDescent="0.2">
      <c r="A14" s="411" t="s">
        <v>1251</v>
      </c>
      <c r="B14" s="324">
        <f>C12</f>
        <v>0</v>
      </c>
      <c r="C14" s="325">
        <v>1</v>
      </c>
      <c r="D14" s="326" t="s">
        <v>12</v>
      </c>
      <c r="E14" s="326" t="s">
        <v>12</v>
      </c>
      <c r="F14" s="327" t="s">
        <v>12</v>
      </c>
      <c r="G14" s="327" t="s">
        <v>12</v>
      </c>
      <c r="H14" s="1"/>
      <c r="I14" s="1"/>
      <c r="J14" s="1"/>
      <c r="K14" s="1"/>
    </row>
    <row r="15" spans="1:12" ht="38.25" x14ac:dyDescent="0.2">
      <c r="A15" s="411" t="s">
        <v>1252</v>
      </c>
      <c r="B15" s="324">
        <f>D12</f>
        <v>0</v>
      </c>
      <c r="C15" s="865" t="s">
        <v>12</v>
      </c>
      <c r="D15" s="328">
        <v>1</v>
      </c>
      <c r="E15" s="326" t="s">
        <v>12</v>
      </c>
      <c r="F15" s="327" t="s">
        <v>12</v>
      </c>
      <c r="G15" s="327" t="s">
        <v>12</v>
      </c>
      <c r="H15" s="1"/>
      <c r="I15" s="1"/>
      <c r="J15" s="1"/>
      <c r="K15" s="1"/>
    </row>
    <row r="16" spans="1:12" ht="38.25" x14ac:dyDescent="0.2">
      <c r="A16" s="411" t="s">
        <v>1253</v>
      </c>
      <c r="B16" s="324">
        <f>E12</f>
        <v>0</v>
      </c>
      <c r="C16" s="865" t="s">
        <v>12</v>
      </c>
      <c r="D16" s="865" t="s">
        <v>12</v>
      </c>
      <c r="E16" s="328">
        <v>1</v>
      </c>
      <c r="F16" s="327" t="s">
        <v>12</v>
      </c>
      <c r="G16" s="327" t="s">
        <v>12</v>
      </c>
      <c r="H16" s="1"/>
      <c r="I16" s="1"/>
      <c r="J16" s="1"/>
      <c r="K16" s="1"/>
    </row>
    <row r="17" spans="1:11" ht="38.25" x14ac:dyDescent="0.2">
      <c r="A17" s="411" t="s">
        <v>1254</v>
      </c>
      <c r="B17" s="324">
        <f>F12</f>
        <v>0</v>
      </c>
      <c r="C17" s="865" t="s">
        <v>12</v>
      </c>
      <c r="D17" s="865" t="s">
        <v>12</v>
      </c>
      <c r="E17" s="865" t="s">
        <v>12</v>
      </c>
      <c r="F17" s="329">
        <v>1</v>
      </c>
      <c r="G17" s="327" t="s">
        <v>12</v>
      </c>
      <c r="H17" s="1"/>
      <c r="I17" s="1"/>
      <c r="J17" s="1"/>
      <c r="K17" s="1"/>
    </row>
    <row r="18" spans="1:11" ht="38.25" x14ac:dyDescent="0.2">
      <c r="A18" s="411" t="s">
        <v>1255</v>
      </c>
      <c r="B18" s="324">
        <f>G12</f>
        <v>0</v>
      </c>
      <c r="C18" s="865" t="s">
        <v>12</v>
      </c>
      <c r="D18" s="865" t="s">
        <v>12</v>
      </c>
      <c r="E18" s="865" t="s">
        <v>12</v>
      </c>
      <c r="F18" s="866" t="s">
        <v>12</v>
      </c>
      <c r="G18" s="330">
        <v>1</v>
      </c>
      <c r="H18" s="1"/>
      <c r="I18" s="1"/>
      <c r="J18" s="1"/>
      <c r="K18" s="1"/>
    </row>
    <row r="19" spans="1:11" ht="38.25" x14ac:dyDescent="0.2">
      <c r="A19" s="411" t="s">
        <v>1257</v>
      </c>
      <c r="B19" s="1307">
        <f>SQRT(SUMPRODUCT($C$21:$G$21,C12:G12))</f>
        <v>0</v>
      </c>
      <c r="C19" s="1307"/>
      <c r="D19" s="1307"/>
      <c r="E19" s="1307"/>
      <c r="F19" s="1307"/>
      <c r="G19" s="1307"/>
      <c r="H19" s="1"/>
      <c r="I19" s="1"/>
      <c r="J19" s="1"/>
      <c r="K19" s="1"/>
    </row>
    <row r="20" spans="1:11" x14ac:dyDescent="0.2">
      <c r="A20" s="1"/>
      <c r="B20" s="1"/>
      <c r="C20" s="1"/>
      <c r="D20" s="1"/>
      <c r="E20" s="1"/>
      <c r="F20" s="1"/>
      <c r="G20" s="1"/>
      <c r="H20" s="1"/>
      <c r="I20" s="1"/>
      <c r="J20" s="1"/>
      <c r="K20" s="1"/>
    </row>
    <row r="21" spans="1:11" x14ac:dyDescent="0.2">
      <c r="C21" s="867">
        <f>SUMPRODUCT($B$14:$B$18,C14:C18)</f>
        <v>0</v>
      </c>
      <c r="D21" s="867">
        <f>SUMPRODUCT($B$14:$B$18,D14:D18)</f>
        <v>0</v>
      </c>
      <c r="E21" s="867">
        <f>SUMPRODUCT($B$14:$B$18,E14:E18)</f>
        <v>0</v>
      </c>
      <c r="F21" s="867">
        <f>SUMPRODUCT($B$14:$B$18,F14:F18)</f>
        <v>0</v>
      </c>
      <c r="G21" s="867">
        <f>SUMPRODUCT($B$14:$B$18,G14:G18)</f>
        <v>0</v>
      </c>
    </row>
    <row r="24" spans="1:11" x14ac:dyDescent="0.2">
      <c r="D24" s="780" t="str">
        <f>i.04119!B93</f>
        <v>тамга тэмдэг</v>
      </c>
    </row>
    <row r="25" spans="1:11" x14ac:dyDescent="0.2">
      <c r="D25" s="780"/>
    </row>
    <row r="26" spans="1:11" x14ac:dyDescent="0.2">
      <c r="D26" s="780" t="str">
        <f>i.04119!B95</f>
        <v xml:space="preserve">ТАЙЛАН ГАРГАСАН:    </v>
      </c>
    </row>
    <row r="27" spans="1:11" x14ac:dyDescent="0.2">
      <c r="D27" s="780"/>
    </row>
    <row r="28" spans="1:11" x14ac:dyDescent="0.2">
      <c r="D28" s="780" t="str">
        <f>i.04119!B97</f>
        <v xml:space="preserve"> Гүйцэтгэх захирал</v>
      </c>
      <c r="E28" s="781" t="str">
        <f>i.04119!C97</f>
        <v xml:space="preserve">/................................../   </v>
      </c>
      <c r="F28" s="780"/>
      <c r="G28" s="780" t="str">
        <f>i.04119!E97</f>
        <v>/................................./</v>
      </c>
    </row>
    <row r="29" spans="1:11" x14ac:dyDescent="0.2">
      <c r="D29" s="780"/>
      <c r="E29" s="781"/>
      <c r="F29" s="780"/>
      <c r="G29" s="780"/>
    </row>
    <row r="30" spans="1:11" x14ac:dyDescent="0.2">
      <c r="D30" s="780" t="str">
        <f>i.04119!B99</f>
        <v xml:space="preserve"> Ерөнхий нягтлан бодогч  </v>
      </c>
      <c r="E30" s="781" t="str">
        <f>i.04119!C99</f>
        <v xml:space="preserve">/.................................../   </v>
      </c>
      <c r="F30" s="780"/>
      <c r="G30" s="780" t="str">
        <f>i.04119!E99</f>
        <v>/................................/</v>
      </c>
    </row>
    <row r="31" spans="1:11" x14ac:dyDescent="0.2">
      <c r="D31" s="780"/>
      <c r="E31" s="781"/>
      <c r="F31" s="780"/>
      <c r="G31" s="780"/>
    </row>
    <row r="32" spans="1:11" x14ac:dyDescent="0.2">
      <c r="D32" s="780" t="str">
        <f>i.04119!B101</f>
        <v>...................................................</v>
      </c>
      <c r="E32" s="781" t="str">
        <f>i.04119!C101</f>
        <v xml:space="preserve">/................................../   </v>
      </c>
      <c r="F32" s="780"/>
      <c r="G32" s="780" t="str">
        <f>i.04119!E101</f>
        <v>/................................/</v>
      </c>
    </row>
  </sheetData>
  <sheetProtection algorithmName="SHA-512" hashValue="yoMJ9IPzG6ZZBOGDCBqr9zT6iHi+d/q1/6RZxcKGewg8dpy4MdFfshQhjbGSdFBUfH2sKoZbznAS/BLXJXX5Tg==" saltValue="k1KGViVHcwUQW1ocd/SKaA==" spinCount="100000" sheet="1" formatColumns="0" formatRows="0"/>
  <mergeCells count="6">
    <mergeCell ref="B19:G19"/>
    <mergeCell ref="A9:C9"/>
    <mergeCell ref="A11:B13"/>
    <mergeCell ref="C13:G13"/>
    <mergeCell ref="D1:G5"/>
    <mergeCell ref="A6:G7"/>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F27"/>
  <sheetViews>
    <sheetView workbookViewId="0">
      <selection activeCell="H26" sqref="H26"/>
    </sheetView>
  </sheetViews>
  <sheetFormatPr defaultColWidth="8.7109375" defaultRowHeight="15" x14ac:dyDescent="0.25"/>
  <cols>
    <col min="1" max="1" width="22.5703125" style="334" customWidth="1"/>
    <col min="2" max="2" width="14.42578125" style="334" customWidth="1"/>
    <col min="3" max="3" width="13.7109375" style="334" customWidth="1"/>
    <col min="4" max="4" width="24" style="334" customWidth="1"/>
    <col min="5" max="5" width="22.85546875" style="334" customWidth="1"/>
    <col min="6" max="6" width="15.85546875" style="334" customWidth="1"/>
    <col min="7" max="16384" width="8.7109375" style="334"/>
  </cols>
  <sheetData>
    <row r="1" spans="1:6" ht="6.75" customHeight="1" x14ac:dyDescent="0.25">
      <c r="A1" s="427"/>
      <c r="B1" s="427"/>
      <c r="C1" s="1311" t="s">
        <v>1773</v>
      </c>
      <c r="D1" s="1311"/>
      <c r="E1" s="1311"/>
      <c r="F1" s="427"/>
    </row>
    <row r="2" spans="1:6" x14ac:dyDescent="0.25">
      <c r="A2" s="427"/>
      <c r="B2" s="427"/>
      <c r="C2" s="1311"/>
      <c r="D2" s="1311"/>
      <c r="E2" s="1311"/>
      <c r="F2" s="427"/>
    </row>
    <row r="3" spans="1:6" x14ac:dyDescent="0.25">
      <c r="A3" s="427"/>
      <c r="B3" s="427"/>
      <c r="C3" s="1311"/>
      <c r="D3" s="1311"/>
      <c r="E3" s="1311"/>
      <c r="F3" s="427"/>
    </row>
    <row r="4" spans="1:6" ht="9.75" customHeight="1" x14ac:dyDescent="0.25">
      <c r="A4" s="427"/>
      <c r="B4" s="427"/>
      <c r="C4" s="1311"/>
      <c r="D4" s="1311"/>
      <c r="E4" s="1311"/>
      <c r="F4" s="427"/>
    </row>
    <row r="5" spans="1:6" ht="3.75" customHeight="1" x14ac:dyDescent="0.25">
      <c r="A5" s="427"/>
      <c r="B5" s="427"/>
      <c r="C5" s="1311"/>
      <c r="D5" s="1311"/>
      <c r="E5" s="1311"/>
      <c r="F5" s="427"/>
    </row>
    <row r="6" spans="1:6" x14ac:dyDescent="0.25">
      <c r="A6" s="1312" t="s">
        <v>1258</v>
      </c>
      <c r="B6" s="1312"/>
      <c r="C6" s="1312"/>
      <c r="D6" s="1312"/>
      <c r="E6" s="1312"/>
      <c r="F6" s="427"/>
    </row>
    <row r="7" spans="1:6" ht="24.75" customHeight="1" x14ac:dyDescent="0.25">
      <c r="A7" s="427" t="str">
        <f>i.04159!A7</f>
        <v>Даатгагчийн нэр:</v>
      </c>
      <c r="B7" s="427"/>
      <c r="C7" s="427"/>
      <c r="D7" s="427"/>
      <c r="E7" s="427" t="str">
        <f>i.04159!H7</f>
        <v>..... оны .... сарын ...-ны өдөр</v>
      </c>
      <c r="F7" s="427"/>
    </row>
    <row r="8" spans="1:6" x14ac:dyDescent="0.25">
      <c r="A8" s="427"/>
      <c r="B8" s="427"/>
      <c r="C8" s="427"/>
      <c r="D8" s="427"/>
      <c r="E8" s="427"/>
      <c r="F8" s="427"/>
    </row>
    <row r="9" spans="1:6" ht="51" x14ac:dyDescent="0.25">
      <c r="A9" s="636" t="s">
        <v>1259</v>
      </c>
      <c r="B9" s="636" t="s">
        <v>1260</v>
      </c>
      <c r="C9" s="636" t="s">
        <v>1163</v>
      </c>
      <c r="D9" s="636" t="s">
        <v>1261</v>
      </c>
      <c r="E9" s="636" t="s">
        <v>1262</v>
      </c>
      <c r="F9" s="427"/>
    </row>
    <row r="10" spans="1:6" x14ac:dyDescent="0.25">
      <c r="A10" s="1313"/>
      <c r="B10" s="637" t="s">
        <v>1263</v>
      </c>
      <c r="C10" s="638">
        <v>0.05</v>
      </c>
      <c r="D10" s="1315">
        <f>i.04120!E10</f>
        <v>0</v>
      </c>
      <c r="E10" s="1315">
        <f>(_xlfn.IFS(AND(A10&gt;=0, A10&lt;51),C10,AND(A10&gt;=51,A10&lt;71),C11,AND(A10&gt;=71,A10&lt;90),C12,AND(A10&gt;=90,A10&lt;=100),C13))*D10</f>
        <v>0</v>
      </c>
      <c r="F10" s="427"/>
    </row>
    <row r="11" spans="1:6" x14ac:dyDescent="0.25">
      <c r="A11" s="1314"/>
      <c r="B11" s="637" t="s">
        <v>1264</v>
      </c>
      <c r="C11" s="638">
        <v>0.04</v>
      </c>
      <c r="D11" s="1316"/>
      <c r="E11" s="1316"/>
      <c r="F11" s="427"/>
    </row>
    <row r="12" spans="1:6" x14ac:dyDescent="0.25">
      <c r="A12" s="1314"/>
      <c r="B12" s="637" t="s">
        <v>1265</v>
      </c>
      <c r="C12" s="638">
        <v>0.03</v>
      </c>
      <c r="D12" s="1316"/>
      <c r="E12" s="1316"/>
      <c r="F12" s="427"/>
    </row>
    <row r="13" spans="1:6" x14ac:dyDescent="0.25">
      <c r="A13" s="1314"/>
      <c r="B13" s="637" t="s">
        <v>1266</v>
      </c>
      <c r="C13" s="638">
        <v>0.02</v>
      </c>
      <c r="D13" s="1316"/>
      <c r="E13" s="1316"/>
      <c r="F13" s="427"/>
    </row>
    <row r="14" spans="1:6" x14ac:dyDescent="0.25">
      <c r="A14" s="427"/>
      <c r="B14" s="427"/>
      <c r="C14" s="427"/>
      <c r="D14" s="427"/>
      <c r="E14" s="427"/>
      <c r="F14" s="427"/>
    </row>
    <row r="17" spans="1:4" x14ac:dyDescent="0.25">
      <c r="A17" s="776" t="str">
        <f>i.04119!B93</f>
        <v>тамга тэмдэг</v>
      </c>
    </row>
    <row r="18" spans="1:4" x14ac:dyDescent="0.25">
      <c r="A18" s="776"/>
    </row>
    <row r="19" spans="1:4" x14ac:dyDescent="0.25">
      <c r="A19" s="776" t="str">
        <f>i.04119!B95</f>
        <v xml:space="preserve">ТАЙЛАН ГАРГАСАН:    </v>
      </c>
    </row>
    <row r="20" spans="1:4" x14ac:dyDescent="0.25">
      <c r="A20" s="776"/>
    </row>
    <row r="21" spans="1:4" x14ac:dyDescent="0.25">
      <c r="A21" s="776" t="str">
        <f>i.04119!B97</f>
        <v xml:space="preserve"> Гүйцэтгэх захирал</v>
      </c>
      <c r="B21" s="776" t="str">
        <f>i.04119!C97</f>
        <v xml:space="preserve">/................................../   </v>
      </c>
      <c r="C21" s="776"/>
      <c r="D21" s="776" t="str">
        <f>i.04119!E97</f>
        <v>/................................./</v>
      </c>
    </row>
    <row r="22" spans="1:4" x14ac:dyDescent="0.25">
      <c r="A22" s="776"/>
      <c r="B22" s="776"/>
      <c r="C22" s="776"/>
      <c r="D22" s="776"/>
    </row>
    <row r="23" spans="1:4" x14ac:dyDescent="0.25">
      <c r="A23" s="776" t="str">
        <f>i.04119!B99</f>
        <v xml:space="preserve"> Ерөнхий нягтлан бодогч  </v>
      </c>
      <c r="B23" s="776" t="str">
        <f>i.04119!C99</f>
        <v xml:space="preserve">/.................................../   </v>
      </c>
      <c r="C23" s="776"/>
      <c r="D23" s="776" t="str">
        <f>i.04119!E99</f>
        <v>/................................/</v>
      </c>
    </row>
    <row r="24" spans="1:4" x14ac:dyDescent="0.25">
      <c r="A24" s="776"/>
      <c r="B24" s="776"/>
      <c r="C24" s="776"/>
      <c r="D24" s="776"/>
    </row>
    <row r="25" spans="1:4" x14ac:dyDescent="0.25">
      <c r="A25" s="776" t="str">
        <f>i.04119!B101</f>
        <v>...................................................</v>
      </c>
      <c r="B25" s="776" t="str">
        <f>i.04119!C101</f>
        <v xml:space="preserve">/................................../   </v>
      </c>
      <c r="C25" s="776"/>
      <c r="D25" s="776" t="str">
        <f>i.04119!E101</f>
        <v>/................................/</v>
      </c>
    </row>
    <row r="26" spans="1:4" x14ac:dyDescent="0.25">
      <c r="A26" s="776"/>
    </row>
    <row r="27" spans="1:4" x14ac:dyDescent="0.25">
      <c r="A27" s="776"/>
    </row>
  </sheetData>
  <sheetProtection algorithmName="SHA-512" hashValue="tkU6EJVjzf6mXxqQn5UsCPDH/SfrKuRv42JVYji614VYF1spjmzIURb2TG6INzAH3FFhn4onayDxg+RM+P0Nrg==" saltValue="Vml1WM6tFSoAwgM2Bu4ZZw=="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workbookViewId="0">
      <selection activeCell="H16" sqref="H16"/>
    </sheetView>
  </sheetViews>
  <sheetFormatPr defaultColWidth="9.140625" defaultRowHeight="12.75" x14ac:dyDescent="0.2"/>
  <cols>
    <col min="1" max="1" width="23.5703125" style="331" customWidth="1"/>
    <col min="2" max="2" width="14" style="331" customWidth="1"/>
    <col min="3" max="3" width="22.42578125" style="331" customWidth="1"/>
    <col min="4" max="4" width="16.85546875" style="331" customWidth="1"/>
    <col min="5" max="5" width="20.42578125" style="331" customWidth="1"/>
    <col min="6" max="16384" width="9.140625" style="331"/>
  </cols>
  <sheetData>
    <row r="1" spans="1:5" ht="4.5" customHeight="1" x14ac:dyDescent="0.2">
      <c r="C1" s="1317" t="s">
        <v>1774</v>
      </c>
      <c r="D1" s="1317"/>
      <c r="E1" s="1317"/>
    </row>
    <row r="2" spans="1:5" hidden="1" x14ac:dyDescent="0.2">
      <c r="C2" s="1317"/>
      <c r="D2" s="1317"/>
      <c r="E2" s="1317"/>
    </row>
    <row r="3" spans="1:5" ht="6.75" customHeight="1" x14ac:dyDescent="0.2">
      <c r="C3" s="1317"/>
      <c r="D3" s="1317"/>
      <c r="E3" s="1317"/>
    </row>
    <row r="4" spans="1:5" x14ac:dyDescent="0.2">
      <c r="C4" s="1317"/>
      <c r="D4" s="1317"/>
      <c r="E4" s="1317"/>
    </row>
    <row r="5" spans="1:5" x14ac:dyDescent="0.2">
      <c r="C5" s="1317"/>
      <c r="D5" s="1317"/>
      <c r="E5" s="1317"/>
    </row>
    <row r="6" spans="1:5" ht="26.25" customHeight="1" x14ac:dyDescent="0.2">
      <c r="A6" s="1318" t="s">
        <v>1267</v>
      </c>
      <c r="B6" s="1318"/>
      <c r="C6" s="1318"/>
      <c r="D6" s="1318"/>
      <c r="E6" s="1318"/>
    </row>
    <row r="7" spans="1:5" ht="22.5" customHeight="1" x14ac:dyDescent="0.2">
      <c r="A7" s="331" t="str">
        <f>i.04164!A7</f>
        <v>Даатгагчийн нэр:</v>
      </c>
      <c r="D7" s="1319" t="str">
        <f>i.04164!E7</f>
        <v>..... оны .... сарын ...-ны өдөр</v>
      </c>
      <c r="E7" s="1319"/>
    </row>
    <row r="9" spans="1:5" ht="38.25" x14ac:dyDescent="0.2">
      <c r="A9" s="1320" t="s">
        <v>1268</v>
      </c>
      <c r="B9" s="1320"/>
      <c r="C9" s="406" t="s">
        <v>1161</v>
      </c>
      <c r="D9" s="406" t="s">
        <v>1269</v>
      </c>
      <c r="E9" s="406" t="s">
        <v>1270</v>
      </c>
    </row>
    <row r="10" spans="1:5" x14ac:dyDescent="0.2">
      <c r="A10" s="1320"/>
      <c r="B10" s="1320"/>
      <c r="C10" s="639">
        <f>i.04157!B13</f>
        <v>0</v>
      </c>
      <c r="D10" s="639">
        <f>i.04159!C21</f>
        <v>0</v>
      </c>
      <c r="E10" s="639">
        <f>i.04163!B19</f>
        <v>0</v>
      </c>
    </row>
    <row r="11" spans="1:5" ht="47.25" customHeight="1" x14ac:dyDescent="0.2">
      <c r="A11" s="640" t="s">
        <v>1161</v>
      </c>
      <c r="B11" s="641">
        <f>C10</f>
        <v>0</v>
      </c>
      <c r="C11" s="642">
        <v>1</v>
      </c>
      <c r="D11" s="643" t="s">
        <v>12</v>
      </c>
      <c r="E11" s="643" t="s">
        <v>12</v>
      </c>
    </row>
    <row r="12" spans="1:5" ht="38.25" customHeight="1" x14ac:dyDescent="0.2">
      <c r="A12" s="640" t="s">
        <v>1269</v>
      </c>
      <c r="B12" s="641">
        <f>D10</f>
        <v>0</v>
      </c>
      <c r="C12" s="644" t="s">
        <v>12</v>
      </c>
      <c r="D12" s="643">
        <v>1</v>
      </c>
      <c r="E12" s="643" t="s">
        <v>12</v>
      </c>
    </row>
    <row r="13" spans="1:5" ht="42" customHeight="1" x14ac:dyDescent="0.2">
      <c r="A13" s="640" t="s">
        <v>1270</v>
      </c>
      <c r="B13" s="641">
        <f>E10</f>
        <v>0</v>
      </c>
      <c r="C13" s="644"/>
      <c r="D13" s="644" t="s">
        <v>12</v>
      </c>
      <c r="E13" s="643">
        <v>1</v>
      </c>
    </row>
    <row r="14" spans="1:5" ht="38.25" customHeight="1" x14ac:dyDescent="0.2">
      <c r="A14" s="640" t="s">
        <v>1271</v>
      </c>
      <c r="B14" s="1321">
        <f>SUM(C10:E10)-SQRT(SUMPRODUCT(C16:E16,C10:E10))</f>
        <v>0</v>
      </c>
      <c r="C14" s="1321"/>
      <c r="D14" s="1321"/>
      <c r="E14" s="1321"/>
    </row>
    <row r="16" spans="1:5" x14ac:dyDescent="0.2">
      <c r="C16" s="645">
        <f>SUMPRODUCT($B$11:$B$13,C11:C13)</f>
        <v>0</v>
      </c>
      <c r="D16" s="645">
        <f>SUMPRODUCT($B$11:$B$13,D11:D13)</f>
        <v>0</v>
      </c>
      <c r="E16" s="645">
        <f>SUMPRODUCT($B$11:$B$13,E11:E13)</f>
        <v>0</v>
      </c>
    </row>
    <row r="19" spans="1:4" x14ac:dyDescent="0.2">
      <c r="A19" s="782" t="str">
        <f>i.04119!B93</f>
        <v>тамга тэмдэг</v>
      </c>
    </row>
    <row r="20" spans="1:4" x14ac:dyDescent="0.2">
      <c r="A20" s="782"/>
    </row>
    <row r="21" spans="1:4" x14ac:dyDescent="0.2">
      <c r="A21" s="782" t="str">
        <f>i.04119!B95</f>
        <v xml:space="preserve">ТАЙЛАН ГАРГАСАН:    </v>
      </c>
    </row>
    <row r="22" spans="1:4" x14ac:dyDescent="0.2">
      <c r="A22" s="782"/>
    </row>
    <row r="23" spans="1:4" x14ac:dyDescent="0.2">
      <c r="A23" s="782" t="str">
        <f>i.04119!B97</f>
        <v xml:space="preserve"> Гүйцэтгэх захирал</v>
      </c>
      <c r="B23" s="784" t="str">
        <f>i.04119!C97</f>
        <v xml:space="preserve">/................................../   </v>
      </c>
      <c r="C23" s="782"/>
      <c r="D23" s="782" t="str">
        <f>i.04119!E97</f>
        <v>/................................./</v>
      </c>
    </row>
    <row r="24" spans="1:4" x14ac:dyDescent="0.2">
      <c r="A24" s="782"/>
      <c r="B24" s="784"/>
      <c r="C24" s="782"/>
      <c r="D24" s="782"/>
    </row>
    <row r="25" spans="1:4" x14ac:dyDescent="0.2">
      <c r="A25" s="782" t="str">
        <f>i.04119!B99</f>
        <v xml:space="preserve"> Ерөнхий нягтлан бодогч  </v>
      </c>
      <c r="B25" s="784" t="str">
        <f>i.04119!C99</f>
        <v xml:space="preserve">/.................................../   </v>
      </c>
      <c r="C25" s="782"/>
      <c r="D25" s="782" t="str">
        <f>i.04119!E99</f>
        <v>/................................/</v>
      </c>
    </row>
    <row r="26" spans="1:4" x14ac:dyDescent="0.2">
      <c r="A26" s="782"/>
      <c r="B26" s="784"/>
      <c r="C26" s="782"/>
      <c r="D26" s="782"/>
    </row>
    <row r="27" spans="1:4" x14ac:dyDescent="0.2">
      <c r="A27" s="782" t="str">
        <f>i.04119!B101</f>
        <v>...................................................</v>
      </c>
      <c r="B27" s="784" t="str">
        <f>i.04119!C101</f>
        <v xml:space="preserve">/................................../   </v>
      </c>
      <c r="C27" s="782"/>
      <c r="D27" s="782" t="str">
        <f>i.04119!E101</f>
        <v>/................................/</v>
      </c>
    </row>
  </sheetData>
  <sheetProtection algorithmName="SHA-512" hashValue="Un4FGC5xWLq3FUa1d+kNV5LuUMEHrt2OTqO43QTag4t2121ozE8GbPxK+kF+/xFFggRBSq9PKIYyvm9H5+Io2w==" saltValue="+8FaIaEyqHWZu5W2nh+kuw=="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1:W445"/>
  <sheetViews>
    <sheetView zoomScaleNormal="100" workbookViewId="0">
      <pane ySplit="4" topLeftCell="A5" activePane="bottomLeft" state="frozen"/>
      <selection activeCell="A24" sqref="A24"/>
      <selection pane="bottomLeft" activeCell="J25" sqref="J25"/>
    </sheetView>
  </sheetViews>
  <sheetFormatPr defaultColWidth="8.7109375" defaultRowHeight="15" outlineLevelRow="2" x14ac:dyDescent="0.25"/>
  <cols>
    <col min="1" max="1" width="8.140625" style="334" customWidth="1"/>
    <col min="2" max="2" width="41.140625" style="334" customWidth="1"/>
    <col min="3" max="3" width="7.7109375" style="334" bestFit="1" customWidth="1"/>
    <col min="4" max="4" width="26.85546875" style="334" customWidth="1"/>
    <col min="5" max="5" width="9.42578125" style="334" customWidth="1"/>
    <col min="6" max="6" width="23.85546875" style="334" customWidth="1"/>
    <col min="7" max="16384" width="8.7109375" style="334"/>
  </cols>
  <sheetData>
    <row r="1" spans="1:6" x14ac:dyDescent="0.25">
      <c r="B1" s="1327" t="s">
        <v>1470</v>
      </c>
      <c r="C1" s="1328"/>
      <c r="D1" s="1328"/>
      <c r="E1" s="1328"/>
      <c r="F1" s="1328"/>
    </row>
    <row r="2" spans="1:6" x14ac:dyDescent="0.25">
      <c r="A2" s="368" t="str">
        <f>i.04165!A7</f>
        <v>Даатгагчийн нэр:</v>
      </c>
      <c r="B2" s="368"/>
      <c r="C2" s="368"/>
      <c r="D2" s="368"/>
      <c r="E2" s="1329" t="str">
        <f>i.04165!D7</f>
        <v>..... оны .... сарын ...-ны өдөр</v>
      </c>
      <c r="F2" s="1329"/>
    </row>
    <row r="3" spans="1:6" x14ac:dyDescent="0.25">
      <c r="B3" s="935" t="s">
        <v>1471</v>
      </c>
      <c r="F3" s="338" t="s">
        <v>3</v>
      </c>
    </row>
    <row r="4" spans="1:6" ht="51" x14ac:dyDescent="0.25">
      <c r="A4" s="405" t="s">
        <v>4</v>
      </c>
      <c r="B4" s="406" t="s">
        <v>1051</v>
      </c>
      <c r="C4" s="406" t="s">
        <v>6</v>
      </c>
      <c r="D4" s="406" t="s">
        <v>1272</v>
      </c>
      <c r="E4" s="406" t="s">
        <v>1273</v>
      </c>
      <c r="F4" s="406" t="s">
        <v>1274</v>
      </c>
    </row>
    <row r="5" spans="1:6" ht="15.75" thickBot="1" x14ac:dyDescent="0.3">
      <c r="A5" s="646" t="s">
        <v>8</v>
      </c>
      <c r="B5" s="646" t="s">
        <v>9</v>
      </c>
      <c r="C5" s="646" t="s">
        <v>10</v>
      </c>
      <c r="D5" s="646">
        <v>1</v>
      </c>
      <c r="E5" s="646">
        <v>2</v>
      </c>
      <c r="F5" s="646">
        <v>3</v>
      </c>
    </row>
    <row r="6" spans="1:6" ht="25.5" x14ac:dyDescent="0.25">
      <c r="A6" s="647">
        <v>1</v>
      </c>
      <c r="B6" s="648" t="s">
        <v>1275</v>
      </c>
      <c r="C6" s="649">
        <v>1</v>
      </c>
      <c r="D6" s="785">
        <f>SUM(D7:D19)</f>
        <v>0</v>
      </c>
      <c r="E6" s="797">
        <v>0.35</v>
      </c>
      <c r="F6" s="651">
        <f>SUM(F7:F19)</f>
        <v>0</v>
      </c>
    </row>
    <row r="7" spans="1:6" outlineLevel="1" x14ac:dyDescent="0.25">
      <c r="A7" s="652">
        <v>1.1000000000000001</v>
      </c>
      <c r="B7" s="653" t="str">
        <f>"Ариг банк"</f>
        <v>Ариг банк</v>
      </c>
      <c r="C7" s="654">
        <v>2</v>
      </c>
      <c r="D7" s="786"/>
      <c r="E7" s="655"/>
      <c r="F7" s="656">
        <f>IF(i.04166a!D7&gt;((i.04119!$E$44-i.04119!$E$40)*i.04166a!E$6),(i.04166a!D7-(i.04119!$E$44-i.04119!$E$40)*i.04166a!E$6),0)</f>
        <v>0</v>
      </c>
    </row>
    <row r="8" spans="1:6" outlineLevel="1" x14ac:dyDescent="0.25">
      <c r="A8" s="652">
        <v>1.2</v>
      </c>
      <c r="B8" s="653" t="str">
        <f>"Богд банк"</f>
        <v>Богд банк</v>
      </c>
      <c r="C8" s="654">
        <v>3</v>
      </c>
      <c r="D8" s="786"/>
      <c r="E8" s="655"/>
      <c r="F8" s="656">
        <f>IF(i.04166a!D8&gt;((i.04119!$E$44-i.04119!$E$40)*i.04166a!E$6),(i.04166a!D8-(i.04119!$E$44-i.04119!$E$40)*i.04166a!E$6),0)</f>
        <v>0</v>
      </c>
    </row>
    <row r="9" spans="1:6" outlineLevel="1" x14ac:dyDescent="0.25">
      <c r="A9" s="652">
        <v>1.3</v>
      </c>
      <c r="B9" s="653" t="str">
        <f>"Голомт банк"</f>
        <v>Голомт банк</v>
      </c>
      <c r="C9" s="654">
        <v>4</v>
      </c>
      <c r="D9" s="786"/>
      <c r="E9" s="655"/>
      <c r="F9" s="656">
        <f>IF(i.04166a!D9&gt;((i.04119!$E$44-i.04119!$E$40)*i.04166a!E$6),(i.04166a!D9-(i.04119!$E$44-i.04119!$E$40)*i.04166a!E$6),0)</f>
        <v>0</v>
      </c>
    </row>
    <row r="10" spans="1:6" outlineLevel="1" x14ac:dyDescent="0.25">
      <c r="A10" s="652">
        <v>1.4</v>
      </c>
      <c r="B10" s="653" t="str">
        <f>"Капитрон банк"</f>
        <v>Капитрон банк</v>
      </c>
      <c r="C10" s="654">
        <v>5</v>
      </c>
      <c r="D10" s="786"/>
      <c r="E10" s="655"/>
      <c r="F10" s="656">
        <f>IF(i.04166a!D10&gt;((i.04119!$E$44-i.04119!$E$40)*i.04166a!E$6),(i.04166a!D10-(i.04119!$E$44-i.04119!$E$40)*i.04166a!E$6),0)</f>
        <v>0</v>
      </c>
    </row>
    <row r="11" spans="1:6" outlineLevel="1" x14ac:dyDescent="0.25">
      <c r="A11" s="652">
        <v>1.5</v>
      </c>
      <c r="B11" s="653" t="str">
        <f>"Кредит банк"</f>
        <v>Кредит банк</v>
      </c>
      <c r="C11" s="654">
        <v>6</v>
      </c>
      <c r="D11" s="786"/>
      <c r="E11" s="655"/>
      <c r="F11" s="656">
        <f>IF(i.04166a!D11&gt;((i.04119!$E$44-i.04119!$E$40)*i.04166a!E$6),(i.04166a!D11-(i.04119!$E$44-i.04119!$E$40)*i.04166a!E$6),0)</f>
        <v>0</v>
      </c>
    </row>
    <row r="12" spans="1:6" outlineLevel="1" x14ac:dyDescent="0.25">
      <c r="A12" s="652">
        <v>1.6</v>
      </c>
      <c r="B12" s="653" t="str">
        <f>"Төрийн банк"</f>
        <v>Төрийн банк</v>
      </c>
      <c r="C12" s="654">
        <v>7</v>
      </c>
      <c r="D12" s="786"/>
      <c r="E12" s="655"/>
      <c r="F12" s="656">
        <f>IF(i.04166a!D12&gt;((i.04119!$E$44-i.04119!$E$40)*i.04166a!E$6),(i.04166a!D12-(i.04119!$E$44-i.04119!$E$40)*i.04166a!E$6),0)</f>
        <v>0</v>
      </c>
    </row>
    <row r="13" spans="1:6" outlineLevel="1" x14ac:dyDescent="0.25">
      <c r="A13" s="652">
        <v>1.7</v>
      </c>
      <c r="B13" s="653" t="str">
        <f>"Тээвэр Хөгжлийн банк"</f>
        <v>Тээвэр Хөгжлийн банк</v>
      </c>
      <c r="C13" s="654">
        <v>8</v>
      </c>
      <c r="D13" s="786"/>
      <c r="E13" s="655"/>
      <c r="F13" s="656">
        <f>IF(i.04166a!D13&gt;((i.04119!$E$44-i.04119!$E$40)*i.04166a!E$6),(i.04166a!D13-(i.04119!$E$44-i.04119!$E$40)*i.04166a!E$6),0)</f>
        <v>0</v>
      </c>
    </row>
    <row r="14" spans="1:6" outlineLevel="1" x14ac:dyDescent="0.25">
      <c r="A14" s="652">
        <v>1.8</v>
      </c>
      <c r="B14" s="653" t="str">
        <f>"Үндэсний хөрөнгө оруулалтын банк"</f>
        <v>Үндэсний хөрөнгө оруулалтын банк</v>
      </c>
      <c r="C14" s="654">
        <v>9</v>
      </c>
      <c r="D14" s="786"/>
      <c r="E14" s="655"/>
      <c r="F14" s="656">
        <f>IF(i.04166a!D14&gt;((i.04119!$E$44-i.04119!$E$40)*i.04166a!E$6),(i.04166a!D14-(i.04119!$E$44-i.04119!$E$40)*i.04166a!E$6),0)</f>
        <v>0</v>
      </c>
    </row>
    <row r="15" spans="1:6" outlineLevel="1" x14ac:dyDescent="0.25">
      <c r="A15" s="652">
        <v>1.9</v>
      </c>
      <c r="B15" s="653" t="str">
        <f>"Хаан банк"</f>
        <v>Хаан банк</v>
      </c>
      <c r="C15" s="654">
        <v>10</v>
      </c>
      <c r="D15" s="786"/>
      <c r="E15" s="655"/>
      <c r="F15" s="656">
        <f>IF(i.04166a!D15&gt;((i.04119!$E$44-i.04119!$E$40)*i.04166a!E$6),(i.04166a!D15-(i.04119!$E$44-i.04119!$E$40)*i.04166a!E$6),0)</f>
        <v>0</v>
      </c>
    </row>
    <row r="16" spans="1:6" outlineLevel="1" x14ac:dyDescent="0.25">
      <c r="A16" s="657">
        <v>1.1000000000000001</v>
      </c>
      <c r="B16" s="653" t="str">
        <f>"Хас банк"</f>
        <v>Хас банк</v>
      </c>
      <c r="C16" s="654">
        <v>11</v>
      </c>
      <c r="D16" s="786"/>
      <c r="E16" s="655"/>
      <c r="F16" s="656">
        <f>IF(i.04166a!D16&gt;((i.04119!$E$44-i.04119!$E$40)*i.04166a!E$6),(i.04166a!D16-(i.04119!$E$44-i.04119!$E$40)*i.04166a!E$6),0)</f>
        <v>0</v>
      </c>
    </row>
    <row r="17" spans="1:6" outlineLevel="1" x14ac:dyDescent="0.25">
      <c r="A17" s="652">
        <v>1.1100000000000001</v>
      </c>
      <c r="B17" s="653" t="str">
        <f>"Худалдаа хөгжлийн банк"</f>
        <v>Худалдаа хөгжлийн банк</v>
      </c>
      <c r="C17" s="654">
        <v>12</v>
      </c>
      <c r="D17" s="786"/>
      <c r="E17" s="655"/>
      <c r="F17" s="656">
        <f>IF(i.04166a!D17&gt;((i.04119!$E$44-i.04119!$E$40)*i.04166a!E$6),(i.04166a!D17-(i.04119!$E$44-i.04119!$E$40)*i.04166a!E$6),0)</f>
        <v>0</v>
      </c>
    </row>
    <row r="18" spans="1:6" outlineLevel="1" x14ac:dyDescent="0.25">
      <c r="A18" s="652">
        <v>1.1200000000000001</v>
      </c>
      <c r="B18" s="653" t="str">
        <f>"Чингис хаан банк"</f>
        <v>Чингис хаан банк</v>
      </c>
      <c r="C18" s="654">
        <v>13</v>
      </c>
      <c r="D18" s="786"/>
      <c r="E18" s="655"/>
      <c r="F18" s="656">
        <f>IF(i.04166a!D18&gt;((i.04119!$E$44-i.04119!$E$40)*i.04166a!E$6),(i.04166a!D18-(i.04119!$E$44-i.04119!$E$40)*i.04166a!E$6),0)</f>
        <v>0</v>
      </c>
    </row>
    <row r="19" spans="1:6" ht="15.75" outlineLevel="1" thickBot="1" x14ac:dyDescent="0.3">
      <c r="A19" s="658">
        <v>1.1299999999999999</v>
      </c>
      <c r="B19" s="659"/>
      <c r="C19" s="654">
        <v>14</v>
      </c>
      <c r="D19" s="786"/>
      <c r="E19" s="660"/>
      <c r="F19" s="656">
        <f>IF(i.04166a!D19&gt;((i.04119!$E$44-i.04119!$E$40)*i.04166a!E$6),(i.04166a!D19-(i.04119!$E$44-i.04119!$E$40)*i.04166a!E$6),0)</f>
        <v>0</v>
      </c>
    </row>
    <row r="20" spans="1:6" ht="25.5" x14ac:dyDescent="0.25">
      <c r="A20" s="647">
        <v>2</v>
      </c>
      <c r="B20" s="648" t="s">
        <v>1276</v>
      </c>
      <c r="C20" s="661">
        <v>15</v>
      </c>
      <c r="D20" s="785">
        <f>SUM(D21:D31)</f>
        <v>0</v>
      </c>
      <c r="E20" s="650">
        <v>0.01</v>
      </c>
      <c r="F20" s="662">
        <f>SUM(F21:F31)</f>
        <v>0</v>
      </c>
    </row>
    <row r="21" spans="1:6" outlineLevel="2" x14ac:dyDescent="0.25">
      <c r="A21" s="663">
        <v>2.1</v>
      </c>
      <c r="B21" s="664"/>
      <c r="C21" s="654">
        <v>16</v>
      </c>
      <c r="D21" s="787"/>
      <c r="E21" s="655"/>
      <c r="F21" s="656">
        <f>IF(i.04166a!D21&gt;((i.04119!$E$44-i.04119!$E$40)*i.04166a!E$20),(i.04166a!D21-(i.04119!$E$44-i.04119!$E$40)*i.04166a!E$20),0)</f>
        <v>0</v>
      </c>
    </row>
    <row r="22" spans="1:6" outlineLevel="2" x14ac:dyDescent="0.25">
      <c r="A22" s="663">
        <v>2.2000000000000002</v>
      </c>
      <c r="B22" s="664"/>
      <c r="C22" s="654">
        <v>17</v>
      </c>
      <c r="D22" s="787"/>
      <c r="E22" s="655"/>
      <c r="F22" s="656">
        <f>IF(i.04166a!D22&gt;((i.04119!$E$44-i.04119!$E$40)*i.04166a!E$20),(i.04166a!D22-(i.04119!$E$44-i.04119!$E$40)*i.04166a!E$20),0)</f>
        <v>0</v>
      </c>
    </row>
    <row r="23" spans="1:6" outlineLevel="2" x14ac:dyDescent="0.25">
      <c r="A23" s="663">
        <v>2.2999999999999998</v>
      </c>
      <c r="B23" s="664"/>
      <c r="C23" s="654">
        <v>18</v>
      </c>
      <c r="D23" s="787"/>
      <c r="E23" s="655"/>
      <c r="F23" s="656">
        <f>IF(i.04166a!D23&gt;((i.04119!$E$44-i.04119!$E$40)*i.04166a!E$20),(i.04166a!D23-(i.04119!$E$44-i.04119!$E$40)*i.04166a!E$20),0)</f>
        <v>0</v>
      </c>
    </row>
    <row r="24" spans="1:6" outlineLevel="2" x14ac:dyDescent="0.25">
      <c r="A24" s="663">
        <v>2.4</v>
      </c>
      <c r="B24" s="664"/>
      <c r="C24" s="654">
        <v>19</v>
      </c>
      <c r="D24" s="787"/>
      <c r="E24" s="655"/>
      <c r="F24" s="656">
        <f>IF(i.04166a!D24&gt;((i.04119!$E$44-i.04119!$E$40)*i.04166a!E$20),(i.04166a!D24-(i.04119!$E$44-i.04119!$E$40)*i.04166a!E$20),0)</f>
        <v>0</v>
      </c>
    </row>
    <row r="25" spans="1:6" outlineLevel="2" x14ac:dyDescent="0.25">
      <c r="A25" s="663">
        <v>2.5</v>
      </c>
      <c r="B25" s="664"/>
      <c r="C25" s="654">
        <v>20</v>
      </c>
      <c r="D25" s="787"/>
      <c r="E25" s="655"/>
      <c r="F25" s="656">
        <f>IF(i.04166a!D25&gt;((i.04119!$E$44-i.04119!$E$40)*i.04166a!E$20),(i.04166a!D25-(i.04119!$E$44-i.04119!$E$40)*i.04166a!E$20),0)</f>
        <v>0</v>
      </c>
    </row>
    <row r="26" spans="1:6" outlineLevel="2" x14ac:dyDescent="0.25">
      <c r="A26" s="663">
        <v>2.6</v>
      </c>
      <c r="B26" s="664"/>
      <c r="C26" s="654">
        <v>21</v>
      </c>
      <c r="D26" s="787"/>
      <c r="E26" s="655"/>
      <c r="F26" s="656">
        <f>IF(i.04166a!D26&gt;((i.04119!$E$44-i.04119!$E$40)*i.04166a!E$20),(i.04166a!D26-(i.04119!$E$44-i.04119!$E$40)*i.04166a!E$20),0)</f>
        <v>0</v>
      </c>
    </row>
    <row r="27" spans="1:6" outlineLevel="2" x14ac:dyDescent="0.25">
      <c r="A27" s="663">
        <v>2.7</v>
      </c>
      <c r="B27" s="664"/>
      <c r="C27" s="654">
        <v>22</v>
      </c>
      <c r="D27" s="787"/>
      <c r="E27" s="655"/>
      <c r="F27" s="656">
        <f>IF(i.04166a!D27&gt;((i.04119!$E$44-i.04119!$E$40)*i.04166a!E$20),(i.04166a!D27-(i.04119!$E$44-i.04119!$E$40)*i.04166a!E$20),0)</f>
        <v>0</v>
      </c>
    </row>
    <row r="28" spans="1:6" outlineLevel="2" x14ac:dyDescent="0.25">
      <c r="A28" s="663">
        <v>2.8</v>
      </c>
      <c r="B28" s="664"/>
      <c r="C28" s="654">
        <v>23</v>
      </c>
      <c r="D28" s="787"/>
      <c r="E28" s="655"/>
      <c r="F28" s="656">
        <f>IF(i.04166a!D28&gt;((i.04119!$E$44-i.04119!$E$40)*i.04166a!E$20),(i.04166a!D28-(i.04119!$E$44-i.04119!$E$40)*i.04166a!E$20),0)</f>
        <v>0</v>
      </c>
    </row>
    <row r="29" spans="1:6" outlineLevel="2" x14ac:dyDescent="0.25">
      <c r="A29" s="663">
        <v>2.9</v>
      </c>
      <c r="B29" s="664"/>
      <c r="C29" s="654">
        <v>24</v>
      </c>
      <c r="D29" s="787"/>
      <c r="E29" s="655"/>
      <c r="F29" s="656">
        <f>IF(i.04166a!D29&gt;((i.04119!$E$44-i.04119!$E$40)*i.04166a!E$20),(i.04166a!D29-(i.04119!$E$44-i.04119!$E$40)*i.04166a!E$20),0)</f>
        <v>0</v>
      </c>
    </row>
    <row r="30" spans="1:6" outlineLevel="2" x14ac:dyDescent="0.25">
      <c r="A30" s="663" t="s">
        <v>954</v>
      </c>
      <c r="B30" s="664"/>
      <c r="C30" s="654">
        <v>25</v>
      </c>
      <c r="D30" s="787"/>
      <c r="E30" s="655"/>
      <c r="F30" s="656">
        <f>IF(i.04166a!D30&gt;((i.04119!$E$44-i.04119!$E$40)*i.04166a!E$20),(i.04166a!D30-(i.04119!$E$44-i.04119!$E$40)*i.04166a!E$20),0)</f>
        <v>0</v>
      </c>
    </row>
    <row r="31" spans="1:6" ht="15.75" outlineLevel="2" thickBot="1" x14ac:dyDescent="0.3">
      <c r="A31" s="665" t="s">
        <v>955</v>
      </c>
      <c r="B31" s="666" t="s">
        <v>1450</v>
      </c>
      <c r="C31" s="654">
        <v>26</v>
      </c>
      <c r="D31" s="788"/>
      <c r="E31" s="660"/>
      <c r="F31" s="667"/>
    </row>
    <row r="32" spans="1:6" ht="25.5" x14ac:dyDescent="0.25">
      <c r="A32" s="647">
        <v>3</v>
      </c>
      <c r="B32" s="648" t="s">
        <v>1277</v>
      </c>
      <c r="C32" s="661">
        <v>27</v>
      </c>
      <c r="D32" s="785">
        <f>SUM(D33:D53)</f>
        <v>0</v>
      </c>
      <c r="E32" s="650">
        <v>0.15</v>
      </c>
      <c r="F32" s="651">
        <f>SUM(F33:F53)</f>
        <v>0</v>
      </c>
    </row>
    <row r="33" spans="1:6" outlineLevel="1" x14ac:dyDescent="0.25">
      <c r="A33" s="668">
        <v>3.1</v>
      </c>
      <c r="B33" s="664"/>
      <c r="C33" s="654">
        <v>28</v>
      </c>
      <c r="D33" s="787"/>
      <c r="E33" s="655"/>
      <c r="F33" s="656">
        <f>IF(i.04166a!D33&gt;((i.04119!$E$44-i.04119!$E$40)*i.04166a!E$32),(i.04166a!D33-(i.04119!$E$44-i.04119!$E$40)*i.04166a!E$32),0)</f>
        <v>0</v>
      </c>
    </row>
    <row r="34" spans="1:6" outlineLevel="1" x14ac:dyDescent="0.25">
      <c r="A34" s="668">
        <v>3.2</v>
      </c>
      <c r="B34" s="664"/>
      <c r="C34" s="654">
        <v>29</v>
      </c>
      <c r="D34" s="787"/>
      <c r="E34" s="655"/>
      <c r="F34" s="656">
        <f>IF(i.04166a!D34&gt;((i.04119!$E$44-i.04119!$E$40)*i.04166a!E$32),(i.04166a!D34-(i.04119!$E$44-i.04119!$E$40)*i.04166a!E$32),0)</f>
        <v>0</v>
      </c>
    </row>
    <row r="35" spans="1:6" outlineLevel="1" x14ac:dyDescent="0.25">
      <c r="A35" s="668">
        <v>3.3</v>
      </c>
      <c r="B35" s="664"/>
      <c r="C35" s="654">
        <v>30</v>
      </c>
      <c r="D35" s="787"/>
      <c r="E35" s="655"/>
      <c r="F35" s="656">
        <f>IF(i.04166a!D35&gt;((i.04119!$E$44-i.04119!$E$40)*i.04166a!E$32),(i.04166a!D35-(i.04119!$E$44-i.04119!$E$40)*i.04166a!E$32),0)</f>
        <v>0</v>
      </c>
    </row>
    <row r="36" spans="1:6" outlineLevel="1" x14ac:dyDescent="0.25">
      <c r="A36" s="668">
        <v>3.4</v>
      </c>
      <c r="B36" s="664"/>
      <c r="C36" s="654">
        <v>31</v>
      </c>
      <c r="D36" s="787"/>
      <c r="E36" s="655"/>
      <c r="F36" s="656">
        <f>IF(i.04166a!D36&gt;((i.04119!$E$44-i.04119!$E$40)*i.04166a!E$32),(i.04166a!D36-(i.04119!$E$44-i.04119!$E$40)*i.04166a!E$32),0)</f>
        <v>0</v>
      </c>
    </row>
    <row r="37" spans="1:6" outlineLevel="1" x14ac:dyDescent="0.25">
      <c r="A37" s="668">
        <v>3.5</v>
      </c>
      <c r="B37" s="664"/>
      <c r="C37" s="654">
        <v>32</v>
      </c>
      <c r="D37" s="787"/>
      <c r="E37" s="655"/>
      <c r="F37" s="656">
        <f>IF(i.04166a!D37&gt;((i.04119!$E$44-i.04119!$E$40)*i.04166a!E$32),(i.04166a!D37-(i.04119!$E$44-i.04119!$E$40)*i.04166a!E$32),0)</f>
        <v>0</v>
      </c>
    </row>
    <row r="38" spans="1:6" outlineLevel="1" x14ac:dyDescent="0.25">
      <c r="A38" s="668">
        <v>3.6</v>
      </c>
      <c r="B38" s="664"/>
      <c r="C38" s="654">
        <v>33</v>
      </c>
      <c r="D38" s="787"/>
      <c r="E38" s="655"/>
      <c r="F38" s="656">
        <f>IF(i.04166a!D38&gt;((i.04119!$E$44-i.04119!$E$40)*i.04166a!E$32),(i.04166a!D38-(i.04119!$E$44-i.04119!$E$40)*i.04166a!E$32),0)</f>
        <v>0</v>
      </c>
    </row>
    <row r="39" spans="1:6" outlineLevel="1" x14ac:dyDescent="0.25">
      <c r="A39" s="668">
        <v>3.7</v>
      </c>
      <c r="B39" s="664"/>
      <c r="C39" s="654">
        <v>34</v>
      </c>
      <c r="D39" s="787"/>
      <c r="E39" s="655"/>
      <c r="F39" s="656">
        <f>IF(i.04166a!D39&gt;((i.04119!$E$44-i.04119!$E$40)*i.04166a!E$32),(i.04166a!D39-(i.04119!$E$44-i.04119!$E$40)*i.04166a!E$32),0)</f>
        <v>0</v>
      </c>
    </row>
    <row r="40" spans="1:6" outlineLevel="1" x14ac:dyDescent="0.25">
      <c r="A40" s="668">
        <v>3.8</v>
      </c>
      <c r="B40" s="664"/>
      <c r="C40" s="654">
        <v>35</v>
      </c>
      <c r="D40" s="787"/>
      <c r="E40" s="655"/>
      <c r="F40" s="656">
        <f>IF(i.04166a!D40&gt;((i.04119!$E$44-i.04119!$E$40)*i.04166a!E$32),(i.04166a!D40-(i.04119!$E$44-i.04119!$E$40)*i.04166a!E$32),0)</f>
        <v>0</v>
      </c>
    </row>
    <row r="41" spans="1:6" outlineLevel="1" x14ac:dyDescent="0.25">
      <c r="A41" s="663">
        <v>3.9</v>
      </c>
      <c r="B41" s="664"/>
      <c r="C41" s="654">
        <v>36</v>
      </c>
      <c r="D41" s="787"/>
      <c r="E41" s="655"/>
      <c r="F41" s="656">
        <f>IF(i.04166a!D41&gt;((i.04119!$E$44-i.04119!$E$40)*i.04166a!E$32),(i.04166a!D41-(i.04119!$E$44-i.04119!$E$40)*i.04166a!E$32),0)</f>
        <v>0</v>
      </c>
    </row>
    <row r="42" spans="1:6" outlineLevel="1" x14ac:dyDescent="0.25">
      <c r="A42" s="663" t="s">
        <v>968</v>
      </c>
      <c r="B42" s="664"/>
      <c r="C42" s="654">
        <v>37</v>
      </c>
      <c r="D42" s="787"/>
      <c r="E42" s="655"/>
      <c r="F42" s="656">
        <f>IF(i.04166a!D42&gt;((i.04119!$E$44-i.04119!$E$40)*i.04166a!E$32),(i.04166a!D42-(i.04119!$E$44-i.04119!$E$40)*i.04166a!E$32),0)</f>
        <v>0</v>
      </c>
    </row>
    <row r="43" spans="1:6" outlineLevel="1" x14ac:dyDescent="0.25">
      <c r="A43" s="663" t="s">
        <v>969</v>
      </c>
      <c r="B43" s="664"/>
      <c r="C43" s="654">
        <v>38</v>
      </c>
      <c r="D43" s="787"/>
      <c r="E43" s="655"/>
      <c r="F43" s="656">
        <f>IF(i.04166a!D43&gt;((i.04119!$E$44-i.04119!$E$40)*i.04166a!E$32),(i.04166a!D43-(i.04119!$E$44-i.04119!$E$40)*i.04166a!E$32),0)</f>
        <v>0</v>
      </c>
    </row>
    <row r="44" spans="1:6" outlineLevel="1" x14ac:dyDescent="0.25">
      <c r="A44" s="663" t="s">
        <v>970</v>
      </c>
      <c r="B44" s="664"/>
      <c r="C44" s="654">
        <v>39</v>
      </c>
      <c r="D44" s="787"/>
      <c r="E44" s="655"/>
      <c r="F44" s="656">
        <f>IF(i.04166a!D44&gt;((i.04119!$E$44-i.04119!$E$40)*i.04166a!E$32),(i.04166a!D44-(i.04119!$E$44-i.04119!$E$40)*i.04166a!E$32),0)</f>
        <v>0</v>
      </c>
    </row>
    <row r="45" spans="1:6" outlineLevel="1" x14ac:dyDescent="0.25">
      <c r="A45" s="663" t="s">
        <v>971</v>
      </c>
      <c r="B45" s="664"/>
      <c r="C45" s="654">
        <v>40</v>
      </c>
      <c r="D45" s="787"/>
      <c r="E45" s="655"/>
      <c r="F45" s="656">
        <f>IF(i.04166a!D45&gt;((i.04119!$E$44-i.04119!$E$40)*i.04166a!E$32),(i.04166a!D45-(i.04119!$E$44-i.04119!$E$40)*i.04166a!E$32),0)</f>
        <v>0</v>
      </c>
    </row>
    <row r="46" spans="1:6" outlineLevel="1" x14ac:dyDescent="0.25">
      <c r="A46" s="663" t="s">
        <v>1472</v>
      </c>
      <c r="B46" s="664"/>
      <c r="C46" s="654">
        <v>41</v>
      </c>
      <c r="D46" s="787"/>
      <c r="E46" s="655"/>
      <c r="F46" s="656">
        <f>IF(i.04166a!D46&gt;((i.04119!$E$44-i.04119!$E$40)*i.04166a!E$32),(i.04166a!D46-(i.04119!$E$44-i.04119!$E$40)*i.04166a!E$32),0)</f>
        <v>0</v>
      </c>
    </row>
    <row r="47" spans="1:6" outlineLevel="1" x14ac:dyDescent="0.25">
      <c r="A47" s="663" t="s">
        <v>1473</v>
      </c>
      <c r="B47" s="664"/>
      <c r="C47" s="654">
        <v>42</v>
      </c>
      <c r="D47" s="787"/>
      <c r="E47" s="655"/>
      <c r="F47" s="656">
        <f>IF(i.04166a!D47&gt;((i.04119!$E$44-i.04119!$E$40)*i.04166a!E$32),(i.04166a!D47-(i.04119!$E$44-i.04119!$E$40)*i.04166a!E$32),0)</f>
        <v>0</v>
      </c>
    </row>
    <row r="48" spans="1:6" outlineLevel="1" x14ac:dyDescent="0.25">
      <c r="A48" s="663" t="s">
        <v>1474</v>
      </c>
      <c r="B48" s="664"/>
      <c r="C48" s="654">
        <v>43</v>
      </c>
      <c r="D48" s="787"/>
      <c r="E48" s="655"/>
      <c r="F48" s="656">
        <f>IF(i.04166a!D48&gt;((i.04119!$E$44-i.04119!$E$40)*i.04166a!E$32),(i.04166a!D48-(i.04119!$E$44-i.04119!$E$40)*i.04166a!E$32),0)</f>
        <v>0</v>
      </c>
    </row>
    <row r="49" spans="1:6" outlineLevel="1" x14ac:dyDescent="0.25">
      <c r="A49" s="663" t="s">
        <v>1475</v>
      </c>
      <c r="B49" s="664"/>
      <c r="C49" s="654">
        <v>44</v>
      </c>
      <c r="D49" s="787"/>
      <c r="E49" s="655"/>
      <c r="F49" s="656">
        <f>IF(i.04166a!D49&gt;((i.04119!$E$44-i.04119!$E$40)*i.04166a!E$32),(i.04166a!D49-(i.04119!$E$44-i.04119!$E$40)*i.04166a!E$32),0)</f>
        <v>0</v>
      </c>
    </row>
    <row r="50" spans="1:6" outlineLevel="1" x14ac:dyDescent="0.25">
      <c r="A50" s="663" t="s">
        <v>1476</v>
      </c>
      <c r="B50" s="664"/>
      <c r="C50" s="654">
        <v>45</v>
      </c>
      <c r="D50" s="787"/>
      <c r="E50" s="655"/>
      <c r="F50" s="656">
        <f>IF(i.04166a!D50&gt;((i.04119!$E$44-i.04119!$E$40)*i.04166a!E$32),(i.04166a!D50-(i.04119!$E$44-i.04119!$E$40)*i.04166a!E$32),0)</f>
        <v>0</v>
      </c>
    </row>
    <row r="51" spans="1:6" outlineLevel="1" x14ac:dyDescent="0.25">
      <c r="A51" s="663" t="s">
        <v>1477</v>
      </c>
      <c r="B51" s="664"/>
      <c r="C51" s="654">
        <v>46</v>
      </c>
      <c r="D51" s="787"/>
      <c r="E51" s="655"/>
      <c r="F51" s="656">
        <f>IF(i.04166a!D51&gt;((i.04119!$E$44-i.04119!$E$40)*i.04166a!E$32),(i.04166a!D51-(i.04119!$E$44-i.04119!$E$40)*i.04166a!E$32),0)</f>
        <v>0</v>
      </c>
    </row>
    <row r="52" spans="1:6" outlineLevel="1" x14ac:dyDescent="0.25">
      <c r="A52" s="663" t="s">
        <v>1478</v>
      </c>
      <c r="B52" s="664"/>
      <c r="C52" s="654">
        <v>47</v>
      </c>
      <c r="D52" s="787"/>
      <c r="E52" s="655"/>
      <c r="F52" s="656">
        <f>IF(i.04166a!D52&gt;((i.04119!$E$44-i.04119!$E$40)*i.04166a!E$32),(i.04166a!D52-(i.04119!$E$44-i.04119!$E$40)*i.04166a!E$32),0)</f>
        <v>0</v>
      </c>
    </row>
    <row r="53" spans="1:6" ht="15.75" outlineLevel="1" thickBot="1" x14ac:dyDescent="0.3">
      <c r="A53" s="669" t="s">
        <v>1479</v>
      </c>
      <c r="B53" s="666" t="s">
        <v>1450</v>
      </c>
      <c r="C53" s="654">
        <v>48</v>
      </c>
      <c r="D53" s="788"/>
      <c r="E53" s="660"/>
      <c r="F53" s="667"/>
    </row>
    <row r="54" spans="1:6" ht="25.5" x14ac:dyDescent="0.25">
      <c r="A54" s="647">
        <v>4</v>
      </c>
      <c r="B54" s="648" t="s">
        <v>1480</v>
      </c>
      <c r="C54" s="661">
        <v>49</v>
      </c>
      <c r="D54" s="785">
        <f>SUM(D55:D65)</f>
        <v>0</v>
      </c>
      <c r="E54" s="650">
        <v>0.02</v>
      </c>
      <c r="F54" s="651">
        <f>SUM(F55:F65)</f>
        <v>0</v>
      </c>
    </row>
    <row r="55" spans="1:6" outlineLevel="1" x14ac:dyDescent="0.25">
      <c r="A55" s="670">
        <v>4.0999999999999996</v>
      </c>
      <c r="B55" s="664"/>
      <c r="C55" s="654">
        <v>50</v>
      </c>
      <c r="D55" s="787"/>
      <c r="E55" s="655"/>
      <c r="F55" s="656">
        <f>IF(i.04166a!D55&gt;((i.04119!$E$44-i.04119!$E$40)*i.04166a!E$54),(i.04166a!D55-(i.04119!$E$44-i.04119!$E$40)*i.04166a!E$54),0)</f>
        <v>0</v>
      </c>
    </row>
    <row r="56" spans="1:6" outlineLevel="1" x14ac:dyDescent="0.25">
      <c r="A56" s="670">
        <v>4.2</v>
      </c>
      <c r="B56" s="664"/>
      <c r="C56" s="654">
        <v>51</v>
      </c>
      <c r="D56" s="787"/>
      <c r="E56" s="655"/>
      <c r="F56" s="656">
        <f>IF(i.04166a!D56&gt;((i.04119!$E$44-i.04119!$E$40)*i.04166a!E$54),(i.04166a!D56-(i.04119!$E$44-i.04119!$E$40)*i.04166a!E$54),0)</f>
        <v>0</v>
      </c>
    </row>
    <row r="57" spans="1:6" outlineLevel="1" x14ac:dyDescent="0.25">
      <c r="A57" s="670">
        <v>4.3</v>
      </c>
      <c r="B57" s="664"/>
      <c r="C57" s="654">
        <v>52</v>
      </c>
      <c r="D57" s="787"/>
      <c r="E57" s="655"/>
      <c r="F57" s="656">
        <f>IF(i.04166a!D57&gt;((i.04119!$E$44-i.04119!$E$40)*i.04166a!E$54),(i.04166a!D57-(i.04119!$E$44-i.04119!$E$40)*i.04166a!E$54),0)</f>
        <v>0</v>
      </c>
    </row>
    <row r="58" spans="1:6" outlineLevel="1" x14ac:dyDescent="0.25">
      <c r="A58" s="670">
        <v>4.4000000000000004</v>
      </c>
      <c r="B58" s="664"/>
      <c r="C58" s="654">
        <v>53</v>
      </c>
      <c r="D58" s="787"/>
      <c r="E58" s="655"/>
      <c r="F58" s="656">
        <f>IF(i.04166a!D58&gt;((i.04119!$E$44-i.04119!$E$40)*i.04166a!E$54),(i.04166a!D58-(i.04119!$E$44-i.04119!$E$40)*i.04166a!E$54),0)</f>
        <v>0</v>
      </c>
    </row>
    <row r="59" spans="1:6" outlineLevel="1" x14ac:dyDescent="0.25">
      <c r="A59" s="670">
        <v>4.5</v>
      </c>
      <c r="B59" s="664"/>
      <c r="C59" s="654">
        <v>54</v>
      </c>
      <c r="D59" s="787"/>
      <c r="E59" s="655"/>
      <c r="F59" s="656">
        <f>IF(i.04166a!D59&gt;((i.04119!$E$44-i.04119!$E$40)*i.04166a!E$54),(i.04166a!D59-(i.04119!$E$44-i.04119!$E$40)*i.04166a!E$54),0)</f>
        <v>0</v>
      </c>
    </row>
    <row r="60" spans="1:6" outlineLevel="1" x14ac:dyDescent="0.25">
      <c r="A60" s="670">
        <v>4.5999999999999996</v>
      </c>
      <c r="B60" s="664"/>
      <c r="C60" s="654">
        <v>55</v>
      </c>
      <c r="D60" s="787"/>
      <c r="E60" s="655"/>
      <c r="F60" s="656">
        <f>IF(i.04166a!D60&gt;((i.04119!$E$44-i.04119!$E$40)*i.04166a!E$54),(i.04166a!D60-(i.04119!$E$44-i.04119!$E$40)*i.04166a!E$54),0)</f>
        <v>0</v>
      </c>
    </row>
    <row r="61" spans="1:6" outlineLevel="1" x14ac:dyDescent="0.25">
      <c r="A61" s="670">
        <v>4.7</v>
      </c>
      <c r="B61" s="664"/>
      <c r="C61" s="654">
        <v>56</v>
      </c>
      <c r="D61" s="787"/>
      <c r="E61" s="655"/>
      <c r="F61" s="656">
        <f>IF(i.04166a!D61&gt;((i.04119!$E$44-i.04119!$E$40)*i.04166a!E$54),(i.04166a!D61-(i.04119!$E$44-i.04119!$E$40)*i.04166a!E$54),0)</f>
        <v>0</v>
      </c>
    </row>
    <row r="62" spans="1:6" outlineLevel="1" x14ac:dyDescent="0.25">
      <c r="A62" s="670">
        <v>4.8</v>
      </c>
      <c r="B62" s="664"/>
      <c r="C62" s="654">
        <v>57</v>
      </c>
      <c r="D62" s="787"/>
      <c r="E62" s="655"/>
      <c r="F62" s="656">
        <f>IF(i.04166a!D62&gt;((i.04119!$E$44-i.04119!$E$40)*i.04166a!E$54),(i.04166a!D62-(i.04119!$E$44-i.04119!$E$40)*i.04166a!E$54),0)</f>
        <v>0</v>
      </c>
    </row>
    <row r="63" spans="1:6" outlineLevel="1" x14ac:dyDescent="0.25">
      <c r="A63" s="670">
        <v>4.9000000000000004</v>
      </c>
      <c r="B63" s="664"/>
      <c r="C63" s="654">
        <v>58</v>
      </c>
      <c r="D63" s="787"/>
      <c r="E63" s="655"/>
      <c r="F63" s="656">
        <f>IF(i.04166a!D63&gt;((i.04119!$E$44-i.04119!$E$40)*i.04166a!E$54),(i.04166a!D63-(i.04119!$E$44-i.04119!$E$40)*i.04166a!E$54),0)</f>
        <v>0</v>
      </c>
    </row>
    <row r="64" spans="1:6" outlineLevel="1" x14ac:dyDescent="0.25">
      <c r="A64" s="671" t="s">
        <v>978</v>
      </c>
      <c r="B64" s="672"/>
      <c r="C64" s="654">
        <v>59</v>
      </c>
      <c r="D64" s="789"/>
      <c r="E64" s="655"/>
      <c r="F64" s="656">
        <f>IF(i.04166a!D64&gt;((i.04119!$E$44-i.04119!$E$40)*i.04166a!E$54),(i.04166a!D64-(i.04119!$E$44-i.04119!$E$40)*i.04166a!E$54),0)</f>
        <v>0</v>
      </c>
    </row>
    <row r="65" spans="1:6" ht="15.75" outlineLevel="1" thickBot="1" x14ac:dyDescent="0.3">
      <c r="A65" s="665" t="s">
        <v>979</v>
      </c>
      <c r="B65" s="666" t="s">
        <v>1450</v>
      </c>
      <c r="C65" s="654">
        <v>60</v>
      </c>
      <c r="D65" s="788"/>
      <c r="E65" s="660"/>
      <c r="F65" s="667"/>
    </row>
    <row r="66" spans="1:6" ht="15.75" thickBot="1" x14ac:dyDescent="0.3">
      <c r="A66" s="673">
        <v>5</v>
      </c>
      <c r="B66" s="674" t="s">
        <v>146</v>
      </c>
      <c r="C66" s="661">
        <v>61</v>
      </c>
      <c r="D66" s="790">
        <f>i.04119!E12</f>
        <v>0</v>
      </c>
      <c r="E66" s="675">
        <v>0.02</v>
      </c>
      <c r="F66" s="676">
        <f>IF(i.04166a!D66&gt;((i.04119!$E$44-i.04119!$E$40)*i.04166a!E$66),(i.04166a!D66-(i.04119!$E$44-i.04119!$E$40)*i.04166a!E$66),0)</f>
        <v>0</v>
      </c>
    </row>
    <row r="67" spans="1:6" x14ac:dyDescent="0.25">
      <c r="A67" s="647">
        <v>6</v>
      </c>
      <c r="B67" s="648" t="s">
        <v>1481</v>
      </c>
      <c r="C67" s="661">
        <v>62</v>
      </c>
      <c r="D67" s="785">
        <f>SUM(D68:D98)</f>
        <v>0</v>
      </c>
      <c r="E67" s="650">
        <v>0.2</v>
      </c>
      <c r="F67" s="651">
        <f>SUM(F68:F98)</f>
        <v>0</v>
      </c>
    </row>
    <row r="68" spans="1:6" outlineLevel="1" x14ac:dyDescent="0.25">
      <c r="A68" s="663" t="s">
        <v>993</v>
      </c>
      <c r="B68" s="664"/>
      <c r="C68" s="654">
        <v>63</v>
      </c>
      <c r="D68" s="787"/>
      <c r="E68" s="655"/>
      <c r="F68" s="656">
        <f>IF(i.04166a!D68&gt;((i.04119!$E$44-i.04119!$E$40)*i.04166a!E$67),(i.04166a!D68-(i.04119!$E$44-i.04119!$E$40)*i.04166a!E$67),0)</f>
        <v>0</v>
      </c>
    </row>
    <row r="69" spans="1:6" outlineLevel="1" x14ac:dyDescent="0.25">
      <c r="A69" s="663" t="s">
        <v>994</v>
      </c>
      <c r="B69" s="664"/>
      <c r="C69" s="654">
        <v>64</v>
      </c>
      <c r="D69" s="787"/>
      <c r="E69" s="655"/>
      <c r="F69" s="656">
        <f>IF(i.04166a!D69&gt;((i.04119!$E$44-i.04119!$E$40)*i.04166a!E$67),(i.04166a!D69-(i.04119!$E$44-i.04119!$E$40)*i.04166a!E$67),0)</f>
        <v>0</v>
      </c>
    </row>
    <row r="70" spans="1:6" outlineLevel="1" x14ac:dyDescent="0.25">
      <c r="A70" s="663" t="s">
        <v>995</v>
      </c>
      <c r="B70" s="664"/>
      <c r="C70" s="654">
        <v>65</v>
      </c>
      <c r="D70" s="787"/>
      <c r="E70" s="655"/>
      <c r="F70" s="656">
        <f>IF(i.04166a!D70&gt;((i.04119!$E$44-i.04119!$E$40)*i.04166a!E$67),(i.04166a!D70-(i.04119!$E$44-i.04119!$E$40)*i.04166a!E$67),0)</f>
        <v>0</v>
      </c>
    </row>
    <row r="71" spans="1:6" outlineLevel="1" x14ac:dyDescent="0.25">
      <c r="A71" s="663" t="s">
        <v>996</v>
      </c>
      <c r="B71" s="664"/>
      <c r="C71" s="654">
        <v>66</v>
      </c>
      <c r="D71" s="787"/>
      <c r="E71" s="655"/>
      <c r="F71" s="656">
        <f>IF(i.04166a!D71&gt;((i.04119!$E$44-i.04119!$E$40)*i.04166a!E$67),(i.04166a!D71-(i.04119!$E$44-i.04119!$E$40)*i.04166a!E$67),0)</f>
        <v>0</v>
      </c>
    </row>
    <row r="72" spans="1:6" outlineLevel="1" x14ac:dyDescent="0.25">
      <c r="A72" s="663" t="s">
        <v>997</v>
      </c>
      <c r="B72" s="664"/>
      <c r="C72" s="654">
        <v>67</v>
      </c>
      <c r="D72" s="787"/>
      <c r="E72" s="655"/>
      <c r="F72" s="656">
        <f>IF(i.04166a!D72&gt;((i.04119!$E$44-i.04119!$E$40)*i.04166a!E$67),(i.04166a!D72-(i.04119!$E$44-i.04119!$E$40)*i.04166a!E$67),0)</f>
        <v>0</v>
      </c>
    </row>
    <row r="73" spans="1:6" outlineLevel="1" x14ac:dyDescent="0.25">
      <c r="A73" s="663" t="s">
        <v>998</v>
      </c>
      <c r="B73" s="664"/>
      <c r="C73" s="654">
        <v>68</v>
      </c>
      <c r="D73" s="787"/>
      <c r="E73" s="655"/>
      <c r="F73" s="656">
        <f>IF(i.04166a!D73&gt;((i.04119!$E$44-i.04119!$E$40)*i.04166a!E$67),(i.04166a!D73-(i.04119!$E$44-i.04119!$E$40)*i.04166a!E$67),0)</f>
        <v>0</v>
      </c>
    </row>
    <row r="74" spans="1:6" outlineLevel="1" x14ac:dyDescent="0.25">
      <c r="A74" s="663" t="s">
        <v>999</v>
      </c>
      <c r="B74" s="664"/>
      <c r="C74" s="654">
        <v>69</v>
      </c>
      <c r="D74" s="787"/>
      <c r="E74" s="655"/>
      <c r="F74" s="656">
        <f>IF(i.04166a!D74&gt;((i.04119!$E$44-i.04119!$E$40)*i.04166a!E$67),(i.04166a!D74-(i.04119!$E$44-i.04119!$E$40)*i.04166a!E$67),0)</f>
        <v>0</v>
      </c>
    </row>
    <row r="75" spans="1:6" outlineLevel="1" x14ac:dyDescent="0.25">
      <c r="A75" s="663" t="s">
        <v>1000</v>
      </c>
      <c r="B75" s="664"/>
      <c r="C75" s="654">
        <v>70</v>
      </c>
      <c r="D75" s="787"/>
      <c r="E75" s="655"/>
      <c r="F75" s="656">
        <f>IF(i.04166a!D75&gt;((i.04119!$E$44-i.04119!$E$40)*i.04166a!E$67),(i.04166a!D75-(i.04119!$E$44-i.04119!$E$40)*i.04166a!E$67),0)</f>
        <v>0</v>
      </c>
    </row>
    <row r="76" spans="1:6" outlineLevel="1" x14ac:dyDescent="0.25">
      <c r="A76" s="663" t="s">
        <v>1001</v>
      </c>
      <c r="B76" s="664"/>
      <c r="C76" s="654">
        <v>71</v>
      </c>
      <c r="D76" s="787"/>
      <c r="E76" s="655"/>
      <c r="F76" s="656">
        <f>IF(i.04166a!D76&gt;((i.04119!$E$44-i.04119!$E$40)*i.04166a!E$67),(i.04166a!D76-(i.04119!$E$44-i.04119!$E$40)*i.04166a!E$67),0)</f>
        <v>0</v>
      </c>
    </row>
    <row r="77" spans="1:6" outlineLevel="1" x14ac:dyDescent="0.25">
      <c r="A77" s="663" t="s">
        <v>1482</v>
      </c>
      <c r="B77" s="664"/>
      <c r="C77" s="654">
        <v>72</v>
      </c>
      <c r="D77" s="787"/>
      <c r="E77" s="655"/>
      <c r="F77" s="656">
        <f>IF(i.04166a!D77&gt;((i.04119!$E$44-i.04119!$E$40)*i.04166a!E$67),(i.04166a!D77-(i.04119!$E$44-i.04119!$E$40)*i.04166a!E$67),0)</f>
        <v>0</v>
      </c>
    </row>
    <row r="78" spans="1:6" outlineLevel="1" x14ac:dyDescent="0.25">
      <c r="A78" s="663" t="s">
        <v>1483</v>
      </c>
      <c r="B78" s="664"/>
      <c r="C78" s="654">
        <v>73</v>
      </c>
      <c r="D78" s="787"/>
      <c r="E78" s="655"/>
      <c r="F78" s="656">
        <f>IF(i.04166a!D78&gt;((i.04119!$E$44-i.04119!$E$40)*i.04166a!E$67),(i.04166a!D78-(i.04119!$E$44-i.04119!$E$40)*i.04166a!E$67),0)</f>
        <v>0</v>
      </c>
    </row>
    <row r="79" spans="1:6" outlineLevel="1" x14ac:dyDescent="0.25">
      <c r="A79" s="663" t="s">
        <v>1484</v>
      </c>
      <c r="B79" s="664"/>
      <c r="C79" s="654">
        <v>74</v>
      </c>
      <c r="D79" s="787"/>
      <c r="E79" s="655"/>
      <c r="F79" s="656">
        <f>IF(i.04166a!D79&gt;((i.04119!$E$44-i.04119!$E$40)*i.04166a!E$67),(i.04166a!D79-(i.04119!$E$44-i.04119!$E$40)*i.04166a!E$67),0)</f>
        <v>0</v>
      </c>
    </row>
    <row r="80" spans="1:6" outlineLevel="1" x14ac:dyDescent="0.25">
      <c r="A80" s="663" t="s">
        <v>1485</v>
      </c>
      <c r="B80" s="664"/>
      <c r="C80" s="654">
        <v>75</v>
      </c>
      <c r="D80" s="787"/>
      <c r="E80" s="655"/>
      <c r="F80" s="656">
        <f>IF(i.04166a!D80&gt;((i.04119!$E$44-i.04119!$E$40)*i.04166a!E$67),(i.04166a!D80-(i.04119!$E$44-i.04119!$E$40)*i.04166a!E$67),0)</f>
        <v>0</v>
      </c>
    </row>
    <row r="81" spans="1:23" outlineLevel="1" x14ac:dyDescent="0.25">
      <c r="A81" s="663" t="s">
        <v>1486</v>
      </c>
      <c r="B81" s="664"/>
      <c r="C81" s="654">
        <v>76</v>
      </c>
      <c r="D81" s="787"/>
      <c r="E81" s="655"/>
      <c r="F81" s="656">
        <f>IF(i.04166a!D81&gt;((i.04119!$E$44-i.04119!$E$40)*i.04166a!E$67),(i.04166a!D81-(i.04119!$E$44-i.04119!$E$40)*i.04166a!E$67),0)</f>
        <v>0</v>
      </c>
    </row>
    <row r="82" spans="1:23" outlineLevel="1" x14ac:dyDescent="0.25">
      <c r="A82" s="663" t="s">
        <v>1487</v>
      </c>
      <c r="B82" s="664"/>
      <c r="C82" s="654">
        <v>77</v>
      </c>
      <c r="D82" s="787"/>
      <c r="E82" s="655"/>
      <c r="F82" s="656">
        <f>IF(i.04166a!D82&gt;((i.04119!$E$44-i.04119!$E$40)*i.04166a!E$67),(i.04166a!D82-(i.04119!$E$44-i.04119!$E$40)*i.04166a!E$67),0)</f>
        <v>0</v>
      </c>
    </row>
    <row r="83" spans="1:23" outlineLevel="1" x14ac:dyDescent="0.25">
      <c r="A83" s="663" t="s">
        <v>1488</v>
      </c>
      <c r="B83" s="664"/>
      <c r="C83" s="654">
        <v>78</v>
      </c>
      <c r="D83" s="787"/>
      <c r="E83" s="655"/>
      <c r="F83" s="656">
        <f>IF(i.04166a!D83&gt;((i.04119!$E$44-i.04119!$E$40)*i.04166a!E$67),(i.04166a!D83-(i.04119!$E$44-i.04119!$E$40)*i.04166a!E$67),0)</f>
        <v>0</v>
      </c>
    </row>
    <row r="84" spans="1:23" outlineLevel="1" x14ac:dyDescent="0.25">
      <c r="A84" s="663" t="s">
        <v>1489</v>
      </c>
      <c r="B84" s="664"/>
      <c r="C84" s="654">
        <v>79</v>
      </c>
      <c r="D84" s="787"/>
      <c r="E84" s="655"/>
      <c r="F84" s="656">
        <f>IF(i.04166a!D84&gt;((i.04119!$E$44-i.04119!$E$40)*i.04166a!E$67),(i.04166a!D84-(i.04119!$E$44-i.04119!$E$40)*i.04166a!E$67),0)</f>
        <v>0</v>
      </c>
    </row>
    <row r="85" spans="1:23" outlineLevel="1" x14ac:dyDescent="0.25">
      <c r="A85" s="663" t="s">
        <v>1490</v>
      </c>
      <c r="B85" s="664"/>
      <c r="C85" s="654">
        <v>80</v>
      </c>
      <c r="D85" s="787"/>
      <c r="E85" s="655"/>
      <c r="F85" s="656">
        <f>IF(i.04166a!D85&gt;((i.04119!$E$44-i.04119!$E$40)*i.04166a!E$67),(i.04166a!D85-(i.04119!$E$44-i.04119!$E$40)*i.04166a!E$67),0)</f>
        <v>0</v>
      </c>
    </row>
    <row r="86" spans="1:23" outlineLevel="1" x14ac:dyDescent="0.25">
      <c r="A86" s="663" t="s">
        <v>1491</v>
      </c>
      <c r="B86" s="664"/>
      <c r="C86" s="654">
        <v>81</v>
      </c>
      <c r="D86" s="787"/>
      <c r="E86" s="655"/>
      <c r="F86" s="656">
        <f>IF(i.04166a!D86&gt;((i.04119!$E$44-i.04119!$E$40)*i.04166a!E$67),(i.04166a!D86-(i.04119!$E$44-i.04119!$E$40)*i.04166a!E$67),0)</f>
        <v>0</v>
      </c>
    </row>
    <row r="87" spans="1:23" outlineLevel="1" x14ac:dyDescent="0.25">
      <c r="A87" s="663" t="s">
        <v>1492</v>
      </c>
      <c r="B87" s="664"/>
      <c r="C87" s="654">
        <v>82</v>
      </c>
      <c r="D87" s="787"/>
      <c r="E87" s="655"/>
      <c r="F87" s="656">
        <f>IF(i.04166a!D87&gt;((i.04119!$E$44-i.04119!$E$40)*i.04166a!E$67),(i.04166a!D87-(i.04119!$E$44-i.04119!$E$40)*i.04166a!E$67),0)</f>
        <v>0</v>
      </c>
      <c r="W87" s="628"/>
    </row>
    <row r="88" spans="1:23" outlineLevel="1" x14ac:dyDescent="0.25">
      <c r="A88" s="663" t="s">
        <v>1493</v>
      </c>
      <c r="B88" s="664"/>
      <c r="C88" s="654">
        <v>83</v>
      </c>
      <c r="D88" s="787"/>
      <c r="E88" s="655"/>
      <c r="F88" s="656">
        <f>IF(i.04166a!D88&gt;((i.04119!$E$44-i.04119!$E$40)*i.04166a!E$67),(i.04166a!D88-(i.04119!$E$44-i.04119!$E$40)*i.04166a!E$67),0)</f>
        <v>0</v>
      </c>
    </row>
    <row r="89" spans="1:23" outlineLevel="1" x14ac:dyDescent="0.25">
      <c r="A89" s="663" t="s">
        <v>1494</v>
      </c>
      <c r="B89" s="664"/>
      <c r="C89" s="654">
        <v>84</v>
      </c>
      <c r="D89" s="787"/>
      <c r="E89" s="655"/>
      <c r="F89" s="656">
        <f>IF(i.04166a!D89&gt;((i.04119!$E$44-i.04119!$E$40)*i.04166a!E$67),(i.04166a!D89-(i.04119!$E$44-i.04119!$E$40)*i.04166a!E$67),0)</f>
        <v>0</v>
      </c>
    </row>
    <row r="90" spans="1:23" outlineLevel="1" x14ac:dyDescent="0.25">
      <c r="A90" s="663" t="s">
        <v>1495</v>
      </c>
      <c r="B90" s="664"/>
      <c r="C90" s="654">
        <v>85</v>
      </c>
      <c r="D90" s="787"/>
      <c r="E90" s="655"/>
      <c r="F90" s="656">
        <f>IF(i.04166a!D90&gt;((i.04119!$E$44-i.04119!$E$40)*i.04166a!E$67),(i.04166a!D90-(i.04119!$E$44-i.04119!$E$40)*i.04166a!E$67),0)</f>
        <v>0</v>
      </c>
    </row>
    <row r="91" spans="1:23" outlineLevel="1" x14ac:dyDescent="0.25">
      <c r="A91" s="663" t="s">
        <v>1496</v>
      </c>
      <c r="B91" s="664"/>
      <c r="C91" s="654">
        <v>86</v>
      </c>
      <c r="D91" s="787"/>
      <c r="E91" s="655"/>
      <c r="F91" s="656">
        <f>IF(i.04166a!D91&gt;((i.04119!$E$44-i.04119!$E$40)*i.04166a!E$67),(i.04166a!D91-(i.04119!$E$44-i.04119!$E$40)*i.04166a!E$67),0)</f>
        <v>0</v>
      </c>
    </row>
    <row r="92" spans="1:23" outlineLevel="1" x14ac:dyDescent="0.25">
      <c r="A92" s="663" t="s">
        <v>1497</v>
      </c>
      <c r="B92" s="664"/>
      <c r="C92" s="654">
        <v>87</v>
      </c>
      <c r="D92" s="787"/>
      <c r="E92" s="655"/>
      <c r="F92" s="656">
        <f>IF(i.04166a!D92&gt;((i.04119!$E$44-i.04119!$E$40)*i.04166a!E$67),(i.04166a!D92-(i.04119!$E$44-i.04119!$E$40)*i.04166a!E$67),0)</f>
        <v>0</v>
      </c>
    </row>
    <row r="93" spans="1:23" outlineLevel="1" x14ac:dyDescent="0.25">
      <c r="A93" s="663" t="s">
        <v>1498</v>
      </c>
      <c r="B93" s="664"/>
      <c r="C93" s="654">
        <v>88</v>
      </c>
      <c r="D93" s="787"/>
      <c r="E93" s="655"/>
      <c r="F93" s="656">
        <f>IF(i.04166a!D93&gt;((i.04119!$E$44-i.04119!$E$40)*i.04166a!E$67),(i.04166a!D93-(i.04119!$E$44-i.04119!$E$40)*i.04166a!E$67),0)</f>
        <v>0</v>
      </c>
    </row>
    <row r="94" spans="1:23" outlineLevel="1" x14ac:dyDescent="0.25">
      <c r="A94" s="663" t="s">
        <v>1499</v>
      </c>
      <c r="B94" s="664"/>
      <c r="C94" s="654">
        <v>89</v>
      </c>
      <c r="D94" s="787"/>
      <c r="E94" s="655"/>
      <c r="F94" s="656">
        <f>IF(i.04166a!D94&gt;((i.04119!$E$44-i.04119!$E$40)*i.04166a!E$67),(i.04166a!D94-(i.04119!$E$44-i.04119!$E$40)*i.04166a!E$67),0)</f>
        <v>0</v>
      </c>
    </row>
    <row r="95" spans="1:23" outlineLevel="1" x14ac:dyDescent="0.25">
      <c r="A95" s="663" t="s">
        <v>1500</v>
      </c>
      <c r="B95" s="664"/>
      <c r="C95" s="654">
        <v>90</v>
      </c>
      <c r="D95" s="787"/>
      <c r="E95" s="655"/>
      <c r="F95" s="656">
        <f>IF(i.04166a!D95&gt;((i.04119!$E$44-i.04119!$E$40)*i.04166a!E$67),(i.04166a!D95-(i.04119!$E$44-i.04119!$E$40)*i.04166a!E$67),0)</f>
        <v>0</v>
      </c>
    </row>
    <row r="96" spans="1:23" outlineLevel="1" x14ac:dyDescent="0.25">
      <c r="A96" s="663" t="s">
        <v>1501</v>
      </c>
      <c r="B96" s="664"/>
      <c r="C96" s="654">
        <v>91</v>
      </c>
      <c r="D96" s="787"/>
      <c r="E96" s="655"/>
      <c r="F96" s="656">
        <f>IF(i.04166a!D96&gt;((i.04119!$E$44-i.04119!$E$40)*i.04166a!E$67),(i.04166a!D96-(i.04119!$E$44-i.04119!$E$40)*i.04166a!E$67),0)</f>
        <v>0</v>
      </c>
    </row>
    <row r="97" spans="1:6" outlineLevel="1" x14ac:dyDescent="0.25">
      <c r="A97" s="663" t="s">
        <v>1502</v>
      </c>
      <c r="B97" s="664"/>
      <c r="C97" s="654">
        <v>92</v>
      </c>
      <c r="D97" s="787"/>
      <c r="E97" s="655"/>
      <c r="F97" s="656">
        <f>IF(i.04166a!D97&gt;((i.04119!$E$44-i.04119!$E$40)*i.04166a!E$67),(i.04166a!D97-(i.04119!$E$44-i.04119!$E$40)*i.04166a!E$67),0)</f>
        <v>0</v>
      </c>
    </row>
    <row r="98" spans="1:6" ht="15.75" outlineLevel="1" thickBot="1" x14ac:dyDescent="0.3">
      <c r="A98" s="665" t="s">
        <v>1503</v>
      </c>
      <c r="B98" s="666" t="s">
        <v>97</v>
      </c>
      <c r="C98" s="654">
        <v>93</v>
      </c>
      <c r="D98" s="788"/>
      <c r="E98" s="660"/>
      <c r="F98" s="667"/>
    </row>
    <row r="99" spans="1:6" ht="15.75" thickBot="1" x14ac:dyDescent="0.3">
      <c r="A99" s="677">
        <v>7</v>
      </c>
      <c r="B99" s="678" t="s">
        <v>1185</v>
      </c>
      <c r="C99" s="661">
        <v>94</v>
      </c>
      <c r="D99" s="791">
        <f>i.04156d!J10</f>
        <v>0</v>
      </c>
      <c r="E99" s="679">
        <v>1</v>
      </c>
      <c r="F99" s="680">
        <f>IF(i.04166a!D99&gt;((i.04119!$E$44-i.04119!$E$40)*i.04166a!E$99),(i.04166a!D99-(i.04119!$E$44-i.04119!$E$40)*i.04166a!E$99),0)</f>
        <v>0</v>
      </c>
    </row>
    <row r="100" spans="1:6" ht="15.75" thickBot="1" x14ac:dyDescent="0.3">
      <c r="A100" s="677">
        <v>8</v>
      </c>
      <c r="B100" s="678" t="s">
        <v>877</v>
      </c>
      <c r="C100" s="661">
        <v>95</v>
      </c>
      <c r="D100" s="791">
        <f>i.04156d!J31</f>
        <v>0</v>
      </c>
      <c r="E100" s="679">
        <v>0.6</v>
      </c>
      <c r="F100" s="680">
        <f>IF(i.04166a!D100&gt;((i.04119!$E$44-i.04119!$E$40)*i.04166a!E$100),(i.04166a!D100-(i.04119!$E$44-i.04119!$E$40)*i.04166a!E$100),0)</f>
        <v>0</v>
      </c>
    </row>
    <row r="101" spans="1:6" ht="15.75" thickBot="1" x14ac:dyDescent="0.3">
      <c r="A101" s="677">
        <v>9</v>
      </c>
      <c r="B101" s="678" t="s">
        <v>1186</v>
      </c>
      <c r="C101" s="661">
        <v>96</v>
      </c>
      <c r="D101" s="791">
        <f>i.04156d!J52</f>
        <v>0</v>
      </c>
      <c r="E101" s="679">
        <v>0.05</v>
      </c>
      <c r="F101" s="680">
        <f>IF(i.04166a!D101&gt;((i.04119!$E$44-i.04119!$E$40)*i.04166a!E$101),(i.04166a!D101-(i.04119!$E$44-i.04119!$E$40)*i.04166a!E$101),0)</f>
        <v>0</v>
      </c>
    </row>
    <row r="102" spans="1:6" x14ac:dyDescent="0.25">
      <c r="A102" s="681">
        <v>10</v>
      </c>
      <c r="B102" s="648" t="s">
        <v>878</v>
      </c>
      <c r="C102" s="661">
        <v>97</v>
      </c>
      <c r="D102" s="785">
        <f>SUM(D103:D118)</f>
        <v>0</v>
      </c>
      <c r="E102" s="650">
        <v>0.15</v>
      </c>
      <c r="F102" s="651">
        <f>SUM(F103:F118)</f>
        <v>0</v>
      </c>
    </row>
    <row r="103" spans="1:6" outlineLevel="1" x14ac:dyDescent="0.25">
      <c r="A103" s="663">
        <v>10.1</v>
      </c>
      <c r="B103" s="664"/>
      <c r="C103" s="654">
        <v>98</v>
      </c>
      <c r="D103" s="787"/>
      <c r="E103" s="655"/>
      <c r="F103" s="656">
        <f>IF(i.04166a!D103&gt;((i.04119!$E$44-i.04119!$E$40)*i.04166a!E$102),(i.04166a!D103-(i.04119!$E$44-i.04119!$E$40)*i.04166a!E$102),0)</f>
        <v>0</v>
      </c>
    </row>
    <row r="104" spans="1:6" outlineLevel="1" x14ac:dyDescent="0.25">
      <c r="A104" s="670">
        <v>10.199999999999999</v>
      </c>
      <c r="B104" s="664"/>
      <c r="C104" s="654">
        <v>99</v>
      </c>
      <c r="D104" s="787"/>
      <c r="E104" s="655"/>
      <c r="F104" s="656">
        <f>IF(i.04166a!D104&gt;((i.04119!$E$44-i.04119!$E$40)*i.04166a!E$102),(i.04166a!D104-(i.04119!$E$44-i.04119!$E$40)*i.04166a!E$102),0)</f>
        <v>0</v>
      </c>
    </row>
    <row r="105" spans="1:6" outlineLevel="1" x14ac:dyDescent="0.25">
      <c r="A105" s="663">
        <v>10.3</v>
      </c>
      <c r="B105" s="664"/>
      <c r="C105" s="654">
        <v>100</v>
      </c>
      <c r="D105" s="787"/>
      <c r="E105" s="655"/>
      <c r="F105" s="656">
        <f>IF(i.04166a!D105&gt;((i.04119!$E$44-i.04119!$E$40)*i.04166a!E$102),(i.04166a!D105-(i.04119!$E$44-i.04119!$E$40)*i.04166a!E$102),0)</f>
        <v>0</v>
      </c>
    </row>
    <row r="106" spans="1:6" outlineLevel="1" x14ac:dyDescent="0.25">
      <c r="A106" s="670">
        <v>10.4</v>
      </c>
      <c r="B106" s="664"/>
      <c r="C106" s="654">
        <v>101</v>
      </c>
      <c r="D106" s="787"/>
      <c r="E106" s="655"/>
      <c r="F106" s="656">
        <f>IF(i.04166a!D106&gt;((i.04119!$E$44-i.04119!$E$40)*i.04166a!E$102),(i.04166a!D106-(i.04119!$E$44-i.04119!$E$40)*i.04166a!E$102),0)</f>
        <v>0</v>
      </c>
    </row>
    <row r="107" spans="1:6" outlineLevel="1" x14ac:dyDescent="0.25">
      <c r="A107" s="663">
        <v>10.5</v>
      </c>
      <c r="B107" s="664"/>
      <c r="C107" s="654">
        <v>102</v>
      </c>
      <c r="D107" s="787"/>
      <c r="E107" s="655"/>
      <c r="F107" s="656">
        <f>IF(i.04166a!D107&gt;((i.04119!$E$44-i.04119!$E$40)*i.04166a!E$102),(i.04166a!D107-(i.04119!$E$44-i.04119!$E$40)*i.04166a!E$102),0)</f>
        <v>0</v>
      </c>
    </row>
    <row r="108" spans="1:6" outlineLevel="1" x14ac:dyDescent="0.25">
      <c r="A108" s="670">
        <v>10.6</v>
      </c>
      <c r="B108" s="664"/>
      <c r="C108" s="654">
        <v>103</v>
      </c>
      <c r="D108" s="787"/>
      <c r="E108" s="655"/>
      <c r="F108" s="656">
        <f>IF(i.04166a!D108&gt;((i.04119!$E$44-i.04119!$E$40)*i.04166a!E$102),(i.04166a!D108-(i.04119!$E$44-i.04119!$E$40)*i.04166a!E$102),0)</f>
        <v>0</v>
      </c>
    </row>
    <row r="109" spans="1:6" outlineLevel="1" x14ac:dyDescent="0.25">
      <c r="A109" s="663">
        <v>10.7</v>
      </c>
      <c r="B109" s="664"/>
      <c r="C109" s="654">
        <v>104</v>
      </c>
      <c r="D109" s="787"/>
      <c r="E109" s="655"/>
      <c r="F109" s="656">
        <f>IF(i.04166a!D109&gt;((i.04119!$E$44-i.04119!$E$40)*i.04166a!E$102),(i.04166a!D109-(i.04119!$E$44-i.04119!$E$40)*i.04166a!E$102),0)</f>
        <v>0</v>
      </c>
    </row>
    <row r="110" spans="1:6" outlineLevel="1" x14ac:dyDescent="0.25">
      <c r="A110" s="670">
        <v>10.8</v>
      </c>
      <c r="B110" s="664"/>
      <c r="C110" s="654">
        <v>105</v>
      </c>
      <c r="D110" s="787"/>
      <c r="E110" s="655"/>
      <c r="F110" s="656">
        <f>IF(i.04166a!D110&gt;((i.04119!$E$44-i.04119!$E$40)*i.04166a!E$102),(i.04166a!D110-(i.04119!$E$44-i.04119!$E$40)*i.04166a!E$102),0)</f>
        <v>0</v>
      </c>
    </row>
    <row r="111" spans="1:6" outlineLevel="1" x14ac:dyDescent="0.25">
      <c r="A111" s="663">
        <v>10.9</v>
      </c>
      <c r="B111" s="664"/>
      <c r="C111" s="654">
        <v>106</v>
      </c>
      <c r="D111" s="787"/>
      <c r="E111" s="655"/>
      <c r="F111" s="656">
        <f>IF(i.04166a!D111&gt;((i.04119!$E$44-i.04119!$E$40)*i.04166a!E$102),(i.04166a!D111-(i.04119!$E$44-i.04119!$E$40)*i.04166a!E$102),0)</f>
        <v>0</v>
      </c>
    </row>
    <row r="112" spans="1:6" outlineLevel="1" x14ac:dyDescent="0.25">
      <c r="A112" s="663" t="s">
        <v>1504</v>
      </c>
      <c r="B112" s="664"/>
      <c r="C112" s="654">
        <v>107</v>
      </c>
      <c r="D112" s="787"/>
      <c r="E112" s="655"/>
      <c r="F112" s="656">
        <f>IF(i.04166a!D112&gt;((i.04119!$E$44-i.04119!$E$40)*i.04166a!E$102),(i.04166a!D112-(i.04119!$E$44-i.04119!$E$40)*i.04166a!E$102),0)</f>
        <v>0</v>
      </c>
    </row>
    <row r="113" spans="1:6" outlineLevel="1" x14ac:dyDescent="0.25">
      <c r="A113" s="663" t="s">
        <v>1505</v>
      </c>
      <c r="B113" s="664"/>
      <c r="C113" s="654">
        <v>108</v>
      </c>
      <c r="D113" s="787"/>
      <c r="E113" s="655"/>
      <c r="F113" s="656">
        <f>IF(i.04166a!D113&gt;((i.04119!$E$44-i.04119!$E$40)*i.04166a!E$102),(i.04166a!D113-(i.04119!$E$44-i.04119!$E$40)*i.04166a!E$102),0)</f>
        <v>0</v>
      </c>
    </row>
    <row r="114" spans="1:6" outlineLevel="1" x14ac:dyDescent="0.25">
      <c r="A114" s="663" t="s">
        <v>1506</v>
      </c>
      <c r="B114" s="664"/>
      <c r="C114" s="654">
        <v>109</v>
      </c>
      <c r="D114" s="787"/>
      <c r="E114" s="655"/>
      <c r="F114" s="656">
        <f>IF(i.04166a!D114&gt;((i.04119!$E$44-i.04119!$E$40)*i.04166a!E$102),(i.04166a!D114-(i.04119!$E$44-i.04119!$E$40)*i.04166a!E$102),0)</f>
        <v>0</v>
      </c>
    </row>
    <row r="115" spans="1:6" outlineLevel="1" x14ac:dyDescent="0.25">
      <c r="A115" s="663" t="s">
        <v>1507</v>
      </c>
      <c r="B115" s="664"/>
      <c r="C115" s="654">
        <v>110</v>
      </c>
      <c r="D115" s="787"/>
      <c r="E115" s="655"/>
      <c r="F115" s="656">
        <f>IF(i.04166a!D115&gt;((i.04119!$E$44-i.04119!$E$40)*i.04166a!E$102),(i.04166a!D115-(i.04119!$E$44-i.04119!$E$40)*i.04166a!E$102),0)</f>
        <v>0</v>
      </c>
    </row>
    <row r="116" spans="1:6" outlineLevel="1" x14ac:dyDescent="0.25">
      <c r="A116" s="663" t="s">
        <v>1508</v>
      </c>
      <c r="B116" s="664"/>
      <c r="C116" s="654">
        <v>111</v>
      </c>
      <c r="D116" s="787"/>
      <c r="E116" s="655"/>
      <c r="F116" s="656">
        <f>IF(i.04166a!D116&gt;((i.04119!$E$44-i.04119!$E$40)*i.04166a!E$102),(i.04166a!D116-(i.04119!$E$44-i.04119!$E$40)*i.04166a!E$102),0)</f>
        <v>0</v>
      </c>
    </row>
    <row r="117" spans="1:6" outlineLevel="1" x14ac:dyDescent="0.25">
      <c r="A117" s="663" t="s">
        <v>1509</v>
      </c>
      <c r="B117" s="664"/>
      <c r="C117" s="654">
        <v>112</v>
      </c>
      <c r="D117" s="787"/>
      <c r="E117" s="655"/>
      <c r="F117" s="656">
        <f>IF(i.04166a!D117&gt;((i.04119!$E$44-i.04119!$E$40)*i.04166a!E$102),(i.04166a!D117-(i.04119!$E$44-i.04119!$E$40)*i.04166a!E$102),0)</f>
        <v>0</v>
      </c>
    </row>
    <row r="118" spans="1:6" ht="15.75" outlineLevel="1" thickBot="1" x14ac:dyDescent="0.3">
      <c r="A118" s="665" t="s">
        <v>1510</v>
      </c>
      <c r="B118" s="666" t="s">
        <v>97</v>
      </c>
      <c r="C118" s="654">
        <v>113</v>
      </c>
      <c r="D118" s="788"/>
      <c r="E118" s="660"/>
      <c r="F118" s="682"/>
    </row>
    <row r="119" spans="1:6" x14ac:dyDescent="0.25">
      <c r="A119" s="647">
        <v>11</v>
      </c>
      <c r="B119" s="648" t="s">
        <v>1280</v>
      </c>
      <c r="C119" s="661">
        <v>114</v>
      </c>
      <c r="D119" s="785">
        <f>SUM(D120:D135)</f>
        <v>0</v>
      </c>
      <c r="E119" s="650">
        <v>0.05</v>
      </c>
      <c r="F119" s="651">
        <f>SUM(F120:F135)</f>
        <v>0</v>
      </c>
    </row>
    <row r="120" spans="1:6" outlineLevel="1" x14ac:dyDescent="0.25">
      <c r="A120" s="663" t="s">
        <v>781</v>
      </c>
      <c r="B120" s="664"/>
      <c r="C120" s="654">
        <v>115</v>
      </c>
      <c r="D120" s="787"/>
      <c r="E120" s="683"/>
      <c r="F120" s="656">
        <f>IF(i.04166a!D120&gt;((i.04119!$E$44-i.04119!$E$40)*i.04166a!E$119),(i.04166a!D120-(i.04119!$E$44-i.04119!$E$40)*i.04166a!E$119),0)</f>
        <v>0</v>
      </c>
    </row>
    <row r="121" spans="1:6" outlineLevel="1" x14ac:dyDescent="0.25">
      <c r="A121" s="663" t="s">
        <v>1511</v>
      </c>
      <c r="B121" s="664"/>
      <c r="C121" s="654">
        <v>116</v>
      </c>
      <c r="D121" s="787"/>
      <c r="E121" s="683"/>
      <c r="F121" s="656">
        <f>IF(i.04166a!D121&gt;((i.04119!$E$44-i.04119!$E$40)*i.04166a!E$119),(i.04166a!D121-(i.04119!$E$44-i.04119!$E$40)*i.04166a!E$119),0)</f>
        <v>0</v>
      </c>
    </row>
    <row r="122" spans="1:6" outlineLevel="1" x14ac:dyDescent="0.25">
      <c r="A122" s="663" t="s">
        <v>1512</v>
      </c>
      <c r="B122" s="664"/>
      <c r="C122" s="654">
        <v>117</v>
      </c>
      <c r="D122" s="787"/>
      <c r="E122" s="683"/>
      <c r="F122" s="656">
        <f>IF(i.04166a!D122&gt;((i.04119!$E$44-i.04119!$E$40)*i.04166a!E$119),(i.04166a!D122-(i.04119!$E$44-i.04119!$E$40)*i.04166a!E$119),0)</f>
        <v>0</v>
      </c>
    </row>
    <row r="123" spans="1:6" outlineLevel="1" x14ac:dyDescent="0.25">
      <c r="A123" s="663" t="s">
        <v>1513</v>
      </c>
      <c r="B123" s="664"/>
      <c r="C123" s="654">
        <v>118</v>
      </c>
      <c r="D123" s="787"/>
      <c r="E123" s="683"/>
      <c r="F123" s="656">
        <f>IF(i.04166a!D123&gt;((i.04119!$E$44-i.04119!$E$40)*i.04166a!E$119),(i.04166a!D123-(i.04119!$E$44-i.04119!$E$40)*i.04166a!E$119),0)</f>
        <v>0</v>
      </c>
    </row>
    <row r="124" spans="1:6" outlineLevel="1" x14ac:dyDescent="0.25">
      <c r="A124" s="663" t="s">
        <v>1514</v>
      </c>
      <c r="B124" s="664"/>
      <c r="C124" s="654">
        <v>119</v>
      </c>
      <c r="D124" s="787"/>
      <c r="E124" s="683"/>
      <c r="F124" s="656">
        <f>IF(i.04166a!D124&gt;((i.04119!$E$44-i.04119!$E$40)*i.04166a!E$119),(i.04166a!D124-(i.04119!$E$44-i.04119!$E$40)*i.04166a!E$119),0)</f>
        <v>0</v>
      </c>
    </row>
    <row r="125" spans="1:6" outlineLevel="1" x14ac:dyDescent="0.25">
      <c r="A125" s="663" t="s">
        <v>1515</v>
      </c>
      <c r="B125" s="664"/>
      <c r="C125" s="654">
        <v>120</v>
      </c>
      <c r="D125" s="787"/>
      <c r="E125" s="683"/>
      <c r="F125" s="656">
        <f>IF(i.04166a!D125&gt;((i.04119!$E$44-i.04119!$E$40)*i.04166a!E$119),(i.04166a!D125-(i.04119!$E$44-i.04119!$E$40)*i.04166a!E$119),0)</f>
        <v>0</v>
      </c>
    </row>
    <row r="126" spans="1:6" outlineLevel="1" x14ac:dyDescent="0.25">
      <c r="A126" s="663" t="s">
        <v>1516</v>
      </c>
      <c r="B126" s="664"/>
      <c r="C126" s="654">
        <v>121</v>
      </c>
      <c r="D126" s="787"/>
      <c r="E126" s="683"/>
      <c r="F126" s="656">
        <f>IF(i.04166a!D126&gt;((i.04119!$E$44-i.04119!$E$40)*i.04166a!E$119),(i.04166a!D126-(i.04119!$E$44-i.04119!$E$40)*i.04166a!E$119),0)</f>
        <v>0</v>
      </c>
    </row>
    <row r="127" spans="1:6" outlineLevel="1" x14ac:dyDescent="0.25">
      <c r="A127" s="663" t="s">
        <v>1517</v>
      </c>
      <c r="B127" s="664"/>
      <c r="C127" s="654">
        <v>122</v>
      </c>
      <c r="D127" s="787"/>
      <c r="E127" s="683"/>
      <c r="F127" s="656">
        <f>IF(i.04166a!D127&gt;((i.04119!$E$44-i.04119!$E$40)*i.04166a!E$119),(i.04166a!D127-(i.04119!$E$44-i.04119!$E$40)*i.04166a!E$119),0)</f>
        <v>0</v>
      </c>
    </row>
    <row r="128" spans="1:6" outlineLevel="1" x14ac:dyDescent="0.25">
      <c r="A128" s="663" t="s">
        <v>1518</v>
      </c>
      <c r="B128" s="664"/>
      <c r="C128" s="654">
        <v>123</v>
      </c>
      <c r="D128" s="787"/>
      <c r="E128" s="683"/>
      <c r="F128" s="656">
        <f>IF(i.04166a!D128&gt;((i.04119!$E$44-i.04119!$E$40)*i.04166a!E$119),(i.04166a!D128-(i.04119!$E$44-i.04119!$E$40)*i.04166a!E$119),0)</f>
        <v>0</v>
      </c>
    </row>
    <row r="129" spans="1:6" outlineLevel="1" x14ac:dyDescent="0.25">
      <c r="A129" s="663" t="s">
        <v>1519</v>
      </c>
      <c r="B129" s="664"/>
      <c r="C129" s="654">
        <v>124</v>
      </c>
      <c r="D129" s="787"/>
      <c r="E129" s="683"/>
      <c r="F129" s="656">
        <f>IF(i.04166a!D129&gt;((i.04119!$E$44-i.04119!$E$40)*i.04166a!E$119),(i.04166a!D129-(i.04119!$E$44-i.04119!$E$40)*i.04166a!E$119),0)</f>
        <v>0</v>
      </c>
    </row>
    <row r="130" spans="1:6" outlineLevel="1" x14ac:dyDescent="0.25">
      <c r="A130" s="663" t="s">
        <v>1520</v>
      </c>
      <c r="B130" s="664"/>
      <c r="C130" s="654">
        <v>125</v>
      </c>
      <c r="D130" s="787"/>
      <c r="E130" s="683"/>
      <c r="F130" s="656">
        <f>IF(i.04166a!D130&gt;((i.04119!$E$44-i.04119!$E$40)*i.04166a!E$119),(i.04166a!D130-(i.04119!$E$44-i.04119!$E$40)*i.04166a!E$119),0)</f>
        <v>0</v>
      </c>
    </row>
    <row r="131" spans="1:6" outlineLevel="1" x14ac:dyDescent="0.25">
      <c r="A131" s="663" t="s">
        <v>1521</v>
      </c>
      <c r="B131" s="664"/>
      <c r="C131" s="654">
        <v>126</v>
      </c>
      <c r="D131" s="787"/>
      <c r="E131" s="683"/>
      <c r="F131" s="656">
        <f>IF(i.04166a!D131&gt;((i.04119!$E$44-i.04119!$E$40)*i.04166a!E$119),(i.04166a!D131-(i.04119!$E$44-i.04119!$E$40)*i.04166a!E$119),0)</f>
        <v>0</v>
      </c>
    </row>
    <row r="132" spans="1:6" outlineLevel="1" x14ac:dyDescent="0.25">
      <c r="A132" s="663" t="s">
        <v>1522</v>
      </c>
      <c r="B132" s="664"/>
      <c r="C132" s="654">
        <v>127</v>
      </c>
      <c r="D132" s="787"/>
      <c r="E132" s="683"/>
      <c r="F132" s="656">
        <f>IF(i.04166a!D132&gt;((i.04119!$E$44-i.04119!$E$40)*i.04166a!E$119),(i.04166a!D132-(i.04119!$E$44-i.04119!$E$40)*i.04166a!E$119),0)</f>
        <v>0</v>
      </c>
    </row>
    <row r="133" spans="1:6" outlineLevel="1" x14ac:dyDescent="0.25">
      <c r="A133" s="663" t="s">
        <v>1523</v>
      </c>
      <c r="B133" s="664"/>
      <c r="C133" s="654">
        <v>128</v>
      </c>
      <c r="D133" s="787"/>
      <c r="E133" s="683"/>
      <c r="F133" s="656">
        <f>IF(i.04166a!D133&gt;((i.04119!$E$44-i.04119!$E$40)*i.04166a!E$119),(i.04166a!D133-(i.04119!$E$44-i.04119!$E$40)*i.04166a!E$119),0)</f>
        <v>0</v>
      </c>
    </row>
    <row r="134" spans="1:6" outlineLevel="1" x14ac:dyDescent="0.25">
      <c r="A134" s="663" t="s">
        <v>1524</v>
      </c>
      <c r="B134" s="664"/>
      <c r="C134" s="654">
        <v>129</v>
      </c>
      <c r="D134" s="787"/>
      <c r="E134" s="683"/>
      <c r="F134" s="656">
        <f>IF(i.04166a!D134&gt;((i.04119!$E$44-i.04119!$E$40)*i.04166a!E$119),(i.04166a!D134-(i.04119!$E$44-i.04119!$E$40)*i.04166a!E$119),0)</f>
        <v>0</v>
      </c>
    </row>
    <row r="135" spans="1:6" ht="15.75" outlineLevel="1" thickBot="1" x14ac:dyDescent="0.3">
      <c r="A135" s="665" t="s">
        <v>1525</v>
      </c>
      <c r="B135" s="666" t="s">
        <v>97</v>
      </c>
      <c r="C135" s="654">
        <v>130</v>
      </c>
      <c r="D135" s="788"/>
      <c r="E135" s="684"/>
      <c r="F135" s="682"/>
    </row>
    <row r="136" spans="1:6" x14ac:dyDescent="0.25">
      <c r="A136" s="647">
        <v>12</v>
      </c>
      <c r="B136" s="648" t="s">
        <v>1281</v>
      </c>
      <c r="C136" s="661">
        <v>131</v>
      </c>
      <c r="D136" s="785">
        <f>SUM(D137:D157)</f>
        <v>0</v>
      </c>
      <c r="E136" s="650">
        <v>0.1</v>
      </c>
      <c r="F136" s="651">
        <f>SUM(F137:F157)</f>
        <v>0</v>
      </c>
    </row>
    <row r="137" spans="1:6" outlineLevel="1" x14ac:dyDescent="0.25">
      <c r="A137" s="685">
        <v>12.1</v>
      </c>
      <c r="B137" s="686"/>
      <c r="C137" s="654">
        <v>132</v>
      </c>
      <c r="D137" s="792"/>
      <c r="E137" s="655"/>
      <c r="F137" s="656">
        <f>IF(i.04166a!D137&gt;((i.04119!$E$44-i.04119!$E$40)*i.04166a!E$136),(i.04166a!D137-(i.04119!$E$44-i.04119!$E$40)*i.04166a!E$136),0)</f>
        <v>0</v>
      </c>
    </row>
    <row r="138" spans="1:6" outlineLevel="1" x14ac:dyDescent="0.25">
      <c r="A138" s="685">
        <v>12.2</v>
      </c>
      <c r="B138" s="686"/>
      <c r="C138" s="654">
        <v>133</v>
      </c>
      <c r="D138" s="792"/>
      <c r="E138" s="655"/>
      <c r="F138" s="656">
        <f>IF(i.04166a!D138&gt;((i.04119!$E$44-i.04119!$E$40)*i.04166a!E$136),(i.04166a!D138-(i.04119!$E$44-i.04119!$E$40)*i.04166a!E$136),0)</f>
        <v>0</v>
      </c>
    </row>
    <row r="139" spans="1:6" outlineLevel="1" x14ac:dyDescent="0.25">
      <c r="A139" s="685">
        <v>12.3</v>
      </c>
      <c r="B139" s="686"/>
      <c r="C139" s="654">
        <v>134</v>
      </c>
      <c r="D139" s="792"/>
      <c r="E139" s="655"/>
      <c r="F139" s="656">
        <f>IF(i.04166a!D139&gt;((i.04119!$E$44-i.04119!$E$40)*i.04166a!E$136),(i.04166a!D139-(i.04119!$E$44-i.04119!$E$40)*i.04166a!E$136),0)</f>
        <v>0</v>
      </c>
    </row>
    <row r="140" spans="1:6" outlineLevel="1" x14ac:dyDescent="0.25">
      <c r="A140" s="685">
        <v>12.4</v>
      </c>
      <c r="B140" s="686"/>
      <c r="C140" s="654">
        <v>135</v>
      </c>
      <c r="D140" s="792"/>
      <c r="E140" s="655"/>
      <c r="F140" s="656">
        <f>IF(i.04166a!D140&gt;((i.04119!$E$44-i.04119!$E$40)*i.04166a!E$136),(i.04166a!D140-(i.04119!$E$44-i.04119!$E$40)*i.04166a!E$136),0)</f>
        <v>0</v>
      </c>
    </row>
    <row r="141" spans="1:6" outlineLevel="1" x14ac:dyDescent="0.25">
      <c r="A141" s="685">
        <v>12.5</v>
      </c>
      <c r="B141" s="686"/>
      <c r="C141" s="654">
        <v>136</v>
      </c>
      <c r="D141" s="792"/>
      <c r="E141" s="655"/>
      <c r="F141" s="656">
        <f>IF(i.04166a!D141&gt;((i.04119!$E$44-i.04119!$E$40)*i.04166a!E$136),(i.04166a!D141-(i.04119!$E$44-i.04119!$E$40)*i.04166a!E$136),0)</f>
        <v>0</v>
      </c>
    </row>
    <row r="142" spans="1:6" outlineLevel="1" x14ac:dyDescent="0.25">
      <c r="A142" s="685">
        <v>12.6</v>
      </c>
      <c r="B142" s="686"/>
      <c r="C142" s="654">
        <v>137</v>
      </c>
      <c r="D142" s="792"/>
      <c r="E142" s="655"/>
      <c r="F142" s="656">
        <f>IF(i.04166a!D142&gt;((i.04119!$E$44-i.04119!$E$40)*i.04166a!E$136),(i.04166a!D142-(i.04119!$E$44-i.04119!$E$40)*i.04166a!E$136),0)</f>
        <v>0</v>
      </c>
    </row>
    <row r="143" spans="1:6" outlineLevel="1" x14ac:dyDescent="0.25">
      <c r="A143" s="685">
        <v>12.7</v>
      </c>
      <c r="B143" s="686"/>
      <c r="C143" s="654">
        <v>138</v>
      </c>
      <c r="D143" s="792"/>
      <c r="E143" s="655"/>
      <c r="F143" s="656">
        <f>IF(i.04166a!D143&gt;((i.04119!$E$44-i.04119!$E$40)*i.04166a!E$136),(i.04166a!D143-(i.04119!$E$44-i.04119!$E$40)*i.04166a!E$136),0)</f>
        <v>0</v>
      </c>
    </row>
    <row r="144" spans="1:6" outlineLevel="1" x14ac:dyDescent="0.25">
      <c r="A144" s="685">
        <v>12.8</v>
      </c>
      <c r="B144" s="686"/>
      <c r="C144" s="654">
        <v>139</v>
      </c>
      <c r="D144" s="792"/>
      <c r="E144" s="655"/>
      <c r="F144" s="656">
        <f>IF(i.04166a!D144&gt;((i.04119!$E$44-i.04119!$E$40)*i.04166a!E$136),(i.04166a!D144-(i.04119!$E$44-i.04119!$E$40)*i.04166a!E$136),0)</f>
        <v>0</v>
      </c>
    </row>
    <row r="145" spans="1:6" outlineLevel="1" x14ac:dyDescent="0.25">
      <c r="A145" s="685">
        <v>12.9</v>
      </c>
      <c r="B145" s="686"/>
      <c r="C145" s="654">
        <v>140</v>
      </c>
      <c r="D145" s="792"/>
      <c r="E145" s="655"/>
      <c r="F145" s="656">
        <f>IF(i.04166a!D145&gt;((i.04119!$E$44-i.04119!$E$40)*i.04166a!E$136),(i.04166a!D145-(i.04119!$E$44-i.04119!$E$40)*i.04166a!E$136),0)</f>
        <v>0</v>
      </c>
    </row>
    <row r="146" spans="1:6" outlineLevel="1" x14ac:dyDescent="0.25">
      <c r="A146" s="685" t="s">
        <v>1526</v>
      </c>
      <c r="B146" s="686"/>
      <c r="C146" s="654">
        <v>141</v>
      </c>
      <c r="D146" s="792"/>
      <c r="E146" s="655"/>
      <c r="F146" s="656">
        <f>IF(i.04166a!D146&gt;((i.04119!$E$44-i.04119!$E$40)*i.04166a!E$136),(i.04166a!D146-(i.04119!$E$44-i.04119!$E$40)*i.04166a!E$136),0)</f>
        <v>0</v>
      </c>
    </row>
    <row r="147" spans="1:6" outlineLevel="1" x14ac:dyDescent="0.25">
      <c r="A147" s="685" t="s">
        <v>1527</v>
      </c>
      <c r="B147" s="686"/>
      <c r="C147" s="654">
        <v>142</v>
      </c>
      <c r="D147" s="792"/>
      <c r="E147" s="655"/>
      <c r="F147" s="656">
        <f>IF(i.04166a!D147&gt;((i.04119!$E$44-i.04119!$E$40)*i.04166a!E$136),(i.04166a!D147-(i.04119!$E$44-i.04119!$E$40)*i.04166a!E$136),0)</f>
        <v>0</v>
      </c>
    </row>
    <row r="148" spans="1:6" outlineLevel="1" x14ac:dyDescent="0.25">
      <c r="A148" s="685" t="s">
        <v>1528</v>
      </c>
      <c r="B148" s="686"/>
      <c r="C148" s="654">
        <v>143</v>
      </c>
      <c r="D148" s="792"/>
      <c r="E148" s="655"/>
      <c r="F148" s="656">
        <f>IF(i.04166a!D148&gt;((i.04119!$E$44-i.04119!$E$40)*i.04166a!E$136),(i.04166a!D148-(i.04119!$E$44-i.04119!$E$40)*i.04166a!E$136),0)</f>
        <v>0</v>
      </c>
    </row>
    <row r="149" spans="1:6" outlineLevel="1" x14ac:dyDescent="0.25">
      <c r="A149" s="685" t="s">
        <v>1529</v>
      </c>
      <c r="B149" s="686"/>
      <c r="C149" s="654">
        <v>144</v>
      </c>
      <c r="D149" s="792"/>
      <c r="E149" s="655"/>
      <c r="F149" s="656">
        <f>IF(i.04166a!D149&gt;((i.04119!$E$44-i.04119!$E$40)*i.04166a!E$136),(i.04166a!D149-(i.04119!$E$44-i.04119!$E$40)*i.04166a!E$136),0)</f>
        <v>0</v>
      </c>
    </row>
    <row r="150" spans="1:6" outlineLevel="1" x14ac:dyDescent="0.25">
      <c r="A150" s="685" t="s">
        <v>1530</v>
      </c>
      <c r="B150" s="686"/>
      <c r="C150" s="654">
        <v>145</v>
      </c>
      <c r="D150" s="792"/>
      <c r="E150" s="655"/>
      <c r="F150" s="656">
        <f>IF(i.04166a!D150&gt;((i.04119!$E$44-i.04119!$E$40)*i.04166a!E$136),(i.04166a!D150-(i.04119!$E$44-i.04119!$E$40)*i.04166a!E$136),0)</f>
        <v>0</v>
      </c>
    </row>
    <row r="151" spans="1:6" outlineLevel="1" x14ac:dyDescent="0.25">
      <c r="A151" s="685" t="s">
        <v>1531</v>
      </c>
      <c r="B151" s="686"/>
      <c r="C151" s="654">
        <v>146</v>
      </c>
      <c r="D151" s="792"/>
      <c r="E151" s="655"/>
      <c r="F151" s="656">
        <f>IF(i.04166a!D151&gt;((i.04119!$E$44-i.04119!$E$40)*i.04166a!E$136),(i.04166a!D151-(i.04119!$E$44-i.04119!$E$40)*i.04166a!E$136),0)</f>
        <v>0</v>
      </c>
    </row>
    <row r="152" spans="1:6" outlineLevel="1" x14ac:dyDescent="0.25">
      <c r="A152" s="685" t="s">
        <v>1532</v>
      </c>
      <c r="B152" s="664"/>
      <c r="C152" s="654">
        <v>147</v>
      </c>
      <c r="D152" s="787"/>
      <c r="E152" s="655"/>
      <c r="F152" s="656">
        <f>IF(i.04166a!D152&gt;((i.04119!$E$44-i.04119!$E$40)*i.04166a!E$136),(i.04166a!D152-(i.04119!$E$44-i.04119!$E$40)*i.04166a!E$136),0)</f>
        <v>0</v>
      </c>
    </row>
    <row r="153" spans="1:6" outlineLevel="1" x14ac:dyDescent="0.25">
      <c r="A153" s="685" t="s">
        <v>1533</v>
      </c>
      <c r="B153" s="664"/>
      <c r="C153" s="654">
        <v>148</v>
      </c>
      <c r="D153" s="787"/>
      <c r="E153" s="655"/>
      <c r="F153" s="656">
        <f>IF(i.04166a!D153&gt;((i.04119!$E$44-i.04119!$E$40)*i.04166a!E$136),(i.04166a!D153-(i.04119!$E$44-i.04119!$E$40)*i.04166a!E$136),0)</f>
        <v>0</v>
      </c>
    </row>
    <row r="154" spans="1:6" outlineLevel="1" x14ac:dyDescent="0.25">
      <c r="A154" s="685" t="s">
        <v>1534</v>
      </c>
      <c r="B154" s="664"/>
      <c r="C154" s="654">
        <v>149</v>
      </c>
      <c r="D154" s="787"/>
      <c r="E154" s="655"/>
      <c r="F154" s="656">
        <f>IF(i.04166a!D154&gt;((i.04119!$E$44-i.04119!$E$40)*i.04166a!E$136),(i.04166a!D154-(i.04119!$E$44-i.04119!$E$40)*i.04166a!E$136),0)</f>
        <v>0</v>
      </c>
    </row>
    <row r="155" spans="1:6" outlineLevel="1" x14ac:dyDescent="0.25">
      <c r="A155" s="685" t="s">
        <v>1535</v>
      </c>
      <c r="B155" s="664"/>
      <c r="C155" s="654">
        <v>150</v>
      </c>
      <c r="D155" s="787"/>
      <c r="E155" s="655"/>
      <c r="F155" s="656">
        <f>IF(i.04166a!D155&gt;((i.04119!$E$44-i.04119!$E$40)*i.04166a!E$136),(i.04166a!D155-(i.04119!$E$44-i.04119!$E$40)*i.04166a!E$136),0)</f>
        <v>0</v>
      </c>
    </row>
    <row r="156" spans="1:6" outlineLevel="1" x14ac:dyDescent="0.25">
      <c r="A156" s="685" t="s">
        <v>1536</v>
      </c>
      <c r="B156" s="664"/>
      <c r="C156" s="654">
        <v>151</v>
      </c>
      <c r="D156" s="787"/>
      <c r="E156" s="655"/>
      <c r="F156" s="656">
        <f>IF(i.04166a!D156&gt;((i.04119!$E$44-i.04119!$E$40)*i.04166a!E$136),(i.04166a!D156-(i.04119!$E$44-i.04119!$E$40)*i.04166a!E$136),0)</f>
        <v>0</v>
      </c>
    </row>
    <row r="157" spans="1:6" ht="15.75" outlineLevel="1" thickBot="1" x14ac:dyDescent="0.3">
      <c r="A157" s="687" t="s">
        <v>1537</v>
      </c>
      <c r="B157" s="666" t="s">
        <v>97</v>
      </c>
      <c r="C157" s="654">
        <v>152</v>
      </c>
      <c r="D157" s="788"/>
      <c r="E157" s="660"/>
      <c r="F157" s="682"/>
    </row>
    <row r="158" spans="1:6" x14ac:dyDescent="0.25">
      <c r="A158" s="647">
        <v>13</v>
      </c>
      <c r="B158" s="648" t="s">
        <v>1282</v>
      </c>
      <c r="C158" s="661">
        <v>153</v>
      </c>
      <c r="D158" s="785">
        <f>SUM(D159:D180)</f>
        <v>0</v>
      </c>
      <c r="E158" s="650">
        <v>0.05</v>
      </c>
      <c r="F158" s="651">
        <f>SUM(F159:F180)</f>
        <v>0</v>
      </c>
    </row>
    <row r="159" spans="1:6" outlineLevel="1" x14ac:dyDescent="0.25">
      <c r="A159" s="663" t="s">
        <v>1538</v>
      </c>
      <c r="B159" s="664"/>
      <c r="C159" s="654">
        <v>154</v>
      </c>
      <c r="D159" s="793"/>
      <c r="E159" s="655"/>
      <c r="F159" s="656">
        <f>IF(i.04166a!D159&gt;((i.04119!$E$44-i.04119!$E$40)*i.04166a!E$158),(i.04166a!D159-(i.04119!$E$44-i.04119!$E$40)*i.04166a!E$158),0)</f>
        <v>0</v>
      </c>
    </row>
    <row r="160" spans="1:6" outlineLevel="1" x14ac:dyDescent="0.25">
      <c r="A160" s="663">
        <v>13.2</v>
      </c>
      <c r="B160" s="664"/>
      <c r="C160" s="654">
        <v>155</v>
      </c>
      <c r="D160" s="793"/>
      <c r="E160" s="655"/>
      <c r="F160" s="656">
        <f>IF(i.04166a!D160&gt;((i.04119!$E$44-i.04119!$E$40)*i.04166a!E$158),(i.04166a!D160-(i.04119!$E$44-i.04119!$E$40)*i.04166a!E$158),0)</f>
        <v>0</v>
      </c>
    </row>
    <row r="161" spans="1:6" outlineLevel="1" x14ac:dyDescent="0.25">
      <c r="A161" s="663">
        <v>13.3</v>
      </c>
      <c r="B161" s="664"/>
      <c r="C161" s="654">
        <v>156</v>
      </c>
      <c r="D161" s="793"/>
      <c r="E161" s="655"/>
      <c r="F161" s="656">
        <f>IF(i.04166a!D161&gt;((i.04119!$E$44-i.04119!$E$40)*i.04166a!E$158),(i.04166a!D161-(i.04119!$E$44-i.04119!$E$40)*i.04166a!E$158),0)</f>
        <v>0</v>
      </c>
    </row>
    <row r="162" spans="1:6" outlineLevel="1" x14ac:dyDescent="0.25">
      <c r="A162" s="663" t="s">
        <v>1539</v>
      </c>
      <c r="B162" s="664"/>
      <c r="C162" s="654">
        <v>157</v>
      </c>
      <c r="D162" s="793"/>
      <c r="E162" s="655"/>
      <c r="F162" s="656">
        <f>IF(i.04166a!D162&gt;((i.04119!$E$44-i.04119!$E$40)*i.04166a!E$158),(i.04166a!D162-(i.04119!$E$44-i.04119!$E$40)*i.04166a!E$158),0)</f>
        <v>0</v>
      </c>
    </row>
    <row r="163" spans="1:6" outlineLevel="1" x14ac:dyDescent="0.25">
      <c r="A163" s="663">
        <v>13.4</v>
      </c>
      <c r="B163" s="664"/>
      <c r="C163" s="654">
        <v>158</v>
      </c>
      <c r="D163" s="793"/>
      <c r="E163" s="655"/>
      <c r="F163" s="656">
        <f>IF(i.04166a!D163&gt;((i.04119!$E$44-i.04119!$E$40)*i.04166a!E$158),(i.04166a!D163-(i.04119!$E$44-i.04119!$E$40)*i.04166a!E$158),0)</f>
        <v>0</v>
      </c>
    </row>
    <row r="164" spans="1:6" outlineLevel="1" x14ac:dyDescent="0.25">
      <c r="A164" s="663">
        <v>13.5</v>
      </c>
      <c r="B164" s="664"/>
      <c r="C164" s="654">
        <v>159</v>
      </c>
      <c r="D164" s="793"/>
      <c r="E164" s="655"/>
      <c r="F164" s="656">
        <f>IF(i.04166a!D164&gt;((i.04119!$E$44-i.04119!$E$40)*i.04166a!E$158),(i.04166a!D164-(i.04119!$E$44-i.04119!$E$40)*i.04166a!E$158),0)</f>
        <v>0</v>
      </c>
    </row>
    <row r="165" spans="1:6" outlineLevel="1" x14ac:dyDescent="0.25">
      <c r="A165" s="663">
        <v>13.6</v>
      </c>
      <c r="B165" s="664"/>
      <c r="C165" s="654">
        <v>160</v>
      </c>
      <c r="D165" s="793"/>
      <c r="E165" s="655"/>
      <c r="F165" s="656">
        <f>IF(i.04166a!D165&gt;((i.04119!$E$44-i.04119!$E$40)*i.04166a!E$158),(i.04166a!D165-(i.04119!$E$44-i.04119!$E$40)*i.04166a!E$158),0)</f>
        <v>0</v>
      </c>
    </row>
    <row r="166" spans="1:6" outlineLevel="1" x14ac:dyDescent="0.25">
      <c r="A166" s="663">
        <v>13.7</v>
      </c>
      <c r="B166" s="664"/>
      <c r="C166" s="654">
        <v>161</v>
      </c>
      <c r="D166" s="793"/>
      <c r="E166" s="655"/>
      <c r="F166" s="656">
        <f>IF(i.04166a!D166&gt;((i.04119!$E$44-i.04119!$E$40)*i.04166a!E$158),(i.04166a!D166-(i.04119!$E$44-i.04119!$E$40)*i.04166a!E$158),0)</f>
        <v>0</v>
      </c>
    </row>
    <row r="167" spans="1:6" outlineLevel="1" x14ac:dyDescent="0.25">
      <c r="A167" s="663">
        <v>13.8</v>
      </c>
      <c r="B167" s="664"/>
      <c r="C167" s="654">
        <v>162</v>
      </c>
      <c r="D167" s="793"/>
      <c r="E167" s="655"/>
      <c r="F167" s="656">
        <f>IF(i.04166a!D167&gt;((i.04119!$E$44-i.04119!$E$40)*i.04166a!E$158),(i.04166a!D167-(i.04119!$E$44-i.04119!$E$40)*i.04166a!E$158),0)</f>
        <v>0</v>
      </c>
    </row>
    <row r="168" spans="1:6" outlineLevel="1" x14ac:dyDescent="0.25">
      <c r="A168" s="663">
        <v>13.9</v>
      </c>
      <c r="B168" s="664"/>
      <c r="C168" s="654">
        <v>163</v>
      </c>
      <c r="D168" s="793"/>
      <c r="E168" s="655"/>
      <c r="F168" s="656">
        <f>IF(i.04166a!D168&gt;((i.04119!$E$44-i.04119!$E$40)*i.04166a!E$158),(i.04166a!D168-(i.04119!$E$44-i.04119!$E$40)*i.04166a!E$158),0)</f>
        <v>0</v>
      </c>
    </row>
    <row r="169" spans="1:6" outlineLevel="1" x14ac:dyDescent="0.25">
      <c r="A169" s="663" t="s">
        <v>1540</v>
      </c>
      <c r="B169" s="664"/>
      <c r="C169" s="654">
        <v>164</v>
      </c>
      <c r="D169" s="793"/>
      <c r="E169" s="655"/>
      <c r="F169" s="656">
        <f>IF(i.04166a!D169&gt;((i.04119!$E$44-i.04119!$E$40)*i.04166a!E$158),(i.04166a!D169-(i.04119!$E$44-i.04119!$E$40)*i.04166a!E$158),0)</f>
        <v>0</v>
      </c>
    </row>
    <row r="170" spans="1:6" outlineLevel="1" x14ac:dyDescent="0.25">
      <c r="A170" s="663" t="s">
        <v>1541</v>
      </c>
      <c r="B170" s="664"/>
      <c r="C170" s="654">
        <v>165</v>
      </c>
      <c r="D170" s="793"/>
      <c r="E170" s="655"/>
      <c r="F170" s="656">
        <f>IF(i.04166a!D170&gt;((i.04119!$E$44-i.04119!$E$40)*i.04166a!E$158),(i.04166a!D170-(i.04119!$E$44-i.04119!$E$40)*i.04166a!E$158),0)</f>
        <v>0</v>
      </c>
    </row>
    <row r="171" spans="1:6" outlineLevel="1" x14ac:dyDescent="0.25">
      <c r="A171" s="663" t="s">
        <v>1542</v>
      </c>
      <c r="B171" s="664"/>
      <c r="C171" s="654">
        <v>166</v>
      </c>
      <c r="D171" s="793"/>
      <c r="E171" s="655"/>
      <c r="F171" s="656">
        <f>IF(i.04166a!D171&gt;((i.04119!$E$44-i.04119!$E$40)*i.04166a!E$158),(i.04166a!D171-(i.04119!$E$44-i.04119!$E$40)*i.04166a!E$158),0)</f>
        <v>0</v>
      </c>
    </row>
    <row r="172" spans="1:6" outlineLevel="1" x14ac:dyDescent="0.25">
      <c r="A172" s="663" t="s">
        <v>1543</v>
      </c>
      <c r="B172" s="664"/>
      <c r="C172" s="654">
        <v>167</v>
      </c>
      <c r="D172" s="793"/>
      <c r="E172" s="655"/>
      <c r="F172" s="656">
        <f>IF(i.04166a!D172&gt;((i.04119!$E$44-i.04119!$E$40)*i.04166a!E$158),(i.04166a!D172-(i.04119!$E$44-i.04119!$E$40)*i.04166a!E$158),0)</f>
        <v>0</v>
      </c>
    </row>
    <row r="173" spans="1:6" outlineLevel="1" x14ac:dyDescent="0.25">
      <c r="A173" s="663" t="s">
        <v>1544</v>
      </c>
      <c r="B173" s="664"/>
      <c r="C173" s="654">
        <v>168</v>
      </c>
      <c r="D173" s="793"/>
      <c r="E173" s="655"/>
      <c r="F173" s="656">
        <f>IF(i.04166a!D173&gt;((i.04119!$E$44-i.04119!$E$40)*i.04166a!E$158),(i.04166a!D173-(i.04119!$E$44-i.04119!$E$40)*i.04166a!E$158),0)</f>
        <v>0</v>
      </c>
    </row>
    <row r="174" spans="1:6" outlineLevel="1" x14ac:dyDescent="0.25">
      <c r="A174" s="663" t="s">
        <v>1545</v>
      </c>
      <c r="B174" s="664"/>
      <c r="C174" s="654">
        <v>169</v>
      </c>
      <c r="D174" s="793"/>
      <c r="E174" s="655"/>
      <c r="F174" s="656">
        <f>IF(i.04166a!D174&gt;((i.04119!$E$44-i.04119!$E$40)*i.04166a!E$158),(i.04166a!D174-(i.04119!$E$44-i.04119!$E$40)*i.04166a!E$158),0)</f>
        <v>0</v>
      </c>
    </row>
    <row r="175" spans="1:6" outlineLevel="1" x14ac:dyDescent="0.25">
      <c r="A175" s="663" t="s">
        <v>1546</v>
      </c>
      <c r="B175" s="664"/>
      <c r="C175" s="654">
        <v>170</v>
      </c>
      <c r="D175" s="793"/>
      <c r="E175" s="655"/>
      <c r="F175" s="656">
        <f>IF(i.04166a!D175&gt;((i.04119!$E$44-i.04119!$E$40)*i.04166a!E$158),(i.04166a!D175-(i.04119!$E$44-i.04119!$E$40)*i.04166a!E$158),0)</f>
        <v>0</v>
      </c>
    </row>
    <row r="176" spans="1:6" outlineLevel="1" x14ac:dyDescent="0.25">
      <c r="A176" s="663" t="s">
        <v>1547</v>
      </c>
      <c r="B176" s="664"/>
      <c r="C176" s="654">
        <v>171</v>
      </c>
      <c r="D176" s="793"/>
      <c r="E176" s="655"/>
      <c r="F176" s="656">
        <f>IF(i.04166a!D176&gt;((i.04119!$E$44-i.04119!$E$40)*i.04166a!E$158),(i.04166a!D176-(i.04119!$E$44-i.04119!$E$40)*i.04166a!E$158),0)</f>
        <v>0</v>
      </c>
    </row>
    <row r="177" spans="1:6" outlineLevel="1" x14ac:dyDescent="0.25">
      <c r="A177" s="663" t="s">
        <v>1548</v>
      </c>
      <c r="B177" s="664"/>
      <c r="C177" s="654">
        <v>172</v>
      </c>
      <c r="D177" s="793"/>
      <c r="E177" s="655"/>
      <c r="F177" s="656">
        <f>IF(i.04166a!D177&gt;((i.04119!$E$44-i.04119!$E$40)*i.04166a!E$158),(i.04166a!D177-(i.04119!$E$44-i.04119!$E$40)*i.04166a!E$158),0)</f>
        <v>0</v>
      </c>
    </row>
    <row r="178" spans="1:6" outlineLevel="1" x14ac:dyDescent="0.25">
      <c r="A178" s="663" t="s">
        <v>1549</v>
      </c>
      <c r="B178" s="664"/>
      <c r="C178" s="654">
        <v>173</v>
      </c>
      <c r="D178" s="793"/>
      <c r="E178" s="655"/>
      <c r="F178" s="656">
        <f>IF(i.04166a!D178&gt;((i.04119!$E$44-i.04119!$E$40)*i.04166a!E$158),(i.04166a!D178-(i.04119!$E$44-i.04119!$E$40)*i.04166a!E$158),0)</f>
        <v>0</v>
      </c>
    </row>
    <row r="179" spans="1:6" outlineLevel="1" x14ac:dyDescent="0.25">
      <c r="A179" s="663" t="s">
        <v>1550</v>
      </c>
      <c r="B179" s="664"/>
      <c r="C179" s="654">
        <v>174</v>
      </c>
      <c r="D179" s="793"/>
      <c r="E179" s="655"/>
      <c r="F179" s="656">
        <f>IF(i.04166a!D179&gt;((i.04119!$E$44-i.04119!$E$40)*i.04166a!E$158),(i.04166a!D179-(i.04119!$E$44-i.04119!$E$40)*i.04166a!E$158),0)</f>
        <v>0</v>
      </c>
    </row>
    <row r="180" spans="1:6" ht="15.75" outlineLevel="1" thickBot="1" x14ac:dyDescent="0.3">
      <c r="A180" s="671" t="s">
        <v>1551</v>
      </c>
      <c r="B180" s="688" t="s">
        <v>97</v>
      </c>
      <c r="C180" s="654">
        <v>175</v>
      </c>
      <c r="D180" s="794"/>
      <c r="E180" s="655"/>
      <c r="F180" s="689"/>
    </row>
    <row r="181" spans="1:6" x14ac:dyDescent="0.25">
      <c r="A181" s="681">
        <v>14</v>
      </c>
      <c r="B181" s="648" t="s">
        <v>1283</v>
      </c>
      <c r="C181" s="661">
        <v>176</v>
      </c>
      <c r="D181" s="785">
        <f>SUM(D182:D199)</f>
        <v>0</v>
      </c>
      <c r="E181" s="690">
        <v>0.1</v>
      </c>
      <c r="F181" s="651">
        <f>SUM(F182:F199)</f>
        <v>0</v>
      </c>
    </row>
    <row r="182" spans="1:6" outlineLevel="1" x14ac:dyDescent="0.25">
      <c r="A182" s="663" t="s">
        <v>1552</v>
      </c>
      <c r="B182" s="664"/>
      <c r="C182" s="654">
        <v>177</v>
      </c>
      <c r="D182" s="787"/>
      <c r="E182" s="691"/>
      <c r="F182" s="656">
        <f>IF(i.04166a!D182&gt;((i.04119!$E$44-i.04119!$E$40)*i.04166a!E$181),(i.04166a!D182-(i.04119!$E$44-i.04119!$E$40)*i.04166a!E$181),0)</f>
        <v>0</v>
      </c>
    </row>
    <row r="183" spans="1:6" outlineLevel="1" x14ac:dyDescent="0.25">
      <c r="A183" s="663">
        <v>14.2</v>
      </c>
      <c r="B183" s="664"/>
      <c r="C183" s="654">
        <v>178</v>
      </c>
      <c r="D183" s="787"/>
      <c r="E183" s="691"/>
      <c r="F183" s="656">
        <f>IF(i.04166a!D183&gt;((i.04119!$E$44-i.04119!$E$40)*i.04166a!E$181),(i.04166a!D183-(i.04119!$E$44-i.04119!$E$40)*i.04166a!E$181),0)</f>
        <v>0</v>
      </c>
    </row>
    <row r="184" spans="1:6" outlineLevel="1" x14ac:dyDescent="0.25">
      <c r="A184" s="685" t="s">
        <v>1553</v>
      </c>
      <c r="B184" s="686"/>
      <c r="C184" s="654">
        <v>179</v>
      </c>
      <c r="D184" s="795"/>
      <c r="E184" s="655"/>
      <c r="F184" s="656">
        <f>IF(i.04166a!D184&gt;((i.04119!$E$44-i.04119!$E$40)*i.04166a!E$181),(i.04166a!D184-(i.04119!$E$44-i.04119!$E$40)*i.04166a!E$181),0)</f>
        <v>0</v>
      </c>
    </row>
    <row r="185" spans="1:6" outlineLevel="1" x14ac:dyDescent="0.25">
      <c r="A185" s="663" t="s">
        <v>1554</v>
      </c>
      <c r="B185" s="664"/>
      <c r="C185" s="654">
        <v>180</v>
      </c>
      <c r="D185" s="787"/>
      <c r="E185" s="655"/>
      <c r="F185" s="656">
        <f>IF(i.04166a!D185&gt;((i.04119!$E$44-i.04119!$E$40)*i.04166a!E$181),(i.04166a!D185-(i.04119!$E$44-i.04119!$E$40)*i.04166a!E$181),0)</f>
        <v>0</v>
      </c>
    </row>
    <row r="186" spans="1:6" outlineLevel="1" x14ac:dyDescent="0.25">
      <c r="A186" s="663" t="s">
        <v>1555</v>
      </c>
      <c r="B186" s="664"/>
      <c r="C186" s="654">
        <v>181</v>
      </c>
      <c r="D186" s="787"/>
      <c r="E186" s="655"/>
      <c r="F186" s="656">
        <f>IF(i.04166a!D186&gt;((i.04119!$E$44-i.04119!$E$40)*i.04166a!E$181),(i.04166a!D186-(i.04119!$E$44-i.04119!$E$40)*i.04166a!E$181),0)</f>
        <v>0</v>
      </c>
    </row>
    <row r="187" spans="1:6" outlineLevel="1" x14ac:dyDescent="0.25">
      <c r="A187" s="663" t="s">
        <v>1556</v>
      </c>
      <c r="B187" s="664"/>
      <c r="C187" s="654">
        <v>182</v>
      </c>
      <c r="D187" s="787"/>
      <c r="E187" s="655"/>
      <c r="F187" s="656">
        <f>IF(i.04166a!D187&gt;((i.04119!$E$44-i.04119!$E$40)*i.04166a!E$181),(i.04166a!D187-(i.04119!$E$44-i.04119!$E$40)*i.04166a!E$181),0)</f>
        <v>0</v>
      </c>
    </row>
    <row r="188" spans="1:6" outlineLevel="1" x14ac:dyDescent="0.25">
      <c r="A188" s="663" t="s">
        <v>1555</v>
      </c>
      <c r="B188" s="664"/>
      <c r="C188" s="654">
        <v>183</v>
      </c>
      <c r="D188" s="787"/>
      <c r="E188" s="655"/>
      <c r="F188" s="656">
        <f>IF(i.04166a!D188&gt;((i.04119!$E$44-i.04119!$E$40)*i.04166a!E$181),(i.04166a!D188-(i.04119!$E$44-i.04119!$E$40)*i.04166a!E$181),0)</f>
        <v>0</v>
      </c>
    </row>
    <row r="189" spans="1:6" outlineLevel="1" x14ac:dyDescent="0.25">
      <c r="A189" s="663" t="s">
        <v>1556</v>
      </c>
      <c r="B189" s="664"/>
      <c r="C189" s="654">
        <v>184</v>
      </c>
      <c r="D189" s="787"/>
      <c r="E189" s="655"/>
      <c r="F189" s="656">
        <f>IF(i.04166a!D189&gt;((i.04119!$E$44-i.04119!$E$40)*i.04166a!E$181),(i.04166a!D189-(i.04119!$E$44-i.04119!$E$40)*i.04166a!E$181),0)</f>
        <v>0</v>
      </c>
    </row>
    <row r="190" spans="1:6" outlineLevel="1" x14ac:dyDescent="0.25">
      <c r="A190" s="663" t="s">
        <v>1557</v>
      </c>
      <c r="B190" s="664"/>
      <c r="C190" s="654">
        <v>185</v>
      </c>
      <c r="D190" s="787"/>
      <c r="E190" s="655"/>
      <c r="F190" s="656">
        <f>IF(i.04166a!D190&gt;((i.04119!$E$44-i.04119!$E$40)*i.04166a!E$181),(i.04166a!D190-(i.04119!$E$44-i.04119!$E$40)*i.04166a!E$181),0)</f>
        <v>0</v>
      </c>
    </row>
    <row r="191" spans="1:6" outlineLevel="1" x14ac:dyDescent="0.25">
      <c r="A191" s="663" t="s">
        <v>1558</v>
      </c>
      <c r="B191" s="664"/>
      <c r="C191" s="654">
        <v>186</v>
      </c>
      <c r="D191" s="787"/>
      <c r="E191" s="655"/>
      <c r="F191" s="656">
        <f>IF(i.04166a!D191&gt;((i.04119!$E$44-i.04119!$E$40)*i.04166a!E$181),(i.04166a!D191-(i.04119!$E$44-i.04119!$E$40)*i.04166a!E$181),0)</f>
        <v>0</v>
      </c>
    </row>
    <row r="192" spans="1:6" outlineLevel="1" x14ac:dyDescent="0.25">
      <c r="A192" s="663" t="s">
        <v>1559</v>
      </c>
      <c r="B192" s="664"/>
      <c r="C192" s="654">
        <v>187</v>
      </c>
      <c r="D192" s="787"/>
      <c r="E192" s="655"/>
      <c r="F192" s="656">
        <f>IF(i.04166a!D192&gt;((i.04119!$E$44-i.04119!$E$40)*i.04166a!E$181),(i.04166a!D192-(i.04119!$E$44-i.04119!$E$40)*i.04166a!E$181),0)</f>
        <v>0</v>
      </c>
    </row>
    <row r="193" spans="1:6" outlineLevel="1" x14ac:dyDescent="0.25">
      <c r="A193" s="663" t="s">
        <v>1560</v>
      </c>
      <c r="B193" s="664"/>
      <c r="C193" s="654">
        <v>188</v>
      </c>
      <c r="D193" s="787"/>
      <c r="E193" s="655"/>
      <c r="F193" s="656">
        <f>IF(i.04166a!D193&gt;((i.04119!$E$44-i.04119!$E$40)*i.04166a!E$181),(i.04166a!D193-(i.04119!$E$44-i.04119!$E$40)*i.04166a!E$181),0)</f>
        <v>0</v>
      </c>
    </row>
    <row r="194" spans="1:6" outlineLevel="1" x14ac:dyDescent="0.25">
      <c r="A194" s="663" t="s">
        <v>1561</v>
      </c>
      <c r="B194" s="664"/>
      <c r="C194" s="654">
        <v>189</v>
      </c>
      <c r="D194" s="787"/>
      <c r="E194" s="655"/>
      <c r="F194" s="656">
        <f>IF(i.04166a!D194&gt;((i.04119!$E$44-i.04119!$E$40)*i.04166a!E$181),(i.04166a!D194-(i.04119!$E$44-i.04119!$E$40)*i.04166a!E$181),0)</f>
        <v>0</v>
      </c>
    </row>
    <row r="195" spans="1:6" outlineLevel="1" x14ac:dyDescent="0.25">
      <c r="A195" s="663" t="s">
        <v>1562</v>
      </c>
      <c r="B195" s="664"/>
      <c r="C195" s="654">
        <v>190</v>
      </c>
      <c r="D195" s="787"/>
      <c r="E195" s="655"/>
      <c r="F195" s="656">
        <f>IF(i.04166a!D195&gt;((i.04119!$E$44-i.04119!$E$40)*i.04166a!E$181),(i.04166a!D195-(i.04119!$E$44-i.04119!$E$40)*i.04166a!E$181),0)</f>
        <v>0</v>
      </c>
    </row>
    <row r="196" spans="1:6" outlineLevel="1" x14ac:dyDescent="0.25">
      <c r="A196" s="663" t="s">
        <v>1563</v>
      </c>
      <c r="B196" s="664"/>
      <c r="C196" s="654">
        <v>191</v>
      </c>
      <c r="D196" s="787"/>
      <c r="E196" s="655"/>
      <c r="F196" s="656">
        <f>IF(i.04166a!D196&gt;((i.04119!$E$44-i.04119!$E$40)*i.04166a!E$181),(i.04166a!D196-(i.04119!$E$44-i.04119!$E$40)*i.04166a!E$181),0)</f>
        <v>0</v>
      </c>
    </row>
    <row r="197" spans="1:6" outlineLevel="1" x14ac:dyDescent="0.25">
      <c r="A197" s="663" t="s">
        <v>1564</v>
      </c>
      <c r="B197" s="664"/>
      <c r="C197" s="654">
        <v>192</v>
      </c>
      <c r="D197" s="787"/>
      <c r="E197" s="655"/>
      <c r="F197" s="656">
        <f>IF(i.04166a!D197&gt;((i.04119!$E$44-i.04119!$E$40)*i.04166a!E$181),(i.04166a!D197-(i.04119!$E$44-i.04119!$E$40)*i.04166a!E$181),0)</f>
        <v>0</v>
      </c>
    </row>
    <row r="198" spans="1:6" outlineLevel="1" x14ac:dyDescent="0.25">
      <c r="A198" s="663" t="s">
        <v>1565</v>
      </c>
      <c r="B198" s="664"/>
      <c r="C198" s="654">
        <v>193</v>
      </c>
      <c r="D198" s="787"/>
      <c r="E198" s="655"/>
      <c r="F198" s="656">
        <f>IF(i.04166a!D198&gt;((i.04119!$E$44-i.04119!$E$40)*i.04166a!E$181),(i.04166a!D198-(i.04119!$E$44-i.04119!$E$40)*i.04166a!E$181),0)</f>
        <v>0</v>
      </c>
    </row>
    <row r="199" spans="1:6" ht="15.75" outlineLevel="1" thickBot="1" x14ac:dyDescent="0.3">
      <c r="A199" s="665" t="s">
        <v>1566</v>
      </c>
      <c r="B199" s="666" t="s">
        <v>97</v>
      </c>
      <c r="C199" s="654">
        <v>194</v>
      </c>
      <c r="D199" s="788"/>
      <c r="E199" s="660"/>
      <c r="F199" s="667"/>
    </row>
    <row r="200" spans="1:6" ht="25.5" x14ac:dyDescent="0.25">
      <c r="A200" s="647">
        <v>15</v>
      </c>
      <c r="B200" s="648" t="s">
        <v>1284</v>
      </c>
      <c r="C200" s="661">
        <v>195</v>
      </c>
      <c r="D200" s="785">
        <f>SUM(D201:D206)</f>
        <v>0</v>
      </c>
      <c r="E200" s="650">
        <v>0.01</v>
      </c>
      <c r="F200" s="651">
        <f>SUM(F201:F206)</f>
        <v>0</v>
      </c>
    </row>
    <row r="201" spans="1:6" outlineLevel="1" x14ac:dyDescent="0.25">
      <c r="A201" s="670">
        <v>15.1</v>
      </c>
      <c r="B201" s="664"/>
      <c r="C201" s="654">
        <v>196</v>
      </c>
      <c r="D201" s="787"/>
      <c r="E201" s="655"/>
      <c r="F201" s="656">
        <f>IF(i.04166a!D201&gt;((i.04119!$E$44-i.04119!$E$40)*i.04166a!E$200),(i.04166a!D201-(i.04119!$E$44-i.04119!$E$40)*i.04166a!E$200),0)</f>
        <v>0</v>
      </c>
    </row>
    <row r="202" spans="1:6" outlineLevel="1" x14ac:dyDescent="0.25">
      <c r="A202" s="670">
        <v>15.2</v>
      </c>
      <c r="B202" s="664"/>
      <c r="C202" s="654">
        <v>197</v>
      </c>
      <c r="D202" s="787"/>
      <c r="E202" s="655"/>
      <c r="F202" s="656">
        <f>IF(i.04166a!D202&gt;((i.04119!$E$44-i.04119!$E$40)*i.04166a!E$200),(i.04166a!D202-(i.04119!$E$44-i.04119!$E$40)*i.04166a!E$200),0)</f>
        <v>0</v>
      </c>
    </row>
    <row r="203" spans="1:6" outlineLevel="1" x14ac:dyDescent="0.25">
      <c r="A203" s="670">
        <v>15.3</v>
      </c>
      <c r="B203" s="664"/>
      <c r="C203" s="654">
        <v>198</v>
      </c>
      <c r="D203" s="787"/>
      <c r="E203" s="655"/>
      <c r="F203" s="656">
        <f>IF(i.04166a!D203&gt;((i.04119!$E$44-i.04119!$E$40)*i.04166a!E$200),(i.04166a!D203-(i.04119!$E$44-i.04119!$E$40)*i.04166a!E$200),0)</f>
        <v>0</v>
      </c>
    </row>
    <row r="204" spans="1:6" outlineLevel="1" x14ac:dyDescent="0.25">
      <c r="A204" s="670">
        <v>15.4</v>
      </c>
      <c r="B204" s="664"/>
      <c r="C204" s="654">
        <v>199</v>
      </c>
      <c r="D204" s="787"/>
      <c r="E204" s="655"/>
      <c r="F204" s="656">
        <f>IF(i.04166a!D204&gt;((i.04119!$E$44-i.04119!$E$40)*i.04166a!E$200),(i.04166a!D204-(i.04119!$E$44-i.04119!$E$40)*i.04166a!E$200),0)</f>
        <v>0</v>
      </c>
    </row>
    <row r="205" spans="1:6" outlineLevel="1" x14ac:dyDescent="0.25">
      <c r="A205" s="670">
        <v>15.5</v>
      </c>
      <c r="B205" s="664"/>
      <c r="C205" s="654">
        <v>200</v>
      </c>
      <c r="D205" s="787"/>
      <c r="E205" s="655"/>
      <c r="F205" s="656">
        <f>IF(i.04166a!D205&gt;((i.04119!$E$44-i.04119!$E$40)*i.04166a!E$200),(i.04166a!D205-(i.04119!$E$44-i.04119!$E$40)*i.04166a!E$200),0)</f>
        <v>0</v>
      </c>
    </row>
    <row r="206" spans="1:6" ht="15.75" outlineLevel="1" thickBot="1" x14ac:dyDescent="0.3">
      <c r="A206" s="693">
        <v>15.6</v>
      </c>
      <c r="B206" s="666" t="s">
        <v>97</v>
      </c>
      <c r="C206" s="654">
        <v>201</v>
      </c>
      <c r="D206" s="788"/>
      <c r="E206" s="660"/>
      <c r="F206" s="667"/>
    </row>
    <row r="207" spans="1:6" x14ac:dyDescent="0.25">
      <c r="A207" s="647">
        <v>16</v>
      </c>
      <c r="B207" s="648" t="s">
        <v>1285</v>
      </c>
      <c r="C207" s="661">
        <v>202</v>
      </c>
      <c r="D207" s="785">
        <f>SUM(D208:D213)</f>
        <v>0</v>
      </c>
      <c r="E207" s="650">
        <v>0.01</v>
      </c>
      <c r="F207" s="651">
        <f>SUM(F208:F213)</f>
        <v>0</v>
      </c>
    </row>
    <row r="208" spans="1:6" outlineLevel="1" x14ac:dyDescent="0.25">
      <c r="A208" s="670">
        <v>16.100000000000001</v>
      </c>
      <c r="B208" s="664"/>
      <c r="C208" s="654">
        <v>203</v>
      </c>
      <c r="D208" s="787"/>
      <c r="E208" s="655"/>
      <c r="F208" s="656">
        <f>IF(i.04166a!D208&gt;((i.04119!$E$44-i.04119!$E$40)*i.04166a!E$207),(i.04166a!D208-(i.04119!$E$44-i.04119!$E$40)*i.04166a!E$207),0)</f>
        <v>0</v>
      </c>
    </row>
    <row r="209" spans="1:6" outlineLevel="1" x14ac:dyDescent="0.25">
      <c r="A209" s="670">
        <v>16.2</v>
      </c>
      <c r="B209" s="664"/>
      <c r="C209" s="654">
        <v>204</v>
      </c>
      <c r="D209" s="787"/>
      <c r="E209" s="655"/>
      <c r="F209" s="656">
        <f>IF(i.04166a!D209&gt;((i.04119!$E$44-i.04119!$E$40)*i.04166a!E$207),(i.04166a!D209-(i.04119!$E$44-i.04119!$E$40)*i.04166a!E$207),0)</f>
        <v>0</v>
      </c>
    </row>
    <row r="210" spans="1:6" outlineLevel="1" x14ac:dyDescent="0.25">
      <c r="A210" s="670">
        <v>16.3</v>
      </c>
      <c r="B210" s="664"/>
      <c r="C210" s="654">
        <v>205</v>
      </c>
      <c r="D210" s="787"/>
      <c r="E210" s="655"/>
      <c r="F210" s="656">
        <f>IF(i.04166a!D210&gt;((i.04119!$E$44-i.04119!$E$40)*i.04166a!E$207),(i.04166a!D210-(i.04119!$E$44-i.04119!$E$40)*i.04166a!E$207),0)</f>
        <v>0</v>
      </c>
    </row>
    <row r="211" spans="1:6" outlineLevel="1" x14ac:dyDescent="0.25">
      <c r="A211" s="670">
        <v>16.399999999999999</v>
      </c>
      <c r="B211" s="664"/>
      <c r="C211" s="654">
        <v>206</v>
      </c>
      <c r="D211" s="787"/>
      <c r="E211" s="655"/>
      <c r="F211" s="656">
        <f>IF(i.04166a!D211&gt;((i.04119!$E$44-i.04119!$E$40)*i.04166a!E$207),(i.04166a!D211-(i.04119!$E$44-i.04119!$E$40)*i.04166a!E$207),0)</f>
        <v>0</v>
      </c>
    </row>
    <row r="212" spans="1:6" outlineLevel="1" x14ac:dyDescent="0.25">
      <c r="A212" s="670">
        <v>16.5</v>
      </c>
      <c r="B212" s="664"/>
      <c r="C212" s="654">
        <v>207</v>
      </c>
      <c r="D212" s="787"/>
      <c r="E212" s="655"/>
      <c r="F212" s="656">
        <f>IF(i.04166a!D212&gt;((i.04119!$E$44-i.04119!$E$40)*i.04166a!E$207),(i.04166a!D212-(i.04119!$E$44-i.04119!$E$40)*i.04166a!E$207),0)</f>
        <v>0</v>
      </c>
    </row>
    <row r="213" spans="1:6" ht="15.75" outlineLevel="1" thickBot="1" x14ac:dyDescent="0.3">
      <c r="A213" s="693">
        <v>16.600000000000001</v>
      </c>
      <c r="B213" s="666" t="s">
        <v>97</v>
      </c>
      <c r="C213" s="654">
        <v>208</v>
      </c>
      <c r="D213" s="788"/>
      <c r="E213" s="660"/>
      <c r="F213" s="667"/>
    </row>
    <row r="214" spans="1:6" x14ac:dyDescent="0.25">
      <c r="A214" s="647">
        <v>17</v>
      </c>
      <c r="B214" s="648" t="s">
        <v>1286</v>
      </c>
      <c r="C214" s="661">
        <v>209</v>
      </c>
      <c r="D214" s="785">
        <f>SUM(D215:D220)</f>
        <v>0</v>
      </c>
      <c r="E214" s="650">
        <v>5.0000000000000001E-3</v>
      </c>
      <c r="F214" s="651">
        <f>SUM(F215:F220)</f>
        <v>0</v>
      </c>
    </row>
    <row r="215" spans="1:6" outlineLevel="1" x14ac:dyDescent="0.25">
      <c r="A215" s="670">
        <v>17.100000000000001</v>
      </c>
      <c r="B215" s="664"/>
      <c r="C215" s="654">
        <v>210</v>
      </c>
      <c r="D215" s="787"/>
      <c r="E215" s="655"/>
      <c r="F215" s="656">
        <f>IF(i.04166a!D215&gt;((i.04119!$E$44-i.04119!$E$40)*i.04166a!E$214),(i.04166a!D215-(i.04119!$E$44-i.04119!$E$40)*i.04166a!E$214),0)</f>
        <v>0</v>
      </c>
    </row>
    <row r="216" spans="1:6" outlineLevel="1" x14ac:dyDescent="0.25">
      <c r="A216" s="670">
        <v>17.2</v>
      </c>
      <c r="B216" s="664"/>
      <c r="C216" s="654">
        <v>211</v>
      </c>
      <c r="D216" s="787"/>
      <c r="E216" s="655"/>
      <c r="F216" s="656">
        <f>IF(i.04166a!D216&gt;((i.04119!$E$44-i.04119!$E$40)*i.04166a!E$214),(i.04166a!D216-(i.04119!$E$44-i.04119!$E$40)*i.04166a!E$214),0)</f>
        <v>0</v>
      </c>
    </row>
    <row r="217" spans="1:6" outlineLevel="1" x14ac:dyDescent="0.25">
      <c r="A217" s="670">
        <v>17.3</v>
      </c>
      <c r="B217" s="664"/>
      <c r="C217" s="654">
        <v>212</v>
      </c>
      <c r="D217" s="787"/>
      <c r="E217" s="655"/>
      <c r="F217" s="656">
        <f>IF(i.04166a!D217&gt;((i.04119!$E$44-i.04119!$E$40)*i.04166a!E$214),(i.04166a!D217-(i.04119!$E$44-i.04119!$E$40)*i.04166a!E$214),0)</f>
        <v>0</v>
      </c>
    </row>
    <row r="218" spans="1:6" outlineLevel="1" x14ac:dyDescent="0.25">
      <c r="A218" s="670">
        <v>17.399999999999999</v>
      </c>
      <c r="B218" s="664"/>
      <c r="C218" s="654">
        <v>213</v>
      </c>
      <c r="D218" s="787"/>
      <c r="E218" s="655"/>
      <c r="F218" s="656">
        <f>IF(i.04166a!D218&gt;((i.04119!$E$44-i.04119!$E$40)*i.04166a!E$214),(i.04166a!D218-(i.04119!$E$44-i.04119!$E$40)*i.04166a!E$214),0)</f>
        <v>0</v>
      </c>
    </row>
    <row r="219" spans="1:6" outlineLevel="1" x14ac:dyDescent="0.25">
      <c r="A219" s="670">
        <v>17.5</v>
      </c>
      <c r="B219" s="664"/>
      <c r="C219" s="654">
        <v>214</v>
      </c>
      <c r="D219" s="787"/>
      <c r="E219" s="655"/>
      <c r="F219" s="656">
        <f>IF(i.04166a!D219&gt;((i.04119!$E$44-i.04119!$E$40)*i.04166a!E$214),(i.04166a!D219-(i.04119!$E$44-i.04119!$E$40)*i.04166a!E$214),0)</f>
        <v>0</v>
      </c>
    </row>
    <row r="220" spans="1:6" ht="15.75" outlineLevel="1" thickBot="1" x14ac:dyDescent="0.3">
      <c r="A220" s="693">
        <v>17.600000000000001</v>
      </c>
      <c r="B220" s="666" t="s">
        <v>97</v>
      </c>
      <c r="C220" s="654">
        <v>215</v>
      </c>
      <c r="D220" s="788"/>
      <c r="E220" s="660"/>
      <c r="F220" s="667"/>
    </row>
    <row r="221" spans="1:6" x14ac:dyDescent="0.25">
      <c r="A221" s="647">
        <v>18</v>
      </c>
      <c r="B221" s="648" t="s">
        <v>1221</v>
      </c>
      <c r="C221" s="661">
        <v>216</v>
      </c>
      <c r="D221" s="785">
        <f>SUM(D222:D227)</f>
        <v>0</v>
      </c>
      <c r="E221" s="650">
        <v>5.0000000000000001E-3</v>
      </c>
      <c r="F221" s="651">
        <f>SUM(F222:F227)</f>
        <v>0</v>
      </c>
    </row>
    <row r="222" spans="1:6" outlineLevel="1" x14ac:dyDescent="0.25">
      <c r="A222" s="694">
        <v>18.100000000000001</v>
      </c>
      <c r="B222" s="664"/>
      <c r="C222" s="654">
        <v>217</v>
      </c>
      <c r="D222" s="787"/>
      <c r="E222" s="655"/>
      <c r="F222" s="656">
        <f>IF(i.04166a!D222&gt;((i.04119!$E$44-i.04119!$E$40)*i.04166a!E$221),(i.04166a!D222-(i.04119!$E$44-i.04119!$E$40)*i.04166a!E$221),0)</f>
        <v>0</v>
      </c>
    </row>
    <row r="223" spans="1:6" outlineLevel="1" x14ac:dyDescent="0.25">
      <c r="A223" s="694">
        <v>18.2</v>
      </c>
      <c r="B223" s="664"/>
      <c r="C223" s="654">
        <v>218</v>
      </c>
      <c r="D223" s="787"/>
      <c r="E223" s="655"/>
      <c r="F223" s="656">
        <f>IF(i.04166a!D223&gt;((i.04119!$E$44-i.04119!$E$40)*i.04166a!E$221),(i.04166a!D223-(i.04119!$E$44-i.04119!$E$40)*i.04166a!E$221),0)</f>
        <v>0</v>
      </c>
    </row>
    <row r="224" spans="1:6" outlineLevel="1" x14ac:dyDescent="0.25">
      <c r="A224" s="694">
        <v>18.3</v>
      </c>
      <c r="B224" s="664"/>
      <c r="C224" s="654">
        <v>219</v>
      </c>
      <c r="D224" s="787"/>
      <c r="E224" s="655"/>
      <c r="F224" s="656">
        <f>IF(i.04166a!D224&gt;((i.04119!$E$44-i.04119!$E$40)*i.04166a!E$221),(i.04166a!D224-(i.04119!$E$44-i.04119!$E$40)*i.04166a!E$221),0)</f>
        <v>0</v>
      </c>
    </row>
    <row r="225" spans="1:6" outlineLevel="1" x14ac:dyDescent="0.25">
      <c r="A225" s="694">
        <v>18.399999999999999</v>
      </c>
      <c r="B225" s="664"/>
      <c r="C225" s="654">
        <v>220</v>
      </c>
      <c r="D225" s="787"/>
      <c r="E225" s="655"/>
      <c r="F225" s="656">
        <f>IF(i.04166a!D225&gt;((i.04119!$E$44-i.04119!$E$40)*i.04166a!E$221),(i.04166a!D225-(i.04119!$E$44-i.04119!$E$40)*i.04166a!E$221),0)</f>
        <v>0</v>
      </c>
    </row>
    <row r="226" spans="1:6" outlineLevel="1" x14ac:dyDescent="0.25">
      <c r="A226" s="694">
        <v>18.5</v>
      </c>
      <c r="B226" s="664"/>
      <c r="C226" s="654">
        <v>221</v>
      </c>
      <c r="D226" s="787"/>
      <c r="E226" s="655"/>
      <c r="F226" s="656">
        <f>IF(i.04166a!D226&gt;((i.04119!$E$44-i.04119!$E$40)*i.04166a!E$221),(i.04166a!D226-(i.04119!$E$44-i.04119!$E$40)*i.04166a!E$221),0)</f>
        <v>0</v>
      </c>
    </row>
    <row r="227" spans="1:6" ht="15.75" outlineLevel="1" thickBot="1" x14ac:dyDescent="0.3">
      <c r="A227" s="695">
        <v>18.600000000000001</v>
      </c>
      <c r="B227" s="666" t="s">
        <v>97</v>
      </c>
      <c r="C227" s="654">
        <v>222</v>
      </c>
      <c r="D227" s="788"/>
      <c r="E227" s="660"/>
      <c r="F227" s="667"/>
    </row>
    <row r="228" spans="1:6" x14ac:dyDescent="0.25">
      <c r="A228" s="647">
        <v>19</v>
      </c>
      <c r="B228" s="648" t="s">
        <v>1287</v>
      </c>
      <c r="C228" s="661">
        <v>223</v>
      </c>
      <c r="D228" s="785">
        <f>SUM(D229:D239)</f>
        <v>0</v>
      </c>
      <c r="E228" s="650">
        <v>2.5000000000000001E-2</v>
      </c>
      <c r="F228" s="651">
        <f>SUM(F229:F239)</f>
        <v>0</v>
      </c>
    </row>
    <row r="229" spans="1:6" outlineLevel="1" x14ac:dyDescent="0.25">
      <c r="A229" s="670">
        <v>19.100000000000001</v>
      </c>
      <c r="B229" s="664"/>
      <c r="C229" s="654">
        <v>224</v>
      </c>
      <c r="D229" s="787"/>
      <c r="E229" s="655"/>
      <c r="F229" s="656">
        <f>IF(i.04166a!D229&gt;((i.04119!$E$44-i.04119!$E$40)*i.04166a!E$228),(i.04166a!D229-(i.04119!$E$44-i.04119!$E$40)*i.04166a!E$228),0)</f>
        <v>0</v>
      </c>
    </row>
    <row r="230" spans="1:6" outlineLevel="1" x14ac:dyDescent="0.25">
      <c r="A230" s="670">
        <v>19.2</v>
      </c>
      <c r="B230" s="664"/>
      <c r="C230" s="654">
        <v>225</v>
      </c>
      <c r="D230" s="787"/>
      <c r="E230" s="655"/>
      <c r="F230" s="656">
        <f>IF(i.04166a!D230&gt;((i.04119!$E$44-i.04119!$E$40)*i.04166a!E$228),(i.04166a!D230-(i.04119!$E$44-i.04119!$E$40)*i.04166a!E$228),0)</f>
        <v>0</v>
      </c>
    </row>
    <row r="231" spans="1:6" outlineLevel="1" x14ac:dyDescent="0.25">
      <c r="A231" s="670">
        <v>19.3</v>
      </c>
      <c r="B231" s="664"/>
      <c r="C231" s="654">
        <v>226</v>
      </c>
      <c r="D231" s="787"/>
      <c r="E231" s="655"/>
      <c r="F231" s="656">
        <f>IF(i.04166a!D231&gt;((i.04119!$E$44-i.04119!$E$40)*i.04166a!E$228),(i.04166a!D231-(i.04119!$E$44-i.04119!$E$40)*i.04166a!E$228),0)</f>
        <v>0</v>
      </c>
    </row>
    <row r="232" spans="1:6" outlineLevel="1" x14ac:dyDescent="0.25">
      <c r="A232" s="670">
        <v>19.399999999999999</v>
      </c>
      <c r="B232" s="664"/>
      <c r="C232" s="654">
        <v>227</v>
      </c>
      <c r="D232" s="787"/>
      <c r="E232" s="655"/>
      <c r="F232" s="656">
        <f>IF(i.04166a!D232&gt;((i.04119!$E$44-i.04119!$E$40)*i.04166a!E$228),(i.04166a!D232-(i.04119!$E$44-i.04119!$E$40)*i.04166a!E$228),0)</f>
        <v>0</v>
      </c>
    </row>
    <row r="233" spans="1:6" outlineLevel="1" x14ac:dyDescent="0.25">
      <c r="A233" s="670">
        <v>19.5</v>
      </c>
      <c r="B233" s="664"/>
      <c r="C233" s="654">
        <v>228</v>
      </c>
      <c r="D233" s="787"/>
      <c r="E233" s="655"/>
      <c r="F233" s="656">
        <f>IF(i.04166a!D233&gt;((i.04119!$E$44-i.04119!$E$40)*i.04166a!E$228),(i.04166a!D233-(i.04119!$E$44-i.04119!$E$40)*i.04166a!E$228),0)</f>
        <v>0</v>
      </c>
    </row>
    <row r="234" spans="1:6" outlineLevel="1" x14ac:dyDescent="0.25">
      <c r="A234" s="670">
        <v>19.600000000000001</v>
      </c>
      <c r="B234" s="664"/>
      <c r="C234" s="654">
        <v>229</v>
      </c>
      <c r="D234" s="787"/>
      <c r="E234" s="655"/>
      <c r="F234" s="656">
        <f>IF(i.04166a!D234&gt;((i.04119!$E$44-i.04119!$E$40)*i.04166a!E$228),(i.04166a!D234-(i.04119!$E$44-i.04119!$E$40)*i.04166a!E$228),0)</f>
        <v>0</v>
      </c>
    </row>
    <row r="235" spans="1:6" outlineLevel="1" x14ac:dyDescent="0.25">
      <c r="A235" s="670">
        <v>19.7</v>
      </c>
      <c r="B235" s="664"/>
      <c r="C235" s="654">
        <v>230</v>
      </c>
      <c r="D235" s="787"/>
      <c r="E235" s="655"/>
      <c r="F235" s="656">
        <f>IF(i.04166a!D235&gt;((i.04119!$E$44-i.04119!$E$40)*i.04166a!E$228),(i.04166a!D235-(i.04119!$E$44-i.04119!$E$40)*i.04166a!E$228),0)</f>
        <v>0</v>
      </c>
    </row>
    <row r="236" spans="1:6" outlineLevel="1" x14ac:dyDescent="0.25">
      <c r="A236" s="670">
        <v>19.8</v>
      </c>
      <c r="B236" s="664"/>
      <c r="C236" s="654">
        <v>231</v>
      </c>
      <c r="D236" s="787"/>
      <c r="E236" s="655"/>
      <c r="F236" s="656">
        <f>IF(i.04166a!D236&gt;((i.04119!$E$44-i.04119!$E$40)*i.04166a!E$228),(i.04166a!D236-(i.04119!$E$44-i.04119!$E$40)*i.04166a!E$228),0)</f>
        <v>0</v>
      </c>
    </row>
    <row r="237" spans="1:6" outlineLevel="1" x14ac:dyDescent="0.25">
      <c r="A237" s="670">
        <v>19.899999999999999</v>
      </c>
      <c r="B237" s="664"/>
      <c r="C237" s="654">
        <v>232</v>
      </c>
      <c r="D237" s="787"/>
      <c r="E237" s="655"/>
      <c r="F237" s="656">
        <f>IF(i.04166a!D237&gt;((i.04119!$E$44-i.04119!$E$40)*i.04166a!E$228),(i.04166a!D237-(i.04119!$E$44-i.04119!$E$40)*i.04166a!E$228),0)</f>
        <v>0</v>
      </c>
    </row>
    <row r="238" spans="1:6" outlineLevel="1" x14ac:dyDescent="0.25">
      <c r="A238" s="663" t="s">
        <v>1567</v>
      </c>
      <c r="B238" s="664"/>
      <c r="C238" s="654">
        <v>233</v>
      </c>
      <c r="D238" s="787"/>
      <c r="E238" s="655"/>
      <c r="F238" s="656">
        <f>IF(i.04166a!D238&gt;((i.04119!$E$44-i.04119!$E$40)*i.04166a!E$228),(i.04166a!D238-(i.04119!$E$44-i.04119!$E$40)*i.04166a!E$228),0)</f>
        <v>0</v>
      </c>
    </row>
    <row r="239" spans="1:6" ht="15.75" outlineLevel="1" thickBot="1" x14ac:dyDescent="0.3">
      <c r="A239" s="693">
        <v>19.21</v>
      </c>
      <c r="B239" s="666" t="s">
        <v>97</v>
      </c>
      <c r="C239" s="654">
        <v>234</v>
      </c>
      <c r="D239" s="788"/>
      <c r="E239" s="660"/>
      <c r="F239" s="667"/>
    </row>
    <row r="240" spans="1:6" ht="25.5" x14ac:dyDescent="0.25">
      <c r="A240" s="647">
        <v>20</v>
      </c>
      <c r="B240" s="648" t="s">
        <v>1065</v>
      </c>
      <c r="C240" s="661">
        <v>235</v>
      </c>
      <c r="D240" s="785">
        <f>SUM(D241:D261)</f>
        <v>0</v>
      </c>
      <c r="E240" s="650">
        <v>0.05</v>
      </c>
      <c r="F240" s="651">
        <f>SUM(F241:F261)</f>
        <v>0</v>
      </c>
    </row>
    <row r="241" spans="1:6" outlineLevel="1" x14ac:dyDescent="0.25">
      <c r="A241" s="670">
        <v>20.100000000000001</v>
      </c>
      <c r="B241" s="664"/>
      <c r="C241" s="654">
        <v>236</v>
      </c>
      <c r="D241" s="787"/>
      <c r="E241" s="655"/>
      <c r="F241" s="656">
        <f>IF(i.04166a!D241&gt;((i.04119!$E$44-i.04119!$E$40)*i.04166a!E$240),(i.04166a!D241-(i.04119!$E$44-i.04119!$E$40)*i.04166a!E$240),0)</f>
        <v>0</v>
      </c>
    </row>
    <row r="242" spans="1:6" outlineLevel="1" x14ac:dyDescent="0.25">
      <c r="A242" s="670">
        <v>20.2</v>
      </c>
      <c r="B242" s="664"/>
      <c r="C242" s="654">
        <v>237</v>
      </c>
      <c r="D242" s="787"/>
      <c r="E242" s="655"/>
      <c r="F242" s="656">
        <f>IF(i.04166a!D242&gt;((i.04119!$E$44-i.04119!$E$40)*i.04166a!E$240),(i.04166a!D242-(i.04119!$E$44-i.04119!$E$40)*i.04166a!E$240),0)</f>
        <v>0</v>
      </c>
    </row>
    <row r="243" spans="1:6" outlineLevel="1" x14ac:dyDescent="0.25">
      <c r="A243" s="670">
        <v>20.3</v>
      </c>
      <c r="B243" s="664"/>
      <c r="C243" s="654">
        <v>238</v>
      </c>
      <c r="D243" s="787"/>
      <c r="E243" s="655"/>
      <c r="F243" s="656">
        <f>IF(i.04166a!D243&gt;((i.04119!$E$44-i.04119!$E$40)*i.04166a!E$240),(i.04166a!D243-(i.04119!$E$44-i.04119!$E$40)*i.04166a!E$240),0)</f>
        <v>0</v>
      </c>
    </row>
    <row r="244" spans="1:6" outlineLevel="1" x14ac:dyDescent="0.25">
      <c r="A244" s="670">
        <v>20.399999999999999</v>
      </c>
      <c r="B244" s="664"/>
      <c r="C244" s="654">
        <v>239</v>
      </c>
      <c r="D244" s="787"/>
      <c r="E244" s="655"/>
      <c r="F244" s="656">
        <f>IF(i.04166a!D244&gt;((i.04119!$E$44-i.04119!$E$40)*i.04166a!E$240),(i.04166a!D244-(i.04119!$E$44-i.04119!$E$40)*i.04166a!E$240),0)</f>
        <v>0</v>
      </c>
    </row>
    <row r="245" spans="1:6" outlineLevel="1" x14ac:dyDescent="0.25">
      <c r="A245" s="670">
        <v>20.5</v>
      </c>
      <c r="B245" s="664"/>
      <c r="C245" s="654">
        <v>240</v>
      </c>
      <c r="D245" s="787"/>
      <c r="E245" s="655"/>
      <c r="F245" s="656">
        <f>IF(i.04166a!D245&gt;((i.04119!$E$44-i.04119!$E$40)*i.04166a!E$240),(i.04166a!D245-(i.04119!$E$44-i.04119!$E$40)*i.04166a!E$240),0)</f>
        <v>0</v>
      </c>
    </row>
    <row r="246" spans="1:6" outlineLevel="1" x14ac:dyDescent="0.25">
      <c r="A246" s="670">
        <v>20.6</v>
      </c>
      <c r="B246" s="664"/>
      <c r="C246" s="654">
        <v>241</v>
      </c>
      <c r="D246" s="787"/>
      <c r="E246" s="655"/>
      <c r="F246" s="656">
        <f>IF(i.04166a!D246&gt;((i.04119!$E$44-i.04119!$E$40)*i.04166a!E$240),(i.04166a!D246-(i.04119!$E$44-i.04119!$E$40)*i.04166a!E$240),0)</f>
        <v>0</v>
      </c>
    </row>
    <row r="247" spans="1:6" outlineLevel="1" x14ac:dyDescent="0.25">
      <c r="A247" s="670">
        <v>20.7</v>
      </c>
      <c r="B247" s="664"/>
      <c r="C247" s="654">
        <v>242</v>
      </c>
      <c r="D247" s="787"/>
      <c r="E247" s="655"/>
      <c r="F247" s="656">
        <f>IF(i.04166a!D247&gt;((i.04119!$E$44-i.04119!$E$40)*i.04166a!E$240),(i.04166a!D247-(i.04119!$E$44-i.04119!$E$40)*i.04166a!E$240),0)</f>
        <v>0</v>
      </c>
    </row>
    <row r="248" spans="1:6" outlineLevel="1" x14ac:dyDescent="0.25">
      <c r="A248" s="670">
        <v>20.8</v>
      </c>
      <c r="B248" s="664"/>
      <c r="C248" s="654">
        <v>243</v>
      </c>
      <c r="D248" s="787"/>
      <c r="E248" s="655"/>
      <c r="F248" s="656">
        <f>IF(i.04166a!D248&gt;((i.04119!$E$44-i.04119!$E$40)*i.04166a!E$240),(i.04166a!D248-(i.04119!$E$44-i.04119!$E$40)*i.04166a!E$240),0)</f>
        <v>0</v>
      </c>
    </row>
    <row r="249" spans="1:6" outlineLevel="1" x14ac:dyDescent="0.25">
      <c r="A249" s="670">
        <v>20.9</v>
      </c>
      <c r="B249" s="664"/>
      <c r="C249" s="654">
        <v>244</v>
      </c>
      <c r="D249" s="787"/>
      <c r="E249" s="655"/>
      <c r="F249" s="656">
        <f>IF(i.04166a!D249&gt;((i.04119!$E$44-i.04119!$E$40)*i.04166a!E$240),(i.04166a!D249-(i.04119!$E$44-i.04119!$E$40)*i.04166a!E$240),0)</f>
        <v>0</v>
      </c>
    </row>
    <row r="250" spans="1:6" outlineLevel="1" x14ac:dyDescent="0.25">
      <c r="A250" s="663" t="s">
        <v>1568</v>
      </c>
      <c r="B250" s="664"/>
      <c r="C250" s="654">
        <v>245</v>
      </c>
      <c r="D250" s="787"/>
      <c r="E250" s="655"/>
      <c r="F250" s="656">
        <f>IF(i.04166a!D250&gt;((i.04119!$E$44-i.04119!$E$40)*i.04166a!E$240),(i.04166a!D250-(i.04119!$E$44-i.04119!$E$40)*i.04166a!E$240),0)</f>
        <v>0</v>
      </c>
    </row>
    <row r="251" spans="1:6" outlineLevel="1" x14ac:dyDescent="0.25">
      <c r="A251" s="670">
        <v>20.11</v>
      </c>
      <c r="B251" s="664"/>
      <c r="C251" s="654">
        <v>246</v>
      </c>
      <c r="D251" s="787"/>
      <c r="E251" s="655"/>
      <c r="F251" s="656">
        <f>IF(i.04166a!D251&gt;((i.04119!$E$44-i.04119!$E$40)*i.04166a!E$240),(i.04166a!D251-(i.04119!$E$44-i.04119!$E$40)*i.04166a!E$240),0)</f>
        <v>0</v>
      </c>
    </row>
    <row r="252" spans="1:6" outlineLevel="1" x14ac:dyDescent="0.25">
      <c r="A252" s="670">
        <v>20.12</v>
      </c>
      <c r="B252" s="664"/>
      <c r="C252" s="654">
        <v>247</v>
      </c>
      <c r="D252" s="787"/>
      <c r="E252" s="655"/>
      <c r="F252" s="656">
        <f>IF(i.04166a!D252&gt;((i.04119!$E$44-i.04119!$E$40)*i.04166a!E$240),(i.04166a!D252-(i.04119!$E$44-i.04119!$E$40)*i.04166a!E$240),0)</f>
        <v>0</v>
      </c>
    </row>
    <row r="253" spans="1:6" outlineLevel="1" x14ac:dyDescent="0.25">
      <c r="A253" s="670">
        <v>20.13</v>
      </c>
      <c r="B253" s="664"/>
      <c r="C253" s="654">
        <v>248</v>
      </c>
      <c r="D253" s="787"/>
      <c r="E253" s="655"/>
      <c r="F253" s="656">
        <f>IF(i.04166a!D253&gt;((i.04119!$E$44-i.04119!$E$40)*i.04166a!E$240),(i.04166a!D253-(i.04119!$E$44-i.04119!$E$40)*i.04166a!E$240),0)</f>
        <v>0</v>
      </c>
    </row>
    <row r="254" spans="1:6" outlineLevel="1" x14ac:dyDescent="0.25">
      <c r="A254" s="670">
        <v>20.14</v>
      </c>
      <c r="B254" s="664"/>
      <c r="C254" s="654">
        <v>249</v>
      </c>
      <c r="D254" s="787"/>
      <c r="E254" s="655"/>
      <c r="F254" s="656">
        <f>IF(i.04166a!D254&gt;((i.04119!$E$44-i.04119!$E$40)*i.04166a!E$240),(i.04166a!D254-(i.04119!$E$44-i.04119!$E$40)*i.04166a!E$240),0)</f>
        <v>0</v>
      </c>
    </row>
    <row r="255" spans="1:6" outlineLevel="1" x14ac:dyDescent="0.25">
      <c r="A255" s="670">
        <v>20.149999999999999</v>
      </c>
      <c r="B255" s="664"/>
      <c r="C255" s="654">
        <v>250</v>
      </c>
      <c r="D255" s="787"/>
      <c r="E255" s="655"/>
      <c r="F255" s="656">
        <f>IF(i.04166a!D255&gt;((i.04119!$E$44-i.04119!$E$40)*i.04166a!E$240),(i.04166a!D255-(i.04119!$E$44-i.04119!$E$40)*i.04166a!E$240),0)</f>
        <v>0</v>
      </c>
    </row>
    <row r="256" spans="1:6" outlineLevel="1" x14ac:dyDescent="0.25">
      <c r="A256" s="670">
        <v>20.16</v>
      </c>
      <c r="B256" s="664"/>
      <c r="C256" s="654">
        <v>251</v>
      </c>
      <c r="D256" s="787"/>
      <c r="E256" s="655"/>
      <c r="F256" s="656">
        <f>IF(i.04166a!D256&gt;((i.04119!$E$44-i.04119!$E$40)*i.04166a!E$240),(i.04166a!D256-(i.04119!$E$44-i.04119!$E$40)*i.04166a!E$240),0)</f>
        <v>0</v>
      </c>
    </row>
    <row r="257" spans="1:6" outlineLevel="1" x14ac:dyDescent="0.25">
      <c r="A257" s="670">
        <v>20.170000000000002</v>
      </c>
      <c r="B257" s="664"/>
      <c r="C257" s="654">
        <v>252</v>
      </c>
      <c r="D257" s="787"/>
      <c r="E257" s="655"/>
      <c r="F257" s="656">
        <f>IF(i.04166a!D257&gt;((i.04119!$E$44-i.04119!$E$40)*i.04166a!E$240),(i.04166a!D257-(i.04119!$E$44-i.04119!$E$40)*i.04166a!E$240),0)</f>
        <v>0</v>
      </c>
    </row>
    <row r="258" spans="1:6" outlineLevel="1" x14ac:dyDescent="0.25">
      <c r="A258" s="670">
        <v>20.18</v>
      </c>
      <c r="B258" s="664"/>
      <c r="C258" s="654">
        <v>253</v>
      </c>
      <c r="D258" s="787"/>
      <c r="E258" s="655"/>
      <c r="F258" s="656">
        <f>IF(i.04166a!D258&gt;((i.04119!$E$44-i.04119!$E$40)*i.04166a!E$240),(i.04166a!D258-(i.04119!$E$44-i.04119!$E$40)*i.04166a!E$240),0)</f>
        <v>0</v>
      </c>
    </row>
    <row r="259" spans="1:6" outlineLevel="1" x14ac:dyDescent="0.25">
      <c r="A259" s="670">
        <v>20.190000000000001</v>
      </c>
      <c r="B259" s="664"/>
      <c r="C259" s="654">
        <v>254</v>
      </c>
      <c r="D259" s="787"/>
      <c r="E259" s="655"/>
      <c r="F259" s="656">
        <f>IF(i.04166a!D259&gt;((i.04119!$E$44-i.04119!$E$40)*i.04166a!E$240),(i.04166a!D259-(i.04119!$E$44-i.04119!$E$40)*i.04166a!E$240),0)</f>
        <v>0</v>
      </c>
    </row>
    <row r="260" spans="1:6" outlineLevel="1" x14ac:dyDescent="0.25">
      <c r="A260" s="663" t="s">
        <v>1569</v>
      </c>
      <c r="B260" s="664"/>
      <c r="C260" s="654">
        <v>255</v>
      </c>
      <c r="D260" s="787"/>
      <c r="E260" s="655"/>
      <c r="F260" s="656">
        <f>IF(i.04166a!D260&gt;((i.04119!$E$44-i.04119!$E$40)*i.04166a!E$240),(i.04166a!D260-(i.04119!$E$44-i.04119!$E$40)*i.04166a!E$240),0)</f>
        <v>0</v>
      </c>
    </row>
    <row r="261" spans="1:6" ht="15.75" outlineLevel="1" thickBot="1" x14ac:dyDescent="0.3">
      <c r="A261" s="693">
        <v>20.21</v>
      </c>
      <c r="B261" s="666" t="s">
        <v>97</v>
      </c>
      <c r="C261" s="654">
        <v>256</v>
      </c>
      <c r="D261" s="788"/>
      <c r="E261" s="660"/>
      <c r="F261" s="667"/>
    </row>
    <row r="262" spans="1:6" ht="15.75" thickBot="1" x14ac:dyDescent="0.3">
      <c r="A262" s="677">
        <v>21</v>
      </c>
      <c r="B262" s="678" t="s">
        <v>208</v>
      </c>
      <c r="C262" s="661">
        <v>257</v>
      </c>
      <c r="D262" s="791">
        <f>i.04119!E30</f>
        <v>0</v>
      </c>
      <c r="E262" s="679">
        <v>0.05</v>
      </c>
      <c r="F262" s="680">
        <f>IF(i.04166a!D262&gt;((i.04119!$E$44-i.04119!$E$40)*i.04166a!E$262),(i.04166a!D262-(i.04119!$E$44-i.04119!$E$40)*i.04166a!E$262),0)</f>
        <v>0</v>
      </c>
    </row>
    <row r="263" spans="1:6" x14ac:dyDescent="0.25">
      <c r="A263" s="647">
        <v>22</v>
      </c>
      <c r="B263" s="648" t="s">
        <v>1288</v>
      </c>
      <c r="C263" s="661">
        <v>258</v>
      </c>
      <c r="D263" s="785">
        <f>SUM(D264:D274)</f>
        <v>0</v>
      </c>
      <c r="E263" s="650">
        <v>0.05</v>
      </c>
      <c r="F263" s="651">
        <f>SUM(F264:F274)</f>
        <v>0</v>
      </c>
    </row>
    <row r="264" spans="1:6" outlineLevel="1" x14ac:dyDescent="0.25">
      <c r="A264" s="670">
        <v>22.1</v>
      </c>
      <c r="B264" s="664"/>
      <c r="C264" s="654">
        <v>259</v>
      </c>
      <c r="D264" s="787"/>
      <c r="E264" s="655"/>
      <c r="F264" s="656">
        <f>IF(i.04166a!D264&gt;((i.04119!$E$44-i.04119!$E$40)*i.04166a!E$263),(i.04166a!D264-(i.04119!$E$44-i.04119!$E$40)*i.04166a!E$263),0)</f>
        <v>0</v>
      </c>
    </row>
    <row r="265" spans="1:6" outlineLevel="1" x14ac:dyDescent="0.25">
      <c r="A265" s="670">
        <v>22.2</v>
      </c>
      <c r="B265" s="664"/>
      <c r="C265" s="654">
        <v>260</v>
      </c>
      <c r="D265" s="787"/>
      <c r="E265" s="655"/>
      <c r="F265" s="656">
        <f>IF(i.04166a!D265&gt;((i.04119!$E$44-i.04119!$E$40)*i.04166a!E$263),(i.04166a!D265-(i.04119!$E$44-i.04119!$E$40)*i.04166a!E$263),0)</f>
        <v>0</v>
      </c>
    </row>
    <row r="266" spans="1:6" outlineLevel="1" x14ac:dyDescent="0.25">
      <c r="A266" s="670">
        <v>22.3</v>
      </c>
      <c r="B266" s="664"/>
      <c r="C266" s="654">
        <v>261</v>
      </c>
      <c r="D266" s="787"/>
      <c r="E266" s="655"/>
      <c r="F266" s="656">
        <f>IF(i.04166a!D266&gt;((i.04119!$E$44-i.04119!$E$40)*i.04166a!E$263),(i.04166a!D266-(i.04119!$E$44-i.04119!$E$40)*i.04166a!E$263),0)</f>
        <v>0</v>
      </c>
    </row>
    <row r="267" spans="1:6" outlineLevel="1" x14ac:dyDescent="0.25">
      <c r="A267" s="670">
        <v>22.4</v>
      </c>
      <c r="B267" s="664"/>
      <c r="C267" s="654">
        <v>262</v>
      </c>
      <c r="D267" s="787"/>
      <c r="E267" s="655"/>
      <c r="F267" s="656">
        <f>IF(i.04166a!D267&gt;((i.04119!$E$44-i.04119!$E$40)*i.04166a!E$263),(i.04166a!D267-(i.04119!$E$44-i.04119!$E$40)*i.04166a!E$263),0)</f>
        <v>0</v>
      </c>
    </row>
    <row r="268" spans="1:6" outlineLevel="1" x14ac:dyDescent="0.25">
      <c r="A268" s="670">
        <v>22.5</v>
      </c>
      <c r="B268" s="664"/>
      <c r="C268" s="654">
        <v>263</v>
      </c>
      <c r="D268" s="787"/>
      <c r="E268" s="655"/>
      <c r="F268" s="656">
        <f>IF(i.04166a!D268&gt;((i.04119!$E$44-i.04119!$E$40)*i.04166a!E$263),(i.04166a!D268-(i.04119!$E$44-i.04119!$E$40)*i.04166a!E$263),0)</f>
        <v>0</v>
      </c>
    </row>
    <row r="269" spans="1:6" outlineLevel="1" x14ac:dyDescent="0.25">
      <c r="A269" s="670">
        <v>22.6</v>
      </c>
      <c r="B269" s="664"/>
      <c r="C269" s="654">
        <v>264</v>
      </c>
      <c r="D269" s="787"/>
      <c r="E269" s="655"/>
      <c r="F269" s="656">
        <f>IF(i.04166a!D269&gt;((i.04119!$E$44-i.04119!$E$40)*i.04166a!E$263),(i.04166a!D269-(i.04119!$E$44-i.04119!$E$40)*i.04166a!E$263),0)</f>
        <v>0</v>
      </c>
    </row>
    <row r="270" spans="1:6" outlineLevel="1" x14ac:dyDescent="0.25">
      <c r="A270" s="670">
        <v>22.7</v>
      </c>
      <c r="B270" s="664"/>
      <c r="C270" s="654">
        <v>265</v>
      </c>
      <c r="D270" s="787"/>
      <c r="E270" s="655"/>
      <c r="F270" s="656">
        <f>IF(i.04166a!D270&gt;((i.04119!$E$44-i.04119!$E$40)*i.04166a!E$263),(i.04166a!D270-(i.04119!$E$44-i.04119!$E$40)*i.04166a!E$263),0)</f>
        <v>0</v>
      </c>
    </row>
    <row r="271" spans="1:6" outlineLevel="1" x14ac:dyDescent="0.25">
      <c r="A271" s="670">
        <v>22.8</v>
      </c>
      <c r="B271" s="664"/>
      <c r="C271" s="654">
        <v>266</v>
      </c>
      <c r="D271" s="787"/>
      <c r="E271" s="655"/>
      <c r="F271" s="656">
        <f>IF(i.04166a!D271&gt;((i.04119!$E$44-i.04119!$E$40)*i.04166a!E$263),(i.04166a!D271-(i.04119!$E$44-i.04119!$E$40)*i.04166a!E$263),0)</f>
        <v>0</v>
      </c>
    </row>
    <row r="272" spans="1:6" outlineLevel="1" x14ac:dyDescent="0.25">
      <c r="A272" s="670">
        <v>22.9</v>
      </c>
      <c r="B272" s="664"/>
      <c r="C272" s="654">
        <v>267</v>
      </c>
      <c r="D272" s="787"/>
      <c r="E272" s="655"/>
      <c r="F272" s="656">
        <f>IF(i.04166a!D272&gt;((i.04119!$E$44-i.04119!$E$40)*i.04166a!E$263),(i.04166a!D272-(i.04119!$E$44-i.04119!$E$40)*i.04166a!E$263),0)</f>
        <v>0</v>
      </c>
    </row>
    <row r="273" spans="1:6" outlineLevel="1" x14ac:dyDescent="0.25">
      <c r="A273" s="663" t="s">
        <v>1570</v>
      </c>
      <c r="B273" s="664"/>
      <c r="C273" s="654">
        <v>268</v>
      </c>
      <c r="D273" s="787"/>
      <c r="E273" s="655"/>
      <c r="F273" s="656">
        <f>IF(i.04166a!D273&gt;((i.04119!$E$44-i.04119!$E$40)*i.04166a!E$263),(i.04166a!D273-(i.04119!$E$44-i.04119!$E$40)*i.04166a!E$263),0)</f>
        <v>0</v>
      </c>
    </row>
    <row r="274" spans="1:6" ht="15.75" outlineLevel="1" thickBot="1" x14ac:dyDescent="0.3">
      <c r="A274" s="693">
        <v>22.11</v>
      </c>
      <c r="B274" s="666" t="s">
        <v>97</v>
      </c>
      <c r="C274" s="654">
        <v>269</v>
      </c>
      <c r="D274" s="788"/>
      <c r="E274" s="660"/>
      <c r="F274" s="667"/>
    </row>
    <row r="275" spans="1:6" ht="15.75" thickBot="1" x14ac:dyDescent="0.3">
      <c r="A275" s="677">
        <v>23</v>
      </c>
      <c r="B275" s="678" t="s">
        <v>1289</v>
      </c>
      <c r="C275" s="661">
        <v>270</v>
      </c>
      <c r="D275" s="791">
        <f>i.04119a!D81-i.04119a!D82+i.04119a!D83-i.04119a!D84+i.04119a!D110+i.04119a!D97</f>
        <v>0</v>
      </c>
      <c r="E275" s="679">
        <v>0.25</v>
      </c>
      <c r="F275" s="680">
        <f>IF(i.04166a!D275&gt;((i.04119!$E$44-i.04119!$E$40)*i.04166a!E$275),(i.04166a!D275-(i.04119!$E$44-i.04119!$E$40)*i.04166a!E$275),0)</f>
        <v>0</v>
      </c>
    </row>
    <row r="276" spans="1:6" ht="15.75" thickBot="1" x14ac:dyDescent="0.3">
      <c r="A276" s="677">
        <v>24</v>
      </c>
      <c r="B276" s="678" t="s">
        <v>1290</v>
      </c>
      <c r="C276" s="661">
        <v>271</v>
      </c>
      <c r="D276" s="791">
        <f>i.04119a!D85-i.04119a!D86+i.04119a!D87-i.04119a!D88+i.04119a!D89-i.04119a!D90+i.04119a!D91-i.04119a!D92</f>
        <v>0</v>
      </c>
      <c r="E276" s="679">
        <v>0.05</v>
      </c>
      <c r="F276" s="680">
        <f>IF(i.04166a!D276&gt;((i.04119!$E$44-i.04119!$E$40)*i.04166a!E$276),(i.04166a!D276-(i.04119!$E$44-i.04119!$E$40)*i.04166a!E$276),0)</f>
        <v>0</v>
      </c>
    </row>
    <row r="277" spans="1:6" ht="15.75" thickBot="1" x14ac:dyDescent="0.3">
      <c r="A277" s="677">
        <v>25</v>
      </c>
      <c r="B277" s="678" t="s">
        <v>186</v>
      </c>
      <c r="C277" s="661">
        <v>272</v>
      </c>
      <c r="D277" s="791">
        <f>i.04119!E42</f>
        <v>0</v>
      </c>
      <c r="E277" s="679">
        <v>0.1</v>
      </c>
      <c r="F277" s="680">
        <f>IF(i.04166a!D277&gt;((i.04119!$E$44-i.04119!$E$40)*i.04166a!E$277),(i.04166a!D277-(i.04119!$E$44-i.04119!$E$40)*i.04166a!E$277),0)</f>
        <v>0</v>
      </c>
    </row>
    <row r="278" spans="1:6" ht="25.5" x14ac:dyDescent="0.25">
      <c r="A278" s="647">
        <v>26</v>
      </c>
      <c r="B278" s="648" t="s">
        <v>1291</v>
      </c>
      <c r="C278" s="661">
        <v>273</v>
      </c>
      <c r="D278" s="796">
        <f>SUM(D279:D309)</f>
        <v>0</v>
      </c>
      <c r="E278" s="650">
        <v>0.35</v>
      </c>
      <c r="F278" s="662">
        <f>SUM(F279:F309)</f>
        <v>0</v>
      </c>
    </row>
    <row r="279" spans="1:6" outlineLevel="1" x14ac:dyDescent="0.25">
      <c r="A279" s="670">
        <v>26.1</v>
      </c>
      <c r="B279" s="664"/>
      <c r="C279" s="654">
        <v>274</v>
      </c>
      <c r="D279" s="787"/>
      <c r="E279" s="655"/>
      <c r="F279" s="692">
        <f>IF(i.04166a!D279&gt;((i.04119!$E$44-i.04119!$E$40)*i.04166a!E$278),(i.04166a!D279-(i.04119!$E$44-i.04119!$E$40)*i.04166a!E$278),0)</f>
        <v>0</v>
      </c>
    </row>
    <row r="280" spans="1:6" outlineLevel="1" x14ac:dyDescent="0.25">
      <c r="A280" s="670">
        <v>26.2</v>
      </c>
      <c r="B280" s="664"/>
      <c r="C280" s="654">
        <v>275</v>
      </c>
      <c r="D280" s="787"/>
      <c r="E280" s="655"/>
      <c r="F280" s="692">
        <f>IF(i.04166a!D280&gt;((i.04119!$E$44-i.04119!$E$40)*i.04166a!E$278),(i.04166a!D280-(i.04119!$E$44-i.04119!$E$40)*i.04166a!E$278),0)</f>
        <v>0</v>
      </c>
    </row>
    <row r="281" spans="1:6" outlineLevel="1" x14ac:dyDescent="0.25">
      <c r="A281" s="670">
        <v>26.3</v>
      </c>
      <c r="B281" s="664"/>
      <c r="C281" s="654">
        <v>276</v>
      </c>
      <c r="D281" s="787"/>
      <c r="E281" s="655"/>
      <c r="F281" s="692">
        <f>IF(i.04166a!D281&gt;((i.04119!$E$44-i.04119!$E$40)*i.04166a!E$278),(i.04166a!D281-(i.04119!$E$44-i.04119!$E$40)*i.04166a!E$278),0)</f>
        <v>0</v>
      </c>
    </row>
    <row r="282" spans="1:6" outlineLevel="1" x14ac:dyDescent="0.25">
      <c r="A282" s="670">
        <v>26.4</v>
      </c>
      <c r="B282" s="664"/>
      <c r="C282" s="654">
        <v>277</v>
      </c>
      <c r="D282" s="787"/>
      <c r="E282" s="655"/>
      <c r="F282" s="692">
        <f>IF(i.04166a!D282&gt;((i.04119!$E$44-i.04119!$E$40)*i.04166a!E$278),(i.04166a!D282-(i.04119!$E$44-i.04119!$E$40)*i.04166a!E$278),0)</f>
        <v>0</v>
      </c>
    </row>
    <row r="283" spans="1:6" outlineLevel="1" x14ac:dyDescent="0.25">
      <c r="A283" s="670">
        <v>26.5</v>
      </c>
      <c r="B283" s="664"/>
      <c r="C283" s="654">
        <v>278</v>
      </c>
      <c r="D283" s="787"/>
      <c r="E283" s="655"/>
      <c r="F283" s="692">
        <f>IF(i.04166a!D283&gt;((i.04119!$E$44-i.04119!$E$40)*i.04166a!E$278),(i.04166a!D283-(i.04119!$E$44-i.04119!$E$40)*i.04166a!E$278),0)</f>
        <v>0</v>
      </c>
    </row>
    <row r="284" spans="1:6" outlineLevel="1" x14ac:dyDescent="0.25">
      <c r="A284" s="670">
        <v>26.6</v>
      </c>
      <c r="B284" s="664"/>
      <c r="C284" s="654">
        <v>279</v>
      </c>
      <c r="D284" s="787"/>
      <c r="E284" s="655"/>
      <c r="F284" s="692">
        <f>IF(i.04166a!D284&gt;((i.04119!$E$44-i.04119!$E$40)*i.04166a!E$278),(i.04166a!D284-(i.04119!$E$44-i.04119!$E$40)*i.04166a!E$278),0)</f>
        <v>0</v>
      </c>
    </row>
    <row r="285" spans="1:6" outlineLevel="1" x14ac:dyDescent="0.25">
      <c r="A285" s="670">
        <v>26.7</v>
      </c>
      <c r="B285" s="664"/>
      <c r="C285" s="654">
        <v>280</v>
      </c>
      <c r="D285" s="787"/>
      <c r="E285" s="655"/>
      <c r="F285" s="692">
        <f>IF(i.04166a!D285&gt;((i.04119!$E$44-i.04119!$E$40)*i.04166a!E$278),(i.04166a!D285-(i.04119!$E$44-i.04119!$E$40)*i.04166a!E$278),0)</f>
        <v>0</v>
      </c>
    </row>
    <row r="286" spans="1:6" outlineLevel="1" x14ac:dyDescent="0.25">
      <c r="A286" s="670">
        <v>26.8</v>
      </c>
      <c r="B286" s="664"/>
      <c r="C286" s="654">
        <v>281</v>
      </c>
      <c r="D286" s="787"/>
      <c r="E286" s="655"/>
      <c r="F286" s="692">
        <f>IF(i.04166a!D286&gt;((i.04119!$E$44-i.04119!$E$40)*i.04166a!E$278),(i.04166a!D286-(i.04119!$E$44-i.04119!$E$40)*i.04166a!E$278),0)</f>
        <v>0</v>
      </c>
    </row>
    <row r="287" spans="1:6" outlineLevel="1" x14ac:dyDescent="0.25">
      <c r="A287" s="670">
        <v>26.9</v>
      </c>
      <c r="B287" s="664"/>
      <c r="C287" s="654">
        <v>282</v>
      </c>
      <c r="D287" s="787"/>
      <c r="E287" s="655"/>
      <c r="F287" s="692">
        <f>IF(i.04166a!D287&gt;((i.04119!$E$44-i.04119!$E$40)*i.04166a!E$278),(i.04166a!D287-(i.04119!$E$44-i.04119!$E$40)*i.04166a!E$278),0)</f>
        <v>0</v>
      </c>
    </row>
    <row r="288" spans="1:6" outlineLevel="1" x14ac:dyDescent="0.25">
      <c r="A288" s="663" t="s">
        <v>1571</v>
      </c>
      <c r="B288" s="664"/>
      <c r="C288" s="654">
        <v>283</v>
      </c>
      <c r="D288" s="787"/>
      <c r="E288" s="655"/>
      <c r="F288" s="692">
        <f>IF(i.04166a!D288&gt;((i.04119!$E$44-i.04119!$E$40)*i.04166a!E$278),(i.04166a!D288-(i.04119!$E$44-i.04119!$E$40)*i.04166a!E$278),0)</f>
        <v>0</v>
      </c>
    </row>
    <row r="289" spans="1:6" outlineLevel="1" x14ac:dyDescent="0.25">
      <c r="A289" s="696">
        <v>26.11</v>
      </c>
      <c r="B289" s="664"/>
      <c r="C289" s="654">
        <v>284</v>
      </c>
      <c r="D289" s="787"/>
      <c r="E289" s="655"/>
      <c r="F289" s="692">
        <f>IF(i.04166a!D289&gt;((i.04119!$E$44-i.04119!$E$40)*i.04166a!E$278),(i.04166a!D289-(i.04119!$E$44-i.04119!$E$40)*i.04166a!E$278),0)</f>
        <v>0</v>
      </c>
    </row>
    <row r="290" spans="1:6" outlineLevel="1" x14ac:dyDescent="0.25">
      <c r="A290" s="696">
        <v>26.12</v>
      </c>
      <c r="B290" s="664"/>
      <c r="C290" s="654">
        <v>285</v>
      </c>
      <c r="D290" s="787"/>
      <c r="E290" s="655"/>
      <c r="F290" s="692">
        <f>IF(i.04166a!D290&gt;((i.04119!$E$44-i.04119!$E$40)*i.04166a!E$278),(i.04166a!D290-(i.04119!$E$44-i.04119!$E$40)*i.04166a!E$278),0)</f>
        <v>0</v>
      </c>
    </row>
    <row r="291" spans="1:6" outlineLevel="1" x14ac:dyDescent="0.25">
      <c r="A291" s="696">
        <v>26.13</v>
      </c>
      <c r="B291" s="664"/>
      <c r="C291" s="654">
        <v>286</v>
      </c>
      <c r="D291" s="787"/>
      <c r="E291" s="655"/>
      <c r="F291" s="692">
        <f>IF(i.04166a!D291&gt;((i.04119!$E$44-i.04119!$E$40)*i.04166a!E$278),(i.04166a!D291-(i.04119!$E$44-i.04119!$E$40)*i.04166a!E$278),0)</f>
        <v>0</v>
      </c>
    </row>
    <row r="292" spans="1:6" outlineLevel="1" x14ac:dyDescent="0.25">
      <c r="A292" s="696">
        <v>26.14</v>
      </c>
      <c r="B292" s="664"/>
      <c r="C292" s="654">
        <v>287</v>
      </c>
      <c r="D292" s="787"/>
      <c r="E292" s="655"/>
      <c r="F292" s="692">
        <f>IF(i.04166a!D292&gt;((i.04119!$E$44-i.04119!$E$40)*i.04166a!E$278),(i.04166a!D292-(i.04119!$E$44-i.04119!$E$40)*i.04166a!E$278),0)</f>
        <v>0</v>
      </c>
    </row>
    <row r="293" spans="1:6" outlineLevel="1" x14ac:dyDescent="0.25">
      <c r="A293" s="696">
        <v>26.15</v>
      </c>
      <c r="B293" s="664"/>
      <c r="C293" s="654">
        <v>288</v>
      </c>
      <c r="D293" s="787"/>
      <c r="E293" s="655"/>
      <c r="F293" s="692">
        <f>IF(i.04166a!D293&gt;((i.04119!$E$44-i.04119!$E$40)*i.04166a!E$278),(i.04166a!D293-(i.04119!$E$44-i.04119!$E$40)*i.04166a!E$278),0)</f>
        <v>0</v>
      </c>
    </row>
    <row r="294" spans="1:6" outlineLevel="1" x14ac:dyDescent="0.25">
      <c r="A294" s="696">
        <v>26.16</v>
      </c>
      <c r="B294" s="664"/>
      <c r="C294" s="654">
        <v>289</v>
      </c>
      <c r="D294" s="787"/>
      <c r="E294" s="655"/>
      <c r="F294" s="692">
        <f>IF(i.04166a!D294&gt;((i.04119!$E$44-i.04119!$E$40)*i.04166a!E$278),(i.04166a!D294-(i.04119!$E$44-i.04119!$E$40)*i.04166a!E$278),0)</f>
        <v>0</v>
      </c>
    </row>
    <row r="295" spans="1:6" outlineLevel="1" x14ac:dyDescent="0.25">
      <c r="A295" s="696">
        <v>26.17</v>
      </c>
      <c r="B295" s="664"/>
      <c r="C295" s="654">
        <v>290</v>
      </c>
      <c r="D295" s="787"/>
      <c r="E295" s="655"/>
      <c r="F295" s="692">
        <f>IF(i.04166a!D295&gt;((i.04119!$E$44-i.04119!$E$40)*i.04166a!E$278),(i.04166a!D295-(i.04119!$E$44-i.04119!$E$40)*i.04166a!E$278),0)</f>
        <v>0</v>
      </c>
    </row>
    <row r="296" spans="1:6" outlineLevel="1" x14ac:dyDescent="0.25">
      <c r="A296" s="696">
        <v>26.18</v>
      </c>
      <c r="B296" s="664"/>
      <c r="C296" s="654">
        <v>291</v>
      </c>
      <c r="D296" s="787"/>
      <c r="E296" s="655"/>
      <c r="F296" s="692">
        <f>IF(i.04166a!D296&gt;((i.04119!$E$44-i.04119!$E$40)*i.04166a!E$278),(i.04166a!D296-(i.04119!$E$44-i.04119!$E$40)*i.04166a!E$278),0)</f>
        <v>0</v>
      </c>
    </row>
    <row r="297" spans="1:6" outlineLevel="1" x14ac:dyDescent="0.25">
      <c r="A297" s="696">
        <v>26.19</v>
      </c>
      <c r="B297" s="664"/>
      <c r="C297" s="654">
        <v>292</v>
      </c>
      <c r="D297" s="787"/>
      <c r="E297" s="655"/>
      <c r="F297" s="692">
        <f>IF(i.04166a!D297&gt;((i.04119!$E$44-i.04119!$E$40)*i.04166a!E$278),(i.04166a!D297-(i.04119!$E$44-i.04119!$E$40)*i.04166a!E$278),0)</f>
        <v>0</v>
      </c>
    </row>
    <row r="298" spans="1:6" outlineLevel="1" x14ac:dyDescent="0.25">
      <c r="A298" s="696">
        <v>26.2</v>
      </c>
      <c r="B298" s="664"/>
      <c r="C298" s="654">
        <v>293</v>
      </c>
      <c r="D298" s="787"/>
      <c r="E298" s="655"/>
      <c r="F298" s="692">
        <f>IF(i.04166a!D298&gt;((i.04119!$E$44-i.04119!$E$40)*i.04166a!E$278),(i.04166a!D298-(i.04119!$E$44-i.04119!$E$40)*i.04166a!E$278),0)</f>
        <v>0</v>
      </c>
    </row>
    <row r="299" spans="1:6" outlineLevel="1" x14ac:dyDescent="0.25">
      <c r="A299" s="670">
        <v>26.21</v>
      </c>
      <c r="B299" s="664"/>
      <c r="C299" s="654">
        <v>294</v>
      </c>
      <c r="D299" s="787"/>
      <c r="E299" s="655"/>
      <c r="F299" s="692">
        <f>IF(i.04166a!D299&gt;((i.04119!$E$44-i.04119!$E$40)*i.04166a!E$278),(i.04166a!D299-(i.04119!$E$44-i.04119!$E$40)*i.04166a!E$278),0)</f>
        <v>0</v>
      </c>
    </row>
    <row r="300" spans="1:6" outlineLevel="1" x14ac:dyDescent="0.25">
      <c r="A300" s="670">
        <v>26.22</v>
      </c>
      <c r="B300" s="664"/>
      <c r="C300" s="654">
        <v>295</v>
      </c>
      <c r="D300" s="787"/>
      <c r="E300" s="655"/>
      <c r="F300" s="692">
        <f>IF(i.04166a!D300&gt;((i.04119!$E$44-i.04119!$E$40)*i.04166a!E$278),(i.04166a!D300-(i.04119!$E$44-i.04119!$E$40)*i.04166a!E$278),0)</f>
        <v>0</v>
      </c>
    </row>
    <row r="301" spans="1:6" outlineLevel="1" x14ac:dyDescent="0.25">
      <c r="A301" s="670">
        <v>26.23</v>
      </c>
      <c r="B301" s="664"/>
      <c r="C301" s="654">
        <v>296</v>
      </c>
      <c r="D301" s="787"/>
      <c r="E301" s="655"/>
      <c r="F301" s="692">
        <f>IF(i.04166a!D301&gt;((i.04119!$E$44-i.04119!$E$40)*i.04166a!E$278),(i.04166a!D301-(i.04119!$E$44-i.04119!$E$40)*i.04166a!E$278),0)</f>
        <v>0</v>
      </c>
    </row>
    <row r="302" spans="1:6" outlineLevel="1" x14ac:dyDescent="0.25">
      <c r="A302" s="670">
        <v>26.24</v>
      </c>
      <c r="B302" s="664"/>
      <c r="C302" s="654">
        <v>297</v>
      </c>
      <c r="D302" s="787"/>
      <c r="E302" s="655"/>
      <c r="F302" s="692">
        <f>IF(i.04166a!D302&gt;((i.04119!$E$44-i.04119!$E$40)*i.04166a!E$278),(i.04166a!D302-(i.04119!$E$44-i.04119!$E$40)*i.04166a!E$278),0)</f>
        <v>0</v>
      </c>
    </row>
    <row r="303" spans="1:6" outlineLevel="1" x14ac:dyDescent="0.25">
      <c r="A303" s="670">
        <v>26.25</v>
      </c>
      <c r="B303" s="664"/>
      <c r="C303" s="654">
        <v>298</v>
      </c>
      <c r="D303" s="787"/>
      <c r="E303" s="655"/>
      <c r="F303" s="692">
        <f>IF(i.04166a!D303&gt;((i.04119!$E$44-i.04119!$E$40)*i.04166a!E$278),(i.04166a!D303-(i.04119!$E$44-i.04119!$E$40)*i.04166a!E$278),0)</f>
        <v>0</v>
      </c>
    </row>
    <row r="304" spans="1:6" outlineLevel="1" x14ac:dyDescent="0.25">
      <c r="A304" s="670">
        <v>26.26</v>
      </c>
      <c r="B304" s="664"/>
      <c r="C304" s="654">
        <v>299</v>
      </c>
      <c r="D304" s="787"/>
      <c r="E304" s="655"/>
      <c r="F304" s="692">
        <f>IF(i.04166a!D304&gt;((i.04119!$E$44-i.04119!$E$40)*i.04166a!E$278),(i.04166a!D304-(i.04119!$E$44-i.04119!$E$40)*i.04166a!E$278),0)</f>
        <v>0</v>
      </c>
    </row>
    <row r="305" spans="1:6" outlineLevel="1" x14ac:dyDescent="0.25">
      <c r="A305" s="670">
        <v>26.27</v>
      </c>
      <c r="B305" s="664"/>
      <c r="C305" s="654">
        <v>300</v>
      </c>
      <c r="D305" s="787"/>
      <c r="E305" s="655"/>
      <c r="F305" s="692">
        <f>IF(i.04166a!D305&gt;((i.04119!$E$44-i.04119!$E$40)*i.04166a!E$278),(i.04166a!D305-(i.04119!$E$44-i.04119!$E$40)*i.04166a!E$278),0)</f>
        <v>0</v>
      </c>
    </row>
    <row r="306" spans="1:6" outlineLevel="1" x14ac:dyDescent="0.25">
      <c r="A306" s="670">
        <v>26.28</v>
      </c>
      <c r="B306" s="664"/>
      <c r="C306" s="654">
        <v>301</v>
      </c>
      <c r="D306" s="787"/>
      <c r="E306" s="655"/>
      <c r="F306" s="692">
        <f>IF(i.04166a!D306&gt;((i.04119!$E$44-i.04119!$E$40)*i.04166a!E$278),(i.04166a!D306-(i.04119!$E$44-i.04119!$E$40)*i.04166a!E$278),0)</f>
        <v>0</v>
      </c>
    </row>
    <row r="307" spans="1:6" outlineLevel="1" x14ac:dyDescent="0.25">
      <c r="A307" s="670">
        <v>26.29</v>
      </c>
      <c r="B307" s="664"/>
      <c r="C307" s="654">
        <v>302</v>
      </c>
      <c r="D307" s="787"/>
      <c r="E307" s="655"/>
      <c r="F307" s="692">
        <f>IF(i.04166a!D307&gt;((i.04119!$E$44-i.04119!$E$40)*i.04166a!E$278),(i.04166a!D307-(i.04119!$E$44-i.04119!$E$40)*i.04166a!E$278),0)</f>
        <v>0</v>
      </c>
    </row>
    <row r="308" spans="1:6" outlineLevel="1" x14ac:dyDescent="0.25">
      <c r="A308" s="696">
        <v>26.3</v>
      </c>
      <c r="B308" s="664"/>
      <c r="C308" s="654">
        <v>303</v>
      </c>
      <c r="D308" s="787"/>
      <c r="E308" s="655"/>
      <c r="F308" s="692">
        <f>IF(i.04166a!D308&gt;((i.04119!$E$44-i.04119!$E$40)*i.04166a!E$278),(i.04166a!D308-(i.04119!$E$44-i.04119!$E$40)*i.04166a!E$278),0)</f>
        <v>0</v>
      </c>
    </row>
    <row r="309" spans="1:6" ht="15.75" outlineLevel="1" thickBot="1" x14ac:dyDescent="0.3">
      <c r="A309" s="697">
        <v>26.31</v>
      </c>
      <c r="B309" s="688" t="s">
        <v>97</v>
      </c>
      <c r="C309" s="698">
        <v>304</v>
      </c>
      <c r="D309" s="789"/>
      <c r="E309" s="655"/>
      <c r="F309" s="689"/>
    </row>
    <row r="310" spans="1:6" ht="51" x14ac:dyDescent="0.25">
      <c r="A310" s="647">
        <v>27</v>
      </c>
      <c r="B310" s="648" t="s">
        <v>1292</v>
      </c>
      <c r="C310" s="649">
        <v>305</v>
      </c>
      <c r="D310" s="963">
        <f>SUM(D311,D323,D335,D347,D359,D371,D383,D395,D407,D419,D431)</f>
        <v>0</v>
      </c>
      <c r="E310" s="650">
        <v>0.5</v>
      </c>
      <c r="F310" s="699">
        <f>SUM(F311,F323,F335,F347,F359,F371,F383,F395,F407,F419,F431)</f>
        <v>0</v>
      </c>
    </row>
    <row r="311" spans="1:6" outlineLevel="1" x14ac:dyDescent="0.25">
      <c r="A311" s="670">
        <v>27.1</v>
      </c>
      <c r="B311" s="964" t="s">
        <v>1572</v>
      </c>
      <c r="C311" s="654">
        <v>306</v>
      </c>
      <c r="D311" s="965">
        <f>SUM(D312:D322)</f>
        <v>0</v>
      </c>
      <c r="E311" s="655"/>
      <c r="F311" s="966">
        <f>IF(i.04166a!D311&gt;((i.04119!$E$44-i.04119!$E$40)*i.04166a!E$310),(i.04166a!D311-(i.04119!$E$44-i.04119!$E$40)*i.04166a!E$310),0)</f>
        <v>0</v>
      </c>
    </row>
    <row r="312" spans="1:6" outlineLevel="2" x14ac:dyDescent="0.25">
      <c r="A312" s="663" t="s">
        <v>1775</v>
      </c>
      <c r="B312" s="664"/>
      <c r="C312" s="654">
        <v>307</v>
      </c>
      <c r="D312" s="967"/>
      <c r="E312" s="655"/>
      <c r="F312" s="1322"/>
    </row>
    <row r="313" spans="1:6" outlineLevel="2" x14ac:dyDescent="0.25">
      <c r="A313" s="663" t="s">
        <v>1776</v>
      </c>
      <c r="B313" s="664" t="s">
        <v>1777</v>
      </c>
      <c r="C313" s="654">
        <v>308</v>
      </c>
      <c r="D313" s="967">
        <v>0</v>
      </c>
      <c r="E313" s="655"/>
      <c r="F313" s="1323"/>
    </row>
    <row r="314" spans="1:6" outlineLevel="2" x14ac:dyDescent="0.25">
      <c r="A314" s="663" t="s">
        <v>1778</v>
      </c>
      <c r="B314" s="664" t="s">
        <v>1779</v>
      </c>
      <c r="C314" s="654">
        <v>309</v>
      </c>
      <c r="D314" s="967">
        <v>0</v>
      </c>
      <c r="E314" s="655"/>
      <c r="F314" s="1323"/>
    </row>
    <row r="315" spans="1:6" outlineLevel="2" x14ac:dyDescent="0.25">
      <c r="A315" s="663" t="s">
        <v>1780</v>
      </c>
      <c r="B315" s="664" t="s">
        <v>1781</v>
      </c>
      <c r="C315" s="654">
        <v>310</v>
      </c>
      <c r="D315" s="967">
        <v>0</v>
      </c>
      <c r="E315" s="655"/>
      <c r="F315" s="1323"/>
    </row>
    <row r="316" spans="1:6" outlineLevel="2" x14ac:dyDescent="0.25">
      <c r="A316" s="663" t="s">
        <v>1782</v>
      </c>
      <c r="B316" s="664" t="s">
        <v>1783</v>
      </c>
      <c r="C316" s="654">
        <v>311</v>
      </c>
      <c r="D316" s="967">
        <v>0</v>
      </c>
      <c r="E316" s="655"/>
      <c r="F316" s="1323"/>
    </row>
    <row r="317" spans="1:6" outlineLevel="2" x14ac:dyDescent="0.25">
      <c r="A317" s="663" t="s">
        <v>1784</v>
      </c>
      <c r="B317" s="664" t="s">
        <v>1785</v>
      </c>
      <c r="C317" s="654">
        <v>312</v>
      </c>
      <c r="D317" s="967">
        <v>0</v>
      </c>
      <c r="E317" s="655"/>
      <c r="F317" s="1323"/>
    </row>
    <row r="318" spans="1:6" outlineLevel="2" x14ac:dyDescent="0.25">
      <c r="A318" s="663" t="s">
        <v>1786</v>
      </c>
      <c r="B318" s="664" t="s">
        <v>1787</v>
      </c>
      <c r="C318" s="654">
        <v>313</v>
      </c>
      <c r="D318" s="967">
        <v>0</v>
      </c>
      <c r="E318" s="655"/>
      <c r="F318" s="1323"/>
    </row>
    <row r="319" spans="1:6" outlineLevel="2" x14ac:dyDescent="0.25">
      <c r="A319" s="663" t="s">
        <v>1788</v>
      </c>
      <c r="B319" s="664" t="s">
        <v>1789</v>
      </c>
      <c r="C319" s="654">
        <v>314</v>
      </c>
      <c r="D319" s="967">
        <v>0</v>
      </c>
      <c r="E319" s="655"/>
      <c r="F319" s="1323"/>
    </row>
    <row r="320" spans="1:6" outlineLevel="2" x14ac:dyDescent="0.25">
      <c r="A320" s="663" t="s">
        <v>1790</v>
      </c>
      <c r="B320" s="664" t="s">
        <v>1791</v>
      </c>
      <c r="C320" s="654">
        <v>315</v>
      </c>
      <c r="D320" s="967">
        <v>0</v>
      </c>
      <c r="E320" s="655"/>
      <c r="F320" s="1323"/>
    </row>
    <row r="321" spans="1:6" outlineLevel="2" x14ac:dyDescent="0.25">
      <c r="A321" s="663" t="s">
        <v>1792</v>
      </c>
      <c r="B321" s="664" t="s">
        <v>1793</v>
      </c>
      <c r="C321" s="654">
        <v>316</v>
      </c>
      <c r="D321" s="967">
        <v>0</v>
      </c>
      <c r="E321" s="655"/>
      <c r="F321" s="1323"/>
    </row>
    <row r="322" spans="1:6" outlineLevel="2" x14ac:dyDescent="0.25">
      <c r="A322" s="663" t="s">
        <v>1794</v>
      </c>
      <c r="B322" s="968" t="s">
        <v>97</v>
      </c>
      <c r="C322" s="654">
        <v>317</v>
      </c>
      <c r="D322" s="967">
        <v>0</v>
      </c>
      <c r="E322" s="655"/>
      <c r="F322" s="1324"/>
    </row>
    <row r="323" spans="1:6" outlineLevel="1" x14ac:dyDescent="0.25">
      <c r="A323" s="670">
        <v>27.2</v>
      </c>
      <c r="B323" s="964" t="s">
        <v>1573</v>
      </c>
      <c r="C323" s="654">
        <v>318</v>
      </c>
      <c r="D323" s="965">
        <f>SUM(D324:D334)</f>
        <v>0</v>
      </c>
      <c r="E323" s="655"/>
      <c r="F323" s="966">
        <f>IF(i.04166a!D323&gt;((i.04119!$E$44-i.04119!$E$40)*i.04166a!E$310),(i.04166a!D323-(i.04119!$E$44-i.04119!$E$40)*i.04166a!E$310),0)</f>
        <v>0</v>
      </c>
    </row>
    <row r="324" spans="1:6" outlineLevel="2" x14ac:dyDescent="0.25">
      <c r="A324" s="663" t="s">
        <v>1795</v>
      </c>
      <c r="B324" s="664"/>
      <c r="C324" s="654">
        <v>319</v>
      </c>
      <c r="D324" s="967"/>
      <c r="E324" s="655"/>
      <c r="F324" s="1322"/>
    </row>
    <row r="325" spans="1:6" outlineLevel="2" x14ac:dyDescent="0.25">
      <c r="A325" s="663" t="s">
        <v>1796</v>
      </c>
      <c r="B325" s="664" t="s">
        <v>1777</v>
      </c>
      <c r="C325" s="654">
        <v>320</v>
      </c>
      <c r="D325" s="967">
        <v>0</v>
      </c>
      <c r="E325" s="655"/>
      <c r="F325" s="1323"/>
    </row>
    <row r="326" spans="1:6" ht="15" customHeight="1" outlineLevel="2" x14ac:dyDescent="0.25">
      <c r="A326" s="663" t="s">
        <v>1797</v>
      </c>
      <c r="B326" s="664" t="s">
        <v>1779</v>
      </c>
      <c r="C326" s="654">
        <v>321</v>
      </c>
      <c r="D326" s="967">
        <v>0</v>
      </c>
      <c r="E326" s="655"/>
      <c r="F326" s="1323"/>
    </row>
    <row r="327" spans="1:6" outlineLevel="2" x14ac:dyDescent="0.25">
      <c r="A327" s="663" t="s">
        <v>1798</v>
      </c>
      <c r="B327" s="664" t="s">
        <v>1781</v>
      </c>
      <c r="C327" s="654">
        <v>322</v>
      </c>
      <c r="D327" s="967">
        <v>0</v>
      </c>
      <c r="E327" s="655"/>
      <c r="F327" s="1323"/>
    </row>
    <row r="328" spans="1:6" ht="15" customHeight="1" outlineLevel="2" x14ac:dyDescent="0.25">
      <c r="A328" s="663" t="s">
        <v>1799</v>
      </c>
      <c r="B328" s="664" t="s">
        <v>1783</v>
      </c>
      <c r="C328" s="654">
        <v>323</v>
      </c>
      <c r="D328" s="967">
        <v>0</v>
      </c>
      <c r="E328" s="655"/>
      <c r="F328" s="1323"/>
    </row>
    <row r="329" spans="1:6" ht="15" customHeight="1" outlineLevel="2" x14ac:dyDescent="0.25">
      <c r="A329" s="663" t="s">
        <v>1800</v>
      </c>
      <c r="B329" s="664" t="s">
        <v>1785</v>
      </c>
      <c r="C329" s="654">
        <v>324</v>
      </c>
      <c r="D329" s="967">
        <v>0</v>
      </c>
      <c r="E329" s="655"/>
      <c r="F329" s="1323"/>
    </row>
    <row r="330" spans="1:6" outlineLevel="2" x14ac:dyDescent="0.25">
      <c r="A330" s="663" t="s">
        <v>1801</v>
      </c>
      <c r="B330" s="664" t="s">
        <v>1787</v>
      </c>
      <c r="C330" s="654">
        <v>325</v>
      </c>
      <c r="D330" s="967">
        <v>0</v>
      </c>
      <c r="E330" s="655"/>
      <c r="F330" s="1323"/>
    </row>
    <row r="331" spans="1:6" outlineLevel="2" x14ac:dyDescent="0.25">
      <c r="A331" s="663" t="s">
        <v>1802</v>
      </c>
      <c r="B331" s="664" t="s">
        <v>1789</v>
      </c>
      <c r="C331" s="654">
        <v>326</v>
      </c>
      <c r="D331" s="967">
        <v>0</v>
      </c>
      <c r="E331" s="655"/>
      <c r="F331" s="1323"/>
    </row>
    <row r="332" spans="1:6" outlineLevel="2" x14ac:dyDescent="0.25">
      <c r="A332" s="663" t="s">
        <v>1803</v>
      </c>
      <c r="B332" s="664" t="s">
        <v>1791</v>
      </c>
      <c r="C332" s="654">
        <v>327</v>
      </c>
      <c r="D332" s="967">
        <v>0</v>
      </c>
      <c r="E332" s="655"/>
      <c r="F332" s="1323"/>
    </row>
    <row r="333" spans="1:6" outlineLevel="2" x14ac:dyDescent="0.25">
      <c r="A333" s="663" t="s">
        <v>1804</v>
      </c>
      <c r="B333" s="664" t="s">
        <v>1793</v>
      </c>
      <c r="C333" s="654">
        <v>328</v>
      </c>
      <c r="D333" s="967">
        <v>0</v>
      </c>
      <c r="E333" s="655"/>
      <c r="F333" s="1323"/>
    </row>
    <row r="334" spans="1:6" outlineLevel="2" x14ac:dyDescent="0.25">
      <c r="A334" s="663" t="s">
        <v>1805</v>
      </c>
      <c r="B334" s="968" t="s">
        <v>97</v>
      </c>
      <c r="C334" s="654">
        <v>329</v>
      </c>
      <c r="D334" s="967">
        <v>0</v>
      </c>
      <c r="E334" s="655"/>
      <c r="F334" s="1324"/>
    </row>
    <row r="335" spans="1:6" outlineLevel="1" x14ac:dyDescent="0.25">
      <c r="A335" s="670">
        <v>27.3</v>
      </c>
      <c r="B335" s="964" t="s">
        <v>1574</v>
      </c>
      <c r="C335" s="654">
        <v>330</v>
      </c>
      <c r="D335" s="965">
        <f>SUM(D336:D346)</f>
        <v>0</v>
      </c>
      <c r="E335" s="655"/>
      <c r="F335" s="966">
        <f>IF(i.04166a!D335&gt;((i.04119!$E$44-i.04119!$E$40)*i.04166a!E$310),(i.04166a!D335-(i.04119!$E$44-i.04119!$E$40)*i.04166a!E$310),0)</f>
        <v>0</v>
      </c>
    </row>
    <row r="336" spans="1:6" outlineLevel="2" x14ac:dyDescent="0.25">
      <c r="A336" s="663" t="s">
        <v>1806</v>
      </c>
      <c r="B336" s="664"/>
      <c r="C336" s="654">
        <v>331</v>
      </c>
      <c r="D336" s="967"/>
      <c r="E336" s="655"/>
      <c r="F336" s="1322"/>
    </row>
    <row r="337" spans="1:6" outlineLevel="2" x14ac:dyDescent="0.25">
      <c r="A337" s="663" t="s">
        <v>1807</v>
      </c>
      <c r="B337" s="664" t="s">
        <v>1777</v>
      </c>
      <c r="C337" s="654">
        <v>332</v>
      </c>
      <c r="D337" s="967">
        <v>0</v>
      </c>
      <c r="E337" s="655"/>
      <c r="F337" s="1323"/>
    </row>
    <row r="338" spans="1:6" outlineLevel="2" x14ac:dyDescent="0.25">
      <c r="A338" s="663" t="s">
        <v>1808</v>
      </c>
      <c r="B338" s="664" t="s">
        <v>1779</v>
      </c>
      <c r="C338" s="654">
        <v>333</v>
      </c>
      <c r="D338" s="967">
        <v>0</v>
      </c>
      <c r="E338" s="655"/>
      <c r="F338" s="1323"/>
    </row>
    <row r="339" spans="1:6" outlineLevel="2" x14ac:dyDescent="0.25">
      <c r="A339" s="663" t="s">
        <v>1809</v>
      </c>
      <c r="B339" s="664" t="s">
        <v>1781</v>
      </c>
      <c r="C339" s="654">
        <v>334</v>
      </c>
      <c r="D339" s="967">
        <v>0</v>
      </c>
      <c r="E339" s="655"/>
      <c r="F339" s="1323"/>
    </row>
    <row r="340" spans="1:6" outlineLevel="2" x14ac:dyDescent="0.25">
      <c r="A340" s="663" t="s">
        <v>1810</v>
      </c>
      <c r="B340" s="664" t="s">
        <v>1783</v>
      </c>
      <c r="C340" s="654">
        <v>335</v>
      </c>
      <c r="D340" s="967">
        <v>0</v>
      </c>
      <c r="E340" s="655"/>
      <c r="F340" s="1323"/>
    </row>
    <row r="341" spans="1:6" outlineLevel="2" x14ac:dyDescent="0.25">
      <c r="A341" s="663" t="s">
        <v>1811</v>
      </c>
      <c r="B341" s="664" t="s">
        <v>1785</v>
      </c>
      <c r="C341" s="654">
        <v>336</v>
      </c>
      <c r="D341" s="967">
        <v>0</v>
      </c>
      <c r="E341" s="655"/>
      <c r="F341" s="1323"/>
    </row>
    <row r="342" spans="1:6" outlineLevel="2" x14ac:dyDescent="0.25">
      <c r="A342" s="663" t="s">
        <v>1812</v>
      </c>
      <c r="B342" s="664" t="s">
        <v>1787</v>
      </c>
      <c r="C342" s="654">
        <v>337</v>
      </c>
      <c r="D342" s="967">
        <v>0</v>
      </c>
      <c r="E342" s="655"/>
      <c r="F342" s="1323"/>
    </row>
    <row r="343" spans="1:6" outlineLevel="2" x14ac:dyDescent="0.25">
      <c r="A343" s="663" t="s">
        <v>1813</v>
      </c>
      <c r="B343" s="664" t="s">
        <v>1789</v>
      </c>
      <c r="C343" s="654">
        <v>338</v>
      </c>
      <c r="D343" s="967">
        <v>0</v>
      </c>
      <c r="E343" s="655"/>
      <c r="F343" s="1323"/>
    </row>
    <row r="344" spans="1:6" outlineLevel="2" x14ac:dyDescent="0.25">
      <c r="A344" s="663" t="s">
        <v>1814</v>
      </c>
      <c r="B344" s="664" t="s">
        <v>1791</v>
      </c>
      <c r="C344" s="654">
        <v>339</v>
      </c>
      <c r="D344" s="967">
        <v>0</v>
      </c>
      <c r="E344" s="655"/>
      <c r="F344" s="1323"/>
    </row>
    <row r="345" spans="1:6" outlineLevel="2" x14ac:dyDescent="0.25">
      <c r="A345" s="663" t="s">
        <v>1815</v>
      </c>
      <c r="B345" s="664" t="s">
        <v>1793</v>
      </c>
      <c r="C345" s="654">
        <v>340</v>
      </c>
      <c r="D345" s="967">
        <v>0</v>
      </c>
      <c r="E345" s="655"/>
      <c r="F345" s="1323"/>
    </row>
    <row r="346" spans="1:6" outlineLevel="2" x14ac:dyDescent="0.25">
      <c r="A346" s="663" t="s">
        <v>1816</v>
      </c>
      <c r="B346" s="968" t="s">
        <v>97</v>
      </c>
      <c r="C346" s="654">
        <v>341</v>
      </c>
      <c r="D346" s="967">
        <v>0</v>
      </c>
      <c r="E346" s="655"/>
      <c r="F346" s="1324"/>
    </row>
    <row r="347" spans="1:6" outlineLevel="1" x14ac:dyDescent="0.25">
      <c r="A347" s="670">
        <v>27.4</v>
      </c>
      <c r="B347" s="964" t="s">
        <v>1575</v>
      </c>
      <c r="C347" s="654">
        <v>342</v>
      </c>
      <c r="D347" s="965">
        <f>SUM(D348:D358)</f>
        <v>0</v>
      </c>
      <c r="E347" s="655"/>
      <c r="F347" s="966">
        <f>IF(i.04166a!D347&gt;((i.04119!$E$44-i.04119!$E$40)*i.04166a!E$310),(i.04166a!D347-(i.04119!$E$44-i.04119!$E$40)*i.04166a!E$310),0)</f>
        <v>0</v>
      </c>
    </row>
    <row r="348" spans="1:6" outlineLevel="2" x14ac:dyDescent="0.25">
      <c r="A348" s="663" t="s">
        <v>1817</v>
      </c>
      <c r="B348" s="664"/>
      <c r="C348" s="654">
        <v>343</v>
      </c>
      <c r="D348" s="967"/>
      <c r="E348" s="655"/>
      <c r="F348" s="1322"/>
    </row>
    <row r="349" spans="1:6" outlineLevel="2" x14ac:dyDescent="0.25">
      <c r="A349" s="663" t="s">
        <v>1818</v>
      </c>
      <c r="B349" s="664" t="s">
        <v>1777</v>
      </c>
      <c r="C349" s="654">
        <v>344</v>
      </c>
      <c r="D349" s="967">
        <v>0</v>
      </c>
      <c r="E349" s="655"/>
      <c r="F349" s="1323"/>
    </row>
    <row r="350" spans="1:6" outlineLevel="2" x14ac:dyDescent="0.25">
      <c r="A350" s="663" t="s">
        <v>1819</v>
      </c>
      <c r="B350" s="664" t="s">
        <v>1779</v>
      </c>
      <c r="C350" s="654">
        <v>345</v>
      </c>
      <c r="D350" s="967">
        <v>0</v>
      </c>
      <c r="E350" s="655"/>
      <c r="F350" s="1323"/>
    </row>
    <row r="351" spans="1:6" outlineLevel="2" x14ac:dyDescent="0.25">
      <c r="A351" s="663" t="s">
        <v>1820</v>
      </c>
      <c r="B351" s="664" t="s">
        <v>1781</v>
      </c>
      <c r="C351" s="654">
        <v>346</v>
      </c>
      <c r="D351" s="967">
        <v>0</v>
      </c>
      <c r="E351" s="655"/>
      <c r="F351" s="1323"/>
    </row>
    <row r="352" spans="1:6" outlineLevel="2" x14ac:dyDescent="0.25">
      <c r="A352" s="663" t="s">
        <v>1821</v>
      </c>
      <c r="B352" s="664" t="s">
        <v>1783</v>
      </c>
      <c r="C352" s="654">
        <v>347</v>
      </c>
      <c r="D352" s="967">
        <v>0</v>
      </c>
      <c r="E352" s="655"/>
      <c r="F352" s="1323"/>
    </row>
    <row r="353" spans="1:6" outlineLevel="2" x14ac:dyDescent="0.25">
      <c r="A353" s="663" t="s">
        <v>1822</v>
      </c>
      <c r="B353" s="664" t="s">
        <v>1785</v>
      </c>
      <c r="C353" s="654">
        <v>348</v>
      </c>
      <c r="D353" s="967">
        <v>0</v>
      </c>
      <c r="E353" s="655"/>
      <c r="F353" s="1323"/>
    </row>
    <row r="354" spans="1:6" outlineLevel="2" x14ac:dyDescent="0.25">
      <c r="A354" s="663" t="s">
        <v>1823</v>
      </c>
      <c r="B354" s="664" t="s">
        <v>1787</v>
      </c>
      <c r="C354" s="654">
        <v>349</v>
      </c>
      <c r="D354" s="967">
        <v>0</v>
      </c>
      <c r="E354" s="655"/>
      <c r="F354" s="1323"/>
    </row>
    <row r="355" spans="1:6" outlineLevel="2" x14ac:dyDescent="0.25">
      <c r="A355" s="663" t="s">
        <v>1824</v>
      </c>
      <c r="B355" s="664" t="s">
        <v>1789</v>
      </c>
      <c r="C355" s="654">
        <v>350</v>
      </c>
      <c r="D355" s="967">
        <v>0</v>
      </c>
      <c r="E355" s="655"/>
      <c r="F355" s="1323"/>
    </row>
    <row r="356" spans="1:6" outlineLevel="2" x14ac:dyDescent="0.25">
      <c r="A356" s="663" t="s">
        <v>1825</v>
      </c>
      <c r="B356" s="664" t="s">
        <v>1791</v>
      </c>
      <c r="C356" s="654">
        <v>351</v>
      </c>
      <c r="D356" s="967">
        <v>0</v>
      </c>
      <c r="E356" s="655"/>
      <c r="F356" s="1323"/>
    </row>
    <row r="357" spans="1:6" outlineLevel="2" x14ac:dyDescent="0.25">
      <c r="A357" s="663" t="s">
        <v>1826</v>
      </c>
      <c r="B357" s="664" t="s">
        <v>1793</v>
      </c>
      <c r="C357" s="654">
        <v>352</v>
      </c>
      <c r="D357" s="967">
        <v>0</v>
      </c>
      <c r="E357" s="655"/>
      <c r="F357" s="1323"/>
    </row>
    <row r="358" spans="1:6" outlineLevel="2" x14ac:dyDescent="0.25">
      <c r="A358" s="663" t="s">
        <v>1827</v>
      </c>
      <c r="B358" s="968" t="s">
        <v>97</v>
      </c>
      <c r="C358" s="654">
        <v>353</v>
      </c>
      <c r="D358" s="967">
        <v>0</v>
      </c>
      <c r="E358" s="655"/>
      <c r="F358" s="1324"/>
    </row>
    <row r="359" spans="1:6" outlineLevel="1" x14ac:dyDescent="0.25">
      <c r="A359" s="670">
        <v>27.5</v>
      </c>
      <c r="B359" s="964" t="s">
        <v>1576</v>
      </c>
      <c r="C359" s="654">
        <v>354</v>
      </c>
      <c r="D359" s="965">
        <f>SUM(D360:D370)</f>
        <v>0</v>
      </c>
      <c r="E359" s="655"/>
      <c r="F359" s="966">
        <f>IF(i.04166a!D359&gt;((i.04119!$E$44-i.04119!$E$40)*i.04166a!E$310),(i.04166a!D359-(i.04119!$E$44-i.04119!$E$40)*i.04166a!E$310),0)</f>
        <v>0</v>
      </c>
    </row>
    <row r="360" spans="1:6" outlineLevel="2" x14ac:dyDescent="0.25">
      <c r="A360" s="663" t="s">
        <v>1828</v>
      </c>
      <c r="B360" s="664"/>
      <c r="C360" s="654">
        <v>355</v>
      </c>
      <c r="D360" s="967"/>
      <c r="E360" s="655"/>
      <c r="F360" s="1322"/>
    </row>
    <row r="361" spans="1:6" outlineLevel="2" x14ac:dyDescent="0.25">
      <c r="A361" s="663" t="s">
        <v>1829</v>
      </c>
      <c r="B361" s="664" t="s">
        <v>1777</v>
      </c>
      <c r="C361" s="654">
        <v>356</v>
      </c>
      <c r="D361" s="967">
        <v>0</v>
      </c>
      <c r="E361" s="655"/>
      <c r="F361" s="1323"/>
    </row>
    <row r="362" spans="1:6" outlineLevel="2" x14ac:dyDescent="0.25">
      <c r="A362" s="663" t="s">
        <v>1830</v>
      </c>
      <c r="B362" s="664" t="s">
        <v>1779</v>
      </c>
      <c r="C362" s="654">
        <v>357</v>
      </c>
      <c r="D362" s="967">
        <v>0</v>
      </c>
      <c r="E362" s="655"/>
      <c r="F362" s="1323"/>
    </row>
    <row r="363" spans="1:6" outlineLevel="2" x14ac:dyDescent="0.25">
      <c r="A363" s="663" t="s">
        <v>1831</v>
      </c>
      <c r="B363" s="664" t="s">
        <v>1781</v>
      </c>
      <c r="C363" s="654">
        <v>358</v>
      </c>
      <c r="D363" s="967">
        <v>0</v>
      </c>
      <c r="E363" s="655"/>
      <c r="F363" s="1323"/>
    </row>
    <row r="364" spans="1:6" outlineLevel="2" x14ac:dyDescent="0.25">
      <c r="A364" s="663" t="s">
        <v>1832</v>
      </c>
      <c r="B364" s="664" t="s">
        <v>1783</v>
      </c>
      <c r="C364" s="654">
        <v>359</v>
      </c>
      <c r="D364" s="967">
        <v>0</v>
      </c>
      <c r="E364" s="655"/>
      <c r="F364" s="1323"/>
    </row>
    <row r="365" spans="1:6" outlineLevel="2" x14ac:dyDescent="0.25">
      <c r="A365" s="663" t="s">
        <v>1833</v>
      </c>
      <c r="B365" s="664" t="s">
        <v>1785</v>
      </c>
      <c r="C365" s="654">
        <v>360</v>
      </c>
      <c r="D365" s="967">
        <v>0</v>
      </c>
      <c r="E365" s="655"/>
      <c r="F365" s="1323"/>
    </row>
    <row r="366" spans="1:6" outlineLevel="2" x14ac:dyDescent="0.25">
      <c r="A366" s="663" t="s">
        <v>1834</v>
      </c>
      <c r="B366" s="664" t="s">
        <v>1787</v>
      </c>
      <c r="C366" s="654">
        <v>361</v>
      </c>
      <c r="D366" s="967">
        <v>0</v>
      </c>
      <c r="E366" s="655"/>
      <c r="F366" s="1323"/>
    </row>
    <row r="367" spans="1:6" outlineLevel="2" x14ac:dyDescent="0.25">
      <c r="A367" s="663" t="s">
        <v>1835</v>
      </c>
      <c r="B367" s="664" t="s">
        <v>1789</v>
      </c>
      <c r="C367" s="654">
        <v>362</v>
      </c>
      <c r="D367" s="967">
        <v>0</v>
      </c>
      <c r="E367" s="655"/>
      <c r="F367" s="1323"/>
    </row>
    <row r="368" spans="1:6" outlineLevel="2" x14ac:dyDescent="0.25">
      <c r="A368" s="663" t="s">
        <v>1836</v>
      </c>
      <c r="B368" s="664" t="s">
        <v>1791</v>
      </c>
      <c r="C368" s="654">
        <v>363</v>
      </c>
      <c r="D368" s="967">
        <v>0</v>
      </c>
      <c r="E368" s="655"/>
      <c r="F368" s="1323"/>
    </row>
    <row r="369" spans="1:6" outlineLevel="2" x14ac:dyDescent="0.25">
      <c r="A369" s="663" t="s">
        <v>1837</v>
      </c>
      <c r="B369" s="664" t="s">
        <v>1793</v>
      </c>
      <c r="C369" s="654">
        <v>364</v>
      </c>
      <c r="D369" s="967">
        <v>0</v>
      </c>
      <c r="E369" s="655"/>
      <c r="F369" s="1323"/>
    </row>
    <row r="370" spans="1:6" outlineLevel="2" x14ac:dyDescent="0.25">
      <c r="A370" s="663" t="s">
        <v>1838</v>
      </c>
      <c r="B370" s="968" t="s">
        <v>97</v>
      </c>
      <c r="C370" s="654">
        <v>365</v>
      </c>
      <c r="D370" s="967">
        <v>0</v>
      </c>
      <c r="E370" s="655"/>
      <c r="F370" s="1324"/>
    </row>
    <row r="371" spans="1:6" outlineLevel="1" x14ac:dyDescent="0.25">
      <c r="A371" s="670">
        <v>27.6</v>
      </c>
      <c r="B371" s="964" t="s">
        <v>1577</v>
      </c>
      <c r="C371" s="654">
        <v>366</v>
      </c>
      <c r="D371" s="965">
        <f>SUM(D372:D382)</f>
        <v>0</v>
      </c>
      <c r="E371" s="655"/>
      <c r="F371" s="966">
        <f>IF(i.04166a!D371&gt;((i.04119!$E$44-i.04119!$E$40)*i.04166a!E$310),(i.04166a!D371-(i.04119!$E$44-i.04119!$E$40)*i.04166a!E$310),0)</f>
        <v>0</v>
      </c>
    </row>
    <row r="372" spans="1:6" outlineLevel="2" x14ac:dyDescent="0.25">
      <c r="A372" s="663" t="s">
        <v>1839</v>
      </c>
      <c r="B372" s="664"/>
      <c r="C372" s="654">
        <v>367</v>
      </c>
      <c r="D372" s="967"/>
      <c r="E372" s="655"/>
      <c r="F372" s="1322"/>
    </row>
    <row r="373" spans="1:6" outlineLevel="2" x14ac:dyDescent="0.25">
      <c r="A373" s="663" t="s">
        <v>1840</v>
      </c>
      <c r="B373" s="664" t="s">
        <v>1777</v>
      </c>
      <c r="C373" s="654">
        <v>368</v>
      </c>
      <c r="D373" s="967">
        <v>0</v>
      </c>
      <c r="E373" s="655"/>
      <c r="F373" s="1323"/>
    </row>
    <row r="374" spans="1:6" outlineLevel="2" x14ac:dyDescent="0.25">
      <c r="A374" s="663" t="s">
        <v>1841</v>
      </c>
      <c r="B374" s="664" t="s">
        <v>1779</v>
      </c>
      <c r="C374" s="654">
        <v>369</v>
      </c>
      <c r="D374" s="967">
        <v>0</v>
      </c>
      <c r="E374" s="655"/>
      <c r="F374" s="1323"/>
    </row>
    <row r="375" spans="1:6" outlineLevel="2" x14ac:dyDescent="0.25">
      <c r="A375" s="663" t="s">
        <v>1842</v>
      </c>
      <c r="B375" s="664" t="s">
        <v>1781</v>
      </c>
      <c r="C375" s="654">
        <v>370</v>
      </c>
      <c r="D375" s="967">
        <v>0</v>
      </c>
      <c r="E375" s="655"/>
      <c r="F375" s="1323"/>
    </row>
    <row r="376" spans="1:6" outlineLevel="2" x14ac:dyDescent="0.25">
      <c r="A376" s="663" t="s">
        <v>1843</v>
      </c>
      <c r="B376" s="664" t="s">
        <v>1783</v>
      </c>
      <c r="C376" s="654">
        <v>371</v>
      </c>
      <c r="D376" s="967">
        <v>0</v>
      </c>
      <c r="E376" s="655"/>
      <c r="F376" s="1323"/>
    </row>
    <row r="377" spans="1:6" outlineLevel="2" x14ac:dyDescent="0.25">
      <c r="A377" s="663" t="s">
        <v>1844</v>
      </c>
      <c r="B377" s="664" t="s">
        <v>1785</v>
      </c>
      <c r="C377" s="654">
        <v>372</v>
      </c>
      <c r="D377" s="967">
        <v>0</v>
      </c>
      <c r="E377" s="655"/>
      <c r="F377" s="1323"/>
    </row>
    <row r="378" spans="1:6" outlineLevel="2" x14ac:dyDescent="0.25">
      <c r="A378" s="663" t="s">
        <v>1845</v>
      </c>
      <c r="B378" s="664" t="s">
        <v>1787</v>
      </c>
      <c r="C378" s="654">
        <v>373</v>
      </c>
      <c r="D378" s="967">
        <v>0</v>
      </c>
      <c r="E378" s="655"/>
      <c r="F378" s="1323"/>
    </row>
    <row r="379" spans="1:6" outlineLevel="2" x14ac:dyDescent="0.25">
      <c r="A379" s="663" t="s">
        <v>1846</v>
      </c>
      <c r="B379" s="664" t="s">
        <v>1789</v>
      </c>
      <c r="C379" s="654">
        <v>374</v>
      </c>
      <c r="D379" s="967">
        <v>0</v>
      </c>
      <c r="E379" s="655"/>
      <c r="F379" s="1323"/>
    </row>
    <row r="380" spans="1:6" outlineLevel="2" x14ac:dyDescent="0.25">
      <c r="A380" s="663" t="s">
        <v>1847</v>
      </c>
      <c r="B380" s="664" t="s">
        <v>1791</v>
      </c>
      <c r="C380" s="654">
        <v>375</v>
      </c>
      <c r="D380" s="967">
        <v>0</v>
      </c>
      <c r="E380" s="655"/>
      <c r="F380" s="1323"/>
    </row>
    <row r="381" spans="1:6" outlineLevel="2" x14ac:dyDescent="0.25">
      <c r="A381" s="663" t="s">
        <v>1848</v>
      </c>
      <c r="B381" s="664" t="s">
        <v>1793</v>
      </c>
      <c r="C381" s="654">
        <v>376</v>
      </c>
      <c r="D381" s="967">
        <v>0</v>
      </c>
      <c r="E381" s="655"/>
      <c r="F381" s="1323"/>
    </row>
    <row r="382" spans="1:6" outlineLevel="2" x14ac:dyDescent="0.25">
      <c r="A382" s="663" t="s">
        <v>1849</v>
      </c>
      <c r="B382" s="968" t="s">
        <v>97</v>
      </c>
      <c r="C382" s="654">
        <v>377</v>
      </c>
      <c r="D382" s="967">
        <v>0</v>
      </c>
      <c r="E382" s="655"/>
      <c r="F382" s="1324"/>
    </row>
    <row r="383" spans="1:6" outlineLevel="1" x14ac:dyDescent="0.25">
      <c r="A383" s="670">
        <v>27.7</v>
      </c>
      <c r="B383" s="964" t="s">
        <v>1578</v>
      </c>
      <c r="C383" s="654">
        <v>378</v>
      </c>
      <c r="D383" s="965">
        <f>SUM(D384:D394)</f>
        <v>0</v>
      </c>
      <c r="E383" s="655"/>
      <c r="F383" s="966">
        <f>IF(i.04166a!D383&gt;((i.04119!$E$44-i.04119!$E$40)*i.04166a!E$310),(i.04166a!D383-(i.04119!$E$44-i.04119!$E$40)*i.04166a!E$310),0)</f>
        <v>0</v>
      </c>
    </row>
    <row r="384" spans="1:6" outlineLevel="2" x14ac:dyDescent="0.25">
      <c r="A384" s="663" t="s">
        <v>1850</v>
      </c>
      <c r="B384" s="664"/>
      <c r="C384" s="654">
        <v>379</v>
      </c>
      <c r="D384" s="967"/>
      <c r="E384" s="655"/>
      <c r="F384" s="1322"/>
    </row>
    <row r="385" spans="1:6" outlineLevel="2" x14ac:dyDescent="0.25">
      <c r="A385" s="663" t="s">
        <v>1851</v>
      </c>
      <c r="B385" s="664" t="s">
        <v>1777</v>
      </c>
      <c r="C385" s="654">
        <v>380</v>
      </c>
      <c r="D385" s="967">
        <v>0</v>
      </c>
      <c r="E385" s="655"/>
      <c r="F385" s="1323"/>
    </row>
    <row r="386" spans="1:6" outlineLevel="2" x14ac:dyDescent="0.25">
      <c r="A386" s="663" t="s">
        <v>1852</v>
      </c>
      <c r="B386" s="664" t="s">
        <v>1779</v>
      </c>
      <c r="C386" s="654">
        <v>381</v>
      </c>
      <c r="D386" s="967">
        <v>0</v>
      </c>
      <c r="E386" s="655"/>
      <c r="F386" s="1323"/>
    </row>
    <row r="387" spans="1:6" outlineLevel="2" x14ac:dyDescent="0.25">
      <c r="A387" s="663" t="s">
        <v>1853</v>
      </c>
      <c r="B387" s="664" t="s">
        <v>1781</v>
      </c>
      <c r="C387" s="654">
        <v>382</v>
      </c>
      <c r="D387" s="967">
        <v>0</v>
      </c>
      <c r="E387" s="655"/>
      <c r="F387" s="1323"/>
    </row>
    <row r="388" spans="1:6" outlineLevel="2" x14ac:dyDescent="0.25">
      <c r="A388" s="663" t="s">
        <v>1854</v>
      </c>
      <c r="B388" s="664" t="s">
        <v>1783</v>
      </c>
      <c r="C388" s="654">
        <v>383</v>
      </c>
      <c r="D388" s="967">
        <v>0</v>
      </c>
      <c r="E388" s="655"/>
      <c r="F388" s="1323"/>
    </row>
    <row r="389" spans="1:6" outlineLevel="2" x14ac:dyDescent="0.25">
      <c r="A389" s="663" t="s">
        <v>1855</v>
      </c>
      <c r="B389" s="664" t="s">
        <v>1785</v>
      </c>
      <c r="C389" s="654">
        <v>384</v>
      </c>
      <c r="D389" s="967">
        <v>0</v>
      </c>
      <c r="E389" s="655"/>
      <c r="F389" s="1323"/>
    </row>
    <row r="390" spans="1:6" outlineLevel="2" x14ac:dyDescent="0.25">
      <c r="A390" s="663" t="s">
        <v>1856</v>
      </c>
      <c r="B390" s="664" t="s">
        <v>1787</v>
      </c>
      <c r="C390" s="654">
        <v>385</v>
      </c>
      <c r="D390" s="967">
        <v>0</v>
      </c>
      <c r="E390" s="655"/>
      <c r="F390" s="1323"/>
    </row>
    <row r="391" spans="1:6" outlineLevel="2" x14ac:dyDescent="0.25">
      <c r="A391" s="663" t="s">
        <v>1857</v>
      </c>
      <c r="B391" s="664" t="s">
        <v>1789</v>
      </c>
      <c r="C391" s="654">
        <v>386</v>
      </c>
      <c r="D391" s="967">
        <v>0</v>
      </c>
      <c r="E391" s="655"/>
      <c r="F391" s="1323"/>
    </row>
    <row r="392" spans="1:6" outlineLevel="2" x14ac:dyDescent="0.25">
      <c r="A392" s="663" t="s">
        <v>1858</v>
      </c>
      <c r="B392" s="664" t="s">
        <v>1791</v>
      </c>
      <c r="C392" s="654">
        <v>387</v>
      </c>
      <c r="D392" s="967">
        <v>0</v>
      </c>
      <c r="E392" s="655"/>
      <c r="F392" s="1323"/>
    </row>
    <row r="393" spans="1:6" outlineLevel="2" x14ac:dyDescent="0.25">
      <c r="A393" s="663" t="s">
        <v>1859</v>
      </c>
      <c r="B393" s="664" t="s">
        <v>1793</v>
      </c>
      <c r="C393" s="654">
        <v>388</v>
      </c>
      <c r="D393" s="967">
        <v>0</v>
      </c>
      <c r="E393" s="655"/>
      <c r="F393" s="1323"/>
    </row>
    <row r="394" spans="1:6" outlineLevel="2" x14ac:dyDescent="0.25">
      <c r="A394" s="663" t="s">
        <v>1860</v>
      </c>
      <c r="B394" s="968" t="s">
        <v>97</v>
      </c>
      <c r="C394" s="654">
        <v>389</v>
      </c>
      <c r="D394" s="967">
        <v>0</v>
      </c>
      <c r="E394" s="655"/>
      <c r="F394" s="1324"/>
    </row>
    <row r="395" spans="1:6" outlineLevel="1" x14ac:dyDescent="0.25">
      <c r="A395" s="670">
        <v>27.8</v>
      </c>
      <c r="B395" s="964" t="s">
        <v>1579</v>
      </c>
      <c r="C395" s="654">
        <v>390</v>
      </c>
      <c r="D395" s="965">
        <f>SUM(D396:D407)</f>
        <v>0</v>
      </c>
      <c r="E395" s="655"/>
      <c r="F395" s="966">
        <f>IF(i.04166a!D395&gt;((i.04119!$E$44-i.04119!$E$40)*i.04166a!E$310),(i.04166a!D395-(i.04119!$E$44-i.04119!$E$40)*i.04166a!E$310),0)</f>
        <v>0</v>
      </c>
    </row>
    <row r="396" spans="1:6" outlineLevel="2" x14ac:dyDescent="0.25">
      <c r="A396" s="663" t="s">
        <v>1861</v>
      </c>
      <c r="B396" s="664"/>
      <c r="C396" s="654">
        <v>391</v>
      </c>
      <c r="D396" s="967"/>
      <c r="E396" s="655"/>
      <c r="F396" s="1325"/>
    </row>
    <row r="397" spans="1:6" outlineLevel="2" x14ac:dyDescent="0.25">
      <c r="A397" s="663" t="s">
        <v>1862</v>
      </c>
      <c r="B397" s="664" t="s">
        <v>1777</v>
      </c>
      <c r="C397" s="654">
        <v>392</v>
      </c>
      <c r="D397" s="967">
        <v>0</v>
      </c>
      <c r="E397" s="655"/>
      <c r="F397" s="1325"/>
    </row>
    <row r="398" spans="1:6" outlineLevel="2" x14ac:dyDescent="0.25">
      <c r="A398" s="663" t="s">
        <v>1863</v>
      </c>
      <c r="B398" s="664" t="s">
        <v>1779</v>
      </c>
      <c r="C398" s="654">
        <v>393</v>
      </c>
      <c r="D398" s="967">
        <v>0</v>
      </c>
      <c r="E398" s="655"/>
      <c r="F398" s="1325"/>
    </row>
    <row r="399" spans="1:6" outlineLevel="2" x14ac:dyDescent="0.25">
      <c r="A399" s="663" t="s">
        <v>1864</v>
      </c>
      <c r="B399" s="664" t="s">
        <v>1781</v>
      </c>
      <c r="C399" s="654">
        <v>394</v>
      </c>
      <c r="D399" s="967">
        <v>0</v>
      </c>
      <c r="E399" s="655"/>
      <c r="F399" s="1325"/>
    </row>
    <row r="400" spans="1:6" outlineLevel="2" x14ac:dyDescent="0.25">
      <c r="A400" s="663" t="s">
        <v>1865</v>
      </c>
      <c r="B400" s="664" t="s">
        <v>1783</v>
      </c>
      <c r="C400" s="654">
        <v>395</v>
      </c>
      <c r="D400" s="967">
        <v>0</v>
      </c>
      <c r="E400" s="655"/>
      <c r="F400" s="1325"/>
    </row>
    <row r="401" spans="1:6" outlineLevel="2" x14ac:dyDescent="0.25">
      <c r="A401" s="663" t="s">
        <v>1866</v>
      </c>
      <c r="B401" s="664" t="s">
        <v>1785</v>
      </c>
      <c r="C401" s="654">
        <v>396</v>
      </c>
      <c r="D401" s="967">
        <v>0</v>
      </c>
      <c r="E401" s="655"/>
      <c r="F401" s="1325"/>
    </row>
    <row r="402" spans="1:6" outlineLevel="2" x14ac:dyDescent="0.25">
      <c r="A402" s="663" t="s">
        <v>1867</v>
      </c>
      <c r="B402" s="664" t="s">
        <v>1787</v>
      </c>
      <c r="C402" s="654">
        <v>397</v>
      </c>
      <c r="D402" s="967">
        <v>0</v>
      </c>
      <c r="E402" s="655"/>
      <c r="F402" s="1325"/>
    </row>
    <row r="403" spans="1:6" outlineLevel="2" x14ac:dyDescent="0.25">
      <c r="A403" s="663" t="s">
        <v>1868</v>
      </c>
      <c r="B403" s="664" t="s">
        <v>1789</v>
      </c>
      <c r="C403" s="654">
        <v>398</v>
      </c>
      <c r="D403" s="967">
        <v>0</v>
      </c>
      <c r="E403" s="655"/>
      <c r="F403" s="1325"/>
    </row>
    <row r="404" spans="1:6" outlineLevel="2" x14ac:dyDescent="0.25">
      <c r="A404" s="663" t="s">
        <v>1869</v>
      </c>
      <c r="B404" s="664" t="s">
        <v>1791</v>
      </c>
      <c r="C404" s="654">
        <v>399</v>
      </c>
      <c r="D404" s="967">
        <v>0</v>
      </c>
      <c r="E404" s="655"/>
      <c r="F404" s="1325"/>
    </row>
    <row r="405" spans="1:6" outlineLevel="2" x14ac:dyDescent="0.25">
      <c r="A405" s="663" t="s">
        <v>1870</v>
      </c>
      <c r="B405" s="664" t="s">
        <v>1793</v>
      </c>
      <c r="C405" s="654">
        <v>400</v>
      </c>
      <c r="D405" s="967">
        <v>0</v>
      </c>
      <c r="E405" s="655"/>
      <c r="F405" s="1325"/>
    </row>
    <row r="406" spans="1:6" outlineLevel="2" x14ac:dyDescent="0.25">
      <c r="A406" s="663" t="s">
        <v>1871</v>
      </c>
      <c r="B406" s="968" t="s">
        <v>97</v>
      </c>
      <c r="C406" s="654">
        <v>401</v>
      </c>
      <c r="D406" s="969"/>
      <c r="E406" s="655"/>
      <c r="F406" s="1325"/>
    </row>
    <row r="407" spans="1:6" outlineLevel="1" x14ac:dyDescent="0.25">
      <c r="A407" s="670">
        <v>27.9</v>
      </c>
      <c r="B407" s="964" t="s">
        <v>1580</v>
      </c>
      <c r="C407" s="654">
        <v>402</v>
      </c>
      <c r="D407" s="965">
        <f>SUM(D408:D418)</f>
        <v>0</v>
      </c>
      <c r="E407" s="655"/>
      <c r="F407" s="966">
        <f>IF(i.04166a!D407&gt;((i.04119!$E$44-i.04119!$E$40)*i.04166a!E$310),(i.04166a!D407-(i.04119!$E$44-i.04119!$E$40)*i.04166a!E$310),0)</f>
        <v>0</v>
      </c>
    </row>
    <row r="408" spans="1:6" outlineLevel="2" x14ac:dyDescent="0.25">
      <c r="A408" s="663" t="s">
        <v>1872</v>
      </c>
      <c r="B408" s="664"/>
      <c r="C408" s="654">
        <v>403</v>
      </c>
      <c r="D408" s="967"/>
      <c r="E408" s="655"/>
      <c r="F408" s="1322"/>
    </row>
    <row r="409" spans="1:6" outlineLevel="2" x14ac:dyDescent="0.25">
      <c r="A409" s="663" t="s">
        <v>1873</v>
      </c>
      <c r="B409" s="664" t="s">
        <v>1777</v>
      </c>
      <c r="C409" s="654">
        <v>404</v>
      </c>
      <c r="D409" s="967">
        <v>0</v>
      </c>
      <c r="E409" s="655"/>
      <c r="F409" s="1323"/>
    </row>
    <row r="410" spans="1:6" outlineLevel="2" x14ac:dyDescent="0.25">
      <c r="A410" s="663" t="s">
        <v>1874</v>
      </c>
      <c r="B410" s="664" t="s">
        <v>1779</v>
      </c>
      <c r="C410" s="654">
        <v>405</v>
      </c>
      <c r="D410" s="967">
        <v>0</v>
      </c>
      <c r="E410" s="655"/>
      <c r="F410" s="1323"/>
    </row>
    <row r="411" spans="1:6" outlineLevel="2" x14ac:dyDescent="0.25">
      <c r="A411" s="663" t="s">
        <v>1875</v>
      </c>
      <c r="B411" s="664" t="s">
        <v>1781</v>
      </c>
      <c r="C411" s="654">
        <v>406</v>
      </c>
      <c r="D411" s="967">
        <v>0</v>
      </c>
      <c r="E411" s="655"/>
      <c r="F411" s="1323"/>
    </row>
    <row r="412" spans="1:6" outlineLevel="2" x14ac:dyDescent="0.25">
      <c r="A412" s="663" t="s">
        <v>1876</v>
      </c>
      <c r="B412" s="664" t="s">
        <v>1783</v>
      </c>
      <c r="C412" s="654">
        <v>407</v>
      </c>
      <c r="D412" s="967">
        <v>0</v>
      </c>
      <c r="E412" s="655"/>
      <c r="F412" s="1323"/>
    </row>
    <row r="413" spans="1:6" outlineLevel="2" x14ac:dyDescent="0.25">
      <c r="A413" s="663" t="s">
        <v>1877</v>
      </c>
      <c r="B413" s="664" t="s">
        <v>1785</v>
      </c>
      <c r="C413" s="654">
        <v>408</v>
      </c>
      <c r="D413" s="967">
        <v>0</v>
      </c>
      <c r="E413" s="655"/>
      <c r="F413" s="1323"/>
    </row>
    <row r="414" spans="1:6" outlineLevel="2" x14ac:dyDescent="0.25">
      <c r="A414" s="663" t="s">
        <v>1878</v>
      </c>
      <c r="B414" s="664" t="s">
        <v>1787</v>
      </c>
      <c r="C414" s="654">
        <v>409</v>
      </c>
      <c r="D414" s="967">
        <v>0</v>
      </c>
      <c r="E414" s="655"/>
      <c r="F414" s="1323"/>
    </row>
    <row r="415" spans="1:6" outlineLevel="2" x14ac:dyDescent="0.25">
      <c r="A415" s="663" t="s">
        <v>1879</v>
      </c>
      <c r="B415" s="664" t="s">
        <v>1789</v>
      </c>
      <c r="C415" s="654">
        <v>410</v>
      </c>
      <c r="D415" s="967">
        <v>0</v>
      </c>
      <c r="E415" s="655"/>
      <c r="F415" s="1323"/>
    </row>
    <row r="416" spans="1:6" outlineLevel="2" x14ac:dyDescent="0.25">
      <c r="A416" s="663" t="s">
        <v>1880</v>
      </c>
      <c r="B416" s="664" t="s">
        <v>1791</v>
      </c>
      <c r="C416" s="654">
        <v>411</v>
      </c>
      <c r="D416" s="967">
        <v>0</v>
      </c>
      <c r="E416" s="655"/>
      <c r="F416" s="1323"/>
    </row>
    <row r="417" spans="1:6" outlineLevel="2" x14ac:dyDescent="0.25">
      <c r="A417" s="663" t="s">
        <v>1881</v>
      </c>
      <c r="B417" s="664" t="s">
        <v>1793</v>
      </c>
      <c r="C417" s="654">
        <v>412</v>
      </c>
      <c r="D417" s="967">
        <v>0</v>
      </c>
      <c r="E417" s="655"/>
      <c r="F417" s="1323"/>
    </row>
    <row r="418" spans="1:6" outlineLevel="2" x14ac:dyDescent="0.25">
      <c r="A418" s="663" t="s">
        <v>1882</v>
      </c>
      <c r="B418" s="968" t="s">
        <v>97</v>
      </c>
      <c r="C418" s="654">
        <v>413</v>
      </c>
      <c r="D418" s="967">
        <v>0</v>
      </c>
      <c r="E418" s="655"/>
      <c r="F418" s="1324"/>
    </row>
    <row r="419" spans="1:6" outlineLevel="1" x14ac:dyDescent="0.25">
      <c r="A419" s="663" t="s">
        <v>1581</v>
      </c>
      <c r="B419" s="964" t="s">
        <v>1582</v>
      </c>
      <c r="C419" s="654">
        <v>414</v>
      </c>
      <c r="D419" s="965">
        <f>SUM(D420:D430)</f>
        <v>0</v>
      </c>
      <c r="E419" s="655"/>
      <c r="F419" s="966">
        <f>IF(i.04166a!D419&gt;((i.04119!$E$44-i.04119!$E$40)*i.04166a!E$310),(i.04166a!D419-(i.04119!$E$44-i.04119!$E$40)*i.04166a!E$310),0)</f>
        <v>0</v>
      </c>
    </row>
    <row r="420" spans="1:6" outlineLevel="2" x14ac:dyDescent="0.25">
      <c r="A420" s="663" t="s">
        <v>1883</v>
      </c>
      <c r="B420" s="664"/>
      <c r="C420" s="654">
        <v>415</v>
      </c>
      <c r="D420" s="967"/>
      <c r="E420" s="655"/>
      <c r="F420" s="1322"/>
    </row>
    <row r="421" spans="1:6" outlineLevel="2" x14ac:dyDescent="0.25">
      <c r="A421" s="663" t="s">
        <v>1884</v>
      </c>
      <c r="B421" s="664" t="s">
        <v>1777</v>
      </c>
      <c r="C421" s="654">
        <v>416</v>
      </c>
      <c r="D421" s="967">
        <v>0</v>
      </c>
      <c r="E421" s="655"/>
      <c r="F421" s="1323"/>
    </row>
    <row r="422" spans="1:6" outlineLevel="2" x14ac:dyDescent="0.25">
      <c r="A422" s="663" t="s">
        <v>1885</v>
      </c>
      <c r="B422" s="664" t="s">
        <v>1779</v>
      </c>
      <c r="C422" s="654">
        <v>417</v>
      </c>
      <c r="D422" s="967">
        <v>0</v>
      </c>
      <c r="E422" s="655"/>
      <c r="F422" s="1323"/>
    </row>
    <row r="423" spans="1:6" outlineLevel="2" x14ac:dyDescent="0.25">
      <c r="A423" s="663" t="s">
        <v>1886</v>
      </c>
      <c r="B423" s="664" t="s">
        <v>1781</v>
      </c>
      <c r="C423" s="654">
        <v>418</v>
      </c>
      <c r="D423" s="967">
        <v>0</v>
      </c>
      <c r="E423" s="655"/>
      <c r="F423" s="1323"/>
    </row>
    <row r="424" spans="1:6" outlineLevel="2" x14ac:dyDescent="0.25">
      <c r="A424" s="663" t="s">
        <v>1887</v>
      </c>
      <c r="B424" s="664" t="s">
        <v>1783</v>
      </c>
      <c r="C424" s="654">
        <v>419</v>
      </c>
      <c r="D424" s="967">
        <v>0</v>
      </c>
      <c r="E424" s="655"/>
      <c r="F424" s="1323"/>
    </row>
    <row r="425" spans="1:6" outlineLevel="2" x14ac:dyDescent="0.25">
      <c r="A425" s="663" t="s">
        <v>1888</v>
      </c>
      <c r="B425" s="664" t="s">
        <v>1785</v>
      </c>
      <c r="C425" s="654">
        <v>420</v>
      </c>
      <c r="D425" s="967">
        <v>0</v>
      </c>
      <c r="E425" s="655"/>
      <c r="F425" s="1323"/>
    </row>
    <row r="426" spans="1:6" outlineLevel="2" x14ac:dyDescent="0.25">
      <c r="A426" s="663" t="s">
        <v>1889</v>
      </c>
      <c r="B426" s="664" t="s">
        <v>1787</v>
      </c>
      <c r="C426" s="654">
        <v>421</v>
      </c>
      <c r="D426" s="967">
        <v>0</v>
      </c>
      <c r="E426" s="655"/>
      <c r="F426" s="1323"/>
    </row>
    <row r="427" spans="1:6" outlineLevel="2" x14ac:dyDescent="0.25">
      <c r="A427" s="663" t="s">
        <v>1890</v>
      </c>
      <c r="B427" s="664" t="s">
        <v>1789</v>
      </c>
      <c r="C427" s="654">
        <v>422</v>
      </c>
      <c r="D427" s="967">
        <v>0</v>
      </c>
      <c r="E427" s="655"/>
      <c r="F427" s="1323"/>
    </row>
    <row r="428" spans="1:6" outlineLevel="2" x14ac:dyDescent="0.25">
      <c r="A428" s="663" t="s">
        <v>1891</v>
      </c>
      <c r="B428" s="664" t="s">
        <v>1791</v>
      </c>
      <c r="C428" s="654">
        <v>423</v>
      </c>
      <c r="D428" s="967">
        <v>0</v>
      </c>
      <c r="E428" s="655"/>
      <c r="F428" s="1323"/>
    </row>
    <row r="429" spans="1:6" outlineLevel="2" x14ac:dyDescent="0.25">
      <c r="A429" s="663" t="s">
        <v>1892</v>
      </c>
      <c r="B429" s="664" t="s">
        <v>1793</v>
      </c>
      <c r="C429" s="654">
        <v>424</v>
      </c>
      <c r="D429" s="967">
        <v>0</v>
      </c>
      <c r="E429" s="655"/>
      <c r="F429" s="1323"/>
    </row>
    <row r="430" spans="1:6" outlineLevel="2" x14ac:dyDescent="0.25">
      <c r="A430" s="663" t="s">
        <v>1893</v>
      </c>
      <c r="B430" s="968" t="s">
        <v>97</v>
      </c>
      <c r="C430" s="654">
        <v>425</v>
      </c>
      <c r="D430" s="967">
        <v>0</v>
      </c>
      <c r="E430" s="655"/>
      <c r="F430" s="1324"/>
    </row>
    <row r="431" spans="1:6" ht="15.75" outlineLevel="1" thickBot="1" x14ac:dyDescent="0.3">
      <c r="A431" s="970">
        <v>27.11</v>
      </c>
      <c r="B431" s="971" t="s">
        <v>1450</v>
      </c>
      <c r="C431" s="700">
        <v>426</v>
      </c>
      <c r="D431" s="972">
        <v>0</v>
      </c>
      <c r="E431" s="660"/>
      <c r="F431" s="973"/>
    </row>
    <row r="434" spans="2:6" ht="15.75" thickBot="1" x14ac:dyDescent="0.3"/>
    <row r="435" spans="2:6" x14ac:dyDescent="0.25">
      <c r="B435" s="829" t="s">
        <v>1022</v>
      </c>
      <c r="C435" s="419"/>
      <c r="D435" s="974"/>
      <c r="E435" s="930"/>
      <c r="F435" s="930"/>
    </row>
    <row r="436" spans="2:6" ht="27.95" customHeight="1" x14ac:dyDescent="0.25">
      <c r="B436" s="1250" t="s">
        <v>1590</v>
      </c>
      <c r="C436" s="1250"/>
      <c r="D436" s="1250"/>
      <c r="E436" s="1250"/>
      <c r="F436" s="1250"/>
    </row>
    <row r="437" spans="2:6" ht="20.100000000000001" customHeight="1" x14ac:dyDescent="0.25">
      <c r="B437" s="868" t="s">
        <v>1640</v>
      </c>
      <c r="C437" s="868"/>
      <c r="D437" s="868"/>
      <c r="E437" s="868"/>
      <c r="F437" s="868"/>
    </row>
    <row r="438" spans="2:6" ht="46.5" customHeight="1" x14ac:dyDescent="0.25">
      <c r="B438" s="1326" t="s">
        <v>1641</v>
      </c>
      <c r="C438" s="1326"/>
      <c r="D438" s="1326"/>
      <c r="E438" s="1326"/>
      <c r="F438" s="1326"/>
    </row>
    <row r="439" spans="2:6" ht="39.6" customHeight="1" x14ac:dyDescent="0.25">
      <c r="B439" s="1232" t="s">
        <v>1642</v>
      </c>
      <c r="C439" s="1232"/>
      <c r="D439" s="1232"/>
      <c r="E439" s="1232"/>
      <c r="F439" s="1232"/>
    </row>
    <row r="440" spans="2:6" x14ac:dyDescent="0.25">
      <c r="B440" s="500"/>
      <c r="C440" s="419"/>
      <c r="D440" s="974"/>
      <c r="E440" s="930"/>
      <c r="F440" s="930"/>
    </row>
    <row r="441" spans="2:6" x14ac:dyDescent="0.25">
      <c r="B441" s="958" t="s">
        <v>1594</v>
      </c>
      <c r="C441" s="958" t="s">
        <v>1595</v>
      </c>
      <c r="D441" s="974"/>
      <c r="E441" s="930"/>
      <c r="F441" s="930"/>
    </row>
    <row r="442" spans="2:6" x14ac:dyDescent="0.25">
      <c r="B442" s="975" t="s">
        <v>1596</v>
      </c>
      <c r="C442" s="958"/>
      <c r="D442" s="974"/>
      <c r="E442" s="930"/>
      <c r="F442" s="930"/>
    </row>
    <row r="443" spans="2:6" x14ac:dyDescent="0.25">
      <c r="B443" s="491" t="s">
        <v>1597</v>
      </c>
      <c r="C443" s="959"/>
      <c r="D443" s="974"/>
      <c r="E443" s="930"/>
      <c r="F443" s="930"/>
    </row>
    <row r="444" spans="2:6" x14ac:dyDescent="0.25">
      <c r="B444" s="491" t="s">
        <v>1598</v>
      </c>
      <c r="C444" s="960"/>
      <c r="D444" s="974"/>
      <c r="E444" s="930"/>
      <c r="F444" s="930"/>
    </row>
    <row r="445" spans="2:6" x14ac:dyDescent="0.25">
      <c r="B445" s="491" t="s">
        <v>1599</v>
      </c>
      <c r="C445" s="961"/>
      <c r="D445" s="974"/>
      <c r="E445" s="930"/>
      <c r="F445" s="930"/>
    </row>
  </sheetData>
  <sheetProtection algorithmName="SHA-512" hashValue="KIsdsJEAjBhoK5djO6mMZVic7JpIiBJz1LbBt+KY9YU0savYtQ6FPGKmv1tZDFRxNhOfd7S51xY1j10b+n8Meg==" saltValue="RuhW754qdh2RjzZp2XwrLg==" spinCount="100000" sheet="1" formatColumns="0" formatRows="0" sort="0" autoFilter="0"/>
  <mergeCells count="15">
    <mergeCell ref="B1:F1"/>
    <mergeCell ref="E2:F2"/>
    <mergeCell ref="F312:F322"/>
    <mergeCell ref="F324:F334"/>
    <mergeCell ref="F336:F346"/>
    <mergeCell ref="F348:F358"/>
    <mergeCell ref="F360:F370"/>
    <mergeCell ref="F372:F382"/>
    <mergeCell ref="F384:F394"/>
    <mergeCell ref="B439:F439"/>
    <mergeCell ref="F396:F406"/>
    <mergeCell ref="F408:F418"/>
    <mergeCell ref="F420:F430"/>
    <mergeCell ref="B436:F436"/>
    <mergeCell ref="B438:F438"/>
  </mergeCells>
  <dataValidations count="7">
    <dataValidation type="textLength" allowBlank="1" showInputMessage="1" showErrorMessage="1" sqref="B68:B430" xr:uid="{00000000-0002-0000-3000-000000000000}">
      <formula1>0</formula1>
      <formula2>1000</formula2>
    </dataValidation>
    <dataValidation type="decimal" allowBlank="1" showInputMessage="1" showErrorMessage="1" sqref="F181 F200 F207 F214 F221 F228 F240 F278 F263 D66:D405 D407:D431 F310" xr:uid="{00000000-0002-0000-3000-000001000000}">
      <formula1>0</formula1>
      <formula2>1E+22</formula2>
    </dataValidation>
    <dataValidation type="decimal" allowBlank="1" showInputMessage="1" showErrorMessage="1" sqref="D33:D53" xr:uid="{00000000-0002-0000-3000-000002000000}">
      <formula1>0</formula1>
      <formula2>1E+27</formula2>
    </dataValidation>
    <dataValidation type="decimal" allowBlank="1" showInputMessage="1" showErrorMessage="1" sqref="F31" xr:uid="{00000000-0002-0000-3000-000003000000}">
      <formula1>0</formula1>
      <formula2>1E+26</formula2>
    </dataValidation>
    <dataValidation type="decimal" allowBlank="1" showInputMessage="1" showErrorMessage="1" sqref="D21:D31 F53" xr:uid="{00000000-0002-0000-3000-000004000000}">
      <formula1>0</formula1>
      <formula2>1E+23</formula2>
    </dataValidation>
    <dataValidation type="decimal" allowBlank="1" showInputMessage="1" showErrorMessage="1" sqref="D7:D19 F279:F309 F67:F180 F182:F199 F201:F206 F208:F213 F215:F220 F222:F227 F229:F239 F241:F262 F264:F277 F431 F311:F312 F323:F324 F335:F336 F347:F348 F359:F360 F371:F372 F383:F384 F395:F396 F407:F408 F419:F420" xr:uid="{00000000-0002-0000-3000-000005000000}">
      <formula1>0</formula1>
      <formula2>1E+28</formula2>
    </dataValidation>
    <dataValidation type="textLength" allowBlank="1" showInputMessage="1" showErrorMessage="1" sqref="B19 B21:B30 B33:B52" xr:uid="{00000000-0002-0000-3000-000006000000}">
      <formula1>0</formula1>
      <formula2>100</formula2>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S52"/>
  <sheetViews>
    <sheetView topLeftCell="A28" zoomScaleNormal="100" zoomScalePageLayoutView="60" workbookViewId="0">
      <selection activeCell="E48" sqref="E48"/>
    </sheetView>
  </sheetViews>
  <sheetFormatPr defaultColWidth="9.140625" defaultRowHeight="12.75" x14ac:dyDescent="0.2"/>
  <cols>
    <col min="1" max="1" width="11.5703125" style="1"/>
    <col min="2" max="2" width="22.85546875" style="1" customWidth="1"/>
    <col min="3" max="3" width="8.5703125" style="1" customWidth="1"/>
    <col min="4" max="12" width="24.7109375" style="1" customWidth="1"/>
    <col min="13" max="13" width="15.140625" style="1" customWidth="1"/>
    <col min="14" max="14" width="12.42578125" style="1" customWidth="1"/>
    <col min="15" max="15" width="13.5703125" style="1" customWidth="1"/>
    <col min="16" max="16" width="14" style="1" customWidth="1"/>
    <col min="17" max="17" width="10" style="1" customWidth="1"/>
    <col min="18" max="18" width="13.28515625" style="1" customWidth="1"/>
    <col min="19" max="1025" width="11.5703125" style="1"/>
    <col min="1026" max="16384" width="9.140625" style="1"/>
  </cols>
  <sheetData>
    <row r="1" spans="1:19" ht="12.75" customHeight="1" x14ac:dyDescent="0.2">
      <c r="A1" s="871" t="s">
        <v>1645</v>
      </c>
      <c r="B1" s="7"/>
      <c r="C1" s="12"/>
      <c r="D1" s="7"/>
      <c r="E1" s="7"/>
      <c r="F1" s="7"/>
      <c r="G1" s="7"/>
      <c r="H1" s="7"/>
      <c r="I1" s="7"/>
      <c r="J1" s="7"/>
      <c r="K1" s="7"/>
      <c r="L1" s="1076" t="s">
        <v>246</v>
      </c>
      <c r="M1" s="1076"/>
      <c r="N1" s="1076"/>
      <c r="O1" s="1076"/>
      <c r="P1" s="1076"/>
      <c r="Q1" s="1076"/>
      <c r="R1" s="1076"/>
      <c r="S1" s="1076"/>
    </row>
    <row r="2" spans="1:19" x14ac:dyDescent="0.2">
      <c r="A2" s="12"/>
      <c r="B2" s="7"/>
      <c r="C2" s="12"/>
      <c r="D2" s="7"/>
      <c r="E2" s="7"/>
      <c r="F2" s="7"/>
      <c r="G2" s="7"/>
      <c r="H2" s="7"/>
      <c r="I2" s="7"/>
      <c r="J2" s="7"/>
      <c r="K2" s="7"/>
      <c r="L2" s="1076"/>
      <c r="M2" s="1076"/>
      <c r="N2" s="1076"/>
      <c r="O2" s="1076"/>
      <c r="P2" s="1076"/>
      <c r="Q2" s="1076"/>
      <c r="R2" s="1076"/>
      <c r="S2" s="1076"/>
    </row>
    <row r="3" spans="1:19" x14ac:dyDescent="0.2">
      <c r="A3" s="1077" t="s">
        <v>247</v>
      </c>
      <c r="B3" s="1078"/>
      <c r="C3" s="1078"/>
      <c r="D3" s="1078"/>
      <c r="E3" s="1078"/>
      <c r="F3" s="1078"/>
      <c r="G3" s="1078"/>
      <c r="H3" s="1078"/>
      <c r="I3" s="1078"/>
      <c r="J3" s="1078"/>
      <c r="K3" s="1078"/>
      <c r="L3" s="1078"/>
      <c r="M3" s="1078"/>
      <c r="N3" s="1078"/>
      <c r="O3" s="1078"/>
      <c r="P3" s="1078"/>
      <c r="Q3" s="1078"/>
      <c r="R3" s="1078"/>
      <c r="S3" s="7"/>
    </row>
    <row r="4" spans="1:19" x14ac:dyDescent="0.2">
      <c r="A4" s="12"/>
      <c r="B4" s="7"/>
      <c r="C4" s="12"/>
      <c r="D4" s="7"/>
      <c r="E4" s="7"/>
      <c r="F4" s="7"/>
      <c r="G4" s="7"/>
      <c r="H4" s="7"/>
      <c r="I4" s="7"/>
      <c r="J4" s="7"/>
      <c r="K4" s="7"/>
      <c r="L4" s="7"/>
      <c r="M4" s="7"/>
      <c r="N4" s="7"/>
      <c r="O4" s="7"/>
      <c r="P4" s="7"/>
      <c r="Q4" s="7"/>
      <c r="R4" s="7"/>
      <c r="S4" s="7"/>
    </row>
    <row r="5" spans="1:19" ht="15" customHeight="1" x14ac:dyDescent="0.2">
      <c r="A5" s="1079" t="str">
        <f>i.04119!A6</f>
        <v>Даатгагчийн нэр:</v>
      </c>
      <c r="B5" s="1080"/>
      <c r="C5" s="1080"/>
      <c r="D5" s="1080"/>
      <c r="G5" s="13"/>
      <c r="H5" s="1081"/>
      <c r="I5" s="1080"/>
      <c r="J5" s="1080"/>
      <c r="K5" s="1080"/>
      <c r="L5" s="7"/>
      <c r="M5" s="7"/>
      <c r="N5" s="7"/>
      <c r="O5" s="7"/>
      <c r="P5" s="7"/>
      <c r="Q5" s="7"/>
      <c r="R5" s="1066" t="str">
        <f>i.04119!D6</f>
        <v>..... оны .... сарын ...-ны өдөр</v>
      </c>
      <c r="S5" s="1066"/>
    </row>
    <row r="6" spans="1:19" x14ac:dyDescent="0.2">
      <c r="A6" s="14"/>
      <c r="B6" s="7"/>
      <c r="C6" s="12"/>
      <c r="D6" s="7"/>
      <c r="E6" s="7"/>
      <c r="F6" s="7"/>
      <c r="G6" s="7"/>
      <c r="H6" s="7"/>
      <c r="I6" s="7"/>
      <c r="J6" s="7"/>
      <c r="K6" s="7"/>
      <c r="L6" s="7"/>
      <c r="M6" s="7"/>
      <c r="N6" s="7"/>
      <c r="O6" s="7"/>
      <c r="P6" s="7"/>
      <c r="Q6" s="15"/>
      <c r="S6" s="2" t="s">
        <v>3</v>
      </c>
    </row>
    <row r="7" spans="1:19" x14ac:dyDescent="0.2">
      <c r="A7" s="1074" t="s">
        <v>4</v>
      </c>
      <c r="B7" s="1074" t="s">
        <v>248</v>
      </c>
      <c r="C7" s="1074" t="s">
        <v>6</v>
      </c>
      <c r="D7" s="1074" t="s">
        <v>249</v>
      </c>
      <c r="E7" s="1074" t="s">
        <v>250</v>
      </c>
      <c r="F7" s="1074"/>
      <c r="G7" s="1074"/>
      <c r="H7" s="1074" t="s">
        <v>251</v>
      </c>
      <c r="I7" s="1074" t="s">
        <v>252</v>
      </c>
      <c r="J7" s="1074" t="s">
        <v>253</v>
      </c>
      <c r="K7" s="1074" t="s">
        <v>254</v>
      </c>
      <c r="L7" s="1074" t="s">
        <v>133</v>
      </c>
      <c r="M7" s="1074" t="s">
        <v>255</v>
      </c>
      <c r="N7" s="1074" t="s">
        <v>256</v>
      </c>
      <c r="O7" s="1075"/>
      <c r="P7" s="1075"/>
      <c r="Q7" s="1074" t="s">
        <v>257</v>
      </c>
      <c r="R7" s="1075"/>
      <c r="S7" s="1075"/>
    </row>
    <row r="8" spans="1:19" ht="38.25" x14ac:dyDescent="0.2">
      <c r="A8" s="1074"/>
      <c r="B8" s="1074"/>
      <c r="C8" s="1074"/>
      <c r="D8" s="1074"/>
      <c r="E8" s="163" t="s">
        <v>258</v>
      </c>
      <c r="F8" s="163" t="s">
        <v>143</v>
      </c>
      <c r="G8" s="163" t="s">
        <v>259</v>
      </c>
      <c r="H8" s="1074"/>
      <c r="I8" s="1074"/>
      <c r="J8" s="1074"/>
      <c r="K8" s="1074"/>
      <c r="L8" s="1074"/>
      <c r="M8" s="1074"/>
      <c r="N8" s="163" t="s">
        <v>260</v>
      </c>
      <c r="O8" s="163" t="s">
        <v>261</v>
      </c>
      <c r="P8" s="16" t="s">
        <v>262</v>
      </c>
      <c r="Q8" s="163" t="s">
        <v>260</v>
      </c>
      <c r="R8" s="163" t="s">
        <v>261</v>
      </c>
      <c r="S8" s="163" t="s">
        <v>263</v>
      </c>
    </row>
    <row r="9" spans="1:19" x14ac:dyDescent="0.2">
      <c r="A9" s="163" t="s">
        <v>8</v>
      </c>
      <c r="B9" s="163" t="s">
        <v>9</v>
      </c>
      <c r="C9" s="163" t="s">
        <v>10</v>
      </c>
      <c r="D9" s="163">
        <v>1</v>
      </c>
      <c r="E9" s="163">
        <f>+D9+1</f>
        <v>2</v>
      </c>
      <c r="F9" s="163">
        <f t="shared" ref="F9:S9" si="0">+E9+1</f>
        <v>3</v>
      </c>
      <c r="G9" s="163">
        <f t="shared" si="0"/>
        <v>4</v>
      </c>
      <c r="H9" s="163">
        <f t="shared" si="0"/>
        <v>5</v>
      </c>
      <c r="I9" s="163">
        <f t="shared" si="0"/>
        <v>6</v>
      </c>
      <c r="J9" s="163">
        <f t="shared" si="0"/>
        <v>7</v>
      </c>
      <c r="K9" s="163">
        <f t="shared" si="0"/>
        <v>8</v>
      </c>
      <c r="L9" s="163">
        <f t="shared" si="0"/>
        <v>9</v>
      </c>
      <c r="M9" s="163">
        <f t="shared" si="0"/>
        <v>10</v>
      </c>
      <c r="N9" s="163">
        <f t="shared" si="0"/>
        <v>11</v>
      </c>
      <c r="O9" s="163">
        <f t="shared" si="0"/>
        <v>12</v>
      </c>
      <c r="P9" s="163">
        <f t="shared" si="0"/>
        <v>13</v>
      </c>
      <c r="Q9" s="163">
        <f t="shared" si="0"/>
        <v>14</v>
      </c>
      <c r="R9" s="163">
        <f t="shared" si="0"/>
        <v>15</v>
      </c>
      <c r="S9" s="163">
        <f t="shared" si="0"/>
        <v>16</v>
      </c>
    </row>
    <row r="10" spans="1:19" x14ac:dyDescent="0.2">
      <c r="A10" s="17">
        <v>1</v>
      </c>
      <c r="B10" s="18" t="s">
        <v>264</v>
      </c>
      <c r="C10" s="205">
        <v>1</v>
      </c>
      <c r="D10" s="202"/>
      <c r="E10" s="202"/>
      <c r="F10" s="202"/>
      <c r="G10" s="202"/>
      <c r="H10" s="202"/>
      <c r="I10" s="202"/>
      <c r="J10" s="202"/>
      <c r="K10" s="202"/>
      <c r="L10" s="171">
        <f>H10+I10-J10-K10</f>
        <v>0</v>
      </c>
      <c r="M10" s="202"/>
      <c r="N10" s="202"/>
      <c r="O10" s="202"/>
      <c r="P10" s="202"/>
      <c r="Q10" s="202"/>
      <c r="R10" s="202"/>
      <c r="S10" s="3"/>
    </row>
    <row r="11" spans="1:19" x14ac:dyDescent="0.2">
      <c r="A11" s="17">
        <f t="shared" ref="A11:A40" si="1">+A10+1</f>
        <v>2</v>
      </c>
      <c r="B11" s="18" t="s">
        <v>265</v>
      </c>
      <c r="C11" s="205">
        <v>2</v>
      </c>
      <c r="D11" s="203"/>
      <c r="E11" s="203"/>
      <c r="F11" s="203"/>
      <c r="G11" s="203"/>
      <c r="H11" s="203"/>
      <c r="I11" s="203"/>
      <c r="J11" s="203"/>
      <c r="K11" s="203"/>
      <c r="L11" s="171">
        <f t="shared" ref="L11:L40" si="2">H11+I11-J11-K11</f>
        <v>0</v>
      </c>
      <c r="M11" s="203"/>
      <c r="N11" s="203"/>
      <c r="O11" s="203"/>
      <c r="P11" s="203"/>
      <c r="Q11" s="203"/>
      <c r="R11" s="203"/>
      <c r="S11" s="3"/>
    </row>
    <row r="12" spans="1:19" x14ac:dyDescent="0.2">
      <c r="A12" s="17">
        <f t="shared" si="1"/>
        <v>3</v>
      </c>
      <c r="B12" s="18" t="s">
        <v>266</v>
      </c>
      <c r="C12" s="205">
        <v>3</v>
      </c>
      <c r="D12" s="3"/>
      <c r="E12" s="3"/>
      <c r="F12" s="3"/>
      <c r="G12" s="3"/>
      <c r="H12" s="3"/>
      <c r="I12" s="3"/>
      <c r="J12" s="3"/>
      <c r="K12" s="3"/>
      <c r="L12" s="171">
        <f t="shared" si="2"/>
        <v>0</v>
      </c>
      <c r="M12" s="3"/>
      <c r="N12" s="3"/>
      <c r="O12" s="3"/>
      <c r="P12" s="3"/>
      <c r="Q12" s="3"/>
      <c r="R12" s="3"/>
      <c r="S12" s="3"/>
    </row>
    <row r="13" spans="1:19" x14ac:dyDescent="0.2">
      <c r="A13" s="17">
        <f t="shared" si="1"/>
        <v>4</v>
      </c>
      <c r="B13" s="18" t="s">
        <v>267</v>
      </c>
      <c r="C13" s="205">
        <v>4</v>
      </c>
      <c r="D13" s="3"/>
      <c r="E13" s="3"/>
      <c r="F13" s="3"/>
      <c r="G13" s="3"/>
      <c r="H13" s="3"/>
      <c r="I13" s="3"/>
      <c r="J13" s="3"/>
      <c r="K13" s="3"/>
      <c r="L13" s="171">
        <f t="shared" si="2"/>
        <v>0</v>
      </c>
      <c r="M13" s="3"/>
      <c r="N13" s="3"/>
      <c r="O13" s="3"/>
      <c r="P13" s="3"/>
      <c r="Q13" s="3"/>
      <c r="R13" s="3"/>
      <c r="S13" s="3"/>
    </row>
    <row r="14" spans="1:19" x14ac:dyDescent="0.2">
      <c r="A14" s="17">
        <f t="shared" si="1"/>
        <v>5</v>
      </c>
      <c r="B14" s="18" t="s">
        <v>268</v>
      </c>
      <c r="C14" s="205">
        <v>5</v>
      </c>
      <c r="D14" s="3" t="s">
        <v>87</v>
      </c>
      <c r="E14" s="3" t="s">
        <v>87</v>
      </c>
      <c r="F14" s="3" t="s">
        <v>87</v>
      </c>
      <c r="G14" s="3" t="s">
        <v>87</v>
      </c>
      <c r="H14" s="3"/>
      <c r="I14" s="3"/>
      <c r="J14" s="3"/>
      <c r="K14" s="3"/>
      <c r="L14" s="171">
        <f t="shared" si="2"/>
        <v>0</v>
      </c>
      <c r="M14" s="3" t="s">
        <v>87</v>
      </c>
      <c r="N14" s="3" t="s">
        <v>87</v>
      </c>
      <c r="O14" s="3" t="s">
        <v>87</v>
      </c>
      <c r="P14" s="3" t="s">
        <v>87</v>
      </c>
      <c r="Q14" s="3" t="s">
        <v>87</v>
      </c>
      <c r="R14" s="3" t="s">
        <v>87</v>
      </c>
      <c r="S14" s="3"/>
    </row>
    <row r="15" spans="1:19" x14ac:dyDescent="0.2">
      <c r="A15" s="17">
        <f t="shared" si="1"/>
        <v>6</v>
      </c>
      <c r="B15" s="18" t="s">
        <v>269</v>
      </c>
      <c r="C15" s="205">
        <v>6</v>
      </c>
      <c r="D15" s="3" t="s">
        <v>87</v>
      </c>
      <c r="E15" s="3" t="s">
        <v>87</v>
      </c>
      <c r="F15" s="3" t="s">
        <v>87</v>
      </c>
      <c r="G15" s="3" t="s">
        <v>87</v>
      </c>
      <c r="H15" s="3"/>
      <c r="I15" s="3"/>
      <c r="J15" s="3"/>
      <c r="K15" s="3"/>
      <c r="L15" s="171">
        <f t="shared" si="2"/>
        <v>0</v>
      </c>
      <c r="M15" s="3" t="s">
        <v>87</v>
      </c>
      <c r="N15" s="3" t="s">
        <v>87</v>
      </c>
      <c r="O15" s="3" t="s">
        <v>87</v>
      </c>
      <c r="P15" s="3" t="s">
        <v>87</v>
      </c>
      <c r="Q15" s="3" t="s">
        <v>87</v>
      </c>
      <c r="R15" s="3" t="s">
        <v>87</v>
      </c>
      <c r="S15" s="3"/>
    </row>
    <row r="16" spans="1:19" x14ac:dyDescent="0.2">
      <c r="A16" s="17">
        <f t="shared" si="1"/>
        <v>7</v>
      </c>
      <c r="B16" s="18" t="s">
        <v>270</v>
      </c>
      <c r="C16" s="205">
        <v>7</v>
      </c>
      <c r="D16" s="3" t="s">
        <v>87</v>
      </c>
      <c r="E16" s="3" t="s">
        <v>87</v>
      </c>
      <c r="F16" s="3" t="s">
        <v>87</v>
      </c>
      <c r="G16" s="3" t="s">
        <v>87</v>
      </c>
      <c r="H16" s="3"/>
      <c r="I16" s="3"/>
      <c r="J16" s="3"/>
      <c r="K16" s="3"/>
      <c r="L16" s="171">
        <f t="shared" si="2"/>
        <v>0</v>
      </c>
      <c r="M16" s="3" t="s">
        <v>87</v>
      </c>
      <c r="N16" s="3" t="s">
        <v>87</v>
      </c>
      <c r="O16" s="3" t="s">
        <v>87</v>
      </c>
      <c r="P16" s="3" t="s">
        <v>87</v>
      </c>
      <c r="Q16" s="3" t="s">
        <v>87</v>
      </c>
      <c r="R16" s="3" t="s">
        <v>87</v>
      </c>
      <c r="S16" s="3"/>
    </row>
    <row r="17" spans="1:19" x14ac:dyDescent="0.2">
      <c r="A17" s="17">
        <f t="shared" si="1"/>
        <v>8</v>
      </c>
      <c r="B17" s="18" t="s">
        <v>271</v>
      </c>
      <c r="C17" s="205">
        <v>8</v>
      </c>
      <c r="D17" s="3" t="s">
        <v>87</v>
      </c>
      <c r="E17" s="3" t="s">
        <v>87</v>
      </c>
      <c r="F17" s="3" t="s">
        <v>87</v>
      </c>
      <c r="G17" s="3" t="s">
        <v>87</v>
      </c>
      <c r="H17" s="3"/>
      <c r="I17" s="3"/>
      <c r="J17" s="3"/>
      <c r="K17" s="3"/>
      <c r="L17" s="171">
        <f t="shared" si="2"/>
        <v>0</v>
      </c>
      <c r="M17" s="3" t="s">
        <v>87</v>
      </c>
      <c r="N17" s="3" t="s">
        <v>87</v>
      </c>
      <c r="O17" s="3" t="s">
        <v>87</v>
      </c>
      <c r="P17" s="3" t="s">
        <v>87</v>
      </c>
      <c r="Q17" s="3" t="s">
        <v>87</v>
      </c>
      <c r="R17" s="3" t="s">
        <v>87</v>
      </c>
      <c r="S17" s="3"/>
    </row>
    <row r="18" spans="1:19" x14ac:dyDescent="0.2">
      <c r="A18" s="17">
        <f t="shared" si="1"/>
        <v>9</v>
      </c>
      <c r="B18" s="18" t="s">
        <v>272</v>
      </c>
      <c r="C18" s="205">
        <v>9</v>
      </c>
      <c r="D18" s="3" t="s">
        <v>87</v>
      </c>
      <c r="E18" s="3" t="s">
        <v>87</v>
      </c>
      <c r="F18" s="3" t="s">
        <v>87</v>
      </c>
      <c r="G18" s="3" t="s">
        <v>87</v>
      </c>
      <c r="H18" s="3"/>
      <c r="I18" s="3"/>
      <c r="J18" s="3"/>
      <c r="K18" s="3"/>
      <c r="L18" s="171">
        <f t="shared" si="2"/>
        <v>0</v>
      </c>
      <c r="M18" s="3" t="s">
        <v>87</v>
      </c>
      <c r="N18" s="3" t="s">
        <v>87</v>
      </c>
      <c r="O18" s="3" t="s">
        <v>87</v>
      </c>
      <c r="P18" s="3" t="s">
        <v>87</v>
      </c>
      <c r="Q18" s="3" t="s">
        <v>87</v>
      </c>
      <c r="R18" s="3" t="s">
        <v>87</v>
      </c>
      <c r="S18" s="3"/>
    </row>
    <row r="19" spans="1:19" x14ac:dyDescent="0.2">
      <c r="A19" s="17">
        <f t="shared" si="1"/>
        <v>10</v>
      </c>
      <c r="B19" s="18" t="s">
        <v>273</v>
      </c>
      <c r="C19" s="205">
        <v>10</v>
      </c>
      <c r="D19" s="3" t="s">
        <v>87</v>
      </c>
      <c r="E19" s="3" t="s">
        <v>87</v>
      </c>
      <c r="F19" s="3" t="s">
        <v>87</v>
      </c>
      <c r="G19" s="3" t="s">
        <v>87</v>
      </c>
      <c r="H19" s="3"/>
      <c r="I19" s="3"/>
      <c r="J19" s="3"/>
      <c r="K19" s="3"/>
      <c r="L19" s="171">
        <f t="shared" si="2"/>
        <v>0</v>
      </c>
      <c r="M19" s="3" t="s">
        <v>87</v>
      </c>
      <c r="N19" s="3" t="s">
        <v>87</v>
      </c>
      <c r="O19" s="3" t="s">
        <v>87</v>
      </c>
      <c r="P19" s="3" t="s">
        <v>87</v>
      </c>
      <c r="Q19" s="3" t="s">
        <v>87</v>
      </c>
      <c r="R19" s="3" t="s">
        <v>87</v>
      </c>
      <c r="S19" s="3"/>
    </row>
    <row r="20" spans="1:19" x14ac:dyDescent="0.2">
      <c r="A20" s="17">
        <f t="shared" si="1"/>
        <v>11</v>
      </c>
      <c r="B20" s="18" t="s">
        <v>274</v>
      </c>
      <c r="C20" s="205">
        <v>11</v>
      </c>
      <c r="D20" s="3" t="s">
        <v>87</v>
      </c>
      <c r="E20" s="3" t="s">
        <v>87</v>
      </c>
      <c r="F20" s="3" t="s">
        <v>87</v>
      </c>
      <c r="G20" s="3" t="s">
        <v>87</v>
      </c>
      <c r="H20" s="3"/>
      <c r="I20" s="3"/>
      <c r="J20" s="3"/>
      <c r="K20" s="3"/>
      <c r="L20" s="171">
        <f t="shared" si="2"/>
        <v>0</v>
      </c>
      <c r="M20" s="3" t="s">
        <v>87</v>
      </c>
      <c r="N20" s="3" t="s">
        <v>87</v>
      </c>
      <c r="O20" s="3" t="s">
        <v>87</v>
      </c>
      <c r="P20" s="3" t="s">
        <v>87</v>
      </c>
      <c r="Q20" s="3" t="s">
        <v>87</v>
      </c>
      <c r="R20" s="3" t="s">
        <v>87</v>
      </c>
      <c r="S20" s="3"/>
    </row>
    <row r="21" spans="1:19" x14ac:dyDescent="0.2">
      <c r="A21" s="17">
        <f t="shared" si="1"/>
        <v>12</v>
      </c>
      <c r="B21" s="18" t="s">
        <v>275</v>
      </c>
      <c r="C21" s="205">
        <v>12</v>
      </c>
      <c r="D21" s="3" t="s">
        <v>87</v>
      </c>
      <c r="E21" s="3" t="s">
        <v>87</v>
      </c>
      <c r="F21" s="3" t="s">
        <v>87</v>
      </c>
      <c r="G21" s="3" t="s">
        <v>87</v>
      </c>
      <c r="H21" s="3"/>
      <c r="I21" s="3"/>
      <c r="J21" s="3"/>
      <c r="K21" s="3"/>
      <c r="L21" s="171">
        <f t="shared" si="2"/>
        <v>0</v>
      </c>
      <c r="M21" s="3" t="s">
        <v>87</v>
      </c>
      <c r="N21" s="3" t="s">
        <v>87</v>
      </c>
      <c r="O21" s="3" t="s">
        <v>87</v>
      </c>
      <c r="P21" s="3" t="s">
        <v>87</v>
      </c>
      <c r="Q21" s="3" t="s">
        <v>87</v>
      </c>
      <c r="R21" s="3" t="s">
        <v>87</v>
      </c>
      <c r="S21" s="3"/>
    </row>
    <row r="22" spans="1:19" x14ac:dyDescent="0.2">
      <c r="A22" s="17">
        <f t="shared" si="1"/>
        <v>13</v>
      </c>
      <c r="B22" s="18" t="s">
        <v>276</v>
      </c>
      <c r="C22" s="205">
        <v>13</v>
      </c>
      <c r="D22" s="3" t="s">
        <v>87</v>
      </c>
      <c r="E22" s="3" t="s">
        <v>87</v>
      </c>
      <c r="F22" s="3" t="s">
        <v>87</v>
      </c>
      <c r="G22" s="3" t="s">
        <v>87</v>
      </c>
      <c r="H22" s="3"/>
      <c r="I22" s="3"/>
      <c r="J22" s="3"/>
      <c r="K22" s="3"/>
      <c r="L22" s="171">
        <f t="shared" si="2"/>
        <v>0</v>
      </c>
      <c r="M22" s="3" t="s">
        <v>87</v>
      </c>
      <c r="N22" s="3" t="s">
        <v>87</v>
      </c>
      <c r="O22" s="3" t="s">
        <v>87</v>
      </c>
      <c r="P22" s="3" t="s">
        <v>87</v>
      </c>
      <c r="Q22" s="3" t="s">
        <v>87</v>
      </c>
      <c r="R22" s="3" t="s">
        <v>87</v>
      </c>
      <c r="S22" s="3"/>
    </row>
    <row r="23" spans="1:19" x14ac:dyDescent="0.2">
      <c r="A23" s="17">
        <f t="shared" si="1"/>
        <v>14</v>
      </c>
      <c r="B23" s="18" t="s">
        <v>277</v>
      </c>
      <c r="C23" s="205">
        <v>14</v>
      </c>
      <c r="D23" s="3" t="s">
        <v>87</v>
      </c>
      <c r="E23" s="3" t="s">
        <v>87</v>
      </c>
      <c r="F23" s="3" t="s">
        <v>87</v>
      </c>
      <c r="G23" s="3" t="s">
        <v>87</v>
      </c>
      <c r="H23" s="3"/>
      <c r="I23" s="3"/>
      <c r="J23" s="3"/>
      <c r="K23" s="3"/>
      <c r="L23" s="171">
        <f t="shared" si="2"/>
        <v>0</v>
      </c>
      <c r="M23" s="3" t="s">
        <v>87</v>
      </c>
      <c r="N23" s="3" t="s">
        <v>87</v>
      </c>
      <c r="O23" s="3" t="s">
        <v>87</v>
      </c>
      <c r="P23" s="3" t="s">
        <v>87</v>
      </c>
      <c r="Q23" s="3" t="s">
        <v>87</v>
      </c>
      <c r="R23" s="3" t="s">
        <v>87</v>
      </c>
      <c r="S23" s="3"/>
    </row>
    <row r="24" spans="1:19" x14ac:dyDescent="0.2">
      <c r="A24" s="17">
        <f t="shared" si="1"/>
        <v>15</v>
      </c>
      <c r="B24" s="18" t="s">
        <v>278</v>
      </c>
      <c r="C24" s="205">
        <v>15</v>
      </c>
      <c r="D24" s="3" t="s">
        <v>87</v>
      </c>
      <c r="E24" s="3" t="s">
        <v>87</v>
      </c>
      <c r="F24" s="3" t="s">
        <v>87</v>
      </c>
      <c r="G24" s="3" t="s">
        <v>87</v>
      </c>
      <c r="H24" s="3"/>
      <c r="I24" s="3"/>
      <c r="J24" s="3"/>
      <c r="K24" s="3"/>
      <c r="L24" s="171">
        <f t="shared" si="2"/>
        <v>0</v>
      </c>
      <c r="M24" s="3" t="s">
        <v>87</v>
      </c>
      <c r="N24" s="3" t="s">
        <v>87</v>
      </c>
      <c r="O24" s="3" t="s">
        <v>87</v>
      </c>
      <c r="P24" s="3" t="s">
        <v>87</v>
      </c>
      <c r="Q24" s="3" t="s">
        <v>87</v>
      </c>
      <c r="R24" s="3" t="s">
        <v>87</v>
      </c>
      <c r="S24" s="3"/>
    </row>
    <row r="25" spans="1:19" x14ac:dyDescent="0.2">
      <c r="A25" s="17">
        <f t="shared" si="1"/>
        <v>16</v>
      </c>
      <c r="B25" s="18" t="s">
        <v>279</v>
      </c>
      <c r="C25" s="205">
        <v>16</v>
      </c>
      <c r="D25" s="3" t="s">
        <v>87</v>
      </c>
      <c r="E25" s="3" t="s">
        <v>87</v>
      </c>
      <c r="F25" s="3" t="s">
        <v>87</v>
      </c>
      <c r="G25" s="3" t="s">
        <v>87</v>
      </c>
      <c r="H25" s="3"/>
      <c r="I25" s="3"/>
      <c r="J25" s="3"/>
      <c r="K25" s="3"/>
      <c r="L25" s="171">
        <f t="shared" si="2"/>
        <v>0</v>
      </c>
      <c r="M25" s="3" t="s">
        <v>87</v>
      </c>
      <c r="N25" s="3" t="s">
        <v>87</v>
      </c>
      <c r="O25" s="3" t="s">
        <v>87</v>
      </c>
      <c r="P25" s="3" t="s">
        <v>87</v>
      </c>
      <c r="Q25" s="3" t="s">
        <v>87</v>
      </c>
      <c r="R25" s="3" t="s">
        <v>87</v>
      </c>
      <c r="S25" s="3"/>
    </row>
    <row r="26" spans="1:19" x14ac:dyDescent="0.2">
      <c r="A26" s="17">
        <f t="shared" si="1"/>
        <v>17</v>
      </c>
      <c r="B26" s="18" t="s">
        <v>280</v>
      </c>
      <c r="C26" s="205">
        <v>17</v>
      </c>
      <c r="D26" s="3" t="s">
        <v>87</v>
      </c>
      <c r="E26" s="3" t="s">
        <v>87</v>
      </c>
      <c r="F26" s="3" t="s">
        <v>87</v>
      </c>
      <c r="G26" s="3" t="s">
        <v>87</v>
      </c>
      <c r="H26" s="3"/>
      <c r="I26" s="3"/>
      <c r="J26" s="3"/>
      <c r="K26" s="3"/>
      <c r="L26" s="171">
        <f t="shared" si="2"/>
        <v>0</v>
      </c>
      <c r="M26" s="3" t="s">
        <v>87</v>
      </c>
      <c r="N26" s="3" t="s">
        <v>87</v>
      </c>
      <c r="O26" s="3" t="s">
        <v>87</v>
      </c>
      <c r="P26" s="3" t="s">
        <v>87</v>
      </c>
      <c r="Q26" s="3" t="s">
        <v>87</v>
      </c>
      <c r="R26" s="3" t="s">
        <v>87</v>
      </c>
      <c r="S26" s="3"/>
    </row>
    <row r="27" spans="1:19" x14ac:dyDescent="0.2">
      <c r="A27" s="17">
        <f t="shared" si="1"/>
        <v>18</v>
      </c>
      <c r="B27" s="18" t="s">
        <v>281</v>
      </c>
      <c r="C27" s="205">
        <v>18</v>
      </c>
      <c r="D27" s="3" t="s">
        <v>87</v>
      </c>
      <c r="E27" s="3" t="s">
        <v>87</v>
      </c>
      <c r="F27" s="3" t="s">
        <v>87</v>
      </c>
      <c r="G27" s="3" t="s">
        <v>87</v>
      </c>
      <c r="H27" s="3"/>
      <c r="I27" s="3"/>
      <c r="J27" s="3"/>
      <c r="K27" s="3"/>
      <c r="L27" s="171">
        <f t="shared" si="2"/>
        <v>0</v>
      </c>
      <c r="M27" s="3" t="s">
        <v>87</v>
      </c>
      <c r="N27" s="3" t="s">
        <v>87</v>
      </c>
      <c r="O27" s="3" t="s">
        <v>87</v>
      </c>
      <c r="P27" s="3" t="s">
        <v>87</v>
      </c>
      <c r="Q27" s="3" t="s">
        <v>87</v>
      </c>
      <c r="R27" s="3" t="s">
        <v>87</v>
      </c>
      <c r="S27" s="3"/>
    </row>
    <row r="28" spans="1:19" x14ac:dyDescent="0.2">
      <c r="A28" s="17">
        <f t="shared" si="1"/>
        <v>19</v>
      </c>
      <c r="B28" s="18" t="s">
        <v>282</v>
      </c>
      <c r="C28" s="205">
        <v>19</v>
      </c>
      <c r="D28" s="3" t="s">
        <v>87</v>
      </c>
      <c r="E28" s="3" t="s">
        <v>87</v>
      </c>
      <c r="F28" s="3" t="s">
        <v>87</v>
      </c>
      <c r="G28" s="3" t="s">
        <v>87</v>
      </c>
      <c r="H28" s="3"/>
      <c r="I28" s="3"/>
      <c r="J28" s="3"/>
      <c r="K28" s="3"/>
      <c r="L28" s="171">
        <f t="shared" si="2"/>
        <v>0</v>
      </c>
      <c r="M28" s="3" t="s">
        <v>87</v>
      </c>
      <c r="N28" s="3" t="s">
        <v>87</v>
      </c>
      <c r="O28" s="3" t="s">
        <v>87</v>
      </c>
      <c r="P28" s="3" t="s">
        <v>87</v>
      </c>
      <c r="Q28" s="3" t="s">
        <v>87</v>
      </c>
      <c r="R28" s="3" t="s">
        <v>87</v>
      </c>
      <c r="S28" s="3"/>
    </row>
    <row r="29" spans="1:19" x14ac:dyDescent="0.2">
      <c r="A29" s="17">
        <f t="shared" si="1"/>
        <v>20</v>
      </c>
      <c r="B29" s="18" t="s">
        <v>283</v>
      </c>
      <c r="C29" s="205">
        <v>20</v>
      </c>
      <c r="D29" s="3" t="s">
        <v>87</v>
      </c>
      <c r="E29" s="3" t="s">
        <v>87</v>
      </c>
      <c r="F29" s="3" t="s">
        <v>87</v>
      </c>
      <c r="G29" s="3" t="s">
        <v>87</v>
      </c>
      <c r="H29" s="3"/>
      <c r="I29" s="3"/>
      <c r="J29" s="3"/>
      <c r="K29" s="3"/>
      <c r="L29" s="171">
        <f t="shared" si="2"/>
        <v>0</v>
      </c>
      <c r="M29" s="3" t="s">
        <v>87</v>
      </c>
      <c r="N29" s="3" t="s">
        <v>87</v>
      </c>
      <c r="O29" s="3" t="s">
        <v>87</v>
      </c>
      <c r="P29" s="3" t="s">
        <v>87</v>
      </c>
      <c r="Q29" s="3" t="s">
        <v>87</v>
      </c>
      <c r="R29" s="3" t="s">
        <v>87</v>
      </c>
      <c r="S29" s="3"/>
    </row>
    <row r="30" spans="1:19" x14ac:dyDescent="0.2">
      <c r="A30" s="17">
        <f t="shared" si="1"/>
        <v>21</v>
      </c>
      <c r="B30" s="18" t="s">
        <v>284</v>
      </c>
      <c r="C30" s="205">
        <v>21</v>
      </c>
      <c r="D30" s="3" t="s">
        <v>87</v>
      </c>
      <c r="E30" s="3" t="s">
        <v>87</v>
      </c>
      <c r="F30" s="3" t="s">
        <v>87</v>
      </c>
      <c r="G30" s="3" t="s">
        <v>87</v>
      </c>
      <c r="H30" s="3"/>
      <c r="I30" s="3"/>
      <c r="J30" s="3"/>
      <c r="K30" s="3"/>
      <c r="L30" s="171">
        <f t="shared" si="2"/>
        <v>0</v>
      </c>
      <c r="M30" s="3" t="s">
        <v>87</v>
      </c>
      <c r="N30" s="3" t="s">
        <v>87</v>
      </c>
      <c r="O30" s="3" t="s">
        <v>87</v>
      </c>
      <c r="P30" s="3" t="s">
        <v>87</v>
      </c>
      <c r="Q30" s="3" t="s">
        <v>87</v>
      </c>
      <c r="R30" s="3" t="s">
        <v>87</v>
      </c>
      <c r="S30" s="3"/>
    </row>
    <row r="31" spans="1:19" x14ac:dyDescent="0.2">
      <c r="A31" s="17">
        <f t="shared" si="1"/>
        <v>22</v>
      </c>
      <c r="B31" s="18" t="s">
        <v>285</v>
      </c>
      <c r="C31" s="205">
        <v>22</v>
      </c>
      <c r="D31" s="3" t="s">
        <v>87</v>
      </c>
      <c r="E31" s="3" t="s">
        <v>87</v>
      </c>
      <c r="F31" s="3" t="s">
        <v>87</v>
      </c>
      <c r="G31" s="3" t="s">
        <v>87</v>
      </c>
      <c r="H31" s="3"/>
      <c r="I31" s="3"/>
      <c r="J31" s="3"/>
      <c r="K31" s="3"/>
      <c r="L31" s="171">
        <f t="shared" si="2"/>
        <v>0</v>
      </c>
      <c r="M31" s="3" t="s">
        <v>87</v>
      </c>
      <c r="N31" s="3" t="s">
        <v>87</v>
      </c>
      <c r="O31" s="3" t="s">
        <v>87</v>
      </c>
      <c r="P31" s="3" t="s">
        <v>87</v>
      </c>
      <c r="Q31" s="3" t="s">
        <v>87</v>
      </c>
      <c r="R31" s="3" t="s">
        <v>87</v>
      </c>
      <c r="S31" s="3"/>
    </row>
    <row r="32" spans="1:19" x14ac:dyDescent="0.2">
      <c r="A32" s="17">
        <f t="shared" si="1"/>
        <v>23</v>
      </c>
      <c r="B32" s="18" t="s">
        <v>286</v>
      </c>
      <c r="C32" s="205">
        <v>23</v>
      </c>
      <c r="D32" s="3" t="s">
        <v>87</v>
      </c>
      <c r="E32" s="3" t="s">
        <v>87</v>
      </c>
      <c r="F32" s="3" t="s">
        <v>87</v>
      </c>
      <c r="G32" s="3" t="s">
        <v>87</v>
      </c>
      <c r="H32" s="3"/>
      <c r="I32" s="3"/>
      <c r="J32" s="3"/>
      <c r="K32" s="3"/>
      <c r="L32" s="171">
        <f t="shared" si="2"/>
        <v>0</v>
      </c>
      <c r="M32" s="3" t="s">
        <v>87</v>
      </c>
      <c r="N32" s="3" t="s">
        <v>87</v>
      </c>
      <c r="O32" s="3" t="s">
        <v>87</v>
      </c>
      <c r="P32" s="3" t="s">
        <v>87</v>
      </c>
      <c r="Q32" s="3" t="s">
        <v>87</v>
      </c>
      <c r="R32" s="3" t="s">
        <v>87</v>
      </c>
      <c r="S32" s="3"/>
    </row>
    <row r="33" spans="1:19" x14ac:dyDescent="0.2">
      <c r="A33" s="17">
        <f t="shared" si="1"/>
        <v>24</v>
      </c>
      <c r="B33" s="18" t="s">
        <v>287</v>
      </c>
      <c r="C33" s="205">
        <v>24</v>
      </c>
      <c r="D33" s="3" t="s">
        <v>87</v>
      </c>
      <c r="E33" s="3" t="s">
        <v>87</v>
      </c>
      <c r="F33" s="3" t="s">
        <v>87</v>
      </c>
      <c r="G33" s="3" t="s">
        <v>87</v>
      </c>
      <c r="H33" s="3"/>
      <c r="I33" s="3"/>
      <c r="J33" s="3"/>
      <c r="K33" s="3"/>
      <c r="L33" s="171">
        <f t="shared" si="2"/>
        <v>0</v>
      </c>
      <c r="M33" s="3"/>
      <c r="N33" s="3" t="s">
        <v>87</v>
      </c>
      <c r="O33" s="3" t="s">
        <v>87</v>
      </c>
      <c r="P33" s="3" t="s">
        <v>87</v>
      </c>
      <c r="Q33" s="3" t="s">
        <v>87</v>
      </c>
      <c r="R33" s="3" t="s">
        <v>87</v>
      </c>
      <c r="S33" s="3"/>
    </row>
    <row r="34" spans="1:19" x14ac:dyDescent="0.2">
      <c r="A34" s="17">
        <f t="shared" si="1"/>
        <v>25</v>
      </c>
      <c r="B34" s="18" t="s">
        <v>288</v>
      </c>
      <c r="C34" s="205">
        <v>25</v>
      </c>
      <c r="D34" s="3" t="s">
        <v>87</v>
      </c>
      <c r="E34" s="3" t="s">
        <v>87</v>
      </c>
      <c r="F34" s="3" t="s">
        <v>87</v>
      </c>
      <c r="G34" s="3" t="s">
        <v>87</v>
      </c>
      <c r="H34" s="3"/>
      <c r="I34" s="3"/>
      <c r="J34" s="3"/>
      <c r="K34" s="3"/>
      <c r="L34" s="171">
        <f t="shared" si="2"/>
        <v>0</v>
      </c>
      <c r="M34" s="3" t="s">
        <v>87</v>
      </c>
      <c r="N34" s="3" t="s">
        <v>87</v>
      </c>
      <c r="O34" s="3" t="s">
        <v>87</v>
      </c>
      <c r="P34" s="3" t="s">
        <v>87</v>
      </c>
      <c r="Q34" s="3" t="s">
        <v>87</v>
      </c>
      <c r="R34" s="3" t="s">
        <v>87</v>
      </c>
      <c r="S34" s="3"/>
    </row>
    <row r="35" spans="1:19" x14ac:dyDescent="0.2">
      <c r="A35" s="17">
        <f t="shared" si="1"/>
        <v>26</v>
      </c>
      <c r="B35" s="18" t="s">
        <v>289</v>
      </c>
      <c r="C35" s="205">
        <v>26</v>
      </c>
      <c r="D35" s="3" t="s">
        <v>87</v>
      </c>
      <c r="E35" s="3" t="s">
        <v>87</v>
      </c>
      <c r="F35" s="3" t="s">
        <v>87</v>
      </c>
      <c r="G35" s="3" t="s">
        <v>87</v>
      </c>
      <c r="H35" s="3"/>
      <c r="I35" s="3"/>
      <c r="J35" s="3"/>
      <c r="K35" s="3"/>
      <c r="L35" s="171">
        <f t="shared" si="2"/>
        <v>0</v>
      </c>
      <c r="M35" s="3" t="s">
        <v>87</v>
      </c>
      <c r="N35" s="3" t="s">
        <v>87</v>
      </c>
      <c r="O35" s="3" t="s">
        <v>87</v>
      </c>
      <c r="P35" s="3" t="s">
        <v>87</v>
      </c>
      <c r="Q35" s="3" t="s">
        <v>87</v>
      </c>
      <c r="R35" s="3" t="s">
        <v>87</v>
      </c>
      <c r="S35" s="3"/>
    </row>
    <row r="36" spans="1:19" x14ac:dyDescent="0.2">
      <c r="A36" s="17">
        <f t="shared" si="1"/>
        <v>27</v>
      </c>
      <c r="B36" s="18" t="s">
        <v>290</v>
      </c>
      <c r="C36" s="205">
        <v>27</v>
      </c>
      <c r="D36" s="3" t="s">
        <v>87</v>
      </c>
      <c r="E36" s="3" t="s">
        <v>87</v>
      </c>
      <c r="F36" s="3" t="s">
        <v>87</v>
      </c>
      <c r="G36" s="3" t="s">
        <v>87</v>
      </c>
      <c r="H36" s="3"/>
      <c r="I36" s="3"/>
      <c r="J36" s="3"/>
      <c r="K36" s="3"/>
      <c r="L36" s="171">
        <f t="shared" si="2"/>
        <v>0</v>
      </c>
      <c r="M36" s="3" t="s">
        <v>87</v>
      </c>
      <c r="N36" s="3" t="s">
        <v>87</v>
      </c>
      <c r="O36" s="3" t="s">
        <v>87</v>
      </c>
      <c r="P36" s="3" t="s">
        <v>87</v>
      </c>
      <c r="Q36" s="3" t="s">
        <v>87</v>
      </c>
      <c r="R36" s="3" t="s">
        <v>87</v>
      </c>
      <c r="S36" s="3"/>
    </row>
    <row r="37" spans="1:19" x14ac:dyDescent="0.2">
      <c r="A37" s="17">
        <f t="shared" si="1"/>
        <v>28</v>
      </c>
      <c r="B37" s="18" t="s">
        <v>291</v>
      </c>
      <c r="C37" s="205">
        <v>28</v>
      </c>
      <c r="D37" s="3" t="s">
        <v>87</v>
      </c>
      <c r="E37" s="3" t="s">
        <v>87</v>
      </c>
      <c r="F37" s="3" t="s">
        <v>87</v>
      </c>
      <c r="G37" s="3" t="s">
        <v>87</v>
      </c>
      <c r="H37" s="3"/>
      <c r="I37" s="3"/>
      <c r="J37" s="3"/>
      <c r="K37" s="3"/>
      <c r="L37" s="171">
        <f t="shared" si="2"/>
        <v>0</v>
      </c>
      <c r="M37" s="3" t="s">
        <v>87</v>
      </c>
      <c r="N37" s="3" t="s">
        <v>87</v>
      </c>
      <c r="O37" s="3" t="s">
        <v>87</v>
      </c>
      <c r="P37" s="3" t="s">
        <v>87</v>
      </c>
      <c r="Q37" s="3" t="s">
        <v>87</v>
      </c>
      <c r="R37" s="3" t="s">
        <v>87</v>
      </c>
      <c r="S37" s="3"/>
    </row>
    <row r="38" spans="1:19" x14ac:dyDescent="0.2">
      <c r="A38" s="17">
        <f t="shared" si="1"/>
        <v>29</v>
      </c>
      <c r="B38" s="18" t="s">
        <v>292</v>
      </c>
      <c r="C38" s="205">
        <v>29</v>
      </c>
      <c r="D38" s="3" t="s">
        <v>87</v>
      </c>
      <c r="E38" s="3" t="s">
        <v>87</v>
      </c>
      <c r="F38" s="3" t="s">
        <v>87</v>
      </c>
      <c r="G38" s="3" t="s">
        <v>87</v>
      </c>
      <c r="H38" s="3"/>
      <c r="I38" s="3"/>
      <c r="J38" s="3"/>
      <c r="K38" s="3"/>
      <c r="L38" s="171">
        <f t="shared" si="2"/>
        <v>0</v>
      </c>
      <c r="M38" s="3" t="s">
        <v>87</v>
      </c>
      <c r="N38" s="3" t="s">
        <v>87</v>
      </c>
      <c r="O38" s="3" t="s">
        <v>87</v>
      </c>
      <c r="P38" s="3" t="s">
        <v>87</v>
      </c>
      <c r="Q38" s="3" t="s">
        <v>87</v>
      </c>
      <c r="R38" s="3" t="s">
        <v>87</v>
      </c>
      <c r="S38" s="3"/>
    </row>
    <row r="39" spans="1:19" x14ac:dyDescent="0.2">
      <c r="A39" s="17">
        <f t="shared" si="1"/>
        <v>30</v>
      </c>
      <c r="B39" s="18" t="s">
        <v>293</v>
      </c>
      <c r="C39" s="205">
        <v>30</v>
      </c>
      <c r="D39" s="3" t="s">
        <v>87</v>
      </c>
      <c r="E39" s="3" t="s">
        <v>87</v>
      </c>
      <c r="F39" s="3" t="s">
        <v>87</v>
      </c>
      <c r="G39" s="3" t="s">
        <v>87</v>
      </c>
      <c r="H39" s="3"/>
      <c r="I39" s="3"/>
      <c r="J39" s="3"/>
      <c r="K39" s="3"/>
      <c r="L39" s="171">
        <f t="shared" si="2"/>
        <v>0</v>
      </c>
      <c r="M39" s="3" t="s">
        <v>87</v>
      </c>
      <c r="N39" s="3" t="s">
        <v>87</v>
      </c>
      <c r="O39" s="3" t="s">
        <v>87</v>
      </c>
      <c r="P39" s="3" t="s">
        <v>87</v>
      </c>
      <c r="Q39" s="3" t="s">
        <v>87</v>
      </c>
      <c r="R39" s="3" t="s">
        <v>87</v>
      </c>
      <c r="S39" s="3"/>
    </row>
    <row r="40" spans="1:19" x14ac:dyDescent="0.2">
      <c r="A40" s="17">
        <f t="shared" si="1"/>
        <v>31</v>
      </c>
      <c r="B40" s="18" t="s">
        <v>294</v>
      </c>
      <c r="C40" s="205">
        <v>31</v>
      </c>
      <c r="D40" s="3" t="s">
        <v>87</v>
      </c>
      <c r="E40" s="3" t="s">
        <v>87</v>
      </c>
      <c r="F40" s="3" t="s">
        <v>87</v>
      </c>
      <c r="G40" s="3" t="s">
        <v>87</v>
      </c>
      <c r="H40" s="3"/>
      <c r="I40" s="3"/>
      <c r="J40" s="3"/>
      <c r="K40" s="3"/>
      <c r="L40" s="171">
        <f t="shared" si="2"/>
        <v>0</v>
      </c>
      <c r="M40" s="3" t="s">
        <v>87</v>
      </c>
      <c r="N40" s="3" t="s">
        <v>87</v>
      </c>
      <c r="O40" s="3" t="s">
        <v>87</v>
      </c>
      <c r="P40" s="3" t="s">
        <v>87</v>
      </c>
      <c r="Q40" s="3" t="s">
        <v>87</v>
      </c>
      <c r="R40" s="3" t="s">
        <v>87</v>
      </c>
      <c r="S40" s="3"/>
    </row>
    <row r="41" spans="1:19" x14ac:dyDescent="0.2">
      <c r="A41" s="19"/>
      <c r="B41" s="20" t="s">
        <v>198</v>
      </c>
      <c r="C41" s="187">
        <v>41</v>
      </c>
      <c r="D41" s="171">
        <f>SUM(D10:D40)</f>
        <v>0</v>
      </c>
      <c r="E41" s="171">
        <f t="shared" ref="E41:S41" si="3">SUM(E10:E40)</f>
        <v>0</v>
      </c>
      <c r="F41" s="171">
        <f t="shared" si="3"/>
        <v>0</v>
      </c>
      <c r="G41" s="171">
        <f t="shared" si="3"/>
        <v>0</v>
      </c>
      <c r="H41" s="171">
        <f t="shared" si="3"/>
        <v>0</v>
      </c>
      <c r="I41" s="171">
        <f t="shared" si="3"/>
        <v>0</v>
      </c>
      <c r="J41" s="171">
        <f t="shared" si="3"/>
        <v>0</v>
      </c>
      <c r="K41" s="171">
        <f t="shared" si="3"/>
        <v>0</v>
      </c>
      <c r="L41" s="171">
        <f t="shared" si="3"/>
        <v>0</v>
      </c>
      <c r="M41" s="171">
        <f t="shared" si="3"/>
        <v>0</v>
      </c>
      <c r="N41" s="171">
        <f t="shared" si="3"/>
        <v>0</v>
      </c>
      <c r="O41" s="171">
        <f t="shared" si="3"/>
        <v>0</v>
      </c>
      <c r="P41" s="171">
        <f t="shared" si="3"/>
        <v>0</v>
      </c>
      <c r="Q41" s="171">
        <f t="shared" si="3"/>
        <v>0</v>
      </c>
      <c r="R41" s="171">
        <f t="shared" si="3"/>
        <v>0</v>
      </c>
      <c r="S41" s="171">
        <f t="shared" si="3"/>
        <v>0</v>
      </c>
    </row>
    <row r="43" spans="1:19" x14ac:dyDescent="0.2">
      <c r="D43" s="172">
        <f>D41-i.04119!E44</f>
        <v>0</v>
      </c>
      <c r="E43" s="172">
        <f>E41-i.04119!E16</f>
        <v>0</v>
      </c>
      <c r="F43" s="172">
        <f>F41-i.04119!E37</f>
        <v>0</v>
      </c>
      <c r="G43" s="172">
        <f>i.04116!G41-i.04119!E41</f>
        <v>0</v>
      </c>
      <c r="H43" s="172">
        <f>H41-i.04120!E10</f>
        <v>0</v>
      </c>
      <c r="I43" s="204"/>
      <c r="J43" s="172">
        <f>J41-i.04120!E14</f>
        <v>0</v>
      </c>
      <c r="K43" s="204"/>
      <c r="L43" s="172">
        <f>L41-i.04120!E64</f>
        <v>0</v>
      </c>
      <c r="M43" s="204"/>
      <c r="N43" s="204"/>
      <c r="O43" s="204"/>
      <c r="P43" s="204"/>
      <c r="Q43" s="204"/>
      <c r="R43" s="204"/>
      <c r="S43" s="204"/>
    </row>
    <row r="44" spans="1:19" x14ac:dyDescent="0.2">
      <c r="B44" s="807" t="str">
        <f>i.04119!B93</f>
        <v>тамга тэмдэг</v>
      </c>
      <c r="C44" s="6"/>
      <c r="D44" s="7"/>
      <c r="E44" s="7"/>
    </row>
    <row r="45" spans="1:19" x14ac:dyDescent="0.2">
      <c r="B45" s="807"/>
      <c r="C45" s="6"/>
      <c r="D45" s="7"/>
      <c r="E45" s="7"/>
    </row>
    <row r="46" spans="1:19" x14ac:dyDescent="0.2">
      <c r="B46" s="807" t="str">
        <f>i.04119!B95</f>
        <v xml:space="preserve">ТАЙЛАН ГАРГАСАН:    </v>
      </c>
      <c r="C46" s="6"/>
      <c r="D46" s="7"/>
      <c r="E46" s="7"/>
    </row>
    <row r="47" spans="1:19" x14ac:dyDescent="0.2">
      <c r="B47" s="807"/>
      <c r="C47" s="6"/>
      <c r="D47" s="7"/>
      <c r="E47" s="7"/>
    </row>
    <row r="48" spans="1:19" x14ac:dyDescent="0.2">
      <c r="B48" s="807" t="str">
        <f>i.04119!B97</f>
        <v xml:space="preserve"> Гүйцэтгэх захирал</v>
      </c>
      <c r="C48" s="5" t="str">
        <f>i.04119!C97</f>
        <v xml:space="preserve">/................................../   </v>
      </c>
      <c r="D48" s="5"/>
      <c r="E48" s="5" t="str">
        <f>i.04119!E97</f>
        <v>/................................./</v>
      </c>
    </row>
    <row r="49" spans="2:5" x14ac:dyDescent="0.2">
      <c r="B49" s="807"/>
      <c r="C49" s="5"/>
      <c r="D49" s="5"/>
      <c r="E49" s="5"/>
    </row>
    <row r="50" spans="2:5" x14ac:dyDescent="0.2">
      <c r="B50" s="807" t="str">
        <f>i.04119!B99</f>
        <v xml:space="preserve"> Ерөнхий нягтлан бодогч  </v>
      </c>
      <c r="C50" s="5" t="str">
        <f>i.04119!C99</f>
        <v xml:space="preserve">/.................................../   </v>
      </c>
      <c r="D50" s="5"/>
      <c r="E50" s="5" t="str">
        <f>i.04119!E99</f>
        <v>/................................/</v>
      </c>
    </row>
    <row r="51" spans="2:5" x14ac:dyDescent="0.2">
      <c r="B51" s="807"/>
      <c r="C51" s="5"/>
      <c r="D51" s="5"/>
      <c r="E51" s="5"/>
    </row>
    <row r="52" spans="2:5" x14ac:dyDescent="0.2">
      <c r="B52" s="807" t="str">
        <f>i.04119!B101</f>
        <v>...................................................</v>
      </c>
      <c r="C52" s="5" t="str">
        <f>i.04119!C101</f>
        <v xml:space="preserve">/................................../   </v>
      </c>
      <c r="D52" s="5"/>
      <c r="E52" s="5" t="str">
        <f>i.04119!E101</f>
        <v>/................................/</v>
      </c>
    </row>
  </sheetData>
  <sheetProtection algorithmName="SHA-512" hashValue="nuv4IWPiMU1uU82LWyv9xucvJ64u1KdNuVEtsbNcvsevpaeXShdaFYZZrME/gmNtw/szIq2yImt+pHOfGL/+Rg==" saltValue="TwGbSCJgh9vHlhUoPLVnwA==" spinCount="100000" sheet="1" formatColumns="0" formatRows="0"/>
  <mergeCells count="18">
    <mergeCell ref="L1:S2"/>
    <mergeCell ref="A3:R3"/>
    <mergeCell ref="A5:D5"/>
    <mergeCell ref="H5:K5"/>
    <mergeCell ref="R5:S5"/>
    <mergeCell ref="H7:H8"/>
    <mergeCell ref="A7:A8"/>
    <mergeCell ref="B7:B8"/>
    <mergeCell ref="C7:C8"/>
    <mergeCell ref="D7:D8"/>
    <mergeCell ref="E7:G7"/>
    <mergeCell ref="Q7:S7"/>
    <mergeCell ref="M7:M8"/>
    <mergeCell ref="N7:P7"/>
    <mergeCell ref="I7:I8"/>
    <mergeCell ref="J7:J8"/>
    <mergeCell ref="K7:K8"/>
    <mergeCell ref="L7:L8"/>
  </mergeCells>
  <dataValidations count="1">
    <dataValidation type="whole" allowBlank="1" showInputMessage="1" showErrorMessage="1" sqref="R6:S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topLeftCell="A31" workbookViewId="0">
      <selection activeCell="L24" sqref="L24"/>
    </sheetView>
  </sheetViews>
  <sheetFormatPr defaultColWidth="9.140625" defaultRowHeight="12.75" x14ac:dyDescent="0.2"/>
  <cols>
    <col min="1" max="1" width="4.5703125" style="331" customWidth="1"/>
    <col min="2" max="2" width="31.85546875" style="331" customWidth="1"/>
    <col min="3" max="3" width="7.140625" style="331" bestFit="1" customWidth="1"/>
    <col min="4" max="4" width="22.85546875" style="331" customWidth="1"/>
    <col min="5" max="5" width="11.140625" style="331" customWidth="1"/>
    <col min="6" max="6" width="22.7109375" style="331" customWidth="1"/>
    <col min="7" max="8" width="9.140625" style="331"/>
    <col min="9" max="9" width="5.7109375" style="331" customWidth="1"/>
    <col min="10" max="16384" width="9.140625" style="331"/>
  </cols>
  <sheetData>
    <row r="1" spans="1:10" ht="2.25" customHeight="1" x14ac:dyDescent="0.2">
      <c r="D1" s="1317" t="s">
        <v>1894</v>
      </c>
      <c r="E1" s="1317"/>
      <c r="F1" s="1317"/>
    </row>
    <row r="2" spans="1:10" hidden="1" x14ac:dyDescent="0.2">
      <c r="D2" s="1317"/>
      <c r="E2" s="1317"/>
      <c r="F2" s="1317"/>
    </row>
    <row r="3" spans="1:10" x14ac:dyDescent="0.2">
      <c r="D3" s="1317"/>
      <c r="E3" s="1317"/>
      <c r="F3" s="1317"/>
    </row>
    <row r="4" spans="1:10" x14ac:dyDescent="0.2">
      <c r="D4" s="1317"/>
      <c r="E4" s="1317"/>
      <c r="F4" s="1317"/>
    </row>
    <row r="5" spans="1:10" x14ac:dyDescent="0.2">
      <c r="D5" s="1317"/>
      <c r="E5" s="1317"/>
      <c r="F5" s="1317"/>
    </row>
    <row r="6" spans="1:10" ht="23.1" customHeight="1" x14ac:dyDescent="0.2">
      <c r="A6" s="1330" t="s">
        <v>1583</v>
      </c>
      <c r="B6" s="1330"/>
      <c r="C6" s="1330"/>
      <c r="D6" s="1330"/>
      <c r="E6" s="1330"/>
      <c r="F6" s="1330"/>
      <c r="G6" s="701"/>
      <c r="H6" s="701"/>
      <c r="I6" s="701"/>
      <c r="J6" s="701"/>
    </row>
    <row r="7" spans="1:10" x14ac:dyDescent="0.2">
      <c r="A7" s="331" t="str">
        <f>i.04165!A7</f>
        <v>Даатгагчийн нэр:</v>
      </c>
      <c r="F7" s="331" t="str">
        <f>i.04165!D7</f>
        <v>..... оны .... сарын ...-ны өдөр</v>
      </c>
    </row>
    <row r="9" spans="1:10" ht="51" x14ac:dyDescent="0.2">
      <c r="A9" s="405" t="s">
        <v>4</v>
      </c>
      <c r="B9" s="406" t="s">
        <v>1051</v>
      </c>
      <c r="C9" s="406" t="s">
        <v>6</v>
      </c>
      <c r="D9" s="406" t="s">
        <v>1272</v>
      </c>
      <c r="E9" s="406" t="s">
        <v>1273</v>
      </c>
      <c r="F9" s="406" t="s">
        <v>1274</v>
      </c>
    </row>
    <row r="10" spans="1:10" x14ac:dyDescent="0.2">
      <c r="A10" s="406" t="s">
        <v>8</v>
      </c>
      <c r="B10" s="406" t="s">
        <v>9</v>
      </c>
      <c r="C10" s="406" t="s">
        <v>10</v>
      </c>
      <c r="D10" s="406">
        <v>1</v>
      </c>
      <c r="E10" s="406">
        <v>2</v>
      </c>
      <c r="F10" s="406">
        <v>3</v>
      </c>
    </row>
    <row r="11" spans="1:10" ht="38.25" x14ac:dyDescent="0.2">
      <c r="A11" s="332">
        <v>1</v>
      </c>
      <c r="B11" s="333" t="s">
        <v>1275</v>
      </c>
      <c r="C11" s="661">
        <v>1</v>
      </c>
      <c r="D11" s="702">
        <f>i.04166a!D6</f>
        <v>0</v>
      </c>
      <c r="E11" s="703">
        <v>0.35</v>
      </c>
      <c r="F11" s="702">
        <f>i.04166a!F6</f>
        <v>0</v>
      </c>
    </row>
    <row r="12" spans="1:10" ht="25.5" x14ac:dyDescent="0.2">
      <c r="A12" s="332">
        <v>2</v>
      </c>
      <c r="B12" s="333" t="s">
        <v>1276</v>
      </c>
      <c r="C12" s="661">
        <v>2</v>
      </c>
      <c r="D12" s="704">
        <f>i.04166a!D20</f>
        <v>0</v>
      </c>
      <c r="E12" s="703">
        <v>0.01</v>
      </c>
      <c r="F12" s="704">
        <f>i.04166a!F20</f>
        <v>0</v>
      </c>
    </row>
    <row r="13" spans="1:10" ht="38.25" x14ac:dyDescent="0.2">
      <c r="A13" s="332">
        <v>3</v>
      </c>
      <c r="B13" s="333" t="s">
        <v>1277</v>
      </c>
      <c r="C13" s="661">
        <v>3</v>
      </c>
      <c r="D13" s="704">
        <f>i.04166a!D32</f>
        <v>0</v>
      </c>
      <c r="E13" s="703">
        <v>0.15</v>
      </c>
      <c r="F13" s="704">
        <f>i.04166a!F32</f>
        <v>0</v>
      </c>
    </row>
    <row r="14" spans="1:10" ht="25.5" x14ac:dyDescent="0.2">
      <c r="A14" s="332">
        <v>4</v>
      </c>
      <c r="B14" s="333" t="s">
        <v>1278</v>
      </c>
      <c r="C14" s="661">
        <v>4</v>
      </c>
      <c r="D14" s="704">
        <f>i.04166a!D54</f>
        <v>0</v>
      </c>
      <c r="E14" s="703">
        <v>0.02</v>
      </c>
      <c r="F14" s="704">
        <f>i.04166a!F54</f>
        <v>0</v>
      </c>
    </row>
    <row r="15" spans="1:10" x14ac:dyDescent="0.2">
      <c r="A15" s="332">
        <v>5</v>
      </c>
      <c r="B15" s="333" t="s">
        <v>146</v>
      </c>
      <c r="C15" s="661">
        <v>5</v>
      </c>
      <c r="D15" s="704">
        <f>i.04166a!D66</f>
        <v>0</v>
      </c>
      <c r="E15" s="703">
        <v>0.02</v>
      </c>
      <c r="F15" s="704">
        <f>i.04166a!F66</f>
        <v>0</v>
      </c>
    </row>
    <row r="16" spans="1:10" x14ac:dyDescent="0.2">
      <c r="A16" s="332">
        <v>6</v>
      </c>
      <c r="B16" s="333" t="s">
        <v>1279</v>
      </c>
      <c r="C16" s="661">
        <v>6</v>
      </c>
      <c r="D16" s="704">
        <f>i.04166a!D67</f>
        <v>0</v>
      </c>
      <c r="E16" s="703">
        <v>0.2</v>
      </c>
      <c r="F16" s="704">
        <f>i.04166a!F67</f>
        <v>0</v>
      </c>
    </row>
    <row r="17" spans="1:6" ht="25.5" x14ac:dyDescent="0.2">
      <c r="A17" s="332">
        <v>7</v>
      </c>
      <c r="B17" s="333" t="s">
        <v>1185</v>
      </c>
      <c r="C17" s="661">
        <v>7</v>
      </c>
      <c r="D17" s="704">
        <f>i.04166a!D99</f>
        <v>0</v>
      </c>
      <c r="E17" s="703">
        <v>1</v>
      </c>
      <c r="F17" s="704">
        <f>i.04166a!F99</f>
        <v>0</v>
      </c>
    </row>
    <row r="18" spans="1:6" x14ac:dyDescent="0.2">
      <c r="A18" s="332">
        <v>8</v>
      </c>
      <c r="B18" s="333" t="s">
        <v>877</v>
      </c>
      <c r="C18" s="661">
        <v>8</v>
      </c>
      <c r="D18" s="704">
        <f>i.04166a!D100</f>
        <v>0</v>
      </c>
      <c r="E18" s="703">
        <v>0.6</v>
      </c>
      <c r="F18" s="704">
        <f>i.04166a!F100</f>
        <v>0</v>
      </c>
    </row>
    <row r="19" spans="1:6" x14ac:dyDescent="0.2">
      <c r="A19" s="332">
        <v>9</v>
      </c>
      <c r="B19" s="333" t="s">
        <v>1186</v>
      </c>
      <c r="C19" s="661">
        <v>9</v>
      </c>
      <c r="D19" s="704">
        <f>i.04166a!D101</f>
        <v>0</v>
      </c>
      <c r="E19" s="703">
        <v>0.05</v>
      </c>
      <c r="F19" s="704">
        <f>i.04166a!F101</f>
        <v>0</v>
      </c>
    </row>
    <row r="20" spans="1:6" x14ac:dyDescent="0.2">
      <c r="A20" s="332">
        <v>10</v>
      </c>
      <c r="B20" s="333" t="s">
        <v>878</v>
      </c>
      <c r="C20" s="661">
        <v>10</v>
      </c>
      <c r="D20" s="704">
        <f>i.04166a!D102</f>
        <v>0</v>
      </c>
      <c r="E20" s="703">
        <v>0.15</v>
      </c>
      <c r="F20" s="704">
        <f>i.04166a!F102</f>
        <v>0</v>
      </c>
    </row>
    <row r="21" spans="1:6" ht="25.5" x14ac:dyDescent="0.2">
      <c r="A21" s="332">
        <v>11</v>
      </c>
      <c r="B21" s="333" t="s">
        <v>1280</v>
      </c>
      <c r="C21" s="661">
        <v>11</v>
      </c>
      <c r="D21" s="704">
        <f>i.04166a!D119</f>
        <v>0</v>
      </c>
      <c r="E21" s="703">
        <v>0.05</v>
      </c>
      <c r="F21" s="704">
        <f>i.04166a!F119</f>
        <v>0</v>
      </c>
    </row>
    <row r="22" spans="1:6" x14ac:dyDescent="0.2">
      <c r="A22" s="332">
        <v>12</v>
      </c>
      <c r="B22" s="333" t="s">
        <v>1281</v>
      </c>
      <c r="C22" s="661">
        <v>12</v>
      </c>
      <c r="D22" s="704">
        <f>i.04166a!D136</f>
        <v>0</v>
      </c>
      <c r="E22" s="703">
        <v>0.1</v>
      </c>
      <c r="F22" s="704">
        <f>i.04166a!F136</f>
        <v>0</v>
      </c>
    </row>
    <row r="23" spans="1:6" x14ac:dyDescent="0.2">
      <c r="A23" s="332">
        <v>13</v>
      </c>
      <c r="B23" s="333" t="s">
        <v>1282</v>
      </c>
      <c r="C23" s="661">
        <v>13</v>
      </c>
      <c r="D23" s="702">
        <f>i.04166a!D158</f>
        <v>0</v>
      </c>
      <c r="E23" s="703">
        <v>0.05</v>
      </c>
      <c r="F23" s="702">
        <f>i.04166a!F158</f>
        <v>0</v>
      </c>
    </row>
    <row r="24" spans="1:6" ht="25.5" x14ac:dyDescent="0.2">
      <c r="A24" s="332">
        <v>14</v>
      </c>
      <c r="B24" s="333" t="s">
        <v>1283</v>
      </c>
      <c r="C24" s="661">
        <v>14</v>
      </c>
      <c r="D24" s="704">
        <f>i.04166a!D181</f>
        <v>0</v>
      </c>
      <c r="E24" s="703">
        <v>0.1</v>
      </c>
      <c r="F24" s="704">
        <f>i.04166a!F181</f>
        <v>0</v>
      </c>
    </row>
    <row r="25" spans="1:6" ht="25.5" x14ac:dyDescent="0.2">
      <c r="A25" s="332">
        <v>15</v>
      </c>
      <c r="B25" s="333" t="s">
        <v>1284</v>
      </c>
      <c r="C25" s="661">
        <v>15</v>
      </c>
      <c r="D25" s="704">
        <f>i.04166a!D200</f>
        <v>0</v>
      </c>
      <c r="E25" s="703">
        <v>0.01</v>
      </c>
      <c r="F25" s="704">
        <f>i.04166a!F200</f>
        <v>0</v>
      </c>
    </row>
    <row r="26" spans="1:6" x14ac:dyDescent="0.2">
      <c r="A26" s="332">
        <v>16</v>
      </c>
      <c r="B26" s="333" t="s">
        <v>1285</v>
      </c>
      <c r="C26" s="661">
        <v>16</v>
      </c>
      <c r="D26" s="704">
        <f>i.04166a!D207</f>
        <v>0</v>
      </c>
      <c r="E26" s="703">
        <v>0.01</v>
      </c>
      <c r="F26" s="704">
        <f>i.04166a!F207</f>
        <v>0</v>
      </c>
    </row>
    <row r="27" spans="1:6" x14ac:dyDescent="0.2">
      <c r="A27" s="332">
        <v>17</v>
      </c>
      <c r="B27" s="333" t="s">
        <v>1286</v>
      </c>
      <c r="C27" s="661">
        <v>17</v>
      </c>
      <c r="D27" s="704">
        <f>i.04166a!D214</f>
        <v>0</v>
      </c>
      <c r="E27" s="703">
        <v>5.0000000000000001E-3</v>
      </c>
      <c r="F27" s="704">
        <f>i.04166a!F214</f>
        <v>0</v>
      </c>
    </row>
    <row r="28" spans="1:6" x14ac:dyDescent="0.2">
      <c r="A28" s="332">
        <v>18</v>
      </c>
      <c r="B28" s="333" t="s">
        <v>1221</v>
      </c>
      <c r="C28" s="661">
        <v>18</v>
      </c>
      <c r="D28" s="704">
        <f>i.04166a!D221</f>
        <v>0</v>
      </c>
      <c r="E28" s="703">
        <v>5.0000000000000001E-3</v>
      </c>
      <c r="F28" s="704">
        <f>i.04166a!F221</f>
        <v>0</v>
      </c>
    </row>
    <row r="29" spans="1:6" x14ac:dyDescent="0.2">
      <c r="A29" s="332">
        <v>19</v>
      </c>
      <c r="B29" s="333" t="s">
        <v>1287</v>
      </c>
      <c r="C29" s="661">
        <v>19</v>
      </c>
      <c r="D29" s="704">
        <f>i.04166a!D228</f>
        <v>0</v>
      </c>
      <c r="E29" s="703">
        <v>2.5000000000000001E-2</v>
      </c>
      <c r="F29" s="704">
        <f>i.04166a!F228</f>
        <v>0</v>
      </c>
    </row>
    <row r="30" spans="1:6" ht="25.5" x14ac:dyDescent="0.2">
      <c r="A30" s="332">
        <v>20</v>
      </c>
      <c r="B30" s="333" t="s">
        <v>1065</v>
      </c>
      <c r="C30" s="661">
        <v>20</v>
      </c>
      <c r="D30" s="704">
        <f>i.04166a!D240</f>
        <v>0</v>
      </c>
      <c r="E30" s="703">
        <v>0.05</v>
      </c>
      <c r="F30" s="704">
        <f>i.04166a!F240</f>
        <v>0</v>
      </c>
    </row>
    <row r="31" spans="1:6" x14ac:dyDescent="0.2">
      <c r="A31" s="332">
        <v>21</v>
      </c>
      <c r="B31" s="333" t="s">
        <v>208</v>
      </c>
      <c r="C31" s="661">
        <v>21</v>
      </c>
      <c r="D31" s="704">
        <f>i.04166a!D262</f>
        <v>0</v>
      </c>
      <c r="E31" s="703">
        <v>0.05</v>
      </c>
      <c r="F31" s="704">
        <f>i.04166a!F262</f>
        <v>0</v>
      </c>
    </row>
    <row r="32" spans="1:6" x14ac:dyDescent="0.2">
      <c r="A32" s="332">
        <v>22</v>
      </c>
      <c r="B32" s="333" t="s">
        <v>1288</v>
      </c>
      <c r="C32" s="661">
        <v>22</v>
      </c>
      <c r="D32" s="704">
        <f>i.04166a!D263</f>
        <v>0</v>
      </c>
      <c r="E32" s="703">
        <v>0.05</v>
      </c>
      <c r="F32" s="704">
        <f>i.04166a!F263</f>
        <v>0</v>
      </c>
    </row>
    <row r="33" spans="1:6" x14ac:dyDescent="0.2">
      <c r="A33" s="332">
        <v>23</v>
      </c>
      <c r="B33" s="333" t="s">
        <v>1289</v>
      </c>
      <c r="C33" s="661">
        <v>23</v>
      </c>
      <c r="D33" s="704">
        <f>i.04166a!D275</f>
        <v>0</v>
      </c>
      <c r="E33" s="703">
        <v>0.25</v>
      </c>
      <c r="F33" s="704">
        <f>i.04166a!F275</f>
        <v>0</v>
      </c>
    </row>
    <row r="34" spans="1:6" x14ac:dyDescent="0.2">
      <c r="A34" s="332">
        <v>24</v>
      </c>
      <c r="B34" s="333" t="s">
        <v>1290</v>
      </c>
      <c r="C34" s="661">
        <v>24</v>
      </c>
      <c r="D34" s="704">
        <f>i.04166a!D276</f>
        <v>0</v>
      </c>
      <c r="E34" s="703">
        <v>0.05</v>
      </c>
      <c r="F34" s="704">
        <f>i.04166a!F276</f>
        <v>0</v>
      </c>
    </row>
    <row r="35" spans="1:6" x14ac:dyDescent="0.2">
      <c r="A35" s="332">
        <v>25</v>
      </c>
      <c r="B35" s="333" t="s">
        <v>186</v>
      </c>
      <c r="C35" s="661">
        <v>25</v>
      </c>
      <c r="D35" s="704">
        <f>i.04166a!D277</f>
        <v>0</v>
      </c>
      <c r="E35" s="703">
        <v>0.1</v>
      </c>
      <c r="F35" s="704">
        <f>i.04166a!F277</f>
        <v>0</v>
      </c>
    </row>
    <row r="36" spans="1:6" ht="38.25" x14ac:dyDescent="0.2">
      <c r="A36" s="332">
        <v>26</v>
      </c>
      <c r="B36" s="333" t="s">
        <v>1291</v>
      </c>
      <c r="C36" s="661">
        <v>26</v>
      </c>
      <c r="D36" s="704">
        <f>i.04166a!D278</f>
        <v>0</v>
      </c>
      <c r="E36" s="703">
        <v>0.35</v>
      </c>
      <c r="F36" s="704">
        <f>i.04166a!F278</f>
        <v>0</v>
      </c>
    </row>
    <row r="37" spans="1:6" ht="63.75" x14ac:dyDescent="0.2">
      <c r="A37" s="332">
        <v>27</v>
      </c>
      <c r="B37" s="333" t="s">
        <v>1292</v>
      </c>
      <c r="C37" s="661">
        <v>27</v>
      </c>
      <c r="D37" s="704">
        <f>i.04166a!D310</f>
        <v>0</v>
      </c>
      <c r="E37" s="703">
        <v>0.5</v>
      </c>
      <c r="F37" s="704">
        <f>i.04166a!F310</f>
        <v>0</v>
      </c>
    </row>
    <row r="38" spans="1:6" x14ac:dyDescent="0.2">
      <c r="A38" s="332"/>
      <c r="B38" s="333" t="s">
        <v>1293</v>
      </c>
      <c r="C38" s="661">
        <v>28</v>
      </c>
      <c r="D38" s="702">
        <f>SUM(D11:D37)</f>
        <v>0</v>
      </c>
      <c r="E38" s="705"/>
      <c r="F38" s="702">
        <f>SUM(F11:F37)</f>
        <v>0</v>
      </c>
    </row>
    <row r="42" spans="1:6" x14ac:dyDescent="0.2">
      <c r="B42" s="782" t="str">
        <f>i.04119!B93</f>
        <v>тамга тэмдэг</v>
      </c>
    </row>
    <row r="43" spans="1:6" x14ac:dyDescent="0.2">
      <c r="B43" s="782"/>
    </row>
    <row r="44" spans="1:6" x14ac:dyDescent="0.2">
      <c r="B44" s="782" t="str">
        <f>i.04119!B95</f>
        <v xml:space="preserve">ТАЙЛАН ГАРГАСАН:    </v>
      </c>
    </row>
    <row r="45" spans="1:6" x14ac:dyDescent="0.2">
      <c r="B45" s="782"/>
    </row>
    <row r="46" spans="1:6" x14ac:dyDescent="0.2">
      <c r="B46" s="782" t="str">
        <f>i.04119!B97</f>
        <v xml:space="preserve"> Гүйцэтгэх захирал</v>
      </c>
      <c r="C46" s="782" t="str">
        <f>i.04119!C97</f>
        <v xml:space="preserve">/................................../   </v>
      </c>
      <c r="D46" s="782"/>
      <c r="E46" s="782" t="str">
        <f>i.04119!E97</f>
        <v>/................................./</v>
      </c>
    </row>
    <row r="47" spans="1:6" x14ac:dyDescent="0.2">
      <c r="B47" s="782"/>
      <c r="C47" s="782"/>
      <c r="D47" s="782"/>
      <c r="E47" s="782"/>
    </row>
    <row r="48" spans="1:6" x14ac:dyDescent="0.2">
      <c r="B48" s="782" t="str">
        <f>i.04119!B99</f>
        <v xml:space="preserve"> Ерөнхий нягтлан бодогч  </v>
      </c>
      <c r="C48" s="782" t="str">
        <f>i.04119!C99</f>
        <v xml:space="preserve">/.................................../   </v>
      </c>
      <c r="D48" s="782"/>
      <c r="E48" s="782" t="str">
        <f>i.04119!E99</f>
        <v>/................................/</v>
      </c>
    </row>
    <row r="49" spans="2:5" x14ac:dyDescent="0.2">
      <c r="B49" s="782"/>
      <c r="C49" s="782"/>
      <c r="D49" s="782"/>
      <c r="E49" s="782"/>
    </row>
    <row r="50" spans="2:5" x14ac:dyDescent="0.2">
      <c r="B50" s="782" t="str">
        <f>i.04119!B101</f>
        <v>...................................................</v>
      </c>
      <c r="C50" s="782" t="str">
        <f>i.04119!C101</f>
        <v xml:space="preserve">/................................../   </v>
      </c>
      <c r="D50" s="782"/>
      <c r="E50" s="782" t="str">
        <f>i.04119!E101</f>
        <v>/................................/</v>
      </c>
    </row>
    <row r="51" spans="2:5" x14ac:dyDescent="0.2">
      <c r="B51" s="782"/>
    </row>
  </sheetData>
  <sheetProtection algorithmName="SHA-512" hashValue="0UqwpSlf00dM5LsdfVGMxRtvYeCoFAy3qy+evdmBfOGTdo2U8lJ40el4689rsSn2Ogx+ol8cgi0Kf83Nqa1ZLw==" saltValue="nTTdkuvVK8qbgA7VjaepsQ==" spinCount="100000" sheet="1" formatColumns="0" formatRows="0" sort="0"/>
  <mergeCells count="2">
    <mergeCell ref="D1:F5"/>
    <mergeCell ref="A6:F6"/>
  </mergeCells>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H45"/>
  <sheetViews>
    <sheetView topLeftCell="A18" workbookViewId="0">
      <selection activeCell="K9" sqref="K9"/>
    </sheetView>
  </sheetViews>
  <sheetFormatPr defaultColWidth="9.140625" defaultRowHeight="12.75" x14ac:dyDescent="0.2"/>
  <cols>
    <col min="1" max="1" width="4" style="706" customWidth="1"/>
    <col min="2" max="2" width="31.42578125" style="706" customWidth="1"/>
    <col min="3" max="3" width="7.140625" style="706" bestFit="1" customWidth="1"/>
    <col min="4" max="4" width="22.140625" style="706" customWidth="1"/>
    <col min="5" max="5" width="9.140625" style="706"/>
    <col min="6" max="6" width="22.42578125" style="706" customWidth="1"/>
    <col min="7" max="7" width="9.140625" style="706"/>
    <col min="8" max="8" width="24.140625" style="706" customWidth="1"/>
    <col min="9" max="16384" width="9.140625" style="706"/>
  </cols>
  <sheetData>
    <row r="1" spans="1:8" ht="6" customHeight="1" x14ac:dyDescent="0.2">
      <c r="A1" s="331"/>
      <c r="B1" s="331"/>
      <c r="C1" s="1317" t="s">
        <v>1895</v>
      </c>
      <c r="D1" s="1317"/>
      <c r="E1" s="1317"/>
      <c r="F1" s="1317"/>
      <c r="G1" s="331"/>
      <c r="H1" s="331"/>
    </row>
    <row r="2" spans="1:8" ht="3.75" customHeight="1" x14ac:dyDescent="0.2">
      <c r="A2" s="331"/>
      <c r="B2" s="331"/>
      <c r="C2" s="1317"/>
      <c r="D2" s="1317"/>
      <c r="E2" s="1317"/>
      <c r="F2" s="1317"/>
      <c r="G2" s="331"/>
      <c r="H2" s="331"/>
    </row>
    <row r="3" spans="1:8" ht="15" customHeight="1" x14ac:dyDescent="0.2">
      <c r="A3" s="331"/>
      <c r="B3" s="331"/>
      <c r="C3" s="1317"/>
      <c r="D3" s="1317"/>
      <c r="E3" s="1317"/>
      <c r="F3" s="1317"/>
      <c r="G3" s="331"/>
      <c r="H3" s="331"/>
    </row>
    <row r="4" spans="1:8" x14ac:dyDescent="0.2">
      <c r="A4" s="331"/>
      <c r="B4" s="331"/>
      <c r="C4" s="1317"/>
      <c r="D4" s="1317"/>
      <c r="E4" s="1317"/>
      <c r="F4" s="1317"/>
      <c r="G4" s="331"/>
      <c r="H4" s="331"/>
    </row>
    <row r="5" spans="1:8" x14ac:dyDescent="0.2">
      <c r="A5" s="331"/>
      <c r="B5" s="331"/>
      <c r="C5" s="1317"/>
      <c r="D5" s="1317"/>
      <c r="E5" s="1317"/>
      <c r="F5" s="1317"/>
      <c r="G5" s="331"/>
      <c r="H5" s="331"/>
    </row>
    <row r="6" spans="1:8" ht="24.95" customHeight="1" x14ac:dyDescent="0.2">
      <c r="A6" s="1331" t="s">
        <v>1294</v>
      </c>
      <c r="B6" s="1331"/>
      <c r="C6" s="1331"/>
      <c r="D6" s="1331"/>
      <c r="E6" s="1331"/>
      <c r="F6" s="1331"/>
      <c r="G6" s="707"/>
      <c r="H6" s="707"/>
    </row>
    <row r="7" spans="1:8" ht="22.5" customHeight="1" x14ac:dyDescent="0.2">
      <c r="A7" s="331" t="str">
        <f>i.04166!A7</f>
        <v>Даатгагчийн нэр:</v>
      </c>
      <c r="B7" s="331"/>
      <c r="C7" s="331"/>
      <c r="D7" s="331"/>
      <c r="E7" s="331"/>
      <c r="F7" s="404" t="str">
        <f>i.04166!F7</f>
        <v>..... оны .... сарын ...-ны өдөр</v>
      </c>
      <c r="G7" s="331"/>
      <c r="H7" s="331"/>
    </row>
    <row r="8" spans="1:8" x14ac:dyDescent="0.2">
      <c r="A8" s="331"/>
      <c r="B8" s="331"/>
      <c r="C8" s="331"/>
      <c r="D8" s="331"/>
      <c r="E8" s="331"/>
      <c r="F8" s="331"/>
      <c r="G8" s="331"/>
      <c r="H8" s="331"/>
    </row>
    <row r="9" spans="1:8" ht="38.25" x14ac:dyDescent="0.2">
      <c r="A9" s="406" t="s">
        <v>4</v>
      </c>
      <c r="B9" s="406" t="s">
        <v>1051</v>
      </c>
      <c r="C9" s="406" t="s">
        <v>6</v>
      </c>
      <c r="D9" s="406" t="s">
        <v>1164</v>
      </c>
      <c r="E9" s="406" t="s">
        <v>1163</v>
      </c>
      <c r="F9" s="406" t="s">
        <v>1295</v>
      </c>
    </row>
    <row r="10" spans="1:8" x14ac:dyDescent="0.2">
      <c r="A10" s="333">
        <v>1</v>
      </c>
      <c r="B10" s="333" t="s">
        <v>1296</v>
      </c>
      <c r="C10" s="654">
        <v>1</v>
      </c>
      <c r="D10" s="641">
        <f>i.04156b!N359</f>
        <v>0</v>
      </c>
      <c r="E10" s="708">
        <v>0.3</v>
      </c>
      <c r="F10" s="709">
        <f>D10*E10</f>
        <v>0</v>
      </c>
    </row>
    <row r="11" spans="1:8" ht="25.5" x14ac:dyDescent="0.2">
      <c r="A11" s="333">
        <v>2</v>
      </c>
      <c r="B11" s="333" t="s">
        <v>1297</v>
      </c>
      <c r="C11" s="654">
        <v>2</v>
      </c>
      <c r="D11" s="641">
        <f>i.04156b!N364-i.04156b!N359+i.04156b!O364</f>
        <v>0</v>
      </c>
      <c r="E11" s="708">
        <v>1</v>
      </c>
      <c r="F11" s="709">
        <f t="shared" ref="F11:F19" si="0">D11*E11</f>
        <v>0</v>
      </c>
    </row>
    <row r="12" spans="1:8" x14ac:dyDescent="0.2">
      <c r="A12" s="333">
        <v>3</v>
      </c>
      <c r="B12" s="333" t="s">
        <v>890</v>
      </c>
      <c r="C12" s="654">
        <v>3</v>
      </c>
      <c r="D12" s="641">
        <f>i.04119!E29</f>
        <v>0</v>
      </c>
      <c r="E12" s="708">
        <v>1</v>
      </c>
      <c r="F12" s="709">
        <f t="shared" si="0"/>
        <v>0</v>
      </c>
    </row>
    <row r="13" spans="1:8" x14ac:dyDescent="0.2">
      <c r="A13" s="333">
        <v>4</v>
      </c>
      <c r="B13" s="333" t="s">
        <v>417</v>
      </c>
      <c r="C13" s="654">
        <v>4</v>
      </c>
      <c r="D13" s="641">
        <f>i.04119!E27</f>
        <v>0</v>
      </c>
      <c r="E13" s="708">
        <v>1</v>
      </c>
      <c r="F13" s="709">
        <f t="shared" si="0"/>
        <v>0</v>
      </c>
    </row>
    <row r="14" spans="1:8" x14ac:dyDescent="0.2">
      <c r="A14" s="333">
        <v>5</v>
      </c>
      <c r="B14" s="333" t="s">
        <v>554</v>
      </c>
      <c r="C14" s="654">
        <v>5</v>
      </c>
      <c r="D14" s="641">
        <f>i.04119!E28</f>
        <v>0</v>
      </c>
      <c r="E14" s="708">
        <v>1</v>
      </c>
      <c r="F14" s="709">
        <f t="shared" si="0"/>
        <v>0</v>
      </c>
    </row>
    <row r="15" spans="1:8" x14ac:dyDescent="0.2">
      <c r="A15" s="333">
        <v>6</v>
      </c>
      <c r="B15" s="333" t="s">
        <v>1298</v>
      </c>
      <c r="C15" s="654">
        <v>6</v>
      </c>
      <c r="D15" s="521"/>
      <c r="E15" s="708">
        <v>1</v>
      </c>
      <c r="F15" s="709">
        <f t="shared" si="0"/>
        <v>0</v>
      </c>
    </row>
    <row r="16" spans="1:8" x14ac:dyDescent="0.2">
      <c r="A16" s="333">
        <v>7</v>
      </c>
      <c r="B16" s="333" t="s">
        <v>1299</v>
      </c>
      <c r="C16" s="654">
        <v>7</v>
      </c>
      <c r="D16" s="641">
        <f>i.04119a!D100-i.04119a!D101</f>
        <v>0</v>
      </c>
      <c r="E16" s="708">
        <v>0.5</v>
      </c>
      <c r="F16" s="709">
        <f t="shared" si="0"/>
        <v>0</v>
      </c>
    </row>
    <row r="17" spans="1:8" x14ac:dyDescent="0.2">
      <c r="A17" s="333">
        <v>8</v>
      </c>
      <c r="B17" s="333" t="s">
        <v>1300</v>
      </c>
      <c r="C17" s="654">
        <v>8</v>
      </c>
      <c r="D17" s="521"/>
      <c r="E17" s="708">
        <v>0.8</v>
      </c>
      <c r="F17" s="709">
        <f t="shared" si="0"/>
        <v>0</v>
      </c>
    </row>
    <row r="18" spans="1:8" ht="38.25" x14ac:dyDescent="0.2">
      <c r="A18" s="333">
        <v>9</v>
      </c>
      <c r="B18" s="333" t="s">
        <v>1301</v>
      </c>
      <c r="C18" s="654">
        <v>9</v>
      </c>
      <c r="D18" s="641">
        <f>i.04166!F38</f>
        <v>0</v>
      </c>
      <c r="E18" s="708">
        <v>1</v>
      </c>
      <c r="F18" s="709">
        <f t="shared" si="0"/>
        <v>0</v>
      </c>
      <c r="H18" s="711" t="s">
        <v>1644</v>
      </c>
    </row>
    <row r="19" spans="1:8" ht="63.75" x14ac:dyDescent="0.2">
      <c r="A19" s="333">
        <v>10</v>
      </c>
      <c r="B19" s="333" t="s">
        <v>1302</v>
      </c>
      <c r="C19" s="654">
        <v>10</v>
      </c>
      <c r="D19" s="521"/>
      <c r="E19" s="708">
        <v>1</v>
      </c>
      <c r="F19" s="709">
        <f t="shared" si="0"/>
        <v>0</v>
      </c>
      <c r="H19" s="869">
        <f>i.04156a!N955+i.04156b!O357+i.04156c!K73+i.04156d!K430+i.04156e!P131+i.04156f!J392+i.04156g!H40</f>
        <v>0</v>
      </c>
    </row>
    <row r="20" spans="1:8" x14ac:dyDescent="0.2">
      <c r="A20" s="405"/>
      <c r="B20" s="405" t="s">
        <v>1303</v>
      </c>
      <c r="C20" s="406">
        <v>11</v>
      </c>
      <c r="D20" s="710">
        <f>SUM(D10:D19)</f>
        <v>0</v>
      </c>
      <c r="E20" s="405"/>
      <c r="F20" s="710">
        <f>SUM(F10:F19)</f>
        <v>0</v>
      </c>
    </row>
    <row r="25" spans="1:8" x14ac:dyDescent="0.2">
      <c r="B25" s="782" t="str">
        <f>i.04119!B93</f>
        <v>тамга тэмдэг</v>
      </c>
    </row>
    <row r="26" spans="1:8" x14ac:dyDescent="0.2">
      <c r="B26" s="782"/>
    </row>
    <row r="27" spans="1:8" x14ac:dyDescent="0.2">
      <c r="B27" s="782" t="str">
        <f>i.04119!B95</f>
        <v xml:space="preserve">ТАЙЛАН ГАРГАСАН:    </v>
      </c>
    </row>
    <row r="28" spans="1:8" x14ac:dyDescent="0.2">
      <c r="B28" s="782"/>
    </row>
    <row r="29" spans="1:8" x14ac:dyDescent="0.2">
      <c r="B29" s="782" t="str">
        <f>i.04119!B97</f>
        <v xml:space="preserve"> Гүйцэтгэх захирал</v>
      </c>
      <c r="C29" s="782" t="str">
        <f>i.04119!C97</f>
        <v xml:space="preserve">/................................../   </v>
      </c>
      <c r="D29" s="782"/>
      <c r="E29" s="782" t="str">
        <f>i.04119!E97</f>
        <v>/................................./</v>
      </c>
    </row>
    <row r="30" spans="1:8" x14ac:dyDescent="0.2">
      <c r="B30" s="782"/>
      <c r="C30" s="782"/>
      <c r="D30" s="782"/>
      <c r="E30" s="782"/>
    </row>
    <row r="31" spans="1:8" x14ac:dyDescent="0.2">
      <c r="B31" s="782" t="str">
        <f>i.04119!B99</f>
        <v xml:space="preserve"> Ерөнхий нягтлан бодогч  </v>
      </c>
      <c r="C31" s="782" t="str">
        <f>i.04119!C99</f>
        <v xml:space="preserve">/.................................../   </v>
      </c>
      <c r="D31" s="782"/>
      <c r="E31" s="782" t="str">
        <f>i.04119!E99</f>
        <v>/................................/</v>
      </c>
    </row>
    <row r="32" spans="1:8" x14ac:dyDescent="0.2">
      <c r="B32" s="782"/>
      <c r="C32" s="782"/>
      <c r="D32" s="782"/>
      <c r="E32" s="782"/>
    </row>
    <row r="33" spans="2:6" x14ac:dyDescent="0.2">
      <c r="B33" s="782" t="str">
        <f>i.04119!B101</f>
        <v>...................................................</v>
      </c>
      <c r="C33" s="782" t="str">
        <f>i.04119!C101</f>
        <v xml:space="preserve">/................................../   </v>
      </c>
      <c r="D33" s="782"/>
      <c r="E33" s="782" t="str">
        <f>i.04119!E101</f>
        <v>/................................/</v>
      </c>
    </row>
    <row r="34" spans="2:6" x14ac:dyDescent="0.2">
      <c r="B34" s="782"/>
    </row>
    <row r="35" spans="2:6" x14ac:dyDescent="0.2">
      <c r="B35" s="782"/>
    </row>
    <row r="36" spans="2:6" ht="13.5" thickBot="1" x14ac:dyDescent="0.25"/>
    <row r="37" spans="2:6" x14ac:dyDescent="0.2">
      <c r="B37" s="829" t="s">
        <v>1022</v>
      </c>
      <c r="C37" s="71"/>
      <c r="D37" s="506"/>
      <c r="E37" s="420"/>
      <c r="F37" s="420"/>
    </row>
    <row r="38" spans="2:6" x14ac:dyDescent="0.2">
      <c r="B38" s="1250" t="s">
        <v>1633</v>
      </c>
      <c r="C38" s="1250"/>
      <c r="D38" s="1250"/>
      <c r="E38" s="1250"/>
      <c r="F38" s="1250"/>
    </row>
    <row r="39" spans="2:6" ht="33" customHeight="1" x14ac:dyDescent="0.2">
      <c r="B39" s="1262" t="s">
        <v>1643</v>
      </c>
      <c r="C39" s="1262"/>
      <c r="D39" s="1262"/>
      <c r="E39" s="1262"/>
      <c r="F39" s="1262"/>
    </row>
    <row r="40" spans="2:6" x14ac:dyDescent="0.2">
      <c r="B40" s="832"/>
      <c r="C40" s="71"/>
      <c r="D40" s="506"/>
      <c r="E40" s="420"/>
      <c r="F40" s="420"/>
    </row>
    <row r="41" spans="2:6" x14ac:dyDescent="0.2">
      <c r="B41" s="833" t="s">
        <v>1594</v>
      </c>
      <c r="C41" s="833" t="s">
        <v>1595</v>
      </c>
      <c r="D41" s="506"/>
      <c r="E41" s="420"/>
      <c r="F41" s="420"/>
    </row>
    <row r="42" spans="2:6" x14ac:dyDescent="0.2">
      <c r="B42" s="211" t="s">
        <v>1596</v>
      </c>
      <c r="C42" s="833"/>
      <c r="D42" s="506"/>
      <c r="E42" s="420"/>
      <c r="F42" s="420"/>
    </row>
    <row r="43" spans="2:6" x14ac:dyDescent="0.2">
      <c r="B43" s="834" t="s">
        <v>1597</v>
      </c>
      <c r="C43" s="835"/>
      <c r="D43" s="506"/>
      <c r="E43" s="420"/>
      <c r="F43" s="420"/>
    </row>
    <row r="44" spans="2:6" x14ac:dyDescent="0.2">
      <c r="B44" s="834" t="s">
        <v>1598</v>
      </c>
      <c r="C44" s="836"/>
      <c r="D44" s="506"/>
      <c r="E44" s="420"/>
      <c r="F44" s="420"/>
    </row>
    <row r="45" spans="2:6" x14ac:dyDescent="0.2">
      <c r="B45" s="834" t="s">
        <v>1599</v>
      </c>
      <c r="C45" s="837"/>
      <c r="D45" s="506"/>
      <c r="E45" s="420"/>
      <c r="F45" s="420"/>
    </row>
  </sheetData>
  <sheetProtection algorithmName="SHA-512" hashValue="ge64UMhJVCCxD1PFaecWwFpq9LpncWjqQLgNnJ6aFVjHuV676v3e90qBEjmsWY+pBhLRVYdj9GyI0Z+gKyV2cg==" saltValue="m2RW9qSaFr598bKUasCmxQ=="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L12" sqref="L12"/>
    </sheetView>
  </sheetViews>
  <sheetFormatPr defaultColWidth="9.140625" defaultRowHeight="12.75" x14ac:dyDescent="0.2"/>
  <cols>
    <col min="1" max="1" width="6.85546875" style="331" customWidth="1"/>
    <col min="2" max="2" width="46.140625" style="331" customWidth="1"/>
    <col min="3" max="3" width="7.140625" style="331" bestFit="1" customWidth="1"/>
    <col min="4" max="4" width="25.7109375" style="331" customWidth="1"/>
    <col min="5" max="5" width="7.42578125" style="331" customWidth="1"/>
    <col min="6" max="6" width="7.5703125" style="331" customWidth="1"/>
    <col min="7" max="7" width="9.140625" style="331"/>
    <col min="8" max="8" width="2.85546875" style="331" customWidth="1"/>
    <col min="9" max="16384" width="9.140625" style="331"/>
  </cols>
  <sheetData>
    <row r="1" spans="1:8" ht="5.25" customHeight="1" x14ac:dyDescent="0.2">
      <c r="B1" s="1317" t="s">
        <v>1896</v>
      </c>
      <c r="C1" s="1317"/>
      <c r="D1" s="1317"/>
      <c r="E1" s="711"/>
      <c r="F1" s="711"/>
      <c r="G1" s="711"/>
    </row>
    <row r="2" spans="1:8" ht="3.75" customHeight="1" x14ac:dyDescent="0.2">
      <c r="B2" s="1317"/>
      <c r="C2" s="1317"/>
      <c r="D2" s="1317"/>
      <c r="E2" s="711"/>
      <c r="F2" s="711"/>
      <c r="G2" s="711"/>
    </row>
    <row r="3" spans="1:8" x14ac:dyDescent="0.2">
      <c r="B3" s="1317"/>
      <c r="C3" s="1317"/>
      <c r="D3" s="1317"/>
      <c r="E3" s="711"/>
      <c r="F3" s="711"/>
      <c r="G3" s="711"/>
    </row>
    <row r="4" spans="1:8" x14ac:dyDescent="0.2">
      <c r="B4" s="1317"/>
      <c r="C4" s="1317"/>
      <c r="D4" s="1317"/>
      <c r="E4" s="711"/>
      <c r="F4" s="711"/>
      <c r="G4" s="711"/>
    </row>
    <row r="5" spans="1:8" x14ac:dyDescent="0.2">
      <c r="B5" s="1317"/>
      <c r="C5" s="1317"/>
      <c r="D5" s="1317"/>
      <c r="E5" s="711"/>
      <c r="F5" s="711"/>
      <c r="G5" s="711"/>
    </row>
    <row r="6" spans="1:8" ht="47.1" customHeight="1" x14ac:dyDescent="0.2">
      <c r="A6" s="1330" t="s">
        <v>1304</v>
      </c>
      <c r="B6" s="1330"/>
      <c r="C6" s="1330"/>
      <c r="D6" s="1330"/>
      <c r="E6" s="712"/>
      <c r="F6" s="712"/>
      <c r="G6" s="712"/>
      <c r="H6" s="712"/>
    </row>
    <row r="7" spans="1:8" ht="14.45" customHeight="1" x14ac:dyDescent="0.2">
      <c r="A7" s="331" t="str">
        <f>i.04166!A7</f>
        <v>Даатгагчийн нэр:</v>
      </c>
      <c r="C7" s="1319" t="str">
        <f>i.04166!F7</f>
        <v>..... оны .... сарын ...-ны өдөр</v>
      </c>
      <c r="D7" s="1319"/>
    </row>
    <row r="9" spans="1:8" ht="38.25" x14ac:dyDescent="0.2">
      <c r="A9" s="406" t="s">
        <v>4</v>
      </c>
      <c r="B9" s="406" t="s">
        <v>380</v>
      </c>
      <c r="C9" s="406" t="s">
        <v>6</v>
      </c>
      <c r="D9" s="406" t="s">
        <v>144</v>
      </c>
    </row>
    <row r="10" spans="1:8" x14ac:dyDescent="0.2">
      <c r="A10" s="406" t="s">
        <v>8</v>
      </c>
      <c r="B10" s="406" t="s">
        <v>9</v>
      </c>
      <c r="C10" s="406" t="s">
        <v>10</v>
      </c>
      <c r="D10" s="406">
        <v>1</v>
      </c>
    </row>
    <row r="11" spans="1:8" ht="25.5" x14ac:dyDescent="0.2">
      <c r="A11" s="405">
        <v>1</v>
      </c>
      <c r="B11" s="407" t="s">
        <v>1584</v>
      </c>
      <c r="C11" s="406">
        <v>1</v>
      </c>
      <c r="D11" s="713">
        <f>D13/D14</f>
        <v>0</v>
      </c>
    </row>
    <row r="12" spans="1:8" ht="36.75" customHeight="1" x14ac:dyDescent="0.2">
      <c r="A12" s="714">
        <v>1.1000000000000001</v>
      </c>
      <c r="B12" s="715" t="s">
        <v>1305</v>
      </c>
      <c r="C12" s="661">
        <v>2</v>
      </c>
      <c r="D12" s="716">
        <f>_xlfn.IFS(D15&gt;=D23,200%,AND(D15&lt;D23,D15&gt;=D23/2),150%,D15&lt;D23/2,100%)</f>
        <v>1</v>
      </c>
    </row>
    <row r="13" spans="1:8" ht="14.1" customHeight="1" x14ac:dyDescent="0.2">
      <c r="A13" s="714">
        <v>1.2</v>
      </c>
      <c r="B13" s="717" t="s">
        <v>1306</v>
      </c>
      <c r="C13" s="661">
        <v>3</v>
      </c>
      <c r="D13" s="718">
        <f>i.04119!E44-i.04119!E40-i.04119!E80</f>
        <v>0</v>
      </c>
    </row>
    <row r="14" spans="1:8" ht="14.1" customHeight="1" x14ac:dyDescent="0.2">
      <c r="A14" s="714">
        <v>1.3</v>
      </c>
      <c r="B14" s="717" t="s">
        <v>1307</v>
      </c>
      <c r="C14" s="661">
        <v>4</v>
      </c>
      <c r="D14" s="719">
        <f>MAX(D15,D23)</f>
        <v>6000000000</v>
      </c>
    </row>
    <row r="15" spans="1:8" ht="14.1" customHeight="1" x14ac:dyDescent="0.2">
      <c r="A15" s="714" t="s">
        <v>543</v>
      </c>
      <c r="B15" s="717" t="s">
        <v>1308</v>
      </c>
      <c r="C15" s="661">
        <v>5</v>
      </c>
      <c r="D15" s="718">
        <f>D21-D22</f>
        <v>0</v>
      </c>
    </row>
    <row r="16" spans="1:8" x14ac:dyDescent="0.2">
      <c r="A16" s="333" t="s">
        <v>1309</v>
      </c>
      <c r="B16" s="332" t="s">
        <v>1310</v>
      </c>
      <c r="C16" s="654">
        <v>6</v>
      </c>
      <c r="D16" s="720">
        <f>i.04157!B13</f>
        <v>0</v>
      </c>
    </row>
    <row r="17" spans="1:4" x14ac:dyDescent="0.2">
      <c r="A17" s="333" t="s">
        <v>1311</v>
      </c>
      <c r="B17" s="332" t="s">
        <v>1312</v>
      </c>
      <c r="C17" s="654">
        <v>7</v>
      </c>
      <c r="D17" s="720">
        <f>i.04159!C21</f>
        <v>0</v>
      </c>
    </row>
    <row r="18" spans="1:4" x14ac:dyDescent="0.2">
      <c r="A18" s="333" t="s">
        <v>1313</v>
      </c>
      <c r="B18" s="332" t="s">
        <v>1314</v>
      </c>
      <c r="C18" s="654">
        <v>8</v>
      </c>
      <c r="D18" s="720">
        <f>i.04163!B19</f>
        <v>0</v>
      </c>
    </row>
    <row r="19" spans="1:4" x14ac:dyDescent="0.2">
      <c r="A19" s="333" t="s">
        <v>1315</v>
      </c>
      <c r="B19" s="332" t="s">
        <v>1316</v>
      </c>
      <c r="C19" s="654">
        <v>9</v>
      </c>
      <c r="D19" s="720">
        <f>i.04164!E10</f>
        <v>0</v>
      </c>
    </row>
    <row r="20" spans="1:4" x14ac:dyDescent="0.2">
      <c r="A20" s="333" t="s">
        <v>1317</v>
      </c>
      <c r="B20" s="332" t="s">
        <v>1318</v>
      </c>
      <c r="C20" s="654">
        <v>10</v>
      </c>
      <c r="D20" s="721"/>
    </row>
    <row r="21" spans="1:4" x14ac:dyDescent="0.2">
      <c r="A21" s="333" t="s">
        <v>1319</v>
      </c>
      <c r="B21" s="332" t="s">
        <v>1320</v>
      </c>
      <c r="C21" s="654">
        <v>11</v>
      </c>
      <c r="D21" s="720">
        <f>SUM(D16:D20)</f>
        <v>0</v>
      </c>
    </row>
    <row r="22" spans="1:4" x14ac:dyDescent="0.2">
      <c r="A22" s="333" t="s">
        <v>1321</v>
      </c>
      <c r="B22" s="332" t="s">
        <v>1271</v>
      </c>
      <c r="C22" s="654">
        <v>12</v>
      </c>
      <c r="D22" s="720">
        <f>i.04165!B14</f>
        <v>0</v>
      </c>
    </row>
    <row r="23" spans="1:4" ht="25.5" x14ac:dyDescent="0.2">
      <c r="A23" s="714" t="s">
        <v>545</v>
      </c>
      <c r="B23" s="717" t="s">
        <v>1322</v>
      </c>
      <c r="C23" s="661">
        <v>13</v>
      </c>
      <c r="D23" s="722">
        <v>6000000000</v>
      </c>
    </row>
    <row r="24" spans="1:4" ht="24.6" customHeight="1" x14ac:dyDescent="0.2">
      <c r="A24" s="405">
        <v>2</v>
      </c>
      <c r="B24" s="397" t="s">
        <v>1323</v>
      </c>
      <c r="C24" s="406">
        <v>14</v>
      </c>
      <c r="D24" s="713" t="e">
        <f>D25/D26</f>
        <v>#DIV/0!</v>
      </c>
    </row>
    <row r="25" spans="1:4" ht="18.95" customHeight="1" x14ac:dyDescent="0.2">
      <c r="A25" s="714">
        <v>2.1</v>
      </c>
      <c r="B25" s="717" t="s">
        <v>869</v>
      </c>
      <c r="C25" s="661">
        <v>15</v>
      </c>
      <c r="D25" s="722">
        <f>i.04167!F20</f>
        <v>0</v>
      </c>
    </row>
    <row r="26" spans="1:4" ht="38.25" x14ac:dyDescent="0.2">
      <c r="A26" s="714">
        <v>2.2000000000000002</v>
      </c>
      <c r="B26" s="717" t="s">
        <v>1324</v>
      </c>
      <c r="C26" s="661">
        <v>16</v>
      </c>
      <c r="D26" s="722">
        <f>i.04119!E44-i.04119!E40</f>
        <v>0</v>
      </c>
    </row>
    <row r="30" spans="1:4" x14ac:dyDescent="0.2">
      <c r="B30" s="782" t="str">
        <f>i.04119!B93</f>
        <v>тамга тэмдэг</v>
      </c>
    </row>
    <row r="31" spans="1:4" x14ac:dyDescent="0.2">
      <c r="B31" s="782"/>
    </row>
    <row r="32" spans="1:4" x14ac:dyDescent="0.2">
      <c r="B32" s="782" t="str">
        <f>i.04119!B95</f>
        <v xml:space="preserve">ТАЙЛАН ГАРГАСАН:    </v>
      </c>
    </row>
    <row r="33" spans="2:5" x14ac:dyDescent="0.2">
      <c r="B33" s="782"/>
    </row>
    <row r="34" spans="2:5" x14ac:dyDescent="0.2">
      <c r="B34" s="782" t="str">
        <f>i.04119!B97</f>
        <v xml:space="preserve"> Гүйцэтгэх захирал</v>
      </c>
    </row>
    <row r="35" spans="2:5" x14ac:dyDescent="0.2">
      <c r="B35" s="783" t="str">
        <f>i.04119!C97</f>
        <v xml:space="preserve">/................................../   </v>
      </c>
      <c r="C35" s="783"/>
      <c r="D35" s="783" t="str">
        <f>i.04119!E97</f>
        <v>/................................./</v>
      </c>
      <c r="E35" s="404"/>
    </row>
    <row r="36" spans="2:5" x14ac:dyDescent="0.2">
      <c r="B36" s="782" t="str">
        <f>i.04119!B99</f>
        <v xml:space="preserve"> Ерөнхий нягтлан бодогч  </v>
      </c>
    </row>
    <row r="37" spans="2:5" x14ac:dyDescent="0.2">
      <c r="B37" s="783" t="str">
        <f>i.04119!C99</f>
        <v xml:space="preserve">/.................................../   </v>
      </c>
      <c r="C37" s="783"/>
      <c r="D37" s="783" t="str">
        <f>i.04119!E99</f>
        <v>/................................/</v>
      </c>
      <c r="E37" s="404"/>
    </row>
    <row r="38" spans="2:5" x14ac:dyDescent="0.2">
      <c r="B38" s="782" t="str">
        <f>i.04119!B101</f>
        <v>...................................................</v>
      </c>
    </row>
    <row r="39" spans="2:5" x14ac:dyDescent="0.2">
      <c r="B39" s="783" t="str">
        <f>i.04119!C101</f>
        <v xml:space="preserve">/................................../   </v>
      </c>
      <c r="C39" s="783"/>
      <c r="D39" s="783" t="str">
        <f>i.04119!E101</f>
        <v>/................................/</v>
      </c>
    </row>
  </sheetData>
  <sheetProtection algorithmName="SHA-512" hashValue="ZSdQI/zzRzWUGob10RC/SxYvYzguLXXXFtA1MgR5tE8+Tk+mwEqBmqlmw5andXbpHK8p1kaHuUZup7aGkpSrsQ==" saltValue="s2IVeY15bsQnFfuhmh/jEA=="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N18" sqref="N18"/>
    </sheetView>
  </sheetViews>
  <sheetFormatPr defaultColWidth="9.140625" defaultRowHeight="12.75" x14ac:dyDescent="0.2"/>
  <cols>
    <col min="1" max="1" width="10.85546875" style="331" customWidth="1"/>
    <col min="2" max="2" width="21.28515625" style="331" customWidth="1"/>
    <col min="3" max="3" width="21.140625" style="331" customWidth="1"/>
    <col min="4" max="4" width="18.85546875" style="331" customWidth="1"/>
    <col min="5" max="5" width="14.7109375" style="331" customWidth="1"/>
    <col min="6" max="16384" width="9.140625" style="331"/>
  </cols>
  <sheetData>
    <row r="1" spans="1:9" ht="3" customHeight="1" x14ac:dyDescent="0.2">
      <c r="C1" s="1317" t="s">
        <v>1897</v>
      </c>
      <c r="D1" s="1317"/>
      <c r="E1" s="1317"/>
      <c r="F1" s="1317"/>
    </row>
    <row r="2" spans="1:9" ht="3.75" customHeight="1" x14ac:dyDescent="0.2">
      <c r="C2" s="1317"/>
      <c r="D2" s="1317"/>
      <c r="E2" s="1317"/>
      <c r="F2" s="1317"/>
    </row>
    <row r="3" spans="1:9" x14ac:dyDescent="0.2">
      <c r="C3" s="1317"/>
      <c r="D3" s="1317"/>
      <c r="E3" s="1317"/>
      <c r="F3" s="1317"/>
    </row>
    <row r="4" spans="1:9" x14ac:dyDescent="0.2">
      <c r="C4" s="1317"/>
      <c r="D4" s="1317"/>
      <c r="E4" s="1317"/>
      <c r="F4" s="1317"/>
    </row>
    <row r="5" spans="1:9" x14ac:dyDescent="0.2">
      <c r="C5" s="1317"/>
      <c r="D5" s="1317"/>
      <c r="E5" s="1317"/>
      <c r="F5" s="1317"/>
    </row>
    <row r="6" spans="1:9" ht="38.1" customHeight="1" x14ac:dyDescent="0.2">
      <c r="A6" s="1336" t="s">
        <v>1325</v>
      </c>
      <c r="B6" s="1336"/>
      <c r="C6" s="1336"/>
      <c r="D6" s="1336"/>
      <c r="E6" s="1336"/>
      <c r="F6" s="1336"/>
      <c r="G6" s="707"/>
      <c r="H6" s="707"/>
      <c r="I6" s="707"/>
    </row>
    <row r="7" spans="1:9" ht="28.5" customHeight="1" x14ac:dyDescent="0.2">
      <c r="A7" s="331" t="str">
        <f>i.04166!A7</f>
        <v>Даатгагчийн нэр:</v>
      </c>
      <c r="E7" s="1337" t="str">
        <f>i.04166!F7</f>
        <v>..... оны .... сарын ...-ны өдөр</v>
      </c>
      <c r="F7" s="1337"/>
    </row>
    <row r="9" spans="1:9" x14ac:dyDescent="0.2">
      <c r="A9" s="1338" t="s">
        <v>1585</v>
      </c>
      <c r="B9" s="1341" t="s">
        <v>1326</v>
      </c>
      <c r="C9" s="1341" t="s">
        <v>1327</v>
      </c>
      <c r="D9" s="1341" t="s">
        <v>1328</v>
      </c>
      <c r="E9" s="1341" t="s">
        <v>1329</v>
      </c>
      <c r="F9" s="1342"/>
    </row>
    <row r="10" spans="1:9" x14ac:dyDescent="0.2">
      <c r="A10" s="1339"/>
      <c r="B10" s="1341"/>
      <c r="C10" s="1341"/>
      <c r="D10" s="1341"/>
      <c r="E10" s="1341"/>
      <c r="F10" s="1342"/>
    </row>
    <row r="11" spans="1:9" x14ac:dyDescent="0.2">
      <c r="A11" s="1339"/>
      <c r="B11" s="1341"/>
      <c r="C11" s="1341"/>
      <c r="D11" s="1341"/>
      <c r="E11" s="1341"/>
      <c r="F11" s="1342"/>
    </row>
    <row r="12" spans="1:9" x14ac:dyDescent="0.2">
      <c r="A12" s="1339"/>
      <c r="B12" s="1341"/>
      <c r="C12" s="1341"/>
      <c r="D12" s="1341"/>
      <c r="E12" s="1341"/>
      <c r="F12" s="1342"/>
    </row>
    <row r="13" spans="1:9" x14ac:dyDescent="0.2">
      <c r="A13" s="1340"/>
      <c r="B13" s="1341"/>
      <c r="C13" s="1341"/>
      <c r="D13" s="1341"/>
      <c r="E13" s="1341"/>
      <c r="F13" s="1342"/>
    </row>
    <row r="14" spans="1:9" ht="53.25" customHeight="1" x14ac:dyDescent="0.2">
      <c r="A14" s="723" t="s">
        <v>1330</v>
      </c>
      <c r="B14" s="724" t="e">
        <f>IF(AND(i.04168!$D$11&lt;(i.04168!$D$12-0.1),i.04168!$D$24&gt;=0,i.04168!$D$24&lt;0.1),"X","")</f>
        <v>#DIV/0!</v>
      </c>
      <c r="C14" s="725" t="e">
        <f>IF(AND(i.04168!$D$11&gt;=(i.04168!$D$12-0.1),i.04168!$D$11&lt;(i.04168!$D$12-0.05),i.04168!$D$24&gt;=0,i.04168!$D$24&lt;0.1),"X","")</f>
        <v>#DIV/0!</v>
      </c>
      <c r="D14" s="726" t="e">
        <f>IF(AND(i.04168!$D$11&gt;=(i.04168!$D$12-0.05),i.04168!$D$11&lt;i.04168!$D$12,i.04168!$D$24&gt;=0,i.04168!$D$24&lt;0.1),"X","")</f>
        <v>#DIV/0!</v>
      </c>
      <c r="E14" s="727" t="e">
        <f>IF(AND(i.04168!$D$11&gt;=i.04168!$D$12,i.04168!$D$24&gt;=0,i.04168!$D$24&lt;0.1),"X","")</f>
        <v>#DIV/0!</v>
      </c>
      <c r="F14" s="1332" t="s">
        <v>1331</v>
      </c>
    </row>
    <row r="15" spans="1:9" ht="44.25" customHeight="1" x14ac:dyDescent="0.2">
      <c r="A15" s="723" t="s">
        <v>1332</v>
      </c>
      <c r="B15" s="724" t="e">
        <f>IF(AND(i.04168!$D$11&lt;(i.04168!$D$12-0.1),i.04168!$D$24&gt;=0.1,i.04168!$D$24&lt;0.2),"X","")</f>
        <v>#DIV/0!</v>
      </c>
      <c r="C15" s="728" t="e">
        <f>IF(AND(i.04168!$D$11&gt;=(i.04168!$D$12-0.1),i.04168!$D$11&lt;(i.04168!$D$12-0.05),i.04168!$D$24&gt;=0.1,i.04168!$D$24&lt;0.2),"X","")</f>
        <v>#DIV/0!</v>
      </c>
      <c r="D15" s="725" t="e">
        <f>IF(AND(i.04168!$D$11&gt;=(i.04168!$D$12-0.05),i.04168!$D$11&lt;i.04168!$D$12,i.04168!$D$24&gt;=0.1,i.04168!$D$24&lt;0.2),"X","")</f>
        <v>#DIV/0!</v>
      </c>
      <c r="E15" s="726" t="e">
        <f>IF(AND(i.04168!$D$11&gt;=i.04168!$D$12,i.04168!$D$24&gt;=0.1,i.04168!$D$24&lt;0.2),"X","")</f>
        <v>#DIV/0!</v>
      </c>
      <c r="F15" s="1332"/>
    </row>
    <row r="16" spans="1:9" ht="45.75" customHeight="1" x14ac:dyDescent="0.2">
      <c r="A16" s="723" t="s">
        <v>1333</v>
      </c>
      <c r="B16" s="724" t="e">
        <f>IF(AND(i.04168!$D$11&lt;(i.04168!$D$12-0.1),i.04168!$D$24&gt;=0.2,i.04168!$D$24&lt;0.4),"X","")</f>
        <v>#DIV/0!</v>
      </c>
      <c r="C16" s="724" t="e">
        <f>IF(AND(i.04168!$D$11&gt;=(i.04168!$D$12-0.1),i.04168!$D$11&lt;(i.04168!$D$12-0.05),i.04168!$D$24&gt;=0.2,i.04168!$D$24&lt;0.4),"X","")</f>
        <v>#DIV/0!</v>
      </c>
      <c r="D16" s="728" t="e">
        <f>IF(AND(i.04168!$D$11&gt;=(i.04168!$D$12-0.05),i.04168!$D$11&lt;i.04168!$D$12,i.04168!$D$24&gt;=0.2,i.04168!$D$24&lt;0.4),"X","")</f>
        <v>#DIV/0!</v>
      </c>
      <c r="E16" s="725" t="e">
        <f>IF(AND(i.04168!$D$11&gt;=i.04168!$D$12,i.04168!$D$24&gt;=0.2,i.04168!$D$24&lt;0.4),"X","")</f>
        <v>#DIV/0!</v>
      </c>
      <c r="F16" s="1332"/>
    </row>
    <row r="17" spans="1:6" ht="49.5" customHeight="1" x14ac:dyDescent="0.2">
      <c r="A17" s="723" t="s">
        <v>1334</v>
      </c>
      <c r="B17" s="724" t="e">
        <f>IF(AND(i.04168!$D$11&lt;(i.04168!$D$12-0.1),i.04168!$D$24&gt;=0.4),"X","")</f>
        <v>#DIV/0!</v>
      </c>
      <c r="C17" s="724" t="e">
        <f>IF(AND(i.04168!$D$11&gt;=(i.04168!$D$12-0.1),i.04168!$D$11&lt;(i.04168!$D$12-0.05),i.04168!$D$24&gt;=0.4),"X","")</f>
        <v>#DIV/0!</v>
      </c>
      <c r="D17" s="724" t="e">
        <f>IF(AND(i.04168!$D$11&gt;=(i.04168!$D$12-0.05),i.04168!$D$11&lt;i.04168!$D$12,i.04168!$D$24&gt;=0.4),"X","")</f>
        <v>#DIV/0!</v>
      </c>
      <c r="E17" s="728" t="e">
        <f>IF(AND(i.04168!$D$11&gt;=i.04168!$D$12,i.04168!$D$24&gt;=0.4),"X","")</f>
        <v>#DIV/0!</v>
      </c>
      <c r="F17" s="1332"/>
    </row>
    <row r="18" spans="1:6" ht="33.75" customHeight="1" x14ac:dyDescent="0.2">
      <c r="A18" s="729"/>
      <c r="B18" s="1333" t="s">
        <v>1335</v>
      </c>
      <c r="C18" s="1333"/>
      <c r="D18" s="1333"/>
      <c r="E18" s="1333"/>
      <c r="F18" s="730"/>
    </row>
    <row r="22" spans="1:6" x14ac:dyDescent="0.2">
      <c r="B22" s="1334" t="s">
        <v>1586</v>
      </c>
      <c r="C22" s="1335"/>
      <c r="D22" s="1335"/>
    </row>
    <row r="23" spans="1:6" x14ac:dyDescent="0.2">
      <c r="B23" s="1335"/>
      <c r="C23" s="1335"/>
      <c r="D23" s="1335"/>
    </row>
    <row r="24" spans="1:6" x14ac:dyDescent="0.2">
      <c r="B24" s="1335"/>
      <c r="C24" s="1335"/>
      <c r="D24" s="1335"/>
    </row>
    <row r="25" spans="1:6" x14ac:dyDescent="0.2">
      <c r="B25" s="1335"/>
      <c r="C25" s="1335"/>
      <c r="D25" s="1335"/>
    </row>
    <row r="28" spans="1:6" x14ac:dyDescent="0.2">
      <c r="B28" s="782" t="str">
        <f>i.04119!B93</f>
        <v>тамга тэмдэг</v>
      </c>
    </row>
    <row r="29" spans="1:6" x14ac:dyDescent="0.2">
      <c r="B29" s="782"/>
    </row>
    <row r="30" spans="1:6" x14ac:dyDescent="0.2">
      <c r="B30" s="782" t="str">
        <f>i.04119!B95</f>
        <v xml:space="preserve">ТАЙЛАН ГАРГАСАН:    </v>
      </c>
    </row>
    <row r="31" spans="1:6" x14ac:dyDescent="0.2">
      <c r="B31" s="782"/>
    </row>
    <row r="32" spans="1:6" x14ac:dyDescent="0.2">
      <c r="B32" s="782" t="str">
        <f>i.04119!B97</f>
        <v xml:space="preserve"> Гүйцэтгэх захирал</v>
      </c>
      <c r="C32" s="783" t="str">
        <f>i.04119!C97</f>
        <v xml:space="preserve">/................................../   </v>
      </c>
      <c r="D32" s="782"/>
      <c r="E32" s="782" t="str">
        <f>i.04119!E97</f>
        <v>/................................./</v>
      </c>
    </row>
    <row r="33" spans="2:5" x14ac:dyDescent="0.2">
      <c r="B33" s="782"/>
      <c r="C33" s="783"/>
      <c r="D33" s="782"/>
      <c r="E33" s="782"/>
    </row>
    <row r="34" spans="2:5" x14ac:dyDescent="0.2">
      <c r="B34" s="782" t="str">
        <f>i.04119!B99</f>
        <v xml:space="preserve"> Ерөнхий нягтлан бодогч  </v>
      </c>
      <c r="C34" s="783" t="str">
        <f>i.04119!C99</f>
        <v xml:space="preserve">/.................................../   </v>
      </c>
      <c r="D34" s="782"/>
      <c r="E34" s="782" t="str">
        <f>i.04119!E99</f>
        <v>/................................/</v>
      </c>
    </row>
    <row r="35" spans="2:5" x14ac:dyDescent="0.2">
      <c r="B35" s="782"/>
      <c r="C35" s="783"/>
      <c r="D35" s="782"/>
      <c r="E35" s="782"/>
    </row>
    <row r="36" spans="2:5" x14ac:dyDescent="0.2">
      <c r="B36" s="782" t="str">
        <f>i.04119!B101</f>
        <v>...................................................</v>
      </c>
      <c r="C36" s="783" t="str">
        <f>i.04119!C101</f>
        <v xml:space="preserve">/................................../   </v>
      </c>
      <c r="D36" s="782"/>
      <c r="E36" s="782" t="str">
        <f>i.04119!E101</f>
        <v>/................................/</v>
      </c>
    </row>
  </sheetData>
  <sheetProtection algorithmName="SHA-512" hashValue="sj0zR0R9qXQnWJJDM1jHSru1k+WEvrCPJWsEpxH75tEvPmmUXVnZ0hk8moGONJblf5ufIvUNhpTpKO7VT3Yu4g==" saltValue="nAq7VbRMIblJwNzf93kKVA=="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topLeftCell="A61" zoomScaleNormal="100" zoomScalePageLayoutView="60" workbookViewId="0">
      <selection activeCell="F19" sqref="F19"/>
    </sheetView>
  </sheetViews>
  <sheetFormatPr defaultColWidth="9.140625" defaultRowHeight="12.75" x14ac:dyDescent="0.2"/>
  <cols>
    <col min="1" max="1" width="11.5703125" style="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1"/>
      <c r="D1" s="1076" t="s">
        <v>295</v>
      </c>
      <c r="E1" s="1076"/>
      <c r="F1" s="1076"/>
      <c r="G1" s="1076"/>
      <c r="H1" s="177"/>
    </row>
    <row r="2" spans="1:8" ht="24.75" customHeight="1" x14ac:dyDescent="0.2">
      <c r="A2" s="7"/>
      <c r="B2" s="21"/>
      <c r="C2" s="21"/>
      <c r="D2" s="1076"/>
      <c r="E2" s="1076"/>
      <c r="F2" s="1076"/>
      <c r="G2" s="1076"/>
      <c r="H2" s="177"/>
    </row>
    <row r="3" spans="1:8" x14ac:dyDescent="0.2">
      <c r="A3" s="1082" t="s">
        <v>296</v>
      </c>
      <c r="B3" s="1082"/>
      <c r="C3" s="1082"/>
      <c r="D3" s="1082"/>
      <c r="E3" s="1082"/>
      <c r="F3" s="1082"/>
      <c r="G3" s="1082"/>
      <c r="H3" s="177"/>
    </row>
    <row r="4" spans="1:8" x14ac:dyDescent="0.2">
      <c r="A4" s="177"/>
      <c r="B4" s="179"/>
      <c r="C4" s="177"/>
      <c r="D4" s="177"/>
      <c r="E4" s="177"/>
      <c r="F4" s="177"/>
      <c r="G4" s="177"/>
      <c r="H4" s="177"/>
    </row>
    <row r="5" spans="1:8" ht="15" customHeight="1" x14ac:dyDescent="0.2">
      <c r="A5" s="1079" t="str">
        <f>i.04119!A6</f>
        <v>Даатгагчийн нэр:</v>
      </c>
      <c r="B5" s="1080"/>
      <c r="C5" s="1080"/>
      <c r="D5" s="1080"/>
      <c r="E5" s="177"/>
      <c r="F5" s="1066" t="str">
        <f>i.04119!D6</f>
        <v>..... оны .... сарын ...-ны өдөр</v>
      </c>
      <c r="G5" s="1066"/>
      <c r="H5" s="177"/>
    </row>
    <row r="6" spans="1:8" x14ac:dyDescent="0.2">
      <c r="A6" s="177"/>
      <c r="B6" s="179"/>
      <c r="C6" s="177"/>
      <c r="D6" s="177"/>
      <c r="E6" s="177"/>
      <c r="G6" s="2" t="s">
        <v>3</v>
      </c>
      <c r="H6" s="177"/>
    </row>
    <row r="7" spans="1:8" ht="25.5" x14ac:dyDescent="0.2">
      <c r="A7" s="22" t="s">
        <v>4</v>
      </c>
      <c r="B7" s="22" t="s">
        <v>297</v>
      </c>
      <c r="C7" s="22" t="s">
        <v>6</v>
      </c>
      <c r="D7" s="22" t="s">
        <v>298</v>
      </c>
      <c r="E7" s="22" t="s">
        <v>299</v>
      </c>
      <c r="F7" s="23" t="s">
        <v>300</v>
      </c>
      <c r="G7" s="23" t="s">
        <v>301</v>
      </c>
      <c r="H7" s="177"/>
    </row>
    <row r="8" spans="1:8" x14ac:dyDescent="0.2">
      <c r="A8" s="24" t="s">
        <v>8</v>
      </c>
      <c r="B8" s="24" t="s">
        <v>9</v>
      </c>
      <c r="C8" s="24" t="s">
        <v>10</v>
      </c>
      <c r="D8" s="24">
        <v>1</v>
      </c>
      <c r="E8" s="24">
        <v>2</v>
      </c>
      <c r="F8" s="25">
        <v>3</v>
      </c>
      <c r="G8" s="25">
        <v>4</v>
      </c>
      <c r="H8" s="177"/>
    </row>
    <row r="9" spans="1:8" x14ac:dyDescent="0.2">
      <c r="A9" s="26"/>
      <c r="B9" s="27" t="s">
        <v>144</v>
      </c>
      <c r="C9" s="26">
        <v>1</v>
      </c>
      <c r="D9" s="28">
        <f>SUM(D10:D60)</f>
        <v>0</v>
      </c>
      <c r="E9" s="28">
        <f t="shared" ref="E9:F9" si="0">SUM(E10:E60)</f>
        <v>0</v>
      </c>
      <c r="F9" s="28">
        <f t="shared" si="0"/>
        <v>0</v>
      </c>
      <c r="G9" s="28">
        <f>SUM(G10:G60)</f>
        <v>0</v>
      </c>
      <c r="H9" s="177"/>
    </row>
    <row r="10" spans="1:8" x14ac:dyDescent="0.2">
      <c r="A10" s="206">
        <v>1</v>
      </c>
      <c r="B10" s="29" t="s">
        <v>1646</v>
      </c>
      <c r="C10" s="206">
        <v>2</v>
      </c>
      <c r="D10" s="30"/>
      <c r="E10" s="30"/>
      <c r="F10" s="30"/>
      <c r="G10" s="30"/>
      <c r="H10" s="177"/>
    </row>
    <row r="11" spans="1:8" x14ac:dyDescent="0.2">
      <c r="A11" s="206">
        <f>+A10+1</f>
        <v>2</v>
      </c>
      <c r="B11" s="29" t="s">
        <v>1646</v>
      </c>
      <c r="C11" s="206">
        <v>3</v>
      </c>
      <c r="D11" s="30"/>
      <c r="E11" s="30"/>
      <c r="F11" s="30"/>
      <c r="G11" s="30"/>
      <c r="H11" s="177"/>
    </row>
    <row r="12" spans="1:8" x14ac:dyDescent="0.2">
      <c r="A12" s="206">
        <f t="shared" ref="A12:A59" si="1">+A11+1</f>
        <v>3</v>
      </c>
      <c r="B12" s="29" t="s">
        <v>1646</v>
      </c>
      <c r="C12" s="206">
        <v>4</v>
      </c>
      <c r="D12" s="30"/>
      <c r="E12" s="30"/>
      <c r="F12" s="30"/>
      <c r="G12" s="30"/>
      <c r="H12" s="177" t="s">
        <v>87</v>
      </c>
    </row>
    <row r="13" spans="1:8" x14ac:dyDescent="0.2">
      <c r="A13" s="206">
        <f t="shared" si="1"/>
        <v>4</v>
      </c>
      <c r="B13" s="29" t="s">
        <v>1646</v>
      </c>
      <c r="C13" s="206">
        <v>5</v>
      </c>
      <c r="D13" s="30"/>
      <c r="E13" s="30"/>
      <c r="F13" s="30"/>
      <c r="G13" s="30"/>
      <c r="H13" s="177"/>
    </row>
    <row r="14" spans="1:8" x14ac:dyDescent="0.2">
      <c r="A14" s="206">
        <f t="shared" si="1"/>
        <v>5</v>
      </c>
      <c r="B14" s="29" t="s">
        <v>1646</v>
      </c>
      <c r="C14" s="206">
        <v>6</v>
      </c>
      <c r="D14" s="30"/>
      <c r="E14" s="30"/>
      <c r="F14" s="30"/>
      <c r="G14" s="30"/>
      <c r="H14" s="177"/>
    </row>
    <row r="15" spans="1:8" x14ac:dyDescent="0.2">
      <c r="A15" s="206">
        <f t="shared" si="1"/>
        <v>6</v>
      </c>
      <c r="B15" s="29" t="s">
        <v>1646</v>
      </c>
      <c r="C15" s="206">
        <v>7</v>
      </c>
      <c r="D15" s="30"/>
      <c r="E15" s="30"/>
      <c r="F15" s="30"/>
      <c r="G15" s="30"/>
    </row>
    <row r="16" spans="1:8" x14ac:dyDescent="0.2">
      <c r="A16" s="206">
        <f t="shared" si="1"/>
        <v>7</v>
      </c>
      <c r="B16" s="29" t="s">
        <v>1646</v>
      </c>
      <c r="C16" s="206">
        <v>8</v>
      </c>
      <c r="D16" s="30"/>
      <c r="E16" s="30"/>
      <c r="F16" s="30"/>
      <c r="G16" s="30"/>
    </row>
    <row r="17" spans="1:7" x14ac:dyDescent="0.2">
      <c r="A17" s="206">
        <f t="shared" si="1"/>
        <v>8</v>
      </c>
      <c r="B17" s="29" t="s">
        <v>1646</v>
      </c>
      <c r="C17" s="206">
        <v>9</v>
      </c>
      <c r="D17" s="30"/>
      <c r="E17" s="30"/>
      <c r="F17" s="30"/>
      <c r="G17" s="30"/>
    </row>
    <row r="18" spans="1:7" x14ac:dyDescent="0.2">
      <c r="A18" s="206">
        <f>+A17+1</f>
        <v>9</v>
      </c>
      <c r="B18" s="29" t="s">
        <v>1646</v>
      </c>
      <c r="C18" s="206">
        <v>10</v>
      </c>
      <c r="D18" s="30"/>
      <c r="E18" s="30"/>
      <c r="F18" s="30"/>
      <c r="G18" s="30"/>
    </row>
    <row r="19" spans="1:7" x14ac:dyDescent="0.2">
      <c r="A19" s="206">
        <f t="shared" si="1"/>
        <v>10</v>
      </c>
      <c r="B19" s="29" t="s">
        <v>1646</v>
      </c>
      <c r="C19" s="206">
        <v>11</v>
      </c>
      <c r="D19" s="30"/>
      <c r="E19" s="30"/>
      <c r="F19" s="30"/>
      <c r="G19" s="30"/>
    </row>
    <row r="20" spans="1:7" x14ac:dyDescent="0.2">
      <c r="A20" s="206">
        <f t="shared" si="1"/>
        <v>11</v>
      </c>
      <c r="B20" s="29" t="s">
        <v>1646</v>
      </c>
      <c r="C20" s="206">
        <v>12</v>
      </c>
      <c r="D20" s="30"/>
      <c r="E20" s="30"/>
      <c r="F20" s="30"/>
      <c r="G20" s="30"/>
    </row>
    <row r="21" spans="1:7" x14ac:dyDescent="0.2">
      <c r="A21" s="206">
        <f t="shared" si="1"/>
        <v>12</v>
      </c>
      <c r="B21" s="29" t="s">
        <v>1646</v>
      </c>
      <c r="C21" s="206">
        <v>13</v>
      </c>
      <c r="D21" s="30"/>
      <c r="E21" s="30"/>
      <c r="F21" s="30"/>
      <c r="G21" s="30"/>
    </row>
    <row r="22" spans="1:7" x14ac:dyDescent="0.2">
      <c r="A22" s="206">
        <f t="shared" si="1"/>
        <v>13</v>
      </c>
      <c r="B22" s="29" t="s">
        <v>1646</v>
      </c>
      <c r="C22" s="206">
        <v>14</v>
      </c>
      <c r="D22" s="30"/>
      <c r="E22" s="30"/>
      <c r="F22" s="30"/>
      <c r="G22" s="30"/>
    </row>
    <row r="23" spans="1:7" x14ac:dyDescent="0.2">
      <c r="A23" s="206">
        <f t="shared" si="1"/>
        <v>14</v>
      </c>
      <c r="B23" s="29" t="s">
        <v>1646</v>
      </c>
      <c r="C23" s="206">
        <v>15</v>
      </c>
      <c r="D23" s="30"/>
      <c r="E23" s="30"/>
      <c r="F23" s="30"/>
      <c r="G23" s="30"/>
    </row>
    <row r="24" spans="1:7" x14ac:dyDescent="0.2">
      <c r="A24" s="206">
        <f t="shared" si="1"/>
        <v>15</v>
      </c>
      <c r="B24" s="29" t="s">
        <v>1646</v>
      </c>
      <c r="C24" s="206">
        <v>16</v>
      </c>
      <c r="D24" s="30"/>
      <c r="E24" s="30"/>
      <c r="F24" s="30"/>
      <c r="G24" s="30"/>
    </row>
    <row r="25" spans="1:7" x14ac:dyDescent="0.2">
      <c r="A25" s="206">
        <f t="shared" si="1"/>
        <v>16</v>
      </c>
      <c r="B25" s="29" t="s">
        <v>1646</v>
      </c>
      <c r="C25" s="206">
        <v>17</v>
      </c>
      <c r="D25" s="30"/>
      <c r="E25" s="30"/>
      <c r="F25" s="30"/>
      <c r="G25" s="30"/>
    </row>
    <row r="26" spans="1:7" x14ac:dyDescent="0.2">
      <c r="A26" s="206">
        <f t="shared" si="1"/>
        <v>17</v>
      </c>
      <c r="B26" s="29" t="s">
        <v>1646</v>
      </c>
      <c r="C26" s="206">
        <v>18</v>
      </c>
      <c r="D26" s="30"/>
      <c r="E26" s="30"/>
      <c r="F26" s="30"/>
      <c r="G26" s="30"/>
    </row>
    <row r="27" spans="1:7" x14ac:dyDescent="0.2">
      <c r="A27" s="206">
        <f t="shared" si="1"/>
        <v>18</v>
      </c>
      <c r="B27" s="29" t="s">
        <v>1646</v>
      </c>
      <c r="C27" s="206">
        <v>19</v>
      </c>
      <c r="D27" s="30"/>
      <c r="E27" s="30"/>
      <c r="F27" s="30"/>
      <c r="G27" s="30"/>
    </row>
    <row r="28" spans="1:7" x14ac:dyDescent="0.2">
      <c r="A28" s="206">
        <f t="shared" si="1"/>
        <v>19</v>
      </c>
      <c r="B28" s="29" t="s">
        <v>1646</v>
      </c>
      <c r="C28" s="206">
        <v>20</v>
      </c>
      <c r="D28" s="30"/>
      <c r="E28" s="30"/>
      <c r="F28" s="30"/>
      <c r="G28" s="30"/>
    </row>
    <row r="29" spans="1:7" x14ac:dyDescent="0.2">
      <c r="A29" s="207">
        <f t="shared" si="1"/>
        <v>20</v>
      </c>
      <c r="B29" s="874" t="s">
        <v>1646</v>
      </c>
      <c r="C29" s="207">
        <v>21</v>
      </c>
      <c r="D29" s="31"/>
      <c r="E29" s="31"/>
      <c r="F29" s="31"/>
      <c r="G29" s="31"/>
    </row>
    <row r="30" spans="1:7" x14ac:dyDescent="0.2">
      <c r="A30" s="206">
        <f t="shared" si="1"/>
        <v>21</v>
      </c>
      <c r="B30" s="32"/>
      <c r="C30" s="798">
        <v>22</v>
      </c>
      <c r="D30" s="33"/>
      <c r="E30" s="33"/>
      <c r="F30" s="33"/>
      <c r="G30" s="33"/>
    </row>
    <row r="31" spans="1:7" x14ac:dyDescent="0.2">
      <c r="A31" s="207">
        <f t="shared" si="1"/>
        <v>22</v>
      </c>
      <c r="B31" s="32"/>
      <c r="C31" s="799">
        <v>23</v>
      </c>
      <c r="D31" s="34"/>
      <c r="E31" s="34"/>
      <c r="F31" s="34"/>
      <c r="G31" s="34"/>
    </row>
    <row r="32" spans="1:7" x14ac:dyDescent="0.2">
      <c r="A32" s="206">
        <f t="shared" si="1"/>
        <v>23</v>
      </c>
      <c r="B32" s="35"/>
      <c r="C32" s="798">
        <v>24</v>
      </c>
      <c r="D32" s="36"/>
      <c r="E32" s="36"/>
      <c r="F32" s="34"/>
      <c r="G32" s="34"/>
    </row>
    <row r="33" spans="1:7" x14ac:dyDescent="0.2">
      <c r="A33" s="207">
        <f t="shared" si="1"/>
        <v>24</v>
      </c>
      <c r="B33" s="37"/>
      <c r="C33" s="799">
        <v>25</v>
      </c>
      <c r="D33" s="3"/>
      <c r="E33" s="3"/>
      <c r="F33" s="34"/>
      <c r="G33" s="34"/>
    </row>
    <row r="34" spans="1:7" x14ac:dyDescent="0.2">
      <c r="A34" s="206">
        <f t="shared" si="1"/>
        <v>25</v>
      </c>
      <c r="B34" s="37"/>
      <c r="C34" s="798">
        <v>26</v>
      </c>
      <c r="D34" s="3"/>
      <c r="E34" s="3"/>
      <c r="F34" s="38"/>
      <c r="G34" s="38"/>
    </row>
    <row r="35" spans="1:7" x14ac:dyDescent="0.2">
      <c r="A35" s="207">
        <f t="shared" si="1"/>
        <v>26</v>
      </c>
      <c r="B35" s="37"/>
      <c r="C35" s="799">
        <v>27</v>
      </c>
      <c r="D35" s="3"/>
      <c r="E35" s="3"/>
      <c r="F35" s="34"/>
      <c r="G35" s="34"/>
    </row>
    <row r="36" spans="1:7" x14ac:dyDescent="0.2">
      <c r="A36" s="206">
        <f t="shared" si="1"/>
        <v>27</v>
      </c>
      <c r="B36" s="37"/>
      <c r="C36" s="798">
        <v>28</v>
      </c>
      <c r="D36" s="3"/>
      <c r="E36" s="3"/>
      <c r="F36" s="34"/>
      <c r="G36" s="34"/>
    </row>
    <row r="37" spans="1:7" x14ac:dyDescent="0.2">
      <c r="A37" s="207">
        <f t="shared" si="1"/>
        <v>28</v>
      </c>
      <c r="B37" s="37"/>
      <c r="C37" s="799">
        <v>29</v>
      </c>
      <c r="D37" s="3"/>
      <c r="E37" s="3"/>
      <c r="F37" s="34"/>
      <c r="G37" s="34"/>
    </row>
    <row r="38" spans="1:7" x14ac:dyDescent="0.2">
      <c r="A38" s="206">
        <f t="shared" si="1"/>
        <v>29</v>
      </c>
      <c r="B38" s="37"/>
      <c r="C38" s="798">
        <v>30</v>
      </c>
      <c r="D38" s="3"/>
      <c r="E38" s="3"/>
      <c r="F38" s="34"/>
      <c r="G38" s="34"/>
    </row>
    <row r="39" spans="1:7" x14ac:dyDescent="0.2">
      <c r="A39" s="207">
        <f t="shared" si="1"/>
        <v>30</v>
      </c>
      <c r="B39" s="37"/>
      <c r="C39" s="799">
        <v>31</v>
      </c>
      <c r="D39" s="3"/>
      <c r="E39" s="3"/>
      <c r="F39" s="34"/>
      <c r="G39" s="34"/>
    </row>
    <row r="40" spans="1:7" x14ac:dyDescent="0.2">
      <c r="A40" s="206">
        <f t="shared" si="1"/>
        <v>31</v>
      </c>
      <c r="B40" s="37"/>
      <c r="C40" s="798">
        <v>32</v>
      </c>
      <c r="D40" s="3"/>
      <c r="E40" s="3"/>
      <c r="F40" s="34"/>
      <c r="G40" s="34"/>
    </row>
    <row r="41" spans="1:7" x14ac:dyDescent="0.2">
      <c r="A41" s="207">
        <f t="shared" si="1"/>
        <v>32</v>
      </c>
      <c r="B41" s="37"/>
      <c r="C41" s="799">
        <v>33</v>
      </c>
      <c r="D41" s="3"/>
      <c r="E41" s="3"/>
      <c r="F41" s="3"/>
      <c r="G41" s="3"/>
    </row>
    <row r="42" spans="1:7" x14ac:dyDescent="0.2">
      <c r="A42" s="206">
        <f t="shared" si="1"/>
        <v>33</v>
      </c>
      <c r="B42" s="32"/>
      <c r="C42" s="798">
        <v>34</v>
      </c>
      <c r="D42" s="34"/>
      <c r="E42" s="34"/>
      <c r="F42" s="34"/>
      <c r="G42" s="34"/>
    </row>
    <row r="43" spans="1:7" x14ac:dyDescent="0.2">
      <c r="A43" s="207">
        <f t="shared" si="1"/>
        <v>34</v>
      </c>
      <c r="B43" s="32"/>
      <c r="C43" s="799">
        <v>35</v>
      </c>
      <c r="D43" s="34"/>
      <c r="E43" s="34"/>
      <c r="F43" s="34"/>
      <c r="G43" s="34"/>
    </row>
    <row r="44" spans="1:7" x14ac:dyDescent="0.2">
      <c r="A44" s="206">
        <f t="shared" si="1"/>
        <v>35</v>
      </c>
      <c r="B44" s="32"/>
      <c r="C44" s="798">
        <v>36</v>
      </c>
      <c r="D44" s="34"/>
      <c r="E44" s="34"/>
      <c r="F44" s="34"/>
      <c r="G44" s="34"/>
    </row>
    <row r="45" spans="1:7" x14ac:dyDescent="0.2">
      <c r="A45" s="207">
        <f t="shared" si="1"/>
        <v>36</v>
      </c>
      <c r="B45" s="32"/>
      <c r="C45" s="799">
        <v>37</v>
      </c>
      <c r="D45" s="34"/>
      <c r="E45" s="34"/>
      <c r="F45" s="34"/>
      <c r="G45" s="34"/>
    </row>
    <row r="46" spans="1:7" x14ac:dyDescent="0.2">
      <c r="A46" s="206">
        <f t="shared" si="1"/>
        <v>37</v>
      </c>
      <c r="B46" s="32"/>
      <c r="C46" s="798">
        <v>38</v>
      </c>
      <c r="D46" s="34"/>
      <c r="E46" s="34"/>
      <c r="F46" s="34"/>
      <c r="G46" s="34"/>
    </row>
    <row r="47" spans="1:7" x14ac:dyDescent="0.2">
      <c r="A47" s="207">
        <f t="shared" si="1"/>
        <v>38</v>
      </c>
      <c r="B47" s="32"/>
      <c r="C47" s="798">
        <v>39</v>
      </c>
      <c r="D47" s="34"/>
      <c r="E47" s="34"/>
      <c r="F47" s="34"/>
      <c r="G47" s="34"/>
    </row>
    <row r="48" spans="1:7" x14ac:dyDescent="0.2">
      <c r="A48" s="206">
        <f t="shared" si="1"/>
        <v>39</v>
      </c>
      <c r="B48" s="32"/>
      <c r="C48" s="799">
        <v>40</v>
      </c>
      <c r="D48" s="34"/>
      <c r="E48" s="34"/>
      <c r="F48" s="34"/>
      <c r="G48" s="34"/>
    </row>
    <row r="49" spans="1:7" x14ac:dyDescent="0.2">
      <c r="A49" s="207">
        <f t="shared" si="1"/>
        <v>40</v>
      </c>
      <c r="B49" s="32"/>
      <c r="C49" s="798">
        <v>41</v>
      </c>
      <c r="D49" s="34"/>
      <c r="E49" s="34"/>
      <c r="F49" s="34"/>
      <c r="G49" s="34"/>
    </row>
    <row r="50" spans="1:7" x14ac:dyDescent="0.2">
      <c r="A50" s="206">
        <f t="shared" si="1"/>
        <v>41</v>
      </c>
      <c r="B50" s="32"/>
      <c r="C50" s="798">
        <v>42</v>
      </c>
      <c r="D50" s="34"/>
      <c r="E50" s="34"/>
      <c r="F50" s="34"/>
      <c r="G50" s="34"/>
    </row>
    <row r="51" spans="1:7" x14ac:dyDescent="0.2">
      <c r="A51" s="207">
        <f t="shared" si="1"/>
        <v>42</v>
      </c>
      <c r="B51" s="32"/>
      <c r="C51" s="799">
        <v>43</v>
      </c>
      <c r="D51" s="34"/>
      <c r="E51" s="34"/>
      <c r="F51" s="34"/>
      <c r="G51" s="34"/>
    </row>
    <row r="52" spans="1:7" x14ac:dyDescent="0.2">
      <c r="A52" s="206">
        <f t="shared" si="1"/>
        <v>43</v>
      </c>
      <c r="B52" s="37"/>
      <c r="C52" s="798">
        <v>44</v>
      </c>
      <c r="D52" s="3"/>
      <c r="E52" s="3"/>
      <c r="F52" s="34"/>
      <c r="G52" s="34"/>
    </row>
    <row r="53" spans="1:7" x14ac:dyDescent="0.2">
      <c r="A53" s="207">
        <f t="shared" si="1"/>
        <v>44</v>
      </c>
      <c r="B53" s="37"/>
      <c r="C53" s="798">
        <v>45</v>
      </c>
      <c r="D53" s="3"/>
      <c r="E53" s="3"/>
      <c r="F53" s="34"/>
      <c r="G53" s="34"/>
    </row>
    <row r="54" spans="1:7" x14ac:dyDescent="0.2">
      <c r="A54" s="206">
        <f t="shared" si="1"/>
        <v>45</v>
      </c>
      <c r="B54" s="37"/>
      <c r="C54" s="799">
        <v>46</v>
      </c>
      <c r="D54" s="3"/>
      <c r="E54" s="3"/>
      <c r="F54" s="34"/>
      <c r="G54" s="34"/>
    </row>
    <row r="55" spans="1:7" x14ac:dyDescent="0.2">
      <c r="A55" s="207">
        <f t="shared" si="1"/>
        <v>46</v>
      </c>
      <c r="B55" s="37"/>
      <c r="C55" s="798">
        <v>47</v>
      </c>
      <c r="D55" s="3"/>
      <c r="E55" s="3"/>
      <c r="F55" s="34"/>
      <c r="G55" s="34"/>
    </row>
    <row r="56" spans="1:7" x14ac:dyDescent="0.2">
      <c r="A56" s="206">
        <f t="shared" si="1"/>
        <v>47</v>
      </c>
      <c r="B56" s="37"/>
      <c r="C56" s="798">
        <v>48</v>
      </c>
      <c r="D56" s="3"/>
      <c r="E56" s="3"/>
      <c r="F56" s="34"/>
      <c r="G56" s="34"/>
    </row>
    <row r="57" spans="1:7" x14ac:dyDescent="0.2">
      <c r="A57" s="207">
        <f t="shared" si="1"/>
        <v>48</v>
      </c>
      <c r="B57" s="37"/>
      <c r="C57" s="799">
        <v>49</v>
      </c>
      <c r="D57" s="3"/>
      <c r="E57" s="3"/>
      <c r="F57" s="34"/>
      <c r="G57" s="34"/>
    </row>
    <row r="58" spans="1:7" x14ac:dyDescent="0.2">
      <c r="A58" s="206">
        <f t="shared" si="1"/>
        <v>49</v>
      </c>
      <c r="B58" s="37"/>
      <c r="C58" s="798">
        <v>50</v>
      </c>
      <c r="D58" s="3"/>
      <c r="E58" s="3"/>
      <c r="F58" s="34"/>
      <c r="G58" s="34"/>
    </row>
    <row r="59" spans="1:7" x14ac:dyDescent="0.2">
      <c r="A59" s="207">
        <f t="shared" si="1"/>
        <v>50</v>
      </c>
      <c r="B59" s="37"/>
      <c r="C59" s="798">
        <v>51</v>
      </c>
      <c r="D59" s="3"/>
      <c r="E59" s="3"/>
      <c r="F59" s="34"/>
      <c r="G59" s="34"/>
    </row>
    <row r="60" spans="1:7" x14ac:dyDescent="0.2">
      <c r="A60" s="32"/>
      <c r="B60" s="37"/>
      <c r="C60" s="37"/>
      <c r="D60" s="3"/>
      <c r="E60" s="3"/>
      <c r="F60" s="34"/>
      <c r="G60" s="34"/>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ut93XVyR8DaQun6LPgx/jolOuYiV8YKYYkyOJasNDJGKfNg9xzaaDAx/S7cdyfJ9lwuExE+CUkC2Zyo3wMRVKQ==" saltValue="wHPFEPXyA8srTkO2fHpPgg=="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40"/>
  <sheetViews>
    <sheetView zoomScaleNormal="100" zoomScalePageLayoutView="60" workbookViewId="0">
      <selection activeCell="E32" sqref="E32"/>
    </sheetView>
  </sheetViews>
  <sheetFormatPr defaultColWidth="15.140625" defaultRowHeight="12.75" x14ac:dyDescent="0.2"/>
  <cols>
    <col min="1" max="1" width="4.140625" style="302" customWidth="1"/>
    <col min="2" max="2" width="43" style="303" bestFit="1" customWidth="1"/>
    <col min="3" max="3" width="16" style="882" customWidth="1"/>
    <col min="4" max="4" width="14.7109375" style="882" customWidth="1"/>
    <col min="5" max="8" width="20.140625" style="882" customWidth="1"/>
    <col min="9" max="9" width="14.7109375" style="882" customWidth="1"/>
    <col min="10" max="10" width="22.5703125" style="882" customWidth="1"/>
    <col min="11" max="11" width="27.28515625" style="882" customWidth="1"/>
    <col min="12" max="25" width="7.42578125" style="882" customWidth="1"/>
    <col min="26" max="16384" width="15.140625" style="882"/>
  </cols>
  <sheetData>
    <row r="1" spans="1:27" ht="12.75" customHeight="1" x14ac:dyDescent="0.2">
      <c r="A1" s="39"/>
      <c r="B1" s="8"/>
      <c r="C1" s="7"/>
      <c r="D1" s="7"/>
      <c r="E1" s="7"/>
      <c r="F1" s="1092" t="s">
        <v>302</v>
      </c>
      <c r="G1" s="1093"/>
      <c r="H1" s="1093"/>
      <c r="I1" s="1093"/>
      <c r="J1" s="1093"/>
      <c r="K1" s="1093"/>
      <c r="L1" s="7"/>
      <c r="M1" s="7"/>
      <c r="N1" s="7"/>
      <c r="O1" s="7"/>
      <c r="P1" s="7"/>
      <c r="Q1" s="7"/>
      <c r="R1" s="7"/>
      <c r="S1" s="7"/>
      <c r="T1" s="7"/>
      <c r="U1" s="7"/>
      <c r="V1" s="7"/>
      <c r="W1" s="7"/>
      <c r="X1" s="7"/>
      <c r="Y1" s="7"/>
    </row>
    <row r="2" spans="1:27" ht="12.75" customHeight="1" x14ac:dyDescent="0.2">
      <c r="A2" s="39"/>
      <c r="B2" s="8"/>
      <c r="C2" s="7"/>
      <c r="D2" s="7"/>
      <c r="E2" s="7"/>
      <c r="F2" s="1093"/>
      <c r="G2" s="1093"/>
      <c r="H2" s="1093"/>
      <c r="I2" s="1093"/>
      <c r="J2" s="1093"/>
      <c r="K2" s="1093"/>
      <c r="L2" s="7"/>
      <c r="M2" s="7"/>
      <c r="N2" s="7"/>
      <c r="O2" s="7"/>
      <c r="P2" s="7"/>
      <c r="Q2" s="7"/>
      <c r="R2" s="7"/>
      <c r="S2" s="7"/>
      <c r="T2" s="7"/>
      <c r="U2" s="7"/>
      <c r="V2" s="7"/>
      <c r="W2" s="7"/>
      <c r="X2" s="7"/>
      <c r="Y2" s="7"/>
    </row>
    <row r="3" spans="1:27" ht="12.75" customHeight="1" x14ac:dyDescent="0.2">
      <c r="A3" s="39"/>
      <c r="B3" s="8"/>
      <c r="C3" s="7"/>
      <c r="D3" s="7"/>
      <c r="E3" s="7"/>
      <c r="F3" s="1093"/>
      <c r="G3" s="1093"/>
      <c r="H3" s="1093"/>
      <c r="I3" s="1093"/>
      <c r="J3" s="1093"/>
      <c r="K3" s="1093"/>
      <c r="L3" s="7"/>
      <c r="M3" s="7"/>
      <c r="N3" s="7"/>
      <c r="O3" s="7"/>
      <c r="P3" s="7"/>
      <c r="Q3" s="7"/>
      <c r="R3" s="7"/>
      <c r="S3" s="7"/>
      <c r="T3" s="7"/>
      <c r="U3" s="7"/>
      <c r="V3" s="7"/>
      <c r="W3" s="7"/>
      <c r="X3" s="7"/>
      <c r="Y3" s="7"/>
    </row>
    <row r="4" spans="1:27" ht="12.75" customHeight="1" x14ac:dyDescent="0.2">
      <c r="A4" s="1077" t="s">
        <v>303</v>
      </c>
      <c r="B4" s="1084"/>
      <c r="C4" s="1084"/>
      <c r="D4" s="1084"/>
      <c r="E4" s="1084"/>
      <c r="F4" s="1084"/>
      <c r="G4" s="1084"/>
      <c r="H4" s="1084"/>
      <c r="I4" s="1084"/>
      <c r="J4" s="1084"/>
      <c r="K4" s="1084"/>
      <c r="L4" s="7"/>
      <c r="M4" s="7"/>
      <c r="N4" s="7"/>
      <c r="O4" s="7"/>
      <c r="P4" s="7"/>
      <c r="Q4" s="7"/>
      <c r="R4" s="7"/>
      <c r="S4" s="7"/>
      <c r="T4" s="7"/>
      <c r="U4" s="7"/>
      <c r="V4" s="7"/>
      <c r="W4" s="7"/>
      <c r="X4" s="7"/>
      <c r="Y4" s="7"/>
    </row>
    <row r="5" spans="1:27" ht="12.75" customHeight="1" x14ac:dyDescent="0.2">
      <c r="A5" s="291"/>
      <c r="B5" s="889"/>
      <c r="C5" s="889"/>
      <c r="D5" s="7"/>
      <c r="E5" s="7"/>
      <c r="F5" s="7"/>
      <c r="G5" s="7"/>
      <c r="H5" s="7"/>
      <c r="I5" s="7"/>
      <c r="J5" s="7"/>
      <c r="K5" s="7"/>
      <c r="L5" s="7"/>
      <c r="M5" s="7"/>
      <c r="N5" s="7"/>
      <c r="O5" s="7"/>
      <c r="P5" s="7"/>
      <c r="Q5" s="7"/>
      <c r="R5" s="7"/>
      <c r="S5" s="7"/>
      <c r="T5" s="7"/>
      <c r="U5" s="7"/>
      <c r="V5" s="7"/>
      <c r="W5" s="7"/>
      <c r="X5" s="7"/>
      <c r="Y5" s="7"/>
    </row>
    <row r="6" spans="1:27" ht="15.75" customHeight="1" x14ac:dyDescent="0.25">
      <c r="A6" s="1079" t="str">
        <f>[1]i.04119!A6</f>
        <v>Даатгагчийн нэр:</v>
      </c>
      <c r="B6" s="1094"/>
      <c r="C6" s="1094"/>
      <c r="D6" s="1094"/>
      <c r="H6" s="883"/>
      <c r="I6" s="1103" t="str">
        <f>[1]i.04119!D6</f>
        <v>..... оны .... сарын ...-ны өдөр</v>
      </c>
      <c r="J6" s="1103"/>
      <c r="K6" s="1103"/>
      <c r="L6" s="7"/>
      <c r="M6" s="1083"/>
      <c r="N6" s="1084"/>
      <c r="O6" s="1084"/>
      <c r="P6" s="1084"/>
      <c r="Q6" s="14"/>
      <c r="R6" s="7"/>
      <c r="S6" s="7"/>
      <c r="T6" s="7"/>
      <c r="U6" s="7"/>
      <c r="V6" s="7"/>
      <c r="W6" s="7"/>
      <c r="X6" s="7"/>
      <c r="Y6" s="7"/>
      <c r="Z6" s="7"/>
      <c r="AA6" s="7"/>
    </row>
    <row r="7" spans="1:27" ht="12.75" customHeight="1" x14ac:dyDescent="0.2">
      <c r="A7" s="14"/>
      <c r="B7" s="7"/>
      <c r="C7" s="12"/>
      <c r="D7" s="7"/>
      <c r="E7" s="7"/>
      <c r="H7" s="7"/>
      <c r="I7" s="7"/>
      <c r="J7" s="1085" t="s">
        <v>3</v>
      </c>
      <c r="K7" s="1084"/>
      <c r="L7" s="7"/>
      <c r="M7" s="7"/>
      <c r="N7" s="7"/>
      <c r="Q7" s="7"/>
      <c r="R7" s="7"/>
      <c r="S7" s="7"/>
      <c r="T7" s="7"/>
      <c r="U7" s="7"/>
      <c r="V7" s="7"/>
      <c r="W7" s="7"/>
      <c r="X7" s="7"/>
      <c r="Y7" s="7"/>
      <c r="Z7" s="7"/>
      <c r="AA7" s="7"/>
    </row>
    <row r="8" spans="1:27" ht="12" customHeight="1" x14ac:dyDescent="0.25">
      <c r="A8" s="1095" t="s">
        <v>4</v>
      </c>
      <c r="B8" s="1098" t="s">
        <v>304</v>
      </c>
      <c r="C8" s="1098" t="s">
        <v>305</v>
      </c>
      <c r="D8" s="1102" t="s">
        <v>15</v>
      </c>
      <c r="E8" s="1088"/>
      <c r="F8" s="1088"/>
      <c r="G8" s="1088"/>
      <c r="H8" s="1088"/>
      <c r="I8" s="1088"/>
      <c r="J8" s="1089"/>
      <c r="K8" s="1098" t="s">
        <v>306</v>
      </c>
      <c r="L8" s="241"/>
      <c r="M8" s="241"/>
      <c r="N8" s="241"/>
      <c r="O8" s="241"/>
      <c r="P8" s="241"/>
      <c r="Q8" s="241"/>
      <c r="R8" s="241"/>
      <c r="S8" s="241"/>
      <c r="T8" s="241"/>
      <c r="U8" s="241"/>
      <c r="V8" s="241"/>
      <c r="W8" s="241"/>
      <c r="X8" s="241"/>
      <c r="Y8" s="241"/>
    </row>
    <row r="9" spans="1:27" ht="13.5" customHeight="1" x14ac:dyDescent="0.25">
      <c r="A9" s="1096"/>
      <c r="B9" s="1099"/>
      <c r="C9" s="1101"/>
      <c r="D9" s="1090" t="s">
        <v>307</v>
      </c>
      <c r="E9" s="1086" t="s">
        <v>308</v>
      </c>
      <c r="F9" s="1087"/>
      <c r="G9" s="1088"/>
      <c r="H9" s="1088"/>
      <c r="I9" s="1089"/>
      <c r="J9" s="1090" t="s">
        <v>309</v>
      </c>
      <c r="K9" s="1101"/>
      <c r="L9" s="241"/>
      <c r="M9" s="241"/>
      <c r="N9" s="241"/>
      <c r="O9" s="241"/>
      <c r="P9" s="241"/>
      <c r="Q9" s="241"/>
      <c r="R9" s="241"/>
      <c r="S9" s="241"/>
      <c r="T9" s="241"/>
      <c r="U9" s="241"/>
      <c r="V9" s="241"/>
      <c r="W9" s="241"/>
      <c r="X9" s="241"/>
      <c r="Y9" s="241"/>
    </row>
    <row r="10" spans="1:27" ht="38.25" x14ac:dyDescent="0.2">
      <c r="A10" s="1097"/>
      <c r="B10" s="1100"/>
      <c r="C10" s="1091"/>
      <c r="D10" s="1091"/>
      <c r="E10" s="43" t="s">
        <v>310</v>
      </c>
      <c r="F10" s="873" t="s">
        <v>311</v>
      </c>
      <c r="G10" s="45" t="s">
        <v>312</v>
      </c>
      <c r="H10" s="24" t="s">
        <v>313</v>
      </c>
      <c r="I10" s="24" t="s">
        <v>97</v>
      </c>
      <c r="J10" s="1091"/>
      <c r="K10" s="1091"/>
      <c r="L10" s="241"/>
      <c r="M10" s="241"/>
      <c r="N10" s="241"/>
      <c r="O10" s="241"/>
      <c r="P10" s="241"/>
      <c r="Q10" s="241"/>
      <c r="R10" s="241"/>
      <c r="S10" s="241"/>
      <c r="T10" s="241"/>
      <c r="U10" s="241"/>
      <c r="V10" s="241"/>
      <c r="W10" s="241"/>
      <c r="X10" s="241"/>
      <c r="Y10" s="241"/>
    </row>
    <row r="11" spans="1:27" s="293" customFormat="1" x14ac:dyDescent="0.2">
      <c r="A11" s="40" t="s">
        <v>8</v>
      </c>
      <c r="B11" s="41" t="s">
        <v>9</v>
      </c>
      <c r="C11" s="42">
        <v>1</v>
      </c>
      <c r="D11" s="41">
        <v>2</v>
      </c>
      <c r="E11" s="43">
        <v>3</v>
      </c>
      <c r="F11" s="44">
        <v>4</v>
      </c>
      <c r="G11" s="45">
        <v>5</v>
      </c>
      <c r="H11" s="24">
        <v>6</v>
      </c>
      <c r="I11" s="24">
        <v>7</v>
      </c>
      <c r="J11" s="41">
        <v>8</v>
      </c>
      <c r="K11" s="41">
        <v>9</v>
      </c>
      <c r="L11" s="893"/>
      <c r="M11" s="893"/>
      <c r="N11" s="893"/>
      <c r="O11" s="893"/>
      <c r="P11" s="893"/>
      <c r="Q11" s="893"/>
      <c r="R11" s="893"/>
      <c r="S11" s="893"/>
      <c r="T11" s="893"/>
      <c r="U11" s="893"/>
      <c r="V11" s="893"/>
      <c r="W11" s="893"/>
      <c r="X11" s="893"/>
      <c r="Y11" s="893"/>
    </row>
    <row r="12" spans="1:27" ht="39" customHeight="1" x14ac:dyDescent="0.2">
      <c r="A12" s="46" t="s">
        <v>314</v>
      </c>
      <c r="B12" s="47" t="s">
        <v>315</v>
      </c>
      <c r="C12" s="28">
        <f>SUM(C13:INDEX(C:C,ROWS(C:C)))</f>
        <v>0</v>
      </c>
      <c r="D12" s="28">
        <f>SUM(D13:INDEX(D:D,ROWS(D:D)))</f>
        <v>0</v>
      </c>
      <c r="E12" s="28">
        <f>SUM(E13:INDEX(E:E,ROWS(E:E)))</f>
        <v>0</v>
      </c>
      <c r="F12" s="28">
        <f>SUM(F13:INDEX(F:F,ROWS(F:F)))</f>
        <v>0</v>
      </c>
      <c r="G12" s="28">
        <f>SUM(G13:INDEX(G:G,ROWS(G:G)))</f>
        <v>0</v>
      </c>
      <c r="H12" s="28">
        <f>SUM(H13:INDEX(H:H,ROWS(H:H)))</f>
        <v>0</v>
      </c>
      <c r="I12" s="28">
        <f>SUM(I13:INDEX(I:I,ROWS(I:I)))</f>
        <v>0</v>
      </c>
      <c r="J12" s="28">
        <f>SUM(J13:INDEX(J:J,ROWS(J:J)))</f>
        <v>0</v>
      </c>
      <c r="K12" s="28">
        <f>SUM(K13:INDEX(K:K,ROWS(K:K)))</f>
        <v>0</v>
      </c>
      <c r="L12" s="7"/>
      <c r="M12" s="7"/>
      <c r="N12" s="7"/>
      <c r="O12" s="7"/>
      <c r="P12" s="7"/>
      <c r="Q12" s="7"/>
      <c r="R12" s="7"/>
      <c r="S12" s="7"/>
      <c r="T12" s="7"/>
      <c r="U12" s="7"/>
      <c r="V12" s="7"/>
      <c r="W12" s="7"/>
      <c r="X12" s="7"/>
      <c r="Y12" s="7"/>
    </row>
    <row r="13" spans="1:27" ht="12.75" customHeight="1" x14ac:dyDescent="0.2">
      <c r="A13" s="209" t="s">
        <v>532</v>
      </c>
      <c r="B13" s="294" t="s">
        <v>317</v>
      </c>
      <c r="C13" s="295"/>
      <c r="D13" s="296"/>
      <c r="E13" s="30"/>
      <c r="F13" s="30"/>
      <c r="G13" s="30"/>
      <c r="H13" s="30"/>
      <c r="I13" s="30"/>
      <c r="J13" s="208">
        <f>SUM(D13,E13,G13:I13)</f>
        <v>0</v>
      </c>
      <c r="K13" s="30"/>
      <c r="L13" s="7"/>
      <c r="M13" s="7"/>
      <c r="N13" s="7"/>
      <c r="O13" s="7"/>
      <c r="P13" s="7"/>
      <c r="Q13" s="7"/>
      <c r="R13" s="7"/>
      <c r="S13" s="7"/>
      <c r="T13" s="7"/>
      <c r="U13" s="7"/>
      <c r="V13" s="7"/>
      <c r="W13" s="7"/>
      <c r="X13" s="7"/>
      <c r="Y13" s="7"/>
    </row>
    <row r="14" spans="1:27" ht="12.75" customHeight="1" x14ac:dyDescent="0.2">
      <c r="A14" s="209" t="s">
        <v>537</v>
      </c>
      <c r="B14" s="294" t="s">
        <v>319</v>
      </c>
      <c r="C14" s="295"/>
      <c r="D14" s="296"/>
      <c r="E14" s="30"/>
      <c r="F14" s="30"/>
      <c r="G14" s="30"/>
      <c r="H14" s="30"/>
      <c r="I14" s="30"/>
      <c r="J14" s="208">
        <f>SUM(D14,E14,G14:I14)</f>
        <v>0</v>
      </c>
      <c r="K14" s="30"/>
      <c r="L14" s="7"/>
      <c r="M14" s="7"/>
      <c r="N14" s="7"/>
      <c r="O14" s="7"/>
      <c r="P14" s="7"/>
      <c r="Q14" s="7"/>
      <c r="R14" s="7"/>
      <c r="S14" s="7"/>
      <c r="T14" s="7"/>
      <c r="U14" s="7"/>
      <c r="V14" s="7"/>
      <c r="W14" s="7"/>
      <c r="X14" s="7"/>
      <c r="Y14" s="7"/>
    </row>
    <row r="15" spans="1:27" ht="15" x14ac:dyDescent="0.2">
      <c r="A15" s="209" t="s">
        <v>541</v>
      </c>
      <c r="B15" s="294" t="s">
        <v>321</v>
      </c>
      <c r="C15" s="295"/>
      <c r="D15" s="296"/>
      <c r="E15" s="30"/>
      <c r="F15" s="30"/>
      <c r="G15" s="30"/>
      <c r="H15" s="30"/>
      <c r="I15" s="30"/>
      <c r="J15" s="208">
        <f t="shared" ref="J15:J73" si="0">SUM(D15,E15,G15:I15)</f>
        <v>0</v>
      </c>
      <c r="K15" s="30"/>
      <c r="L15" s="7"/>
      <c r="M15" s="7"/>
      <c r="N15" s="7"/>
      <c r="O15" s="7"/>
      <c r="P15" s="7"/>
      <c r="Q15" s="7"/>
      <c r="R15" s="7"/>
      <c r="S15" s="7"/>
      <c r="T15" s="7"/>
      <c r="U15" s="7"/>
      <c r="V15" s="7"/>
      <c r="W15" s="7"/>
      <c r="X15" s="7"/>
      <c r="Y15" s="7"/>
    </row>
    <row r="16" spans="1:27" ht="15" x14ac:dyDescent="0.2">
      <c r="A16" s="209" t="s">
        <v>547</v>
      </c>
      <c r="B16" s="294" t="s">
        <v>323</v>
      </c>
      <c r="C16" s="295"/>
      <c r="D16" s="296"/>
      <c r="E16" s="30"/>
      <c r="F16" s="30"/>
      <c r="G16" s="30"/>
      <c r="H16" s="30"/>
      <c r="I16" s="30"/>
      <c r="J16" s="208">
        <f t="shared" si="0"/>
        <v>0</v>
      </c>
      <c r="K16" s="30"/>
      <c r="L16" s="7"/>
      <c r="M16" s="7"/>
      <c r="N16" s="7"/>
      <c r="O16" s="7"/>
      <c r="P16" s="7"/>
      <c r="Q16" s="7"/>
      <c r="R16" s="7"/>
      <c r="S16" s="7"/>
      <c r="T16" s="7"/>
      <c r="U16" s="7"/>
      <c r="V16" s="7"/>
      <c r="W16" s="7"/>
      <c r="X16" s="7"/>
      <c r="Y16" s="7"/>
    </row>
    <row r="17" spans="1:25" ht="15" x14ac:dyDescent="0.2">
      <c r="A17" s="209" t="s">
        <v>561</v>
      </c>
      <c r="B17" s="294" t="s">
        <v>325</v>
      </c>
      <c r="C17" s="295"/>
      <c r="D17" s="296"/>
      <c r="E17" s="30"/>
      <c r="F17" s="30"/>
      <c r="G17" s="30"/>
      <c r="H17" s="30"/>
      <c r="I17" s="30"/>
      <c r="J17" s="208">
        <f>SUM(D17,E17,G17:I17)</f>
        <v>0</v>
      </c>
      <c r="K17" s="30"/>
      <c r="L17" s="7"/>
      <c r="M17" s="7"/>
      <c r="N17" s="7"/>
      <c r="O17" s="7"/>
      <c r="P17" s="7"/>
      <c r="Q17" s="7"/>
      <c r="R17" s="7"/>
      <c r="S17" s="7"/>
      <c r="T17" s="7"/>
      <c r="U17" s="7"/>
      <c r="V17" s="7"/>
      <c r="W17" s="7"/>
      <c r="X17" s="7"/>
      <c r="Y17" s="7"/>
    </row>
    <row r="18" spans="1:25" ht="15" x14ac:dyDescent="0.2">
      <c r="A18" s="209" t="s">
        <v>570</v>
      </c>
      <c r="B18" s="294" t="s">
        <v>327</v>
      </c>
      <c r="C18" s="295"/>
      <c r="D18" s="296"/>
      <c r="E18" s="30"/>
      <c r="F18" s="30"/>
      <c r="G18" s="30"/>
      <c r="H18" s="30"/>
      <c r="I18" s="30"/>
      <c r="J18" s="208">
        <f t="shared" si="0"/>
        <v>0</v>
      </c>
      <c r="K18" s="30"/>
      <c r="L18" s="7"/>
      <c r="M18" s="7"/>
      <c r="N18" s="7"/>
      <c r="O18" s="7"/>
      <c r="P18" s="7"/>
      <c r="Q18" s="7"/>
      <c r="R18" s="7"/>
      <c r="S18" s="7"/>
      <c r="T18" s="7"/>
      <c r="U18" s="7"/>
      <c r="V18" s="7"/>
      <c r="W18" s="7"/>
      <c r="X18" s="7"/>
      <c r="Y18" s="7"/>
    </row>
    <row r="19" spans="1:25" ht="15" x14ac:dyDescent="0.2">
      <c r="A19" s="209" t="s">
        <v>575</v>
      </c>
      <c r="B19" s="294" t="s">
        <v>329</v>
      </c>
      <c r="C19" s="295"/>
      <c r="D19" s="296"/>
      <c r="E19" s="30"/>
      <c r="F19" s="30"/>
      <c r="G19" s="30"/>
      <c r="H19" s="30"/>
      <c r="I19" s="30"/>
      <c r="J19" s="208">
        <f t="shared" si="0"/>
        <v>0</v>
      </c>
      <c r="K19" s="30"/>
      <c r="L19" s="7"/>
      <c r="M19" s="7"/>
      <c r="N19" s="7"/>
      <c r="O19" s="7"/>
      <c r="P19" s="7"/>
      <c r="Q19" s="7"/>
      <c r="R19" s="7"/>
      <c r="S19" s="7"/>
      <c r="T19" s="7"/>
      <c r="U19" s="7"/>
      <c r="V19" s="7"/>
      <c r="W19" s="7"/>
      <c r="X19" s="7"/>
      <c r="Y19" s="7"/>
    </row>
    <row r="20" spans="1:25" ht="15" x14ac:dyDescent="0.2">
      <c r="A20" s="209" t="s">
        <v>577</v>
      </c>
      <c r="B20" s="294" t="s">
        <v>331</v>
      </c>
      <c r="C20" s="295"/>
      <c r="D20" s="296"/>
      <c r="E20" s="30"/>
      <c r="F20" s="30"/>
      <c r="G20" s="30"/>
      <c r="H20" s="30"/>
      <c r="I20" s="30"/>
      <c r="J20" s="208">
        <f t="shared" si="0"/>
        <v>0</v>
      </c>
      <c r="K20" s="30"/>
      <c r="L20" s="7"/>
      <c r="M20" s="7"/>
      <c r="N20" s="7"/>
      <c r="O20" s="7"/>
      <c r="P20" s="7"/>
      <c r="Q20" s="7"/>
      <c r="R20" s="7"/>
      <c r="S20" s="7"/>
      <c r="T20" s="7"/>
      <c r="U20" s="7"/>
      <c r="V20" s="7"/>
      <c r="W20" s="7"/>
      <c r="X20" s="7"/>
      <c r="Y20" s="7"/>
    </row>
    <row r="21" spans="1:25" ht="15" x14ac:dyDescent="0.2">
      <c r="A21" s="209" t="s">
        <v>579</v>
      </c>
      <c r="B21" s="294" t="s">
        <v>333</v>
      </c>
      <c r="C21" s="295"/>
      <c r="D21" s="296"/>
      <c r="E21" s="30"/>
      <c r="F21" s="30"/>
      <c r="G21" s="30"/>
      <c r="H21" s="30"/>
      <c r="I21" s="30"/>
      <c r="J21" s="208">
        <f t="shared" si="0"/>
        <v>0</v>
      </c>
      <c r="K21" s="30"/>
      <c r="L21" s="7"/>
      <c r="M21" s="7"/>
      <c r="N21" s="7"/>
      <c r="O21" s="7"/>
      <c r="P21" s="7"/>
      <c r="Q21" s="7"/>
      <c r="R21" s="7"/>
      <c r="S21" s="7"/>
      <c r="T21" s="7"/>
      <c r="U21" s="7"/>
      <c r="V21" s="7"/>
      <c r="W21" s="7"/>
      <c r="X21" s="7"/>
      <c r="Y21" s="7"/>
    </row>
    <row r="22" spans="1:25" ht="15" x14ac:dyDescent="0.2">
      <c r="A22" s="209" t="s">
        <v>581</v>
      </c>
      <c r="B22" s="294" t="s">
        <v>335</v>
      </c>
      <c r="C22" s="295"/>
      <c r="D22" s="296"/>
      <c r="E22" s="30"/>
      <c r="F22" s="30"/>
      <c r="G22" s="30"/>
      <c r="H22" s="30"/>
      <c r="I22" s="30"/>
      <c r="J22" s="208">
        <f t="shared" si="0"/>
        <v>0</v>
      </c>
      <c r="K22" s="30"/>
      <c r="L22" s="7"/>
      <c r="M22" s="7"/>
      <c r="N22" s="7"/>
      <c r="O22" s="7"/>
      <c r="P22" s="7"/>
      <c r="Q22" s="7"/>
      <c r="R22" s="7"/>
      <c r="S22" s="7"/>
      <c r="T22" s="7"/>
      <c r="U22" s="7"/>
      <c r="V22" s="7"/>
      <c r="W22" s="7"/>
      <c r="X22" s="7"/>
      <c r="Y22" s="7"/>
    </row>
    <row r="23" spans="1:25" ht="15" x14ac:dyDescent="0.2">
      <c r="A23" s="209" t="s">
        <v>1647</v>
      </c>
      <c r="B23" s="294" t="s">
        <v>336</v>
      </c>
      <c r="C23" s="295"/>
      <c r="D23" s="296"/>
      <c r="E23" s="30"/>
      <c r="F23" s="30"/>
      <c r="G23" s="30"/>
      <c r="H23" s="30"/>
      <c r="I23" s="30"/>
      <c r="J23" s="208">
        <f t="shared" si="0"/>
        <v>0</v>
      </c>
      <c r="K23" s="30"/>
      <c r="L23" s="7"/>
      <c r="M23" s="7"/>
      <c r="N23" s="7"/>
      <c r="O23" s="7"/>
      <c r="P23" s="7"/>
      <c r="Q23" s="7"/>
      <c r="R23" s="7"/>
      <c r="S23" s="7"/>
      <c r="T23" s="7"/>
      <c r="U23" s="7"/>
      <c r="V23" s="7"/>
      <c r="W23" s="7"/>
      <c r="X23" s="7"/>
      <c r="Y23" s="7"/>
    </row>
    <row r="24" spans="1:25" ht="15" x14ac:dyDescent="0.2">
      <c r="A24" s="209" t="s">
        <v>1648</v>
      </c>
      <c r="B24" s="294" t="s">
        <v>337</v>
      </c>
      <c r="C24" s="295"/>
      <c r="D24" s="296"/>
      <c r="E24" s="30"/>
      <c r="F24" s="30"/>
      <c r="G24" s="30"/>
      <c r="H24" s="30"/>
      <c r="I24" s="30"/>
      <c r="J24" s="208">
        <f t="shared" si="0"/>
        <v>0</v>
      </c>
      <c r="K24" s="30"/>
      <c r="L24" s="7"/>
      <c r="M24" s="7"/>
      <c r="N24" s="7"/>
      <c r="O24" s="7"/>
      <c r="P24" s="7"/>
      <c r="Q24" s="7"/>
      <c r="R24" s="7"/>
      <c r="S24" s="7"/>
      <c r="T24" s="7"/>
      <c r="U24" s="7"/>
      <c r="V24" s="7"/>
      <c r="W24" s="7"/>
      <c r="X24" s="7"/>
      <c r="Y24" s="7"/>
    </row>
    <row r="25" spans="1:25" ht="15" x14ac:dyDescent="0.2">
      <c r="A25" s="209" t="s">
        <v>1649</v>
      </c>
      <c r="B25" s="294" t="s">
        <v>338</v>
      </c>
      <c r="C25" s="295"/>
      <c r="D25" s="296"/>
      <c r="E25" s="30"/>
      <c r="F25" s="30"/>
      <c r="G25" s="30"/>
      <c r="H25" s="30"/>
      <c r="I25" s="30"/>
      <c r="J25" s="208">
        <f t="shared" si="0"/>
        <v>0</v>
      </c>
      <c r="K25" s="30"/>
      <c r="L25" s="7"/>
      <c r="M25" s="7"/>
      <c r="N25" s="7"/>
      <c r="O25" s="7"/>
      <c r="P25" s="7"/>
      <c r="Q25" s="7"/>
      <c r="R25" s="7"/>
      <c r="S25" s="7"/>
      <c r="T25" s="7"/>
      <c r="U25" s="7"/>
      <c r="V25" s="7"/>
      <c r="W25" s="7"/>
      <c r="X25" s="7"/>
      <c r="Y25" s="7"/>
    </row>
    <row r="26" spans="1:25" ht="15" x14ac:dyDescent="0.2">
      <c r="A26" s="209" t="s">
        <v>1650</v>
      </c>
      <c r="B26" s="294" t="s">
        <v>339</v>
      </c>
      <c r="C26" s="295"/>
      <c r="D26" s="296"/>
      <c r="E26" s="30"/>
      <c r="F26" s="30"/>
      <c r="G26" s="30"/>
      <c r="H26" s="30"/>
      <c r="I26" s="30"/>
      <c r="J26" s="208">
        <f t="shared" si="0"/>
        <v>0</v>
      </c>
      <c r="K26" s="30"/>
      <c r="L26" s="7"/>
      <c r="M26" s="7"/>
      <c r="N26" s="7"/>
      <c r="O26" s="7"/>
      <c r="P26" s="7"/>
      <c r="Q26" s="7"/>
      <c r="R26" s="7"/>
      <c r="S26" s="7"/>
      <c r="T26" s="7"/>
      <c r="U26" s="7"/>
      <c r="V26" s="7"/>
      <c r="W26" s="7"/>
      <c r="X26" s="7"/>
      <c r="Y26" s="7"/>
    </row>
    <row r="27" spans="1:25" ht="15" x14ac:dyDescent="0.2">
      <c r="A27" s="209" t="s">
        <v>1651</v>
      </c>
      <c r="B27" s="294" t="s">
        <v>340</v>
      </c>
      <c r="C27" s="295"/>
      <c r="D27" s="296"/>
      <c r="E27" s="30"/>
      <c r="F27" s="30"/>
      <c r="G27" s="30"/>
      <c r="H27" s="30"/>
      <c r="I27" s="30"/>
      <c r="J27" s="208">
        <f t="shared" si="0"/>
        <v>0</v>
      </c>
      <c r="K27" s="30"/>
      <c r="L27" s="7"/>
      <c r="M27" s="7"/>
      <c r="N27" s="7"/>
      <c r="O27" s="7"/>
      <c r="P27" s="7"/>
      <c r="Q27" s="7"/>
      <c r="R27" s="7"/>
      <c r="S27" s="7"/>
      <c r="T27" s="7"/>
      <c r="U27" s="7"/>
      <c r="V27" s="7"/>
      <c r="W27" s="7"/>
      <c r="X27" s="7"/>
      <c r="Y27" s="7"/>
    </row>
    <row r="28" spans="1:25" ht="15" x14ac:dyDescent="0.2">
      <c r="A28" s="209" t="s">
        <v>1652</v>
      </c>
      <c r="B28" s="294" t="s">
        <v>341</v>
      </c>
      <c r="C28" s="295"/>
      <c r="D28" s="296"/>
      <c r="E28" s="30"/>
      <c r="F28" s="30"/>
      <c r="G28" s="30"/>
      <c r="H28" s="30"/>
      <c r="I28" s="30"/>
      <c r="J28" s="208">
        <f t="shared" si="0"/>
        <v>0</v>
      </c>
      <c r="K28" s="30"/>
      <c r="L28" s="7"/>
      <c r="M28" s="7"/>
      <c r="N28" s="7"/>
      <c r="O28" s="7"/>
      <c r="P28" s="7"/>
      <c r="Q28" s="7"/>
      <c r="R28" s="7"/>
      <c r="S28" s="7"/>
      <c r="T28" s="7"/>
      <c r="U28" s="7"/>
      <c r="V28" s="7"/>
      <c r="W28" s="7"/>
      <c r="X28" s="7"/>
      <c r="Y28" s="7"/>
    </row>
    <row r="29" spans="1:25" ht="15" x14ac:dyDescent="0.2">
      <c r="A29" s="209" t="s">
        <v>1653</v>
      </c>
      <c r="B29" s="294" t="s">
        <v>342</v>
      </c>
      <c r="C29" s="295"/>
      <c r="D29" s="296"/>
      <c r="E29" s="30"/>
      <c r="F29" s="30"/>
      <c r="G29" s="30"/>
      <c r="H29" s="30"/>
      <c r="I29" s="30"/>
      <c r="J29" s="208">
        <f t="shared" si="0"/>
        <v>0</v>
      </c>
      <c r="K29" s="30"/>
      <c r="L29" s="7"/>
      <c r="M29" s="7"/>
      <c r="N29" s="7"/>
      <c r="O29" s="7"/>
      <c r="P29" s="7"/>
      <c r="Q29" s="7"/>
      <c r="R29" s="7"/>
      <c r="S29" s="7"/>
      <c r="T29" s="7"/>
      <c r="U29" s="7"/>
      <c r="V29" s="7"/>
      <c r="W29" s="7"/>
      <c r="X29" s="7"/>
      <c r="Y29" s="7"/>
    </row>
    <row r="30" spans="1:25" ht="15" x14ac:dyDescent="0.2">
      <c r="A30" s="209" t="s">
        <v>1654</v>
      </c>
      <c r="B30" s="294" t="s">
        <v>343</v>
      </c>
      <c r="C30" s="295"/>
      <c r="D30" s="296"/>
      <c r="E30" s="30"/>
      <c r="F30" s="30"/>
      <c r="G30" s="30"/>
      <c r="H30" s="30"/>
      <c r="I30" s="30"/>
      <c r="J30" s="208">
        <f t="shared" si="0"/>
        <v>0</v>
      </c>
      <c r="K30" s="30"/>
      <c r="L30" s="7"/>
      <c r="M30" s="7"/>
      <c r="N30" s="7"/>
      <c r="O30" s="7"/>
      <c r="P30" s="7"/>
      <c r="Q30" s="7"/>
      <c r="R30" s="7"/>
      <c r="S30" s="7"/>
      <c r="T30" s="7"/>
      <c r="U30" s="7"/>
      <c r="V30" s="7"/>
      <c r="W30" s="7"/>
      <c r="X30" s="7"/>
      <c r="Y30" s="7"/>
    </row>
    <row r="31" spans="1:25" ht="15" x14ac:dyDescent="0.2">
      <c r="A31" s="209" t="s">
        <v>1655</v>
      </c>
      <c r="B31" s="294" t="s">
        <v>344</v>
      </c>
      <c r="C31" s="295"/>
      <c r="D31" s="296"/>
      <c r="E31" s="30"/>
      <c r="F31" s="30"/>
      <c r="G31" s="30"/>
      <c r="H31" s="30"/>
      <c r="I31" s="30"/>
      <c r="J31" s="208">
        <f t="shared" si="0"/>
        <v>0</v>
      </c>
      <c r="K31" s="30"/>
      <c r="L31" s="7"/>
      <c r="M31" s="7"/>
      <c r="N31" s="7"/>
      <c r="O31" s="7"/>
      <c r="P31" s="7"/>
      <c r="Q31" s="7"/>
      <c r="R31" s="7"/>
      <c r="S31" s="7"/>
      <c r="T31" s="7"/>
      <c r="U31" s="7"/>
      <c r="V31" s="7"/>
      <c r="W31" s="7"/>
      <c r="X31" s="7"/>
      <c r="Y31" s="7"/>
    </row>
    <row r="32" spans="1:25" ht="15" x14ac:dyDescent="0.2">
      <c r="A32" s="209" t="s">
        <v>1656</v>
      </c>
      <c r="B32" s="294" t="s">
        <v>345</v>
      </c>
      <c r="C32" s="295"/>
      <c r="D32" s="296"/>
      <c r="E32" s="30"/>
      <c r="F32" s="30"/>
      <c r="G32" s="30"/>
      <c r="H32" s="30"/>
      <c r="I32" s="30"/>
      <c r="J32" s="208">
        <f t="shared" si="0"/>
        <v>0</v>
      </c>
      <c r="K32" s="30"/>
    </row>
    <row r="33" spans="1:25" ht="15" x14ac:dyDescent="0.2">
      <c r="A33" s="209" t="s">
        <v>1657</v>
      </c>
      <c r="B33" s="294" t="s">
        <v>346</v>
      </c>
      <c r="C33" s="295"/>
      <c r="D33" s="296"/>
      <c r="E33" s="30"/>
      <c r="F33" s="30"/>
      <c r="G33" s="30"/>
      <c r="H33" s="30"/>
      <c r="I33" s="30"/>
      <c r="J33" s="208">
        <f t="shared" si="0"/>
        <v>0</v>
      </c>
      <c r="K33" s="30"/>
      <c r="L33" s="7"/>
      <c r="M33" s="7"/>
      <c r="N33" s="7"/>
      <c r="O33" s="7"/>
      <c r="P33" s="7"/>
      <c r="Q33" s="7"/>
      <c r="R33" s="7"/>
      <c r="S33" s="7"/>
      <c r="T33" s="7"/>
      <c r="U33" s="7"/>
      <c r="V33" s="7"/>
      <c r="W33" s="7"/>
      <c r="X33" s="7"/>
      <c r="Y33" s="7"/>
    </row>
    <row r="34" spans="1:25" ht="15" x14ac:dyDescent="0.2">
      <c r="A34" s="209" t="s">
        <v>1658</v>
      </c>
      <c r="B34" s="294" t="s">
        <v>347</v>
      </c>
      <c r="C34" s="295"/>
      <c r="D34" s="296"/>
      <c r="E34" s="30"/>
      <c r="F34" s="30"/>
      <c r="G34" s="30"/>
      <c r="H34" s="30"/>
      <c r="I34" s="30"/>
      <c r="J34" s="208">
        <f t="shared" si="0"/>
        <v>0</v>
      </c>
      <c r="K34" s="30"/>
      <c r="L34" s="7"/>
      <c r="M34" s="7"/>
      <c r="N34" s="7"/>
      <c r="O34" s="7"/>
      <c r="P34" s="7"/>
      <c r="Q34" s="7"/>
      <c r="R34" s="7"/>
      <c r="S34" s="7"/>
      <c r="T34" s="7"/>
      <c r="U34" s="7"/>
      <c r="V34" s="7"/>
      <c r="W34" s="7"/>
      <c r="X34" s="7"/>
      <c r="Y34" s="7"/>
    </row>
    <row r="35" spans="1:25" ht="15" x14ac:dyDescent="0.2">
      <c r="A35" s="209" t="s">
        <v>1659</v>
      </c>
      <c r="B35" s="294" t="s">
        <v>348</v>
      </c>
      <c r="C35" s="295"/>
      <c r="D35" s="296"/>
      <c r="E35" s="30"/>
      <c r="F35" s="30"/>
      <c r="G35" s="30"/>
      <c r="H35" s="30"/>
      <c r="I35" s="30"/>
      <c r="J35" s="208">
        <f t="shared" si="0"/>
        <v>0</v>
      </c>
      <c r="K35" s="30"/>
      <c r="L35" s="7"/>
      <c r="M35" s="7"/>
      <c r="N35" s="7"/>
      <c r="O35" s="7"/>
      <c r="P35" s="7"/>
      <c r="Q35" s="7"/>
      <c r="R35" s="7"/>
      <c r="S35" s="7"/>
      <c r="T35" s="7"/>
      <c r="U35" s="7"/>
      <c r="V35" s="7"/>
      <c r="W35" s="7"/>
      <c r="X35" s="7"/>
      <c r="Y35" s="7"/>
    </row>
    <row r="36" spans="1:25" ht="15" x14ac:dyDescent="0.2">
      <c r="A36" s="209" t="s">
        <v>1660</v>
      </c>
      <c r="B36" s="294" t="s">
        <v>349</v>
      </c>
      <c r="C36" s="295"/>
      <c r="D36" s="296"/>
      <c r="E36" s="30"/>
      <c r="F36" s="30"/>
      <c r="G36" s="30"/>
      <c r="H36" s="30"/>
      <c r="I36" s="30"/>
      <c r="J36" s="208">
        <f t="shared" si="0"/>
        <v>0</v>
      </c>
      <c r="K36" s="30"/>
      <c r="L36" s="7"/>
      <c r="M36" s="7"/>
      <c r="N36" s="7"/>
      <c r="O36" s="7"/>
      <c r="P36" s="7"/>
      <c r="Q36" s="7"/>
      <c r="R36" s="7"/>
      <c r="S36" s="7"/>
      <c r="T36" s="7"/>
      <c r="U36" s="7"/>
      <c r="V36" s="7"/>
      <c r="W36" s="7"/>
      <c r="X36" s="7"/>
      <c r="Y36" s="7"/>
    </row>
    <row r="37" spans="1:25" ht="15" x14ac:dyDescent="0.2">
      <c r="A37" s="209" t="s">
        <v>1661</v>
      </c>
      <c r="B37" s="294" t="s">
        <v>350</v>
      </c>
      <c r="C37" s="295"/>
      <c r="D37" s="296"/>
      <c r="E37" s="30"/>
      <c r="F37" s="30"/>
      <c r="G37" s="30"/>
      <c r="H37" s="30"/>
      <c r="I37" s="30"/>
      <c r="J37" s="208">
        <f t="shared" si="0"/>
        <v>0</v>
      </c>
      <c r="K37" s="30"/>
      <c r="L37" s="7"/>
      <c r="M37" s="7"/>
      <c r="N37" s="7"/>
      <c r="O37" s="7"/>
      <c r="P37" s="7"/>
      <c r="Q37" s="7"/>
      <c r="R37" s="7"/>
      <c r="S37" s="7"/>
      <c r="T37" s="7"/>
      <c r="U37" s="7"/>
      <c r="V37" s="7"/>
      <c r="W37" s="7"/>
      <c r="X37" s="7"/>
      <c r="Y37" s="7"/>
    </row>
    <row r="38" spans="1:25" ht="15" x14ac:dyDescent="0.2">
      <c r="A38" s="209" t="s">
        <v>1662</v>
      </c>
      <c r="B38" s="294" t="s">
        <v>351</v>
      </c>
      <c r="C38" s="295"/>
      <c r="D38" s="296"/>
      <c r="E38" s="30"/>
      <c r="F38" s="30"/>
      <c r="G38" s="30"/>
      <c r="H38" s="30"/>
      <c r="I38" s="30"/>
      <c r="J38" s="208">
        <f t="shared" si="0"/>
        <v>0</v>
      </c>
      <c r="K38" s="30"/>
      <c r="L38" s="7"/>
      <c r="M38" s="7"/>
      <c r="N38" s="7"/>
      <c r="O38" s="7"/>
      <c r="P38" s="7"/>
      <c r="Q38" s="7"/>
      <c r="R38" s="7"/>
      <c r="S38" s="7"/>
      <c r="T38" s="7"/>
      <c r="U38" s="7"/>
      <c r="V38" s="7"/>
      <c r="W38" s="7"/>
      <c r="X38" s="7"/>
      <c r="Y38" s="7"/>
    </row>
    <row r="39" spans="1:25" ht="15" x14ac:dyDescent="0.2">
      <c r="A39" s="209" t="s">
        <v>1663</v>
      </c>
      <c r="B39" s="294" t="s">
        <v>352</v>
      </c>
      <c r="C39" s="295"/>
      <c r="D39" s="296"/>
      <c r="E39" s="30"/>
      <c r="F39" s="30"/>
      <c r="G39" s="30"/>
      <c r="H39" s="30"/>
      <c r="I39" s="30"/>
      <c r="J39" s="208">
        <f t="shared" si="0"/>
        <v>0</v>
      </c>
      <c r="K39" s="30"/>
      <c r="L39" s="7"/>
      <c r="M39" s="7"/>
      <c r="N39" s="7"/>
      <c r="O39" s="7"/>
      <c r="P39" s="7"/>
      <c r="Q39" s="7"/>
      <c r="R39" s="7"/>
      <c r="S39" s="7"/>
      <c r="T39" s="7"/>
      <c r="U39" s="7"/>
      <c r="V39" s="7"/>
      <c r="W39" s="7"/>
      <c r="X39" s="7"/>
      <c r="Y39" s="7"/>
    </row>
    <row r="40" spans="1:25" ht="15" x14ac:dyDescent="0.2">
      <c r="A40" s="209" t="s">
        <v>1664</v>
      </c>
      <c r="B40" s="294" t="s">
        <v>353</v>
      </c>
      <c r="C40" s="295"/>
      <c r="D40" s="296"/>
      <c r="E40" s="30"/>
      <c r="F40" s="30"/>
      <c r="G40" s="30"/>
      <c r="H40" s="30"/>
      <c r="I40" s="30"/>
      <c r="J40" s="208">
        <f t="shared" si="0"/>
        <v>0</v>
      </c>
      <c r="K40" s="30"/>
      <c r="L40" s="7"/>
      <c r="M40" s="7"/>
      <c r="N40" s="7"/>
      <c r="O40" s="7"/>
      <c r="P40" s="7"/>
      <c r="Q40" s="7"/>
      <c r="R40" s="7"/>
      <c r="S40" s="7"/>
      <c r="T40" s="7"/>
      <c r="U40" s="7"/>
      <c r="V40" s="7"/>
      <c r="W40" s="7"/>
      <c r="X40" s="7"/>
      <c r="Y40" s="7"/>
    </row>
    <row r="41" spans="1:25" ht="15" x14ac:dyDescent="0.2">
      <c r="A41" s="209" t="s">
        <v>1665</v>
      </c>
      <c r="B41" s="294" t="s">
        <v>354</v>
      </c>
      <c r="C41" s="295"/>
      <c r="D41" s="296"/>
      <c r="E41" s="30"/>
      <c r="F41" s="30"/>
      <c r="G41" s="30"/>
      <c r="H41" s="30"/>
      <c r="I41" s="30"/>
      <c r="J41" s="208">
        <f t="shared" si="0"/>
        <v>0</v>
      </c>
      <c r="K41" s="30"/>
      <c r="L41" s="7"/>
      <c r="M41" s="7"/>
      <c r="N41" s="7"/>
      <c r="O41" s="7"/>
      <c r="P41" s="7"/>
      <c r="Q41" s="7"/>
      <c r="R41" s="7"/>
      <c r="S41" s="7"/>
      <c r="T41" s="7"/>
      <c r="U41" s="7"/>
      <c r="V41" s="7"/>
      <c r="W41" s="7"/>
      <c r="X41" s="7"/>
      <c r="Y41" s="7"/>
    </row>
    <row r="42" spans="1:25" ht="15" x14ac:dyDescent="0.2">
      <c r="A42" s="209" t="s">
        <v>1666</v>
      </c>
      <c r="B42" s="294" t="s">
        <v>355</v>
      </c>
      <c r="C42" s="295"/>
      <c r="D42" s="296"/>
      <c r="E42" s="30"/>
      <c r="F42" s="30"/>
      <c r="G42" s="30"/>
      <c r="H42" s="30"/>
      <c r="I42" s="30"/>
      <c r="J42" s="208">
        <f t="shared" si="0"/>
        <v>0</v>
      </c>
      <c r="K42" s="30"/>
      <c r="L42" s="7"/>
      <c r="M42" s="7"/>
      <c r="N42" s="7"/>
      <c r="O42" s="7"/>
      <c r="P42" s="7"/>
      <c r="Q42" s="7"/>
      <c r="R42" s="7"/>
      <c r="S42" s="7"/>
      <c r="T42" s="7"/>
      <c r="U42" s="7"/>
      <c r="V42" s="7"/>
      <c r="W42" s="7"/>
      <c r="X42" s="7"/>
      <c r="Y42" s="7"/>
    </row>
    <row r="43" spans="1:25" ht="15" x14ac:dyDescent="0.2">
      <c r="A43" s="209" t="s">
        <v>1667</v>
      </c>
      <c r="B43" s="294" t="s">
        <v>356</v>
      </c>
      <c r="C43" s="30"/>
      <c r="D43" s="30"/>
      <c r="E43" s="30"/>
      <c r="F43" s="30"/>
      <c r="G43" s="30"/>
      <c r="H43" s="30"/>
      <c r="I43" s="30"/>
      <c r="J43" s="208">
        <f t="shared" si="0"/>
        <v>0</v>
      </c>
      <c r="K43" s="30"/>
      <c r="L43" s="7"/>
      <c r="M43" s="7"/>
      <c r="N43" s="7"/>
      <c r="O43" s="7"/>
      <c r="P43" s="7"/>
      <c r="Q43" s="7"/>
      <c r="R43" s="7"/>
      <c r="S43" s="7"/>
      <c r="T43" s="7"/>
      <c r="U43" s="7"/>
      <c r="V43" s="7"/>
      <c r="W43" s="7"/>
      <c r="X43" s="7"/>
      <c r="Y43" s="7"/>
    </row>
    <row r="44" spans="1:25" ht="15" x14ac:dyDescent="0.2">
      <c r="A44" s="209" t="s">
        <v>1668</v>
      </c>
      <c r="B44" s="294" t="s">
        <v>357</v>
      </c>
      <c r="C44" s="30"/>
      <c r="D44" s="30"/>
      <c r="E44" s="30"/>
      <c r="F44" s="30"/>
      <c r="G44" s="30"/>
      <c r="H44" s="30"/>
      <c r="I44" s="30"/>
      <c r="J44" s="208">
        <f t="shared" si="0"/>
        <v>0</v>
      </c>
      <c r="K44" s="30"/>
      <c r="L44" s="7"/>
      <c r="M44" s="7"/>
      <c r="N44" s="7"/>
      <c r="O44" s="7"/>
      <c r="P44" s="7"/>
      <c r="Q44" s="7"/>
      <c r="R44" s="7"/>
      <c r="S44" s="7"/>
      <c r="T44" s="7"/>
      <c r="U44" s="7"/>
      <c r="V44" s="7"/>
      <c r="W44" s="7"/>
      <c r="X44" s="7"/>
      <c r="Y44" s="7"/>
    </row>
    <row r="45" spans="1:25" ht="15" x14ac:dyDescent="0.2">
      <c r="A45" s="209" t="s">
        <v>1669</v>
      </c>
      <c r="B45" s="294" t="s">
        <v>358</v>
      </c>
      <c r="C45" s="30"/>
      <c r="D45" s="30"/>
      <c r="E45" s="30"/>
      <c r="F45" s="30"/>
      <c r="G45" s="30"/>
      <c r="H45" s="30"/>
      <c r="I45" s="30"/>
      <c r="J45" s="208">
        <f t="shared" si="0"/>
        <v>0</v>
      </c>
      <c r="K45" s="30"/>
      <c r="L45" s="7"/>
      <c r="M45" s="7"/>
      <c r="N45" s="7"/>
      <c r="O45" s="7"/>
      <c r="P45" s="7"/>
      <c r="Q45" s="7"/>
      <c r="R45" s="7"/>
      <c r="S45" s="7"/>
      <c r="T45" s="7"/>
      <c r="U45" s="7"/>
      <c r="V45" s="7"/>
      <c r="W45" s="7"/>
      <c r="X45" s="7"/>
      <c r="Y45" s="7"/>
    </row>
    <row r="46" spans="1:25" ht="15" x14ac:dyDescent="0.2">
      <c r="A46" s="209" t="s">
        <v>1670</v>
      </c>
      <c r="B46" s="294" t="s">
        <v>359</v>
      </c>
      <c r="C46" s="30"/>
      <c r="D46" s="30"/>
      <c r="E46" s="30"/>
      <c r="F46" s="30"/>
      <c r="G46" s="30"/>
      <c r="H46" s="30"/>
      <c r="I46" s="30"/>
      <c r="J46" s="208">
        <f t="shared" si="0"/>
        <v>0</v>
      </c>
      <c r="K46" s="30"/>
      <c r="L46" s="7"/>
      <c r="M46" s="7"/>
      <c r="N46" s="7"/>
      <c r="O46" s="7"/>
      <c r="P46" s="7"/>
      <c r="Q46" s="7"/>
      <c r="R46" s="7"/>
      <c r="S46" s="7"/>
      <c r="T46" s="7"/>
      <c r="U46" s="7"/>
      <c r="V46" s="7"/>
      <c r="W46" s="7"/>
      <c r="X46" s="7"/>
      <c r="Y46" s="7"/>
    </row>
    <row r="47" spans="1:25" ht="15" x14ac:dyDescent="0.2">
      <c r="A47" s="209" t="s">
        <v>1671</v>
      </c>
      <c r="B47" s="294" t="s">
        <v>360</v>
      </c>
      <c r="C47" s="30"/>
      <c r="D47" s="30"/>
      <c r="E47" s="30"/>
      <c r="F47" s="30"/>
      <c r="G47" s="30"/>
      <c r="H47" s="30"/>
      <c r="I47" s="30"/>
      <c r="J47" s="208">
        <f t="shared" si="0"/>
        <v>0</v>
      </c>
      <c r="K47" s="30"/>
      <c r="L47" s="7"/>
      <c r="M47" s="7"/>
      <c r="N47" s="7"/>
      <c r="O47" s="7"/>
      <c r="P47" s="7"/>
      <c r="Q47" s="7"/>
      <c r="R47" s="7"/>
      <c r="S47" s="7"/>
      <c r="T47" s="7"/>
      <c r="U47" s="7"/>
      <c r="V47" s="7"/>
      <c r="W47" s="7"/>
      <c r="X47" s="7"/>
      <c r="Y47" s="7"/>
    </row>
    <row r="48" spans="1:25" ht="15" x14ac:dyDescent="0.2">
      <c r="A48" s="209" t="s">
        <v>1672</v>
      </c>
      <c r="B48" s="294" t="s">
        <v>361</v>
      </c>
      <c r="C48" s="30"/>
      <c r="D48" s="30"/>
      <c r="E48" s="30"/>
      <c r="F48" s="30"/>
      <c r="G48" s="30"/>
      <c r="H48" s="30"/>
      <c r="I48" s="30"/>
      <c r="J48" s="208">
        <f t="shared" si="0"/>
        <v>0</v>
      </c>
      <c r="K48" s="30"/>
      <c r="L48" s="7"/>
      <c r="M48" s="7"/>
      <c r="N48" s="7"/>
      <c r="O48" s="7"/>
      <c r="P48" s="7"/>
      <c r="Q48" s="7"/>
      <c r="R48" s="7"/>
      <c r="S48" s="7"/>
      <c r="T48" s="7"/>
      <c r="U48" s="7"/>
      <c r="V48" s="7"/>
      <c r="W48" s="7"/>
      <c r="X48" s="7"/>
      <c r="Y48" s="7"/>
    </row>
    <row r="49" spans="1:25" ht="15" x14ac:dyDescent="0.2">
      <c r="A49" s="209" t="s">
        <v>1673</v>
      </c>
      <c r="B49" s="294" t="s">
        <v>362</v>
      </c>
      <c r="C49" s="30"/>
      <c r="D49" s="30"/>
      <c r="E49" s="30"/>
      <c r="F49" s="30"/>
      <c r="G49" s="30"/>
      <c r="H49" s="30"/>
      <c r="I49" s="30"/>
      <c r="J49" s="208">
        <f t="shared" si="0"/>
        <v>0</v>
      </c>
      <c r="K49" s="30"/>
      <c r="L49" s="7"/>
      <c r="M49" s="7"/>
      <c r="N49" s="7"/>
      <c r="O49" s="7"/>
      <c r="P49" s="7"/>
      <c r="Q49" s="7"/>
      <c r="R49" s="7"/>
      <c r="S49" s="7"/>
      <c r="T49" s="7"/>
      <c r="U49" s="7"/>
      <c r="V49" s="7"/>
      <c r="W49" s="7"/>
      <c r="X49" s="7"/>
      <c r="Y49" s="7"/>
    </row>
    <row r="50" spans="1:25" ht="15" x14ac:dyDescent="0.2">
      <c r="A50" s="209" t="s">
        <v>1674</v>
      </c>
      <c r="B50" s="294" t="s">
        <v>363</v>
      </c>
      <c r="C50" s="30"/>
      <c r="D50" s="30"/>
      <c r="E50" s="30"/>
      <c r="F50" s="30"/>
      <c r="G50" s="30"/>
      <c r="H50" s="30"/>
      <c r="I50" s="30"/>
      <c r="J50" s="208">
        <f t="shared" si="0"/>
        <v>0</v>
      </c>
      <c r="K50" s="30"/>
      <c r="L50" s="7"/>
      <c r="M50" s="7"/>
      <c r="N50" s="7"/>
      <c r="O50" s="7"/>
      <c r="P50" s="7"/>
      <c r="Q50" s="7"/>
      <c r="R50" s="7"/>
      <c r="S50" s="7"/>
      <c r="T50" s="7"/>
      <c r="U50" s="7"/>
      <c r="V50" s="7"/>
      <c r="W50" s="7"/>
      <c r="X50" s="7"/>
      <c r="Y50" s="7"/>
    </row>
    <row r="51" spans="1:25" ht="15" x14ac:dyDescent="0.2">
      <c r="A51" s="209" t="s">
        <v>1675</v>
      </c>
      <c r="B51" s="294" t="s">
        <v>364</v>
      </c>
      <c r="C51" s="30"/>
      <c r="D51" s="30"/>
      <c r="E51" s="30"/>
      <c r="F51" s="30"/>
      <c r="G51" s="30"/>
      <c r="H51" s="30"/>
      <c r="I51" s="30"/>
      <c r="J51" s="208">
        <f>SUM(D51,E51,G51:I51)</f>
        <v>0</v>
      </c>
      <c r="K51" s="30"/>
      <c r="L51" s="7"/>
      <c r="M51" s="7"/>
      <c r="N51" s="7"/>
      <c r="O51" s="7"/>
      <c r="P51" s="7"/>
      <c r="Q51" s="7"/>
      <c r="R51" s="7"/>
      <c r="S51" s="7"/>
      <c r="T51" s="7"/>
      <c r="U51" s="7"/>
      <c r="V51" s="7"/>
      <c r="W51" s="7"/>
      <c r="X51" s="7"/>
      <c r="Y51" s="7"/>
    </row>
    <row r="52" spans="1:25" ht="15" x14ac:dyDescent="0.2">
      <c r="A52" s="209" t="s">
        <v>1676</v>
      </c>
      <c r="B52" s="294" t="s">
        <v>365</v>
      </c>
      <c r="C52" s="30"/>
      <c r="D52" s="30"/>
      <c r="E52" s="30"/>
      <c r="F52" s="30"/>
      <c r="G52" s="30"/>
      <c r="H52" s="30"/>
      <c r="I52" s="30"/>
      <c r="J52" s="208">
        <f t="shared" si="0"/>
        <v>0</v>
      </c>
      <c r="K52" s="30"/>
      <c r="L52" s="7"/>
      <c r="M52" s="7"/>
      <c r="N52" s="7"/>
      <c r="O52" s="7"/>
      <c r="P52" s="7"/>
      <c r="Q52" s="7"/>
      <c r="R52" s="7"/>
      <c r="S52" s="7"/>
      <c r="T52" s="7"/>
      <c r="U52" s="7"/>
      <c r="V52" s="7"/>
      <c r="W52" s="7"/>
      <c r="X52" s="7"/>
      <c r="Y52" s="7"/>
    </row>
    <row r="53" spans="1:25" ht="15" x14ac:dyDescent="0.2">
      <c r="A53" s="209" t="s">
        <v>1677</v>
      </c>
      <c r="B53" s="294" t="s">
        <v>366</v>
      </c>
      <c r="C53" s="30"/>
      <c r="D53" s="30"/>
      <c r="E53" s="30"/>
      <c r="F53" s="30"/>
      <c r="G53" s="30"/>
      <c r="H53" s="30"/>
      <c r="I53" s="30"/>
      <c r="J53" s="208">
        <f>SUM(D53,E53,G53:I53)</f>
        <v>0</v>
      </c>
      <c r="K53" s="30"/>
      <c r="L53" s="7"/>
      <c r="M53" s="7"/>
      <c r="N53" s="7"/>
      <c r="O53" s="7"/>
      <c r="P53" s="7"/>
      <c r="Q53" s="7"/>
      <c r="R53" s="7"/>
      <c r="S53" s="7"/>
      <c r="T53" s="7"/>
      <c r="U53" s="7"/>
      <c r="V53" s="7"/>
      <c r="W53" s="7"/>
      <c r="X53" s="7"/>
      <c r="Y53" s="7"/>
    </row>
    <row r="54" spans="1:25" ht="15" x14ac:dyDescent="0.2">
      <c r="A54" s="209" t="s">
        <v>1678</v>
      </c>
      <c r="B54" s="294" t="s">
        <v>367</v>
      </c>
      <c r="C54" s="30"/>
      <c r="D54" s="30"/>
      <c r="E54" s="30"/>
      <c r="F54" s="30"/>
      <c r="G54" s="30"/>
      <c r="H54" s="30"/>
      <c r="I54" s="30"/>
      <c r="J54" s="208">
        <f t="shared" si="0"/>
        <v>0</v>
      </c>
      <c r="K54" s="30"/>
      <c r="L54" s="7"/>
      <c r="M54" s="7"/>
      <c r="N54" s="7"/>
      <c r="O54" s="7"/>
      <c r="P54" s="7"/>
      <c r="Q54" s="7"/>
      <c r="R54" s="7"/>
      <c r="S54" s="7"/>
      <c r="T54" s="7"/>
      <c r="U54" s="7"/>
      <c r="V54" s="7"/>
      <c r="W54" s="7"/>
      <c r="X54" s="7"/>
      <c r="Y54" s="7"/>
    </row>
    <row r="55" spans="1:25" ht="15" x14ac:dyDescent="0.2">
      <c r="A55" s="209" t="s">
        <v>1679</v>
      </c>
      <c r="B55" s="294" t="s">
        <v>368</v>
      </c>
      <c r="C55" s="30"/>
      <c r="D55" s="30"/>
      <c r="E55" s="30"/>
      <c r="F55" s="30"/>
      <c r="G55" s="30"/>
      <c r="H55" s="30"/>
      <c r="I55" s="30"/>
      <c r="J55" s="208">
        <f t="shared" si="0"/>
        <v>0</v>
      </c>
      <c r="K55" s="30"/>
      <c r="L55" s="7"/>
      <c r="M55" s="7"/>
      <c r="N55" s="7"/>
      <c r="O55" s="7"/>
      <c r="P55" s="7"/>
      <c r="Q55" s="7"/>
      <c r="R55" s="7"/>
      <c r="S55" s="7"/>
      <c r="T55" s="7"/>
      <c r="U55" s="7"/>
      <c r="V55" s="7"/>
      <c r="W55" s="7"/>
      <c r="X55" s="7"/>
      <c r="Y55" s="7"/>
    </row>
    <row r="56" spans="1:25" ht="15" x14ac:dyDescent="0.2">
      <c r="A56" s="209" t="s">
        <v>1680</v>
      </c>
      <c r="B56" s="294" t="s">
        <v>369</v>
      </c>
      <c r="C56" s="30"/>
      <c r="D56" s="30"/>
      <c r="E56" s="30"/>
      <c r="F56" s="30"/>
      <c r="G56" s="30"/>
      <c r="H56" s="30"/>
      <c r="I56" s="30"/>
      <c r="J56" s="208">
        <f t="shared" si="0"/>
        <v>0</v>
      </c>
      <c r="K56" s="30"/>
      <c r="L56" s="7"/>
      <c r="M56" s="7"/>
      <c r="N56" s="7"/>
      <c r="O56" s="7"/>
      <c r="P56" s="7"/>
      <c r="Q56" s="7"/>
      <c r="R56" s="7"/>
      <c r="S56" s="7"/>
      <c r="T56" s="7"/>
      <c r="U56" s="7"/>
      <c r="V56" s="7"/>
      <c r="W56" s="7"/>
      <c r="X56" s="7"/>
      <c r="Y56" s="7"/>
    </row>
    <row r="57" spans="1:25" ht="15" x14ac:dyDescent="0.2">
      <c r="A57" s="209" t="s">
        <v>1681</v>
      </c>
      <c r="B57" s="294" t="s">
        <v>370</v>
      </c>
      <c r="C57" s="30"/>
      <c r="D57" s="30"/>
      <c r="E57" s="30"/>
      <c r="F57" s="30"/>
      <c r="G57" s="30"/>
      <c r="H57" s="30"/>
      <c r="I57" s="30"/>
      <c r="J57" s="208">
        <f t="shared" si="0"/>
        <v>0</v>
      </c>
      <c r="K57" s="30"/>
      <c r="L57" s="7"/>
      <c r="M57" s="7"/>
      <c r="N57" s="7"/>
      <c r="O57" s="7"/>
      <c r="P57" s="7"/>
      <c r="Q57" s="7"/>
      <c r="R57" s="7"/>
      <c r="S57" s="7"/>
      <c r="T57" s="7"/>
      <c r="U57" s="7"/>
      <c r="V57" s="7"/>
      <c r="W57" s="7"/>
      <c r="X57" s="7"/>
      <c r="Y57" s="7"/>
    </row>
    <row r="58" spans="1:25" ht="15" x14ac:dyDescent="0.2">
      <c r="A58" s="209" t="s">
        <v>1682</v>
      </c>
      <c r="B58" s="294" t="s">
        <v>148</v>
      </c>
      <c r="C58" s="30"/>
      <c r="D58" s="30"/>
      <c r="E58" s="30"/>
      <c r="F58" s="30"/>
      <c r="G58" s="30"/>
      <c r="H58" s="30"/>
      <c r="I58" s="30"/>
      <c r="J58" s="208">
        <f t="shared" si="0"/>
        <v>0</v>
      </c>
      <c r="K58" s="30"/>
      <c r="L58" s="7"/>
      <c r="M58" s="7"/>
      <c r="N58" s="7"/>
      <c r="O58" s="7"/>
      <c r="P58" s="7"/>
      <c r="Q58" s="7"/>
      <c r="R58" s="7"/>
      <c r="S58" s="7"/>
      <c r="T58" s="7"/>
      <c r="U58" s="7"/>
      <c r="V58" s="7"/>
      <c r="W58" s="7"/>
      <c r="X58" s="7"/>
      <c r="Y58" s="7"/>
    </row>
    <row r="59" spans="1:25" ht="15" x14ac:dyDescent="0.2">
      <c r="A59" s="209" t="s">
        <v>1683</v>
      </c>
      <c r="B59" s="294" t="s">
        <v>149</v>
      </c>
      <c r="C59" s="30"/>
      <c r="D59" s="30"/>
      <c r="E59" s="30"/>
      <c r="F59" s="30"/>
      <c r="G59" s="30"/>
      <c r="H59" s="30"/>
      <c r="I59" s="30"/>
      <c r="J59" s="208">
        <f t="shared" si="0"/>
        <v>0</v>
      </c>
      <c r="K59" s="30"/>
      <c r="L59" s="7"/>
      <c r="M59" s="7"/>
      <c r="N59" s="7"/>
      <c r="O59" s="7"/>
      <c r="P59" s="7"/>
      <c r="Q59" s="7"/>
      <c r="R59" s="7"/>
      <c r="S59" s="7"/>
      <c r="T59" s="7"/>
      <c r="U59" s="7"/>
      <c r="V59" s="7"/>
      <c r="W59" s="7"/>
      <c r="X59" s="7"/>
      <c r="Y59" s="7"/>
    </row>
    <row r="60" spans="1:25" ht="15" x14ac:dyDescent="0.2">
      <c r="A60" s="209" t="s">
        <v>1684</v>
      </c>
      <c r="B60" s="294" t="s">
        <v>150</v>
      </c>
      <c r="C60" s="30"/>
      <c r="D60" s="30"/>
      <c r="E60" s="30"/>
      <c r="F60" s="30"/>
      <c r="G60" s="30"/>
      <c r="H60" s="30"/>
      <c r="I60" s="30"/>
      <c r="J60" s="208">
        <f t="shared" si="0"/>
        <v>0</v>
      </c>
      <c r="K60" s="30"/>
      <c r="L60" s="7"/>
      <c r="M60" s="7"/>
      <c r="N60" s="7"/>
      <c r="O60" s="7"/>
      <c r="P60" s="7"/>
      <c r="Q60" s="7"/>
      <c r="R60" s="7"/>
      <c r="S60" s="7"/>
      <c r="T60" s="7"/>
      <c r="U60" s="7"/>
      <c r="V60" s="7"/>
      <c r="W60" s="7"/>
      <c r="X60" s="7"/>
      <c r="Y60" s="7"/>
    </row>
    <row r="61" spans="1:25" ht="15" x14ac:dyDescent="0.2">
      <c r="A61" s="209" t="s">
        <v>1685</v>
      </c>
      <c r="B61" s="294" t="s">
        <v>151</v>
      </c>
      <c r="C61" s="30"/>
      <c r="D61" s="30"/>
      <c r="E61" s="30"/>
      <c r="F61" s="30"/>
      <c r="G61" s="30"/>
      <c r="H61" s="30"/>
      <c r="I61" s="30"/>
      <c r="J61" s="208">
        <f t="shared" si="0"/>
        <v>0</v>
      </c>
      <c r="K61" s="30"/>
      <c r="L61" s="7"/>
      <c r="M61" s="7"/>
      <c r="N61" s="7"/>
      <c r="O61" s="7"/>
      <c r="P61" s="7"/>
      <c r="Q61" s="7"/>
      <c r="R61" s="7"/>
      <c r="S61" s="7"/>
      <c r="T61" s="7"/>
      <c r="U61" s="7"/>
      <c r="V61" s="7"/>
      <c r="W61" s="7"/>
      <c r="X61" s="7"/>
      <c r="Y61" s="7"/>
    </row>
    <row r="62" spans="1:25" ht="15" x14ac:dyDescent="0.2">
      <c r="A62" s="209" t="s">
        <v>1686</v>
      </c>
      <c r="B62" s="297" t="s">
        <v>153</v>
      </c>
      <c r="C62" s="30"/>
      <c r="D62" s="30"/>
      <c r="E62" s="30"/>
      <c r="F62" s="30"/>
      <c r="G62" s="30"/>
      <c r="H62" s="30"/>
      <c r="I62" s="30"/>
      <c r="J62" s="208">
        <f t="shared" si="0"/>
        <v>0</v>
      </c>
      <c r="K62" s="30"/>
      <c r="L62" s="7"/>
      <c r="M62" s="7"/>
      <c r="N62" s="7"/>
      <c r="O62" s="7"/>
      <c r="P62" s="7"/>
      <c r="Q62" s="7"/>
      <c r="R62" s="7"/>
      <c r="S62" s="7"/>
      <c r="T62" s="7"/>
      <c r="U62" s="7"/>
      <c r="V62" s="7"/>
      <c r="W62" s="7"/>
      <c r="X62" s="7"/>
      <c r="Y62" s="7"/>
    </row>
    <row r="63" spans="1:25" ht="15" x14ac:dyDescent="0.2">
      <c r="A63" s="209" t="s">
        <v>1687</v>
      </c>
      <c r="B63" s="297" t="s">
        <v>371</v>
      </c>
      <c r="C63" s="30"/>
      <c r="D63" s="30"/>
      <c r="E63" s="30"/>
      <c r="F63" s="30"/>
      <c r="G63" s="30"/>
      <c r="H63" s="30"/>
      <c r="I63" s="30"/>
      <c r="J63" s="208">
        <f t="shared" si="0"/>
        <v>0</v>
      </c>
      <c r="K63" s="30"/>
      <c r="L63" s="7"/>
      <c r="M63" s="7"/>
      <c r="N63" s="7"/>
      <c r="O63" s="7"/>
      <c r="P63" s="7"/>
      <c r="Q63" s="7"/>
      <c r="R63" s="7"/>
      <c r="S63" s="7"/>
      <c r="T63" s="7"/>
      <c r="U63" s="7"/>
      <c r="V63" s="7"/>
      <c r="W63" s="7"/>
      <c r="X63" s="7"/>
      <c r="Y63" s="7"/>
    </row>
    <row r="64" spans="1:25" ht="15" x14ac:dyDescent="0.2">
      <c r="A64" s="209" t="s">
        <v>1688</v>
      </c>
      <c r="B64" s="297" t="s">
        <v>155</v>
      </c>
      <c r="C64" s="30"/>
      <c r="D64" s="30"/>
      <c r="E64" s="30"/>
      <c r="F64" s="30"/>
      <c r="G64" s="30"/>
      <c r="H64" s="30"/>
      <c r="I64" s="30"/>
      <c r="J64" s="208">
        <f t="shared" si="0"/>
        <v>0</v>
      </c>
      <c r="K64" s="30"/>
      <c r="L64" s="7"/>
      <c r="M64" s="7"/>
      <c r="N64" s="7"/>
      <c r="O64" s="7"/>
      <c r="P64" s="7"/>
      <c r="Q64" s="7"/>
      <c r="R64" s="7"/>
      <c r="S64" s="7"/>
      <c r="T64" s="7"/>
      <c r="U64" s="7"/>
      <c r="V64" s="7"/>
      <c r="W64" s="7"/>
      <c r="X64" s="7"/>
      <c r="Y64" s="7"/>
    </row>
    <row r="65" spans="1:25" ht="15" x14ac:dyDescent="0.2">
      <c r="A65" s="209" t="s">
        <v>1689</v>
      </c>
      <c r="B65" s="297" t="s">
        <v>156</v>
      </c>
      <c r="C65" s="30"/>
      <c r="D65" s="30"/>
      <c r="E65" s="30"/>
      <c r="F65" s="30"/>
      <c r="G65" s="30"/>
      <c r="H65" s="30"/>
      <c r="I65" s="30"/>
      <c r="J65" s="208">
        <f t="shared" si="0"/>
        <v>0</v>
      </c>
      <c r="K65" s="30"/>
      <c r="L65" s="7"/>
      <c r="M65" s="7"/>
      <c r="N65" s="7"/>
      <c r="O65" s="7"/>
      <c r="P65" s="7"/>
      <c r="Q65" s="7"/>
      <c r="R65" s="7"/>
      <c r="S65" s="7"/>
      <c r="T65" s="7"/>
      <c r="U65" s="7"/>
      <c r="V65" s="7"/>
      <c r="W65" s="7"/>
      <c r="X65" s="7"/>
      <c r="Y65" s="7"/>
    </row>
    <row r="66" spans="1:25" ht="15" x14ac:dyDescent="0.2">
      <c r="A66" s="209" t="s">
        <v>1690</v>
      </c>
      <c r="B66" s="297" t="s">
        <v>372</v>
      </c>
      <c r="C66" s="30"/>
      <c r="D66" s="30"/>
      <c r="E66" s="30"/>
      <c r="F66" s="30"/>
      <c r="G66" s="30"/>
      <c r="H66" s="30"/>
      <c r="I66" s="30"/>
      <c r="J66" s="208">
        <f t="shared" si="0"/>
        <v>0</v>
      </c>
      <c r="K66" s="30"/>
      <c r="L66" s="7"/>
      <c r="M66" s="7"/>
      <c r="N66" s="7"/>
      <c r="O66" s="7"/>
      <c r="P66" s="7"/>
      <c r="Q66" s="7"/>
      <c r="R66" s="7"/>
      <c r="S66" s="7"/>
      <c r="T66" s="7"/>
      <c r="U66" s="7"/>
      <c r="V66" s="7"/>
      <c r="W66" s="7"/>
      <c r="X66" s="7"/>
      <c r="Y66" s="7"/>
    </row>
    <row r="67" spans="1:25" ht="15" x14ac:dyDescent="0.2">
      <c r="A67" s="209" t="s">
        <v>1691</v>
      </c>
      <c r="B67" s="297" t="s">
        <v>152</v>
      </c>
      <c r="C67" s="30"/>
      <c r="D67" s="30"/>
      <c r="E67" s="30"/>
      <c r="F67" s="30"/>
      <c r="G67" s="30"/>
      <c r="H67" s="30"/>
      <c r="I67" s="30"/>
      <c r="J67" s="208">
        <f t="shared" si="0"/>
        <v>0</v>
      </c>
      <c r="K67" s="30"/>
      <c r="L67" s="7"/>
      <c r="M67" s="7"/>
      <c r="N67" s="7"/>
      <c r="O67" s="7"/>
      <c r="P67" s="7"/>
      <c r="Q67" s="7"/>
      <c r="R67" s="7"/>
      <c r="S67" s="7"/>
      <c r="T67" s="7"/>
      <c r="U67" s="7"/>
      <c r="V67" s="7"/>
      <c r="W67" s="7"/>
      <c r="X67" s="7"/>
      <c r="Y67" s="7"/>
    </row>
    <row r="68" spans="1:25" ht="15" x14ac:dyDescent="0.2">
      <c r="A68" s="209" t="s">
        <v>1692</v>
      </c>
      <c r="B68" s="294" t="s">
        <v>158</v>
      </c>
      <c r="C68" s="30"/>
      <c r="D68" s="30"/>
      <c r="E68" s="30"/>
      <c r="F68" s="30"/>
      <c r="G68" s="30"/>
      <c r="H68" s="30"/>
      <c r="I68" s="30"/>
      <c r="J68" s="208">
        <f t="shared" si="0"/>
        <v>0</v>
      </c>
      <c r="K68" s="30"/>
      <c r="L68" s="7"/>
      <c r="M68" s="7"/>
      <c r="N68" s="7"/>
      <c r="O68" s="7"/>
      <c r="P68" s="7"/>
      <c r="Q68" s="7"/>
      <c r="R68" s="7"/>
      <c r="S68" s="7"/>
      <c r="T68" s="7"/>
      <c r="U68" s="7"/>
      <c r="V68" s="7"/>
      <c r="W68" s="7"/>
      <c r="X68" s="7"/>
      <c r="Y68" s="7"/>
    </row>
    <row r="69" spans="1:25" x14ac:dyDescent="0.2">
      <c r="A69" s="209" t="s">
        <v>1693</v>
      </c>
      <c r="B69" s="29" t="s">
        <v>373</v>
      </c>
      <c r="C69" s="30"/>
      <c r="D69" s="30"/>
      <c r="E69" s="30"/>
      <c r="F69" s="30"/>
      <c r="G69" s="30"/>
      <c r="H69" s="30"/>
      <c r="I69" s="30"/>
      <c r="J69" s="208">
        <f t="shared" si="0"/>
        <v>0</v>
      </c>
      <c r="K69" s="30"/>
      <c r="L69" s="7"/>
      <c r="M69" s="7"/>
      <c r="N69" s="7"/>
      <c r="O69" s="7"/>
      <c r="P69" s="7"/>
      <c r="Q69" s="7"/>
      <c r="R69" s="7"/>
      <c r="S69" s="7"/>
      <c r="T69" s="7"/>
      <c r="U69" s="7"/>
      <c r="V69" s="7"/>
      <c r="W69" s="7"/>
      <c r="X69" s="7"/>
      <c r="Y69" s="7"/>
    </row>
    <row r="70" spans="1:25" x14ac:dyDescent="0.2">
      <c r="A70" s="209" t="s">
        <v>1694</v>
      </c>
      <c r="B70" s="29" t="s">
        <v>373</v>
      </c>
      <c r="C70" s="30"/>
      <c r="D70" s="30"/>
      <c r="E70" s="30"/>
      <c r="F70" s="30"/>
      <c r="G70" s="30"/>
      <c r="H70" s="30"/>
      <c r="I70" s="30"/>
      <c r="J70" s="208">
        <f t="shared" si="0"/>
        <v>0</v>
      </c>
      <c r="K70" s="30"/>
      <c r="L70" s="7"/>
      <c r="M70" s="7"/>
      <c r="N70" s="7"/>
      <c r="O70" s="7"/>
      <c r="P70" s="7"/>
      <c r="Q70" s="7"/>
      <c r="R70" s="7"/>
      <c r="S70" s="7"/>
      <c r="T70" s="7"/>
      <c r="U70" s="7"/>
      <c r="V70" s="7"/>
      <c r="W70" s="7"/>
      <c r="X70" s="7"/>
      <c r="Y70" s="7"/>
    </row>
    <row r="71" spans="1:25" x14ac:dyDescent="0.2">
      <c r="A71" s="209" t="s">
        <v>1695</v>
      </c>
      <c r="B71" s="29" t="s">
        <v>373</v>
      </c>
      <c r="C71" s="30"/>
      <c r="D71" s="30"/>
      <c r="E71" s="30"/>
      <c r="F71" s="30"/>
      <c r="G71" s="30"/>
      <c r="H71" s="30"/>
      <c r="I71" s="30"/>
      <c r="J71" s="208">
        <f t="shared" si="0"/>
        <v>0</v>
      </c>
      <c r="K71" s="30"/>
      <c r="L71" s="7"/>
      <c r="M71" s="7"/>
      <c r="N71" s="7"/>
      <c r="O71" s="7"/>
      <c r="P71" s="7"/>
      <c r="Q71" s="7"/>
      <c r="R71" s="7"/>
      <c r="S71" s="7"/>
      <c r="T71" s="7"/>
      <c r="U71" s="7"/>
      <c r="V71" s="7"/>
      <c r="W71" s="7"/>
      <c r="X71" s="7"/>
      <c r="Y71" s="7"/>
    </row>
    <row r="72" spans="1:25" x14ac:dyDescent="0.2">
      <c r="A72" s="209" t="s">
        <v>1696</v>
      </c>
      <c r="B72" s="29" t="s">
        <v>373</v>
      </c>
      <c r="C72" s="30"/>
      <c r="D72" s="30"/>
      <c r="E72" s="30"/>
      <c r="F72" s="30"/>
      <c r="G72" s="30"/>
      <c r="H72" s="30"/>
      <c r="I72" s="30"/>
      <c r="J72" s="208">
        <f t="shared" si="0"/>
        <v>0</v>
      </c>
      <c r="K72" s="30"/>
      <c r="L72" s="7"/>
      <c r="M72" s="7"/>
      <c r="N72" s="7"/>
      <c r="O72" s="7"/>
      <c r="P72" s="7"/>
      <c r="Q72" s="7"/>
      <c r="R72" s="7"/>
      <c r="S72" s="7"/>
      <c r="T72" s="7"/>
      <c r="U72" s="7"/>
      <c r="V72" s="7"/>
      <c r="W72" s="7"/>
      <c r="X72" s="7"/>
      <c r="Y72" s="7"/>
    </row>
    <row r="73" spans="1:25" x14ac:dyDescent="0.2">
      <c r="A73" s="209" t="s">
        <v>1697</v>
      </c>
      <c r="B73" s="298" t="s">
        <v>374</v>
      </c>
      <c r="C73" s="30"/>
      <c r="D73" s="30"/>
      <c r="E73" s="30"/>
      <c r="F73" s="30"/>
      <c r="G73" s="30"/>
      <c r="H73" s="30"/>
      <c r="I73" s="30"/>
      <c r="J73" s="208">
        <f t="shared" si="0"/>
        <v>0</v>
      </c>
      <c r="K73" s="30"/>
      <c r="L73" s="7"/>
      <c r="M73" s="7"/>
      <c r="N73" s="7"/>
      <c r="O73" s="7"/>
      <c r="P73" s="7"/>
      <c r="Q73" s="7"/>
      <c r="R73" s="7"/>
      <c r="S73" s="7"/>
      <c r="T73" s="7"/>
      <c r="U73" s="7"/>
      <c r="V73" s="7"/>
      <c r="W73" s="7"/>
      <c r="X73" s="7"/>
      <c r="Y73" s="7"/>
    </row>
    <row r="74" spans="1:25" x14ac:dyDescent="0.2">
      <c r="A74" s="39"/>
      <c r="B74" s="8"/>
      <c r="C74" s="7"/>
      <c r="D74" s="7"/>
      <c r="E74" s="7"/>
      <c r="F74" s="7"/>
      <c r="G74" s="7"/>
      <c r="H74" s="7"/>
      <c r="I74" s="7"/>
      <c r="J74" s="7"/>
      <c r="K74" s="7"/>
      <c r="L74" s="7"/>
      <c r="M74" s="7"/>
      <c r="N74" s="7"/>
      <c r="O74" s="7"/>
      <c r="P74" s="7"/>
      <c r="Q74" s="7"/>
      <c r="R74" s="7"/>
      <c r="S74" s="7"/>
      <c r="T74" s="7"/>
      <c r="U74" s="7"/>
      <c r="V74" s="7"/>
      <c r="W74" s="7"/>
      <c r="X74" s="7"/>
      <c r="Y74" s="7"/>
    </row>
    <row r="75" spans="1:25" s="416" customFormat="1" ht="15" customHeight="1" x14ac:dyDescent="0.3">
      <c r="A75" s="299"/>
      <c r="B75" s="300" t="str">
        <f>[1]i.04119!B93</f>
        <v>тамга тэмдэг</v>
      </c>
      <c r="C75" s="299"/>
      <c r="D75" s="299"/>
      <c r="E75" s="299"/>
      <c r="F75" s="299"/>
      <c r="G75" s="299"/>
    </row>
    <row r="76" spans="1:25" ht="18.75" x14ac:dyDescent="0.3">
      <c r="A76" s="299"/>
      <c r="B76" s="300"/>
      <c r="C76" s="299"/>
      <c r="D76" s="299"/>
      <c r="E76" s="299"/>
      <c r="F76" s="299"/>
      <c r="H76" s="7"/>
      <c r="I76" s="7"/>
      <c r="J76" s="7"/>
      <c r="K76" s="7"/>
      <c r="L76" s="7"/>
      <c r="M76" s="7"/>
      <c r="N76" s="7"/>
      <c r="O76" s="7"/>
      <c r="P76" s="7"/>
      <c r="Q76" s="7"/>
      <c r="R76" s="7"/>
      <c r="S76" s="7"/>
      <c r="T76" s="7"/>
    </row>
    <row r="77" spans="1:25" ht="19.5" customHeight="1" x14ac:dyDescent="0.3">
      <c r="A77" s="299"/>
      <c r="B77" s="300" t="str">
        <f>[1]i.04119!B95</f>
        <v xml:space="preserve">ТАЙЛАН ГАРГАСАН:    </v>
      </c>
      <c r="C77" s="299"/>
      <c r="D77" s="299"/>
      <c r="E77" s="299"/>
      <c r="F77" s="299"/>
      <c r="G77" s="7"/>
      <c r="H77" s="7"/>
      <c r="I77" s="7"/>
      <c r="J77" s="7"/>
      <c r="K77" s="7"/>
      <c r="L77" s="7"/>
      <c r="M77" s="7"/>
      <c r="N77" s="7"/>
      <c r="O77" s="7"/>
      <c r="P77" s="7"/>
      <c r="Q77" s="7"/>
      <c r="R77" s="7"/>
      <c r="S77" s="7"/>
      <c r="T77" s="7"/>
    </row>
    <row r="78" spans="1:25" ht="18.75" x14ac:dyDescent="0.3">
      <c r="A78" s="299"/>
      <c r="B78" s="300"/>
      <c r="C78" s="299"/>
      <c r="D78" s="299"/>
      <c r="E78" s="299"/>
      <c r="F78" s="299"/>
      <c r="H78" s="7"/>
      <c r="I78" s="7"/>
      <c r="J78" s="7"/>
      <c r="K78" s="7"/>
      <c r="L78" s="7"/>
      <c r="M78" s="7"/>
      <c r="N78" s="7"/>
      <c r="O78" s="7"/>
      <c r="P78" s="7"/>
      <c r="Q78" s="7"/>
      <c r="R78" s="7"/>
      <c r="S78" s="7"/>
      <c r="T78" s="7"/>
    </row>
    <row r="79" spans="1:25" ht="18.75" x14ac:dyDescent="0.3">
      <c r="A79" s="299"/>
      <c r="B79" s="300" t="str">
        <f>[1]i.04119!B97</f>
        <v xml:space="preserve"> Гүйцэтгэх захирал</v>
      </c>
      <c r="C79" s="300" t="str">
        <f>[1]i.04119!C97</f>
        <v xml:space="preserve">/................................../   </v>
      </c>
      <c r="D79" s="300"/>
      <c r="E79" s="300" t="str">
        <f>[1]i.04119!E97</f>
        <v>/................................./</v>
      </c>
      <c r="F79" s="300"/>
      <c r="G79" s="299"/>
      <c r="H79" s="7"/>
      <c r="I79" s="7"/>
      <c r="J79" s="7"/>
      <c r="K79" s="7"/>
      <c r="L79" s="7"/>
      <c r="M79" s="7"/>
      <c r="N79" s="7"/>
      <c r="O79" s="7"/>
      <c r="P79" s="7"/>
      <c r="Q79" s="7"/>
      <c r="R79" s="7"/>
      <c r="S79" s="7"/>
      <c r="T79" s="7"/>
    </row>
    <row r="80" spans="1:25" ht="18.75" x14ac:dyDescent="0.3">
      <c r="A80" s="301"/>
      <c r="B80" s="300"/>
      <c r="C80" s="300"/>
      <c r="D80" s="300"/>
      <c r="E80" s="300"/>
      <c r="F80" s="300"/>
      <c r="G80" s="7"/>
      <c r="H80" s="7"/>
      <c r="I80" s="7"/>
      <c r="J80" s="7"/>
      <c r="K80" s="7"/>
      <c r="L80" s="7"/>
      <c r="M80" s="7"/>
      <c r="N80" s="7"/>
      <c r="O80" s="7"/>
      <c r="P80" s="7"/>
      <c r="Q80" s="7"/>
      <c r="R80" s="7"/>
      <c r="S80" s="7"/>
      <c r="T80" s="7"/>
      <c r="U80" s="7"/>
      <c r="V80" s="7"/>
      <c r="W80" s="7"/>
      <c r="X80" s="7"/>
      <c r="Y80" s="7"/>
    </row>
    <row r="81" spans="1:25" x14ac:dyDescent="0.2">
      <c r="A81" s="39"/>
      <c r="B81" s="300" t="str">
        <f>[1]i.04119!B99</f>
        <v xml:space="preserve"> Ерөнхий нягтлан бодогч  </v>
      </c>
      <c r="C81" s="300" t="str">
        <f>[1]i.04119!C99</f>
        <v xml:space="preserve">/.................................../   </v>
      </c>
      <c r="D81" s="300"/>
      <c r="E81" s="300" t="str">
        <f>[1]i.04119!E99</f>
        <v>/................................/</v>
      </c>
      <c r="F81" s="300"/>
      <c r="G81" s="7"/>
      <c r="H81" s="7"/>
      <c r="I81" s="7"/>
      <c r="J81" s="7"/>
      <c r="K81" s="7"/>
      <c r="L81" s="7"/>
      <c r="M81" s="7"/>
      <c r="N81" s="7"/>
      <c r="O81" s="7"/>
      <c r="P81" s="7"/>
      <c r="Q81" s="7"/>
      <c r="R81" s="7"/>
      <c r="S81" s="7"/>
      <c r="T81" s="7"/>
      <c r="U81" s="7"/>
      <c r="V81" s="7"/>
      <c r="W81" s="7"/>
      <c r="X81" s="7"/>
      <c r="Y81" s="7"/>
    </row>
    <row r="82" spans="1:25" x14ac:dyDescent="0.2">
      <c r="A82" s="39"/>
      <c r="B82" s="300"/>
      <c r="C82" s="300"/>
      <c r="D82" s="300"/>
      <c r="E82" s="300"/>
      <c r="F82" s="300"/>
      <c r="G82" s="7"/>
      <c r="H82" s="7"/>
      <c r="I82" s="7"/>
      <c r="J82" s="7"/>
      <c r="K82" s="7"/>
      <c r="L82" s="7"/>
      <c r="M82" s="7"/>
      <c r="N82" s="7"/>
      <c r="O82" s="7"/>
      <c r="P82" s="7"/>
      <c r="Q82" s="7"/>
      <c r="R82" s="7"/>
      <c r="S82" s="7"/>
      <c r="T82" s="7"/>
      <c r="U82" s="7"/>
      <c r="V82" s="7"/>
      <c r="W82" s="7"/>
      <c r="X82" s="7"/>
      <c r="Y82" s="7"/>
    </row>
    <row r="83" spans="1:25" x14ac:dyDescent="0.2">
      <c r="A83" s="39"/>
      <c r="B83" s="300" t="str">
        <f>[1]i.04119!B101</f>
        <v>...................................................</v>
      </c>
      <c r="C83" s="300" t="str">
        <f>[1]i.04119!C101</f>
        <v xml:space="preserve">/................................../   </v>
      </c>
      <c r="D83" s="300"/>
      <c r="E83" s="300" t="str">
        <f>[1]i.04119!E101</f>
        <v>/................................/</v>
      </c>
      <c r="F83" s="300"/>
      <c r="G83" s="7"/>
      <c r="H83" s="7"/>
      <c r="I83" s="7"/>
      <c r="J83" s="7"/>
      <c r="K83" s="7"/>
      <c r="L83" s="7"/>
      <c r="M83" s="7"/>
      <c r="N83" s="7"/>
      <c r="O83" s="7"/>
      <c r="P83" s="7"/>
      <c r="Q83" s="7"/>
      <c r="R83" s="7"/>
      <c r="S83" s="7"/>
      <c r="T83" s="7"/>
      <c r="U83" s="7"/>
      <c r="V83" s="7"/>
      <c r="W83" s="7"/>
      <c r="X83" s="7"/>
      <c r="Y83" s="7"/>
    </row>
    <row r="84" spans="1:25" x14ac:dyDescent="0.2">
      <c r="A84" s="39"/>
      <c r="B84" s="8"/>
      <c r="C84" s="7"/>
      <c r="D84" s="7"/>
      <c r="E84" s="7"/>
      <c r="F84" s="7"/>
      <c r="G84" s="7"/>
      <c r="H84" s="7"/>
      <c r="I84" s="7"/>
      <c r="J84" s="7"/>
      <c r="K84" s="7"/>
      <c r="L84" s="7"/>
      <c r="M84" s="7"/>
      <c r="N84" s="7"/>
      <c r="O84" s="7"/>
      <c r="P84" s="7"/>
      <c r="Q84" s="7"/>
      <c r="R84" s="7"/>
      <c r="S84" s="7"/>
      <c r="T84" s="7"/>
      <c r="U84" s="7"/>
      <c r="V84" s="7"/>
      <c r="W84" s="7"/>
      <c r="X84" s="7"/>
      <c r="Y84" s="7"/>
    </row>
    <row r="85" spans="1:25" x14ac:dyDescent="0.2">
      <c r="A85" s="39"/>
      <c r="B85" s="8"/>
      <c r="C85" s="7"/>
      <c r="D85" s="7"/>
      <c r="E85" s="7"/>
      <c r="F85" s="7"/>
      <c r="G85" s="7"/>
      <c r="H85" s="7"/>
      <c r="I85" s="7"/>
      <c r="J85" s="7"/>
      <c r="K85" s="7"/>
      <c r="L85" s="7"/>
      <c r="M85" s="7"/>
      <c r="N85" s="7"/>
      <c r="O85" s="7"/>
      <c r="P85" s="7"/>
      <c r="Q85" s="7"/>
      <c r="R85" s="7"/>
      <c r="S85" s="7"/>
      <c r="T85" s="7"/>
      <c r="U85" s="7"/>
      <c r="V85" s="7"/>
      <c r="W85" s="7"/>
      <c r="X85" s="7"/>
      <c r="Y85" s="7"/>
    </row>
    <row r="86" spans="1:25" x14ac:dyDescent="0.2">
      <c r="A86" s="39"/>
      <c r="B86" s="8"/>
      <c r="C86" s="7"/>
      <c r="D86" s="7"/>
      <c r="E86" s="7"/>
      <c r="F86" s="7"/>
      <c r="G86" s="7"/>
      <c r="H86" s="7"/>
      <c r="I86" s="7"/>
      <c r="J86" s="7"/>
      <c r="K86" s="7"/>
      <c r="L86" s="7"/>
      <c r="M86" s="7"/>
      <c r="N86" s="7"/>
      <c r="O86" s="7"/>
      <c r="P86" s="7"/>
      <c r="Q86" s="7"/>
      <c r="R86" s="7"/>
      <c r="S86" s="7"/>
      <c r="T86" s="7"/>
      <c r="U86" s="7"/>
      <c r="V86" s="7"/>
      <c r="W86" s="7"/>
      <c r="X86" s="7"/>
      <c r="Y86" s="7"/>
    </row>
    <row r="87" spans="1:25" x14ac:dyDescent="0.2">
      <c r="A87" s="39"/>
      <c r="B87" s="8"/>
      <c r="C87" s="7"/>
      <c r="D87" s="7"/>
      <c r="E87" s="7"/>
      <c r="F87" s="7"/>
      <c r="G87" s="7"/>
      <c r="H87" s="7"/>
      <c r="I87" s="7"/>
      <c r="J87" s="7"/>
      <c r="K87" s="7"/>
      <c r="L87" s="7"/>
      <c r="M87" s="7"/>
      <c r="N87" s="7"/>
      <c r="O87" s="7"/>
      <c r="P87" s="7"/>
      <c r="Q87" s="7"/>
      <c r="R87" s="7"/>
      <c r="S87" s="7"/>
      <c r="T87" s="7"/>
      <c r="U87" s="7"/>
      <c r="V87" s="7"/>
      <c r="W87" s="7"/>
      <c r="X87" s="7"/>
      <c r="Y87" s="7"/>
    </row>
    <row r="88" spans="1:25" x14ac:dyDescent="0.2">
      <c r="A88" s="39"/>
      <c r="B88" s="8"/>
      <c r="C88" s="7"/>
      <c r="D88" s="7"/>
      <c r="E88" s="7"/>
      <c r="F88" s="7"/>
      <c r="G88" s="7"/>
      <c r="H88" s="7"/>
      <c r="I88" s="7"/>
      <c r="J88" s="7"/>
      <c r="K88" s="7"/>
      <c r="L88" s="7"/>
      <c r="M88" s="7"/>
      <c r="N88" s="7"/>
      <c r="O88" s="7"/>
      <c r="P88" s="7"/>
      <c r="Q88" s="7"/>
      <c r="R88" s="7"/>
      <c r="S88" s="7"/>
      <c r="T88" s="7"/>
      <c r="U88" s="7"/>
      <c r="V88" s="7"/>
      <c r="W88" s="7"/>
      <c r="X88" s="7"/>
      <c r="Y88" s="7"/>
    </row>
    <row r="89" spans="1:25" x14ac:dyDescent="0.2">
      <c r="A89" s="39"/>
      <c r="B89" s="8"/>
      <c r="C89" s="7"/>
      <c r="D89" s="7"/>
      <c r="E89" s="7"/>
      <c r="F89" s="7"/>
      <c r="G89" s="7"/>
      <c r="H89" s="7"/>
      <c r="I89" s="7"/>
      <c r="J89" s="7"/>
      <c r="K89" s="7"/>
      <c r="L89" s="7"/>
      <c r="M89" s="7"/>
      <c r="N89" s="7"/>
      <c r="O89" s="7"/>
      <c r="P89" s="7"/>
      <c r="Q89" s="7"/>
      <c r="R89" s="7"/>
      <c r="S89" s="7"/>
      <c r="T89" s="7"/>
      <c r="U89" s="7"/>
      <c r="V89" s="7"/>
      <c r="W89" s="7"/>
      <c r="X89" s="7"/>
      <c r="Y89" s="7"/>
    </row>
    <row r="90" spans="1:25" x14ac:dyDescent="0.2">
      <c r="A90" s="39"/>
      <c r="B90" s="8"/>
      <c r="C90" s="7"/>
      <c r="D90" s="7"/>
      <c r="E90" s="7"/>
      <c r="F90" s="7"/>
      <c r="G90" s="7"/>
      <c r="H90" s="7"/>
      <c r="I90" s="7"/>
      <c r="J90" s="7"/>
      <c r="K90" s="7"/>
      <c r="L90" s="7"/>
      <c r="M90" s="7"/>
      <c r="N90" s="7"/>
      <c r="O90" s="7"/>
      <c r="P90" s="7"/>
      <c r="Q90" s="7"/>
      <c r="R90" s="7"/>
      <c r="S90" s="7"/>
      <c r="T90" s="7"/>
      <c r="U90" s="7"/>
      <c r="V90" s="7"/>
      <c r="W90" s="7"/>
      <c r="X90" s="7"/>
      <c r="Y90" s="7"/>
    </row>
    <row r="91" spans="1:25" x14ac:dyDescent="0.2">
      <c r="A91" s="39"/>
      <c r="B91" s="8"/>
      <c r="C91" s="7"/>
      <c r="D91" s="7"/>
      <c r="E91" s="7"/>
      <c r="F91" s="7"/>
      <c r="G91" s="7"/>
      <c r="H91" s="7"/>
      <c r="I91" s="7"/>
      <c r="J91" s="7"/>
      <c r="K91" s="7"/>
      <c r="L91" s="7"/>
      <c r="M91" s="7"/>
      <c r="N91" s="7"/>
      <c r="O91" s="7"/>
      <c r="P91" s="7"/>
      <c r="Q91" s="7"/>
      <c r="R91" s="7"/>
      <c r="S91" s="7"/>
      <c r="T91" s="7"/>
      <c r="U91" s="7"/>
      <c r="V91" s="7"/>
      <c r="W91" s="7"/>
      <c r="X91" s="7"/>
      <c r="Y91" s="7"/>
    </row>
    <row r="92" spans="1:25" x14ac:dyDescent="0.2">
      <c r="A92" s="39"/>
      <c r="B92" s="8"/>
      <c r="C92" s="7"/>
      <c r="D92" s="7"/>
      <c r="E92" s="7"/>
      <c r="F92" s="7"/>
      <c r="G92" s="7"/>
      <c r="H92" s="7"/>
      <c r="I92" s="7"/>
      <c r="J92" s="7"/>
      <c r="K92" s="7"/>
      <c r="L92" s="7"/>
      <c r="M92" s="7"/>
      <c r="N92" s="7"/>
      <c r="O92" s="7"/>
      <c r="P92" s="7"/>
      <c r="Q92" s="7"/>
      <c r="R92" s="7"/>
      <c r="S92" s="7"/>
      <c r="T92" s="7"/>
      <c r="U92" s="7"/>
      <c r="V92" s="7"/>
      <c r="W92" s="7"/>
      <c r="X92" s="7"/>
      <c r="Y92" s="7"/>
    </row>
    <row r="93" spans="1:25" x14ac:dyDescent="0.2">
      <c r="A93" s="39"/>
      <c r="B93" s="8"/>
      <c r="C93" s="7"/>
      <c r="D93" s="7"/>
      <c r="E93" s="7"/>
      <c r="F93" s="7"/>
      <c r="G93" s="7"/>
      <c r="H93" s="7"/>
      <c r="I93" s="7"/>
      <c r="J93" s="7"/>
      <c r="K93" s="7"/>
      <c r="L93" s="7"/>
      <c r="M93" s="7"/>
      <c r="N93" s="7"/>
      <c r="O93" s="7"/>
      <c r="P93" s="7"/>
      <c r="Q93" s="7"/>
      <c r="R93" s="7"/>
      <c r="S93" s="7"/>
      <c r="T93" s="7"/>
      <c r="U93" s="7"/>
      <c r="V93" s="7"/>
      <c r="W93" s="7"/>
      <c r="X93" s="7"/>
      <c r="Y93" s="7"/>
    </row>
    <row r="94" spans="1:25" x14ac:dyDescent="0.2">
      <c r="A94" s="39"/>
      <c r="B94" s="8"/>
      <c r="C94" s="7"/>
      <c r="D94" s="7"/>
      <c r="E94" s="7"/>
      <c r="F94" s="7"/>
      <c r="G94" s="7"/>
      <c r="H94" s="7"/>
      <c r="I94" s="7"/>
      <c r="J94" s="7"/>
      <c r="K94" s="7"/>
      <c r="L94" s="7"/>
      <c r="M94" s="7"/>
      <c r="N94" s="7"/>
      <c r="O94" s="7"/>
      <c r="P94" s="7"/>
      <c r="Q94" s="7"/>
      <c r="R94" s="7"/>
      <c r="S94" s="7"/>
      <c r="T94" s="7"/>
      <c r="U94" s="7"/>
      <c r="V94" s="7"/>
      <c r="W94" s="7"/>
      <c r="X94" s="7"/>
      <c r="Y94" s="7"/>
    </row>
    <row r="95" spans="1:25" x14ac:dyDescent="0.2">
      <c r="A95" s="39"/>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39"/>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39"/>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39"/>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39"/>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39"/>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39"/>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39"/>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39"/>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39"/>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39"/>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39"/>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39"/>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39"/>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39"/>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39"/>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39"/>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39"/>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39"/>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39"/>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39"/>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39"/>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39"/>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39"/>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39"/>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39"/>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39"/>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39"/>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39"/>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39"/>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39"/>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39"/>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39"/>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39"/>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39"/>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39"/>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39"/>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39"/>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39"/>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39"/>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39"/>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39"/>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39"/>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39"/>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39"/>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39"/>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39"/>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39"/>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39"/>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39"/>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39"/>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39"/>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39"/>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39"/>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39"/>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39"/>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39"/>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39"/>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39"/>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39"/>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39"/>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39"/>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39"/>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39"/>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39"/>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39"/>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39"/>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39"/>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39"/>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39"/>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39"/>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39"/>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39"/>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39"/>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39"/>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39"/>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39"/>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39"/>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39"/>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39"/>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39"/>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39"/>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39"/>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39"/>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39"/>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39"/>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39"/>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39"/>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39"/>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39"/>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39"/>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39"/>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39"/>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39"/>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39"/>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39"/>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39"/>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39"/>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39"/>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39"/>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39"/>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39"/>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39"/>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39"/>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39"/>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39"/>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39"/>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39"/>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39"/>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39"/>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39"/>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39"/>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39"/>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39"/>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39"/>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39"/>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39"/>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39"/>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39"/>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39"/>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39"/>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39"/>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39"/>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39"/>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39"/>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39"/>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39"/>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39"/>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39"/>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39"/>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39"/>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39"/>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39"/>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39"/>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39"/>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39"/>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39"/>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39"/>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39"/>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39"/>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39"/>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39"/>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39"/>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39"/>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39"/>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39"/>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39"/>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39"/>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39"/>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39"/>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39"/>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39"/>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39"/>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39"/>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39"/>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39"/>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39"/>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39"/>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39"/>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39"/>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39"/>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39"/>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39"/>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39"/>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39"/>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39"/>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39"/>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39"/>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39"/>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39"/>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39"/>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39"/>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39"/>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39"/>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39"/>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39"/>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39"/>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39"/>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39"/>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39"/>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39"/>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39"/>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39"/>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39"/>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39"/>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39"/>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39"/>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39"/>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39"/>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39"/>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39"/>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39"/>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39"/>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39"/>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39"/>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39"/>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39"/>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39"/>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39"/>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39"/>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39"/>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39"/>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39"/>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39"/>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39"/>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39"/>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39"/>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39"/>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39"/>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39"/>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39"/>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39"/>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39"/>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39"/>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39"/>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39"/>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39"/>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39"/>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39"/>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39"/>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39"/>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39"/>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39"/>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39"/>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39"/>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39"/>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39"/>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39"/>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39"/>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39"/>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39"/>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39"/>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39"/>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39"/>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39"/>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39"/>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39"/>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39"/>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39"/>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39"/>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39"/>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39"/>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39"/>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39"/>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39"/>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39"/>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39"/>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39"/>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39"/>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39"/>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39"/>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39"/>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39"/>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39"/>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39"/>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39"/>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39"/>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39"/>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39"/>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39"/>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39"/>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39"/>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39"/>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39"/>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39"/>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39"/>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39"/>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39"/>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39"/>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39"/>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39"/>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39"/>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39"/>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39"/>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39"/>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39"/>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39"/>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39"/>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39"/>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39"/>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39"/>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39"/>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39"/>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39"/>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39"/>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39"/>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39"/>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39"/>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39"/>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39"/>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39"/>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39"/>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39"/>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39"/>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39"/>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39"/>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39"/>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39"/>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39"/>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39"/>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39"/>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39"/>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39"/>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39"/>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39"/>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39"/>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39"/>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39"/>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39"/>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39"/>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39"/>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39"/>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39"/>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39"/>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39"/>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39"/>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39"/>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39"/>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39"/>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39"/>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39"/>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39"/>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39"/>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39"/>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39"/>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39"/>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39"/>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39"/>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39"/>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39"/>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39"/>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39"/>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39"/>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39"/>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39"/>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39"/>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39"/>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39"/>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39"/>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39"/>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39"/>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39"/>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39"/>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39"/>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39"/>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39"/>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39"/>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39"/>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39"/>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39"/>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39"/>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39"/>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39"/>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39"/>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39"/>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39"/>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39"/>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39"/>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39"/>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39"/>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39"/>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39"/>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39"/>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39"/>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39"/>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39"/>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39"/>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39"/>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39"/>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39"/>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39"/>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39"/>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39"/>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39"/>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39"/>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39"/>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39"/>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39"/>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39"/>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39"/>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39"/>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39"/>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39"/>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39"/>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39"/>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39"/>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39"/>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39"/>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39"/>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39"/>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39"/>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39"/>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39"/>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39"/>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39"/>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39"/>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39"/>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39"/>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39"/>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39"/>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39"/>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39"/>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39"/>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39"/>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39"/>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39"/>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39"/>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39"/>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39"/>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39"/>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39"/>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39"/>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39"/>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39"/>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39"/>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39"/>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39"/>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39"/>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39"/>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39"/>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39"/>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39"/>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39"/>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39"/>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39"/>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39"/>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39"/>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39"/>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39"/>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39"/>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39"/>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39"/>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39"/>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39"/>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39"/>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39"/>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39"/>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39"/>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39"/>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39"/>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39"/>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39"/>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39"/>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39"/>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39"/>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39"/>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39"/>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39"/>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39"/>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39"/>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39"/>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39"/>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39"/>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39"/>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39"/>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39"/>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39"/>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39"/>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39"/>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39"/>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39"/>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39"/>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39"/>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39"/>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39"/>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39"/>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39"/>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39"/>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39"/>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39"/>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39"/>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39"/>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39"/>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39"/>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39"/>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39"/>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39"/>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39"/>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39"/>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39"/>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39"/>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39"/>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39"/>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39"/>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39"/>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39"/>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39"/>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39"/>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39"/>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39"/>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39"/>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39"/>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39"/>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39"/>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39"/>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39"/>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39"/>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39"/>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39"/>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39"/>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39"/>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39"/>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39"/>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39"/>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39"/>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39"/>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39"/>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39"/>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39"/>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39"/>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39"/>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39"/>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39"/>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39"/>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39"/>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39"/>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39"/>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39"/>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39"/>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39"/>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39"/>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39"/>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39"/>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39"/>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39"/>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39"/>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39"/>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39"/>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39"/>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39"/>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39"/>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39"/>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39"/>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39"/>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39"/>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39"/>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39"/>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39"/>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39"/>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39"/>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39"/>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39"/>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39"/>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39"/>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39"/>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39"/>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39"/>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39"/>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39"/>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39"/>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39"/>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39"/>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39"/>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39"/>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39"/>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39"/>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39"/>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39"/>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39"/>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39"/>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39"/>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39"/>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39"/>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39"/>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39"/>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39"/>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39"/>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39"/>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39"/>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39"/>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39"/>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39"/>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39"/>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39"/>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39"/>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39"/>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39"/>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39"/>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39"/>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39"/>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39"/>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39"/>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39"/>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39"/>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39"/>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39"/>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39"/>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39"/>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39"/>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39"/>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39"/>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39"/>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39"/>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39"/>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39"/>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39"/>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39"/>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39"/>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39"/>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39"/>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39"/>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39"/>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39"/>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39"/>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39"/>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39"/>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39"/>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39"/>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39"/>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39"/>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39"/>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39"/>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39"/>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39"/>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39"/>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39"/>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39"/>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39"/>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39"/>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39"/>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39"/>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39"/>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39"/>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39"/>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39"/>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39"/>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39"/>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39"/>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39"/>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39"/>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39"/>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39"/>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39"/>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39"/>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39"/>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39"/>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39"/>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39"/>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39"/>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39"/>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39"/>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39"/>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39"/>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39"/>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39"/>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39"/>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39"/>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39"/>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39"/>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39"/>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39"/>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39"/>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39"/>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39"/>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39"/>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39"/>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39"/>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39"/>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39"/>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39"/>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39"/>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39"/>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39"/>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39"/>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39"/>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39"/>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39"/>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39"/>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39"/>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39"/>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39"/>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39"/>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39"/>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39"/>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39"/>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39"/>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39"/>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39"/>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39"/>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39"/>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39"/>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39"/>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39"/>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39"/>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39"/>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39"/>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39"/>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39"/>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39"/>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39"/>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39"/>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39"/>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39"/>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39"/>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39"/>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39"/>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39"/>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39"/>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39"/>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39"/>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39"/>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39"/>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39"/>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39"/>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39"/>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39"/>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39"/>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39"/>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39"/>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39"/>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39"/>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39"/>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39"/>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39"/>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39"/>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39"/>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39"/>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39"/>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39"/>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39"/>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39"/>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39"/>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39"/>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39"/>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39"/>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39"/>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39"/>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39"/>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39"/>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39"/>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39"/>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39"/>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39"/>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39"/>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39"/>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39"/>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39"/>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39"/>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39"/>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39"/>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39"/>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39"/>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39"/>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39"/>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39"/>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39"/>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39"/>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39"/>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39"/>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39"/>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39"/>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39"/>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39"/>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39"/>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39"/>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39"/>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39"/>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39"/>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39"/>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39"/>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39"/>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39"/>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39"/>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39"/>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39"/>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39"/>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39"/>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39"/>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39"/>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39"/>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39"/>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39"/>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39"/>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39"/>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39"/>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39"/>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39"/>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39"/>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39"/>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39"/>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39"/>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39"/>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39"/>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39"/>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39"/>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39"/>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39"/>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39"/>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39"/>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39"/>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39"/>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39"/>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39"/>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39"/>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39"/>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39"/>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39"/>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39"/>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39"/>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39"/>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39"/>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39"/>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39"/>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39"/>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39"/>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39"/>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39"/>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39"/>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39"/>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39"/>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39"/>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39"/>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39"/>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39"/>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39"/>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39"/>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39"/>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39"/>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39"/>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39"/>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39"/>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39"/>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39"/>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39"/>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39"/>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39"/>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39"/>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39"/>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39"/>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39"/>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39"/>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39"/>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39"/>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39"/>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39"/>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39"/>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39"/>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39"/>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39"/>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39"/>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39"/>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39"/>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39"/>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39"/>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39"/>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39"/>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39"/>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39"/>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39"/>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39"/>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39"/>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39"/>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39"/>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39"/>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39"/>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39"/>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39"/>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39"/>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39"/>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39"/>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39"/>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39"/>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39"/>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39"/>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39"/>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39"/>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39"/>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39"/>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39"/>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39"/>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39"/>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39"/>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39"/>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39"/>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39"/>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39"/>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39"/>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39"/>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39"/>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39"/>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39"/>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39"/>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39"/>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39"/>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39"/>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39"/>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39"/>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39"/>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39"/>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39"/>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39"/>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39"/>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39"/>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39"/>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39"/>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39"/>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39"/>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39"/>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39"/>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39"/>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39"/>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39"/>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39"/>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39"/>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39"/>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39"/>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39"/>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39"/>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39"/>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39"/>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39"/>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39"/>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39"/>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39"/>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39"/>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39"/>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39"/>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39"/>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39"/>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39"/>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39"/>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39"/>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39"/>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39"/>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39"/>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39"/>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39"/>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39"/>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39"/>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39"/>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39"/>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39"/>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39"/>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39"/>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39"/>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39"/>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39"/>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39"/>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39"/>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39"/>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39"/>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39"/>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39"/>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39"/>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39"/>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39"/>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sheetData>
  <sheetProtection algorithmName="SHA-512" hashValue="kLoD+g3o8MLBSZq7Ye8ZCyXE6viv6M70ZKYWF03uB4cjAXA271tmEDl5Ts4KGfXHkPCA/gJt1S+6EOTSNptbJQ==" saltValue="gjwx0Om1yRKxSEWkJ1ceJg=="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39" type="noConversion"/>
  <dataValidations count="1">
    <dataValidation type="decimal" allowBlank="1" showInputMessage="1" showErrorMessage="1" sqref="C12:K73" xr:uid="{884D9574-E1C2-4902-A950-FDD072DCF3E6}">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topLeftCell="A37" zoomScaleNormal="100" zoomScalePageLayoutView="60" workbookViewId="0">
      <selection activeCell="E74" sqref="E74"/>
    </sheetView>
  </sheetViews>
  <sheetFormatPr defaultColWidth="9.140625" defaultRowHeight="12.75" x14ac:dyDescent="0.2"/>
  <cols>
    <col min="1" max="1" width="9.140625" style="879"/>
    <col min="2" max="2" width="33" style="879" customWidth="1"/>
    <col min="3" max="11" width="21.7109375" style="879" customWidth="1"/>
    <col min="12" max="16384" width="9.140625" style="879"/>
  </cols>
  <sheetData>
    <row r="1" spans="1:13" x14ac:dyDescent="0.2">
      <c r="A1" s="39"/>
      <c r="B1" s="8"/>
      <c r="C1" s="7"/>
      <c r="D1" s="7"/>
      <c r="E1" s="7"/>
      <c r="F1" s="1092" t="s">
        <v>302</v>
      </c>
      <c r="G1" s="1104"/>
      <c r="H1" s="1104"/>
      <c r="I1" s="1104"/>
      <c r="J1" s="1104"/>
      <c r="K1" s="1104"/>
      <c r="L1" s="976"/>
      <c r="M1" s="976"/>
    </row>
    <row r="2" spans="1:13" x14ac:dyDescent="0.2">
      <c r="A2" s="39"/>
      <c r="B2" s="8"/>
      <c r="C2" s="7"/>
      <c r="D2" s="7"/>
      <c r="E2" s="7"/>
      <c r="F2" s="1104"/>
      <c r="G2" s="1104"/>
      <c r="H2" s="1104"/>
      <c r="I2" s="1104"/>
      <c r="J2" s="1104"/>
      <c r="K2" s="1104"/>
      <c r="L2" s="976"/>
      <c r="M2" s="976"/>
    </row>
    <row r="3" spans="1:13" x14ac:dyDescent="0.2">
      <c r="A3" s="39"/>
      <c r="B3" s="8"/>
      <c r="C3" s="7"/>
      <c r="D3" s="7"/>
      <c r="E3" s="7"/>
      <c r="F3" s="1104"/>
      <c r="G3" s="1104"/>
      <c r="H3" s="1104"/>
      <c r="I3" s="1104"/>
      <c r="J3" s="1104"/>
      <c r="K3" s="1104"/>
      <c r="L3" s="976"/>
      <c r="M3" s="976"/>
    </row>
    <row r="4" spans="1:13" x14ac:dyDescent="0.2">
      <c r="A4" s="1077" t="s">
        <v>375</v>
      </c>
      <c r="B4" s="1080"/>
      <c r="C4" s="1080"/>
      <c r="D4" s="1080"/>
      <c r="E4" s="1080"/>
      <c r="F4" s="1080"/>
      <c r="G4" s="1080"/>
      <c r="H4" s="1080"/>
      <c r="I4" s="1080"/>
      <c r="J4" s="1080"/>
      <c r="K4" s="1080"/>
      <c r="L4" s="976"/>
      <c r="M4" s="976"/>
    </row>
    <row r="5" spans="1:13" x14ac:dyDescent="0.2">
      <c r="A5" s="976"/>
      <c r="B5" s="179"/>
      <c r="C5" s="976"/>
      <c r="D5" s="976"/>
      <c r="E5" s="976"/>
      <c r="F5" s="976"/>
      <c r="G5" s="976"/>
      <c r="H5" s="976"/>
      <c r="I5" s="976"/>
      <c r="J5" s="976"/>
      <c r="K5" s="976"/>
      <c r="L5" s="976"/>
      <c r="M5" s="976"/>
    </row>
    <row r="6" spans="1:13" x14ac:dyDescent="0.2">
      <c r="A6" s="1079" t="str">
        <f>[1]i.04119!A6</f>
        <v>Даатгагчийн нэр:</v>
      </c>
      <c r="B6" s="1080"/>
      <c r="C6" s="1080"/>
      <c r="D6" s="1080"/>
      <c r="E6" s="976"/>
      <c r="F6" s="976"/>
      <c r="G6" s="976"/>
      <c r="H6" s="976"/>
      <c r="I6" s="976"/>
      <c r="J6" s="1066" t="str">
        <f>[1]i.04119!D6</f>
        <v>..... оны .... сарын ...-ны өдөр</v>
      </c>
      <c r="K6" s="1066"/>
      <c r="L6" s="976"/>
      <c r="M6" s="976"/>
    </row>
    <row r="7" spans="1:13" x14ac:dyDescent="0.2">
      <c r="A7" s="976"/>
      <c r="B7" s="976"/>
      <c r="C7" s="976"/>
      <c r="D7" s="976"/>
      <c r="E7" s="976"/>
      <c r="F7" s="976"/>
      <c r="G7" s="976"/>
      <c r="H7" s="976"/>
      <c r="I7" s="976"/>
      <c r="K7" s="877" t="s">
        <v>3</v>
      </c>
      <c r="L7" s="976"/>
      <c r="M7" s="976"/>
    </row>
    <row r="8" spans="1:13" x14ac:dyDescent="0.2">
      <c r="A8" s="1095" t="s">
        <v>4</v>
      </c>
      <c r="B8" s="1098" t="s">
        <v>304</v>
      </c>
      <c r="C8" s="1098" t="s">
        <v>305</v>
      </c>
      <c r="D8" s="1102" t="s">
        <v>15</v>
      </c>
      <c r="E8" s="1109"/>
      <c r="F8" s="1109"/>
      <c r="G8" s="1109"/>
      <c r="H8" s="1109"/>
      <c r="I8" s="1109"/>
      <c r="J8" s="1110"/>
      <c r="K8" s="1098" t="s">
        <v>306</v>
      </c>
      <c r="L8" s="976"/>
      <c r="M8" s="976"/>
    </row>
    <row r="9" spans="1:13" x14ac:dyDescent="0.2">
      <c r="A9" s="1105"/>
      <c r="B9" s="1107"/>
      <c r="C9" s="1107"/>
      <c r="D9" s="1090" t="s">
        <v>307</v>
      </c>
      <c r="E9" s="1086" t="s">
        <v>308</v>
      </c>
      <c r="F9" s="1111"/>
      <c r="G9" s="1109"/>
      <c r="H9" s="1109"/>
      <c r="I9" s="1110"/>
      <c r="J9" s="1090" t="s">
        <v>309</v>
      </c>
      <c r="K9" s="1107"/>
      <c r="L9" s="976"/>
      <c r="M9" s="976"/>
    </row>
    <row r="10" spans="1:13" ht="38.25" x14ac:dyDescent="0.2">
      <c r="A10" s="1106"/>
      <c r="B10" s="1108"/>
      <c r="C10" s="1107"/>
      <c r="D10" s="1108"/>
      <c r="E10" s="43" t="s">
        <v>310</v>
      </c>
      <c r="F10" s="873" t="s">
        <v>311</v>
      </c>
      <c r="G10" s="45" t="s">
        <v>312</v>
      </c>
      <c r="H10" s="24" t="s">
        <v>313</v>
      </c>
      <c r="I10" s="24" t="s">
        <v>97</v>
      </c>
      <c r="J10" s="1108"/>
      <c r="K10" s="1108"/>
      <c r="L10" s="976"/>
      <c r="M10" s="976"/>
    </row>
    <row r="11" spans="1:13" x14ac:dyDescent="0.2">
      <c r="A11" s="40" t="s">
        <v>8</v>
      </c>
      <c r="B11" s="48" t="s">
        <v>9</v>
      </c>
      <c r="C11" s="881">
        <v>1</v>
      </c>
      <c r="D11" s="49">
        <v>2</v>
      </c>
      <c r="E11" s="43">
        <v>3</v>
      </c>
      <c r="F11" s="44">
        <v>4</v>
      </c>
      <c r="G11" s="45">
        <v>5</v>
      </c>
      <c r="H11" s="24">
        <v>6</v>
      </c>
      <c r="I11" s="24">
        <v>7</v>
      </c>
      <c r="J11" s="41">
        <v>8</v>
      </c>
      <c r="K11" s="41">
        <v>9</v>
      </c>
      <c r="L11" s="976"/>
      <c r="M11" s="976"/>
    </row>
    <row r="12" spans="1:13" ht="25.5" x14ac:dyDescent="0.2">
      <c r="A12" s="46" t="s">
        <v>316</v>
      </c>
      <c r="B12" s="50" t="s">
        <v>376</v>
      </c>
      <c r="C12" s="51">
        <f>SUM(C13:INDEX(C:C,ROWS(C:C)))</f>
        <v>0</v>
      </c>
      <c r="D12" s="51">
        <f>SUM(D13:INDEX(D:D,ROWS(D:D)))</f>
        <v>0</v>
      </c>
      <c r="E12" s="51">
        <f>SUM(E13:INDEX(E:E,ROWS(E:E)))</f>
        <v>0</v>
      </c>
      <c r="F12" s="51">
        <f>SUM(F13:INDEX(F:F,ROWS(F:F)))</f>
        <v>0</v>
      </c>
      <c r="G12" s="51">
        <f>SUM(G13:INDEX(G:G,ROWS(G:G)))</f>
        <v>0</v>
      </c>
      <c r="H12" s="51">
        <f>SUM(H13:INDEX(H:H,ROWS(H:H)))</f>
        <v>0</v>
      </c>
      <c r="I12" s="51">
        <f>SUM(I13:INDEX(I:I,ROWS(I:I)))</f>
        <v>0</v>
      </c>
      <c r="J12" s="51">
        <f>SUM(J13:INDEX(J:J,ROWS(J:J)))</f>
        <v>0</v>
      </c>
      <c r="K12" s="51">
        <f>SUM(K13:INDEX(K:K,ROWS(K:K)))</f>
        <v>0</v>
      </c>
      <c r="L12" s="976"/>
      <c r="M12" s="976" t="s">
        <v>87</v>
      </c>
    </row>
    <row r="13" spans="1:13" x14ac:dyDescent="0.2">
      <c r="A13" s="210" t="s">
        <v>584</v>
      </c>
      <c r="B13" s="29" t="s">
        <v>377</v>
      </c>
      <c r="C13" s="52"/>
      <c r="D13" s="30"/>
      <c r="E13" s="30"/>
      <c r="F13" s="30"/>
      <c r="G13" s="30"/>
      <c r="H13" s="30"/>
      <c r="I13" s="30"/>
      <c r="J13" s="208">
        <f t="shared" ref="J13:J62" si="0">SUM(D13:I13)</f>
        <v>0</v>
      </c>
      <c r="K13" s="30"/>
      <c r="L13" s="976"/>
      <c r="M13" s="976"/>
    </row>
    <row r="14" spans="1:13" x14ac:dyDescent="0.2">
      <c r="A14" s="210" t="s">
        <v>624</v>
      </c>
      <c r="B14" s="29" t="s">
        <v>377</v>
      </c>
      <c r="C14" s="30"/>
      <c r="D14" s="30"/>
      <c r="E14" s="30"/>
      <c r="F14" s="30"/>
      <c r="G14" s="30"/>
      <c r="H14" s="30"/>
      <c r="I14" s="30"/>
      <c r="J14" s="208">
        <f t="shared" si="0"/>
        <v>0</v>
      </c>
      <c r="K14" s="30"/>
      <c r="L14" s="976"/>
      <c r="M14" s="976"/>
    </row>
    <row r="15" spans="1:13" x14ac:dyDescent="0.2">
      <c r="A15" s="210" t="s">
        <v>631</v>
      </c>
      <c r="B15" s="29" t="s">
        <v>377</v>
      </c>
      <c r="C15" s="30"/>
      <c r="D15" s="30"/>
      <c r="E15" s="30"/>
      <c r="F15" s="30"/>
      <c r="G15" s="30"/>
      <c r="H15" s="30"/>
      <c r="I15" s="30"/>
      <c r="J15" s="208">
        <f t="shared" si="0"/>
        <v>0</v>
      </c>
      <c r="K15" s="30"/>
    </row>
    <row r="16" spans="1:13" x14ac:dyDescent="0.2">
      <c r="A16" s="210" t="s">
        <v>948</v>
      </c>
      <c r="B16" s="29" t="s">
        <v>377</v>
      </c>
      <c r="C16" s="30"/>
      <c r="D16" s="30"/>
      <c r="E16" s="30"/>
      <c r="F16" s="30"/>
      <c r="G16" s="30"/>
      <c r="H16" s="30"/>
      <c r="I16" s="30"/>
      <c r="J16" s="208">
        <f t="shared" si="0"/>
        <v>0</v>
      </c>
      <c r="K16" s="30"/>
    </row>
    <row r="17" spans="1:11" x14ac:dyDescent="0.2">
      <c r="A17" s="210" t="s">
        <v>949</v>
      </c>
      <c r="B17" s="29" t="s">
        <v>377</v>
      </c>
      <c r="C17" s="30"/>
      <c r="D17" s="30"/>
      <c r="E17" s="30"/>
      <c r="F17" s="30"/>
      <c r="G17" s="30"/>
      <c r="H17" s="30"/>
      <c r="I17" s="30"/>
      <c r="J17" s="208">
        <f t="shared" si="0"/>
        <v>0</v>
      </c>
      <c r="K17" s="30"/>
    </row>
    <row r="18" spans="1:11" x14ac:dyDescent="0.2">
      <c r="A18" s="210" t="s">
        <v>950</v>
      </c>
      <c r="B18" s="29" t="s">
        <v>377</v>
      </c>
      <c r="C18" s="30"/>
      <c r="D18" s="30"/>
      <c r="E18" s="30"/>
      <c r="F18" s="30"/>
      <c r="G18" s="30"/>
      <c r="H18" s="30"/>
      <c r="I18" s="30"/>
      <c r="J18" s="208">
        <f t="shared" si="0"/>
        <v>0</v>
      </c>
      <c r="K18" s="30"/>
    </row>
    <row r="19" spans="1:11" x14ac:dyDescent="0.2">
      <c r="A19" s="210" t="s">
        <v>951</v>
      </c>
      <c r="B19" s="29" t="s">
        <v>377</v>
      </c>
      <c r="C19" s="30"/>
      <c r="D19" s="30"/>
      <c r="E19" s="30"/>
      <c r="F19" s="30"/>
      <c r="G19" s="30"/>
      <c r="H19" s="30"/>
      <c r="I19" s="30"/>
      <c r="J19" s="208">
        <f t="shared" si="0"/>
        <v>0</v>
      </c>
      <c r="K19" s="30"/>
    </row>
    <row r="20" spans="1:11" x14ac:dyDescent="0.2">
      <c r="A20" s="210" t="s">
        <v>952</v>
      </c>
      <c r="B20" s="29" t="s">
        <v>377</v>
      </c>
      <c r="C20" s="30"/>
      <c r="D20" s="30"/>
      <c r="E20" s="30"/>
      <c r="F20" s="30"/>
      <c r="G20" s="30"/>
      <c r="H20" s="30"/>
      <c r="I20" s="30"/>
      <c r="J20" s="208">
        <f t="shared" si="0"/>
        <v>0</v>
      </c>
      <c r="K20" s="30"/>
    </row>
    <row r="21" spans="1:11" x14ac:dyDescent="0.2">
      <c r="A21" s="210" t="s">
        <v>953</v>
      </c>
      <c r="B21" s="29" t="s">
        <v>377</v>
      </c>
      <c r="C21" s="30"/>
      <c r="D21" s="30"/>
      <c r="E21" s="30"/>
      <c r="F21" s="30"/>
      <c r="G21" s="30"/>
      <c r="H21" s="30"/>
      <c r="I21" s="30"/>
      <c r="J21" s="208">
        <f t="shared" si="0"/>
        <v>0</v>
      </c>
      <c r="K21" s="30"/>
    </row>
    <row r="22" spans="1:11" x14ac:dyDescent="0.2">
      <c r="A22" s="210" t="s">
        <v>954</v>
      </c>
      <c r="B22" s="29" t="s">
        <v>377</v>
      </c>
      <c r="C22" s="30"/>
      <c r="D22" s="30"/>
      <c r="E22" s="30"/>
      <c r="F22" s="30"/>
      <c r="G22" s="30"/>
      <c r="H22" s="30"/>
      <c r="I22" s="30"/>
      <c r="J22" s="208">
        <f t="shared" si="0"/>
        <v>0</v>
      </c>
      <c r="K22" s="30"/>
    </row>
    <row r="23" spans="1:11" x14ac:dyDescent="0.2">
      <c r="A23" s="210" t="s">
        <v>955</v>
      </c>
      <c r="B23" s="29" t="s">
        <v>377</v>
      </c>
      <c r="C23" s="30"/>
      <c r="D23" s="30"/>
      <c r="E23" s="30"/>
      <c r="F23" s="30"/>
      <c r="G23" s="30"/>
      <c r="H23" s="30"/>
      <c r="I23" s="30"/>
      <c r="J23" s="208">
        <f t="shared" si="0"/>
        <v>0</v>
      </c>
      <c r="K23" s="30"/>
    </row>
    <row r="24" spans="1:11" x14ac:dyDescent="0.2">
      <c r="A24" s="210" t="s">
        <v>956</v>
      </c>
      <c r="B24" s="29" t="s">
        <v>377</v>
      </c>
      <c r="C24" s="30"/>
      <c r="D24" s="30"/>
      <c r="E24" s="30"/>
      <c r="F24" s="30"/>
      <c r="G24" s="30"/>
      <c r="H24" s="30"/>
      <c r="I24" s="30"/>
      <c r="J24" s="208">
        <f t="shared" si="0"/>
        <v>0</v>
      </c>
      <c r="K24" s="30"/>
    </row>
    <row r="25" spans="1:11" x14ac:dyDescent="0.2">
      <c r="A25" s="210" t="s">
        <v>957</v>
      </c>
      <c r="B25" s="29" t="s">
        <v>377</v>
      </c>
      <c r="C25" s="30"/>
      <c r="D25" s="30"/>
      <c r="E25" s="30"/>
      <c r="F25" s="30"/>
      <c r="G25" s="30"/>
      <c r="H25" s="30"/>
      <c r="I25" s="30"/>
      <c r="J25" s="208">
        <f t="shared" si="0"/>
        <v>0</v>
      </c>
      <c r="K25" s="30"/>
    </row>
    <row r="26" spans="1:11" x14ac:dyDescent="0.2">
      <c r="A26" s="210" t="s">
        <v>1698</v>
      </c>
      <c r="B26" s="29" t="s">
        <v>377</v>
      </c>
      <c r="C26" s="30"/>
      <c r="D26" s="30"/>
      <c r="E26" s="30"/>
      <c r="F26" s="30"/>
      <c r="G26" s="30"/>
      <c r="H26" s="30"/>
      <c r="I26" s="30"/>
      <c r="J26" s="208">
        <f t="shared" si="0"/>
        <v>0</v>
      </c>
      <c r="K26" s="30"/>
    </row>
    <row r="27" spans="1:11" x14ac:dyDescent="0.2">
      <c r="A27" s="210" t="s">
        <v>1699</v>
      </c>
      <c r="B27" s="29" t="s">
        <v>377</v>
      </c>
      <c r="C27" s="30"/>
      <c r="D27" s="30"/>
      <c r="E27" s="30"/>
      <c r="F27" s="30"/>
      <c r="G27" s="30"/>
      <c r="H27" s="30"/>
      <c r="I27" s="30"/>
      <c r="J27" s="208">
        <f t="shared" si="0"/>
        <v>0</v>
      </c>
      <c r="K27" s="30"/>
    </row>
    <row r="28" spans="1:11" x14ac:dyDescent="0.2">
      <c r="A28" s="210" t="s">
        <v>1700</v>
      </c>
      <c r="B28" s="29" t="s">
        <v>377</v>
      </c>
      <c r="C28" s="30"/>
      <c r="D28" s="30"/>
      <c r="E28" s="30"/>
      <c r="F28" s="30"/>
      <c r="G28" s="30"/>
      <c r="H28" s="30"/>
      <c r="I28" s="30"/>
      <c r="J28" s="208">
        <f t="shared" si="0"/>
        <v>0</v>
      </c>
      <c r="K28" s="30"/>
    </row>
    <row r="29" spans="1:11" x14ac:dyDescent="0.2">
      <c r="A29" s="210" t="s">
        <v>1701</v>
      </c>
      <c r="B29" s="29" t="s">
        <v>377</v>
      </c>
      <c r="C29" s="30"/>
      <c r="D29" s="30"/>
      <c r="E29" s="30"/>
      <c r="F29" s="30"/>
      <c r="G29" s="30"/>
      <c r="H29" s="30"/>
      <c r="I29" s="30"/>
      <c r="J29" s="208">
        <f t="shared" si="0"/>
        <v>0</v>
      </c>
      <c r="K29" s="30"/>
    </row>
    <row r="30" spans="1:11" x14ac:dyDescent="0.2">
      <c r="A30" s="210" t="s">
        <v>1702</v>
      </c>
      <c r="B30" s="29" t="s">
        <v>377</v>
      </c>
      <c r="C30" s="30"/>
      <c r="D30" s="30"/>
      <c r="E30" s="30"/>
      <c r="F30" s="30"/>
      <c r="G30" s="30"/>
      <c r="H30" s="30"/>
      <c r="I30" s="30"/>
      <c r="J30" s="208">
        <f t="shared" si="0"/>
        <v>0</v>
      </c>
      <c r="K30" s="30"/>
    </row>
    <row r="31" spans="1:11" x14ac:dyDescent="0.2">
      <c r="A31" s="210" t="s">
        <v>1703</v>
      </c>
      <c r="B31" s="29" t="s">
        <v>377</v>
      </c>
      <c r="C31" s="30"/>
      <c r="D31" s="30"/>
      <c r="E31" s="30"/>
      <c r="F31" s="30"/>
      <c r="G31" s="30"/>
      <c r="H31" s="30"/>
      <c r="I31" s="30"/>
      <c r="J31" s="208">
        <f t="shared" si="0"/>
        <v>0</v>
      </c>
      <c r="K31" s="30"/>
    </row>
    <row r="32" spans="1:11" x14ac:dyDescent="0.2">
      <c r="A32" s="210" t="s">
        <v>1704</v>
      </c>
      <c r="B32" s="29" t="s">
        <v>377</v>
      </c>
      <c r="C32" s="30"/>
      <c r="D32" s="30"/>
      <c r="E32" s="30"/>
      <c r="F32" s="30"/>
      <c r="G32" s="30"/>
      <c r="H32" s="30"/>
      <c r="I32" s="30"/>
      <c r="J32" s="208">
        <f t="shared" si="0"/>
        <v>0</v>
      </c>
      <c r="K32" s="30"/>
    </row>
    <row r="33" spans="1:11" x14ac:dyDescent="0.2">
      <c r="A33" s="210" t="s">
        <v>1705</v>
      </c>
      <c r="B33" s="29" t="s">
        <v>377</v>
      </c>
      <c r="C33" s="30"/>
      <c r="D33" s="30"/>
      <c r="E33" s="30"/>
      <c r="F33" s="30"/>
      <c r="G33" s="30"/>
      <c r="H33" s="30"/>
      <c r="I33" s="30"/>
      <c r="J33" s="208">
        <f t="shared" si="0"/>
        <v>0</v>
      </c>
      <c r="K33" s="30"/>
    </row>
    <row r="34" spans="1:11" x14ac:dyDescent="0.2">
      <c r="A34" s="210" t="s">
        <v>1706</v>
      </c>
      <c r="B34" s="29" t="s">
        <v>377</v>
      </c>
      <c r="C34" s="30"/>
      <c r="D34" s="30"/>
      <c r="E34" s="30"/>
      <c r="F34" s="30"/>
      <c r="G34" s="30"/>
      <c r="H34" s="30"/>
      <c r="I34" s="30"/>
      <c r="J34" s="208">
        <f t="shared" si="0"/>
        <v>0</v>
      </c>
      <c r="K34" s="30"/>
    </row>
    <row r="35" spans="1:11" x14ac:dyDescent="0.2">
      <c r="A35" s="210" t="s">
        <v>1707</v>
      </c>
      <c r="B35" s="29" t="s">
        <v>377</v>
      </c>
      <c r="C35" s="30"/>
      <c r="D35" s="30"/>
      <c r="E35" s="30"/>
      <c r="F35" s="30"/>
      <c r="G35" s="30"/>
      <c r="H35" s="30"/>
      <c r="I35" s="30"/>
      <c r="J35" s="208">
        <f t="shared" si="0"/>
        <v>0</v>
      </c>
      <c r="K35" s="30"/>
    </row>
    <row r="36" spans="1:11" x14ac:dyDescent="0.2">
      <c r="A36" s="210" t="s">
        <v>1708</v>
      </c>
      <c r="B36" s="29" t="s">
        <v>377</v>
      </c>
      <c r="C36" s="30"/>
      <c r="D36" s="30"/>
      <c r="E36" s="30"/>
      <c r="F36" s="30"/>
      <c r="G36" s="30"/>
      <c r="H36" s="30"/>
      <c r="I36" s="30"/>
      <c r="J36" s="208">
        <f t="shared" si="0"/>
        <v>0</v>
      </c>
      <c r="K36" s="30"/>
    </row>
    <row r="37" spans="1:11" x14ac:dyDescent="0.2">
      <c r="A37" s="210" t="s">
        <v>1709</v>
      </c>
      <c r="B37" s="29" t="s">
        <v>377</v>
      </c>
      <c r="C37" s="30"/>
      <c r="D37" s="30"/>
      <c r="E37" s="30"/>
      <c r="F37" s="30"/>
      <c r="G37" s="30"/>
      <c r="H37" s="30"/>
      <c r="I37" s="30"/>
      <c r="J37" s="208">
        <f t="shared" si="0"/>
        <v>0</v>
      </c>
      <c r="K37" s="30"/>
    </row>
    <row r="38" spans="1:11" x14ac:dyDescent="0.2">
      <c r="A38" s="210" t="s">
        <v>1710</v>
      </c>
      <c r="B38" s="29" t="s">
        <v>377</v>
      </c>
      <c r="C38" s="30"/>
      <c r="D38" s="30"/>
      <c r="E38" s="30"/>
      <c r="F38" s="30"/>
      <c r="G38" s="30"/>
      <c r="H38" s="30"/>
      <c r="I38" s="30"/>
      <c r="J38" s="208">
        <f t="shared" si="0"/>
        <v>0</v>
      </c>
      <c r="K38" s="30"/>
    </row>
    <row r="39" spans="1:11" x14ac:dyDescent="0.2">
      <c r="A39" s="210" t="s">
        <v>1711</v>
      </c>
      <c r="B39" s="29" t="s">
        <v>377</v>
      </c>
      <c r="C39" s="30"/>
      <c r="D39" s="30"/>
      <c r="E39" s="30"/>
      <c r="F39" s="30"/>
      <c r="G39" s="30"/>
      <c r="H39" s="30"/>
      <c r="I39" s="30"/>
      <c r="J39" s="208">
        <f t="shared" si="0"/>
        <v>0</v>
      </c>
      <c r="K39" s="30"/>
    </row>
    <row r="40" spans="1:11" x14ac:dyDescent="0.2">
      <c r="A40" s="210" t="s">
        <v>1712</v>
      </c>
      <c r="B40" s="29" t="s">
        <v>377</v>
      </c>
      <c r="C40" s="30"/>
      <c r="D40" s="30"/>
      <c r="E40" s="30"/>
      <c r="F40" s="30"/>
      <c r="G40" s="30"/>
      <c r="H40" s="30"/>
      <c r="I40" s="30"/>
      <c r="J40" s="208">
        <f t="shared" si="0"/>
        <v>0</v>
      </c>
      <c r="K40" s="30"/>
    </row>
    <row r="41" spans="1:11" x14ac:dyDescent="0.2">
      <c r="A41" s="210" t="s">
        <v>1713</v>
      </c>
      <c r="B41" s="29" t="s">
        <v>377</v>
      </c>
      <c r="C41" s="30"/>
      <c r="D41" s="30"/>
      <c r="E41" s="30"/>
      <c r="F41" s="30"/>
      <c r="G41" s="30"/>
      <c r="H41" s="30"/>
      <c r="I41" s="30"/>
      <c r="J41" s="208">
        <f t="shared" si="0"/>
        <v>0</v>
      </c>
      <c r="K41" s="30"/>
    </row>
    <row r="42" spans="1:11" x14ac:dyDescent="0.2">
      <c r="A42" s="210" t="s">
        <v>1714</v>
      </c>
      <c r="B42" s="29" t="s">
        <v>377</v>
      </c>
      <c r="C42" s="30"/>
      <c r="D42" s="30"/>
      <c r="E42" s="30"/>
      <c r="F42" s="30"/>
      <c r="G42" s="30"/>
      <c r="H42" s="30"/>
      <c r="I42" s="30"/>
      <c r="J42" s="208">
        <f t="shared" si="0"/>
        <v>0</v>
      </c>
      <c r="K42" s="30"/>
    </row>
    <row r="43" spans="1:11" x14ac:dyDescent="0.2">
      <c r="A43" s="210" t="s">
        <v>1715</v>
      </c>
      <c r="B43" s="29" t="s">
        <v>377</v>
      </c>
      <c r="C43" s="30"/>
      <c r="D43" s="30"/>
      <c r="E43" s="30"/>
      <c r="F43" s="30"/>
      <c r="G43" s="30"/>
      <c r="H43" s="30"/>
      <c r="I43" s="30"/>
      <c r="J43" s="208">
        <f t="shared" si="0"/>
        <v>0</v>
      </c>
      <c r="K43" s="30"/>
    </row>
    <row r="44" spans="1:11" x14ac:dyDescent="0.2">
      <c r="A44" s="210" t="s">
        <v>1716</v>
      </c>
      <c r="B44" s="29" t="s">
        <v>377</v>
      </c>
      <c r="C44" s="30"/>
      <c r="D44" s="30"/>
      <c r="E44" s="30"/>
      <c r="F44" s="30"/>
      <c r="G44" s="30"/>
      <c r="H44" s="30"/>
      <c r="I44" s="30"/>
      <c r="J44" s="208">
        <f t="shared" si="0"/>
        <v>0</v>
      </c>
      <c r="K44" s="30"/>
    </row>
    <row r="45" spans="1:11" x14ac:dyDescent="0.2">
      <c r="A45" s="210" t="s">
        <v>1717</v>
      </c>
      <c r="B45" s="29" t="s">
        <v>377</v>
      </c>
      <c r="C45" s="30"/>
      <c r="D45" s="30"/>
      <c r="E45" s="30"/>
      <c r="F45" s="30"/>
      <c r="G45" s="30"/>
      <c r="H45" s="30"/>
      <c r="I45" s="30"/>
      <c r="J45" s="208">
        <f t="shared" si="0"/>
        <v>0</v>
      </c>
      <c r="K45" s="30"/>
    </row>
    <row r="46" spans="1:11" x14ac:dyDescent="0.2">
      <c r="A46" s="210" t="s">
        <v>1718</v>
      </c>
      <c r="B46" s="29" t="s">
        <v>377</v>
      </c>
      <c r="C46" s="30"/>
      <c r="D46" s="30"/>
      <c r="E46" s="30"/>
      <c r="F46" s="30"/>
      <c r="G46" s="30"/>
      <c r="H46" s="30"/>
      <c r="I46" s="30"/>
      <c r="J46" s="208">
        <f t="shared" si="0"/>
        <v>0</v>
      </c>
      <c r="K46" s="30"/>
    </row>
    <row r="47" spans="1:11" x14ac:dyDescent="0.2">
      <c r="A47" s="210" t="s">
        <v>1719</v>
      </c>
      <c r="B47" s="29" t="s">
        <v>377</v>
      </c>
      <c r="C47" s="30"/>
      <c r="D47" s="30"/>
      <c r="E47" s="30"/>
      <c r="F47" s="30"/>
      <c r="G47" s="30"/>
      <c r="H47" s="30"/>
      <c r="I47" s="30"/>
      <c r="J47" s="208">
        <f t="shared" si="0"/>
        <v>0</v>
      </c>
      <c r="K47" s="30"/>
    </row>
    <row r="48" spans="1:11" x14ac:dyDescent="0.2">
      <c r="A48" s="210" t="s">
        <v>1720</v>
      </c>
      <c r="B48" s="29" t="s">
        <v>377</v>
      </c>
      <c r="C48" s="30"/>
      <c r="D48" s="30"/>
      <c r="E48" s="30"/>
      <c r="F48" s="30"/>
      <c r="G48" s="30"/>
      <c r="H48" s="30"/>
      <c r="I48" s="30"/>
      <c r="J48" s="208">
        <f t="shared" si="0"/>
        <v>0</v>
      </c>
      <c r="K48" s="30"/>
    </row>
    <row r="49" spans="1:11" x14ac:dyDescent="0.2">
      <c r="A49" s="210" t="s">
        <v>1721</v>
      </c>
      <c r="B49" s="29" t="s">
        <v>377</v>
      </c>
      <c r="C49" s="30"/>
      <c r="D49" s="30"/>
      <c r="E49" s="30"/>
      <c r="F49" s="30"/>
      <c r="G49" s="30"/>
      <c r="H49" s="30"/>
      <c r="I49" s="30"/>
      <c r="J49" s="208">
        <f t="shared" si="0"/>
        <v>0</v>
      </c>
      <c r="K49" s="30"/>
    </row>
    <row r="50" spans="1:11" x14ac:dyDescent="0.2">
      <c r="A50" s="210" t="s">
        <v>1722</v>
      </c>
      <c r="B50" s="29" t="s">
        <v>377</v>
      </c>
      <c r="C50" s="30"/>
      <c r="D50" s="30"/>
      <c r="E50" s="30"/>
      <c r="F50" s="30"/>
      <c r="G50" s="30"/>
      <c r="H50" s="30"/>
      <c r="I50" s="30"/>
      <c r="J50" s="208">
        <f t="shared" si="0"/>
        <v>0</v>
      </c>
      <c r="K50" s="30"/>
    </row>
    <row r="51" spans="1:11" x14ac:dyDescent="0.2">
      <c r="A51" s="210" t="s">
        <v>1723</v>
      </c>
      <c r="B51" s="29" t="s">
        <v>377</v>
      </c>
      <c r="C51" s="30"/>
      <c r="D51" s="30"/>
      <c r="E51" s="30"/>
      <c r="F51" s="30"/>
      <c r="G51" s="30"/>
      <c r="H51" s="30"/>
      <c r="I51" s="30"/>
      <c r="J51" s="208">
        <f t="shared" si="0"/>
        <v>0</v>
      </c>
      <c r="K51" s="30"/>
    </row>
    <row r="52" spans="1:11" x14ac:dyDescent="0.2">
      <c r="A52" s="210" t="s">
        <v>1724</v>
      </c>
      <c r="B52" s="29" t="s">
        <v>377</v>
      </c>
      <c r="C52" s="30"/>
      <c r="D52" s="30"/>
      <c r="E52" s="30"/>
      <c r="F52" s="30"/>
      <c r="G52" s="30"/>
      <c r="H52" s="30"/>
      <c r="I52" s="30"/>
      <c r="J52" s="208">
        <f t="shared" si="0"/>
        <v>0</v>
      </c>
      <c r="K52" s="30"/>
    </row>
    <row r="53" spans="1:11" x14ac:dyDescent="0.2">
      <c r="A53" s="210" t="s">
        <v>1725</v>
      </c>
      <c r="B53" s="29" t="s">
        <v>377</v>
      </c>
      <c r="C53" s="30"/>
      <c r="D53" s="30"/>
      <c r="E53" s="30"/>
      <c r="F53" s="30"/>
      <c r="G53" s="30"/>
      <c r="H53" s="30"/>
      <c r="I53" s="30"/>
      <c r="J53" s="208">
        <f t="shared" si="0"/>
        <v>0</v>
      </c>
      <c r="K53" s="30"/>
    </row>
    <row r="54" spans="1:11" x14ac:dyDescent="0.2">
      <c r="A54" s="210" t="s">
        <v>1726</v>
      </c>
      <c r="B54" s="29" t="s">
        <v>377</v>
      </c>
      <c r="C54" s="30"/>
      <c r="D54" s="30"/>
      <c r="E54" s="30"/>
      <c r="F54" s="30"/>
      <c r="G54" s="30"/>
      <c r="H54" s="30"/>
      <c r="I54" s="30"/>
      <c r="J54" s="208">
        <f t="shared" si="0"/>
        <v>0</v>
      </c>
      <c r="K54" s="30"/>
    </row>
    <row r="55" spans="1:11" x14ac:dyDescent="0.2">
      <c r="A55" s="210" t="s">
        <v>1727</v>
      </c>
      <c r="B55" s="29" t="s">
        <v>377</v>
      </c>
      <c r="C55" s="30"/>
      <c r="D55" s="30"/>
      <c r="E55" s="30"/>
      <c r="F55" s="30"/>
      <c r="G55" s="30"/>
      <c r="H55" s="30"/>
      <c r="I55" s="30"/>
      <c r="J55" s="208">
        <f t="shared" si="0"/>
        <v>0</v>
      </c>
      <c r="K55" s="30"/>
    </row>
    <row r="56" spans="1:11" x14ac:dyDescent="0.2">
      <c r="A56" s="210" t="s">
        <v>1728</v>
      </c>
      <c r="B56" s="29" t="s">
        <v>377</v>
      </c>
      <c r="C56" s="30"/>
      <c r="D56" s="30"/>
      <c r="E56" s="30"/>
      <c r="F56" s="30"/>
      <c r="G56" s="30"/>
      <c r="H56" s="30"/>
      <c r="I56" s="30"/>
      <c r="J56" s="208">
        <f t="shared" si="0"/>
        <v>0</v>
      </c>
      <c r="K56" s="30"/>
    </row>
    <row r="57" spans="1:11" x14ac:dyDescent="0.2">
      <c r="A57" s="210" t="s">
        <v>1729</v>
      </c>
      <c r="B57" s="29" t="s">
        <v>377</v>
      </c>
      <c r="C57" s="30"/>
      <c r="D57" s="30"/>
      <c r="E57" s="30"/>
      <c r="F57" s="30"/>
      <c r="G57" s="30"/>
      <c r="H57" s="30"/>
      <c r="I57" s="30"/>
      <c r="J57" s="208">
        <f t="shared" si="0"/>
        <v>0</v>
      </c>
      <c r="K57" s="30"/>
    </row>
    <row r="58" spans="1:11" x14ac:dyDescent="0.2">
      <c r="A58" s="210" t="s">
        <v>1730</v>
      </c>
      <c r="B58" s="29" t="s">
        <v>377</v>
      </c>
      <c r="C58" s="30"/>
      <c r="D58" s="30"/>
      <c r="E58" s="30"/>
      <c r="F58" s="30"/>
      <c r="G58" s="30"/>
      <c r="H58" s="30"/>
      <c r="I58" s="30"/>
      <c r="J58" s="208">
        <f t="shared" si="0"/>
        <v>0</v>
      </c>
      <c r="K58" s="30"/>
    </row>
    <row r="59" spans="1:11" x14ac:dyDescent="0.2">
      <c r="A59" s="210" t="s">
        <v>1731</v>
      </c>
      <c r="B59" s="29" t="s">
        <v>377</v>
      </c>
      <c r="C59" s="30"/>
      <c r="D59" s="30"/>
      <c r="E59" s="30"/>
      <c r="F59" s="30"/>
      <c r="G59" s="30"/>
      <c r="H59" s="30"/>
      <c r="I59" s="30"/>
      <c r="J59" s="208">
        <f t="shared" si="0"/>
        <v>0</v>
      </c>
      <c r="K59" s="30"/>
    </row>
    <row r="60" spans="1:11" x14ac:dyDescent="0.2">
      <c r="A60" s="210" t="s">
        <v>1732</v>
      </c>
      <c r="B60" s="29" t="s">
        <v>377</v>
      </c>
      <c r="C60" s="30"/>
      <c r="D60" s="30"/>
      <c r="E60" s="30"/>
      <c r="F60" s="30"/>
      <c r="G60" s="30"/>
      <c r="H60" s="30"/>
      <c r="I60" s="30"/>
      <c r="J60" s="208">
        <f t="shared" si="0"/>
        <v>0</v>
      </c>
      <c r="K60" s="30"/>
    </row>
    <row r="61" spans="1:11" x14ac:dyDescent="0.2">
      <c r="A61" s="210" t="s">
        <v>1733</v>
      </c>
      <c r="B61" s="29" t="s">
        <v>377</v>
      </c>
      <c r="C61" s="30"/>
      <c r="D61" s="30"/>
      <c r="E61" s="30"/>
      <c r="F61" s="30"/>
      <c r="G61" s="30"/>
      <c r="H61" s="30"/>
      <c r="I61" s="30"/>
      <c r="J61" s="208">
        <f t="shared" si="0"/>
        <v>0</v>
      </c>
      <c r="K61" s="30"/>
    </row>
    <row r="62" spans="1:11" x14ac:dyDescent="0.2">
      <c r="A62" s="210" t="s">
        <v>1734</v>
      </c>
      <c r="B62" s="29" t="s">
        <v>378</v>
      </c>
      <c r="C62" s="30"/>
      <c r="D62" s="30"/>
      <c r="E62" s="30"/>
      <c r="F62" s="30"/>
      <c r="G62" s="30"/>
      <c r="H62" s="30"/>
      <c r="I62" s="30"/>
      <c r="J62" s="208">
        <f t="shared" si="0"/>
        <v>0</v>
      </c>
      <c r="K62" s="30"/>
    </row>
    <row r="65" spans="2:5" x14ac:dyDescent="0.2">
      <c r="B65" s="5" t="str">
        <f>[1]i.04119!B93</f>
        <v>тамга тэмдэг</v>
      </c>
      <c r="C65" s="885"/>
      <c r="D65" s="7"/>
      <c r="E65" s="7"/>
    </row>
    <row r="66" spans="2:5" x14ac:dyDescent="0.2">
      <c r="B66" s="5"/>
      <c r="C66" s="885"/>
      <c r="D66" s="7"/>
      <c r="E66" s="7"/>
    </row>
    <row r="67" spans="2:5" x14ac:dyDescent="0.2">
      <c r="B67" s="5" t="str">
        <f>[1]i.04119!B95</f>
        <v xml:space="preserve">ТАЙЛАН ГАРГАСАН:    </v>
      </c>
      <c r="C67" s="885"/>
      <c r="D67" s="7"/>
      <c r="E67" s="7"/>
    </row>
    <row r="68" spans="2:5" x14ac:dyDescent="0.2">
      <c r="B68" s="5"/>
      <c r="C68" s="885"/>
      <c r="D68" s="7"/>
      <c r="E68" s="7"/>
    </row>
    <row r="69" spans="2:5" x14ac:dyDescent="0.2">
      <c r="B69" s="5" t="str">
        <f>[1]i.04119!B97</f>
        <v xml:space="preserve"> Гүйцэтгэх захирал</v>
      </c>
      <c r="C69" s="5" t="str">
        <f>[1]i.04119!C97</f>
        <v xml:space="preserve">/................................../   </v>
      </c>
      <c r="D69" s="5"/>
      <c r="E69" s="5" t="str">
        <f>[1]i.04119!E97</f>
        <v>/................................./</v>
      </c>
    </row>
    <row r="70" spans="2:5" x14ac:dyDescent="0.2">
      <c r="B70" s="5"/>
      <c r="C70" s="5"/>
      <c r="D70" s="5"/>
      <c r="E70" s="5"/>
    </row>
    <row r="71" spans="2:5" x14ac:dyDescent="0.2">
      <c r="B71" s="5" t="str">
        <f>[1]i.04119!B99</f>
        <v xml:space="preserve"> Ерөнхий нягтлан бодогч  </v>
      </c>
      <c r="C71" s="5" t="str">
        <f>[1]i.04119!C99</f>
        <v xml:space="preserve">/.................................../   </v>
      </c>
      <c r="D71" s="5"/>
      <c r="E71" s="5" t="str">
        <f>[1]i.04119!E99</f>
        <v>/................................/</v>
      </c>
    </row>
    <row r="72" spans="2:5" x14ac:dyDescent="0.2">
      <c r="B72" s="5"/>
      <c r="C72" s="5"/>
      <c r="D72" s="5"/>
      <c r="E72" s="5"/>
    </row>
    <row r="73" spans="2:5" x14ac:dyDescent="0.2">
      <c r="B73" s="5" t="str">
        <f>[1]i.04119!B101</f>
        <v>...................................................</v>
      </c>
      <c r="C73" s="5" t="str">
        <f>[1]i.04119!C101</f>
        <v xml:space="preserve">/................................../   </v>
      </c>
      <c r="D73" s="5"/>
      <c r="E73" s="5" t="str">
        <f>[1]i.04119!E101</f>
        <v>/................................/</v>
      </c>
    </row>
  </sheetData>
  <sheetProtection algorithmName="SHA-512" hashValue="13wYd3Ujs/7wz//lpiAvpPYpGtSglvb2Xq9UkgInPrJBWpgdA9LEJQlpOswCZJteCQL/kf3ez8KUjAtoDHWxcQ==" saltValue="FD1jwRPu/oE+RwdUbgVZnA=="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39" type="noConversion"/>
  <dataValidations count="2">
    <dataValidation type="whole" allowBlank="1" showInputMessage="1" showErrorMessage="1" sqref="J7:K7" xr:uid="{CE8FB862-CAF4-4C8B-AAF2-8273F44ED6CE}">
      <formula1>1</formula1>
      <formula2>100000000000</formula2>
    </dataValidation>
    <dataValidation type="decimal" allowBlank="1" showInputMessage="1" showErrorMessage="1" sqref="C12:K62" xr:uid="{7F1DBFF5-F7E0-47F6-ADFA-F2F36AE5A1F7}">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topLeftCell="A124" workbookViewId="0">
      <selection activeCell="D9" sqref="D9:D159"/>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113" t="s">
        <v>379</v>
      </c>
      <c r="B3" s="1113"/>
      <c r="C3" s="1113"/>
      <c r="D3" s="1113"/>
    </row>
    <row r="4" spans="1:4" x14ac:dyDescent="0.2">
      <c r="A4" s="75"/>
      <c r="B4" s="74"/>
      <c r="C4" s="75"/>
      <c r="D4" s="75"/>
    </row>
    <row r="5" spans="1:4" x14ac:dyDescent="0.2">
      <c r="A5" s="1114" t="str">
        <f>i.04119!A6</f>
        <v>Даатгагчийн нэр:</v>
      </c>
      <c r="B5" s="1114"/>
      <c r="C5" s="1066" t="str">
        <f>i.04119!D6</f>
        <v>..... оны .... сарын ...-ны өдөр</v>
      </c>
      <c r="D5" s="1066"/>
    </row>
    <row r="6" spans="1:4" x14ac:dyDescent="0.2">
      <c r="A6" s="53"/>
      <c r="B6" s="54"/>
      <c r="D6" s="2" t="s">
        <v>3</v>
      </c>
    </row>
    <row r="7" spans="1:4" x14ac:dyDescent="0.2">
      <c r="A7" s="55" t="s">
        <v>380</v>
      </c>
      <c r="B7" s="56" t="s">
        <v>381</v>
      </c>
      <c r="C7" s="56" t="s">
        <v>7</v>
      </c>
      <c r="D7" s="56" t="s">
        <v>7</v>
      </c>
    </row>
    <row r="8" spans="1:4" x14ac:dyDescent="0.2">
      <c r="A8" s="57" t="s">
        <v>8</v>
      </c>
      <c r="B8" s="58" t="s">
        <v>9</v>
      </c>
      <c r="C8" s="58">
        <v>1</v>
      </c>
      <c r="D8" s="58">
        <v>2</v>
      </c>
    </row>
    <row r="9" spans="1:4" x14ac:dyDescent="0.2">
      <c r="A9" s="59" t="s">
        <v>382</v>
      </c>
      <c r="B9" s="60">
        <v>1010</v>
      </c>
      <c r="C9" s="306"/>
      <c r="D9" s="306"/>
    </row>
    <row r="10" spans="1:4" x14ac:dyDescent="0.2">
      <c r="A10" s="59" t="s">
        <v>383</v>
      </c>
      <c r="B10" s="60">
        <v>1020</v>
      </c>
      <c r="C10" s="306"/>
      <c r="D10" s="306"/>
    </row>
    <row r="11" spans="1:4" x14ac:dyDescent="0.2">
      <c r="A11" s="59" t="s">
        <v>384</v>
      </c>
      <c r="B11" s="60">
        <v>1030</v>
      </c>
      <c r="C11" s="306"/>
      <c r="D11" s="306"/>
    </row>
    <row r="12" spans="1:4" x14ac:dyDescent="0.2">
      <c r="A12" s="59" t="s">
        <v>385</v>
      </c>
      <c r="B12" s="60">
        <v>1110</v>
      </c>
      <c r="C12" s="306"/>
      <c r="D12" s="306"/>
    </row>
    <row r="13" spans="1:4" x14ac:dyDescent="0.2">
      <c r="A13" s="59" t="s">
        <v>386</v>
      </c>
      <c r="B13" s="60">
        <v>1111</v>
      </c>
      <c r="C13" s="306"/>
      <c r="D13" s="306"/>
    </row>
    <row r="14" spans="1:4" x14ac:dyDescent="0.2">
      <c r="A14" s="59" t="s">
        <v>387</v>
      </c>
      <c r="B14" s="60">
        <v>1112</v>
      </c>
      <c r="C14" s="306"/>
      <c r="D14" s="306"/>
    </row>
    <row r="15" spans="1:4" x14ac:dyDescent="0.2">
      <c r="A15" s="59" t="s">
        <v>388</v>
      </c>
      <c r="B15" s="60">
        <v>1120</v>
      </c>
      <c r="C15" s="307"/>
      <c r="D15" s="308"/>
    </row>
    <row r="16" spans="1:4" x14ac:dyDescent="0.2">
      <c r="A16" s="59" t="s">
        <v>389</v>
      </c>
      <c r="B16" s="60">
        <v>1121</v>
      </c>
      <c r="C16" s="306"/>
      <c r="D16" s="306"/>
    </row>
    <row r="17" spans="1:4" ht="25.5" x14ac:dyDescent="0.2">
      <c r="A17" s="59" t="s">
        <v>390</v>
      </c>
      <c r="B17" s="60">
        <v>1130</v>
      </c>
      <c r="C17" s="307"/>
      <c r="D17" s="308"/>
    </row>
    <row r="18" spans="1:4" ht="25.5" x14ac:dyDescent="0.2">
      <c r="A18" s="59" t="s">
        <v>391</v>
      </c>
      <c r="B18" s="60">
        <v>1131</v>
      </c>
      <c r="C18" s="306"/>
      <c r="D18" s="306"/>
    </row>
    <row r="19" spans="1:4" ht="25.5" x14ac:dyDescent="0.2">
      <c r="A19" s="59" t="s">
        <v>392</v>
      </c>
      <c r="B19" s="60">
        <v>1132</v>
      </c>
      <c r="C19" s="306"/>
      <c r="D19" s="306"/>
    </row>
    <row r="20" spans="1:4" ht="25.5" x14ac:dyDescent="0.2">
      <c r="A20" s="59" t="s">
        <v>393</v>
      </c>
      <c r="B20" s="60">
        <v>1140</v>
      </c>
      <c r="C20" s="306"/>
      <c r="D20" s="306"/>
    </row>
    <row r="21" spans="1:4" ht="25.5" x14ac:dyDescent="0.2">
      <c r="A21" s="59" t="s">
        <v>394</v>
      </c>
      <c r="B21" s="60">
        <v>1141</v>
      </c>
      <c r="C21" s="306"/>
      <c r="D21" s="306"/>
    </row>
    <row r="22" spans="1:4" ht="25.5" x14ac:dyDescent="0.2">
      <c r="A22" s="59" t="s">
        <v>395</v>
      </c>
      <c r="B22" s="60">
        <v>1142</v>
      </c>
      <c r="C22" s="306"/>
      <c r="D22" s="306"/>
    </row>
    <row r="23" spans="1:4" x14ac:dyDescent="0.2">
      <c r="A23" s="59" t="s">
        <v>396</v>
      </c>
      <c r="B23" s="60">
        <v>1150</v>
      </c>
      <c r="C23" s="306"/>
      <c r="D23" s="306"/>
    </row>
    <row r="24" spans="1:4" x14ac:dyDescent="0.2">
      <c r="A24" s="59" t="s">
        <v>397</v>
      </c>
      <c r="B24" s="60">
        <v>1151</v>
      </c>
      <c r="C24" s="306"/>
      <c r="D24" s="306"/>
    </row>
    <row r="25" spans="1:4" ht="25.5" x14ac:dyDescent="0.2">
      <c r="A25" s="59" t="s">
        <v>398</v>
      </c>
      <c r="B25" s="60">
        <v>1160</v>
      </c>
      <c r="C25" s="306"/>
      <c r="D25" s="306"/>
    </row>
    <row r="26" spans="1:4" ht="25.5" x14ac:dyDescent="0.2">
      <c r="A26" s="59" t="s">
        <v>399</v>
      </c>
      <c r="B26" s="60">
        <v>1161</v>
      </c>
      <c r="C26" s="306"/>
      <c r="D26" s="306"/>
    </row>
    <row r="27" spans="1:4" ht="25.5" x14ac:dyDescent="0.2">
      <c r="A27" s="59" t="s">
        <v>400</v>
      </c>
      <c r="B27" s="60">
        <v>1162</v>
      </c>
      <c r="C27" s="306"/>
      <c r="D27" s="306"/>
    </row>
    <row r="28" spans="1:4" x14ac:dyDescent="0.2">
      <c r="A28" s="59" t="s">
        <v>401</v>
      </c>
      <c r="B28" s="60">
        <v>1170</v>
      </c>
      <c r="C28" s="306"/>
      <c r="D28" s="306"/>
    </row>
    <row r="29" spans="1:4" x14ac:dyDescent="0.2">
      <c r="A29" s="59" t="s">
        <v>402</v>
      </c>
      <c r="B29" s="60">
        <v>1171</v>
      </c>
      <c r="C29" s="306"/>
      <c r="D29" s="306"/>
    </row>
    <row r="30" spans="1:4" x14ac:dyDescent="0.2">
      <c r="A30" s="59" t="s">
        <v>403</v>
      </c>
      <c r="B30" s="60">
        <v>1210</v>
      </c>
      <c r="C30" s="306"/>
      <c r="D30" s="306"/>
    </row>
    <row r="31" spans="1:4" x14ac:dyDescent="0.2">
      <c r="A31" s="59" t="s">
        <v>404</v>
      </c>
      <c r="B31" s="60">
        <v>1219</v>
      </c>
      <c r="C31" s="306"/>
      <c r="D31" s="306"/>
    </row>
    <row r="32" spans="1:4" x14ac:dyDescent="0.2">
      <c r="A32" s="59" t="s">
        <v>405</v>
      </c>
      <c r="B32" s="60">
        <v>1220</v>
      </c>
      <c r="C32" s="309"/>
      <c r="D32" s="309"/>
    </row>
    <row r="33" spans="1:4" x14ac:dyDescent="0.2">
      <c r="A33" s="59" t="s">
        <v>406</v>
      </c>
      <c r="B33" s="60">
        <v>1229</v>
      </c>
      <c r="C33" s="309"/>
      <c r="D33" s="309"/>
    </row>
    <row r="34" spans="1:4" x14ac:dyDescent="0.2">
      <c r="A34" s="59" t="s">
        <v>407</v>
      </c>
      <c r="B34" s="60">
        <v>1230</v>
      </c>
      <c r="C34" s="306"/>
      <c r="D34" s="306"/>
    </row>
    <row r="35" spans="1:4" x14ac:dyDescent="0.2">
      <c r="A35" s="59" t="s">
        <v>408</v>
      </c>
      <c r="B35" s="60">
        <v>1239</v>
      </c>
      <c r="C35" s="306"/>
      <c r="D35" s="306"/>
    </row>
    <row r="36" spans="1:4" x14ac:dyDescent="0.2">
      <c r="A36" s="59" t="s">
        <v>409</v>
      </c>
      <c r="B36" s="60">
        <v>1240</v>
      </c>
      <c r="C36" s="306"/>
      <c r="D36" s="306"/>
    </row>
    <row r="37" spans="1:4" x14ac:dyDescent="0.2">
      <c r="A37" s="59" t="s">
        <v>410</v>
      </c>
      <c r="B37" s="60">
        <v>1249</v>
      </c>
      <c r="C37" s="306"/>
      <c r="D37" s="306"/>
    </row>
    <row r="38" spans="1:4" x14ac:dyDescent="0.2">
      <c r="A38" s="59" t="s">
        <v>411</v>
      </c>
      <c r="B38" s="60">
        <v>1250</v>
      </c>
      <c r="C38" s="306"/>
      <c r="D38" s="306"/>
    </row>
    <row r="39" spans="1:4" x14ac:dyDescent="0.2">
      <c r="A39" s="59" t="s">
        <v>412</v>
      </c>
      <c r="B39" s="60">
        <v>1259</v>
      </c>
      <c r="C39" s="306"/>
      <c r="D39" s="306"/>
    </row>
    <row r="40" spans="1:4" x14ac:dyDescent="0.2">
      <c r="A40" s="59" t="s">
        <v>413</v>
      </c>
      <c r="B40" s="60">
        <v>1260</v>
      </c>
      <c r="C40" s="306"/>
      <c r="D40" s="306"/>
    </row>
    <row r="41" spans="1:4" x14ac:dyDescent="0.2">
      <c r="A41" s="59" t="s">
        <v>414</v>
      </c>
      <c r="B41" s="60">
        <v>1269</v>
      </c>
      <c r="C41" s="306"/>
      <c r="D41" s="306"/>
    </row>
    <row r="42" spans="1:4" x14ac:dyDescent="0.2">
      <c r="A42" s="59" t="s">
        <v>415</v>
      </c>
      <c r="B42" s="60">
        <v>1270</v>
      </c>
      <c r="C42" s="306"/>
      <c r="D42" s="306"/>
    </row>
    <row r="43" spans="1:4" x14ac:dyDescent="0.2">
      <c r="A43" s="59" t="s">
        <v>416</v>
      </c>
      <c r="B43" s="60">
        <v>1280</v>
      </c>
      <c r="C43" s="306"/>
      <c r="D43" s="306"/>
    </row>
    <row r="44" spans="1:4" x14ac:dyDescent="0.2">
      <c r="A44" s="61" t="s">
        <v>417</v>
      </c>
      <c r="B44" s="62">
        <v>1290</v>
      </c>
      <c r="C44" s="306"/>
      <c r="D44" s="306"/>
    </row>
    <row r="45" spans="1:4" ht="25.5" x14ac:dyDescent="0.2">
      <c r="A45" s="59" t="s">
        <v>418</v>
      </c>
      <c r="B45" s="60">
        <v>1310</v>
      </c>
      <c r="C45" s="306"/>
      <c r="D45" s="306"/>
    </row>
    <row r="46" spans="1:4" ht="25.5" x14ac:dyDescent="0.2">
      <c r="A46" s="59" t="s">
        <v>419</v>
      </c>
      <c r="B46" s="60">
        <v>1311</v>
      </c>
      <c r="C46" s="306"/>
      <c r="D46" s="306"/>
    </row>
    <row r="47" spans="1:4" ht="25.5" x14ac:dyDescent="0.2">
      <c r="A47" s="59" t="s">
        <v>420</v>
      </c>
      <c r="B47" s="60">
        <v>1312</v>
      </c>
      <c r="C47" s="306"/>
      <c r="D47" s="306"/>
    </row>
    <row r="48" spans="1:4" ht="25.5" x14ac:dyDescent="0.2">
      <c r="A48" s="59" t="s">
        <v>421</v>
      </c>
      <c r="B48" s="60">
        <v>1313</v>
      </c>
      <c r="C48" s="306"/>
      <c r="D48" s="306"/>
    </row>
    <row r="49" spans="1:4" ht="38.25" x14ac:dyDescent="0.2">
      <c r="A49" s="59" t="s">
        <v>422</v>
      </c>
      <c r="B49" s="60">
        <v>1317</v>
      </c>
      <c r="C49" s="306"/>
      <c r="D49" s="306"/>
    </row>
    <row r="50" spans="1:4" ht="25.5" x14ac:dyDescent="0.2">
      <c r="A50" s="59" t="s">
        <v>423</v>
      </c>
      <c r="B50" s="60">
        <v>1318</v>
      </c>
      <c r="C50" s="306"/>
      <c r="D50" s="306"/>
    </row>
    <row r="51" spans="1:4" ht="25.5" x14ac:dyDescent="0.2">
      <c r="A51" s="59" t="s">
        <v>424</v>
      </c>
      <c r="B51" s="60">
        <v>1319</v>
      </c>
      <c r="C51" s="306"/>
      <c r="D51" s="306"/>
    </row>
    <row r="52" spans="1:4" x14ac:dyDescent="0.2">
      <c r="A52" s="59" t="s">
        <v>425</v>
      </c>
      <c r="B52" s="60">
        <v>1320</v>
      </c>
      <c r="C52" s="306"/>
      <c r="D52" s="306"/>
    </row>
    <row r="53" spans="1:4" x14ac:dyDescent="0.2">
      <c r="A53" s="59" t="s">
        <v>426</v>
      </c>
      <c r="B53" s="60">
        <v>1321</v>
      </c>
      <c r="C53" s="306"/>
      <c r="D53" s="306"/>
    </row>
    <row r="54" spans="1:4" x14ac:dyDescent="0.2">
      <c r="A54" s="59" t="s">
        <v>427</v>
      </c>
      <c r="B54" s="60">
        <v>1322</v>
      </c>
      <c r="C54" s="306"/>
      <c r="D54" s="306"/>
    </row>
    <row r="55" spans="1:4" x14ac:dyDescent="0.2">
      <c r="A55" s="59" t="s">
        <v>428</v>
      </c>
      <c r="B55" s="60">
        <v>1323</v>
      </c>
      <c r="C55" s="306"/>
      <c r="D55" s="306"/>
    </row>
    <row r="56" spans="1:4" x14ac:dyDescent="0.2">
      <c r="A56" s="59" t="s">
        <v>429</v>
      </c>
      <c r="B56" s="60">
        <v>1326</v>
      </c>
      <c r="C56" s="306"/>
      <c r="D56" s="306"/>
    </row>
    <row r="57" spans="1:4" x14ac:dyDescent="0.2">
      <c r="A57" s="59" t="s">
        <v>430</v>
      </c>
      <c r="B57" s="60">
        <v>1327</v>
      </c>
      <c r="C57" s="306"/>
      <c r="D57" s="306"/>
    </row>
    <row r="58" spans="1:4" x14ac:dyDescent="0.2">
      <c r="A58" s="59" t="s">
        <v>431</v>
      </c>
      <c r="B58" s="60">
        <v>1328</v>
      </c>
      <c r="C58" s="306"/>
      <c r="D58" s="306"/>
    </row>
    <row r="59" spans="1:4" x14ac:dyDescent="0.2">
      <c r="A59" s="59" t="s">
        <v>432</v>
      </c>
      <c r="B59" s="60">
        <v>1329</v>
      </c>
      <c r="C59" s="306"/>
      <c r="D59" s="306"/>
    </row>
    <row r="60" spans="1:4" x14ac:dyDescent="0.2">
      <c r="A60" s="59" t="s">
        <v>433</v>
      </c>
      <c r="B60" s="60">
        <v>1330</v>
      </c>
      <c r="C60" s="306"/>
      <c r="D60" s="306"/>
    </row>
    <row r="61" spans="1:4" x14ac:dyDescent="0.2">
      <c r="A61" s="59" t="s">
        <v>434</v>
      </c>
      <c r="B61" s="60">
        <v>1331</v>
      </c>
      <c r="C61" s="306"/>
      <c r="D61" s="306"/>
    </row>
    <row r="62" spans="1:4" x14ac:dyDescent="0.2">
      <c r="A62" s="59" t="s">
        <v>435</v>
      </c>
      <c r="B62" s="60">
        <v>1332</v>
      </c>
      <c r="C62" s="306"/>
      <c r="D62" s="306"/>
    </row>
    <row r="63" spans="1:4" ht="25.5" x14ac:dyDescent="0.2">
      <c r="A63" s="59" t="s">
        <v>436</v>
      </c>
      <c r="B63" s="60">
        <v>1339</v>
      </c>
      <c r="C63" s="306"/>
      <c r="D63" s="306"/>
    </row>
    <row r="64" spans="1:4" x14ac:dyDescent="0.2">
      <c r="A64" s="59" t="s">
        <v>437</v>
      </c>
      <c r="B64" s="60">
        <v>1350</v>
      </c>
      <c r="C64" s="306"/>
      <c r="D64" s="306"/>
    </row>
    <row r="65" spans="1:4" x14ac:dyDescent="0.2">
      <c r="A65" s="59" t="s">
        <v>438</v>
      </c>
      <c r="B65" s="60">
        <v>1351</v>
      </c>
      <c r="C65" s="306"/>
      <c r="D65" s="306"/>
    </row>
    <row r="66" spans="1:4" x14ac:dyDescent="0.2">
      <c r="A66" s="59" t="s">
        <v>439</v>
      </c>
      <c r="B66" s="60">
        <v>1410</v>
      </c>
      <c r="C66" s="306"/>
      <c r="D66" s="306"/>
    </row>
    <row r="67" spans="1:4" x14ac:dyDescent="0.2">
      <c r="A67" s="59" t="s">
        <v>440</v>
      </c>
      <c r="B67" s="60">
        <v>1420</v>
      </c>
      <c r="C67" s="306"/>
      <c r="D67" s="306"/>
    </row>
    <row r="68" spans="1:4" x14ac:dyDescent="0.2">
      <c r="A68" s="59" t="s">
        <v>441</v>
      </c>
      <c r="B68" s="60">
        <v>1430</v>
      </c>
      <c r="C68" s="306"/>
      <c r="D68" s="306"/>
    </row>
    <row r="69" spans="1:4" x14ac:dyDescent="0.2">
      <c r="A69" s="59" t="s">
        <v>442</v>
      </c>
      <c r="B69" s="60">
        <v>1440</v>
      </c>
      <c r="C69" s="306"/>
      <c r="D69" s="306"/>
    </row>
    <row r="70" spans="1:4" x14ac:dyDescent="0.2">
      <c r="A70" s="59" t="s">
        <v>443</v>
      </c>
      <c r="B70" s="60">
        <v>1450</v>
      </c>
      <c r="C70" s="306"/>
      <c r="D70" s="306"/>
    </row>
    <row r="71" spans="1:4" x14ac:dyDescent="0.2">
      <c r="A71" s="59" t="s">
        <v>444</v>
      </c>
      <c r="B71" s="60">
        <v>1510</v>
      </c>
      <c r="C71" s="306"/>
      <c r="D71" s="306"/>
    </row>
    <row r="72" spans="1:4" x14ac:dyDescent="0.2">
      <c r="A72" s="59" t="s">
        <v>445</v>
      </c>
      <c r="B72" s="60">
        <v>1520</v>
      </c>
      <c r="C72" s="306"/>
      <c r="D72" s="306"/>
    </row>
    <row r="73" spans="1:4" x14ac:dyDescent="0.2">
      <c r="A73" s="59" t="s">
        <v>446</v>
      </c>
      <c r="B73" s="62">
        <v>1610</v>
      </c>
      <c r="C73" s="309"/>
      <c r="D73" s="309"/>
    </row>
    <row r="74" spans="1:4" x14ac:dyDescent="0.2">
      <c r="A74" s="59" t="s">
        <v>447</v>
      </c>
      <c r="B74" s="62">
        <v>1619</v>
      </c>
      <c r="C74" s="309"/>
      <c r="D74" s="309"/>
    </row>
    <row r="75" spans="1:4" x14ac:dyDescent="0.2">
      <c r="A75" s="61" t="s">
        <v>448</v>
      </c>
      <c r="B75" s="62">
        <v>1810</v>
      </c>
      <c r="C75" s="309"/>
      <c r="D75" s="309"/>
    </row>
    <row r="76" spans="1:4" ht="25.5" x14ac:dyDescent="0.2">
      <c r="A76" s="59" t="s">
        <v>449</v>
      </c>
      <c r="B76" s="60">
        <v>1820</v>
      </c>
      <c r="C76" s="309"/>
      <c r="D76" s="309"/>
    </row>
    <row r="77" spans="1:4" ht="25.5" x14ac:dyDescent="0.2">
      <c r="A77" s="59" t="s">
        <v>450</v>
      </c>
      <c r="B77" s="60">
        <v>1821</v>
      </c>
      <c r="C77" s="309"/>
      <c r="D77" s="309"/>
    </row>
    <row r="78" spans="1:4" x14ac:dyDescent="0.2">
      <c r="A78" s="59" t="s">
        <v>451</v>
      </c>
      <c r="B78" s="60">
        <v>1830</v>
      </c>
      <c r="C78" s="309"/>
      <c r="D78" s="309"/>
    </row>
    <row r="79" spans="1:4" ht="25.5" x14ac:dyDescent="0.2">
      <c r="A79" s="59" t="s">
        <v>452</v>
      </c>
      <c r="B79" s="60">
        <v>1840</v>
      </c>
      <c r="C79" s="309"/>
      <c r="D79" s="309"/>
    </row>
    <row r="80" spans="1:4" x14ac:dyDescent="0.2">
      <c r="A80" s="59" t="s">
        <v>453</v>
      </c>
      <c r="B80" s="60">
        <v>1850</v>
      </c>
      <c r="C80" s="309"/>
      <c r="D80" s="309"/>
    </row>
    <row r="81" spans="1:4" x14ac:dyDescent="0.2">
      <c r="A81" s="59" t="s">
        <v>454</v>
      </c>
      <c r="B81" s="60">
        <v>2010</v>
      </c>
      <c r="C81" s="306"/>
      <c r="D81" s="306"/>
    </row>
    <row r="82" spans="1:4" x14ac:dyDescent="0.2">
      <c r="A82" s="59" t="s">
        <v>455</v>
      </c>
      <c r="B82" s="60">
        <v>2011</v>
      </c>
      <c r="C82" s="306"/>
      <c r="D82" s="306"/>
    </row>
    <row r="83" spans="1:4" x14ac:dyDescent="0.2">
      <c r="A83" s="59" t="s">
        <v>456</v>
      </c>
      <c r="B83" s="60">
        <v>2020</v>
      </c>
      <c r="C83" s="306"/>
      <c r="D83" s="306"/>
    </row>
    <row r="84" spans="1:4" x14ac:dyDescent="0.2">
      <c r="A84" s="59" t="s">
        <v>457</v>
      </c>
      <c r="B84" s="60">
        <v>2021</v>
      </c>
      <c r="C84" s="306"/>
      <c r="D84" s="306"/>
    </row>
    <row r="85" spans="1:4" x14ac:dyDescent="0.2">
      <c r="A85" s="59" t="s">
        <v>458</v>
      </c>
      <c r="B85" s="60">
        <v>2030</v>
      </c>
      <c r="C85" s="306"/>
      <c r="D85" s="306"/>
    </row>
    <row r="86" spans="1:4" x14ac:dyDescent="0.2">
      <c r="A86" s="59" t="s">
        <v>459</v>
      </c>
      <c r="B86" s="60">
        <v>2031</v>
      </c>
      <c r="C86" s="306"/>
      <c r="D86" s="306"/>
    </row>
    <row r="87" spans="1:4" x14ac:dyDescent="0.2">
      <c r="A87" s="59" t="s">
        <v>460</v>
      </c>
      <c r="B87" s="60">
        <v>2040</v>
      </c>
      <c r="C87" s="306"/>
      <c r="D87" s="306"/>
    </row>
    <row r="88" spans="1:4" x14ac:dyDescent="0.2">
      <c r="A88" s="59" t="s">
        <v>461</v>
      </c>
      <c r="B88" s="60">
        <v>2041</v>
      </c>
      <c r="C88" s="306"/>
      <c r="D88" s="306"/>
    </row>
    <row r="89" spans="1:4" x14ac:dyDescent="0.2">
      <c r="A89" s="59" t="s">
        <v>462</v>
      </c>
      <c r="B89" s="60">
        <v>2050</v>
      </c>
      <c r="C89" s="306"/>
      <c r="D89" s="306"/>
    </row>
    <row r="90" spans="1:4" x14ac:dyDescent="0.2">
      <c r="A90" s="59" t="s">
        <v>463</v>
      </c>
      <c r="B90" s="60">
        <v>2051</v>
      </c>
      <c r="C90" s="306"/>
      <c r="D90" s="306"/>
    </row>
    <row r="91" spans="1:4" x14ac:dyDescent="0.2">
      <c r="A91" s="59" t="s">
        <v>464</v>
      </c>
      <c r="B91" s="63">
        <v>2060</v>
      </c>
      <c r="C91" s="306"/>
      <c r="D91" s="306"/>
    </row>
    <row r="92" spans="1:4" x14ac:dyDescent="0.2">
      <c r="A92" s="59" t="s">
        <v>465</v>
      </c>
      <c r="B92" s="63">
        <v>2061</v>
      </c>
      <c r="C92" s="306"/>
      <c r="D92" s="306"/>
    </row>
    <row r="93" spans="1:4" x14ac:dyDescent="0.2">
      <c r="A93" s="59" t="s">
        <v>466</v>
      </c>
      <c r="B93" s="63">
        <v>2070</v>
      </c>
      <c r="C93" s="306"/>
      <c r="D93" s="306"/>
    </row>
    <row r="94" spans="1:4" x14ac:dyDescent="0.2">
      <c r="A94" s="59" t="s">
        <v>467</v>
      </c>
      <c r="B94" s="63">
        <v>2071</v>
      </c>
      <c r="C94" s="306"/>
      <c r="D94" s="306"/>
    </row>
    <row r="95" spans="1:4" x14ac:dyDescent="0.2">
      <c r="A95" s="59" t="s">
        <v>468</v>
      </c>
      <c r="B95" s="63">
        <v>2080</v>
      </c>
      <c r="C95" s="306"/>
      <c r="D95" s="306"/>
    </row>
    <row r="96" spans="1:4" x14ac:dyDescent="0.2">
      <c r="A96" s="59" t="s">
        <v>469</v>
      </c>
      <c r="B96" s="63">
        <v>2082</v>
      </c>
      <c r="C96" s="306"/>
      <c r="D96" s="306"/>
    </row>
    <row r="97" spans="1:4" x14ac:dyDescent="0.2">
      <c r="A97" s="59" t="s">
        <v>470</v>
      </c>
      <c r="B97" s="63">
        <v>2090</v>
      </c>
      <c r="C97" s="306"/>
      <c r="D97" s="306"/>
    </row>
    <row r="98" spans="1:4" x14ac:dyDescent="0.2">
      <c r="A98" s="59" t="s">
        <v>471</v>
      </c>
      <c r="B98" s="63">
        <v>2110</v>
      </c>
      <c r="C98" s="306"/>
      <c r="D98" s="306"/>
    </row>
    <row r="99" spans="1:4" x14ac:dyDescent="0.2">
      <c r="A99" s="59" t="s">
        <v>472</v>
      </c>
      <c r="B99" s="63">
        <v>2111</v>
      </c>
      <c r="C99" s="306"/>
      <c r="D99" s="306"/>
    </row>
    <row r="100" spans="1:4" x14ac:dyDescent="0.2">
      <c r="A100" s="59" t="s">
        <v>473</v>
      </c>
      <c r="B100" s="63">
        <v>2120</v>
      </c>
      <c r="C100" s="306"/>
      <c r="D100" s="306"/>
    </row>
    <row r="101" spans="1:4" x14ac:dyDescent="0.2">
      <c r="A101" s="59" t="s">
        <v>474</v>
      </c>
      <c r="B101" s="63">
        <v>2121</v>
      </c>
      <c r="C101" s="306"/>
      <c r="D101" s="306"/>
    </row>
    <row r="102" spans="1:4" x14ac:dyDescent="0.2">
      <c r="A102" s="59" t="s">
        <v>475</v>
      </c>
      <c r="B102" s="63">
        <v>2130</v>
      </c>
      <c r="C102" s="306"/>
      <c r="D102" s="306"/>
    </row>
    <row r="103" spans="1:4" x14ac:dyDescent="0.2">
      <c r="A103" s="59" t="s">
        <v>476</v>
      </c>
      <c r="B103" s="63">
        <v>2131</v>
      </c>
      <c r="C103" s="306"/>
      <c r="D103" s="306"/>
    </row>
    <row r="104" spans="1:4" x14ac:dyDescent="0.2">
      <c r="A104" s="59" t="s">
        <v>477</v>
      </c>
      <c r="B104" s="63">
        <v>2140</v>
      </c>
      <c r="C104" s="306"/>
      <c r="D104" s="306"/>
    </row>
    <row r="105" spans="1:4" x14ac:dyDescent="0.2">
      <c r="A105" s="59" t="s">
        <v>478</v>
      </c>
      <c r="B105" s="63">
        <v>2141</v>
      </c>
      <c r="C105" s="306"/>
      <c r="D105" s="306"/>
    </row>
    <row r="106" spans="1:4" x14ac:dyDescent="0.2">
      <c r="A106" s="59" t="s">
        <v>479</v>
      </c>
      <c r="B106" s="63">
        <v>2150</v>
      </c>
      <c r="C106" s="306"/>
      <c r="D106" s="306"/>
    </row>
    <row r="107" spans="1:4" x14ac:dyDescent="0.2">
      <c r="A107" s="59" t="s">
        <v>480</v>
      </c>
      <c r="B107" s="63">
        <v>2151</v>
      </c>
      <c r="C107" s="306"/>
      <c r="D107" s="306"/>
    </row>
    <row r="108" spans="1:4" x14ac:dyDescent="0.2">
      <c r="A108" s="59" t="s">
        <v>481</v>
      </c>
      <c r="B108" s="63">
        <v>2160</v>
      </c>
      <c r="C108" s="306"/>
      <c r="D108" s="306"/>
    </row>
    <row r="109" spans="1:4" x14ac:dyDescent="0.2">
      <c r="A109" s="59" t="s">
        <v>482</v>
      </c>
      <c r="B109" s="63">
        <v>2161</v>
      </c>
      <c r="C109" s="306"/>
      <c r="D109" s="306"/>
    </row>
    <row r="110" spans="1:4" x14ac:dyDescent="0.2">
      <c r="A110" s="64" t="s">
        <v>187</v>
      </c>
      <c r="B110" s="65">
        <v>2610</v>
      </c>
      <c r="C110" s="306"/>
      <c r="D110" s="306"/>
    </row>
    <row r="111" spans="1:4" x14ac:dyDescent="0.2">
      <c r="A111" s="64" t="s">
        <v>483</v>
      </c>
      <c r="B111" s="63">
        <v>2910</v>
      </c>
      <c r="C111" s="306"/>
      <c r="D111" s="306"/>
    </row>
    <row r="112" spans="1:4" x14ac:dyDescent="0.2">
      <c r="A112" s="61" t="s">
        <v>484</v>
      </c>
      <c r="B112" s="63">
        <v>3110</v>
      </c>
      <c r="C112" s="306"/>
      <c r="D112" s="306"/>
    </row>
    <row r="113" spans="1:4" x14ac:dyDescent="0.2">
      <c r="A113" s="61" t="s">
        <v>485</v>
      </c>
      <c r="B113" s="65">
        <v>3120</v>
      </c>
      <c r="C113" s="306"/>
      <c r="D113" s="306"/>
    </row>
    <row r="114" spans="1:4" x14ac:dyDescent="0.2">
      <c r="A114" s="61" t="s">
        <v>486</v>
      </c>
      <c r="B114" s="65">
        <v>3130</v>
      </c>
      <c r="C114" s="306"/>
      <c r="D114" s="306"/>
    </row>
    <row r="115" spans="1:4" x14ac:dyDescent="0.2">
      <c r="A115" s="61" t="s">
        <v>487</v>
      </c>
      <c r="B115" s="65">
        <v>3210</v>
      </c>
      <c r="C115" s="306"/>
      <c r="D115" s="306"/>
    </row>
    <row r="116" spans="1:4" x14ac:dyDescent="0.2">
      <c r="A116" s="61" t="s">
        <v>488</v>
      </c>
      <c r="B116" s="65">
        <v>3220</v>
      </c>
      <c r="C116" s="306"/>
      <c r="D116" s="306"/>
    </row>
    <row r="117" spans="1:4" x14ac:dyDescent="0.2">
      <c r="A117" s="61" t="s">
        <v>489</v>
      </c>
      <c r="B117" s="65">
        <v>3230</v>
      </c>
      <c r="C117" s="306"/>
      <c r="D117" s="306"/>
    </row>
    <row r="118" spans="1:4" x14ac:dyDescent="0.2">
      <c r="A118" s="61" t="s">
        <v>490</v>
      </c>
      <c r="B118" s="65">
        <v>3240</v>
      </c>
      <c r="C118" s="306"/>
      <c r="D118" s="306"/>
    </row>
    <row r="119" spans="1:4" x14ac:dyDescent="0.2">
      <c r="A119" s="61" t="s">
        <v>491</v>
      </c>
      <c r="B119" s="65">
        <v>3250</v>
      </c>
      <c r="C119" s="306"/>
      <c r="D119" s="306"/>
    </row>
    <row r="120" spans="1:4" x14ac:dyDescent="0.2">
      <c r="A120" s="61" t="s">
        <v>492</v>
      </c>
      <c r="B120" s="65">
        <v>3260</v>
      </c>
      <c r="C120" s="306"/>
      <c r="D120" s="306"/>
    </row>
    <row r="121" spans="1:4" x14ac:dyDescent="0.2">
      <c r="A121" s="61" t="s">
        <v>493</v>
      </c>
      <c r="B121" s="65">
        <v>3310</v>
      </c>
      <c r="C121" s="306"/>
      <c r="D121" s="306"/>
    </row>
    <row r="122" spans="1:4" x14ac:dyDescent="0.2">
      <c r="A122" s="61" t="s">
        <v>494</v>
      </c>
      <c r="B122" s="65">
        <v>3311</v>
      </c>
      <c r="C122" s="306"/>
      <c r="D122" s="306"/>
    </row>
    <row r="123" spans="1:4" x14ac:dyDescent="0.2">
      <c r="A123" s="59" t="s">
        <v>495</v>
      </c>
      <c r="B123" s="63">
        <v>3312</v>
      </c>
      <c r="C123" s="306"/>
      <c r="D123" s="306"/>
    </row>
    <row r="124" spans="1:4" x14ac:dyDescent="0.2">
      <c r="A124" s="61" t="s">
        <v>496</v>
      </c>
      <c r="B124" s="65">
        <v>3313</v>
      </c>
      <c r="C124" s="306"/>
      <c r="D124" s="306"/>
    </row>
    <row r="125" spans="1:4" x14ac:dyDescent="0.2">
      <c r="A125" s="61" t="s">
        <v>497</v>
      </c>
      <c r="B125" s="65">
        <v>3314</v>
      </c>
      <c r="C125" s="306"/>
      <c r="D125" s="306"/>
    </row>
    <row r="126" spans="1:4" x14ac:dyDescent="0.2">
      <c r="A126" s="61" t="s">
        <v>498</v>
      </c>
      <c r="B126" s="65">
        <v>3320</v>
      </c>
      <c r="C126" s="306"/>
      <c r="D126" s="306"/>
    </row>
    <row r="127" spans="1:4" x14ac:dyDescent="0.2">
      <c r="A127" s="61" t="s">
        <v>499</v>
      </c>
      <c r="B127" s="65">
        <v>3330</v>
      </c>
      <c r="C127" s="306"/>
      <c r="D127" s="306"/>
    </row>
    <row r="128" spans="1:4" x14ac:dyDescent="0.2">
      <c r="A128" s="61" t="s">
        <v>500</v>
      </c>
      <c r="B128" s="65">
        <v>3340</v>
      </c>
      <c r="C128" s="306"/>
      <c r="D128" s="306"/>
    </row>
    <row r="129" spans="1:4" x14ac:dyDescent="0.2">
      <c r="A129" s="61" t="s">
        <v>501</v>
      </c>
      <c r="B129" s="65">
        <v>3350</v>
      </c>
      <c r="C129" s="306"/>
      <c r="D129" s="306"/>
    </row>
    <row r="130" spans="1:4" x14ac:dyDescent="0.2">
      <c r="A130" s="61" t="s">
        <v>502</v>
      </c>
      <c r="B130" s="65">
        <v>3360</v>
      </c>
      <c r="C130" s="306"/>
      <c r="D130" s="306"/>
    </row>
    <row r="131" spans="1:4" x14ac:dyDescent="0.2">
      <c r="A131" s="61" t="s">
        <v>503</v>
      </c>
      <c r="B131" s="65">
        <v>3370</v>
      </c>
      <c r="C131" s="306"/>
      <c r="D131" s="306"/>
    </row>
    <row r="132" spans="1:4" x14ac:dyDescent="0.2">
      <c r="A132" s="66" t="s">
        <v>504</v>
      </c>
      <c r="B132" s="65">
        <v>3380</v>
      </c>
      <c r="C132" s="306"/>
      <c r="D132" s="306"/>
    </row>
    <row r="133" spans="1:4" x14ac:dyDescent="0.2">
      <c r="A133" s="66" t="s">
        <v>505</v>
      </c>
      <c r="B133" s="65">
        <v>3390</v>
      </c>
      <c r="C133" s="306"/>
      <c r="D133" s="306"/>
    </row>
    <row r="134" spans="1:4" x14ac:dyDescent="0.2">
      <c r="A134" s="66" t="s">
        <v>506</v>
      </c>
      <c r="B134" s="65">
        <v>3410</v>
      </c>
      <c r="C134" s="309"/>
      <c r="D134" s="310"/>
    </row>
    <row r="135" spans="1:4" x14ac:dyDescent="0.2">
      <c r="A135" s="66" t="s">
        <v>507</v>
      </c>
      <c r="B135" s="65">
        <v>3420</v>
      </c>
      <c r="C135" s="309"/>
      <c r="D135" s="310"/>
    </row>
    <row r="136" spans="1:4" ht="25.5" x14ac:dyDescent="0.2">
      <c r="A136" s="59" t="s">
        <v>508</v>
      </c>
      <c r="B136" s="63">
        <v>3421</v>
      </c>
      <c r="C136" s="309"/>
      <c r="D136" s="310"/>
    </row>
    <row r="137" spans="1:4" x14ac:dyDescent="0.2">
      <c r="A137" s="66" t="s">
        <v>509</v>
      </c>
      <c r="B137" s="65">
        <v>3430</v>
      </c>
      <c r="C137" s="309"/>
      <c r="D137" s="309"/>
    </row>
    <row r="138" spans="1:4" x14ac:dyDescent="0.2">
      <c r="A138" s="61" t="s">
        <v>510</v>
      </c>
      <c r="B138" s="65">
        <v>3510</v>
      </c>
      <c r="C138" s="309"/>
      <c r="D138" s="309"/>
    </row>
    <row r="139" spans="1:4" x14ac:dyDescent="0.2">
      <c r="A139" s="61" t="s">
        <v>511</v>
      </c>
      <c r="B139" s="65">
        <v>3610</v>
      </c>
      <c r="C139" s="309"/>
      <c r="D139" s="309"/>
    </row>
    <row r="140" spans="1:4" x14ac:dyDescent="0.2">
      <c r="A140" s="211" t="s">
        <v>512</v>
      </c>
      <c r="B140" s="63">
        <v>3710</v>
      </c>
      <c r="C140" s="306"/>
      <c r="D140" s="306"/>
    </row>
    <row r="141" spans="1:4" x14ac:dyDescent="0.2">
      <c r="A141" s="211" t="s">
        <v>513</v>
      </c>
      <c r="B141" s="63">
        <v>3720</v>
      </c>
      <c r="C141" s="306"/>
      <c r="D141" s="306"/>
    </row>
    <row r="142" spans="1:4" x14ac:dyDescent="0.2">
      <c r="A142" s="67" t="s">
        <v>514</v>
      </c>
      <c r="B142" s="63">
        <v>3730</v>
      </c>
      <c r="C142" s="306"/>
      <c r="D142" s="306"/>
    </row>
    <row r="143" spans="1:4" x14ac:dyDescent="0.2">
      <c r="A143" s="59" t="s">
        <v>483</v>
      </c>
      <c r="B143" s="63">
        <v>3910</v>
      </c>
      <c r="C143" s="306"/>
      <c r="D143" s="306"/>
    </row>
    <row r="144" spans="1:4" x14ac:dyDescent="0.2">
      <c r="A144" s="59" t="s">
        <v>515</v>
      </c>
      <c r="B144" s="63">
        <v>4110</v>
      </c>
      <c r="C144" s="306"/>
      <c r="D144" s="306"/>
    </row>
    <row r="145" spans="1:4" x14ac:dyDescent="0.2">
      <c r="A145" s="59" t="s">
        <v>516</v>
      </c>
      <c r="B145" s="63">
        <v>4111</v>
      </c>
      <c r="C145" s="306"/>
      <c r="D145" s="311"/>
    </row>
    <row r="146" spans="1:4" x14ac:dyDescent="0.2">
      <c r="A146" s="59" t="s">
        <v>517</v>
      </c>
      <c r="B146" s="63">
        <v>4210</v>
      </c>
      <c r="C146" s="306"/>
      <c r="D146" s="311"/>
    </row>
    <row r="147" spans="1:4" x14ac:dyDescent="0.2">
      <c r="A147" s="59" t="s">
        <v>518</v>
      </c>
      <c r="B147" s="63">
        <v>4211</v>
      </c>
      <c r="C147" s="306"/>
      <c r="D147" s="311"/>
    </row>
    <row r="148" spans="1:4" x14ac:dyDescent="0.2">
      <c r="A148" s="59" t="s">
        <v>519</v>
      </c>
      <c r="B148" s="63">
        <v>4310</v>
      </c>
      <c r="C148" s="306"/>
      <c r="D148" s="311"/>
    </row>
    <row r="149" spans="1:4" x14ac:dyDescent="0.2">
      <c r="A149" s="59" t="s">
        <v>520</v>
      </c>
      <c r="B149" s="63">
        <v>4311</v>
      </c>
      <c r="C149" s="306"/>
      <c r="D149" s="311"/>
    </row>
    <row r="150" spans="1:4" x14ac:dyDescent="0.2">
      <c r="A150" s="61" t="s">
        <v>124</v>
      </c>
      <c r="B150" s="65">
        <v>4410</v>
      </c>
      <c r="C150" s="309"/>
      <c r="D150" s="310"/>
    </row>
    <row r="151" spans="1:4" x14ac:dyDescent="0.2">
      <c r="A151" s="61" t="s">
        <v>521</v>
      </c>
      <c r="B151" s="65">
        <v>4510</v>
      </c>
      <c r="C151" s="306"/>
      <c r="D151" s="311"/>
    </row>
    <row r="152" spans="1:4" x14ac:dyDescent="0.2">
      <c r="A152" s="61" t="s">
        <v>522</v>
      </c>
      <c r="B152" s="65">
        <v>4610</v>
      </c>
      <c r="C152" s="306"/>
      <c r="D152" s="311"/>
    </row>
    <row r="153" spans="1:4" x14ac:dyDescent="0.2">
      <c r="A153" s="59" t="s">
        <v>523</v>
      </c>
      <c r="B153" s="63">
        <v>4710</v>
      </c>
      <c r="C153" s="304"/>
      <c r="D153" s="305"/>
    </row>
    <row r="154" spans="1:4" x14ac:dyDescent="0.2">
      <c r="A154" s="59" t="s">
        <v>524</v>
      </c>
      <c r="B154" s="63">
        <v>4711</v>
      </c>
      <c r="C154" s="304"/>
      <c r="D154" s="305"/>
    </row>
    <row r="155" spans="1:4" x14ac:dyDescent="0.2">
      <c r="A155" s="59" t="s">
        <v>525</v>
      </c>
      <c r="B155" s="63">
        <v>4712</v>
      </c>
      <c r="C155" s="304"/>
      <c r="D155" s="305"/>
    </row>
    <row r="156" spans="1:4" x14ac:dyDescent="0.2">
      <c r="A156" s="61" t="s">
        <v>126</v>
      </c>
      <c r="B156" s="65">
        <v>4713</v>
      </c>
      <c r="C156" s="304"/>
      <c r="D156" s="305"/>
    </row>
    <row r="157" spans="1:4" x14ac:dyDescent="0.2">
      <c r="A157" s="59" t="s">
        <v>97</v>
      </c>
      <c r="B157" s="63">
        <v>4714</v>
      </c>
      <c r="C157" s="304"/>
      <c r="D157" s="305"/>
    </row>
    <row r="158" spans="1:4" x14ac:dyDescent="0.2">
      <c r="A158" s="61" t="s">
        <v>526</v>
      </c>
      <c r="B158" s="65">
        <v>127001</v>
      </c>
      <c r="C158" s="304"/>
      <c r="D158" s="305"/>
    </row>
    <row r="159" spans="1:4" x14ac:dyDescent="0.2">
      <c r="A159" s="61" t="s">
        <v>527</v>
      </c>
      <c r="B159" s="65">
        <v>332004</v>
      </c>
      <c r="C159" s="304"/>
      <c r="D159" s="305"/>
    </row>
    <row r="160" spans="1:4" x14ac:dyDescent="0.2">
      <c r="A160" s="55" t="s">
        <v>528</v>
      </c>
      <c r="B160" s="56"/>
      <c r="C160" s="6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5" t="s">
        <v>529</v>
      </c>
      <c r="B161" s="56"/>
      <c r="C161" s="69">
        <f>+C112+C113+C114+C115+C116+C117+C118+C119+C120+C121+C122+C123+C124+C125+C126+C127+C128+C129+C130+C131+C132+C133+C134+C135+C136+C137+C138+C139+C143+C144+C145+C146+C147+C148+C149+C150+C151+C152+C153+C154+C155+C156+C157+C159+C142+C141+C140</f>
        <v>0</v>
      </c>
      <c r="D161" s="69">
        <f>+D112+D113+D114+D115+D116+D117+D118+D119+D120+D121+D122+D123+D124+D125+D126+D127+D128+D129+D130+D131+D132+D133+D134+D135+D136+D137+D138+D139+D143+D144+D145+D146+D147+D148+D149+D150+D151+D152+D153+D154+D155+D156+D157+D159+D142+D141+D140</f>
        <v>0</v>
      </c>
    </row>
    <row r="162" spans="1:4" x14ac:dyDescent="0.2">
      <c r="A162" s="70"/>
      <c r="B162" s="71"/>
      <c r="C162" s="72" t="str">
        <f>IF(C160=C161,"","ТЭНЦЛИЙН ДҮН ЗӨРҮҮТЭЙ БАЙНА:")</f>
        <v/>
      </c>
      <c r="D162" s="72" t="str">
        <f>IF(D160=D161,"","ТЭНЦЛИЙН ДҮН ЗӨРҮҮТЭЙ БАЙНА:")</f>
        <v/>
      </c>
    </row>
    <row r="163" spans="1:4" x14ac:dyDescent="0.2">
      <c r="A163" s="70"/>
      <c r="B163" s="72"/>
      <c r="C163" s="73">
        <f>+C160-C161</f>
        <v>0</v>
      </c>
      <c r="D163" s="73">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804" t="str">
        <f>i.04119!E97</f>
        <v>/................................./</v>
      </c>
    </row>
    <row r="169" spans="1:4" x14ac:dyDescent="0.2">
      <c r="A169" s="5"/>
      <c r="B169" s="5"/>
      <c r="C169" s="5"/>
      <c r="D169" s="804"/>
    </row>
    <row r="170" spans="1:4" x14ac:dyDescent="0.2">
      <c r="A170" s="5" t="str">
        <f>i.04119!B99</f>
        <v xml:space="preserve"> Ерөнхий нягтлан бодогч  </v>
      </c>
      <c r="B170" s="5" t="str">
        <f>i.04119!C99</f>
        <v xml:space="preserve">/.................................../   </v>
      </c>
      <c r="C170" s="5"/>
      <c r="D170" s="804" t="str">
        <f>i.04119!E99</f>
        <v>/................................/</v>
      </c>
    </row>
    <row r="171" spans="1:4" x14ac:dyDescent="0.2">
      <c r="A171" s="5"/>
      <c r="B171" s="5"/>
      <c r="C171" s="5"/>
      <c r="D171" s="804"/>
    </row>
    <row r="172" spans="1:4" x14ac:dyDescent="0.2">
      <c r="A172" s="5" t="str">
        <f>i.04119!B101</f>
        <v>...................................................</v>
      </c>
      <c r="B172" s="5" t="str">
        <f>i.04119!C101</f>
        <v xml:space="preserve">/................................../   </v>
      </c>
      <c r="C172" s="5"/>
      <c r="D172" s="804" t="str">
        <f>i.04119!E101</f>
        <v>/................................/</v>
      </c>
    </row>
    <row r="173" spans="1:4" x14ac:dyDescent="0.2">
      <c r="A173" s="8"/>
      <c r="B173" s="1112"/>
      <c r="C173" s="1112"/>
      <c r="D173" s="7"/>
    </row>
  </sheetData>
  <sheetProtection algorithmName="SHA-512" hashValue="NFLRwKn1OThNzmXwOQXl95aDlfDzUrqrxU68LrzdhyzsSpsws7lkJ1yfXYOOLQan8z+cAhsEMJRHxltaPvf2CA==" saltValue="Sn0CyKkhyTjIh9EhXgsY6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Д5-В</vt:lpstr>
      <vt:lpstr>i.04125</vt:lpstr>
      <vt:lpstr>i.04126</vt:lpstr>
      <vt:lpstr>i.04127</vt:lpstr>
      <vt:lpstr>i.04128</vt:lpstr>
      <vt:lpstr>i.04129</vt:lpstr>
      <vt:lpstr>i.04144</vt:lpstr>
      <vt:lpstr>i.04146</vt:lpstr>
      <vt:lpstr>i.04149</vt:lpstr>
      <vt:lpstr>i.04149a</vt:lpstr>
      <vt:lpstr>i.04149b</vt:lpstr>
      <vt:lpstr>i.04149c</vt:lpstr>
      <vt:lpstr>i.04149d</vt:lpstr>
      <vt:lpstr>i.04149e</vt:lpstr>
      <vt:lpstr>i.04152</vt:lpstr>
      <vt:lpstr>i.04153a</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i.04162</vt:lpstr>
      <vt:lpstr>i.04163</vt:lpstr>
      <vt:lpstr>i.04164</vt:lpstr>
      <vt:lpstr>i.04165</vt:lpstr>
      <vt:lpstr>i.04166a</vt:lpstr>
      <vt:lpstr>i.04166</vt:lpstr>
      <vt:lpstr>i.04167</vt:lpstr>
      <vt:lpstr>i.04168</vt:lpstr>
      <vt:lpstr>i.04169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2022-12-30T10:32:46Z</dcterms:modified>
  <cp:category/>
  <cp:contentStatus/>
</cp:coreProperties>
</file>